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4.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1.xml" ContentType="application/vnd.ms-excel.controlproperties+xml"/>
  <Override PartName="/xl/tables/table25.xml" ContentType="application/vnd.openxmlformats-officedocument.spreadsheetml.table+xml"/>
  <Override PartName="/xl/drawings/drawing6.xml" ContentType="application/vnd.openxmlformats-officedocument.drawing+xml"/>
  <Override PartName="/xl/ctrlProps/ctrlProp22.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codeName="{A63ED3A1-9429-3D75-F2AA-CA7E51A8F3A1}"/>
  <workbookPr saveExternalLinkValues="0" codeName="thisWorkbook" hidePivotFieldList="1" defaultThemeVersion="166925"/>
  <mc:AlternateContent xmlns:mc="http://schemas.openxmlformats.org/markup-compatibility/2006">
    <mc:Choice Requires="x15">
      <x15ac:absPath xmlns:x15ac="http://schemas.microsoft.com/office/spreadsheetml/2010/11/ac" url="/Users/pavel/Downloads/VBA_Backup_Cursor/"/>
    </mc:Choice>
  </mc:AlternateContent>
  <xr:revisionPtr revIDLastSave="0" documentId="13_ncr:1_{3BF94462-474B-1849-B71B-624D6DA3176B}" xr6:coauthVersionLast="47" xr6:coauthVersionMax="47" xr10:uidLastSave="{00000000-0000-0000-0000-000000000000}"/>
  <bookViews>
    <workbookView xWindow="1540" yWindow="2420" windowWidth="33020" windowHeight="19180" activeTab="9" xr2:uid="{A6DB9E0B-686E-494A-8E0A-79F33ACE27EB}"/>
  </bookViews>
  <sheets>
    <sheet name="Research" sheetId="3" state="hidden" r:id="rId1"/>
    <sheet name="Guide" sheetId="4" r:id="rId2"/>
    <sheet name="_SoilAvg" sheetId="19" state="veryHidden" r:id="rId3"/>
    <sheet name="Pipe" sheetId="5" r:id="rId4"/>
    <sheet name="Anod" sheetId="6" r:id="rId5"/>
    <sheet name="ListCP" sheetId="7" r:id="rId6"/>
    <sheet name="ListAG" sheetId="8" r:id="rId7"/>
    <sheet name="_Settings" sheetId="9" state="veryHidden" r:id="rId8"/>
    <sheet name="STO" sheetId="2" r:id="rId9"/>
    <sheet name="TestReport" sheetId="14" r:id="rId10"/>
    <sheet name="AuditAG" sheetId="16" r:id="rId11"/>
    <sheet name="AuditCP" sheetId="17" r:id="rId12"/>
    <sheet name="TestReportAG" sheetId="18" r:id="rId13"/>
    <sheet name="Лист1" sheetId="20" r:id="rId14"/>
  </sheets>
  <functionGroups builtInGroupCount="19"/>
  <definedNames>
    <definedName name="_xlnm._FilterDatabase" localSheetId="3" hidden="1">Pipe!#REF!</definedName>
    <definedName name="сokeBreezeDiameterAG" localSheetId="4">Anod!$D$41:$M$41</definedName>
    <definedName name="сokeBreezelengthElectrodeAG" comment="Длина электрода заземлителя в коксовой засыпке (lа, м)" localSheetId="4">Anod!$D$42:$M$42</definedName>
    <definedName name="сokeBreezeResistivityAG" comment="Удельное электрическое сопротивление коксовой засыпки заземлителя (rкз, Ом*м)" localSheetId="4">Anod!$D$47:$M$47</definedName>
    <definedName name="AG_CokeDiam">ListAG!$AG$3:$AG$41</definedName>
    <definedName name="AG_CokeLength">ListAG!$AH$3:$AH$41</definedName>
    <definedName name="AG_CokeResistivity">ListAG!$AM$3:$AM$41</definedName>
    <definedName name="AG_Completion">ListAG!$AC$3:$AC$41</definedName>
    <definedName name="AG_Diameter">ListAG!$AE$3:$AE$41</definedName>
    <definedName name="AG_DissolutionRate">ListAG!$AJ$3:$AJ$41</definedName>
    <definedName name="AG_Length">ListAG!$AF$3:$AF$41</definedName>
    <definedName name="AG_Mass">ListAG!$AI$3:$AI$41</definedName>
    <definedName name="AG_Material">ListAG!$AA$3:$AA$41</definedName>
    <definedName name="AG_Model">ListAG!$AD$3:$AD$41</definedName>
    <definedName name="AG_MountType">ListAG!$AB$3:$AB$41</definedName>
    <definedName name="AG_RatedCurrent">ListAG!$AK$3:$AK$41</definedName>
    <definedName name="AG_ResistivityMaterial">ListAG!$AL$3:$AL$41</definedName>
    <definedName name="AG_SpecificMass">ListAG!$AO$3:$AO$41</definedName>
    <definedName name="AG_SpecificRatedCurrent">ListAG!$AN$3:$AN$41</definedName>
    <definedName name="anodHeaders" localSheetId="4">Anod!$D$2:$M$2</definedName>
    <definedName name="avgProtectionCurrentCPOverLife" localSheetId="4">Anod!$D$25:$M$25</definedName>
    <definedName name="cokeBreezeDiameterAG" localSheetId="4">Anod!$D$41:$M$41</definedName>
    <definedName name="cokeBreezelengthElectrodeAG" localSheetId="4">Anod!$D$42:$M$42</definedName>
    <definedName name="cokeBreezeResistivityAG" localSheetId="4">Anod!$D$47:$M$47</definedName>
    <definedName name="correctResistanceAG" localSheetId="4">Anod!$D$110:$M$110</definedName>
    <definedName name="cp_List" localSheetId="4">_Settings!$A$1:$A$223</definedName>
    <definedName name="cp_List">_Settings!$A$1:$A$223</definedName>
    <definedName name="currentCP" localSheetId="4">Anod!$D$20:$M$20</definedName>
    <definedName name="currentEndLifeCP" localSheetId="4">Anod!$D$21:$M$21</definedName>
    <definedName name="depthToMidAG" localSheetId="4">Anod!$D$51:$M$51</definedName>
    <definedName name="diameterAG" localSheetId="4">Anod!$D$39:$M$39</definedName>
    <definedName name="dissolutionRateAG" localSheetId="4">Anod!$D$44:$M$44</definedName>
    <definedName name="drainWireCrossSection" localSheetId="4">Anod!$D$11:$M$11</definedName>
    <definedName name="factorCurrent" localSheetId="4">Anod!$D$9:$M$9</definedName>
    <definedName name="factorMutualInfluence" localSheetId="4">Anod!$D$6</definedName>
    <definedName name="factorPropagationCurrentAlongPipe" comment="Постоянная распространения тока вдоль трубопровода (𝜶, 1/м)" localSheetId="3">Pipe!$D$25:$E$25</definedName>
    <definedName name="factorPropagationCurrentAlongPipeEndLife" comment="Постоянная распространения тока вдоль трубопровода прогноз изменения за срок эксплуатации t (𝜶(t), 1/м)" localSheetId="3">Pipe!$D$26:$E$26</definedName>
    <definedName name="factorSoilHeterogeneity" localSheetId="4">Anod!$D$54:$M$54</definedName>
    <definedName name="factorUseMassAG" localSheetId="4">Anod!$D$55:$M$55</definedName>
    <definedName name="factorVoltageMarginCP" localSheetId="4">Anod!$D$56:$M$56</definedName>
    <definedName name="lengthElectrodeAG" localSheetId="4">Anod!$D$40:$M$40</definedName>
    <definedName name="lengthProtectiveZone" localSheetId="4">Anod!$D$18</definedName>
    <definedName name="lengthWireAGtoPipe" localSheetId="4">Anod!$D$13:$M$13</definedName>
    <definedName name="lengthWireCPtoPipe" localSheetId="4">Anod!$D$12:$M$12</definedName>
    <definedName name="lengthWorkPartDeepAG" localSheetId="4">Anod!$D$59:$M$59</definedName>
    <definedName name="massOneElectrodeAG" localSheetId="4">Anod!$D$43:$M$43</definedName>
    <definedName name="maxProtectPotential" localSheetId="4">Anod!$D$4</definedName>
    <definedName name="minDistancePipeToAG" localSheetId="4">Anod!$D$50:$M$50</definedName>
    <definedName name="minProtectPotential" comment="Минимальный защитный потенциал (Uм, В)" localSheetId="4">Anod!$D$3</definedName>
    <definedName name="naturalPotential" localSheetId="4">Anod!$D$5</definedName>
    <definedName name="nominalOutputCurrenCP" localSheetId="4">Anod!$D$29:$M$29</definedName>
    <definedName name="nominalOutputPowerCP" localSheetId="4">Anod!$D$31:$M$31</definedName>
    <definedName name="nominalOutputVoltageCP" localSheetId="4">Anod!$D$30:$M$30</definedName>
    <definedName name="numElectrodesAG" comment="&quot;Кол-во электродов АЗ (Nз, шт) _x000a_поверхностный: _x000a_-вертикальный_x000a_-горизонтальный lэ&lt;h_x000a_-комбинированный&quot;_x000a_-горизонтальный lэ&gt;h и lэ&gt;&gt;dэ c кма_x000a_протяженный:_x000a_-lэ&gt;12h_x000a_-с кма lэ&gt;12h_x000a_глубинный:_x000a_-без кма_x000a_-с выходом торца с кма_x000a_-без выхода торца с кма&quot;" localSheetId="4">Anod!$D$70:$M$70</definedName>
    <definedName name="oneElectrodeResistanceAG" localSheetId="4">Anod!$D$60:$M$60</definedName>
    <definedName name="oneElectrodeResistanceHorizAG" localSheetId="4">Anod!$D$61:$M$61</definedName>
    <definedName name="pipeAlongResistance" comment="Продольное сопротивление трубопровода на единицу длины (Rт, Ом/м)" localSheetId="3">Pipe!$D$18:$E$18</definedName>
    <definedName name="pipeCountCP" localSheetId="4">Anod!$D$19</definedName>
    <definedName name="pipeDiameter" comment="Диаметр трубопровода (Dт,  м)" localSheetId="3">Pipe!$D$7:$E$7</definedName>
    <definedName name="pipeDifferentParametersNum" comment="Количество плеч трубопровода в точке дренажа УКЗ (n, шт)" localSheetId="3">Pipe!$D$3</definedName>
    <definedName name="pipeImpedance" comment="Характеристическое сопротивление плеча трубопровода (Z, Oм)" localSheetId="3">Pipe!$D$27:$E$27</definedName>
    <definedName name="pipeImpedanceEndLife" comment="Характеристическое сопротивление плеча трубопровода прогноз изменения за срок эксплуатации t (Z(t), Ом)" localSheetId="3">Pipe!$D$28:$E$28</definedName>
    <definedName name="pipeInputResistance" comment="Входное сопротивление трубопровода на начальный срок эксплуатации (Zвт, Ом)" localSheetId="3">Pipe!$D$29</definedName>
    <definedName name="pipeInputResistanceEndLife" comment="Входное сопротивление трубопровода прогноз изменения за срок эксплуатации t (Zвт(t), Ом)" localSheetId="3">Pipe!$D$30</definedName>
    <definedName name="pipeInsulationResistanceStartLife" comment="Начальное сопротивление защитного покрытия трубопровода на единицу длины (R'из0, Ом·м)" localSheetId="3">Pipe!$D$22:$E$22</definedName>
    <definedName name="pipeInsulationResistivityStartLife" comment="Сопротивление защитного покрытия трубопровода (Rиз0, Ом·м^2)" localSheetId="3">Pipe!$D$11:$E$11</definedName>
    <definedName name="pipeLayingDepth" comment="Глубина укладки трубопровода (Hт, м)" localSheetId="3">Pipe!$D$12:$E$12</definedName>
    <definedName name="pipeLength" localSheetId="4">Anod!$D$7</definedName>
    <definedName name="pipeLengthCP" comment="Сумма дистанций между точками дренажа УКЗ (Lукз, м)" localSheetId="4">Anod!$D$8:$M$8</definedName>
    <definedName name="pipeLengthSegment" comment="Длина_плеча_трубопровода__Ls__м" localSheetId="3">Pipe!$D$9:$E$9</definedName>
    <definedName name="pipeResistivityChangeFactor" comment="Коэффициент, характеризующий скорость изменения сопротивления защитного покрытия во времени (kиз, 1/год)" localSheetId="3">Pipe!$D$14:$E$14</definedName>
    <definedName name="pipeShiftPotentialMin" localSheetId="4">Anod!$D$16</definedName>
    <definedName name="pipeShiftPotentialPoint" localSheetId="4">Anod!$D$17</definedName>
    <definedName name="pipeSteelGrade" comment="Марка стали трубопровода (мСт)" localSheetId="3">Pipe!$D$5:$E$5</definedName>
    <definedName name="pipeSteelResistivity" comment="Удельное электрическое сопротивление трубопровода (𝜌т, Ом·м)" localSheetId="3">Pipe!$D$6:$E$6</definedName>
    <definedName name="pipeTransientResistance" comment="Переходное сопротивление трубопровода на единицу длины на начало эксплуатации t=0 (Rп, Ом·м)" localSheetId="3">Pipe!$D$23:$E$23</definedName>
    <definedName name="pipeTransientResistanceEndLife" comment="Переходное сопротивление трубопровода на единицу длины прогноз изменения за срок эксплуатации t (Rп(t), Ом·м)" localSheetId="3">Pipe!$D$24:$E$24</definedName>
    <definedName name="pipeTransientResistivity" comment="Переходное сопротивление трубопровода на единицу плошади (Rпер, Ом·м^2)" localSheetId="3">Pipe!$D$20:$E$20</definedName>
    <definedName name="pipeWallThickness" comment="Толщина стенки трубопровода (𝛿т.ср, м)" localSheetId="3">Pipe!$D$8:$E$8</definedName>
    <definedName name="powerEndLifeCP" localSheetId="4">Anod!$D$24:$M$24</definedName>
    <definedName name="ratedCurrent" localSheetId="4">Anod!$D$45:$M$45</definedName>
    <definedName name="resistanceEndLifeAG" localSheetId="4">Anod!$D$58:$M$58</definedName>
    <definedName name="resistivity_i_layerDeepAG" localSheetId="4">Anod!$D$53:$M$53</definedName>
    <definedName name="resistivityMaterialAG" localSheetId="4">Anod!$D$46:$M$46</definedName>
    <definedName name="resistivitySoilAG" localSheetId="4">Anod!$D$52:$M$52</definedName>
    <definedName name="serviceLifeAG" localSheetId="4">Anod!$D$90:$M$90</definedName>
    <definedName name="serviceLifeDesigned" comment="Срок эксплуатации трубопровода (проектируемой УКЗ) (T, год )" localSheetId="3">Pipe!$D$13:$E$13</definedName>
    <definedName name="serviceLifeDeviation" localSheetId="4">Anod!$D$100:$M$100</definedName>
    <definedName name="soilResistanceAroundPipe" comment="Сопротивление растеканию тока трубопровода (Rр, Ом·м^2)" localSheetId="3">Pipe!$D$19:$E$19</definedName>
    <definedName name="soilResistivityAroundPipe" comment="Сопротивление растеканию тока трубопровода на единицу длины (R'р, Ом·м)" localSheetId="3">Pipe!$D$21:$E$21</definedName>
    <definedName name="soilResistivityAvg" comment="Среднее удельное сопротивление грунта трубопровода (𝜌г, Ом*м)" localSheetId="3">Pipe!$D$10:$E$10</definedName>
    <definedName name="specificMaccOneMetеrAG" localSheetId="4">Anod!$D$49:$M$49</definedName>
    <definedName name="specificMaccOneMeterAG" localSheetId="4">Anod!$D$49:$M$49</definedName>
    <definedName name="specificRatedCurrent" localSheetId="4">Anod!$D$48:$M$48</definedName>
    <definedName name="TempDelivery_20260903072626_5">_Settings!$E$1</definedName>
    <definedName name="TempDelivery_20260903072633_10">_Settings!$J$1</definedName>
    <definedName name="TempDelivery_20260903072642_15">_Settings!$O$1</definedName>
    <definedName name="TempDelivery_20260903072651_20">_Settings!$T$1</definedName>
    <definedName name="TempDelivery_20260903072705_25">_Settings!$Y$1</definedName>
    <definedName name="TempDelivery_20260903072718_30">_Settings!$AD$1</definedName>
    <definedName name="TempDelivery_20260903072734_35">_Settings!$AI$1</definedName>
    <definedName name="TempDelivery_20260903072752_40">_Settings!$AN$1</definedName>
    <definedName name="TempDelivery_20260903072816_45">_Settings!$AS$1</definedName>
    <definedName name="TempDelivery_20260903072837_50">_Settings!$AX$1</definedName>
    <definedName name="TempDelivery_20260903073025_55">_Settings!$BC$1</definedName>
    <definedName name="TempDelivery_20260903073025_60">_Settings!$BH$1</definedName>
    <definedName name="TempDelivery_20260903073025_65">_Settings!$BM$1</definedName>
    <definedName name="TempDelivery_20260903073025_70">_Settings!$BR$1</definedName>
    <definedName name="TempDelivery_20260903073025_75">_Settings!$BW$1</definedName>
    <definedName name="TempDelivery_20260903073025_80">_Settings!$CB$1</definedName>
    <definedName name="TempDelivery_20260903073025_85">_Settings!$CG$1</definedName>
    <definedName name="TempDelivery_20260903073025_90">_Settings!$CL$1</definedName>
    <definedName name="TempDelivery_20260903073026_100">_Settings!$CV$1</definedName>
    <definedName name="TempDelivery_20260903073026_95">_Settings!$CQ$1</definedName>
    <definedName name="TempDelivery_20260903073300_105">_Settings!$DA$1</definedName>
    <definedName name="TempDelivery_20260903073300_110">_Settings!$DF$1</definedName>
    <definedName name="TempDelivery_20260903073300_115">_Settings!$DK$1</definedName>
    <definedName name="TempDelivery_20260903073300_120">_Settings!$DP$1</definedName>
    <definedName name="TempDelivery_20260903073301_125">_Settings!$DU$1</definedName>
    <definedName name="TempDelivery_20260903073301_130">_Settings!$DZ$1</definedName>
    <definedName name="TempDelivery_20260903073301_135">_Settings!$EE$1</definedName>
    <definedName name="TempDelivery_20260903073301_140">_Settings!$EJ$1</definedName>
    <definedName name="TempDelivery_20260903073301_145">_Settings!$EO$1</definedName>
    <definedName name="TempDelivery_20260903073301_150">_Settings!$ET$1</definedName>
    <definedName name="TempDelivery_20260903073543_155">_Settings!$EY$1:$EY$2</definedName>
    <definedName name="TempDelivery_20260903073639_160">_Settings!$FD$1</definedName>
    <definedName name="TempDeliveryList" localSheetId="4">Anod!$D$966:$M$966</definedName>
    <definedName name="TempDeliveryList">Anod!$D$966:$M$966</definedName>
    <definedName name="TempDeliveryList_10" localSheetId="4">Anod!$J$500</definedName>
    <definedName name="TempDeliveryList_100" localSheetId="4">Anod!$CV$500</definedName>
    <definedName name="TempDeliveryList_101" localSheetId="4">Anod!$CW$500:$CW$501</definedName>
    <definedName name="TempDeliveryList_102" localSheetId="4">Anod!$CX$500</definedName>
    <definedName name="TempDeliveryList_103" localSheetId="4">Anod!$CY$500</definedName>
    <definedName name="TempDeliveryList_104" localSheetId="4">Anod!$CZ$500</definedName>
    <definedName name="TempDeliveryList_105" localSheetId="4">Anod!$DA$500</definedName>
    <definedName name="TempDeliveryList_106" localSheetId="4">Anod!$DB$500</definedName>
    <definedName name="TempDeliveryList_107" localSheetId="4">Anod!$DC$500</definedName>
    <definedName name="TempDeliveryList_108" localSheetId="4">Anod!$DD$500</definedName>
    <definedName name="TempDeliveryList_109" localSheetId="4">Anod!$DE$500</definedName>
    <definedName name="TempDeliveryList_11" localSheetId="4">Anod!$K$500</definedName>
    <definedName name="TempDeliveryList_110" localSheetId="4">Anod!$DF$500</definedName>
    <definedName name="TempDeliveryList_111" localSheetId="4">Anod!$DG$500:$DG$501</definedName>
    <definedName name="TempDeliveryList_112" localSheetId="4">Anod!$DH$500</definedName>
    <definedName name="TempDeliveryList_113" localSheetId="4">Anod!$DI$500:$DI$501</definedName>
    <definedName name="TempDeliveryList_114" localSheetId="4">Anod!$DJ$500:$DJ$501</definedName>
    <definedName name="TempDeliveryList_115" localSheetId="4">Anod!$DK$500</definedName>
    <definedName name="TempDeliveryList_116" localSheetId="4">Anod!$DL$500:$DL$501</definedName>
    <definedName name="TempDeliveryList_117" localSheetId="4">Anod!$DM$500:$DM$501</definedName>
    <definedName name="TempDeliveryList_118" localSheetId="4">Anod!$DN$500</definedName>
    <definedName name="TempDeliveryList_119" localSheetId="4">Anod!$DO$500</definedName>
    <definedName name="TempDeliveryList_12" localSheetId="4">Anod!$L$500</definedName>
    <definedName name="TempDeliveryList_120" localSheetId="4">Anod!$DP$500</definedName>
    <definedName name="TempDeliveryList_121" localSheetId="4">Anod!$DQ$500:$DQ$501</definedName>
    <definedName name="TempDeliveryList_122" localSheetId="4">Anod!$DR$500</definedName>
    <definedName name="TempDeliveryList_123" localSheetId="4">Anod!$DS$500</definedName>
    <definedName name="TempDeliveryList_124" localSheetId="4">Anod!$DT$500</definedName>
    <definedName name="TempDeliveryList_125" localSheetId="4">Anod!$DU$500:$DU$501</definedName>
    <definedName name="TempDeliveryList_126" localSheetId="4">Anod!$DV$500</definedName>
    <definedName name="TempDeliveryList_127" localSheetId="4">Anod!$DW$500</definedName>
    <definedName name="TempDeliveryList_128" localSheetId="4">Anod!$DX$500</definedName>
    <definedName name="TempDeliveryList_129" localSheetId="4">Anod!$DY$500</definedName>
    <definedName name="TempDeliveryList_13" localSheetId="4">Anod!$M$500</definedName>
    <definedName name="TempDeliveryList_130" localSheetId="4">Anod!$DZ$500</definedName>
    <definedName name="TempDeliveryList_131" localSheetId="4">Anod!$EA$500</definedName>
    <definedName name="TempDeliveryList_132" localSheetId="4">Anod!$EB$500</definedName>
    <definedName name="TempDeliveryList_133" localSheetId="4">Anod!$EC$500</definedName>
    <definedName name="TempDeliveryList_134" localSheetId="4">Anod!$ED$500</definedName>
    <definedName name="TempDeliveryList_135" localSheetId="4">Anod!$EE$500</definedName>
    <definedName name="TempDeliveryList_136" localSheetId="4">Anod!$EF$500</definedName>
    <definedName name="TempDeliveryList_137" localSheetId="4">Anod!$EG$500</definedName>
    <definedName name="TempDeliveryList_138" localSheetId="4">Anod!$EH$500</definedName>
    <definedName name="TempDeliveryList_139" localSheetId="4">Anod!$EI$500</definedName>
    <definedName name="TempDeliveryList_14" localSheetId="4">Anod!$N$500</definedName>
    <definedName name="TempDeliveryList_140" localSheetId="4">Anod!$EJ$500</definedName>
    <definedName name="TempDeliveryList_141" localSheetId="4">Anod!$EK$500</definedName>
    <definedName name="TempDeliveryList_142" localSheetId="4">Anod!$EL$500</definedName>
    <definedName name="TempDeliveryList_143" localSheetId="4">Anod!$EM$500</definedName>
    <definedName name="TempDeliveryList_144" localSheetId="4">Anod!$EN$500</definedName>
    <definedName name="TempDeliveryList_145" localSheetId="4">Anod!$EO$500</definedName>
    <definedName name="TempDeliveryList_146" localSheetId="4">Anod!$EP$500</definedName>
    <definedName name="TempDeliveryList_147" localSheetId="4">Anod!$EQ$500</definedName>
    <definedName name="TempDeliveryList_148" localSheetId="4">Anod!$ER$500</definedName>
    <definedName name="TempDeliveryList_149" localSheetId="4">Anod!$ES$500</definedName>
    <definedName name="TempDeliveryList_15" localSheetId="4">Anod!$O$500</definedName>
    <definedName name="TempDeliveryList_150" localSheetId="4">Anod!$ET$500</definedName>
    <definedName name="TempDeliveryList_151" localSheetId="4">Anod!$EU$500</definedName>
    <definedName name="TempDeliveryList_152" localSheetId="4">Anod!$EV$500</definedName>
    <definedName name="TempDeliveryList_153" localSheetId="4">Anod!$EW$500</definedName>
    <definedName name="TempDeliveryList_154" localSheetId="4">Anod!$EX$500</definedName>
    <definedName name="TempDeliveryList_155" localSheetId="4">Anod!$EY$500</definedName>
    <definedName name="TempDeliveryList_156" localSheetId="4">Anod!$EZ$500</definedName>
    <definedName name="TempDeliveryList_157" localSheetId="4">Anod!$FA$500</definedName>
    <definedName name="TempDeliveryList_158" localSheetId="4">Anod!$FB$500</definedName>
    <definedName name="TempDeliveryList_159" localSheetId="4">Anod!$FC$500</definedName>
    <definedName name="TempDeliveryList_16" localSheetId="4">Anod!$P$500</definedName>
    <definedName name="TempDeliveryList_160" localSheetId="4">Anod!$FD$500</definedName>
    <definedName name="TempDeliveryList_161" localSheetId="4">Anod!$FE$500</definedName>
    <definedName name="TempDeliveryList_162" localSheetId="4">Anod!$FF$500</definedName>
    <definedName name="TempDeliveryList_163" localSheetId="4">Anod!$FG$500</definedName>
    <definedName name="TempDeliveryList_164" localSheetId="4">Anod!$FH$500</definedName>
    <definedName name="TempDeliveryList_165" localSheetId="4">Anod!$FI$500</definedName>
    <definedName name="TempDeliveryList_166" localSheetId="4">Anod!$FJ$500</definedName>
    <definedName name="TempDeliveryList_167" localSheetId="4">Anod!$FK$500</definedName>
    <definedName name="TempDeliveryList_168" localSheetId="4">Anod!$FL$500</definedName>
    <definedName name="TempDeliveryList_169" localSheetId="4">Anod!$FM$500</definedName>
    <definedName name="TempDeliveryList_17" localSheetId="4">Anod!$Q$500</definedName>
    <definedName name="TempDeliveryList_170" localSheetId="4">Anod!$FN$500</definedName>
    <definedName name="TempDeliveryList_171" localSheetId="4">Anod!$FO$500</definedName>
    <definedName name="TempDeliveryList_172" localSheetId="4">Anod!$FP$500</definedName>
    <definedName name="TempDeliveryList_173" localSheetId="4">Anod!$FQ$500</definedName>
    <definedName name="TempDeliveryList_174" localSheetId="4">Anod!$FR$500</definedName>
    <definedName name="TempDeliveryList_175" localSheetId="4">Anod!$FS$500</definedName>
    <definedName name="TempDeliveryList_176" localSheetId="4">Anod!$FT$500</definedName>
    <definedName name="TempDeliveryList_177" localSheetId="4">Anod!$FU$500</definedName>
    <definedName name="TempDeliveryList_178" localSheetId="4">Anod!$FV$500</definedName>
    <definedName name="TempDeliveryList_179" localSheetId="4">Anod!$FW$500</definedName>
    <definedName name="TempDeliveryList_18" localSheetId="4">Anod!$R$500</definedName>
    <definedName name="TempDeliveryList_180" localSheetId="4">Anod!$FX$500</definedName>
    <definedName name="TempDeliveryList_181" localSheetId="4">Anod!$FY$500</definedName>
    <definedName name="TempDeliveryList_182" localSheetId="4">Anod!$FZ$500</definedName>
    <definedName name="TempDeliveryList_183" localSheetId="4">Anod!$GA$500</definedName>
    <definedName name="TempDeliveryList_184" localSheetId="4">Anod!$GB$500</definedName>
    <definedName name="TempDeliveryList_185" localSheetId="4">Anod!$GC$500</definedName>
    <definedName name="TempDeliveryList_186" localSheetId="4">Anod!$GD$500</definedName>
    <definedName name="TempDeliveryList_187" localSheetId="4">Anod!$GE$500</definedName>
    <definedName name="TempDeliveryList_188" localSheetId="4">Anod!$GF$500</definedName>
    <definedName name="TempDeliveryList_189" localSheetId="4">Anod!$GG$500</definedName>
    <definedName name="TempDeliveryList_19" localSheetId="4">Anod!$S$500</definedName>
    <definedName name="TempDeliveryList_190" localSheetId="4">Anod!$GH$500</definedName>
    <definedName name="TempDeliveryList_191" localSheetId="4">Anod!$GI$500</definedName>
    <definedName name="TempDeliveryList_192" localSheetId="4">Anod!$GJ$500</definedName>
    <definedName name="TempDeliveryList_193" localSheetId="4">Anod!$GK$500</definedName>
    <definedName name="TempDeliveryList_194" localSheetId="4">Anod!$GL$500</definedName>
    <definedName name="TempDeliveryList_195" localSheetId="4">Anod!$GM$500</definedName>
    <definedName name="TempDeliveryList_196" localSheetId="4">Anod!$GN$500</definedName>
    <definedName name="TempDeliveryList_197" localSheetId="4">Anod!$GO$500</definedName>
    <definedName name="TempDeliveryList_198" localSheetId="4">Anod!$GP$500</definedName>
    <definedName name="TempDeliveryList_199" localSheetId="4">Anod!$GQ$500</definedName>
    <definedName name="TempDeliveryList_20" localSheetId="4">Anod!$T$500</definedName>
    <definedName name="TempDeliveryList_200" localSheetId="4">Anod!$GR$500</definedName>
    <definedName name="TempDeliveryList_201" localSheetId="4">Anod!$GS$500</definedName>
    <definedName name="TempDeliveryList_202" localSheetId="4">Anod!$GT$500</definedName>
    <definedName name="TempDeliveryList_203" localSheetId="4">Anod!$GU$500</definedName>
    <definedName name="TempDeliveryList_204" localSheetId="4">Anod!$GV$500</definedName>
    <definedName name="TempDeliveryList_205" localSheetId="4">Anod!$GW$500</definedName>
    <definedName name="TempDeliveryList_206" localSheetId="4">Anod!$GX$500</definedName>
    <definedName name="TempDeliveryList_207" localSheetId="4">Anod!$GY$500</definedName>
    <definedName name="TempDeliveryList_208" localSheetId="4">Anod!$GZ$500</definedName>
    <definedName name="TempDeliveryList_209" localSheetId="4">Anod!$HA$500</definedName>
    <definedName name="TempDeliveryList_21" localSheetId="4">Anod!$U$500</definedName>
    <definedName name="TempDeliveryList_210" localSheetId="4">Anod!$HB$500</definedName>
    <definedName name="TempDeliveryList_211" localSheetId="4">Anod!$HC$500</definedName>
    <definedName name="TempDeliveryList_212" localSheetId="4">Anod!$HD$500</definedName>
    <definedName name="TempDeliveryList_213" localSheetId="4">Anod!$HE$500</definedName>
    <definedName name="TempDeliveryList_214" localSheetId="4">Anod!$HF$500</definedName>
    <definedName name="TempDeliveryList_215" localSheetId="4">Anod!$HG$500</definedName>
    <definedName name="TempDeliveryList_216" localSheetId="4">Anod!$HH$500</definedName>
    <definedName name="TempDeliveryList_217" localSheetId="4">Anod!$HI$500</definedName>
    <definedName name="TempDeliveryList_218" localSheetId="4">Anod!$HJ$500</definedName>
    <definedName name="TempDeliveryList_219" localSheetId="4">Anod!$HK$500</definedName>
    <definedName name="TempDeliveryList_22" localSheetId="4">Anod!$V$500</definedName>
    <definedName name="TempDeliveryList_220" localSheetId="4">Anod!$HL$500</definedName>
    <definedName name="TempDeliveryList_221" localSheetId="4">Anod!$HM$500</definedName>
    <definedName name="TempDeliveryList_222" localSheetId="4">Anod!$HN$500</definedName>
    <definedName name="TempDeliveryList_223" localSheetId="4">Anod!$HO$500</definedName>
    <definedName name="TempDeliveryList_224" localSheetId="4">Anod!$HP$500</definedName>
    <definedName name="TempDeliveryList_225" localSheetId="4">Anod!$HQ$500</definedName>
    <definedName name="TempDeliveryList_226" localSheetId="4">Anod!$HR$500</definedName>
    <definedName name="TempDeliveryList_227" localSheetId="4">Anod!$HS$500</definedName>
    <definedName name="TempDeliveryList_228" localSheetId="4">Anod!$HT$500</definedName>
    <definedName name="TempDeliveryList_229" localSheetId="4">Anod!$HU$500</definedName>
    <definedName name="TempDeliveryList_23" localSheetId="4">Anod!$W$500</definedName>
    <definedName name="TempDeliveryList_230" localSheetId="4">Anod!$HV$500</definedName>
    <definedName name="TempDeliveryList_231" localSheetId="4">Anod!$HW$500</definedName>
    <definedName name="TempDeliveryList_232" localSheetId="4">Anod!$HX$500</definedName>
    <definedName name="TempDeliveryList_233" localSheetId="4">Anod!$HY$500</definedName>
    <definedName name="TempDeliveryList_234" localSheetId="4">Anod!$HZ$500</definedName>
    <definedName name="TempDeliveryList_235" localSheetId="4">Anod!$IA$500</definedName>
    <definedName name="TempDeliveryList_236" localSheetId="4">Anod!$IB$500</definedName>
    <definedName name="TempDeliveryList_237" localSheetId="4">Anod!$IC$500</definedName>
    <definedName name="TempDeliveryList_238" localSheetId="4">Anod!$ID$500</definedName>
    <definedName name="TempDeliveryList_239" localSheetId="4">Anod!$IE$500</definedName>
    <definedName name="TempDeliveryList_24" localSheetId="4">Anod!$X$500</definedName>
    <definedName name="TempDeliveryList_240" localSheetId="4">Anod!$IF$500</definedName>
    <definedName name="TempDeliveryList_241" localSheetId="4">Anod!$IG$500</definedName>
    <definedName name="TempDeliveryList_242" localSheetId="4">Anod!$IH$500</definedName>
    <definedName name="TempDeliveryList_243" localSheetId="4">Anod!$II$500</definedName>
    <definedName name="TempDeliveryList_244" localSheetId="4">Anod!$IJ$500</definedName>
    <definedName name="TempDeliveryList_245" localSheetId="4">Anod!$IK$500</definedName>
    <definedName name="TempDeliveryList_246" localSheetId="4">Anod!$IL$500</definedName>
    <definedName name="TempDeliveryList_247" localSheetId="4">Anod!$IM$500</definedName>
    <definedName name="TempDeliveryList_248" localSheetId="4">Anod!$IN$500</definedName>
    <definedName name="TempDeliveryList_249" localSheetId="4">Anod!$IO$500</definedName>
    <definedName name="TempDeliveryList_25" localSheetId="4">Anod!$Y$500</definedName>
    <definedName name="TempDeliveryList_250" localSheetId="4">Anod!$IP$500</definedName>
    <definedName name="TempDeliveryList_251" localSheetId="4">Anod!$IQ$500</definedName>
    <definedName name="TempDeliveryList_252" localSheetId="4">Anod!$IR$500</definedName>
    <definedName name="TempDeliveryList_253" localSheetId="4">Anod!$IS$500</definedName>
    <definedName name="TempDeliveryList_254" localSheetId="4">Anod!$IT$500</definedName>
    <definedName name="TempDeliveryList_255" localSheetId="4">Anod!$IU$500</definedName>
    <definedName name="TempDeliveryList_256" localSheetId="4">Anod!$IV$500</definedName>
    <definedName name="TempDeliveryList_257" localSheetId="4">Anod!$IW$500</definedName>
    <definedName name="TempDeliveryList_26" localSheetId="4">Anod!$Z$500</definedName>
    <definedName name="TempDeliveryList_27" localSheetId="4">Anod!$AA$500</definedName>
    <definedName name="TempDeliveryList_28" localSheetId="4">Anod!$AB$500</definedName>
    <definedName name="TempDeliveryList_29" localSheetId="4">Anod!$AC$500</definedName>
    <definedName name="TempDeliveryList_30" localSheetId="4">Anod!$AD$500</definedName>
    <definedName name="TempDeliveryList_31" localSheetId="4">Anod!$AE$500</definedName>
    <definedName name="TempDeliveryList_32" localSheetId="4">Anod!$AF$500</definedName>
    <definedName name="TempDeliveryList_33" localSheetId="4">Anod!$AG$500</definedName>
    <definedName name="TempDeliveryList_34" localSheetId="4">Anod!$AH$500</definedName>
    <definedName name="TempDeliveryList_35" localSheetId="4">Anod!$AI$500</definedName>
    <definedName name="TempDeliveryList_36" localSheetId="4">Anod!$AJ$500</definedName>
    <definedName name="TempDeliveryList_37" localSheetId="4">Anod!$AK$500</definedName>
    <definedName name="TempDeliveryList_38" localSheetId="4">Anod!$AL$500</definedName>
    <definedName name="TempDeliveryList_39" localSheetId="4">Anod!$AM$500</definedName>
    <definedName name="TempDeliveryList_4" localSheetId="4">Anod!$D$500</definedName>
    <definedName name="TempDeliveryList_40" localSheetId="4">Anod!$AN$500</definedName>
    <definedName name="TempDeliveryList_41" localSheetId="4">Anod!$AO$500</definedName>
    <definedName name="TempDeliveryList_42" localSheetId="4">Anod!$AP$500</definedName>
    <definedName name="TempDeliveryList_43" localSheetId="4">Anod!$AQ$500</definedName>
    <definedName name="TempDeliveryList_44" localSheetId="4">Anod!$AR$500</definedName>
    <definedName name="TempDeliveryList_45" localSheetId="4">Anod!$AS$500</definedName>
    <definedName name="TempDeliveryList_46" localSheetId="4">Anod!$AT$500</definedName>
    <definedName name="TempDeliveryList_47" localSheetId="4">Anod!$AU$500</definedName>
    <definedName name="TempDeliveryList_48" localSheetId="4">Anod!$AV$500</definedName>
    <definedName name="TempDeliveryList_49" localSheetId="4">Anod!$AW$500</definedName>
    <definedName name="TempDeliveryList_5" localSheetId="4">Anod!$E$500</definedName>
    <definedName name="TempDeliveryList_50" localSheetId="4">Anod!$AX$500</definedName>
    <definedName name="TempDeliveryList_51" localSheetId="4">Anod!$AY$500</definedName>
    <definedName name="TempDeliveryList_52" localSheetId="4">Anod!$AZ$500</definedName>
    <definedName name="TempDeliveryList_53" localSheetId="4">Anod!$BA$500</definedName>
    <definedName name="TempDeliveryList_54" localSheetId="4">Anod!$BB$500</definedName>
    <definedName name="TempDeliveryList_55" localSheetId="4">Anod!$BC$500</definedName>
    <definedName name="TempDeliveryList_56" localSheetId="4">Anod!$BD$500</definedName>
    <definedName name="TempDeliveryList_57" localSheetId="4">Anod!$BE$500</definedName>
    <definedName name="TempDeliveryList_58" localSheetId="4">Anod!$BF$500</definedName>
    <definedName name="TempDeliveryList_59" localSheetId="4">Anod!$BG$500</definedName>
    <definedName name="TempDeliveryList_6" localSheetId="4">Anod!$F$500</definedName>
    <definedName name="TempDeliveryList_60" localSheetId="4">Anod!$BH$500</definedName>
    <definedName name="TempDeliveryList_61" localSheetId="4">Anod!$BI$500</definedName>
    <definedName name="TempDeliveryList_62" localSheetId="4">Anod!$BJ$500</definedName>
    <definedName name="TempDeliveryList_63" localSheetId="4">Anod!$BK$500</definedName>
    <definedName name="TempDeliveryList_64" localSheetId="4">Anod!$BL$500</definedName>
    <definedName name="TempDeliveryList_65" localSheetId="4">Anod!$BM$500</definedName>
    <definedName name="TempDeliveryList_66" localSheetId="4">Anod!$BN$500</definedName>
    <definedName name="TempDeliveryList_67" localSheetId="4">Anod!$BO$500</definedName>
    <definedName name="TempDeliveryList_68" localSheetId="4">Anod!$BP$500</definedName>
    <definedName name="TempDeliveryList_69" localSheetId="4">Anod!$BQ$500</definedName>
    <definedName name="TempDeliveryList_7" localSheetId="4">Anod!$G$500</definedName>
    <definedName name="TempDeliveryList_70" localSheetId="4">Anod!$BR$500</definedName>
    <definedName name="TempDeliveryList_71" localSheetId="4">Anod!$BS$500</definedName>
    <definedName name="TempDeliveryList_72" localSheetId="4">Anod!$BT$500</definedName>
    <definedName name="TempDeliveryList_73" localSheetId="4">Anod!$BU$500</definedName>
    <definedName name="TempDeliveryList_74" localSheetId="4">Anod!$BV$500</definedName>
    <definedName name="TempDeliveryList_75" localSheetId="4">Anod!$BW$500</definedName>
    <definedName name="TempDeliveryList_76" localSheetId="4">Anod!$BX$500</definedName>
    <definedName name="TempDeliveryList_77" localSheetId="4">Anod!$BY$500</definedName>
    <definedName name="TempDeliveryList_78" localSheetId="4">Anod!$BZ$500</definedName>
    <definedName name="TempDeliveryList_79" localSheetId="4">Anod!$CA$500</definedName>
    <definedName name="TempDeliveryList_8" localSheetId="4">Anod!$H$500</definedName>
    <definedName name="TempDeliveryList_80" localSheetId="4">Anod!$CB$500</definedName>
    <definedName name="TempDeliveryList_81" localSheetId="4">Anod!$CC$500</definedName>
    <definedName name="TempDeliveryList_82" localSheetId="4">Anod!$CD$500</definedName>
    <definedName name="TempDeliveryList_83" localSheetId="4">Anod!$CE$500</definedName>
    <definedName name="TempDeliveryList_84" localSheetId="4">Anod!$CF$500</definedName>
    <definedName name="TempDeliveryList_85" localSheetId="4">Anod!$CG$500</definedName>
    <definedName name="TempDeliveryList_86" localSheetId="4">Anod!$CH$500</definedName>
    <definedName name="TempDeliveryList_87" localSheetId="4">Anod!$CI$500</definedName>
    <definedName name="TempDeliveryList_88" localSheetId="4">Anod!$CJ$500</definedName>
    <definedName name="TempDeliveryList_89" localSheetId="4">Anod!$CK$500</definedName>
    <definedName name="TempDeliveryList_9" localSheetId="4">Anod!$I$500</definedName>
    <definedName name="TempDeliveryList_90" localSheetId="4">Anod!$CL$500</definedName>
    <definedName name="TempDeliveryList_91" localSheetId="4">Anod!$CM$500</definedName>
    <definedName name="TempDeliveryList_92" localSheetId="4">Anod!$CN$500</definedName>
    <definedName name="TempDeliveryList_93" localSheetId="4">Anod!$CO$500</definedName>
    <definedName name="TempDeliveryList_94" localSheetId="4">Anod!$CP$500</definedName>
    <definedName name="TempDeliveryList_95" localSheetId="4">Anod!$CQ$500</definedName>
    <definedName name="TempDeliveryList_96" localSheetId="4">Anod!$CR$500</definedName>
    <definedName name="TempDeliveryList_97" localSheetId="4">Anod!$CS$500:$CS$501</definedName>
    <definedName name="TempDeliveryList_98" localSheetId="4">Anod!$CT$500:$CT$501</definedName>
    <definedName name="TempDeliveryList_99" localSheetId="4">Anod!$CU$500</definedName>
    <definedName name="TempInstall_20260903072626_4">_Settings!$D$1:$D$4</definedName>
    <definedName name="TempInstall_20260903072633_9">_Settings!$I$1:$I$3</definedName>
    <definedName name="TempInstall_20260903072642_14">_Settings!$N$1:$N$4</definedName>
    <definedName name="TempInstall_20260903072651_19">_Settings!$S$1:$S$4</definedName>
    <definedName name="TempInstall_20260903072705_24">_Settings!$X$1:$X$4</definedName>
    <definedName name="TempInstall_20260903072718_29">_Settings!$AC$1:$AC$2</definedName>
    <definedName name="TempInstall_20260903072733_34">_Settings!$AH$1:$AH$2</definedName>
    <definedName name="TempInstall_20260903072752_39">_Settings!$AM$1:$AM$3</definedName>
    <definedName name="TempInstall_20260903072816_44">_Settings!$AR$1:$AR$3</definedName>
    <definedName name="TempInstall_20260903072837_49">_Settings!$AW$1:$AW$2</definedName>
    <definedName name="TempInstall_20260903073025_54">_Settings!$BB$1:$BB$4</definedName>
    <definedName name="TempInstall_20260903073025_59">_Settings!$BG$1:$BG$3</definedName>
    <definedName name="TempInstall_20260903073025_64">_Settings!$BL$1:$BL$4</definedName>
    <definedName name="TempInstall_20260903073025_69">_Settings!$BQ$1:$BQ$4</definedName>
    <definedName name="TempInstall_20260903073025_74">_Settings!$BV$1:$BV$4</definedName>
    <definedName name="TempInstall_20260903073025_79">_Settings!$CA$1:$CA$2</definedName>
    <definedName name="TempInstall_20260903073025_84">_Settings!$CF$1:$CF$2</definedName>
    <definedName name="TempInstall_20260903073025_89">_Settings!$CK$1:$CK$3</definedName>
    <definedName name="TempInstall_20260903073025_94">_Settings!$CP$1:$CP$3</definedName>
    <definedName name="TempInstall_20260903073026_99">_Settings!$CU$1:$CU$2</definedName>
    <definedName name="TempInstall_20260903073300_104">_Settings!$CZ$1:$CZ$4</definedName>
    <definedName name="TempInstall_20260903073300_109">_Settings!$DE$1:$DE$3</definedName>
    <definedName name="TempInstall_20260903073300_114">_Settings!$DJ$1:$DJ$4</definedName>
    <definedName name="TempInstall_20260903073300_119">_Settings!$DO$1:$DO$4</definedName>
    <definedName name="TempInstall_20260903073300_124">_Settings!$DT$1:$DT$4</definedName>
    <definedName name="TempInstall_20260903073301_129">_Settings!$DY$1:$DY$2</definedName>
    <definedName name="TempInstall_20260903073301_134">_Settings!$ED$1:$ED$2</definedName>
    <definedName name="TempInstall_20260903073301_139">_Settings!$EI$1:$EI$3</definedName>
    <definedName name="TempInstall_20260903073301_144">_Settings!$EN$1:$EN$3</definedName>
    <definedName name="TempInstall_20260903073301_149">_Settings!$ES$1:$ES$2</definedName>
    <definedName name="TempInstall_20260903073543_154">_Settings!$EX$1:$EX$4</definedName>
    <definedName name="TempInstall_20260903073639_159">_Settings!$FC$1:$FC$4</definedName>
    <definedName name="TempInstallList" localSheetId="4">Anod!$D$966:$M$966</definedName>
    <definedName name="TempInstallList">Anod!$D$966:$M$966</definedName>
    <definedName name="TempInstallList_10" localSheetId="4">Anod!$J$400</definedName>
    <definedName name="TempInstallList_100" localSheetId="4">Anod!$CV$400:$CV$401</definedName>
    <definedName name="TempInstallList_101" localSheetId="4">Anod!$CW$400:$CW$401</definedName>
    <definedName name="TempInstallList_102" localSheetId="4">Anod!$CX$400:$CX$401</definedName>
    <definedName name="TempInstallList_103" localSheetId="4">Anod!$CY$400:$CY$401</definedName>
    <definedName name="TempInstallList_104" localSheetId="4">Anod!$CZ$400:$CZ$403</definedName>
    <definedName name="TempInstallList_105" localSheetId="4">Anod!$DA$400:$DA$403</definedName>
    <definedName name="TempInstallList_106" localSheetId="4">Anod!$DB$400:$DB$403</definedName>
    <definedName name="TempInstallList_107" localSheetId="4">Anod!$DC$400:$DC$403</definedName>
    <definedName name="TempInstallList_108" localSheetId="4">Anod!$DD$400:$DD$402</definedName>
    <definedName name="TempInstallList_109" localSheetId="4">Anod!$DE$400:$DE$402</definedName>
    <definedName name="TempInstallList_11" localSheetId="4">Anod!$K$400:$K$401</definedName>
    <definedName name="TempInstallList_110" localSheetId="4">Anod!$DF$400:$DF$402</definedName>
    <definedName name="TempInstallList_111" localSheetId="4">Anod!$DG$400:$DG$402</definedName>
    <definedName name="TempInstallList_112" localSheetId="4">Anod!$DH$400</definedName>
    <definedName name="TempInstallList_113" localSheetId="4">Anod!$DI$400</definedName>
    <definedName name="TempInstallList_114" localSheetId="4">Anod!$DJ$400</definedName>
    <definedName name="TempInstallList_115" localSheetId="4">Anod!$DK$400</definedName>
    <definedName name="TempInstallList_116" localSheetId="4">Anod!$DL$400</definedName>
    <definedName name="TempInstallList_117" localSheetId="4">Anod!$DM$400</definedName>
    <definedName name="TempInstallList_118" localSheetId="4">Anod!$DN$400:$DN$402</definedName>
    <definedName name="TempInstallList_119" localSheetId="4">Anod!$DO$400:$DO$402</definedName>
    <definedName name="TempInstallList_12" localSheetId="4">Anod!$L$400</definedName>
    <definedName name="TempInstallList_120" localSheetId="4">Anod!$DP$400:$DP$402</definedName>
    <definedName name="TempInstallList_121" localSheetId="4">Anod!$DQ$400:$DQ$402</definedName>
    <definedName name="TempInstallList_122" localSheetId="4">Anod!$DR$400:$DR$401</definedName>
    <definedName name="TempInstallList_123" localSheetId="4">Anod!$DS$400:$DS$401</definedName>
    <definedName name="TempInstallList_124" localSheetId="4">Anod!$DT$400</definedName>
    <definedName name="TempInstallList_125" localSheetId="4">Anod!$DU$400</definedName>
    <definedName name="TempInstallList_126" localSheetId="4">Anod!$DV$400:$DV$401</definedName>
    <definedName name="TempInstallList_127" localSheetId="4">Anod!$DW$400:$DW$401</definedName>
    <definedName name="TempInstallList_128" localSheetId="4">Anod!$DX$400:$DX$401</definedName>
    <definedName name="TempInstallList_129" localSheetId="4">Anod!$DY$400:$DY$401</definedName>
    <definedName name="TempInstallList_13" localSheetId="4">Anod!$M$400</definedName>
    <definedName name="TempInstallList_130" localSheetId="4">Anod!$DZ$400:$DZ$401</definedName>
    <definedName name="TempInstallList_131" localSheetId="4">Anod!$EA$400:$EA$401</definedName>
    <definedName name="TempInstallList_132" localSheetId="4">Anod!$EB$400:$EB$401</definedName>
    <definedName name="TempInstallList_133" localSheetId="4">Anod!$EC$400:$EC$401</definedName>
    <definedName name="TempInstallList_134" localSheetId="4">Anod!$ED$400:$ED$401</definedName>
    <definedName name="TempInstallList_135" localSheetId="4">Anod!$EE$400:$EE$401</definedName>
    <definedName name="TempInstallList_136" localSheetId="4">Anod!$EF$400:$EF$401</definedName>
    <definedName name="TempInstallList_137" localSheetId="4">Anod!$EG$400:$EG$401</definedName>
    <definedName name="TempInstallList_138" localSheetId="4">Anod!$EH$400:$EH$401</definedName>
    <definedName name="TempInstallList_139" localSheetId="4">Anod!$EI$400:$EI$401</definedName>
    <definedName name="TempInstallList_14" localSheetId="4">Anod!$N$400:$N$402</definedName>
    <definedName name="TempInstallList_140" localSheetId="4">Anod!$EJ$400:$EJ$401</definedName>
    <definedName name="TempInstallList_141" localSheetId="4">Anod!$EK$400:$EK$401</definedName>
    <definedName name="TempInstallList_142" localSheetId="4">Anod!$EL$400:$EL$401</definedName>
    <definedName name="TempInstallList_143" localSheetId="4">Anod!$EM$400:$EM$401</definedName>
    <definedName name="TempInstallList_144" localSheetId="4">Anod!$EN$400:$EN$401</definedName>
    <definedName name="TempInstallList_145" localSheetId="4">Anod!$EO$400:$EO$401</definedName>
    <definedName name="TempInstallList_146" localSheetId="4">Anod!$EP$400:$EP$401</definedName>
    <definedName name="TempInstallList_147" localSheetId="4">Anod!$EQ$400:$EQ$401</definedName>
    <definedName name="TempInstallList_148" localSheetId="4">Anod!$ER$400:$ER$401</definedName>
    <definedName name="TempInstallList_149" localSheetId="4">Anod!$ES$400:$ES$401</definedName>
    <definedName name="TempInstallList_15" localSheetId="4">Anod!$O$400:$O$402</definedName>
    <definedName name="TempInstallList_150" localSheetId="4">Anod!$ET$400:$ET$401</definedName>
    <definedName name="TempInstallList_151" localSheetId="4">Anod!$EU$400:$EU$401</definedName>
    <definedName name="TempInstallList_152" localSheetId="4">Anod!$EV$400:$EV$401</definedName>
    <definedName name="TempInstallList_153" localSheetId="4">Anod!$EW$400:$EW$401</definedName>
    <definedName name="TempInstallList_154" localSheetId="4">Anod!$EX$400:$EX$401</definedName>
    <definedName name="TempInstallList_155" localSheetId="4">Anod!$EY$400:$EY$401</definedName>
    <definedName name="TempInstallList_156" localSheetId="4">Anod!$EZ$400:$EZ$401</definedName>
    <definedName name="TempInstallList_157" localSheetId="4">Anod!$FA$400:$FA$401</definedName>
    <definedName name="TempInstallList_158" localSheetId="4">Anod!$FB$400:$FB$401</definedName>
    <definedName name="TempInstallList_159" localSheetId="4">Anod!$FC$400:$FC$401</definedName>
    <definedName name="TempInstallList_16" localSheetId="4">Anod!$P$400:$P$402</definedName>
    <definedName name="TempInstallList_160" localSheetId="4">Anod!$FD$400:$FD$401</definedName>
    <definedName name="TempInstallList_161" localSheetId="4">Anod!$FE$400:$FE$401</definedName>
    <definedName name="TempInstallList_162" localSheetId="4">Anod!$FF$400:$FF$401</definedName>
    <definedName name="TempInstallList_163" localSheetId="4">Anod!$FG$400:$FG$401</definedName>
    <definedName name="TempInstallList_164" localSheetId="4">Anod!$FH$400:$FH$401</definedName>
    <definedName name="TempInstallList_165" localSheetId="4">Anod!$FI$400:$FI$401</definedName>
    <definedName name="TempInstallList_166" localSheetId="4">Anod!$FJ$400:$FJ$401</definedName>
    <definedName name="TempInstallList_167" localSheetId="4">Anod!$FK$400:$FK$401</definedName>
    <definedName name="TempInstallList_168" localSheetId="4">Anod!$FL$400:$FL$401</definedName>
    <definedName name="TempInstallList_169" localSheetId="4">Anod!$FM$400:$FM$401</definedName>
    <definedName name="TempInstallList_17" localSheetId="4">Anod!$Q$400:$Q$402</definedName>
    <definedName name="TempInstallList_170" localSheetId="4">Anod!$FN$400:$FN$401</definedName>
    <definedName name="TempInstallList_171" localSheetId="4">Anod!$FO$400:$FO$401</definedName>
    <definedName name="TempInstallList_172" localSheetId="4">Anod!$FP$400:$FP$401</definedName>
    <definedName name="TempInstallList_173" localSheetId="4">Anod!$FQ$400:$FQ$401</definedName>
    <definedName name="TempInstallList_174" localSheetId="4">Anod!$FR$400:$FR$401</definedName>
    <definedName name="TempInstallList_175" localSheetId="4">Anod!$FS$400:$FS$401</definedName>
    <definedName name="TempInstallList_176" localSheetId="4">Anod!$FT$400:$FT$401</definedName>
    <definedName name="TempInstallList_177" localSheetId="4">Anod!$FU$400:$FU$401</definedName>
    <definedName name="TempInstallList_178" localSheetId="4">Anod!$FV$400:$FV$401</definedName>
    <definedName name="TempInstallList_179" localSheetId="4">Anod!$FW$400:$FW$401</definedName>
    <definedName name="TempInstallList_18" localSheetId="4">Anod!$R$400</definedName>
    <definedName name="TempInstallList_180" localSheetId="4">Anod!$FX$400:$FX$401</definedName>
    <definedName name="TempInstallList_181" localSheetId="4">Anod!$FY$400:$FY$401</definedName>
    <definedName name="TempInstallList_182" localSheetId="4">Anod!$FZ$400:$FZ$401</definedName>
    <definedName name="TempInstallList_183" localSheetId="4">Anod!$GA$400:$GA$401</definedName>
    <definedName name="TempInstallList_184" localSheetId="4">Anod!$GB$400:$GB$401</definedName>
    <definedName name="TempInstallList_185" localSheetId="4">Anod!$GC$400:$GC$401</definedName>
    <definedName name="TempInstallList_186" localSheetId="4">Anod!$GD$400:$GD$401</definedName>
    <definedName name="TempInstallList_187" localSheetId="4">Anod!$GE$400:$GE$401</definedName>
    <definedName name="TempInstallList_188" localSheetId="4">Anod!$GF$400:$GF$401</definedName>
    <definedName name="TempInstallList_189" localSheetId="4">Anod!$GG$400:$GG$401</definedName>
    <definedName name="TempInstallList_19" localSheetId="4">Anod!$S$400</definedName>
    <definedName name="TempInstallList_190" localSheetId="4">Anod!$GH$400:$GH$401</definedName>
    <definedName name="TempInstallList_191" localSheetId="4">Anod!$GI$400:$GI$401</definedName>
    <definedName name="TempInstallList_192" localSheetId="4">Anod!$GJ$400:$GJ$401</definedName>
    <definedName name="TempInstallList_193" localSheetId="4">Anod!$GK$400:$GK$401</definedName>
    <definedName name="TempInstallList_194" localSheetId="4">Anod!$GL$400:$GL$401</definedName>
    <definedName name="TempInstallList_195" localSheetId="4">Anod!$GM$400:$GM$401</definedName>
    <definedName name="TempInstallList_196" localSheetId="4">Anod!$GN$400:$GN$401</definedName>
    <definedName name="TempInstallList_197" localSheetId="4">Anod!$GO$400:$GO$401</definedName>
    <definedName name="TempInstallList_198" localSheetId="4">Anod!$GP$400:$GP$401</definedName>
    <definedName name="TempInstallList_199" localSheetId="4">Anod!$GQ$400:$GQ$401</definedName>
    <definedName name="TempInstallList_20" localSheetId="4">Anod!$T$400</definedName>
    <definedName name="TempInstallList_200" localSheetId="4">Anod!$GR$400:$GR$401</definedName>
    <definedName name="TempInstallList_201" localSheetId="4">Anod!$GS$400:$GS$401</definedName>
    <definedName name="TempInstallList_202" localSheetId="4">Anod!$GT$400:$GT$401</definedName>
    <definedName name="TempInstallList_203" localSheetId="4">Anod!$GU$400:$GU$401</definedName>
    <definedName name="TempInstallList_204" localSheetId="4">Anod!$GV$400:$GV$401</definedName>
    <definedName name="TempInstallList_205" localSheetId="4">Anod!$GW$400:$GW$401</definedName>
    <definedName name="TempInstallList_206" localSheetId="4">Anod!$GX$400:$GX$401</definedName>
    <definedName name="TempInstallList_207" localSheetId="4">Anod!$GY$400:$GY$401</definedName>
    <definedName name="TempInstallList_208" localSheetId="4">Anod!$GZ$400:$GZ$401</definedName>
    <definedName name="TempInstallList_209" localSheetId="4">Anod!$HA$400:$HA$401</definedName>
    <definedName name="TempInstallList_21" localSheetId="4">Anod!$U$400</definedName>
    <definedName name="TempInstallList_210" localSheetId="4">Anod!$HB$400:$HB$401</definedName>
    <definedName name="TempInstallList_211" localSheetId="4">Anod!$HC$400:$HC$401</definedName>
    <definedName name="TempInstallList_212" localSheetId="4">Anod!$HD$400:$HD$401</definedName>
    <definedName name="TempInstallList_213" localSheetId="4">Anod!$HE$400:$HE$401</definedName>
    <definedName name="TempInstallList_214" localSheetId="4">Anod!$HF$400:$HF$401</definedName>
    <definedName name="TempInstallList_215" localSheetId="4">Anod!$HG$400:$HG$401</definedName>
    <definedName name="TempInstallList_216" localSheetId="4">Anod!$HH$400:$HH$401</definedName>
    <definedName name="TempInstallList_217" localSheetId="4">Anod!$HI$400:$HI$401</definedName>
    <definedName name="TempInstallList_218" localSheetId="4">Anod!$HJ$400:$HJ$401</definedName>
    <definedName name="TempInstallList_219" localSheetId="4">Anod!$HK$400:$HK$401</definedName>
    <definedName name="TempInstallList_22" localSheetId="4">Anod!$V$400:$V$401</definedName>
    <definedName name="TempInstallList_220" localSheetId="4">Anod!$HL$400:$HL$401</definedName>
    <definedName name="TempInstallList_221" localSheetId="4">Anod!$HM$400:$HM$401</definedName>
    <definedName name="TempInstallList_222" localSheetId="4">Anod!$HN$400:$HN$401</definedName>
    <definedName name="TempInstallList_223" localSheetId="4">Anod!$HO$400:$HO$401</definedName>
    <definedName name="TempInstallList_224" localSheetId="4">Anod!$HP$400:$HP$401</definedName>
    <definedName name="TempInstallList_225" localSheetId="4">Anod!$HQ$400:$HQ$401</definedName>
    <definedName name="TempInstallList_226" localSheetId="4">Anod!$HR$400:$HR$401</definedName>
    <definedName name="TempInstallList_227" localSheetId="4">Anod!$HS$400:$HS$401</definedName>
    <definedName name="TempInstallList_228" localSheetId="4">Anod!$HT$400:$HT$401</definedName>
    <definedName name="TempInstallList_229" localSheetId="4">Anod!$HU$400:$HU$401</definedName>
    <definedName name="TempInstallList_23" localSheetId="4">Anod!$W$400:$W$401</definedName>
    <definedName name="TempInstallList_230" localSheetId="4">Anod!$HV$400:$HV$401</definedName>
    <definedName name="TempInstallList_231" localSheetId="4">Anod!$HW$400:$HW$401</definedName>
    <definedName name="TempInstallList_232" localSheetId="4">Anod!$HX$400:$HX$401</definedName>
    <definedName name="TempInstallList_233" localSheetId="4">Anod!$HY$400:$HY$401</definedName>
    <definedName name="TempInstallList_234" localSheetId="4">Anod!$HZ$400:$HZ$401</definedName>
    <definedName name="TempInstallList_235" localSheetId="4">Anod!$IA$400:$IA$401</definedName>
    <definedName name="TempInstallList_236" localSheetId="4">Anod!$IB$400:$IB$401</definedName>
    <definedName name="TempInstallList_237" localSheetId="4">Anod!$IC$400:$IC$401</definedName>
    <definedName name="TempInstallList_238" localSheetId="4">Anod!$ID$400:$ID$401</definedName>
    <definedName name="TempInstallList_239" localSheetId="4">Anod!$IE$400:$IE$401</definedName>
    <definedName name="TempInstallList_24" localSheetId="4">Anod!$X$400:$X$401</definedName>
    <definedName name="TempInstallList_240" localSheetId="4">Anod!$IF$400:$IF$401</definedName>
    <definedName name="TempInstallList_241" localSheetId="4">Anod!$IG$400:$IG$401</definedName>
    <definedName name="TempInstallList_242" localSheetId="4">Anod!$IH$400:$IH$401</definedName>
    <definedName name="TempInstallList_243" localSheetId="4">Anod!$II$400:$II$401</definedName>
    <definedName name="TempInstallList_244" localSheetId="4">Anod!$IJ$400:$IJ$401</definedName>
    <definedName name="TempInstallList_245" localSheetId="4">Anod!$IK$400:$IK$401</definedName>
    <definedName name="TempInstallList_246" localSheetId="4">Anod!$IL$400:$IL$401</definedName>
    <definedName name="TempInstallList_247" localSheetId="4">Anod!$IM$400:$IM$401</definedName>
    <definedName name="TempInstallList_248" localSheetId="4">Anod!$IN$400:$IN$401</definedName>
    <definedName name="TempInstallList_249" localSheetId="4">Anod!$IO$400:$IO$401</definedName>
    <definedName name="TempInstallList_25" localSheetId="4">Anod!$Y$400:$Y$401</definedName>
    <definedName name="TempInstallList_250" localSheetId="4">Anod!$IP$400:$IP$401</definedName>
    <definedName name="TempInstallList_251" localSheetId="4">Anod!$IQ$400:$IQ$401</definedName>
    <definedName name="TempInstallList_252" localSheetId="4">Anod!$IR$400:$IR$401</definedName>
    <definedName name="TempInstallList_253" localSheetId="4">Anod!$IS$400:$IS$401</definedName>
    <definedName name="TempInstallList_254" localSheetId="4">Anod!$IT$400:$IT$401</definedName>
    <definedName name="TempInstallList_255" localSheetId="4">Anod!$IU$400:$IU$401</definedName>
    <definedName name="TempInstallList_256" localSheetId="4">Anod!$IV$400:$IV$401</definedName>
    <definedName name="TempInstallList_257" localSheetId="4">Anod!$IW$400:$IW$401</definedName>
    <definedName name="TempInstallList_26" localSheetId="4">Anod!$Z$400:$Z$402</definedName>
    <definedName name="TempInstallList_27" localSheetId="4">Anod!$AA$400:$AA$402</definedName>
    <definedName name="TempInstallList_28" localSheetId="4">Anod!$AB$400:$AB$402</definedName>
    <definedName name="TempInstallList_29" localSheetId="4">Anod!$AC$400</definedName>
    <definedName name="TempInstallList_30" localSheetId="4">Anod!$AD$400</definedName>
    <definedName name="TempInstallList_31" localSheetId="4">Anod!$AE$400:$AE$401</definedName>
    <definedName name="TempInstallList_32" localSheetId="4">Anod!$AF$400:$AF$401</definedName>
    <definedName name="TempInstallList_33" localSheetId="4">Anod!$AG$400:$AG$402</definedName>
    <definedName name="TempInstallList_34" localSheetId="4">Anod!$AH$400:$AH$402</definedName>
    <definedName name="TempInstallList_35" localSheetId="4">Anod!$AI$400:$AI$402</definedName>
    <definedName name="TempInstallList_36" localSheetId="4">Anod!$AJ$400</definedName>
    <definedName name="TempInstallList_37" localSheetId="4">Anod!$AK$400</definedName>
    <definedName name="TempInstallList_38" localSheetId="4">Anod!$AL$400:$AL$401</definedName>
    <definedName name="TempInstallList_39" localSheetId="4">Anod!$AM$400:$AM$401</definedName>
    <definedName name="TempInstallList_4" localSheetId="4">Anod!$D$400:$D$402</definedName>
    <definedName name="TempInstallList_40" localSheetId="4">Anod!$AN$400:$AN$402</definedName>
    <definedName name="TempInstallList_41" localSheetId="4">Anod!$AO$400:$AO$402</definedName>
    <definedName name="TempInstallList_42" localSheetId="4">Anod!$AP$400:$AP$402</definedName>
    <definedName name="TempInstallList_43" localSheetId="4">Anod!$AQ$400:$AQ$402</definedName>
    <definedName name="TempInstallList_44" localSheetId="4">Anod!$AR$400:$AR$402</definedName>
    <definedName name="TempInstallList_45" localSheetId="4">Anod!$AS$400:$AS$402</definedName>
    <definedName name="TempInstallList_46" localSheetId="4">Anod!$AT$400</definedName>
    <definedName name="TempInstallList_47" localSheetId="4">Anod!$AU$400</definedName>
    <definedName name="TempInstallList_48" localSheetId="4">Anod!$AV$400</definedName>
    <definedName name="TempInstallList_49" localSheetId="4">Anod!$AW$400</definedName>
    <definedName name="TempInstallList_5" localSheetId="4">Anod!$E$400:$E$401</definedName>
    <definedName name="TempInstallList_50" localSheetId="4">Anod!$AX$400:$AX$401</definedName>
    <definedName name="TempInstallList_51" localSheetId="4">Anod!$AY$400:$AY$401</definedName>
    <definedName name="TempInstallList_52" localSheetId="4">Anod!$AZ$400:$AZ$401</definedName>
    <definedName name="TempInstallList_53" localSheetId="4">Anod!$BA$400:$BA$401</definedName>
    <definedName name="TempInstallList_54" localSheetId="4">Anod!$BB$400</definedName>
    <definedName name="TempInstallList_55" localSheetId="4">Anod!$BC$400:$BC$402</definedName>
    <definedName name="TempInstallList_56" localSheetId="4">Anod!$BD$400:$BD$402</definedName>
    <definedName name="TempInstallList_57" localSheetId="4">Anod!$BE$400:$BE$402</definedName>
    <definedName name="TempInstallList_58" localSheetId="4">Anod!$BF$400:$BF$401</definedName>
    <definedName name="TempInstallList_59" localSheetId="4">Anod!$BG$400:$BG$401</definedName>
    <definedName name="TempInstallList_6" localSheetId="4">Anod!$F$400:$F$402</definedName>
    <definedName name="TempInstallList_60" localSheetId="4">Anod!$BH$400:$BH$401</definedName>
    <definedName name="TempInstallList_61" localSheetId="4">Anod!$BI$400:$BI$401</definedName>
    <definedName name="TempInstallList_62" localSheetId="4">Anod!$BJ$400:$BJ$402</definedName>
    <definedName name="TempInstallList_63" localSheetId="4">Anod!$BK$400:$BK$402</definedName>
    <definedName name="TempInstallList_64" localSheetId="4">Anod!$BL$400:$BL$402</definedName>
    <definedName name="TempInstallList_65" localSheetId="4">Anod!$BM$400</definedName>
    <definedName name="TempInstallList_66" localSheetId="4">Anod!$BN$400</definedName>
    <definedName name="TempInstallList_67" localSheetId="4">Anod!$BO$400:$BO$403</definedName>
    <definedName name="TempInstallList_68" localSheetId="4">Anod!$BP$400:$BP$403</definedName>
    <definedName name="TempInstallList_69" localSheetId="4">Anod!$BQ$400:$BQ$403</definedName>
    <definedName name="TempInstallList_7" localSheetId="4">Anod!$G$400:$G$402</definedName>
    <definedName name="TempInstallList_70" localSheetId="4">Anod!$BR$400:$BR$403</definedName>
    <definedName name="TempInstallList_71" localSheetId="4">Anod!$BS$400:$BS$403</definedName>
    <definedName name="TempInstallList_72" localSheetId="4">Anod!$BT$400:$BT$403</definedName>
    <definedName name="TempInstallList_73" localSheetId="4">Anod!$BU$400:$BU$403</definedName>
    <definedName name="TempInstallList_74" localSheetId="4">Anod!$BV$400</definedName>
    <definedName name="TempInstallList_75" localSheetId="4">Anod!$BW$400</definedName>
    <definedName name="TempInstallList_76" localSheetId="4">Anod!$BX$400:$BX$401</definedName>
    <definedName name="TempInstallList_77" localSheetId="4">Anod!$BY$400:$BY$401</definedName>
    <definedName name="TempInstallList_78" localSheetId="4">Anod!$BZ$400:$BZ$401</definedName>
    <definedName name="TempInstallList_79" localSheetId="4">Anod!$CA$400:$CA$401</definedName>
    <definedName name="TempInstallList_8" localSheetId="4">Anod!$H$400</definedName>
    <definedName name="TempInstallList_80" localSheetId="4">Anod!$CB$400:$CB$403</definedName>
    <definedName name="TempInstallList_81" localSheetId="4">Anod!$CC$400:$CC$403</definedName>
    <definedName name="TempInstallList_82" localSheetId="4">Anod!$CD$400:$CD$403</definedName>
    <definedName name="TempInstallList_83" localSheetId="4">Anod!$CE$400:$CE$403</definedName>
    <definedName name="TempInstallList_84" localSheetId="4">Anod!$CF$400:$CF$402</definedName>
    <definedName name="TempInstallList_85" localSheetId="4">Anod!$CG$400:$CG$402</definedName>
    <definedName name="TempInstallList_86" localSheetId="4">Anod!$CH$400:$CH$402</definedName>
    <definedName name="TempInstallList_87" localSheetId="4">Anod!$CI$400:$CI$401</definedName>
    <definedName name="TempInstallList_88" localSheetId="4">Anod!$CJ$400:$CJ$401</definedName>
    <definedName name="TempInstallList_89" localSheetId="4">Anod!$CK$400:$CK$401</definedName>
    <definedName name="TempInstallList_9" localSheetId="4">Anod!$I$400</definedName>
    <definedName name="TempInstallList_90" localSheetId="4">Anod!$CL$400:$CL$401</definedName>
    <definedName name="TempInstallList_91" localSheetId="4">Anod!$CM$400:$CM$402</definedName>
    <definedName name="TempInstallList_92" localSheetId="4">Anod!$CN$400:$CN$402</definedName>
    <definedName name="TempInstallList_93" localSheetId="4">Anod!$CO$400:$CO$402</definedName>
    <definedName name="TempInstallList_94" localSheetId="4">Anod!$CP$400:$CP$401</definedName>
    <definedName name="TempInstallList_95" localSheetId="4">Anod!$CQ$400:$CQ$401</definedName>
    <definedName name="TempInstallList_96" localSheetId="4">Anod!$CR$400</definedName>
    <definedName name="TempInstallList_97" localSheetId="4">Anod!$CS$400</definedName>
    <definedName name="TempInstallList_98" localSheetId="4">Anod!$CT$400:$CT$401</definedName>
    <definedName name="TempInstallList_99" localSheetId="4">Anod!$CU$400:$CU$401</definedName>
    <definedName name="TempMat_20260903072626_2">_Settings!$B$1</definedName>
    <definedName name="TempMat_20260903072633_7">_Settings!$G$1</definedName>
    <definedName name="TempMat_20260903072642_12">_Settings!$L$1</definedName>
    <definedName name="TempMat_20260903072651_17">_Settings!$Q$1</definedName>
    <definedName name="TempMat_20260903072705_22">_Settings!$V$1</definedName>
    <definedName name="TempMat_20260903072718_27">_Settings!$AA$1</definedName>
    <definedName name="TempMat_20260903072733_32">_Settings!$AF$1</definedName>
    <definedName name="TempMat_20260903072752_37">_Settings!$AK$1</definedName>
    <definedName name="TempMat_20260903072816_42">_Settings!$AP$1</definedName>
    <definedName name="TempMat_20260903072837_47">_Settings!$AU$1</definedName>
    <definedName name="TempMat_20260903073025_52">_Settings!$AZ$1</definedName>
    <definedName name="TempMat_20260903073025_57">_Settings!$BE$1</definedName>
    <definedName name="TempMat_20260903073025_62">_Settings!$BJ$1</definedName>
    <definedName name="TempMat_20260903073025_67">_Settings!$BO$1</definedName>
    <definedName name="TempMat_20260903073025_72">_Settings!$BT$1</definedName>
    <definedName name="TempMat_20260903073025_77">_Settings!$BY$1</definedName>
    <definedName name="TempMat_20260903073025_82">_Settings!$CD$1</definedName>
    <definedName name="TempMat_20260903073025_87">_Settings!$CI$1</definedName>
    <definedName name="TempMat_20260903073025_92">_Settings!$CN$1</definedName>
    <definedName name="TempMat_20260903073026_97">_Settings!$CS$1</definedName>
    <definedName name="TempMat_20260903073300_102">_Settings!$CX$1</definedName>
    <definedName name="TempMat_20260903073300_107">_Settings!$DC$1</definedName>
    <definedName name="TempMat_20260903073300_112">_Settings!$DH$1</definedName>
    <definedName name="TempMat_20260903073300_117">_Settings!$DM$1</definedName>
    <definedName name="TempMat_20260903073300_122">_Settings!$DR$1</definedName>
    <definedName name="TempMat_20260903073301_127">_Settings!$DW$1</definedName>
    <definedName name="TempMat_20260903073301_132">_Settings!$EB$1</definedName>
    <definedName name="TempMat_20260903073301_137">_Settings!$EG$1</definedName>
    <definedName name="TempMat_20260903073301_142">_Settings!$EL$1</definedName>
    <definedName name="TempMat_20260903073301_147">_Settings!$EQ$1</definedName>
    <definedName name="TempMat_20260903073543_152">_Settings!$EV$1:$EV$6</definedName>
    <definedName name="TempMat_20260903073639_157">_Settings!$FA$1</definedName>
    <definedName name="TempMaterialList" localSheetId="4">Anod!$D$966:$M$966</definedName>
    <definedName name="TempMaterialList">Anod!$D$966:$M$966</definedName>
    <definedName name="TempMaterialList_10" localSheetId="4">Anod!$J$200</definedName>
    <definedName name="TempMaterialList_100" localSheetId="4">Anod!$CV$200</definedName>
    <definedName name="TempMaterialList_101" localSheetId="4">Anod!$CW$200:$CW$208</definedName>
    <definedName name="TempMaterialList_102" localSheetId="4">Anod!$CX$200</definedName>
    <definedName name="TempMaterialList_103" localSheetId="4">Anod!$CY$200</definedName>
    <definedName name="TempMaterialList_104" localSheetId="4">Anod!$CZ$200</definedName>
    <definedName name="TempMaterialList_105" localSheetId="4">Anod!$DA$200</definedName>
    <definedName name="TempMaterialList_106" localSheetId="4">Anod!$DB$200</definedName>
    <definedName name="TempMaterialList_107" localSheetId="4">Anod!$DC$200</definedName>
    <definedName name="TempMaterialList_108" localSheetId="4">Anod!$DD$200</definedName>
    <definedName name="TempMaterialList_109" localSheetId="4">Anod!$DE$200</definedName>
    <definedName name="TempMaterialList_11" localSheetId="4">Anod!$K$200</definedName>
    <definedName name="TempMaterialList_110" localSheetId="4">Anod!$DF$200</definedName>
    <definedName name="TempMaterialList_111" localSheetId="4">Anod!$DG$200:$DG$208</definedName>
    <definedName name="TempMaterialList_112" localSheetId="4">Anod!$DH$200</definedName>
    <definedName name="TempMaterialList_113" localSheetId="4">Anod!$DI$200:$DI$208</definedName>
    <definedName name="TempMaterialList_114" localSheetId="4">Anod!$DJ$200:$DJ$208</definedName>
    <definedName name="TempMaterialList_115" localSheetId="4">Anod!$DK$200</definedName>
    <definedName name="TempMaterialList_116" localSheetId="4">Anod!$DL$200:$DL$208</definedName>
    <definedName name="TempMaterialList_117" localSheetId="4">Anod!$DM$200:$DM$208</definedName>
    <definedName name="TempMaterialList_118" localSheetId="4">Anod!$DN$200</definedName>
    <definedName name="TempMaterialList_119" localSheetId="4">Anod!$DO$200</definedName>
    <definedName name="TempMaterialList_12" localSheetId="4">Anod!$L$200</definedName>
    <definedName name="TempMaterialList_120" localSheetId="4">Anod!$DP$200</definedName>
    <definedName name="TempMaterialList_121" localSheetId="4">Anod!$DQ$200:$DQ$208</definedName>
    <definedName name="TempMaterialList_122" localSheetId="4">Anod!$DR$200</definedName>
    <definedName name="TempMaterialList_123" localSheetId="4">Anod!$DS$200</definedName>
    <definedName name="TempMaterialList_124" localSheetId="4">Anod!$DT$200</definedName>
    <definedName name="TempMaterialList_125" localSheetId="4">Anod!$DU$200:$DU$208</definedName>
    <definedName name="TempMaterialList_126" localSheetId="4">Anod!$DV$200</definedName>
    <definedName name="TempMaterialList_127" localSheetId="4">Anod!$DW$200</definedName>
    <definedName name="TempMaterialList_128" localSheetId="4">Anod!$DX$200</definedName>
    <definedName name="TempMaterialList_129" localSheetId="4">Anod!$DY$200</definedName>
    <definedName name="TempMaterialList_13" localSheetId="4">Anod!$M$200</definedName>
    <definedName name="TempMaterialList_130" localSheetId="4">Anod!$DZ$200</definedName>
    <definedName name="TempMaterialList_131" localSheetId="4">Anod!$EA$200</definedName>
    <definedName name="TempMaterialList_132" localSheetId="4">Anod!$EB$200</definedName>
    <definedName name="TempMaterialList_133" localSheetId="4">Anod!$EC$200</definedName>
    <definedName name="TempMaterialList_134" localSheetId="4">Anod!$ED$200</definedName>
    <definedName name="TempMaterialList_135" localSheetId="4">Anod!$EE$200</definedName>
    <definedName name="TempMaterialList_136" localSheetId="4">Anod!$EF$200</definedName>
    <definedName name="TempMaterialList_137" localSheetId="4">Anod!$EG$200</definedName>
    <definedName name="TempMaterialList_138" localSheetId="4">Anod!$EH$200</definedName>
    <definedName name="TempMaterialList_139" localSheetId="4">Anod!$EI$200</definedName>
    <definedName name="TempMaterialList_14" localSheetId="4">Anod!$N$200</definedName>
    <definedName name="TempMaterialList_140" localSheetId="4">Anod!$EJ$200</definedName>
    <definedName name="TempMaterialList_141" localSheetId="4">Anod!$EK$200</definedName>
    <definedName name="TempMaterialList_142" localSheetId="4">Anod!$EL$200</definedName>
    <definedName name="TempMaterialList_143" localSheetId="4">Anod!$EM$200</definedName>
    <definedName name="TempMaterialList_144" localSheetId="4">Anod!$EN$200</definedName>
    <definedName name="TempMaterialList_145" localSheetId="4">Anod!$EO$200</definedName>
    <definedName name="TempMaterialList_146" localSheetId="4">Anod!$EP$200</definedName>
    <definedName name="TempMaterialList_147" localSheetId="4">Anod!$EQ$200</definedName>
    <definedName name="TempMaterialList_148" localSheetId="4">Anod!$ER$200</definedName>
    <definedName name="TempMaterialList_149" localSheetId="4">Anod!$ES$200</definedName>
    <definedName name="TempMaterialList_15" localSheetId="4">Anod!$O$200</definedName>
    <definedName name="TempMaterialList_150" localSheetId="4">Anod!$ET$200</definedName>
    <definedName name="TempMaterialList_151" localSheetId="4">Anod!$EU$200</definedName>
    <definedName name="TempMaterialList_152" localSheetId="4">Anod!$EV$200</definedName>
    <definedName name="TempMaterialList_153" localSheetId="4">Anod!$EW$200</definedName>
    <definedName name="TempMaterialList_154" localSheetId="4">Anod!$EX$200</definedName>
    <definedName name="TempMaterialList_155" localSheetId="4">Anod!$EY$200</definedName>
    <definedName name="TempMaterialList_156" localSheetId="4">Anod!$EZ$200</definedName>
    <definedName name="TempMaterialList_157" localSheetId="4">Anod!$FA$200</definedName>
    <definedName name="TempMaterialList_158" localSheetId="4">Anod!$FB$200</definedName>
    <definedName name="TempMaterialList_159" localSheetId="4">Anod!$FC$200</definedName>
    <definedName name="TempMaterialList_16" localSheetId="4">Anod!$P$200</definedName>
    <definedName name="TempMaterialList_160" localSheetId="4">Anod!$FD$200</definedName>
    <definedName name="TempMaterialList_161" localSheetId="4">Anod!$FE$200</definedName>
    <definedName name="TempMaterialList_162" localSheetId="4">Anod!$FF$200</definedName>
    <definedName name="TempMaterialList_163" localSheetId="4">Anod!$FG$200</definedName>
    <definedName name="TempMaterialList_164" localSheetId="4">Anod!$FH$200</definedName>
    <definedName name="TempMaterialList_165" localSheetId="4">Anod!$FI$200</definedName>
    <definedName name="TempMaterialList_166" localSheetId="4">Anod!$FJ$200</definedName>
    <definedName name="TempMaterialList_167" localSheetId="4">Anod!$FK$200</definedName>
    <definedName name="TempMaterialList_168" localSheetId="4">Anod!$FL$200</definedName>
    <definedName name="TempMaterialList_169" localSheetId="4">Anod!$FM$200</definedName>
    <definedName name="TempMaterialList_17" localSheetId="4">Anod!$Q$200</definedName>
    <definedName name="TempMaterialList_170" localSheetId="4">Anod!$FN$200</definedName>
    <definedName name="TempMaterialList_171" localSheetId="4">Anod!$FO$200</definedName>
    <definedName name="TempMaterialList_172" localSheetId="4">Anod!$FP$200</definedName>
    <definedName name="TempMaterialList_173" localSheetId="4">Anod!$FQ$200</definedName>
    <definedName name="TempMaterialList_174" localSheetId="4">Anod!$FR$200</definedName>
    <definedName name="TempMaterialList_175" localSheetId="4">Anod!$FS$200</definedName>
    <definedName name="TempMaterialList_176" localSheetId="4">Anod!$FT$200</definedName>
    <definedName name="TempMaterialList_177" localSheetId="4">Anod!$FU$200</definedName>
    <definedName name="TempMaterialList_178" localSheetId="4">Anod!$FV$200</definedName>
    <definedName name="TempMaterialList_179" localSheetId="4">Anod!$FW$200</definedName>
    <definedName name="TempMaterialList_18" localSheetId="4">Anod!$R$200</definedName>
    <definedName name="TempMaterialList_180" localSheetId="4">Anod!$FX$200</definedName>
    <definedName name="TempMaterialList_181" localSheetId="4">Anod!$FY$200</definedName>
    <definedName name="TempMaterialList_182" localSheetId="4">Anod!$FZ$200</definedName>
    <definedName name="TempMaterialList_183" localSheetId="4">Anod!$GA$200</definedName>
    <definedName name="TempMaterialList_184" localSheetId="4">Anod!$GB$200</definedName>
    <definedName name="TempMaterialList_185" localSheetId="4">Anod!$GC$200</definedName>
    <definedName name="TempMaterialList_186" localSheetId="4">Anod!$GD$200</definedName>
    <definedName name="TempMaterialList_187" localSheetId="4">Anod!$GE$200</definedName>
    <definedName name="TempMaterialList_188" localSheetId="4">Anod!$GF$200</definedName>
    <definedName name="TempMaterialList_189" localSheetId="4">Anod!$GG$200</definedName>
    <definedName name="TempMaterialList_19" localSheetId="4">Anod!$S$200</definedName>
    <definedName name="TempMaterialList_190" localSheetId="4">Anod!$GH$200</definedName>
    <definedName name="TempMaterialList_191" localSheetId="4">Anod!$GI$200</definedName>
    <definedName name="TempMaterialList_192" localSheetId="4">Anod!$GJ$200</definedName>
    <definedName name="TempMaterialList_193" localSheetId="4">Anod!$GK$200</definedName>
    <definedName name="TempMaterialList_194" localSheetId="4">Anod!$GL$200</definedName>
    <definedName name="TempMaterialList_195" localSheetId="4">Anod!$GM$200</definedName>
    <definedName name="TempMaterialList_196" localSheetId="4">Anod!$GN$200</definedName>
    <definedName name="TempMaterialList_197" localSheetId="4">Anod!$GO$200</definedName>
    <definedName name="TempMaterialList_198" localSheetId="4">Anod!$GP$200</definedName>
    <definedName name="TempMaterialList_199" localSheetId="4">Anod!$GQ$200</definedName>
    <definedName name="TempMaterialList_20" localSheetId="4">Anod!$T$200</definedName>
    <definedName name="TempMaterialList_200" localSheetId="4">Anod!$GR$200</definedName>
    <definedName name="TempMaterialList_201" localSheetId="4">Anod!$GS$200</definedName>
    <definedName name="TempMaterialList_202" localSheetId="4">Anod!$GT$200</definedName>
    <definedName name="TempMaterialList_203" localSheetId="4">Anod!$GU$200</definedName>
    <definedName name="TempMaterialList_204" localSheetId="4">Anod!$GV$200</definedName>
    <definedName name="TempMaterialList_205" localSheetId="4">Anod!$GW$200</definedName>
    <definedName name="TempMaterialList_206" localSheetId="4">Anod!$GX$200</definedName>
    <definedName name="TempMaterialList_207" localSheetId="4">Anod!$GY$200</definedName>
    <definedName name="TempMaterialList_208" localSheetId="4">Anod!$GZ$200</definedName>
    <definedName name="TempMaterialList_209" localSheetId="4">Anod!$HA$200</definedName>
    <definedName name="TempMaterialList_21" localSheetId="4">Anod!$U$200</definedName>
    <definedName name="TempMaterialList_210" localSheetId="4">Anod!$HB$200</definedName>
    <definedName name="TempMaterialList_211" localSheetId="4">Anod!$HC$200</definedName>
    <definedName name="TempMaterialList_212" localSheetId="4">Anod!$HD$200</definedName>
    <definedName name="TempMaterialList_213" localSheetId="4">Anod!$HE$200</definedName>
    <definedName name="TempMaterialList_214" localSheetId="4">Anod!$HF$200</definedName>
    <definedName name="TempMaterialList_215" localSheetId="4">Anod!$HG$200</definedName>
    <definedName name="TempMaterialList_216" localSheetId="4">Anod!$HH$200</definedName>
    <definedName name="TempMaterialList_217" localSheetId="4">Anod!$HI$200</definedName>
    <definedName name="TempMaterialList_218" localSheetId="4">Anod!$HJ$200</definedName>
    <definedName name="TempMaterialList_219" localSheetId="4">Anod!$HK$200</definedName>
    <definedName name="TempMaterialList_22" localSheetId="4">Anod!$V$200</definedName>
    <definedName name="TempMaterialList_220" localSheetId="4">Anod!$HL$200</definedName>
    <definedName name="TempMaterialList_221" localSheetId="4">Anod!$HM$200</definedName>
    <definedName name="TempMaterialList_222" localSheetId="4">Anod!$HN$200</definedName>
    <definedName name="TempMaterialList_223" localSheetId="4">Anod!$HO$200</definedName>
    <definedName name="TempMaterialList_224" localSheetId="4">Anod!$HP$200</definedName>
    <definedName name="TempMaterialList_225" localSheetId="4">Anod!$HQ$200</definedName>
    <definedName name="TempMaterialList_226" localSheetId="4">Anod!$HR$200</definedName>
    <definedName name="TempMaterialList_227" localSheetId="4">Anod!$HS$200</definedName>
    <definedName name="TempMaterialList_228" localSheetId="4">Anod!$HT$200</definedName>
    <definedName name="TempMaterialList_229" localSheetId="4">Anod!$HU$200</definedName>
    <definedName name="TempMaterialList_23" localSheetId="4">Anod!$W$200</definedName>
    <definedName name="TempMaterialList_230" localSheetId="4">Anod!$HV$200</definedName>
    <definedName name="TempMaterialList_231" localSheetId="4">Anod!$HW$200</definedName>
    <definedName name="TempMaterialList_232" localSheetId="4">Anod!$HX$200</definedName>
    <definedName name="TempMaterialList_233" localSheetId="4">Anod!$HY$200</definedName>
    <definedName name="TempMaterialList_234" localSheetId="4">Anod!$HZ$200</definedName>
    <definedName name="TempMaterialList_235" localSheetId="4">Anod!$IA$200</definedName>
    <definedName name="TempMaterialList_236" localSheetId="4">Anod!$IB$200</definedName>
    <definedName name="TempMaterialList_237" localSheetId="4">Anod!$IC$200</definedName>
    <definedName name="TempMaterialList_238" localSheetId="4">Anod!$ID$200</definedName>
    <definedName name="TempMaterialList_239" localSheetId="4">Anod!$IE$200</definedName>
    <definedName name="TempMaterialList_24" localSheetId="4">Anod!$X$200</definedName>
    <definedName name="TempMaterialList_240" localSheetId="4">Anod!$IF$200</definedName>
    <definedName name="TempMaterialList_241" localSheetId="4">Anod!$IG$200</definedName>
    <definedName name="TempMaterialList_242" localSheetId="4">Anod!$IH$200</definedName>
    <definedName name="TempMaterialList_243" localSheetId="4">Anod!$II$200</definedName>
    <definedName name="TempMaterialList_244" localSheetId="4">Anod!$IJ$200</definedName>
    <definedName name="TempMaterialList_245" localSheetId="4">Anod!$IK$200</definedName>
    <definedName name="TempMaterialList_246" localSheetId="4">Anod!$IL$200</definedName>
    <definedName name="TempMaterialList_247" localSheetId="4">Anod!$IM$200</definedName>
    <definedName name="TempMaterialList_248" localSheetId="4">Anod!$IN$200</definedName>
    <definedName name="TempMaterialList_249" localSheetId="4">Anod!$IO$200</definedName>
    <definedName name="TempMaterialList_25" localSheetId="4">Anod!$Y$200</definedName>
    <definedName name="TempMaterialList_250" localSheetId="4">Anod!$IP$200</definedName>
    <definedName name="TempMaterialList_251" localSheetId="4">Anod!$IQ$200</definedName>
    <definedName name="TempMaterialList_252" localSheetId="4">Anod!$IR$200</definedName>
    <definedName name="TempMaterialList_253" localSheetId="4">Anod!$IS$200</definedName>
    <definedName name="TempMaterialList_254" localSheetId="4">Anod!$IT$200</definedName>
    <definedName name="TempMaterialList_255" localSheetId="4">Anod!$IU$200</definedName>
    <definedName name="TempMaterialList_256" localSheetId="4">Anod!$IV$200</definedName>
    <definedName name="TempMaterialList_257" localSheetId="4">Anod!$IW$200</definedName>
    <definedName name="TempMaterialList_26" localSheetId="4">Anod!$Z$200</definedName>
    <definedName name="TempMaterialList_27" localSheetId="4">Anod!$AA$200</definedName>
    <definedName name="TempMaterialList_28" localSheetId="4">Anod!$AB$200</definedName>
    <definedName name="TempMaterialList_29" localSheetId="4">Anod!$AC$200</definedName>
    <definedName name="TempMaterialList_30" localSheetId="4">Anod!$AD$200</definedName>
    <definedName name="TempMaterialList_31" localSheetId="4">Anod!$AE$200</definedName>
    <definedName name="TempMaterialList_32" localSheetId="4">Anod!$AF$200</definedName>
    <definedName name="TempMaterialList_33" localSheetId="4">Anod!$AG$200</definedName>
    <definedName name="TempMaterialList_34" localSheetId="4">Anod!$AH$200</definedName>
    <definedName name="TempMaterialList_35" localSheetId="4">Anod!$AI$200</definedName>
    <definedName name="TempMaterialList_36" localSheetId="4">Anod!$AJ$200</definedName>
    <definedName name="TempMaterialList_37" localSheetId="4">Anod!$AK$200</definedName>
    <definedName name="TempMaterialList_38" localSheetId="4">Anod!$AL$200</definedName>
    <definedName name="TempMaterialList_39" localSheetId="4">Anod!$AM$200</definedName>
    <definedName name="TempMaterialList_4" localSheetId="4">Anod!$D$200</definedName>
    <definedName name="TempMaterialList_40" localSheetId="4">Anod!$AN$200</definedName>
    <definedName name="TempMaterialList_41" localSheetId="4">Anod!$AO$200</definedName>
    <definedName name="TempMaterialList_42" localSheetId="4">Anod!$AP$200</definedName>
    <definedName name="TempMaterialList_43" localSheetId="4">Anod!$AQ$200</definedName>
    <definedName name="TempMaterialList_44" localSheetId="4">Anod!$AR$200</definedName>
    <definedName name="TempMaterialList_45" localSheetId="4">Anod!$AS$200</definedName>
    <definedName name="TempMaterialList_46" localSheetId="4">Anod!$AT$200</definedName>
    <definedName name="TempMaterialList_47" localSheetId="4">Anod!$AU$200</definedName>
    <definedName name="TempMaterialList_48" localSheetId="4">Anod!$AV$200</definedName>
    <definedName name="TempMaterialList_49" localSheetId="4">Anod!$AW$200</definedName>
    <definedName name="TempMaterialList_5" localSheetId="4">Anod!$E$200</definedName>
    <definedName name="TempMaterialList_50" localSheetId="4">Anod!$AX$200</definedName>
    <definedName name="TempMaterialList_51" localSheetId="4">Anod!$AY$200</definedName>
    <definedName name="TempMaterialList_52" localSheetId="4">Anod!$AZ$200</definedName>
    <definedName name="TempMaterialList_53" localSheetId="4">Anod!$BA$200</definedName>
    <definedName name="TempMaterialList_54" localSheetId="4">Anod!$BB$200</definedName>
    <definedName name="TempMaterialList_55" localSheetId="4">Anod!$BC$200</definedName>
    <definedName name="TempMaterialList_56" localSheetId="4">Anod!$BD$200</definedName>
    <definedName name="TempMaterialList_57" localSheetId="4">Anod!$BE$200</definedName>
    <definedName name="TempMaterialList_58" localSheetId="4">Anod!$BF$200</definedName>
    <definedName name="TempMaterialList_59" localSheetId="4">Anod!$BG$200</definedName>
    <definedName name="TempMaterialList_6" localSheetId="4">Anod!$F$200</definedName>
    <definedName name="TempMaterialList_60" localSheetId="4">Anod!$BH$200</definedName>
    <definedName name="TempMaterialList_61" localSheetId="4">Anod!$BI$200</definedName>
    <definedName name="TempMaterialList_62" localSheetId="4">Anod!$BJ$200</definedName>
    <definedName name="TempMaterialList_63" localSheetId="4">Anod!$BK$200</definedName>
    <definedName name="TempMaterialList_64" localSheetId="4">Anod!$BL$200</definedName>
    <definedName name="TempMaterialList_65" localSheetId="4">Anod!$BM$200</definedName>
    <definedName name="TempMaterialList_66" localSheetId="4">Anod!$BN$200</definedName>
    <definedName name="TempMaterialList_67" localSheetId="4">Anod!$BO$200</definedName>
    <definedName name="TempMaterialList_68" localSheetId="4">Anod!$BP$200</definedName>
    <definedName name="TempMaterialList_69" localSheetId="4">Anod!$BQ$200</definedName>
    <definedName name="TempMaterialList_7" localSheetId="4">Anod!$G$200</definedName>
    <definedName name="TempMaterialList_70" localSheetId="4">Anod!$BR$200</definedName>
    <definedName name="TempMaterialList_71" localSheetId="4">Anod!$BS$200</definedName>
    <definedName name="TempMaterialList_72" localSheetId="4">Anod!$BT$200</definedName>
    <definedName name="TempMaterialList_73" localSheetId="4">Anod!$BU$200</definedName>
    <definedName name="TempMaterialList_74" localSheetId="4">Anod!$BV$200</definedName>
    <definedName name="TempMaterialList_75" localSheetId="4">Anod!$BW$200</definedName>
    <definedName name="TempMaterialList_76" localSheetId="4">Anod!$BX$200</definedName>
    <definedName name="TempMaterialList_77" localSheetId="4">Anod!$BY$200</definedName>
    <definedName name="TempMaterialList_78" localSheetId="4">Anod!$BZ$200</definedName>
    <definedName name="TempMaterialList_79" localSheetId="4">Anod!$CA$200</definedName>
    <definedName name="TempMaterialList_8" localSheetId="4">Anod!$H$200</definedName>
    <definedName name="TempMaterialList_80" localSheetId="4">Anod!$CB$200</definedName>
    <definedName name="TempMaterialList_81" localSheetId="4">Anod!$CC$200</definedName>
    <definedName name="TempMaterialList_82" localSheetId="4">Anod!$CD$200</definedName>
    <definedName name="TempMaterialList_83" localSheetId="4">Anod!$CE$200</definedName>
    <definedName name="TempMaterialList_84" localSheetId="4">Anod!$CF$200</definedName>
    <definedName name="TempMaterialList_85" localSheetId="4">Anod!$CG$200</definedName>
    <definedName name="TempMaterialList_86" localSheetId="4">Anod!$CH$200</definedName>
    <definedName name="TempMaterialList_87" localSheetId="4">Anod!$CI$200</definedName>
    <definedName name="TempMaterialList_88" localSheetId="4">Anod!$CJ$200</definedName>
    <definedName name="TempMaterialList_89" localSheetId="4">Anod!$CK$200</definedName>
    <definedName name="TempMaterialList_9" localSheetId="4">Anod!$I$200</definedName>
    <definedName name="TempMaterialList_90" localSheetId="4">Anod!$CL$200</definedName>
    <definedName name="TempMaterialList_91" localSheetId="4">Anod!$CM$200</definedName>
    <definedName name="TempMaterialList_92" localSheetId="4">Anod!$CN$200</definedName>
    <definedName name="TempMaterialList_93" localSheetId="4">Anod!$CO$200</definedName>
    <definedName name="TempMaterialList_94" localSheetId="4">Anod!$CP$200</definedName>
    <definedName name="TempMaterialList_95" localSheetId="4">Anod!$CQ$200</definedName>
    <definedName name="TempMaterialList_96" localSheetId="4">Anod!$CR$200</definedName>
    <definedName name="TempMaterialList_97" localSheetId="4">Anod!$CS$200:$CS$208</definedName>
    <definedName name="TempMaterialList_98" localSheetId="4">Anod!$CT$200:$CT$208</definedName>
    <definedName name="TempMaterialList_99" localSheetId="4">Anod!$CU$200</definedName>
    <definedName name="TempModel_20260903072626_6">_Settings!$F$1:$F$3</definedName>
    <definedName name="TempModel_20260903072633_11">_Settings!$K$1</definedName>
    <definedName name="TempModel_20260903072642_16">_Settings!$P$1</definedName>
    <definedName name="TempModel_20260903072651_21">_Settings!$U$1</definedName>
    <definedName name="TempModel_20260903072705_26">_Settings!$Z$1</definedName>
    <definedName name="TempModel_20260903072718_31">_Settings!$AE$1:$AE$8</definedName>
    <definedName name="TempModel_20260903072734_36">_Settings!$AJ$1</definedName>
    <definedName name="TempModel_20260903072752_41">_Settings!$AO$1</definedName>
    <definedName name="TempModel_20260903072816_46">_Settings!$AT$1</definedName>
    <definedName name="TempModel_20260903072837_51">_Settings!$AY$1</definedName>
    <definedName name="TempModel_20260903073025_56">_Settings!$BD$1:$BD$3</definedName>
    <definedName name="TempModel_20260903073025_61">_Settings!$BI$1</definedName>
    <definedName name="TempModel_20260903073025_66">_Settings!$BN$1</definedName>
    <definedName name="TempModel_20260903073025_71">_Settings!$BS$1</definedName>
    <definedName name="TempModel_20260903073025_76">_Settings!$BX$1</definedName>
    <definedName name="TempModel_20260903073025_81">_Settings!$CC$1:$CC$8</definedName>
    <definedName name="TempModel_20260903073025_86">_Settings!$CH$1</definedName>
    <definedName name="TempModel_20260903073025_91">_Settings!$CM$1</definedName>
    <definedName name="TempModel_20260903073026_101">_Settings!$CW$1</definedName>
    <definedName name="TempModel_20260903073026_96">_Settings!$CR$1</definedName>
    <definedName name="TempModel_20260903073300_106">_Settings!$DB$1:$DB$3</definedName>
    <definedName name="TempModel_20260903073300_111">_Settings!$DG$1</definedName>
    <definedName name="TempModel_20260903073300_116">_Settings!$DL$1</definedName>
    <definedName name="TempModel_20260903073300_121">_Settings!$DQ$1</definedName>
    <definedName name="TempModel_20260903073301_126">_Settings!$DV$1</definedName>
    <definedName name="TempModel_20260903073301_131">_Settings!$EA$1:$EA$8</definedName>
    <definedName name="TempModel_20260903073301_136">_Settings!$EF$1</definedName>
    <definedName name="TempModel_20260903073301_141">_Settings!$EK$1</definedName>
    <definedName name="TempModel_20260903073301_146">_Settings!$EP$1</definedName>
    <definedName name="TempModel_20260903073301_151">_Settings!$EU$1</definedName>
    <definedName name="TempModel_20260903073544_156">_Settings!$EZ$1:$EZ$3</definedName>
    <definedName name="TempModel_20260903073639_161">_Settings!$FE$1:$FE$3</definedName>
    <definedName name="TempModelList" localSheetId="4">Anod!$D$966:$M$966</definedName>
    <definedName name="TempModelList">Anod!$D$966:$M$966</definedName>
    <definedName name="TempModelList_10" localSheetId="4">Anod!$J$600</definedName>
    <definedName name="TempModelList_100" localSheetId="4">Anod!$CV$600</definedName>
    <definedName name="TempModelList_101" localSheetId="4">Anod!$CW$600:$CW$638</definedName>
    <definedName name="TempModelList_102" localSheetId="4">Anod!$CX$600</definedName>
    <definedName name="TempModelList_103" localSheetId="4">Anod!$CY$600</definedName>
    <definedName name="TempModelList_104" localSheetId="4">Anod!$CZ$600</definedName>
    <definedName name="TempModelList_105" localSheetId="4">Anod!$DA$600</definedName>
    <definedName name="TempModelList_106" localSheetId="4">Anod!$DB$600</definedName>
    <definedName name="TempModelList_107" localSheetId="4">Anod!$DC$600</definedName>
    <definedName name="TempModelList_108" localSheetId="4">Anod!$DD$600:$DD$602</definedName>
    <definedName name="TempModelList_109" localSheetId="4">Anod!$DE$600:$DE$602</definedName>
    <definedName name="TempModelList_11" localSheetId="4">Anod!$K$600</definedName>
    <definedName name="TempModelList_110" localSheetId="4">Anod!$DF$600:$DF$602</definedName>
    <definedName name="TempModelList_111" localSheetId="4">Anod!$DG$600:$DG$638</definedName>
    <definedName name="TempModelList_112" localSheetId="4">Anod!$DH$600:$DH$601</definedName>
    <definedName name="TempModelList_113" localSheetId="4">Anod!$DI$600:$DI$638</definedName>
    <definedName name="TempModelList_114" localSheetId="4">Anod!$DJ$600:$DJ$638</definedName>
    <definedName name="TempModelList_115" localSheetId="4">Anod!$DK$600:$DK$601</definedName>
    <definedName name="TempModelList_116" localSheetId="4">Anod!$DL$600:$DL$638</definedName>
    <definedName name="TempModelList_117" localSheetId="4">Anod!$DM$600:$DM$638</definedName>
    <definedName name="TempModelList_118" localSheetId="4">Anod!$DN$600</definedName>
    <definedName name="TempModelList_119" localSheetId="4">Anod!$DO$600</definedName>
    <definedName name="TempModelList_12" localSheetId="4">Anod!$L$600</definedName>
    <definedName name="TempModelList_120" localSheetId="4">Anod!$DP$600</definedName>
    <definedName name="TempModelList_121" localSheetId="4">Anod!$DQ$600:$DQ$638</definedName>
    <definedName name="TempModelList_122" localSheetId="4">Anod!$DR$600:$DR$607</definedName>
    <definedName name="TempModelList_123" localSheetId="4">Anod!$DS$600:$DS$607</definedName>
    <definedName name="TempModelList_124" localSheetId="4">Anod!$DT$600</definedName>
    <definedName name="TempModelList_125" localSheetId="4">Anod!$DU$600:$DU$638</definedName>
    <definedName name="TempModelList_126" localSheetId="4">Anod!$DV$600</definedName>
    <definedName name="TempModelList_127" localSheetId="4">Anod!$DW$600</definedName>
    <definedName name="TempModelList_128" localSheetId="4">Anod!$DX$600</definedName>
    <definedName name="TempModelList_129" localSheetId="4">Anod!$DY$600</definedName>
    <definedName name="TempModelList_13" localSheetId="4">Anod!$M$600</definedName>
    <definedName name="TempModelList_130" localSheetId="4">Anod!$DZ$600</definedName>
    <definedName name="TempModelList_131" localSheetId="4">Anod!$EA$600</definedName>
    <definedName name="TempModelList_132" localSheetId="4">Anod!$EB$600</definedName>
    <definedName name="TempModelList_133" localSheetId="4">Anod!$EC$600</definedName>
    <definedName name="TempModelList_134" localSheetId="4">Anod!$ED$600</definedName>
    <definedName name="TempModelList_135" localSheetId="4">Anod!$EE$600</definedName>
    <definedName name="TempModelList_136" localSheetId="4">Anod!$EF$600</definedName>
    <definedName name="TempModelList_137" localSheetId="4">Anod!$EG$600</definedName>
    <definedName name="TempModelList_138" localSheetId="4">Anod!$EH$600</definedName>
    <definedName name="TempModelList_139" localSheetId="4">Anod!$EI$600</definedName>
    <definedName name="TempModelList_14" localSheetId="4">Anod!$N$600:$N$602</definedName>
    <definedName name="TempModelList_140" localSheetId="4">Anod!$EJ$600</definedName>
    <definedName name="TempModelList_141" localSheetId="4">Anod!$EK$600</definedName>
    <definedName name="TempModelList_142" localSheetId="4">Anod!$EL$600</definedName>
    <definedName name="TempModelList_143" localSheetId="4">Anod!$EM$600</definedName>
    <definedName name="TempModelList_144" localSheetId="4">Anod!$EN$600</definedName>
    <definedName name="TempModelList_145" localSheetId="4">Anod!$EO$600</definedName>
    <definedName name="TempModelList_146" localSheetId="4">Anod!$EP$600</definedName>
    <definedName name="TempModelList_147" localSheetId="4">Anod!$EQ$600</definedName>
    <definedName name="TempModelList_148" localSheetId="4">Anod!$ER$600</definedName>
    <definedName name="TempModelList_149" localSheetId="4">Anod!$ES$600</definedName>
    <definedName name="TempModelList_15" localSheetId="4">Anod!$O$600:$O$602</definedName>
    <definedName name="TempModelList_150" localSheetId="4">Anod!$ET$600</definedName>
    <definedName name="TempModelList_151" localSheetId="4">Anod!$EU$600</definedName>
    <definedName name="TempModelList_152" localSheetId="4">Anod!$EV$600</definedName>
    <definedName name="TempModelList_153" localSheetId="4">Anod!$EW$600</definedName>
    <definedName name="TempModelList_154" localSheetId="4">Anod!$EX$600</definedName>
    <definedName name="TempModelList_155" localSheetId="4">Anod!$EY$600</definedName>
    <definedName name="TempModelList_156" localSheetId="4">Anod!$EZ$600</definedName>
    <definedName name="TempModelList_157" localSheetId="4">Anod!$FA$600</definedName>
    <definedName name="TempModelList_158" localSheetId="4">Anod!$FB$600</definedName>
    <definedName name="TempModelList_159" localSheetId="4">Anod!$FC$600</definedName>
    <definedName name="TempModelList_16" localSheetId="4">Anod!$P$600:$P$602</definedName>
    <definedName name="TempModelList_160" localSheetId="4">Anod!$FD$600</definedName>
    <definedName name="TempModelList_161" localSheetId="4">Anod!$FE$600</definedName>
    <definedName name="TempModelList_162" localSheetId="4">Anod!$FF$600</definedName>
    <definedName name="TempModelList_163" localSheetId="4">Anod!$FG$600</definedName>
    <definedName name="TempModelList_164" localSheetId="4">Anod!$FH$600</definedName>
    <definedName name="TempModelList_165" localSheetId="4">Anod!$FI$600</definedName>
    <definedName name="TempModelList_166" localSheetId="4">Anod!$FJ$600</definedName>
    <definedName name="TempModelList_167" localSheetId="4">Anod!$FK$600</definedName>
    <definedName name="TempModelList_168" localSheetId="4">Anod!$FL$600</definedName>
    <definedName name="TempModelList_169" localSheetId="4">Anod!$FM$600</definedName>
    <definedName name="TempModelList_17" localSheetId="4">Anod!$Q$600:$Q$602</definedName>
    <definedName name="TempModelList_170" localSheetId="4">Anod!$FN$600</definedName>
    <definedName name="TempModelList_171" localSheetId="4">Anod!$FO$600</definedName>
    <definedName name="TempModelList_172" localSheetId="4">Anod!$FP$600</definedName>
    <definedName name="TempModelList_173" localSheetId="4">Anod!$FQ$600</definedName>
    <definedName name="TempModelList_174" localSheetId="4">Anod!$FR$600</definedName>
    <definedName name="TempModelList_175" localSheetId="4">Anod!$FS$600</definedName>
    <definedName name="TempModelList_176" localSheetId="4">Anod!$FT$600</definedName>
    <definedName name="TempModelList_177" localSheetId="4">Anod!$FU$600</definedName>
    <definedName name="TempModelList_178" localSheetId="4">Anod!$FV$600</definedName>
    <definedName name="TempModelList_179" localSheetId="4">Anod!$FW$600</definedName>
    <definedName name="TempModelList_18" localSheetId="4">Anod!$R$600:$R$601</definedName>
    <definedName name="TempModelList_180" localSheetId="4">Anod!$FX$600</definedName>
    <definedName name="TempModelList_181" localSheetId="4">Anod!$FY$600</definedName>
    <definedName name="TempModelList_182" localSheetId="4">Anod!$FZ$600</definedName>
    <definedName name="TempModelList_183" localSheetId="4">Anod!$GA$600</definedName>
    <definedName name="TempModelList_184" localSheetId="4">Anod!$GB$600</definedName>
    <definedName name="TempModelList_185" localSheetId="4">Anod!$GC$600</definedName>
    <definedName name="TempModelList_186" localSheetId="4">Anod!$GD$600</definedName>
    <definedName name="TempModelList_187" localSheetId="4">Anod!$GE$600</definedName>
    <definedName name="TempModelList_188" localSheetId="4">Anod!$GF$600</definedName>
    <definedName name="TempModelList_189" localSheetId="4">Anod!$GG$600</definedName>
    <definedName name="TempModelList_19" localSheetId="4">Anod!$S$600:$S$601</definedName>
    <definedName name="TempModelList_190" localSheetId="4">Anod!$GH$600</definedName>
    <definedName name="TempModelList_191" localSheetId="4">Anod!$GI$600</definedName>
    <definedName name="TempModelList_192" localSheetId="4">Anod!$GJ$600</definedName>
    <definedName name="TempModelList_193" localSheetId="4">Anod!$GK$600</definedName>
    <definedName name="TempModelList_194" localSheetId="4">Anod!$GL$600</definedName>
    <definedName name="TempModelList_195" localSheetId="4">Anod!$GM$600</definedName>
    <definedName name="TempModelList_196" localSheetId="4">Anod!$GN$600</definedName>
    <definedName name="TempModelList_197" localSheetId="4">Anod!$GO$600</definedName>
    <definedName name="TempModelList_198" localSheetId="4">Anod!$GP$600</definedName>
    <definedName name="TempModelList_199" localSheetId="4">Anod!$GQ$600</definedName>
    <definedName name="TempModelList_20" localSheetId="4">Anod!$T$600:$T$601</definedName>
    <definedName name="TempModelList_200" localSheetId="4">Anod!$GR$600</definedName>
    <definedName name="TempModelList_201" localSheetId="4">Anod!$GS$600</definedName>
    <definedName name="TempModelList_202" localSheetId="4">Anod!$GT$600</definedName>
    <definedName name="TempModelList_203" localSheetId="4">Anod!$GU$600</definedName>
    <definedName name="TempModelList_204" localSheetId="4">Anod!$GV$600</definedName>
    <definedName name="TempModelList_205" localSheetId="4">Anod!$GW$600</definedName>
    <definedName name="TempModelList_206" localSheetId="4">Anod!$GX$600</definedName>
    <definedName name="TempModelList_207" localSheetId="4">Anod!$GY$600</definedName>
    <definedName name="TempModelList_208" localSheetId="4">Anod!$GZ$600</definedName>
    <definedName name="TempModelList_209" localSheetId="4">Anod!$HA$600</definedName>
    <definedName name="TempModelList_21" localSheetId="4">Anod!$U$600:$U$601</definedName>
    <definedName name="TempModelList_210" localSheetId="4">Anod!$HB$600</definedName>
    <definedName name="TempModelList_211" localSheetId="4">Anod!$HC$600</definedName>
    <definedName name="TempModelList_212" localSheetId="4">Anod!$HD$600</definedName>
    <definedName name="TempModelList_213" localSheetId="4">Anod!$HE$600</definedName>
    <definedName name="TempModelList_214" localSheetId="4">Anod!$HF$600</definedName>
    <definedName name="TempModelList_215" localSheetId="4">Anod!$HG$600</definedName>
    <definedName name="TempModelList_216" localSheetId="4">Anod!$HH$600</definedName>
    <definedName name="TempModelList_217" localSheetId="4">Anod!$HI$600</definedName>
    <definedName name="TempModelList_218" localSheetId="4">Anod!$HJ$600</definedName>
    <definedName name="TempModelList_219" localSheetId="4">Anod!$HK$600</definedName>
    <definedName name="TempModelList_22" localSheetId="4">Anod!$V$600:$V$601</definedName>
    <definedName name="TempModelList_220" localSheetId="4">Anod!$HL$600</definedName>
    <definedName name="TempModelList_221" localSheetId="4">Anod!$HM$600</definedName>
    <definedName name="TempModelList_222" localSheetId="4">Anod!$HN$600</definedName>
    <definedName name="TempModelList_223" localSheetId="4">Anod!$HO$600</definedName>
    <definedName name="TempModelList_224" localSheetId="4">Anod!$HP$600</definedName>
    <definedName name="TempModelList_225" localSheetId="4">Anod!$HQ$600</definedName>
    <definedName name="TempModelList_226" localSheetId="4">Anod!$HR$600</definedName>
    <definedName name="TempModelList_227" localSheetId="4">Anod!$HS$600</definedName>
    <definedName name="TempModelList_228" localSheetId="4">Anod!$HT$600</definedName>
    <definedName name="TempModelList_229" localSheetId="4">Anod!$HU$600</definedName>
    <definedName name="TempModelList_23" localSheetId="4">Anod!$W$600:$W$601</definedName>
    <definedName name="TempModelList_230" localSheetId="4">Anod!$HV$600</definedName>
    <definedName name="TempModelList_231" localSheetId="4">Anod!$HW$600</definedName>
    <definedName name="TempModelList_232" localSheetId="4">Anod!$HX$600</definedName>
    <definedName name="TempModelList_233" localSheetId="4">Anod!$HY$600</definedName>
    <definedName name="TempModelList_234" localSheetId="4">Anod!$HZ$600</definedName>
    <definedName name="TempModelList_235" localSheetId="4">Anod!$IA$600</definedName>
    <definedName name="TempModelList_236" localSheetId="4">Anod!$IB$600</definedName>
    <definedName name="TempModelList_237" localSheetId="4">Anod!$IC$600</definedName>
    <definedName name="TempModelList_238" localSheetId="4">Anod!$ID$600</definedName>
    <definedName name="TempModelList_239" localSheetId="4">Anod!$IE$600</definedName>
    <definedName name="TempModelList_24" localSheetId="4">Anod!$X$600:$X$601</definedName>
    <definedName name="TempModelList_240" localSheetId="4">Anod!$IF$600</definedName>
    <definedName name="TempModelList_241" localSheetId="4">Anod!$IG$600</definedName>
    <definedName name="TempModelList_242" localSheetId="4">Anod!$IH$600</definedName>
    <definedName name="TempModelList_243" localSheetId="4">Anod!$II$600</definedName>
    <definedName name="TempModelList_244" localSheetId="4">Anod!$IJ$600</definedName>
    <definedName name="TempModelList_245" localSheetId="4">Anod!$IK$600</definedName>
    <definedName name="TempModelList_246" localSheetId="4">Anod!$IL$600</definedName>
    <definedName name="TempModelList_247" localSheetId="4">Anod!$IM$600</definedName>
    <definedName name="TempModelList_248" localSheetId="4">Anod!$IN$600</definedName>
    <definedName name="TempModelList_249" localSheetId="4">Anod!$IO$600</definedName>
    <definedName name="TempModelList_25" localSheetId="4">Anod!$Y$600:$Y$601</definedName>
    <definedName name="TempModelList_250" localSheetId="4">Anod!$IP$600</definedName>
    <definedName name="TempModelList_251" localSheetId="4">Anod!$IQ$600</definedName>
    <definedName name="TempModelList_252" localSheetId="4">Anod!$IR$600</definedName>
    <definedName name="TempModelList_253" localSheetId="4">Anod!$IS$600</definedName>
    <definedName name="TempModelList_254" localSheetId="4">Anod!$IT$600</definedName>
    <definedName name="TempModelList_255" localSheetId="4">Anod!$IU$600</definedName>
    <definedName name="TempModelList_256" localSheetId="4">Anod!$IV$600</definedName>
    <definedName name="TempModelList_257" localSheetId="4">Anod!$IW$600</definedName>
    <definedName name="TempModelList_26" localSheetId="4">Anod!$Z$600</definedName>
    <definedName name="TempModelList_27" localSheetId="4">Anod!$AA$600</definedName>
    <definedName name="TempModelList_28" localSheetId="4">Anod!$AB$600</definedName>
    <definedName name="TempModelList_29" localSheetId="4">Anod!$AC$600</definedName>
    <definedName name="TempModelList_30" localSheetId="4">Anod!$AD$600</definedName>
    <definedName name="TempModelList_31" localSheetId="4">Anod!$AE$600</definedName>
    <definedName name="TempModelList_32" localSheetId="4">Anod!$AF$600</definedName>
    <definedName name="TempModelList_33" localSheetId="4">Anod!$AG$600</definedName>
    <definedName name="TempModelList_34" localSheetId="4">Anod!$AH$600</definedName>
    <definedName name="TempModelList_35" localSheetId="4">Anod!$AI$600</definedName>
    <definedName name="TempModelList_36" localSheetId="4">Anod!$AJ$600</definedName>
    <definedName name="TempModelList_37" localSheetId="4">Anod!$AK$600</definedName>
    <definedName name="TempModelList_38" localSheetId="4">Anod!$AL$600</definedName>
    <definedName name="TempModelList_39" localSheetId="4">Anod!$AM$600</definedName>
    <definedName name="TempModelList_4" localSheetId="4">Anod!$D$600:$D$602</definedName>
    <definedName name="TempModelList_40" localSheetId="4">Anod!$AN$600</definedName>
    <definedName name="TempModelList_41" localSheetId="4">Anod!$AO$600</definedName>
    <definedName name="TempModelList_42" localSheetId="4">Anod!$AP$600</definedName>
    <definedName name="TempModelList_43" localSheetId="4">Anod!$AQ$600</definedName>
    <definedName name="TempModelList_44" localSheetId="4">Anod!$AR$600</definedName>
    <definedName name="TempModelList_45" localSheetId="4">Anod!$AS$600</definedName>
    <definedName name="TempModelList_46" localSheetId="4">Anod!$AT$600</definedName>
    <definedName name="TempModelList_47" localSheetId="4">Anod!$AU$600</definedName>
    <definedName name="TempModelList_48" localSheetId="4">Anod!$AV$600</definedName>
    <definedName name="TempModelList_49" localSheetId="4">Anod!$AW$600</definedName>
    <definedName name="TempModelList_5" localSheetId="4">Anod!$E$600</definedName>
    <definedName name="TempModelList_50" localSheetId="4">Anod!$AX$600</definedName>
    <definedName name="TempModelList_51" localSheetId="4">Anod!$AY$600</definedName>
    <definedName name="TempModelList_52" localSheetId="4">Anod!$AZ$600</definedName>
    <definedName name="TempModelList_53" localSheetId="4">Anod!$BA$600</definedName>
    <definedName name="TempModelList_54" localSheetId="4">Anod!$BB$600</definedName>
    <definedName name="TempModelList_55" localSheetId="4">Anod!$BC$600:$BC$602</definedName>
    <definedName name="TempModelList_56" localSheetId="4">Anod!$BD$600:$BD$602</definedName>
    <definedName name="TempModelList_57" localSheetId="4">Anod!$BE$600:$BE$602</definedName>
    <definedName name="TempModelList_58" localSheetId="4">Anod!$BF$600:$BF$601</definedName>
    <definedName name="TempModelList_59" localSheetId="4">Anod!$BG$600:$BG$601</definedName>
    <definedName name="TempModelList_6" localSheetId="4">Anod!$F$600</definedName>
    <definedName name="TempModelList_60" localSheetId="4">Anod!$BH$600:$BH$601</definedName>
    <definedName name="TempModelList_61" localSheetId="4">Anod!$BI$600:$BI$601</definedName>
    <definedName name="TempModelList_62" localSheetId="4">Anod!$BJ$600</definedName>
    <definedName name="TempModelList_63" localSheetId="4">Anod!$BK$600</definedName>
    <definedName name="TempModelList_64" localSheetId="4">Anod!$BL$600</definedName>
    <definedName name="TempModelList_65" localSheetId="4">Anod!$BM$600:$BM$607</definedName>
    <definedName name="TempModelList_66" localSheetId="4">Anod!$BN$600</definedName>
    <definedName name="TempModelList_67" localSheetId="4">Anod!$BO$600</definedName>
    <definedName name="TempModelList_68" localSheetId="4">Anod!$BP$600</definedName>
    <definedName name="TempModelList_69" localSheetId="4">Anod!$BQ$600</definedName>
    <definedName name="TempModelList_7" localSheetId="4">Anod!$G$600</definedName>
    <definedName name="TempModelList_70" localSheetId="4">Anod!$BR$600</definedName>
    <definedName name="TempModelList_71" localSheetId="4">Anod!$BS$600</definedName>
    <definedName name="TempModelList_72" localSheetId="4">Anod!$BT$600</definedName>
    <definedName name="TempModelList_73" localSheetId="4">Anod!$BU$600</definedName>
    <definedName name="TempModelList_74" localSheetId="4">Anod!$BV$600</definedName>
    <definedName name="TempModelList_75" localSheetId="4">Anod!$BW$600</definedName>
    <definedName name="TempModelList_76" localSheetId="4">Anod!$BX$600</definedName>
    <definedName name="TempModelList_77" localSheetId="4">Anod!$BY$600</definedName>
    <definedName name="TempModelList_78" localSheetId="4">Anod!$BZ$600</definedName>
    <definedName name="TempModelList_79" localSheetId="4">Anod!$CA$600</definedName>
    <definedName name="TempModelList_8" localSheetId="4">Anod!$H$600</definedName>
    <definedName name="TempModelList_80" localSheetId="4">Anod!$CB$600</definedName>
    <definedName name="TempModelList_81" localSheetId="4">Anod!$CC$600</definedName>
    <definedName name="TempModelList_82" localSheetId="4">Anod!$CD$600</definedName>
    <definedName name="TempModelList_83" localSheetId="4">Anod!$CE$600</definedName>
    <definedName name="TempModelList_84" localSheetId="4">Anod!$CF$600:$CF$602</definedName>
    <definedName name="TempModelList_85" localSheetId="4">Anod!$CG$600:$CG$602</definedName>
    <definedName name="TempModelList_86" localSheetId="4">Anod!$CH$600:$CH$602</definedName>
    <definedName name="TempModelList_87" localSheetId="4">Anod!$CI$600:$CI$601</definedName>
    <definedName name="TempModelList_88" localSheetId="4">Anod!$CJ$600:$CJ$601</definedName>
    <definedName name="TempModelList_89" localSheetId="4">Anod!$CK$600:$CK$601</definedName>
    <definedName name="TempModelList_9" localSheetId="4">Anod!$I$600:$I$607</definedName>
    <definedName name="TempModelList_90" localSheetId="4">Anod!$CL$600:$CL$601</definedName>
    <definedName name="TempModelList_91" localSheetId="4">Anod!$CM$600</definedName>
    <definedName name="TempModelList_92" localSheetId="4">Anod!$CN$600</definedName>
    <definedName name="TempModelList_93" localSheetId="4">Anod!$CO$600</definedName>
    <definedName name="TempModelList_94" localSheetId="4">Anod!$CP$600:$CP$607</definedName>
    <definedName name="TempModelList_95" localSheetId="4">Anod!$CQ$600:$CQ$607</definedName>
    <definedName name="TempModelList_96" localSheetId="4">Anod!$CR$600</definedName>
    <definedName name="TempModelList_97" localSheetId="4">Anod!$CS$600:$CS$638</definedName>
    <definedName name="TempModelList_98" localSheetId="4">Anod!$CT$600:$CT$638</definedName>
    <definedName name="TempModelList_99" localSheetId="4">Anod!$CU$600</definedName>
    <definedName name="TempMount_20260903072626_3">_Settings!$C$1</definedName>
    <definedName name="TempMount_20260903072633_8">_Settings!$H$1</definedName>
    <definedName name="TempMount_20260903072642_13">_Settings!$M$1</definedName>
    <definedName name="TempMount_20260903072651_18">_Settings!$R$1</definedName>
    <definedName name="TempMount_20260903072705_23">_Settings!$W$1</definedName>
    <definedName name="TempMount_20260903072718_28">_Settings!$AB$1</definedName>
    <definedName name="TempMount_20260903072733_33">_Settings!$AG$1</definedName>
    <definedName name="TempMount_20260903072752_38">_Settings!$AL$1</definedName>
    <definedName name="TempMount_20260903072816_43">_Settings!$AQ$1</definedName>
    <definedName name="TempMount_20260903072837_48">_Settings!$AV$1</definedName>
    <definedName name="TempMount_20260903073025_53">_Settings!$BA$1</definedName>
    <definedName name="TempMount_20260903073025_58">_Settings!$BF$1</definedName>
    <definedName name="TempMount_20260903073025_63">_Settings!$BK$1</definedName>
    <definedName name="TempMount_20260903073025_68">_Settings!$BP$1</definedName>
    <definedName name="TempMount_20260903073025_73">_Settings!$BU$1</definedName>
    <definedName name="TempMount_20260903073025_78">_Settings!$BZ$1</definedName>
    <definedName name="TempMount_20260903073025_83">_Settings!$CE$1</definedName>
    <definedName name="TempMount_20260903073025_88">_Settings!$CJ$1</definedName>
    <definedName name="TempMount_20260903073025_93">_Settings!$CO$1</definedName>
    <definedName name="TempMount_20260903073026_98">_Settings!$CT$1</definedName>
    <definedName name="TempMount_20260903073300_103">_Settings!$CY$1</definedName>
    <definedName name="TempMount_20260903073300_108">_Settings!$DD$1</definedName>
    <definedName name="TempMount_20260903073300_113">_Settings!$DI$1</definedName>
    <definedName name="TempMount_20260903073300_118">_Settings!$DN$1</definedName>
    <definedName name="TempMount_20260903073300_123">_Settings!$DS$1</definedName>
    <definedName name="TempMount_20260903073301_128">_Settings!$DX$1</definedName>
    <definedName name="TempMount_20260903073301_133">_Settings!$EC$1</definedName>
    <definedName name="TempMount_20260903073301_138">_Settings!$EH$1</definedName>
    <definedName name="TempMount_20260903073301_143">_Settings!$EM$1</definedName>
    <definedName name="TempMount_20260903073301_148">_Settings!$ER$1</definedName>
    <definedName name="TempMount_20260903073543_153">_Settings!$EW$1</definedName>
    <definedName name="TempMount_20260903073639_158">_Settings!$FB$1</definedName>
    <definedName name="TempMountList" localSheetId="4">Anod!$D$966:$M$966</definedName>
    <definedName name="TempMountList">Anod!$D$966:$M$966</definedName>
    <definedName name="TempMountList_10" localSheetId="4">Anod!$J$300</definedName>
    <definedName name="TempMountList_100" localSheetId="4">Anod!$CV$300</definedName>
    <definedName name="TempMountList_101" localSheetId="4">Anod!$CW$300:$CW$302</definedName>
    <definedName name="TempMountList_102" localSheetId="4">Anod!$CX$300</definedName>
    <definedName name="TempMountList_103" localSheetId="4">Anod!$CY$300</definedName>
    <definedName name="TempMountList_104" localSheetId="4">Anod!$CZ$300</definedName>
    <definedName name="TempMountList_105" localSheetId="4">Anod!$DA$300</definedName>
    <definedName name="TempMountList_106" localSheetId="4">Anod!$DB$300</definedName>
    <definedName name="TempMountList_107" localSheetId="4">Anod!$DC$300</definedName>
    <definedName name="TempMountList_108" localSheetId="4">Anod!$DD$300</definedName>
    <definedName name="TempMountList_109" localSheetId="4">Anod!$DE$300</definedName>
    <definedName name="TempMountList_11" localSheetId="4">Anod!$K$300</definedName>
    <definedName name="TempMountList_110" localSheetId="4">Anod!$DF$300</definedName>
    <definedName name="TempMountList_111" localSheetId="4">Anod!$DG$300:$DG$302</definedName>
    <definedName name="TempMountList_112" localSheetId="4">Anod!$DH$300</definedName>
    <definedName name="TempMountList_113" localSheetId="4">Anod!$DI$300:$DI$302</definedName>
    <definedName name="TempMountList_114" localSheetId="4">Anod!$DJ$300:$DJ$302</definedName>
    <definedName name="TempMountList_115" localSheetId="4">Anod!$DK$300</definedName>
    <definedName name="TempMountList_116" localSheetId="4">Anod!$DL$300:$DL$302</definedName>
    <definedName name="TempMountList_117" localSheetId="4">Anod!$DM$300:$DM$302</definedName>
    <definedName name="TempMountList_118" localSheetId="4">Anod!$DN$300</definedName>
    <definedName name="TempMountList_119" localSheetId="4">Anod!$DO$300</definedName>
    <definedName name="TempMountList_12" localSheetId="4">Anod!$L$300</definedName>
    <definedName name="TempMountList_120" localSheetId="4">Anod!$DP$300</definedName>
    <definedName name="TempMountList_121" localSheetId="4">Anod!$DQ$300:$DQ$302</definedName>
    <definedName name="TempMountList_122" localSheetId="4">Anod!$DR$300</definedName>
    <definedName name="TempMountList_123" localSheetId="4">Anod!$DS$300</definedName>
    <definedName name="TempMountList_124" localSheetId="4">Anod!$DT$300</definedName>
    <definedName name="TempMountList_125" localSheetId="4">Anod!$DU$300:$DU$302</definedName>
    <definedName name="TempMountList_126" localSheetId="4">Anod!$DV$300</definedName>
    <definedName name="TempMountList_127" localSheetId="4">Anod!$DW$300</definedName>
    <definedName name="TempMountList_128" localSheetId="4">Anod!$DX$300</definedName>
    <definedName name="TempMountList_129" localSheetId="4">Anod!$DY$300</definedName>
    <definedName name="TempMountList_13" localSheetId="4">Anod!$M$300</definedName>
    <definedName name="TempMountList_130" localSheetId="4">Anod!$DZ$300</definedName>
    <definedName name="TempMountList_131" localSheetId="4">Anod!$EA$300</definedName>
    <definedName name="TempMountList_132" localSheetId="4">Anod!$EB$300</definedName>
    <definedName name="TempMountList_133" localSheetId="4">Anod!$EC$300</definedName>
    <definedName name="TempMountList_134" localSheetId="4">Anod!$ED$300</definedName>
    <definedName name="TempMountList_135" localSheetId="4">Anod!$EE$300</definedName>
    <definedName name="TempMountList_136" localSheetId="4">Anod!$EF$300</definedName>
    <definedName name="TempMountList_137" localSheetId="4">Anod!$EG$300</definedName>
    <definedName name="TempMountList_138" localSheetId="4">Anod!$EH$300</definedName>
    <definedName name="TempMountList_139" localSheetId="4">Anod!$EI$300</definedName>
    <definedName name="TempMountList_14" localSheetId="4">Anod!$N$300</definedName>
    <definedName name="TempMountList_140" localSheetId="4">Anod!$EJ$300</definedName>
    <definedName name="TempMountList_141" localSheetId="4">Anod!$EK$300</definedName>
    <definedName name="TempMountList_142" localSheetId="4">Anod!$EL$300</definedName>
    <definedName name="TempMountList_143" localSheetId="4">Anod!$EM$300</definedName>
    <definedName name="TempMountList_144" localSheetId="4">Anod!$EN$300</definedName>
    <definedName name="TempMountList_145" localSheetId="4">Anod!$EO$300</definedName>
    <definedName name="TempMountList_146" localSheetId="4">Anod!$EP$300</definedName>
    <definedName name="TempMountList_147" localSheetId="4">Anod!$EQ$300</definedName>
    <definedName name="TempMountList_148" localSheetId="4">Anod!$ER$300</definedName>
    <definedName name="TempMountList_149" localSheetId="4">Anod!$ES$300</definedName>
    <definedName name="TempMountList_15" localSheetId="4">Anod!$O$300</definedName>
    <definedName name="TempMountList_150" localSheetId="4">Anod!$ET$300</definedName>
    <definedName name="TempMountList_151" localSheetId="4">Anod!$EU$300</definedName>
    <definedName name="TempMountList_152" localSheetId="4">Anod!$EV$300</definedName>
    <definedName name="TempMountList_153" localSheetId="4">Anod!$EW$300</definedName>
    <definedName name="TempMountList_154" localSheetId="4">Anod!$EX$300</definedName>
    <definedName name="TempMountList_155" localSheetId="4">Anod!$EY$300</definedName>
    <definedName name="TempMountList_156" localSheetId="4">Anod!$EZ$300</definedName>
    <definedName name="TempMountList_157" localSheetId="4">Anod!$FA$300</definedName>
    <definedName name="TempMountList_158" localSheetId="4">Anod!$FB$300</definedName>
    <definedName name="TempMountList_159" localSheetId="4">Anod!$FC$300</definedName>
    <definedName name="TempMountList_16" localSheetId="4">Anod!$P$300</definedName>
    <definedName name="TempMountList_160" localSheetId="4">Anod!$FD$300</definedName>
    <definedName name="TempMountList_161" localSheetId="4">Anod!$FE$300</definedName>
    <definedName name="TempMountList_162" localSheetId="4">Anod!$FF$300</definedName>
    <definedName name="TempMountList_163" localSheetId="4">Anod!$FG$300</definedName>
    <definedName name="TempMountList_164" localSheetId="4">Anod!$FH$300</definedName>
    <definedName name="TempMountList_165" localSheetId="4">Anod!$FI$300</definedName>
    <definedName name="TempMountList_166" localSheetId="4">Anod!$FJ$300</definedName>
    <definedName name="TempMountList_167" localSheetId="4">Anod!$FK$300</definedName>
    <definedName name="TempMountList_168" localSheetId="4">Anod!$FL$300</definedName>
    <definedName name="TempMountList_169" localSheetId="4">Anod!$FM$300</definedName>
    <definedName name="TempMountList_17" localSheetId="4">Anod!$Q$300</definedName>
    <definedName name="TempMountList_170" localSheetId="4">Anod!$FN$300</definedName>
    <definedName name="TempMountList_171" localSheetId="4">Anod!$FO$300</definedName>
    <definedName name="TempMountList_172" localSheetId="4">Anod!$FP$300</definedName>
    <definedName name="TempMountList_173" localSheetId="4">Anod!$FQ$300</definedName>
    <definedName name="TempMountList_174" localSheetId="4">Anod!$FR$300</definedName>
    <definedName name="TempMountList_175" localSheetId="4">Anod!$FS$300</definedName>
    <definedName name="TempMountList_176" localSheetId="4">Anod!$FT$300</definedName>
    <definedName name="TempMountList_177" localSheetId="4">Anod!$FU$300</definedName>
    <definedName name="TempMountList_178" localSheetId="4">Anod!$FV$300</definedName>
    <definedName name="TempMountList_179" localSheetId="4">Anod!$FW$300</definedName>
    <definedName name="TempMountList_18" localSheetId="4">Anod!$R$300</definedName>
    <definedName name="TempMountList_180" localSheetId="4">Anod!$FX$300</definedName>
    <definedName name="TempMountList_181" localSheetId="4">Anod!$FY$300</definedName>
    <definedName name="TempMountList_182" localSheetId="4">Anod!$FZ$300</definedName>
    <definedName name="TempMountList_183" localSheetId="4">Anod!$GA$300</definedName>
    <definedName name="TempMountList_184" localSheetId="4">Anod!$GB$300</definedName>
    <definedName name="TempMountList_185" localSheetId="4">Anod!$GC$300</definedName>
    <definedName name="TempMountList_186" localSheetId="4">Anod!$GD$300</definedName>
    <definedName name="TempMountList_187" localSheetId="4">Anod!$GE$300</definedName>
    <definedName name="TempMountList_188" localSheetId="4">Anod!$GF$300</definedName>
    <definedName name="TempMountList_189" localSheetId="4">Anod!$GG$300</definedName>
    <definedName name="TempMountList_19" localSheetId="4">Anod!$S$300</definedName>
    <definedName name="TempMountList_190" localSheetId="4">Anod!$GH$300</definedName>
    <definedName name="TempMountList_191" localSheetId="4">Anod!$GI$300</definedName>
    <definedName name="TempMountList_192" localSheetId="4">Anod!$GJ$300</definedName>
    <definedName name="TempMountList_193" localSheetId="4">Anod!$GK$300</definedName>
    <definedName name="TempMountList_194" localSheetId="4">Anod!$GL$300</definedName>
    <definedName name="TempMountList_195" localSheetId="4">Anod!$GM$300</definedName>
    <definedName name="TempMountList_196" localSheetId="4">Anod!$GN$300</definedName>
    <definedName name="TempMountList_197" localSheetId="4">Anod!$GO$300</definedName>
    <definedName name="TempMountList_198" localSheetId="4">Anod!$GP$300</definedName>
    <definedName name="TempMountList_199" localSheetId="4">Anod!$GQ$300</definedName>
    <definedName name="TempMountList_20" localSheetId="4">Anod!$T$300</definedName>
    <definedName name="TempMountList_200" localSheetId="4">Anod!$GR$300</definedName>
    <definedName name="TempMountList_201" localSheetId="4">Anod!$GS$300</definedName>
    <definedName name="TempMountList_202" localSheetId="4">Anod!$GT$300</definedName>
    <definedName name="TempMountList_203" localSheetId="4">Anod!$GU$300</definedName>
    <definedName name="TempMountList_204" localSheetId="4">Anod!$GV$300</definedName>
    <definedName name="TempMountList_205" localSheetId="4">Anod!$GW$300</definedName>
    <definedName name="TempMountList_206" localSheetId="4">Anod!$GX$300</definedName>
    <definedName name="TempMountList_207" localSheetId="4">Anod!$GY$300</definedName>
    <definedName name="TempMountList_208" localSheetId="4">Anod!$GZ$300</definedName>
    <definedName name="TempMountList_209" localSheetId="4">Anod!$HA$300</definedName>
    <definedName name="TempMountList_21" localSheetId="4">Anod!$U$300</definedName>
    <definedName name="TempMountList_210" localSheetId="4">Anod!$HB$300</definedName>
    <definedName name="TempMountList_211" localSheetId="4">Anod!$HC$300</definedName>
    <definedName name="TempMountList_212" localSheetId="4">Anod!$HD$300</definedName>
    <definedName name="TempMountList_213" localSheetId="4">Anod!$HE$300</definedName>
    <definedName name="TempMountList_214" localSheetId="4">Anod!$HF$300</definedName>
    <definedName name="TempMountList_215" localSheetId="4">Anod!$HG$300</definedName>
    <definedName name="TempMountList_216" localSheetId="4">Anod!$HH$300</definedName>
    <definedName name="TempMountList_217" localSheetId="4">Anod!$HI$300</definedName>
    <definedName name="TempMountList_218" localSheetId="4">Anod!$HJ$300</definedName>
    <definedName name="TempMountList_219" localSheetId="4">Anod!$HK$300</definedName>
    <definedName name="TempMountList_22" localSheetId="4">Anod!$V$300</definedName>
    <definedName name="TempMountList_220" localSheetId="4">Anod!$HL$300</definedName>
    <definedName name="TempMountList_221" localSheetId="4">Anod!$HM$300</definedName>
    <definedName name="TempMountList_222" localSheetId="4">Anod!$HN$300</definedName>
    <definedName name="TempMountList_223" localSheetId="4">Anod!$HO$300</definedName>
    <definedName name="TempMountList_224" localSheetId="4">Anod!$HP$300</definedName>
    <definedName name="TempMountList_225" localSheetId="4">Anod!$HQ$300</definedName>
    <definedName name="TempMountList_226" localSheetId="4">Anod!$HR$300</definedName>
    <definedName name="TempMountList_227" localSheetId="4">Anod!$HS$300</definedName>
    <definedName name="TempMountList_228" localSheetId="4">Anod!$HT$300</definedName>
    <definedName name="TempMountList_229" localSheetId="4">Anod!$HU$300</definedName>
    <definedName name="TempMountList_23" localSheetId="4">Anod!$W$300</definedName>
    <definedName name="TempMountList_230" localSheetId="4">Anod!$HV$300</definedName>
    <definedName name="TempMountList_231" localSheetId="4">Anod!$HW$300</definedName>
    <definedName name="TempMountList_232" localSheetId="4">Anod!$HX$300</definedName>
    <definedName name="TempMountList_233" localSheetId="4">Anod!$HY$300</definedName>
    <definedName name="TempMountList_234" localSheetId="4">Anod!$HZ$300</definedName>
    <definedName name="TempMountList_235" localSheetId="4">Anod!$IA$300</definedName>
    <definedName name="TempMountList_236" localSheetId="4">Anod!$IB$300</definedName>
    <definedName name="TempMountList_237" localSheetId="4">Anod!$IC$300</definedName>
    <definedName name="TempMountList_238" localSheetId="4">Anod!$ID$300</definedName>
    <definedName name="TempMountList_239" localSheetId="4">Anod!$IE$300</definedName>
    <definedName name="TempMountList_24" localSheetId="4">Anod!$X$300</definedName>
    <definedName name="TempMountList_240" localSheetId="4">Anod!$IF$300</definedName>
    <definedName name="TempMountList_241" localSheetId="4">Anod!$IG$300</definedName>
    <definedName name="TempMountList_242" localSheetId="4">Anod!$IH$300</definedName>
    <definedName name="TempMountList_243" localSheetId="4">Anod!$II$300</definedName>
    <definedName name="TempMountList_244" localSheetId="4">Anod!$IJ$300</definedName>
    <definedName name="TempMountList_245" localSheetId="4">Anod!$IK$300</definedName>
    <definedName name="TempMountList_246" localSheetId="4">Anod!$IL$300</definedName>
    <definedName name="TempMountList_247" localSheetId="4">Anod!$IM$300</definedName>
    <definedName name="TempMountList_248" localSheetId="4">Anod!$IN$300</definedName>
    <definedName name="TempMountList_249" localSheetId="4">Anod!$IO$300</definedName>
    <definedName name="TempMountList_25" localSheetId="4">Anod!$Y$300</definedName>
    <definedName name="TempMountList_250" localSheetId="4">Anod!$IP$300</definedName>
    <definedName name="TempMountList_251" localSheetId="4">Anod!$IQ$300</definedName>
    <definedName name="TempMountList_252" localSheetId="4">Anod!$IR$300</definedName>
    <definedName name="TempMountList_253" localSheetId="4">Anod!$IS$300</definedName>
    <definedName name="TempMountList_254" localSheetId="4">Anod!$IT$300</definedName>
    <definedName name="TempMountList_255" localSheetId="4">Anod!$IU$300</definedName>
    <definedName name="TempMountList_256" localSheetId="4">Anod!$IV$300</definedName>
    <definedName name="TempMountList_257" localSheetId="4">Anod!$IW$300</definedName>
    <definedName name="TempMountList_26" localSheetId="4">Anod!$Z$300</definedName>
    <definedName name="TempMountList_27" localSheetId="4">Anod!$AA$300</definedName>
    <definedName name="TempMountList_28" localSheetId="4">Anod!$AB$300</definedName>
    <definedName name="TempMountList_29" localSheetId="4">Anod!$AC$300</definedName>
    <definedName name="TempMountList_30" localSheetId="4">Anod!$AD$300</definedName>
    <definedName name="TempMountList_31" localSheetId="4">Anod!$AE$300</definedName>
    <definedName name="TempMountList_32" localSheetId="4">Anod!$AF$300</definedName>
    <definedName name="TempMountList_33" localSheetId="4">Anod!$AG$300</definedName>
    <definedName name="TempMountList_34" localSheetId="4">Anod!$AH$300</definedName>
    <definedName name="TempMountList_35" localSheetId="4">Anod!$AI$300</definedName>
    <definedName name="TempMountList_36" localSheetId="4">Anod!$AJ$300</definedName>
    <definedName name="TempMountList_37" localSheetId="4">Anod!$AK$300</definedName>
    <definedName name="TempMountList_38" localSheetId="4">Anod!$AL$300</definedName>
    <definedName name="TempMountList_39" localSheetId="4">Anod!$AM$300</definedName>
    <definedName name="TempMountList_4" localSheetId="4">Anod!$D$300</definedName>
    <definedName name="TempMountList_40" localSheetId="4">Anod!$AN$300</definedName>
    <definedName name="TempMountList_41" localSheetId="4">Anod!$AO$300</definedName>
    <definedName name="TempMountList_42" localSheetId="4">Anod!$AP$300</definedName>
    <definedName name="TempMountList_43" localSheetId="4">Anod!$AQ$300</definedName>
    <definedName name="TempMountList_44" localSheetId="4">Anod!$AR$300</definedName>
    <definedName name="TempMountList_45" localSheetId="4">Anod!$AS$300</definedName>
    <definedName name="TempMountList_46" localSheetId="4">Anod!$AT$300</definedName>
    <definedName name="TempMountList_47" localSheetId="4">Anod!$AU$300</definedName>
    <definedName name="TempMountList_48" localSheetId="4">Anod!$AV$300</definedName>
    <definedName name="TempMountList_49" localSheetId="4">Anod!$AW$300</definedName>
    <definedName name="TempMountList_5" localSheetId="4">Anod!$E$300</definedName>
    <definedName name="TempMountList_50" localSheetId="4">Anod!$AX$300</definedName>
    <definedName name="TempMountList_51" localSheetId="4">Anod!$AY$300</definedName>
    <definedName name="TempMountList_52" localSheetId="4">Anod!$AZ$300</definedName>
    <definedName name="TempMountList_53" localSheetId="4">Anod!$BA$300</definedName>
    <definedName name="TempMountList_54" localSheetId="4">Anod!$BB$300</definedName>
    <definedName name="TempMountList_55" localSheetId="4">Anod!$BC$300</definedName>
    <definedName name="TempMountList_56" localSheetId="4">Anod!$BD$300</definedName>
    <definedName name="TempMountList_57" localSheetId="4">Anod!$BE$300</definedName>
    <definedName name="TempMountList_58" localSheetId="4">Anod!$BF$300</definedName>
    <definedName name="TempMountList_59" localSheetId="4">Anod!$BG$300</definedName>
    <definedName name="TempMountList_6" localSheetId="4">Anod!$F$300</definedName>
    <definedName name="TempMountList_60" localSheetId="4">Anod!$BH$300</definedName>
    <definedName name="TempMountList_61" localSheetId="4">Anod!$BI$300</definedName>
    <definedName name="TempMountList_62" localSheetId="4">Anod!$BJ$300</definedName>
    <definedName name="TempMountList_63" localSheetId="4">Anod!$BK$300</definedName>
    <definedName name="TempMountList_64" localSheetId="4">Anod!$BL$300</definedName>
    <definedName name="TempMountList_65" localSheetId="4">Anod!$BM$300</definedName>
    <definedName name="TempMountList_66" localSheetId="4">Anod!$BN$300</definedName>
    <definedName name="TempMountList_67" localSheetId="4">Anod!$BO$300</definedName>
    <definedName name="TempMountList_68" localSheetId="4">Anod!$BP$300</definedName>
    <definedName name="TempMountList_69" localSheetId="4">Anod!$BQ$300</definedName>
    <definedName name="TempMountList_7" localSheetId="4">Anod!$G$300</definedName>
    <definedName name="TempMountList_70" localSheetId="4">Anod!$BR$300</definedName>
    <definedName name="TempMountList_71" localSheetId="4">Anod!$BS$300</definedName>
    <definedName name="TempMountList_72" localSheetId="4">Anod!$BT$300</definedName>
    <definedName name="TempMountList_73" localSheetId="4">Anod!$BU$300</definedName>
    <definedName name="TempMountList_74" localSheetId="4">Anod!$BV$300</definedName>
    <definedName name="TempMountList_75" localSheetId="4">Anod!$BW$300</definedName>
    <definedName name="TempMountList_76" localSheetId="4">Anod!$BX$300</definedName>
    <definedName name="TempMountList_77" localSheetId="4">Anod!$BY$300</definedName>
    <definedName name="TempMountList_78" localSheetId="4">Anod!$BZ$300</definedName>
    <definedName name="TempMountList_79" localSheetId="4">Anod!$CA$300</definedName>
    <definedName name="TempMountList_8" localSheetId="4">Anod!$H$300</definedName>
    <definedName name="TempMountList_80" localSheetId="4">Anod!$CB$300</definedName>
    <definedName name="TempMountList_81" localSheetId="4">Anod!$CC$300</definedName>
    <definedName name="TempMountList_82" localSheetId="4">Anod!$CD$300</definedName>
    <definedName name="TempMountList_83" localSheetId="4">Anod!$CE$300</definedName>
    <definedName name="TempMountList_84" localSheetId="4">Anod!$CF$300</definedName>
    <definedName name="TempMountList_85" localSheetId="4">Anod!$CG$300</definedName>
    <definedName name="TempMountList_86" localSheetId="4">Anod!$CH$300</definedName>
    <definedName name="TempMountList_87" localSheetId="4">Anod!$CI$300</definedName>
    <definedName name="TempMountList_88" localSheetId="4">Anod!$CJ$300</definedName>
    <definedName name="TempMountList_89" localSheetId="4">Anod!$CK$300</definedName>
    <definedName name="TempMountList_9" localSheetId="4">Anod!$I$300</definedName>
    <definedName name="TempMountList_90" localSheetId="4">Anod!$CL$300</definedName>
    <definedName name="TempMountList_91" localSheetId="4">Anod!$CM$300</definedName>
    <definedName name="TempMountList_92" localSheetId="4">Anod!$CN$300</definedName>
    <definedName name="TempMountList_93" localSheetId="4">Anod!$CO$300</definedName>
    <definedName name="TempMountList_94" localSheetId="4">Anod!$CP$300</definedName>
    <definedName name="TempMountList_95" localSheetId="4">Anod!$CQ$300</definedName>
    <definedName name="TempMountList_96" localSheetId="4">Anod!$CR$300</definedName>
    <definedName name="TempMountList_97" localSheetId="4">Anod!$CS$300:$CS$302</definedName>
    <definedName name="TempMountList_98" localSheetId="4">Anod!$CT$300:$CT$302</definedName>
    <definedName name="TempMountList_99" localSheetId="4">Anod!$CU$300</definedName>
    <definedName name="typeAG" localSheetId="4">Anod!$D$38:$M$38</definedName>
    <definedName name="typeCP" localSheetId="4">Anod!$D$26:$M$26</definedName>
    <definedName name="typeDeliveryAG" localSheetId="4">Anod!$D$37:$M$37</definedName>
    <definedName name="typeInstallationAG" localSheetId="4">Anod!$D$36:$M$36</definedName>
    <definedName name="typeMaterial" localSheetId="4">Anod!$D$34:$M$34</definedName>
    <definedName name="typeMountingAG" localSheetId="4">Anod!$D$35:$M$35</definedName>
    <definedName name="voltageEndLifeCP" localSheetId="4">Anod!$D$22:$M$22</definedName>
    <definedName name="webLinkCP" localSheetId="4">Anod!$D$27:$M$27</definedName>
    <definedName name="weightWithoutFillingAG" localSheetId="4">Anod!$D$80:$M$80</definedName>
    <definedName name="wireResistivity" localSheetId="4">Anod!$D$10:$M$10</definedName>
    <definedName name="wiresResistanceCPpipeAG" localSheetId="4">Anod!$D$23:$M$23</definedName>
  </definedNames>
  <calcPr calcId="191029" refMode="R1C1" iterate="1" iterateCount="1000" concurrentCalc="0"/>
  <webPublishing allowPng="1" targetScreenSize="1024x768" codePage="1000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8" i="6" l="1"/>
  <c r="G7" i="19"/>
  <c r="AS41" i="8"/>
  <c r="AS40" i="8"/>
  <c r="AE40" i="8"/>
  <c r="AS39" i="8"/>
  <c r="AS35" i="8"/>
  <c r="AG34" i="8"/>
  <c r="AE34" i="8"/>
  <c r="AG33" i="8"/>
  <c r="AE32" i="8"/>
  <c r="AG30" i="8"/>
  <c r="AE30" i="8"/>
  <c r="AG29" i="8"/>
  <c r="AE28" i="8"/>
  <c r="AL26" i="8"/>
  <c r="AG26" i="8"/>
  <c r="AE26" i="8"/>
  <c r="AL25" i="8"/>
  <c r="AE25" i="8"/>
  <c r="AL24" i="8"/>
  <c r="AG24" i="8"/>
  <c r="AE24" i="8"/>
  <c r="AL23" i="8"/>
  <c r="AE23" i="8"/>
  <c r="AG22" i="8"/>
  <c r="AE22" i="8"/>
  <c r="AE21" i="8"/>
  <c r="AG20" i="8"/>
  <c r="AE20" i="8"/>
  <c r="AE19" i="8"/>
  <c r="AG18" i="8"/>
  <c r="AE18" i="8"/>
  <c r="AG17" i="8"/>
  <c r="AE17" i="8"/>
  <c r="AE16" i="8"/>
  <c r="AE15" i="8"/>
  <c r="AG14" i="8"/>
  <c r="AE14" i="8"/>
  <c r="AG13" i="8"/>
  <c r="AE13" i="8"/>
  <c r="AE11" i="8"/>
  <c r="AJ10" i="8"/>
  <c r="AG10" i="8"/>
  <c r="AE10" i="8"/>
  <c r="AJ9" i="8"/>
  <c r="AG9" i="8"/>
  <c r="AE9" i="8"/>
  <c r="AJ8" i="8"/>
  <c r="AG8" i="8"/>
  <c r="AE8" i="8"/>
  <c r="AJ7" i="8"/>
  <c r="AG7" i="8"/>
  <c r="AE7" i="8"/>
  <c r="AJ6" i="8"/>
  <c r="AG6" i="8"/>
  <c r="AE6" i="8"/>
  <c r="AJ5" i="8"/>
  <c r="AG5" i="8"/>
  <c r="AE5" i="8"/>
  <c r="AG4" i="8"/>
  <c r="AG3" i="8"/>
  <c r="C933" i="3"/>
  <c r="BM715" i="3"/>
  <c r="BL715" i="3"/>
  <c r="BG715" i="3"/>
  <c r="BF715" i="3"/>
  <c r="BA715" i="3"/>
  <c r="AZ715" i="3"/>
  <c r="AU715" i="3"/>
  <c r="AT715" i="3"/>
  <c r="AO715" i="3"/>
  <c r="AN715" i="3"/>
  <c r="AI715" i="3"/>
  <c r="AH715" i="3"/>
  <c r="AC715" i="3"/>
  <c r="AB715" i="3"/>
  <c r="W715" i="3"/>
  <c r="V715" i="3"/>
  <c r="Q715" i="3"/>
  <c r="P715" i="3"/>
  <c r="K715" i="3"/>
  <c r="J715" i="3"/>
  <c r="E715" i="3"/>
  <c r="D715" i="3"/>
  <c r="BM714" i="3"/>
  <c r="BL714" i="3"/>
  <c r="BG714" i="3"/>
  <c r="BF714" i="3"/>
  <c r="BA714" i="3"/>
  <c r="AZ714" i="3"/>
  <c r="AU714" i="3"/>
  <c r="AT714" i="3"/>
  <c r="AO714" i="3"/>
  <c r="AN714" i="3"/>
  <c r="AI714" i="3"/>
  <c r="AH714" i="3"/>
  <c r="AC714" i="3"/>
  <c r="AB714" i="3"/>
  <c r="W714" i="3"/>
  <c r="V714" i="3"/>
  <c r="Q714" i="3"/>
  <c r="P714" i="3"/>
  <c r="K714" i="3"/>
  <c r="J714" i="3"/>
  <c r="E714" i="3"/>
  <c r="D714" i="3"/>
  <c r="BM713" i="3"/>
  <c r="BL713" i="3"/>
  <c r="BG713" i="3"/>
  <c r="BF713" i="3"/>
  <c r="BA713" i="3"/>
  <c r="AZ713" i="3"/>
  <c r="AU713" i="3"/>
  <c r="AT713" i="3"/>
  <c r="AO713" i="3"/>
  <c r="AN713" i="3"/>
  <c r="AI713" i="3"/>
  <c r="AH713" i="3"/>
  <c r="AC713" i="3"/>
  <c r="AB713" i="3"/>
  <c r="W713" i="3"/>
  <c r="V713" i="3"/>
  <c r="Q713" i="3"/>
  <c r="P713" i="3"/>
  <c r="K713" i="3"/>
  <c r="J713" i="3"/>
  <c r="E713" i="3"/>
  <c r="D713" i="3"/>
  <c r="BM712" i="3"/>
  <c r="BL712" i="3"/>
  <c r="BG712" i="3"/>
  <c r="BF712" i="3"/>
  <c r="BA712" i="3"/>
  <c r="AZ712" i="3"/>
  <c r="AU712" i="3"/>
  <c r="AT712" i="3"/>
  <c r="AO712" i="3"/>
  <c r="AN712" i="3"/>
  <c r="AI712" i="3"/>
  <c r="AH712" i="3"/>
  <c r="AC712" i="3"/>
  <c r="AB712" i="3"/>
  <c r="W712" i="3"/>
  <c r="V712" i="3"/>
  <c r="Q712" i="3"/>
  <c r="P712" i="3"/>
  <c r="K712" i="3"/>
  <c r="J712" i="3"/>
  <c r="E712" i="3"/>
  <c r="D712" i="3"/>
  <c r="BM711" i="3"/>
  <c r="BL711" i="3"/>
  <c r="BG711" i="3"/>
  <c r="BF711" i="3"/>
  <c r="BA711" i="3"/>
  <c r="AZ711" i="3"/>
  <c r="AU711" i="3"/>
  <c r="AT711" i="3"/>
  <c r="AO711" i="3"/>
  <c r="AN711" i="3"/>
  <c r="AI711" i="3"/>
  <c r="AH711" i="3"/>
  <c r="AC711" i="3"/>
  <c r="AB711" i="3"/>
  <c r="W711" i="3"/>
  <c r="V711" i="3"/>
  <c r="Q711" i="3"/>
  <c r="P711" i="3"/>
  <c r="K711" i="3"/>
  <c r="J711" i="3"/>
  <c r="E711" i="3"/>
  <c r="D711" i="3"/>
  <c r="BM710" i="3"/>
  <c r="BL710" i="3"/>
  <c r="BG710" i="3"/>
  <c r="BF710" i="3"/>
  <c r="BA710" i="3"/>
  <c r="AZ710" i="3"/>
  <c r="AU710" i="3"/>
  <c r="AT710" i="3"/>
  <c r="AO710" i="3"/>
  <c r="AN710" i="3"/>
  <c r="AI710" i="3"/>
  <c r="AH710" i="3"/>
  <c r="AC710" i="3"/>
  <c r="AB710" i="3"/>
  <c r="W710" i="3"/>
  <c r="V710" i="3"/>
  <c r="Q710" i="3"/>
  <c r="P710" i="3"/>
  <c r="K710" i="3"/>
  <c r="J710" i="3"/>
  <c r="E710" i="3"/>
  <c r="D710" i="3"/>
  <c r="BM709" i="3"/>
  <c r="BL709" i="3"/>
  <c r="BG709" i="3"/>
  <c r="BF709" i="3"/>
  <c r="BA709" i="3"/>
  <c r="AZ709" i="3"/>
  <c r="AU709" i="3"/>
  <c r="AT709" i="3"/>
  <c r="AO709" i="3"/>
  <c r="AN709" i="3"/>
  <c r="AI709" i="3"/>
  <c r="AH709" i="3"/>
  <c r="AC709" i="3"/>
  <c r="AB709" i="3"/>
  <c r="W709" i="3"/>
  <c r="V709" i="3"/>
  <c r="Q709" i="3"/>
  <c r="P709" i="3"/>
  <c r="K709" i="3"/>
  <c r="J709" i="3"/>
  <c r="E709" i="3"/>
  <c r="D709" i="3"/>
  <c r="BM708" i="3"/>
  <c r="BL708" i="3"/>
  <c r="BG708" i="3"/>
  <c r="BF708" i="3"/>
  <c r="BA708" i="3"/>
  <c r="AZ708" i="3"/>
  <c r="AU708" i="3"/>
  <c r="AT708" i="3"/>
  <c r="AO708" i="3"/>
  <c r="AN708" i="3"/>
  <c r="AI708" i="3"/>
  <c r="AH708" i="3"/>
  <c r="AC708" i="3"/>
  <c r="AB708" i="3"/>
  <c r="W708" i="3"/>
  <c r="V708" i="3"/>
  <c r="Q708" i="3"/>
  <c r="P708" i="3"/>
  <c r="K708" i="3"/>
  <c r="J708" i="3"/>
  <c r="E708" i="3"/>
  <c r="D708" i="3"/>
  <c r="BM707" i="3"/>
  <c r="BL707" i="3"/>
  <c r="BG707" i="3"/>
  <c r="BF707" i="3"/>
  <c r="BA707" i="3"/>
  <c r="AZ707" i="3"/>
  <c r="AU707" i="3"/>
  <c r="AT707" i="3"/>
  <c r="AO707" i="3"/>
  <c r="AN707" i="3"/>
  <c r="AI707" i="3"/>
  <c r="AH707" i="3"/>
  <c r="AC707" i="3"/>
  <c r="AB707" i="3"/>
  <c r="W707" i="3"/>
  <c r="V707" i="3"/>
  <c r="Q707" i="3"/>
  <c r="P707" i="3"/>
  <c r="K707" i="3"/>
  <c r="J707" i="3"/>
  <c r="E707" i="3"/>
  <c r="D707" i="3"/>
  <c r="BM706" i="3"/>
  <c r="BL706" i="3"/>
  <c r="BG706" i="3"/>
  <c r="BF706" i="3"/>
  <c r="BA706" i="3"/>
  <c r="AZ706" i="3"/>
  <c r="AU706" i="3"/>
  <c r="AT706" i="3"/>
  <c r="AO706" i="3"/>
  <c r="AN706" i="3"/>
  <c r="AI706" i="3"/>
  <c r="AH706" i="3"/>
  <c r="AC706" i="3"/>
  <c r="AB706" i="3"/>
  <c r="W706" i="3"/>
  <c r="V706" i="3"/>
  <c r="Q706" i="3"/>
  <c r="P706" i="3"/>
  <c r="K706" i="3"/>
  <c r="J706" i="3"/>
  <c r="E706" i="3"/>
  <c r="D706" i="3"/>
  <c r="BM705" i="3"/>
  <c r="BL705" i="3"/>
  <c r="BG705" i="3"/>
  <c r="BF705" i="3"/>
  <c r="BA705" i="3"/>
  <c r="AZ705" i="3"/>
  <c r="AU705" i="3"/>
  <c r="AT705" i="3"/>
  <c r="AO705" i="3"/>
  <c r="AN705" i="3"/>
  <c r="AI705" i="3"/>
  <c r="AH705" i="3"/>
  <c r="AC705" i="3"/>
  <c r="AB705" i="3"/>
  <c r="W705" i="3"/>
  <c r="V705" i="3"/>
  <c r="Q705" i="3"/>
  <c r="P705" i="3"/>
  <c r="K705" i="3"/>
  <c r="J705" i="3"/>
  <c r="E705" i="3"/>
  <c r="D705" i="3"/>
  <c r="BM704" i="3"/>
  <c r="BL704" i="3"/>
  <c r="BG704" i="3"/>
  <c r="BF704" i="3"/>
  <c r="BA704" i="3"/>
  <c r="AZ704" i="3"/>
  <c r="AU704" i="3"/>
  <c r="AT704" i="3"/>
  <c r="AO704" i="3"/>
  <c r="AN704" i="3"/>
  <c r="AI704" i="3"/>
  <c r="AH704" i="3"/>
  <c r="AC704" i="3"/>
  <c r="AB704" i="3"/>
  <c r="W704" i="3"/>
  <c r="V704" i="3"/>
  <c r="Q704" i="3"/>
  <c r="P704" i="3"/>
  <c r="K704" i="3"/>
  <c r="J704" i="3"/>
  <c r="E704" i="3"/>
  <c r="D704" i="3"/>
  <c r="BM703" i="3"/>
  <c r="BL703" i="3"/>
  <c r="BG703" i="3"/>
  <c r="BF703" i="3"/>
  <c r="BA703" i="3"/>
  <c r="AZ703" i="3"/>
  <c r="AU703" i="3"/>
  <c r="AT703" i="3"/>
  <c r="AO703" i="3"/>
  <c r="AN703" i="3"/>
  <c r="AI703" i="3"/>
  <c r="AH703" i="3"/>
  <c r="AC703" i="3"/>
  <c r="AB703" i="3"/>
  <c r="W703" i="3"/>
  <c r="V703" i="3"/>
  <c r="Q703" i="3"/>
  <c r="P703" i="3"/>
  <c r="K703" i="3"/>
  <c r="J703" i="3"/>
  <c r="E703" i="3"/>
  <c r="D703" i="3"/>
  <c r="BM702" i="3"/>
  <c r="BL702" i="3"/>
  <c r="BG702" i="3"/>
  <c r="BF702" i="3"/>
  <c r="BA702" i="3"/>
  <c r="AZ702" i="3"/>
  <c r="AU702" i="3"/>
  <c r="AT702" i="3"/>
  <c r="AO702" i="3"/>
  <c r="AN702" i="3"/>
  <c r="AI702" i="3"/>
  <c r="AH702" i="3"/>
  <c r="AC702" i="3"/>
  <c r="AB702" i="3"/>
  <c r="W702" i="3"/>
  <c r="V702" i="3"/>
  <c r="Q702" i="3"/>
  <c r="P702" i="3"/>
  <c r="K702" i="3"/>
  <c r="J702" i="3"/>
  <c r="E702" i="3"/>
  <c r="D702" i="3"/>
  <c r="BM701" i="3"/>
  <c r="BL701" i="3"/>
  <c r="BG701" i="3"/>
  <c r="BF701" i="3"/>
  <c r="BA701" i="3"/>
  <c r="AZ701" i="3"/>
  <c r="AU701" i="3"/>
  <c r="AT701" i="3"/>
  <c r="AO701" i="3"/>
  <c r="AN701" i="3"/>
  <c r="AI701" i="3"/>
  <c r="AH701" i="3"/>
  <c r="AC701" i="3"/>
  <c r="AB701" i="3"/>
  <c r="W701" i="3"/>
  <c r="V701" i="3"/>
  <c r="Q701" i="3"/>
  <c r="P701" i="3"/>
  <c r="K701" i="3"/>
  <c r="J701" i="3"/>
  <c r="E701" i="3"/>
  <c r="D701" i="3"/>
  <c r="BM700" i="3"/>
  <c r="BL700" i="3"/>
  <c r="BG700" i="3"/>
  <c r="BF700" i="3"/>
  <c r="BA700" i="3"/>
  <c r="AZ700" i="3"/>
  <c r="AU700" i="3"/>
  <c r="AT700" i="3"/>
  <c r="AO700" i="3"/>
  <c r="AN700" i="3"/>
  <c r="AI700" i="3"/>
  <c r="AH700" i="3"/>
  <c r="AC700" i="3"/>
  <c r="AB700" i="3"/>
  <c r="W700" i="3"/>
  <c r="V700" i="3"/>
  <c r="Q700" i="3"/>
  <c r="P700" i="3"/>
  <c r="K700" i="3"/>
  <c r="J700" i="3"/>
  <c r="E700" i="3"/>
  <c r="D700" i="3"/>
  <c r="BM699" i="3"/>
  <c r="BL699" i="3"/>
  <c r="BG699" i="3"/>
  <c r="BF699" i="3"/>
  <c r="BA699" i="3"/>
  <c r="AZ699" i="3"/>
  <c r="AU699" i="3"/>
  <c r="AT699" i="3"/>
  <c r="AO699" i="3"/>
  <c r="AN699" i="3"/>
  <c r="AI699" i="3"/>
  <c r="AH699" i="3"/>
  <c r="AC699" i="3"/>
  <c r="AB699" i="3"/>
  <c r="W699" i="3"/>
  <c r="V699" i="3"/>
  <c r="Q699" i="3"/>
  <c r="P699" i="3"/>
  <c r="K699" i="3"/>
  <c r="J699" i="3"/>
  <c r="E699" i="3"/>
  <c r="D699" i="3"/>
  <c r="BM698" i="3"/>
  <c r="BL698" i="3"/>
  <c r="BG698" i="3"/>
  <c r="BF698" i="3"/>
  <c r="BA698" i="3"/>
  <c r="AZ698" i="3"/>
  <c r="AU698" i="3"/>
  <c r="AT698" i="3"/>
  <c r="AO698" i="3"/>
  <c r="AN698" i="3"/>
  <c r="AI698" i="3"/>
  <c r="AH698" i="3"/>
  <c r="AC698" i="3"/>
  <c r="AB698" i="3"/>
  <c r="W698" i="3"/>
  <c r="V698" i="3"/>
  <c r="Q698" i="3"/>
  <c r="P698" i="3"/>
  <c r="K698" i="3"/>
  <c r="J698" i="3"/>
  <c r="E698" i="3"/>
  <c r="D698" i="3"/>
  <c r="BM697" i="3"/>
  <c r="BL697" i="3"/>
  <c r="BG697" i="3"/>
  <c r="BF697" i="3"/>
  <c r="BA697" i="3"/>
  <c r="AZ697" i="3"/>
  <c r="AU697" i="3"/>
  <c r="AT697" i="3"/>
  <c r="AO697" i="3"/>
  <c r="AN697" i="3"/>
  <c r="AI697" i="3"/>
  <c r="AH697" i="3"/>
  <c r="AC697" i="3"/>
  <c r="AB697" i="3"/>
  <c r="W697" i="3"/>
  <c r="V697" i="3"/>
  <c r="Q697" i="3"/>
  <c r="P697" i="3"/>
  <c r="K697" i="3"/>
  <c r="J697" i="3"/>
  <c r="E697" i="3"/>
  <c r="D697" i="3"/>
  <c r="BM696" i="3"/>
  <c r="BL696" i="3"/>
  <c r="BG696" i="3"/>
  <c r="BF696" i="3"/>
  <c r="BA696" i="3"/>
  <c r="AZ696" i="3"/>
  <c r="AU696" i="3"/>
  <c r="AT696" i="3"/>
  <c r="AO696" i="3"/>
  <c r="AN696" i="3"/>
  <c r="AI696" i="3"/>
  <c r="AH696" i="3"/>
  <c r="AC696" i="3"/>
  <c r="AB696" i="3"/>
  <c r="W696" i="3"/>
  <c r="V696" i="3"/>
  <c r="Q696" i="3"/>
  <c r="P696" i="3"/>
  <c r="K696" i="3"/>
  <c r="J696" i="3"/>
  <c r="E696" i="3"/>
  <c r="D696" i="3"/>
  <c r="BM695" i="3"/>
  <c r="BL695" i="3"/>
  <c r="BG695" i="3"/>
  <c r="BF695" i="3"/>
  <c r="BA695" i="3"/>
  <c r="AZ695" i="3"/>
  <c r="AU695" i="3"/>
  <c r="AT695" i="3"/>
  <c r="AO695" i="3"/>
  <c r="AN695" i="3"/>
  <c r="AI695" i="3"/>
  <c r="AH695" i="3"/>
  <c r="AC695" i="3"/>
  <c r="AB695" i="3"/>
  <c r="W695" i="3"/>
  <c r="V695" i="3"/>
  <c r="Q695" i="3"/>
  <c r="P695" i="3"/>
  <c r="K695" i="3"/>
  <c r="J695" i="3"/>
  <c r="E695" i="3"/>
  <c r="D695" i="3"/>
  <c r="BM694" i="3"/>
  <c r="BL694" i="3"/>
  <c r="BG694" i="3"/>
  <c r="BF694" i="3"/>
  <c r="BA694" i="3"/>
  <c r="AZ694" i="3"/>
  <c r="AU694" i="3"/>
  <c r="AT694" i="3"/>
  <c r="AO694" i="3"/>
  <c r="AN694" i="3"/>
  <c r="AI694" i="3"/>
  <c r="AH694" i="3"/>
  <c r="AC694" i="3"/>
  <c r="AB694" i="3"/>
  <c r="W694" i="3"/>
  <c r="V694" i="3"/>
  <c r="Q694" i="3"/>
  <c r="P694" i="3"/>
  <c r="K694" i="3"/>
  <c r="J694" i="3"/>
  <c r="E694" i="3"/>
  <c r="D694" i="3"/>
  <c r="BM693" i="3"/>
  <c r="BL693" i="3"/>
  <c r="BG693" i="3"/>
  <c r="BF693" i="3"/>
  <c r="BA693" i="3"/>
  <c r="AZ693" i="3"/>
  <c r="AU693" i="3"/>
  <c r="AT693" i="3"/>
  <c r="AO693" i="3"/>
  <c r="AN693" i="3"/>
  <c r="AI693" i="3"/>
  <c r="AH693" i="3"/>
  <c r="AC693" i="3"/>
  <c r="AB693" i="3"/>
  <c r="W693" i="3"/>
  <c r="V693" i="3"/>
  <c r="Q693" i="3"/>
  <c r="P693" i="3"/>
  <c r="K693" i="3"/>
  <c r="J693" i="3"/>
  <c r="E693" i="3"/>
  <c r="D693" i="3"/>
  <c r="BM692" i="3"/>
  <c r="BL692" i="3"/>
  <c r="BG692" i="3"/>
  <c r="BF692" i="3"/>
  <c r="BA692" i="3"/>
  <c r="AZ692" i="3"/>
  <c r="AU692" i="3"/>
  <c r="AT692" i="3"/>
  <c r="AO692" i="3"/>
  <c r="AN692" i="3"/>
  <c r="AI692" i="3"/>
  <c r="AH692" i="3"/>
  <c r="AC692" i="3"/>
  <c r="AB692" i="3"/>
  <c r="W692" i="3"/>
  <c r="V692" i="3"/>
  <c r="Q692" i="3"/>
  <c r="P692" i="3"/>
  <c r="K692" i="3"/>
  <c r="J692" i="3"/>
  <c r="E692" i="3"/>
  <c r="D692" i="3"/>
  <c r="BM691" i="3"/>
  <c r="BL691" i="3"/>
  <c r="BG691" i="3"/>
  <c r="BF691" i="3"/>
  <c r="BA691" i="3"/>
  <c r="AZ691" i="3"/>
  <c r="AU691" i="3"/>
  <c r="AT691" i="3"/>
  <c r="AO691" i="3"/>
  <c r="AN691" i="3"/>
  <c r="AI691" i="3"/>
  <c r="AH691" i="3"/>
  <c r="AC691" i="3"/>
  <c r="AB691" i="3"/>
  <c r="W691" i="3"/>
  <c r="V691" i="3"/>
  <c r="Q691" i="3"/>
  <c r="P691" i="3"/>
  <c r="K691" i="3"/>
  <c r="J691" i="3"/>
  <c r="E691" i="3"/>
  <c r="D691" i="3"/>
  <c r="BM690" i="3"/>
  <c r="BL690" i="3"/>
  <c r="BG690" i="3"/>
  <c r="BF690" i="3"/>
  <c r="BA690" i="3"/>
  <c r="AZ690" i="3"/>
  <c r="AU690" i="3"/>
  <c r="AT690" i="3"/>
  <c r="AO690" i="3"/>
  <c r="AN690" i="3"/>
  <c r="AI690" i="3"/>
  <c r="AH690" i="3"/>
  <c r="AC690" i="3"/>
  <c r="AB690" i="3"/>
  <c r="W690" i="3"/>
  <c r="V690" i="3"/>
  <c r="Q690" i="3"/>
  <c r="P690" i="3"/>
  <c r="K690" i="3"/>
  <c r="J690" i="3"/>
  <c r="E690" i="3"/>
  <c r="D690" i="3"/>
  <c r="BM689" i="3"/>
  <c r="BL689" i="3"/>
  <c r="BG689" i="3"/>
  <c r="BF689" i="3"/>
  <c r="BA689" i="3"/>
  <c r="AZ689" i="3"/>
  <c r="AU689" i="3"/>
  <c r="AT689" i="3"/>
  <c r="AO689" i="3"/>
  <c r="AN689" i="3"/>
  <c r="AI689" i="3"/>
  <c r="AH689" i="3"/>
  <c r="AC689" i="3"/>
  <c r="AB689" i="3"/>
  <c r="W689" i="3"/>
  <c r="V689" i="3"/>
  <c r="Q689" i="3"/>
  <c r="P689" i="3"/>
  <c r="K689" i="3"/>
  <c r="J689" i="3"/>
  <c r="E689" i="3"/>
  <c r="D689" i="3"/>
  <c r="BM688" i="3"/>
  <c r="BL688" i="3"/>
  <c r="BG688" i="3"/>
  <c r="BF688" i="3"/>
  <c r="BA688" i="3"/>
  <c r="AZ688" i="3"/>
  <c r="AU688" i="3"/>
  <c r="AT688" i="3"/>
  <c r="AO688" i="3"/>
  <c r="AN688" i="3"/>
  <c r="AI688" i="3"/>
  <c r="AH688" i="3"/>
  <c r="AC688" i="3"/>
  <c r="AB688" i="3"/>
  <c r="W688" i="3"/>
  <c r="V688" i="3"/>
  <c r="Q688" i="3"/>
  <c r="P688" i="3"/>
  <c r="K688" i="3"/>
  <c r="J688" i="3"/>
  <c r="E688" i="3"/>
  <c r="D688" i="3"/>
  <c r="BM687" i="3"/>
  <c r="BL687" i="3"/>
  <c r="BG687" i="3"/>
  <c r="BF687" i="3"/>
  <c r="BA687" i="3"/>
  <c r="AZ687" i="3"/>
  <c r="AU687" i="3"/>
  <c r="AT687" i="3"/>
  <c r="AO687" i="3"/>
  <c r="AN687" i="3"/>
  <c r="AI687" i="3"/>
  <c r="AH687" i="3"/>
  <c r="AC687" i="3"/>
  <c r="AB687" i="3"/>
  <c r="W687" i="3"/>
  <c r="V687" i="3"/>
  <c r="Q687" i="3"/>
  <c r="P687" i="3"/>
  <c r="K687" i="3"/>
  <c r="J687" i="3"/>
  <c r="E687" i="3"/>
  <c r="D687" i="3"/>
  <c r="BM686" i="3"/>
  <c r="BL686" i="3"/>
  <c r="BG686" i="3"/>
  <c r="BF686" i="3"/>
  <c r="BA686" i="3"/>
  <c r="AZ686" i="3"/>
  <c r="AU686" i="3"/>
  <c r="AT686" i="3"/>
  <c r="AO686" i="3"/>
  <c r="AN686" i="3"/>
  <c r="AI686" i="3"/>
  <c r="AH686" i="3"/>
  <c r="AC686" i="3"/>
  <c r="AB686" i="3"/>
  <c r="W686" i="3"/>
  <c r="V686" i="3"/>
  <c r="Q686" i="3"/>
  <c r="P686" i="3"/>
  <c r="K686" i="3"/>
  <c r="J686" i="3"/>
  <c r="E686" i="3"/>
  <c r="D686" i="3"/>
  <c r="BM685" i="3"/>
  <c r="BL685" i="3"/>
  <c r="BG685" i="3"/>
  <c r="BF685" i="3"/>
  <c r="BA685" i="3"/>
  <c r="AZ685" i="3"/>
  <c r="AU685" i="3"/>
  <c r="AT685" i="3"/>
  <c r="AO685" i="3"/>
  <c r="AN685" i="3"/>
  <c r="AI685" i="3"/>
  <c r="AH685" i="3"/>
  <c r="AC685" i="3"/>
  <c r="AB685" i="3"/>
  <c r="W685" i="3"/>
  <c r="V685" i="3"/>
  <c r="Q685" i="3"/>
  <c r="P685" i="3"/>
  <c r="K685" i="3"/>
  <c r="J685" i="3"/>
  <c r="E685" i="3"/>
  <c r="D685" i="3"/>
  <c r="BM684" i="3"/>
  <c r="BL684" i="3"/>
  <c r="BG684" i="3"/>
  <c r="BF684" i="3"/>
  <c r="BA684" i="3"/>
  <c r="AZ684" i="3"/>
  <c r="AU684" i="3"/>
  <c r="AT684" i="3"/>
  <c r="AO684" i="3"/>
  <c r="AN684" i="3"/>
  <c r="AI684" i="3"/>
  <c r="AH684" i="3"/>
  <c r="AC684" i="3"/>
  <c r="AB684" i="3"/>
  <c r="W684" i="3"/>
  <c r="V684" i="3"/>
  <c r="Q684" i="3"/>
  <c r="P684" i="3"/>
  <c r="K684" i="3"/>
  <c r="J684" i="3"/>
  <c r="E684" i="3"/>
  <c r="D684" i="3"/>
  <c r="BM683" i="3"/>
  <c r="BL683" i="3"/>
  <c r="BG683" i="3"/>
  <c r="BF683" i="3"/>
  <c r="BA683" i="3"/>
  <c r="AZ683" i="3"/>
  <c r="AU683" i="3"/>
  <c r="AT683" i="3"/>
  <c r="AO683" i="3"/>
  <c r="AN683" i="3"/>
  <c r="AI683" i="3"/>
  <c r="AH683" i="3"/>
  <c r="AC683" i="3"/>
  <c r="AB683" i="3"/>
  <c r="W683" i="3"/>
  <c r="V683" i="3"/>
  <c r="Q683" i="3"/>
  <c r="P683" i="3"/>
  <c r="K683" i="3"/>
  <c r="J683" i="3"/>
  <c r="E683" i="3"/>
  <c r="D683" i="3"/>
  <c r="BM682" i="3"/>
  <c r="BL682" i="3"/>
  <c r="BG682" i="3"/>
  <c r="BF682" i="3"/>
  <c r="BA682" i="3"/>
  <c r="AZ682" i="3"/>
  <c r="AU682" i="3"/>
  <c r="AT682" i="3"/>
  <c r="AO682" i="3"/>
  <c r="AN682" i="3"/>
  <c r="AI682" i="3"/>
  <c r="AH682" i="3"/>
  <c r="AC682" i="3"/>
  <c r="AB682" i="3"/>
  <c r="W682" i="3"/>
  <c r="V682" i="3"/>
  <c r="Q682" i="3"/>
  <c r="P682" i="3"/>
  <c r="K682" i="3"/>
  <c r="J682" i="3"/>
  <c r="E682" i="3"/>
  <c r="D682" i="3"/>
  <c r="BM681" i="3"/>
  <c r="BL681" i="3"/>
  <c r="BG681" i="3"/>
  <c r="BF681" i="3"/>
  <c r="BA681" i="3"/>
  <c r="AZ681" i="3"/>
  <c r="AU681" i="3"/>
  <c r="AT681" i="3"/>
  <c r="AO681" i="3"/>
  <c r="AN681" i="3"/>
  <c r="AI681" i="3"/>
  <c r="AH681" i="3"/>
  <c r="AC681" i="3"/>
  <c r="AB681" i="3"/>
  <c r="W681" i="3"/>
  <c r="V681" i="3"/>
  <c r="Q681" i="3"/>
  <c r="P681" i="3"/>
  <c r="K681" i="3"/>
  <c r="J681" i="3"/>
  <c r="E681" i="3"/>
  <c r="D681" i="3"/>
  <c r="BM680" i="3"/>
  <c r="BL680" i="3"/>
  <c r="BG680" i="3"/>
  <c r="BF680" i="3"/>
  <c r="BA680" i="3"/>
  <c r="AZ680" i="3"/>
  <c r="AU680" i="3"/>
  <c r="AT680" i="3"/>
  <c r="AO680" i="3"/>
  <c r="AN680" i="3"/>
  <c r="AI680" i="3"/>
  <c r="AH680" i="3"/>
  <c r="AC680" i="3"/>
  <c r="AB680" i="3"/>
  <c r="W680" i="3"/>
  <c r="V680" i="3"/>
  <c r="Q680" i="3"/>
  <c r="P680" i="3"/>
  <c r="K680" i="3"/>
  <c r="J680" i="3"/>
  <c r="E680" i="3"/>
  <c r="D680" i="3"/>
  <c r="BM679" i="3"/>
  <c r="BL679" i="3"/>
  <c r="BG679" i="3"/>
  <c r="BF679" i="3"/>
  <c r="BA679" i="3"/>
  <c r="AZ679" i="3"/>
  <c r="AU679" i="3"/>
  <c r="AT679" i="3"/>
  <c r="AO679" i="3"/>
  <c r="AN679" i="3"/>
  <c r="AI679" i="3"/>
  <c r="AH679" i="3"/>
  <c r="AC679" i="3"/>
  <c r="AB679" i="3"/>
  <c r="W679" i="3"/>
  <c r="V679" i="3"/>
  <c r="Q679" i="3"/>
  <c r="P679" i="3"/>
  <c r="K679" i="3"/>
  <c r="J679" i="3"/>
  <c r="E679" i="3"/>
  <c r="D679" i="3"/>
  <c r="BM678" i="3"/>
  <c r="BL678" i="3"/>
  <c r="BG678" i="3"/>
  <c r="BF678" i="3"/>
  <c r="BA678" i="3"/>
  <c r="AZ678" i="3"/>
  <c r="AU678" i="3"/>
  <c r="AT678" i="3"/>
  <c r="AO678" i="3"/>
  <c r="AN678" i="3"/>
  <c r="AI678" i="3"/>
  <c r="AH678" i="3"/>
  <c r="AC678" i="3"/>
  <c r="AB678" i="3"/>
  <c r="W678" i="3"/>
  <c r="V678" i="3"/>
  <c r="Q678" i="3"/>
  <c r="P678" i="3"/>
  <c r="K678" i="3"/>
  <c r="J678" i="3"/>
  <c r="E678" i="3"/>
  <c r="D678" i="3"/>
  <c r="BM677" i="3"/>
  <c r="BL677" i="3"/>
  <c r="BG677" i="3"/>
  <c r="BF677" i="3"/>
  <c r="BA677" i="3"/>
  <c r="AZ677" i="3"/>
  <c r="AU677" i="3"/>
  <c r="AT677" i="3"/>
  <c r="AO677" i="3"/>
  <c r="AN677" i="3"/>
  <c r="AI677" i="3"/>
  <c r="AH677" i="3"/>
  <c r="AC677" i="3"/>
  <c r="AB677" i="3"/>
  <c r="W677" i="3"/>
  <c r="V677" i="3"/>
  <c r="Q677" i="3"/>
  <c r="P677" i="3"/>
  <c r="K677" i="3"/>
  <c r="J677" i="3"/>
  <c r="E677" i="3"/>
  <c r="D677" i="3"/>
  <c r="BM676" i="3"/>
  <c r="BL676" i="3"/>
  <c r="BG676" i="3"/>
  <c r="BF676" i="3"/>
  <c r="BA676" i="3"/>
  <c r="AZ676" i="3"/>
  <c r="AU676" i="3"/>
  <c r="AT676" i="3"/>
  <c r="AO676" i="3"/>
  <c r="AN676" i="3"/>
  <c r="AI676" i="3"/>
  <c r="AH676" i="3"/>
  <c r="AC676" i="3"/>
  <c r="AB676" i="3"/>
  <c r="W676" i="3"/>
  <c r="V676" i="3"/>
  <c r="Q676" i="3"/>
  <c r="P676" i="3"/>
  <c r="K676" i="3"/>
  <c r="J676" i="3"/>
  <c r="E676" i="3"/>
  <c r="D676" i="3"/>
  <c r="BM675" i="3"/>
  <c r="BL675" i="3"/>
  <c r="BG675" i="3"/>
  <c r="BF675" i="3"/>
  <c r="BA675" i="3"/>
  <c r="AZ675" i="3"/>
  <c r="AU675" i="3"/>
  <c r="AT675" i="3"/>
  <c r="AO675" i="3"/>
  <c r="AN675" i="3"/>
  <c r="AI675" i="3"/>
  <c r="AH675" i="3"/>
  <c r="AC675" i="3"/>
  <c r="AB675" i="3"/>
  <c r="W675" i="3"/>
  <c r="V675" i="3"/>
  <c r="Q675" i="3"/>
  <c r="P675" i="3"/>
  <c r="K675" i="3"/>
  <c r="J675" i="3"/>
  <c r="E675" i="3"/>
  <c r="D675" i="3"/>
  <c r="BM674" i="3"/>
  <c r="BL674" i="3"/>
  <c r="BG674" i="3"/>
  <c r="BF674" i="3"/>
  <c r="BA674" i="3"/>
  <c r="AZ674" i="3"/>
  <c r="AU674" i="3"/>
  <c r="AT674" i="3"/>
  <c r="AO674" i="3"/>
  <c r="AN674" i="3"/>
  <c r="AI674" i="3"/>
  <c r="AH674" i="3"/>
  <c r="AC674" i="3"/>
  <c r="AB674" i="3"/>
  <c r="W674" i="3"/>
  <c r="V674" i="3"/>
  <c r="Q674" i="3"/>
  <c r="P674" i="3"/>
  <c r="K674" i="3"/>
  <c r="J674" i="3"/>
  <c r="E674" i="3"/>
  <c r="D674" i="3"/>
  <c r="BM673" i="3"/>
  <c r="BL673" i="3"/>
  <c r="BG673" i="3"/>
  <c r="BF673" i="3"/>
  <c r="BA673" i="3"/>
  <c r="AZ673" i="3"/>
  <c r="AU673" i="3"/>
  <c r="AT673" i="3"/>
  <c r="AO673" i="3"/>
  <c r="AN673" i="3"/>
  <c r="AI673" i="3"/>
  <c r="AH673" i="3"/>
  <c r="AC673" i="3"/>
  <c r="AB673" i="3"/>
  <c r="W673" i="3"/>
  <c r="V673" i="3"/>
  <c r="Q673" i="3"/>
  <c r="P673" i="3"/>
  <c r="K673" i="3"/>
  <c r="J673" i="3"/>
  <c r="E673" i="3"/>
  <c r="D673" i="3"/>
  <c r="BM672" i="3"/>
  <c r="BL672" i="3"/>
  <c r="BG672" i="3"/>
  <c r="BF672" i="3"/>
  <c r="BA672" i="3"/>
  <c r="AZ672" i="3"/>
  <c r="AU672" i="3"/>
  <c r="AT672" i="3"/>
  <c r="AO672" i="3"/>
  <c r="AN672" i="3"/>
  <c r="AI672" i="3"/>
  <c r="AH672" i="3"/>
  <c r="AC672" i="3"/>
  <c r="AB672" i="3"/>
  <c r="W672" i="3"/>
  <c r="V672" i="3"/>
  <c r="Q672" i="3"/>
  <c r="P672" i="3"/>
  <c r="K672" i="3"/>
  <c r="J672" i="3"/>
  <c r="E672" i="3"/>
  <c r="D672" i="3"/>
  <c r="BM671" i="3"/>
  <c r="BL671" i="3"/>
  <c r="BG671" i="3"/>
  <c r="BF671" i="3"/>
  <c r="BA671" i="3"/>
  <c r="AZ671" i="3"/>
  <c r="AU671" i="3"/>
  <c r="AT671" i="3"/>
  <c r="AO671" i="3"/>
  <c r="AN671" i="3"/>
  <c r="AI671" i="3"/>
  <c r="AH671" i="3"/>
  <c r="AC671" i="3"/>
  <c r="AB671" i="3"/>
  <c r="W671" i="3"/>
  <c r="V671" i="3"/>
  <c r="Q671" i="3"/>
  <c r="P671" i="3"/>
  <c r="K671" i="3"/>
  <c r="J671" i="3"/>
  <c r="E671" i="3"/>
  <c r="D671" i="3"/>
  <c r="BM670" i="3"/>
  <c r="BL670" i="3"/>
  <c r="BG670" i="3"/>
  <c r="BF670" i="3"/>
  <c r="BA670" i="3"/>
  <c r="AZ670" i="3"/>
  <c r="AU670" i="3"/>
  <c r="AT670" i="3"/>
  <c r="AO670" i="3"/>
  <c r="AN670" i="3"/>
  <c r="AI670" i="3"/>
  <c r="AH670" i="3"/>
  <c r="AC670" i="3"/>
  <c r="AB670" i="3"/>
  <c r="W670" i="3"/>
  <c r="V670" i="3"/>
  <c r="Q670" i="3"/>
  <c r="P670" i="3"/>
  <c r="K670" i="3"/>
  <c r="J670" i="3"/>
  <c r="E670" i="3"/>
  <c r="D670" i="3"/>
  <c r="BM669" i="3"/>
  <c r="BL669" i="3"/>
  <c r="BG669" i="3"/>
  <c r="BF669" i="3"/>
  <c r="BA669" i="3"/>
  <c r="AZ669" i="3"/>
  <c r="AU669" i="3"/>
  <c r="AT669" i="3"/>
  <c r="AO669" i="3"/>
  <c r="AN669" i="3"/>
  <c r="AI669" i="3"/>
  <c r="AH669" i="3"/>
  <c r="AC669" i="3"/>
  <c r="AB669" i="3"/>
  <c r="W669" i="3"/>
  <c r="V669" i="3"/>
  <c r="Q669" i="3"/>
  <c r="P669" i="3"/>
  <c r="K669" i="3"/>
  <c r="J669" i="3"/>
  <c r="E669" i="3"/>
  <c r="D669" i="3"/>
  <c r="BM668" i="3"/>
  <c r="BL668" i="3"/>
  <c r="BG668" i="3"/>
  <c r="BF668" i="3"/>
  <c r="BA668" i="3"/>
  <c r="AZ668" i="3"/>
  <c r="AU668" i="3"/>
  <c r="AT668" i="3"/>
  <c r="AO668" i="3"/>
  <c r="AN668" i="3"/>
  <c r="AI668" i="3"/>
  <c r="AH668" i="3"/>
  <c r="AC668" i="3"/>
  <c r="AB668" i="3"/>
  <c r="W668" i="3"/>
  <c r="V668" i="3"/>
  <c r="Q668" i="3"/>
  <c r="P668" i="3"/>
  <c r="K668" i="3"/>
  <c r="J668" i="3"/>
  <c r="E668" i="3"/>
  <c r="D668" i="3"/>
  <c r="BM667" i="3"/>
  <c r="BL667" i="3"/>
  <c r="BG667" i="3"/>
  <c r="BF667" i="3"/>
  <c r="BA667" i="3"/>
  <c r="AZ667" i="3"/>
  <c r="AU667" i="3"/>
  <c r="AT667" i="3"/>
  <c r="AO667" i="3"/>
  <c r="AN667" i="3"/>
  <c r="AI667" i="3"/>
  <c r="AH667" i="3"/>
  <c r="AC667" i="3"/>
  <c r="AB667" i="3"/>
  <c r="W667" i="3"/>
  <c r="V667" i="3"/>
  <c r="Q667" i="3"/>
  <c r="P667" i="3"/>
  <c r="K667" i="3"/>
  <c r="J667" i="3"/>
  <c r="E667" i="3"/>
  <c r="D667" i="3"/>
  <c r="BM666" i="3"/>
  <c r="BL666" i="3"/>
  <c r="BG666" i="3"/>
  <c r="BF666" i="3"/>
  <c r="BA666" i="3"/>
  <c r="AZ666" i="3"/>
  <c r="AU666" i="3"/>
  <c r="AT666" i="3"/>
  <c r="AO666" i="3"/>
  <c r="AN666" i="3"/>
  <c r="AI666" i="3"/>
  <c r="AH666" i="3"/>
  <c r="AC666" i="3"/>
  <c r="AB666" i="3"/>
  <c r="W666" i="3"/>
  <c r="V666" i="3"/>
  <c r="Q666" i="3"/>
  <c r="P666" i="3"/>
  <c r="K666" i="3"/>
  <c r="J666" i="3"/>
  <c r="E666" i="3"/>
  <c r="D666" i="3"/>
  <c r="BM665" i="3"/>
  <c r="BL665" i="3"/>
  <c r="BG665" i="3"/>
  <c r="BF665" i="3"/>
  <c r="BA665" i="3"/>
  <c r="AZ665" i="3"/>
  <c r="AU665" i="3"/>
  <c r="AT665" i="3"/>
  <c r="AO665" i="3"/>
  <c r="AN665" i="3"/>
  <c r="AI665" i="3"/>
  <c r="AH665" i="3"/>
  <c r="AC665" i="3"/>
  <c r="AB665" i="3"/>
  <c r="W665" i="3"/>
  <c r="V665" i="3"/>
  <c r="Q665" i="3"/>
  <c r="P665" i="3"/>
  <c r="K665" i="3"/>
  <c r="J665" i="3"/>
  <c r="E665" i="3"/>
  <c r="D665" i="3"/>
  <c r="BM664" i="3"/>
  <c r="BL664" i="3"/>
  <c r="BG664" i="3"/>
  <c r="BF664" i="3"/>
  <c r="BA664" i="3"/>
  <c r="AZ664" i="3"/>
  <c r="AU664" i="3"/>
  <c r="AT664" i="3"/>
  <c r="AO664" i="3"/>
  <c r="AN664" i="3"/>
  <c r="AI664" i="3"/>
  <c r="AH664" i="3"/>
  <c r="AC664" i="3"/>
  <c r="AB664" i="3"/>
  <c r="W664" i="3"/>
  <c r="V664" i="3"/>
  <c r="Q664" i="3"/>
  <c r="P664" i="3"/>
  <c r="K664" i="3"/>
  <c r="J664" i="3"/>
  <c r="E664" i="3"/>
  <c r="D664" i="3"/>
  <c r="BM663" i="3"/>
  <c r="BL663" i="3"/>
  <c r="BG663" i="3"/>
  <c r="BF663" i="3"/>
  <c r="BA663" i="3"/>
  <c r="AZ663" i="3"/>
  <c r="AU663" i="3"/>
  <c r="AT663" i="3"/>
  <c r="AO663" i="3"/>
  <c r="AN663" i="3"/>
  <c r="AI663" i="3"/>
  <c r="AH663" i="3"/>
  <c r="AC663" i="3"/>
  <c r="AB663" i="3"/>
  <c r="W663" i="3"/>
  <c r="V663" i="3"/>
  <c r="Q663" i="3"/>
  <c r="P663" i="3"/>
  <c r="K663" i="3"/>
  <c r="J663" i="3"/>
  <c r="E663" i="3"/>
  <c r="D663" i="3"/>
  <c r="BM662" i="3"/>
  <c r="BL662" i="3"/>
  <c r="BG662" i="3"/>
  <c r="BF662" i="3"/>
  <c r="BA662" i="3"/>
  <c r="AZ662" i="3"/>
  <c r="AU662" i="3"/>
  <c r="AT662" i="3"/>
  <c r="AO662" i="3"/>
  <c r="AN662" i="3"/>
  <c r="AI662" i="3"/>
  <c r="AH662" i="3"/>
  <c r="AC662" i="3"/>
  <c r="AB662" i="3"/>
  <c r="W662" i="3"/>
  <c r="V662" i="3"/>
  <c r="Q662" i="3"/>
  <c r="P662" i="3"/>
  <c r="K662" i="3"/>
  <c r="J662" i="3"/>
  <c r="E662" i="3"/>
  <c r="D662" i="3"/>
  <c r="BM661" i="3"/>
  <c r="BL661" i="3"/>
  <c r="BG661" i="3"/>
  <c r="BF661" i="3"/>
  <c r="BA661" i="3"/>
  <c r="AZ661" i="3"/>
  <c r="AU661" i="3"/>
  <c r="AT661" i="3"/>
  <c r="AO661" i="3"/>
  <c r="AN661" i="3"/>
  <c r="AI661" i="3"/>
  <c r="AH661" i="3"/>
  <c r="AC661" i="3"/>
  <c r="AB661" i="3"/>
  <c r="W661" i="3"/>
  <c r="V661" i="3"/>
  <c r="Q661" i="3"/>
  <c r="P661" i="3"/>
  <c r="K661" i="3"/>
  <c r="J661" i="3"/>
  <c r="E661" i="3"/>
  <c r="D661" i="3"/>
  <c r="BM660" i="3"/>
  <c r="BL660" i="3"/>
  <c r="BG660" i="3"/>
  <c r="BF660" i="3"/>
  <c r="BA660" i="3"/>
  <c r="AZ660" i="3"/>
  <c r="AU660" i="3"/>
  <c r="AT660" i="3"/>
  <c r="AO660" i="3"/>
  <c r="AN660" i="3"/>
  <c r="AI660" i="3"/>
  <c r="AH660" i="3"/>
  <c r="AC660" i="3"/>
  <c r="AB660" i="3"/>
  <c r="W660" i="3"/>
  <c r="V660" i="3"/>
  <c r="Q660" i="3"/>
  <c r="P660" i="3"/>
  <c r="K660" i="3"/>
  <c r="J660" i="3"/>
  <c r="E660" i="3"/>
  <c r="D660" i="3"/>
  <c r="BM659" i="3"/>
  <c r="BL659" i="3"/>
  <c r="BG659" i="3"/>
  <c r="BF659" i="3"/>
  <c r="BA659" i="3"/>
  <c r="AZ659" i="3"/>
  <c r="AU659" i="3"/>
  <c r="AT659" i="3"/>
  <c r="AO659" i="3"/>
  <c r="AN659" i="3"/>
  <c r="AI659" i="3"/>
  <c r="AH659" i="3"/>
  <c r="AC659" i="3"/>
  <c r="AB659" i="3"/>
  <c r="W659" i="3"/>
  <c r="V659" i="3"/>
  <c r="Q659" i="3"/>
  <c r="P659" i="3"/>
  <c r="K659" i="3"/>
  <c r="J659" i="3"/>
  <c r="E659" i="3"/>
  <c r="D659" i="3"/>
  <c r="BM658" i="3"/>
  <c r="BL658" i="3"/>
  <c r="BG658" i="3"/>
  <c r="BF658" i="3"/>
  <c r="BA658" i="3"/>
  <c r="AZ658" i="3"/>
  <c r="AU658" i="3"/>
  <c r="AT658" i="3"/>
  <c r="AO658" i="3"/>
  <c r="AN658" i="3"/>
  <c r="AI658" i="3"/>
  <c r="AH658" i="3"/>
  <c r="AC658" i="3"/>
  <c r="AB658" i="3"/>
  <c r="W658" i="3"/>
  <c r="V658" i="3"/>
  <c r="Q658" i="3"/>
  <c r="P658" i="3"/>
  <c r="K658" i="3"/>
  <c r="J658" i="3"/>
  <c r="E658" i="3"/>
  <c r="D658" i="3"/>
  <c r="BM657" i="3"/>
  <c r="BL657" i="3"/>
  <c r="BG657" i="3"/>
  <c r="BF657" i="3"/>
  <c r="BA657" i="3"/>
  <c r="AZ657" i="3"/>
  <c r="AU657" i="3"/>
  <c r="AT657" i="3"/>
  <c r="AO657" i="3"/>
  <c r="AN657" i="3"/>
  <c r="AI657" i="3"/>
  <c r="AH657" i="3"/>
  <c r="AC657" i="3"/>
  <c r="AB657" i="3"/>
  <c r="W657" i="3"/>
  <c r="V657" i="3"/>
  <c r="Q657" i="3"/>
  <c r="P657" i="3"/>
  <c r="K657" i="3"/>
  <c r="J657" i="3"/>
  <c r="E657" i="3"/>
  <c r="D657" i="3"/>
  <c r="BM656" i="3"/>
  <c r="BL656" i="3"/>
  <c r="BG656" i="3"/>
  <c r="BF656" i="3"/>
  <c r="BA656" i="3"/>
  <c r="AZ656" i="3"/>
  <c r="AU656" i="3"/>
  <c r="AT656" i="3"/>
  <c r="AO656" i="3"/>
  <c r="AN656" i="3"/>
  <c r="AI656" i="3"/>
  <c r="AH656" i="3"/>
  <c r="AC656" i="3"/>
  <c r="AB656" i="3"/>
  <c r="W656" i="3"/>
  <c r="V656" i="3"/>
  <c r="Q656" i="3"/>
  <c r="P656" i="3"/>
  <c r="K656" i="3"/>
  <c r="J656" i="3"/>
  <c r="E656" i="3"/>
  <c r="D656" i="3"/>
  <c r="BM655" i="3"/>
  <c r="BL655" i="3"/>
  <c r="BG655" i="3"/>
  <c r="BF655" i="3"/>
  <c r="BA655" i="3"/>
  <c r="AZ655" i="3"/>
  <c r="AU655" i="3"/>
  <c r="AT655" i="3"/>
  <c r="AO655" i="3"/>
  <c r="AN655" i="3"/>
  <c r="AI655" i="3"/>
  <c r="AH655" i="3"/>
  <c r="AC655" i="3"/>
  <c r="AB655" i="3"/>
  <c r="W655" i="3"/>
  <c r="V655" i="3"/>
  <c r="Q655" i="3"/>
  <c r="P655" i="3"/>
  <c r="K655" i="3"/>
  <c r="J655" i="3"/>
  <c r="E655" i="3"/>
  <c r="D655" i="3"/>
  <c r="BM654" i="3"/>
  <c r="BL654" i="3"/>
  <c r="BG654" i="3"/>
  <c r="BF654" i="3"/>
  <c r="BA654" i="3"/>
  <c r="AZ654" i="3"/>
  <c r="AU654" i="3"/>
  <c r="AT654" i="3"/>
  <c r="AO654" i="3"/>
  <c r="AN654" i="3"/>
  <c r="AI654" i="3"/>
  <c r="AH654" i="3"/>
  <c r="AC654" i="3"/>
  <c r="AB654" i="3"/>
  <c r="W654" i="3"/>
  <c r="V654" i="3"/>
  <c r="Q654" i="3"/>
  <c r="P654" i="3"/>
  <c r="K654" i="3"/>
  <c r="J654" i="3"/>
  <c r="E654" i="3"/>
  <c r="D654" i="3"/>
  <c r="BM653" i="3"/>
  <c r="BL653" i="3"/>
  <c r="BG653" i="3"/>
  <c r="BF653" i="3"/>
  <c r="BA653" i="3"/>
  <c r="AZ653" i="3"/>
  <c r="AU653" i="3"/>
  <c r="AT653" i="3"/>
  <c r="AO653" i="3"/>
  <c r="AN653" i="3"/>
  <c r="AI653" i="3"/>
  <c r="AH653" i="3"/>
  <c r="AC653" i="3"/>
  <c r="AB653" i="3"/>
  <c r="W653" i="3"/>
  <c r="V653" i="3"/>
  <c r="Q653" i="3"/>
  <c r="P653" i="3"/>
  <c r="K653" i="3"/>
  <c r="J653" i="3"/>
  <c r="E653" i="3"/>
  <c r="D653" i="3"/>
  <c r="BM652" i="3"/>
  <c r="BL652" i="3"/>
  <c r="BG652" i="3"/>
  <c r="BF652" i="3"/>
  <c r="BA652" i="3"/>
  <c r="AZ652" i="3"/>
  <c r="AU652" i="3"/>
  <c r="AT652" i="3"/>
  <c r="AO652" i="3"/>
  <c r="AN652" i="3"/>
  <c r="AI652" i="3"/>
  <c r="AH652" i="3"/>
  <c r="AC652" i="3"/>
  <c r="AB652" i="3"/>
  <c r="W652" i="3"/>
  <c r="V652" i="3"/>
  <c r="Q652" i="3"/>
  <c r="P652" i="3"/>
  <c r="K652" i="3"/>
  <c r="J652" i="3"/>
  <c r="E652" i="3"/>
  <c r="D652" i="3"/>
  <c r="BM651" i="3"/>
  <c r="BL651" i="3"/>
  <c r="BG651" i="3"/>
  <c r="BF651" i="3"/>
  <c r="BA651" i="3"/>
  <c r="AZ651" i="3"/>
  <c r="AU651" i="3"/>
  <c r="AT651" i="3"/>
  <c r="AO651" i="3"/>
  <c r="AN651" i="3"/>
  <c r="AI651" i="3"/>
  <c r="AH651" i="3"/>
  <c r="AC651" i="3"/>
  <c r="AB651" i="3"/>
  <c r="W651" i="3"/>
  <c r="V651" i="3"/>
  <c r="Q651" i="3"/>
  <c r="P651" i="3"/>
  <c r="K651" i="3"/>
  <c r="J651" i="3"/>
  <c r="E651" i="3"/>
  <c r="D651" i="3"/>
  <c r="BM650" i="3"/>
  <c r="BL650" i="3"/>
  <c r="BG650" i="3"/>
  <c r="BF650" i="3"/>
  <c r="BA650" i="3"/>
  <c r="AZ650" i="3"/>
  <c r="AU650" i="3"/>
  <c r="AT650" i="3"/>
  <c r="AO650" i="3"/>
  <c r="AN650" i="3"/>
  <c r="AI650" i="3"/>
  <c r="AH650" i="3"/>
  <c r="AC650" i="3"/>
  <c r="AB650" i="3"/>
  <c r="W650" i="3"/>
  <c r="V650" i="3"/>
  <c r="Q650" i="3"/>
  <c r="P650" i="3"/>
  <c r="K650" i="3"/>
  <c r="J650" i="3"/>
  <c r="E650" i="3"/>
  <c r="D650" i="3"/>
  <c r="BM649" i="3"/>
  <c r="BL649" i="3"/>
  <c r="BG649" i="3"/>
  <c r="BF649" i="3"/>
  <c r="BA649" i="3"/>
  <c r="AZ649" i="3"/>
  <c r="AU649" i="3"/>
  <c r="AT649" i="3"/>
  <c r="AO649" i="3"/>
  <c r="AN649" i="3"/>
  <c r="AI649" i="3"/>
  <c r="AH649" i="3"/>
  <c r="AC649" i="3"/>
  <c r="AB649" i="3"/>
  <c r="W649" i="3"/>
  <c r="V649" i="3"/>
  <c r="Q649" i="3"/>
  <c r="P649" i="3"/>
  <c r="K649" i="3"/>
  <c r="J649" i="3"/>
  <c r="E649" i="3"/>
  <c r="D649" i="3"/>
  <c r="BM648" i="3"/>
  <c r="BL648" i="3"/>
  <c r="BG648" i="3"/>
  <c r="BF648" i="3"/>
  <c r="BA648" i="3"/>
  <c r="AZ648" i="3"/>
  <c r="AU648" i="3"/>
  <c r="AT648" i="3"/>
  <c r="AO648" i="3"/>
  <c r="AN648" i="3"/>
  <c r="AI648" i="3"/>
  <c r="AH648" i="3"/>
  <c r="AC648" i="3"/>
  <c r="AB648" i="3"/>
  <c r="W648" i="3"/>
  <c r="V648" i="3"/>
  <c r="Q648" i="3"/>
  <c r="P648" i="3"/>
  <c r="K648" i="3"/>
  <c r="J648" i="3"/>
  <c r="E648" i="3"/>
  <c r="D648" i="3"/>
  <c r="BM647" i="3"/>
  <c r="BL647" i="3"/>
  <c r="BG647" i="3"/>
  <c r="BF647" i="3"/>
  <c r="BA647" i="3"/>
  <c r="AZ647" i="3"/>
  <c r="AU647" i="3"/>
  <c r="AT647" i="3"/>
  <c r="AO647" i="3"/>
  <c r="AN647" i="3"/>
  <c r="AI647" i="3"/>
  <c r="AH647" i="3"/>
  <c r="AC647" i="3"/>
  <c r="AB647" i="3"/>
  <c r="W647" i="3"/>
  <c r="V647" i="3"/>
  <c r="Q647" i="3"/>
  <c r="P647" i="3"/>
  <c r="K647" i="3"/>
  <c r="J647" i="3"/>
  <c r="E647" i="3"/>
  <c r="D647" i="3"/>
  <c r="BM646" i="3"/>
  <c r="BL646" i="3"/>
  <c r="BG646" i="3"/>
  <c r="BF646" i="3"/>
  <c r="BA646" i="3"/>
  <c r="AZ646" i="3"/>
  <c r="AU646" i="3"/>
  <c r="AT646" i="3"/>
  <c r="AO646" i="3"/>
  <c r="AN646" i="3"/>
  <c r="AI646" i="3"/>
  <c r="AH646" i="3"/>
  <c r="AC646" i="3"/>
  <c r="AB646" i="3"/>
  <c r="W646" i="3"/>
  <c r="V646" i="3"/>
  <c r="Q646" i="3"/>
  <c r="P646" i="3"/>
  <c r="K646" i="3"/>
  <c r="J646" i="3"/>
  <c r="E646" i="3"/>
  <c r="D646" i="3"/>
  <c r="BM645" i="3"/>
  <c r="BL645" i="3"/>
  <c r="BG645" i="3"/>
  <c r="BF645" i="3"/>
  <c r="BA645" i="3"/>
  <c r="AZ645" i="3"/>
  <c r="AU645" i="3"/>
  <c r="AT645" i="3"/>
  <c r="AO645" i="3"/>
  <c r="AN645" i="3"/>
  <c r="AI645" i="3"/>
  <c r="AH645" i="3"/>
  <c r="AC645" i="3"/>
  <c r="AB645" i="3"/>
  <c r="W645" i="3"/>
  <c r="V645" i="3"/>
  <c r="Q645" i="3"/>
  <c r="P645" i="3"/>
  <c r="K645" i="3"/>
  <c r="J645" i="3"/>
  <c r="E645" i="3"/>
  <c r="D645" i="3"/>
  <c r="BM644" i="3"/>
  <c r="BL644" i="3"/>
  <c r="BG644" i="3"/>
  <c r="BF644" i="3"/>
  <c r="BA644" i="3"/>
  <c r="AZ644" i="3"/>
  <c r="AU644" i="3"/>
  <c r="AT644" i="3"/>
  <c r="AO644" i="3"/>
  <c r="AN644" i="3"/>
  <c r="AI644" i="3"/>
  <c r="AH644" i="3"/>
  <c r="AC644" i="3"/>
  <c r="AB644" i="3"/>
  <c r="W644" i="3"/>
  <c r="V644" i="3"/>
  <c r="Q644" i="3"/>
  <c r="P644" i="3"/>
  <c r="K644" i="3"/>
  <c r="J644" i="3"/>
  <c r="E644" i="3"/>
  <c r="D644" i="3"/>
  <c r="BM643" i="3"/>
  <c r="BL643" i="3"/>
  <c r="BG643" i="3"/>
  <c r="BF643" i="3"/>
  <c r="BA643" i="3"/>
  <c r="AZ643" i="3"/>
  <c r="AU643" i="3"/>
  <c r="AT643" i="3"/>
  <c r="AO643" i="3"/>
  <c r="AN643" i="3"/>
  <c r="AI643" i="3"/>
  <c r="AH643" i="3"/>
  <c r="AC643" i="3"/>
  <c r="AB643" i="3"/>
  <c r="W643" i="3"/>
  <c r="V643" i="3"/>
  <c r="Q643" i="3"/>
  <c r="P643" i="3"/>
  <c r="K643" i="3"/>
  <c r="J643" i="3"/>
  <c r="E643" i="3"/>
  <c r="D643" i="3"/>
  <c r="BM642" i="3"/>
  <c r="BL642" i="3"/>
  <c r="BG642" i="3"/>
  <c r="BF642" i="3"/>
  <c r="BA642" i="3"/>
  <c r="AZ642" i="3"/>
  <c r="AU642" i="3"/>
  <c r="AT642" i="3"/>
  <c r="AO642" i="3"/>
  <c r="AN642" i="3"/>
  <c r="AI642" i="3"/>
  <c r="AH642" i="3"/>
  <c r="AC642" i="3"/>
  <c r="AB642" i="3"/>
  <c r="W642" i="3"/>
  <c r="V642" i="3"/>
  <c r="Q642" i="3"/>
  <c r="P642" i="3"/>
  <c r="K642" i="3"/>
  <c r="J642" i="3"/>
  <c r="E642" i="3"/>
  <c r="D642" i="3"/>
  <c r="BM641" i="3"/>
  <c r="BL641" i="3"/>
  <c r="BG641" i="3"/>
  <c r="BF641" i="3"/>
  <c r="BA641" i="3"/>
  <c r="AZ641" i="3"/>
  <c r="AU641" i="3"/>
  <c r="AT641" i="3"/>
  <c r="AO641" i="3"/>
  <c r="AN641" i="3"/>
  <c r="AI641" i="3"/>
  <c r="AH641" i="3"/>
  <c r="AC641" i="3"/>
  <c r="AB641" i="3"/>
  <c r="W641" i="3"/>
  <c r="V641" i="3"/>
  <c r="Q641" i="3"/>
  <c r="P641" i="3"/>
  <c r="K641" i="3"/>
  <c r="J641" i="3"/>
  <c r="E641" i="3"/>
  <c r="D641" i="3"/>
  <c r="BM640" i="3"/>
  <c r="BL640" i="3"/>
  <c r="BG640" i="3"/>
  <c r="BF640" i="3"/>
  <c r="BA640" i="3"/>
  <c r="AZ640" i="3"/>
  <c r="AU640" i="3"/>
  <c r="AT640" i="3"/>
  <c r="AO640" i="3"/>
  <c r="AN640" i="3"/>
  <c r="AI640" i="3"/>
  <c r="AH640" i="3"/>
  <c r="AC640" i="3"/>
  <c r="AB640" i="3"/>
  <c r="W640" i="3"/>
  <c r="V640" i="3"/>
  <c r="Q640" i="3"/>
  <c r="P640" i="3"/>
  <c r="K640" i="3"/>
  <c r="J640" i="3"/>
  <c r="E640" i="3"/>
  <c r="D640" i="3"/>
  <c r="BM639" i="3"/>
  <c r="BL639" i="3"/>
  <c r="BG639" i="3"/>
  <c r="BF639" i="3"/>
  <c r="BA639" i="3"/>
  <c r="AZ639" i="3"/>
  <c r="AU639" i="3"/>
  <c r="AT639" i="3"/>
  <c r="AO639" i="3"/>
  <c r="AN639" i="3"/>
  <c r="AI639" i="3"/>
  <c r="AH639" i="3"/>
  <c r="AC639" i="3"/>
  <c r="AB639" i="3"/>
  <c r="W639" i="3"/>
  <c r="V639" i="3"/>
  <c r="Q639" i="3"/>
  <c r="P639" i="3"/>
  <c r="K639" i="3"/>
  <c r="J639" i="3"/>
  <c r="E639" i="3"/>
  <c r="D639" i="3"/>
  <c r="BM638" i="3"/>
  <c r="BL638" i="3"/>
  <c r="BG638" i="3"/>
  <c r="BF638" i="3"/>
  <c r="BA638" i="3"/>
  <c r="AZ638" i="3"/>
  <c r="AU638" i="3"/>
  <c r="AT638" i="3"/>
  <c r="AO638" i="3"/>
  <c r="AN638" i="3"/>
  <c r="AI638" i="3"/>
  <c r="AH638" i="3"/>
  <c r="AC638" i="3"/>
  <c r="AB638" i="3"/>
  <c r="W638" i="3"/>
  <c r="V638" i="3"/>
  <c r="Q638" i="3"/>
  <c r="P638" i="3"/>
  <c r="K638" i="3"/>
  <c r="J638" i="3"/>
  <c r="E638" i="3"/>
  <c r="D638" i="3"/>
  <c r="BM637" i="3"/>
  <c r="BL637" i="3"/>
  <c r="BG637" i="3"/>
  <c r="BF637" i="3"/>
  <c r="BA637" i="3"/>
  <c r="AZ637" i="3"/>
  <c r="AU637" i="3"/>
  <c r="AT637" i="3"/>
  <c r="AO637" i="3"/>
  <c r="AN637" i="3"/>
  <c r="AI637" i="3"/>
  <c r="AH637" i="3"/>
  <c r="AC637" i="3"/>
  <c r="AB637" i="3"/>
  <c r="W637" i="3"/>
  <c r="V637" i="3"/>
  <c r="Q637" i="3"/>
  <c r="P637" i="3"/>
  <c r="K637" i="3"/>
  <c r="J637" i="3"/>
  <c r="E637" i="3"/>
  <c r="D637" i="3"/>
  <c r="BM636" i="3"/>
  <c r="BL636" i="3"/>
  <c r="BG636" i="3"/>
  <c r="BF636" i="3"/>
  <c r="BA636" i="3"/>
  <c r="AZ636" i="3"/>
  <c r="AU636" i="3"/>
  <c r="AT636" i="3"/>
  <c r="AO636" i="3"/>
  <c r="AN636" i="3"/>
  <c r="AI636" i="3"/>
  <c r="AH636" i="3"/>
  <c r="AC636" i="3"/>
  <c r="AB636" i="3"/>
  <c r="W636" i="3"/>
  <c r="V636" i="3"/>
  <c r="Q636" i="3"/>
  <c r="P636" i="3"/>
  <c r="K636" i="3"/>
  <c r="J636" i="3"/>
  <c r="E636" i="3"/>
  <c r="D636" i="3"/>
  <c r="BM635" i="3"/>
  <c r="BL635" i="3"/>
  <c r="BG635" i="3"/>
  <c r="BF635" i="3"/>
  <c r="BA635" i="3"/>
  <c r="AZ635" i="3"/>
  <c r="AU635" i="3"/>
  <c r="AT635" i="3"/>
  <c r="AO635" i="3"/>
  <c r="AN635" i="3"/>
  <c r="AI635" i="3"/>
  <c r="AH635" i="3"/>
  <c r="AC635" i="3"/>
  <c r="AB635" i="3"/>
  <c r="W635" i="3"/>
  <c r="V635" i="3"/>
  <c r="Q635" i="3"/>
  <c r="P635" i="3"/>
  <c r="K635" i="3"/>
  <c r="J635" i="3"/>
  <c r="E635" i="3"/>
  <c r="D635" i="3"/>
  <c r="BM634" i="3"/>
  <c r="BL634" i="3"/>
  <c r="BG634" i="3"/>
  <c r="BF634" i="3"/>
  <c r="BA634" i="3"/>
  <c r="AZ634" i="3"/>
  <c r="AU634" i="3"/>
  <c r="AT634" i="3"/>
  <c r="AO634" i="3"/>
  <c r="AN634" i="3"/>
  <c r="AI634" i="3"/>
  <c r="AH634" i="3"/>
  <c r="AC634" i="3"/>
  <c r="AB634" i="3"/>
  <c r="W634" i="3"/>
  <c r="V634" i="3"/>
  <c r="Q634" i="3"/>
  <c r="P634" i="3"/>
  <c r="K634" i="3"/>
  <c r="J634" i="3"/>
  <c r="E634" i="3"/>
  <c r="D634" i="3"/>
  <c r="BM633" i="3"/>
  <c r="BL633" i="3"/>
  <c r="BG633" i="3"/>
  <c r="BF633" i="3"/>
  <c r="BA633" i="3"/>
  <c r="AZ633" i="3"/>
  <c r="AU633" i="3"/>
  <c r="AT633" i="3"/>
  <c r="AO633" i="3"/>
  <c r="AN633" i="3"/>
  <c r="AI633" i="3"/>
  <c r="AH633" i="3"/>
  <c r="AC633" i="3"/>
  <c r="AB633" i="3"/>
  <c r="W633" i="3"/>
  <c r="V633" i="3"/>
  <c r="Q633" i="3"/>
  <c r="P633" i="3"/>
  <c r="K633" i="3"/>
  <c r="J633" i="3"/>
  <c r="E633" i="3"/>
  <c r="D633" i="3"/>
  <c r="BM632" i="3"/>
  <c r="BL632" i="3"/>
  <c r="BG632" i="3"/>
  <c r="BF632" i="3"/>
  <c r="BA632" i="3"/>
  <c r="AZ632" i="3"/>
  <c r="AU632" i="3"/>
  <c r="AT632" i="3"/>
  <c r="AO632" i="3"/>
  <c r="AN632" i="3"/>
  <c r="AI632" i="3"/>
  <c r="AH632" i="3"/>
  <c r="AC632" i="3"/>
  <c r="AB632" i="3"/>
  <c r="W632" i="3"/>
  <c r="V632" i="3"/>
  <c r="Q632" i="3"/>
  <c r="P632" i="3"/>
  <c r="K632" i="3"/>
  <c r="J632" i="3"/>
  <c r="E632" i="3"/>
  <c r="D632" i="3"/>
  <c r="BM631" i="3"/>
  <c r="BL631" i="3"/>
  <c r="BG631" i="3"/>
  <c r="BF631" i="3"/>
  <c r="BA631" i="3"/>
  <c r="AZ631" i="3"/>
  <c r="AU631" i="3"/>
  <c r="AT631" i="3"/>
  <c r="AO631" i="3"/>
  <c r="AN631" i="3"/>
  <c r="AI631" i="3"/>
  <c r="AH631" i="3"/>
  <c r="AC631" i="3"/>
  <c r="AB631" i="3"/>
  <c r="W631" i="3"/>
  <c r="V631" i="3"/>
  <c r="Q631" i="3"/>
  <c r="P631" i="3"/>
  <c r="K631" i="3"/>
  <c r="J631" i="3"/>
  <c r="E631" i="3"/>
  <c r="D631" i="3"/>
  <c r="BM630" i="3"/>
  <c r="BL630" i="3"/>
  <c r="BG630" i="3"/>
  <c r="BF630" i="3"/>
  <c r="BA630" i="3"/>
  <c r="AZ630" i="3"/>
  <c r="AU630" i="3"/>
  <c r="AT630" i="3"/>
  <c r="AO630" i="3"/>
  <c r="AN630" i="3"/>
  <c r="AI630" i="3"/>
  <c r="AH630" i="3"/>
  <c r="AC630" i="3"/>
  <c r="AB630" i="3"/>
  <c r="W630" i="3"/>
  <c r="V630" i="3"/>
  <c r="Q630" i="3"/>
  <c r="P630" i="3"/>
  <c r="K630" i="3"/>
  <c r="J630" i="3"/>
  <c r="E630" i="3"/>
  <c r="D630" i="3"/>
  <c r="BM629" i="3"/>
  <c r="BL629" i="3"/>
  <c r="BG629" i="3"/>
  <c r="BF629" i="3"/>
  <c r="BA629" i="3"/>
  <c r="AZ629" i="3"/>
  <c r="AU629" i="3"/>
  <c r="AT629" i="3"/>
  <c r="AO629" i="3"/>
  <c r="AN629" i="3"/>
  <c r="AI629" i="3"/>
  <c r="AH629" i="3"/>
  <c r="AC629" i="3"/>
  <c r="AB629" i="3"/>
  <c r="W629" i="3"/>
  <c r="V629" i="3"/>
  <c r="Q629" i="3"/>
  <c r="P629" i="3"/>
  <c r="K629" i="3"/>
  <c r="J629" i="3"/>
  <c r="E629" i="3"/>
  <c r="D629" i="3"/>
  <c r="BM628" i="3"/>
  <c r="BL628" i="3"/>
  <c r="BG628" i="3"/>
  <c r="BF628" i="3"/>
  <c r="BA628" i="3"/>
  <c r="AZ628" i="3"/>
  <c r="AU628" i="3"/>
  <c r="AT628" i="3"/>
  <c r="AO628" i="3"/>
  <c r="AN628" i="3"/>
  <c r="AI628" i="3"/>
  <c r="AH628" i="3"/>
  <c r="AC628" i="3"/>
  <c r="AB628" i="3"/>
  <c r="W628" i="3"/>
  <c r="V628" i="3"/>
  <c r="Q628" i="3"/>
  <c r="P628" i="3"/>
  <c r="K628" i="3"/>
  <c r="J628" i="3"/>
  <c r="E628" i="3"/>
  <c r="D628" i="3"/>
  <c r="BM627" i="3"/>
  <c r="BL627" i="3"/>
  <c r="BG627" i="3"/>
  <c r="BF627" i="3"/>
  <c r="BA627" i="3"/>
  <c r="AZ627" i="3"/>
  <c r="AU627" i="3"/>
  <c r="AT627" i="3"/>
  <c r="AO627" i="3"/>
  <c r="AN627" i="3"/>
  <c r="AI627" i="3"/>
  <c r="AH627" i="3"/>
  <c r="AC627" i="3"/>
  <c r="AB627" i="3"/>
  <c r="W627" i="3"/>
  <c r="V627" i="3"/>
  <c r="Q627" i="3"/>
  <c r="P627" i="3"/>
  <c r="K627" i="3"/>
  <c r="J627" i="3"/>
  <c r="E627" i="3"/>
  <c r="D627" i="3"/>
  <c r="BM626" i="3"/>
  <c r="BL626" i="3"/>
  <c r="BG626" i="3"/>
  <c r="BF626" i="3"/>
  <c r="BA626" i="3"/>
  <c r="AZ626" i="3"/>
  <c r="AU626" i="3"/>
  <c r="AT626" i="3"/>
  <c r="AO626" i="3"/>
  <c r="AN626" i="3"/>
  <c r="AI626" i="3"/>
  <c r="AH626" i="3"/>
  <c r="AC626" i="3"/>
  <c r="AB626" i="3"/>
  <c r="W626" i="3"/>
  <c r="V626" i="3"/>
  <c r="Q626" i="3"/>
  <c r="P626" i="3"/>
  <c r="K626" i="3"/>
  <c r="J626" i="3"/>
  <c r="E626" i="3"/>
  <c r="D626" i="3"/>
  <c r="BM625" i="3"/>
  <c r="BL625" i="3"/>
  <c r="BG625" i="3"/>
  <c r="BF625" i="3"/>
  <c r="BA625" i="3"/>
  <c r="AZ625" i="3"/>
  <c r="AU625" i="3"/>
  <c r="AT625" i="3"/>
  <c r="AO625" i="3"/>
  <c r="AN625" i="3"/>
  <c r="AI625" i="3"/>
  <c r="AH625" i="3"/>
  <c r="AC625" i="3"/>
  <c r="AB625" i="3"/>
  <c r="W625" i="3"/>
  <c r="V625" i="3"/>
  <c r="Q625" i="3"/>
  <c r="P625" i="3"/>
  <c r="K625" i="3"/>
  <c r="J625" i="3"/>
  <c r="E625" i="3"/>
  <c r="D625" i="3"/>
  <c r="BM624" i="3"/>
  <c r="BL624" i="3"/>
  <c r="BG624" i="3"/>
  <c r="BF624" i="3"/>
  <c r="BA624" i="3"/>
  <c r="AZ624" i="3"/>
  <c r="AU624" i="3"/>
  <c r="AT624" i="3"/>
  <c r="AO624" i="3"/>
  <c r="AN624" i="3"/>
  <c r="AI624" i="3"/>
  <c r="AH624" i="3"/>
  <c r="AC624" i="3"/>
  <c r="AB624" i="3"/>
  <c r="W624" i="3"/>
  <c r="V624" i="3"/>
  <c r="Q624" i="3"/>
  <c r="P624" i="3"/>
  <c r="K624" i="3"/>
  <c r="J624" i="3"/>
  <c r="E624" i="3"/>
  <c r="D624" i="3"/>
  <c r="BM623" i="3"/>
  <c r="BL623" i="3"/>
  <c r="BG623" i="3"/>
  <c r="BF623" i="3"/>
  <c r="BA623" i="3"/>
  <c r="AZ623" i="3"/>
  <c r="AU623" i="3"/>
  <c r="AT623" i="3"/>
  <c r="AO623" i="3"/>
  <c r="AN623" i="3"/>
  <c r="AI623" i="3"/>
  <c r="AH623" i="3"/>
  <c r="AC623" i="3"/>
  <c r="AB623" i="3"/>
  <c r="W623" i="3"/>
  <c r="V623" i="3"/>
  <c r="Q623" i="3"/>
  <c r="P623" i="3"/>
  <c r="K623" i="3"/>
  <c r="J623" i="3"/>
  <c r="E623" i="3"/>
  <c r="D623" i="3"/>
  <c r="BM622" i="3"/>
  <c r="BL622" i="3"/>
  <c r="BG622" i="3"/>
  <c r="BF622" i="3"/>
  <c r="BA622" i="3"/>
  <c r="AZ622" i="3"/>
  <c r="AU622" i="3"/>
  <c r="AT622" i="3"/>
  <c r="AO622" i="3"/>
  <c r="AN622" i="3"/>
  <c r="AI622" i="3"/>
  <c r="AH622" i="3"/>
  <c r="AC622" i="3"/>
  <c r="AB622" i="3"/>
  <c r="W622" i="3"/>
  <c r="V622" i="3"/>
  <c r="Q622" i="3"/>
  <c r="P622" i="3"/>
  <c r="K622" i="3"/>
  <c r="J622" i="3"/>
  <c r="E622" i="3"/>
  <c r="D622" i="3"/>
  <c r="BM621" i="3"/>
  <c r="BL621" i="3"/>
  <c r="BG621" i="3"/>
  <c r="BF621" i="3"/>
  <c r="BA621" i="3"/>
  <c r="AZ621" i="3"/>
  <c r="AU621" i="3"/>
  <c r="AT621" i="3"/>
  <c r="AO621" i="3"/>
  <c r="AN621" i="3"/>
  <c r="AI621" i="3"/>
  <c r="AH621" i="3"/>
  <c r="AC621" i="3"/>
  <c r="AB621" i="3"/>
  <c r="W621" i="3"/>
  <c r="V621" i="3"/>
  <c r="Q621" i="3"/>
  <c r="P621" i="3"/>
  <c r="K621" i="3"/>
  <c r="J621" i="3"/>
  <c r="E621" i="3"/>
  <c r="D621" i="3"/>
  <c r="BM620" i="3"/>
  <c r="BL620" i="3"/>
  <c r="BG620" i="3"/>
  <c r="BF620" i="3"/>
  <c r="BA620" i="3"/>
  <c r="AZ620" i="3"/>
  <c r="AU620" i="3"/>
  <c r="AT620" i="3"/>
  <c r="AO620" i="3"/>
  <c r="AN620" i="3"/>
  <c r="AI620" i="3"/>
  <c r="AH620" i="3"/>
  <c r="AC620" i="3"/>
  <c r="AB620" i="3"/>
  <c r="W620" i="3"/>
  <c r="V620" i="3"/>
  <c r="Q620" i="3"/>
  <c r="P620" i="3"/>
  <c r="K620" i="3"/>
  <c r="J620" i="3"/>
  <c r="E620" i="3"/>
  <c r="D620" i="3"/>
  <c r="BM619" i="3"/>
  <c r="BL619" i="3"/>
  <c r="BG619" i="3"/>
  <c r="BF619" i="3"/>
  <c r="BA619" i="3"/>
  <c r="AZ619" i="3"/>
  <c r="AU619" i="3"/>
  <c r="AT619" i="3"/>
  <c r="AO619" i="3"/>
  <c r="AN619" i="3"/>
  <c r="AI619" i="3"/>
  <c r="AH619" i="3"/>
  <c r="AC619" i="3"/>
  <c r="AB619" i="3"/>
  <c r="W619" i="3"/>
  <c r="V619" i="3"/>
  <c r="Q619" i="3"/>
  <c r="P619" i="3"/>
  <c r="K619" i="3"/>
  <c r="J619" i="3"/>
  <c r="E619" i="3"/>
  <c r="D619" i="3"/>
  <c r="BM618" i="3"/>
  <c r="BL618" i="3"/>
  <c r="BG618" i="3"/>
  <c r="BF618" i="3"/>
  <c r="BA618" i="3"/>
  <c r="AZ618" i="3"/>
  <c r="AU618" i="3"/>
  <c r="AT618" i="3"/>
  <c r="AO618" i="3"/>
  <c r="AN618" i="3"/>
  <c r="AI618" i="3"/>
  <c r="AH618" i="3"/>
  <c r="AC618" i="3"/>
  <c r="AB618" i="3"/>
  <c r="W618" i="3"/>
  <c r="V618" i="3"/>
  <c r="Q618" i="3"/>
  <c r="P618" i="3"/>
  <c r="K618" i="3"/>
  <c r="J618" i="3"/>
  <c r="E618" i="3"/>
  <c r="D618" i="3"/>
  <c r="BM617" i="3"/>
  <c r="BL617" i="3"/>
  <c r="BG617" i="3"/>
  <c r="BF617" i="3"/>
  <c r="BA617" i="3"/>
  <c r="AZ617" i="3"/>
  <c r="AU617" i="3"/>
  <c r="AT617" i="3"/>
  <c r="AO617" i="3"/>
  <c r="AN617" i="3"/>
  <c r="AI617" i="3"/>
  <c r="AH617" i="3"/>
  <c r="AC617" i="3"/>
  <c r="AB617" i="3"/>
  <c r="W617" i="3"/>
  <c r="V617" i="3"/>
  <c r="Q617" i="3"/>
  <c r="P617" i="3"/>
  <c r="K617" i="3"/>
  <c r="J617" i="3"/>
  <c r="E617" i="3"/>
  <c r="D617" i="3"/>
  <c r="BM616" i="3"/>
  <c r="BL616" i="3"/>
  <c r="BG616" i="3"/>
  <c r="BF616" i="3"/>
  <c r="BA616" i="3"/>
  <c r="AZ616" i="3"/>
  <c r="AU616" i="3"/>
  <c r="AT616" i="3"/>
  <c r="AO616" i="3"/>
  <c r="AN616" i="3"/>
  <c r="AI616" i="3"/>
  <c r="AH616" i="3"/>
  <c r="AC616" i="3"/>
  <c r="AB616" i="3"/>
  <c r="W616" i="3"/>
  <c r="V616" i="3"/>
  <c r="Q616" i="3"/>
  <c r="P616" i="3"/>
  <c r="K616" i="3"/>
  <c r="J616" i="3"/>
  <c r="E616" i="3"/>
  <c r="D616" i="3"/>
  <c r="BM615" i="3"/>
  <c r="BL615" i="3"/>
  <c r="BG615" i="3"/>
  <c r="BF615" i="3"/>
  <c r="BA615" i="3"/>
  <c r="AZ615" i="3"/>
  <c r="AU615" i="3"/>
  <c r="AT615" i="3"/>
  <c r="AO615" i="3"/>
  <c r="AN615" i="3"/>
  <c r="AI615" i="3"/>
  <c r="AH615" i="3"/>
  <c r="AC615" i="3"/>
  <c r="AB615" i="3"/>
  <c r="W615" i="3"/>
  <c r="V615" i="3"/>
  <c r="Q615" i="3"/>
  <c r="P615" i="3"/>
  <c r="K615" i="3"/>
  <c r="J615" i="3"/>
  <c r="E615" i="3"/>
  <c r="D615" i="3"/>
  <c r="BM614" i="3"/>
  <c r="BL614" i="3"/>
  <c r="BG614" i="3"/>
  <c r="BF614" i="3"/>
  <c r="BA614" i="3"/>
  <c r="AZ614" i="3"/>
  <c r="AU614" i="3"/>
  <c r="AT614" i="3"/>
  <c r="AO614" i="3"/>
  <c r="AN614" i="3"/>
  <c r="AI614" i="3"/>
  <c r="AH614" i="3"/>
  <c r="AC614" i="3"/>
  <c r="AB614" i="3"/>
  <c r="W614" i="3"/>
  <c r="V614" i="3"/>
  <c r="Q614" i="3"/>
  <c r="P614" i="3"/>
  <c r="K614" i="3"/>
  <c r="J614" i="3"/>
  <c r="E614" i="3"/>
  <c r="D614" i="3"/>
  <c r="BM613" i="3"/>
  <c r="BL613" i="3"/>
  <c r="BG613" i="3"/>
  <c r="BF613" i="3"/>
  <c r="BA613" i="3"/>
  <c r="AZ613" i="3"/>
  <c r="AU613" i="3"/>
  <c r="AT613" i="3"/>
  <c r="AO613" i="3"/>
  <c r="AN613" i="3"/>
  <c r="AI613" i="3"/>
  <c r="AH613" i="3"/>
  <c r="AC613" i="3"/>
  <c r="AB613" i="3"/>
  <c r="W613" i="3"/>
  <c r="V613" i="3"/>
  <c r="Q613" i="3"/>
  <c r="P613" i="3"/>
  <c r="K613" i="3"/>
  <c r="J613" i="3"/>
  <c r="E613" i="3"/>
  <c r="D613" i="3"/>
  <c r="BM612" i="3"/>
  <c r="BL612" i="3"/>
  <c r="BG612" i="3"/>
  <c r="BF612" i="3"/>
  <c r="BA612" i="3"/>
  <c r="AZ612" i="3"/>
  <c r="AU612" i="3"/>
  <c r="AT612" i="3"/>
  <c r="AO612" i="3"/>
  <c r="AN612" i="3"/>
  <c r="AI612" i="3"/>
  <c r="AH612" i="3"/>
  <c r="AC612" i="3"/>
  <c r="AB612" i="3"/>
  <c r="W612" i="3"/>
  <c r="V612" i="3"/>
  <c r="Q612" i="3"/>
  <c r="P612" i="3"/>
  <c r="K612" i="3"/>
  <c r="J612" i="3"/>
  <c r="E612" i="3"/>
  <c r="D612" i="3"/>
  <c r="BM611" i="3"/>
  <c r="BL611" i="3"/>
  <c r="BG611" i="3"/>
  <c r="BF611" i="3"/>
  <c r="BA611" i="3"/>
  <c r="AZ611" i="3"/>
  <c r="AU611" i="3"/>
  <c r="AT611" i="3"/>
  <c r="AO611" i="3"/>
  <c r="AN611" i="3"/>
  <c r="AI611" i="3"/>
  <c r="AH611" i="3"/>
  <c r="AC611" i="3"/>
  <c r="AB611" i="3"/>
  <c r="W611" i="3"/>
  <c r="V611" i="3"/>
  <c r="Q611" i="3"/>
  <c r="P611" i="3"/>
  <c r="K611" i="3"/>
  <c r="J611" i="3"/>
  <c r="E611" i="3"/>
  <c r="D611" i="3"/>
  <c r="BM610" i="3"/>
  <c r="BL610" i="3"/>
  <c r="BG610" i="3"/>
  <c r="BF610" i="3"/>
  <c r="BA610" i="3"/>
  <c r="AZ610" i="3"/>
  <c r="AU610" i="3"/>
  <c r="AT610" i="3"/>
  <c r="AO610" i="3"/>
  <c r="AN610" i="3"/>
  <c r="AI610" i="3"/>
  <c r="AH610" i="3"/>
  <c r="AC610" i="3"/>
  <c r="AB610" i="3"/>
  <c r="W610" i="3"/>
  <c r="V610" i="3"/>
  <c r="Q610" i="3"/>
  <c r="P610" i="3"/>
  <c r="K610" i="3"/>
  <c r="J610" i="3"/>
  <c r="E610" i="3"/>
  <c r="D610" i="3"/>
  <c r="BM609" i="3"/>
  <c r="BL609" i="3"/>
  <c r="BG609" i="3"/>
  <c r="BF609" i="3"/>
  <c r="BA609" i="3"/>
  <c r="AZ609" i="3"/>
  <c r="AU609" i="3"/>
  <c r="AT609" i="3"/>
  <c r="AO609" i="3"/>
  <c r="AN609" i="3"/>
  <c r="AI609" i="3"/>
  <c r="AH609" i="3"/>
  <c r="AC609" i="3"/>
  <c r="AB609" i="3"/>
  <c r="W609" i="3"/>
  <c r="V609" i="3"/>
  <c r="Q609" i="3"/>
  <c r="P609" i="3"/>
  <c r="K609" i="3"/>
  <c r="J609" i="3"/>
  <c r="E609" i="3"/>
  <c r="D609" i="3"/>
  <c r="BM608" i="3"/>
  <c r="BL608" i="3"/>
  <c r="BG608" i="3"/>
  <c r="BF608" i="3"/>
  <c r="BA608" i="3"/>
  <c r="AZ608" i="3"/>
  <c r="AU608" i="3"/>
  <c r="AT608" i="3"/>
  <c r="AO608" i="3"/>
  <c r="AN608" i="3"/>
  <c r="AI608" i="3"/>
  <c r="AH608" i="3"/>
  <c r="AC608" i="3"/>
  <c r="AB608" i="3"/>
  <c r="W608" i="3"/>
  <c r="V608" i="3"/>
  <c r="Q608" i="3"/>
  <c r="P608" i="3"/>
  <c r="K608" i="3"/>
  <c r="J608" i="3"/>
  <c r="E608" i="3"/>
  <c r="D608" i="3"/>
  <c r="BM607" i="3"/>
  <c r="BL607" i="3"/>
  <c r="BG607" i="3"/>
  <c r="BF607" i="3"/>
  <c r="BA607" i="3"/>
  <c r="AZ607" i="3"/>
  <c r="AU607" i="3"/>
  <c r="AT607" i="3"/>
  <c r="AO607" i="3"/>
  <c r="AN607" i="3"/>
  <c r="AI607" i="3"/>
  <c r="AH607" i="3"/>
  <c r="AC607" i="3"/>
  <c r="AB607" i="3"/>
  <c r="W607" i="3"/>
  <c r="V607" i="3"/>
  <c r="Q607" i="3"/>
  <c r="P607" i="3"/>
  <c r="K607" i="3"/>
  <c r="J607" i="3"/>
  <c r="E607" i="3"/>
  <c r="D607" i="3"/>
  <c r="BM606" i="3"/>
  <c r="BL606" i="3"/>
  <c r="BG606" i="3"/>
  <c r="BF606" i="3"/>
  <c r="BA606" i="3"/>
  <c r="AZ606" i="3"/>
  <c r="AU606" i="3"/>
  <c r="AT606" i="3"/>
  <c r="AO606" i="3"/>
  <c r="AN606" i="3"/>
  <c r="AI606" i="3"/>
  <c r="AH606" i="3"/>
  <c r="AC606" i="3"/>
  <c r="AB606" i="3"/>
  <c r="W606" i="3"/>
  <c r="V606" i="3"/>
  <c r="Q606" i="3"/>
  <c r="P606" i="3"/>
  <c r="K606" i="3"/>
  <c r="J606" i="3"/>
  <c r="E606" i="3"/>
  <c r="D606" i="3"/>
  <c r="BM605" i="3"/>
  <c r="BL605" i="3"/>
  <c r="BG605" i="3"/>
  <c r="BF605" i="3"/>
  <c r="BA605" i="3"/>
  <c r="AZ605" i="3"/>
  <c r="AU605" i="3"/>
  <c r="AT605" i="3"/>
  <c r="AO605" i="3"/>
  <c r="AN605" i="3"/>
  <c r="AI605" i="3"/>
  <c r="AH605" i="3"/>
  <c r="AC605" i="3"/>
  <c r="AB605" i="3"/>
  <c r="W605" i="3"/>
  <c r="V605" i="3"/>
  <c r="Q605" i="3"/>
  <c r="P605" i="3"/>
  <c r="K605" i="3"/>
  <c r="J605" i="3"/>
  <c r="E605" i="3"/>
  <c r="D605" i="3"/>
  <c r="BM604" i="3"/>
  <c r="BL604" i="3"/>
  <c r="BG604" i="3"/>
  <c r="BF604" i="3"/>
  <c r="BA604" i="3"/>
  <c r="AZ604" i="3"/>
  <c r="AU604" i="3"/>
  <c r="AT604" i="3"/>
  <c r="AO604" i="3"/>
  <c r="AN604" i="3"/>
  <c r="AI604" i="3"/>
  <c r="AH604" i="3"/>
  <c r="AC604" i="3"/>
  <c r="AB604" i="3"/>
  <c r="W604" i="3"/>
  <c r="V604" i="3"/>
  <c r="Q604" i="3"/>
  <c r="P604" i="3"/>
  <c r="K604" i="3"/>
  <c r="J604" i="3"/>
  <c r="E604" i="3"/>
  <c r="D604" i="3"/>
  <c r="BM603" i="3"/>
  <c r="BL603" i="3"/>
  <c r="BG603" i="3"/>
  <c r="BF603" i="3"/>
  <c r="BA603" i="3"/>
  <c r="AZ603" i="3"/>
  <c r="AU603" i="3"/>
  <c r="AT603" i="3"/>
  <c r="AO603" i="3"/>
  <c r="AN603" i="3"/>
  <c r="AI603" i="3"/>
  <c r="AH603" i="3"/>
  <c r="AC603" i="3"/>
  <c r="AB603" i="3"/>
  <c r="W603" i="3"/>
  <c r="V603" i="3"/>
  <c r="Q603" i="3"/>
  <c r="P603" i="3"/>
  <c r="K603" i="3"/>
  <c r="J603" i="3"/>
  <c r="E603" i="3"/>
  <c r="D603" i="3"/>
  <c r="BM602" i="3"/>
  <c r="BL602" i="3"/>
  <c r="BG602" i="3"/>
  <c r="BF602" i="3"/>
  <c r="BA602" i="3"/>
  <c r="AZ602" i="3"/>
  <c r="AU602" i="3"/>
  <c r="AT602" i="3"/>
  <c r="AO602" i="3"/>
  <c r="AN602" i="3"/>
  <c r="AI602" i="3"/>
  <c r="AH602" i="3"/>
  <c r="AC602" i="3"/>
  <c r="AB602" i="3"/>
  <c r="W602" i="3"/>
  <c r="V602" i="3"/>
  <c r="Q602" i="3"/>
  <c r="P602" i="3"/>
  <c r="K602" i="3"/>
  <c r="J602" i="3"/>
  <c r="E602" i="3"/>
  <c r="D602" i="3"/>
  <c r="BM601" i="3"/>
  <c r="BL601" i="3"/>
  <c r="BG601" i="3"/>
  <c r="BF601" i="3"/>
  <c r="BA601" i="3"/>
  <c r="AZ601" i="3"/>
  <c r="AU601" i="3"/>
  <c r="AT601" i="3"/>
  <c r="AO601" i="3"/>
  <c r="AN601" i="3"/>
  <c r="AI601" i="3"/>
  <c r="AH601" i="3"/>
  <c r="AC601" i="3"/>
  <c r="AB601" i="3"/>
  <c r="W601" i="3"/>
  <c r="V601" i="3"/>
  <c r="Q601" i="3"/>
  <c r="P601" i="3"/>
  <c r="K601" i="3"/>
  <c r="J601" i="3"/>
  <c r="E601" i="3"/>
  <c r="D601" i="3"/>
  <c r="BM600" i="3"/>
  <c r="BL600" i="3"/>
  <c r="BG600" i="3"/>
  <c r="BF600" i="3"/>
  <c r="BA600" i="3"/>
  <c r="AZ600" i="3"/>
  <c r="AU600" i="3"/>
  <c r="AT600" i="3"/>
  <c r="AO600" i="3"/>
  <c r="AN600" i="3"/>
  <c r="AI600" i="3"/>
  <c r="AH600" i="3"/>
  <c r="AC600" i="3"/>
  <c r="AB600" i="3"/>
  <c r="W600" i="3"/>
  <c r="V600" i="3"/>
  <c r="Q600" i="3"/>
  <c r="P600" i="3"/>
  <c r="K600" i="3"/>
  <c r="J600" i="3"/>
  <c r="E600" i="3"/>
  <c r="D600" i="3"/>
  <c r="BM599" i="3"/>
  <c r="BL599" i="3"/>
  <c r="BG599" i="3"/>
  <c r="BF599" i="3"/>
  <c r="BA599" i="3"/>
  <c r="AZ599" i="3"/>
  <c r="AU599" i="3"/>
  <c r="AT599" i="3"/>
  <c r="AO599" i="3"/>
  <c r="AN599" i="3"/>
  <c r="AI599" i="3"/>
  <c r="AH599" i="3"/>
  <c r="AC599" i="3"/>
  <c r="AB599" i="3"/>
  <c r="W599" i="3"/>
  <c r="V599" i="3"/>
  <c r="Q599" i="3"/>
  <c r="P599" i="3"/>
  <c r="K599" i="3"/>
  <c r="J599" i="3"/>
  <c r="E599" i="3"/>
  <c r="D599" i="3"/>
  <c r="BM598" i="3"/>
  <c r="BL598" i="3"/>
  <c r="BG598" i="3"/>
  <c r="BF598" i="3"/>
  <c r="BA598" i="3"/>
  <c r="AZ598" i="3"/>
  <c r="AU598" i="3"/>
  <c r="AT598" i="3"/>
  <c r="AO598" i="3"/>
  <c r="AN598" i="3"/>
  <c r="AI598" i="3"/>
  <c r="AH598" i="3"/>
  <c r="AC598" i="3"/>
  <c r="AB598" i="3"/>
  <c r="W598" i="3"/>
  <c r="V598" i="3"/>
  <c r="Q598" i="3"/>
  <c r="P598" i="3"/>
  <c r="K598" i="3"/>
  <c r="J598" i="3"/>
  <c r="E598" i="3"/>
  <c r="D598" i="3"/>
  <c r="BM597" i="3"/>
  <c r="BL597" i="3"/>
  <c r="BG597" i="3"/>
  <c r="BF597" i="3"/>
  <c r="BA597" i="3"/>
  <c r="AZ597" i="3"/>
  <c r="AU597" i="3"/>
  <c r="AT597" i="3"/>
  <c r="AO597" i="3"/>
  <c r="AN597" i="3"/>
  <c r="AI597" i="3"/>
  <c r="AH597" i="3"/>
  <c r="AC597" i="3"/>
  <c r="AB597" i="3"/>
  <c r="W597" i="3"/>
  <c r="V597" i="3"/>
  <c r="Q597" i="3"/>
  <c r="P597" i="3"/>
  <c r="K597" i="3"/>
  <c r="J597" i="3"/>
  <c r="E597" i="3"/>
  <c r="D597" i="3"/>
  <c r="BM596" i="3"/>
  <c r="BL596" i="3"/>
  <c r="BG596" i="3"/>
  <c r="BF596" i="3"/>
  <c r="BA596" i="3"/>
  <c r="AZ596" i="3"/>
  <c r="AU596" i="3"/>
  <c r="AT596" i="3"/>
  <c r="AO596" i="3"/>
  <c r="AN596" i="3"/>
  <c r="AI596" i="3"/>
  <c r="AH596" i="3"/>
  <c r="AC596" i="3"/>
  <c r="AB596" i="3"/>
  <c r="W596" i="3"/>
  <c r="V596" i="3"/>
  <c r="Q596" i="3"/>
  <c r="P596" i="3"/>
  <c r="K596" i="3"/>
  <c r="J596" i="3"/>
  <c r="E596" i="3"/>
  <c r="D596" i="3"/>
  <c r="BM595" i="3"/>
  <c r="BL595" i="3"/>
  <c r="BG595" i="3"/>
  <c r="BF595" i="3"/>
  <c r="BA595" i="3"/>
  <c r="AZ595" i="3"/>
  <c r="AU595" i="3"/>
  <c r="AT595" i="3"/>
  <c r="AO595" i="3"/>
  <c r="AN595" i="3"/>
  <c r="AI595" i="3"/>
  <c r="AH595" i="3"/>
  <c r="AC595" i="3"/>
  <c r="AB595" i="3"/>
  <c r="W595" i="3"/>
  <c r="V595" i="3"/>
  <c r="Q595" i="3"/>
  <c r="P595" i="3"/>
  <c r="K595" i="3"/>
  <c r="J595" i="3"/>
  <c r="E595" i="3"/>
  <c r="D595" i="3"/>
  <c r="BM594" i="3"/>
  <c r="BL594" i="3"/>
  <c r="BG594" i="3"/>
  <c r="BF594" i="3"/>
  <c r="BA594" i="3"/>
  <c r="AZ594" i="3"/>
  <c r="AU594" i="3"/>
  <c r="AT594" i="3"/>
  <c r="AO594" i="3"/>
  <c r="AN594" i="3"/>
  <c r="AI594" i="3"/>
  <c r="AH594" i="3"/>
  <c r="AC594" i="3"/>
  <c r="AB594" i="3"/>
  <c r="W594" i="3"/>
  <c r="V594" i="3"/>
  <c r="Q594" i="3"/>
  <c r="P594" i="3"/>
  <c r="K594" i="3"/>
  <c r="J594" i="3"/>
  <c r="E594" i="3"/>
  <c r="D594" i="3"/>
  <c r="BM593" i="3"/>
  <c r="BL593" i="3"/>
  <c r="BG593" i="3"/>
  <c r="BF593" i="3"/>
  <c r="BA593" i="3"/>
  <c r="AZ593" i="3"/>
  <c r="AU593" i="3"/>
  <c r="AT593" i="3"/>
  <c r="AO593" i="3"/>
  <c r="AN593" i="3"/>
  <c r="AI593" i="3"/>
  <c r="AH593" i="3"/>
  <c r="AC593" i="3"/>
  <c r="AB593" i="3"/>
  <c r="W593" i="3"/>
  <c r="V593" i="3"/>
  <c r="Q593" i="3"/>
  <c r="P593" i="3"/>
  <c r="K593" i="3"/>
  <c r="J593" i="3"/>
  <c r="E593" i="3"/>
  <c r="D593" i="3"/>
  <c r="BM592" i="3"/>
  <c r="BL592" i="3"/>
  <c r="BG592" i="3"/>
  <c r="BF592" i="3"/>
  <c r="BA592" i="3"/>
  <c r="AZ592" i="3"/>
  <c r="AU592" i="3"/>
  <c r="AT592" i="3"/>
  <c r="AO592" i="3"/>
  <c r="AN592" i="3"/>
  <c r="AI592" i="3"/>
  <c r="AH592" i="3"/>
  <c r="AC592" i="3"/>
  <c r="AB592" i="3"/>
  <c r="W592" i="3"/>
  <c r="V592" i="3"/>
  <c r="Q592" i="3"/>
  <c r="P592" i="3"/>
  <c r="K592" i="3"/>
  <c r="J592" i="3"/>
  <c r="E592" i="3"/>
  <c r="D592" i="3"/>
  <c r="BM591" i="3"/>
  <c r="BL591" i="3"/>
  <c r="BG591" i="3"/>
  <c r="BF591" i="3"/>
  <c r="BA591" i="3"/>
  <c r="AZ591" i="3"/>
  <c r="AU591" i="3"/>
  <c r="AT591" i="3"/>
  <c r="AO591" i="3"/>
  <c r="AN591" i="3"/>
  <c r="AI591" i="3"/>
  <c r="AH591" i="3"/>
  <c r="AC591" i="3"/>
  <c r="AB591" i="3"/>
  <c r="W591" i="3"/>
  <c r="V591" i="3"/>
  <c r="Q591" i="3"/>
  <c r="P591" i="3"/>
  <c r="K591" i="3"/>
  <c r="J591" i="3"/>
  <c r="E591" i="3"/>
  <c r="D591" i="3"/>
  <c r="BM590" i="3"/>
  <c r="BL590" i="3"/>
  <c r="BG590" i="3"/>
  <c r="BF590" i="3"/>
  <c r="BA590" i="3"/>
  <c r="AZ590" i="3"/>
  <c r="AU590" i="3"/>
  <c r="AT590" i="3"/>
  <c r="AO590" i="3"/>
  <c r="AN590" i="3"/>
  <c r="AI590" i="3"/>
  <c r="AH590" i="3"/>
  <c r="AC590" i="3"/>
  <c r="AB590" i="3"/>
  <c r="W590" i="3"/>
  <c r="V590" i="3"/>
  <c r="Q590" i="3"/>
  <c r="P590" i="3"/>
  <c r="K590" i="3"/>
  <c r="J590" i="3"/>
  <c r="E590" i="3"/>
  <c r="D590" i="3"/>
  <c r="BM589" i="3"/>
  <c r="BL589" i="3"/>
  <c r="BG589" i="3"/>
  <c r="BF589" i="3"/>
  <c r="BA589" i="3"/>
  <c r="AZ589" i="3"/>
  <c r="AU589" i="3"/>
  <c r="AT589" i="3"/>
  <c r="AO589" i="3"/>
  <c r="AN589" i="3"/>
  <c r="AI589" i="3"/>
  <c r="AH589" i="3"/>
  <c r="AC589" i="3"/>
  <c r="AB589" i="3"/>
  <c r="W589" i="3"/>
  <c r="V589" i="3"/>
  <c r="Q589" i="3"/>
  <c r="P589" i="3"/>
  <c r="K589" i="3"/>
  <c r="J589" i="3"/>
  <c r="E589" i="3"/>
  <c r="D589" i="3"/>
  <c r="BM588" i="3"/>
  <c r="BL588" i="3"/>
  <c r="BG588" i="3"/>
  <c r="BF588" i="3"/>
  <c r="BA588" i="3"/>
  <c r="AZ588" i="3"/>
  <c r="AU588" i="3"/>
  <c r="AT588" i="3"/>
  <c r="AO588" i="3"/>
  <c r="AN588" i="3"/>
  <c r="AI588" i="3"/>
  <c r="AH588" i="3"/>
  <c r="AC588" i="3"/>
  <c r="AB588" i="3"/>
  <c r="W588" i="3"/>
  <c r="V588" i="3"/>
  <c r="Q588" i="3"/>
  <c r="P588" i="3"/>
  <c r="K588" i="3"/>
  <c r="J588" i="3"/>
  <c r="E588" i="3"/>
  <c r="D588" i="3"/>
  <c r="BM587" i="3"/>
  <c r="BL587" i="3"/>
  <c r="BG587" i="3"/>
  <c r="BF587" i="3"/>
  <c r="BA587" i="3"/>
  <c r="AZ587" i="3"/>
  <c r="AU587" i="3"/>
  <c r="AT587" i="3"/>
  <c r="AO587" i="3"/>
  <c r="AN587" i="3"/>
  <c r="AI587" i="3"/>
  <c r="AH587" i="3"/>
  <c r="AC587" i="3"/>
  <c r="AB587" i="3"/>
  <c r="W587" i="3"/>
  <c r="V587" i="3"/>
  <c r="Q587" i="3"/>
  <c r="P587" i="3"/>
  <c r="K587" i="3"/>
  <c r="J587" i="3"/>
  <c r="E587" i="3"/>
  <c r="D587" i="3"/>
  <c r="BM586" i="3"/>
  <c r="BL586" i="3"/>
  <c r="BG586" i="3"/>
  <c r="BF586" i="3"/>
  <c r="BA586" i="3"/>
  <c r="AZ586" i="3"/>
  <c r="AU586" i="3"/>
  <c r="AT586" i="3"/>
  <c r="AO586" i="3"/>
  <c r="AN586" i="3"/>
  <c r="AI586" i="3"/>
  <c r="AH586" i="3"/>
  <c r="AC586" i="3"/>
  <c r="AB586" i="3"/>
  <c r="W586" i="3"/>
  <c r="V586" i="3"/>
  <c r="Q586" i="3"/>
  <c r="P586" i="3"/>
  <c r="K586" i="3"/>
  <c r="J586" i="3"/>
  <c r="E586" i="3"/>
  <c r="D586" i="3"/>
  <c r="BM585" i="3"/>
  <c r="BL585" i="3"/>
  <c r="BG585" i="3"/>
  <c r="BF585" i="3"/>
  <c r="BA585" i="3"/>
  <c r="AZ585" i="3"/>
  <c r="AU585" i="3"/>
  <c r="AT585" i="3"/>
  <c r="AO585" i="3"/>
  <c r="AN585" i="3"/>
  <c r="AI585" i="3"/>
  <c r="AH585" i="3"/>
  <c r="AC585" i="3"/>
  <c r="AB585" i="3"/>
  <c r="W585" i="3"/>
  <c r="V585" i="3"/>
  <c r="Q585" i="3"/>
  <c r="P585" i="3"/>
  <c r="K585" i="3"/>
  <c r="J585" i="3"/>
  <c r="E585" i="3"/>
  <c r="D585" i="3"/>
  <c r="BM584" i="3"/>
  <c r="BL584" i="3"/>
  <c r="BG584" i="3"/>
  <c r="BF584" i="3"/>
  <c r="BA584" i="3"/>
  <c r="AZ584" i="3"/>
  <c r="AU584" i="3"/>
  <c r="AT584" i="3"/>
  <c r="AO584" i="3"/>
  <c r="AN584" i="3"/>
  <c r="AI584" i="3"/>
  <c r="AH584" i="3"/>
  <c r="AC584" i="3"/>
  <c r="AB584" i="3"/>
  <c r="W584" i="3"/>
  <c r="V584" i="3"/>
  <c r="Q584" i="3"/>
  <c r="P584" i="3"/>
  <c r="K584" i="3"/>
  <c r="J584" i="3"/>
  <c r="E584" i="3"/>
  <c r="D584" i="3"/>
  <c r="BM583" i="3"/>
  <c r="BL583" i="3"/>
  <c r="BG583" i="3"/>
  <c r="BF583" i="3"/>
  <c r="BA583" i="3"/>
  <c r="AZ583" i="3"/>
  <c r="AU583" i="3"/>
  <c r="AT583" i="3"/>
  <c r="AO583" i="3"/>
  <c r="AN583" i="3"/>
  <c r="AI583" i="3"/>
  <c r="AH583" i="3"/>
  <c r="AC583" i="3"/>
  <c r="AB583" i="3"/>
  <c r="W583" i="3"/>
  <c r="V583" i="3"/>
  <c r="Q583" i="3"/>
  <c r="P583" i="3"/>
  <c r="K583" i="3"/>
  <c r="J583" i="3"/>
  <c r="E583" i="3"/>
  <c r="D583" i="3"/>
  <c r="BM582" i="3"/>
  <c r="BL582" i="3"/>
  <c r="BG582" i="3"/>
  <c r="BF582" i="3"/>
  <c r="BA582" i="3"/>
  <c r="AZ582" i="3"/>
  <c r="AU582" i="3"/>
  <c r="AT582" i="3"/>
  <c r="AO582" i="3"/>
  <c r="AN582" i="3"/>
  <c r="AI582" i="3"/>
  <c r="AH582" i="3"/>
  <c r="AC582" i="3"/>
  <c r="AB582" i="3"/>
  <c r="W582" i="3"/>
  <c r="V582" i="3"/>
  <c r="Q582" i="3"/>
  <c r="P582" i="3"/>
  <c r="K582" i="3"/>
  <c r="J582" i="3"/>
  <c r="E582" i="3"/>
  <c r="D582" i="3"/>
  <c r="BM581" i="3"/>
  <c r="BL581" i="3"/>
  <c r="BG581" i="3"/>
  <c r="BF581" i="3"/>
  <c r="BA581" i="3"/>
  <c r="AZ581" i="3"/>
  <c r="AU581" i="3"/>
  <c r="AT581" i="3"/>
  <c r="AO581" i="3"/>
  <c r="AN581" i="3"/>
  <c r="AI581" i="3"/>
  <c r="AH581" i="3"/>
  <c r="AC581" i="3"/>
  <c r="AB581" i="3"/>
  <c r="W581" i="3"/>
  <c r="V581" i="3"/>
  <c r="Q581" i="3"/>
  <c r="P581" i="3"/>
  <c r="K581" i="3"/>
  <c r="J581" i="3"/>
  <c r="E581" i="3"/>
  <c r="D581" i="3"/>
  <c r="BM580" i="3"/>
  <c r="BL580" i="3"/>
  <c r="BG580" i="3"/>
  <c r="BF580" i="3"/>
  <c r="BA580" i="3"/>
  <c r="AZ580" i="3"/>
  <c r="AU580" i="3"/>
  <c r="AT580" i="3"/>
  <c r="AO580" i="3"/>
  <c r="AN580" i="3"/>
  <c r="AI580" i="3"/>
  <c r="AH580" i="3"/>
  <c r="AC580" i="3"/>
  <c r="AB580" i="3"/>
  <c r="W580" i="3"/>
  <c r="V580" i="3"/>
  <c r="Q580" i="3"/>
  <c r="P580" i="3"/>
  <c r="K580" i="3"/>
  <c r="J580" i="3"/>
  <c r="E580" i="3"/>
  <c r="D580" i="3"/>
  <c r="BM579" i="3"/>
  <c r="BL579" i="3"/>
  <c r="BG579" i="3"/>
  <c r="BF579" i="3"/>
  <c r="BA579" i="3"/>
  <c r="AZ579" i="3"/>
  <c r="AU579" i="3"/>
  <c r="AT579" i="3"/>
  <c r="AO579" i="3"/>
  <c r="AN579" i="3"/>
  <c r="AI579" i="3"/>
  <c r="AH579" i="3"/>
  <c r="AC579" i="3"/>
  <c r="AB579" i="3"/>
  <c r="W579" i="3"/>
  <c r="V579" i="3"/>
  <c r="Q579" i="3"/>
  <c r="P579" i="3"/>
  <c r="K579" i="3"/>
  <c r="J579" i="3"/>
  <c r="E579" i="3"/>
  <c r="D579" i="3"/>
  <c r="BM578" i="3"/>
  <c r="BL578" i="3"/>
  <c r="BG578" i="3"/>
  <c r="BF578" i="3"/>
  <c r="BA578" i="3"/>
  <c r="AZ578" i="3"/>
  <c r="AU578" i="3"/>
  <c r="AT578" i="3"/>
  <c r="AO578" i="3"/>
  <c r="AN578" i="3"/>
  <c r="AI578" i="3"/>
  <c r="AH578" i="3"/>
  <c r="AC578" i="3"/>
  <c r="AB578" i="3"/>
  <c r="W578" i="3"/>
  <c r="V578" i="3"/>
  <c r="Q578" i="3"/>
  <c r="P578" i="3"/>
  <c r="K578" i="3"/>
  <c r="J578" i="3"/>
  <c r="E578" i="3"/>
  <c r="D578" i="3"/>
  <c r="BM577" i="3"/>
  <c r="BL577" i="3"/>
  <c r="BG577" i="3"/>
  <c r="BF577" i="3"/>
  <c r="BA577" i="3"/>
  <c r="AZ577" i="3"/>
  <c r="AU577" i="3"/>
  <c r="AT577" i="3"/>
  <c r="AO577" i="3"/>
  <c r="AN577" i="3"/>
  <c r="AI577" i="3"/>
  <c r="AH577" i="3"/>
  <c r="AC577" i="3"/>
  <c r="AB577" i="3"/>
  <c r="W577" i="3"/>
  <c r="V577" i="3"/>
  <c r="Q577" i="3"/>
  <c r="P577" i="3"/>
  <c r="K577" i="3"/>
  <c r="J577" i="3"/>
  <c r="E577" i="3"/>
  <c r="D577" i="3"/>
  <c r="BM576" i="3"/>
  <c r="BL576" i="3"/>
  <c r="BG576" i="3"/>
  <c r="BF576" i="3"/>
  <c r="BA576" i="3"/>
  <c r="AZ576" i="3"/>
  <c r="AU576" i="3"/>
  <c r="AT576" i="3"/>
  <c r="AO576" i="3"/>
  <c r="AN576" i="3"/>
  <c r="AI576" i="3"/>
  <c r="AH576" i="3"/>
  <c r="AC576" i="3"/>
  <c r="AB576" i="3"/>
  <c r="W576" i="3"/>
  <c r="V576" i="3"/>
  <c r="Q576" i="3"/>
  <c r="P576" i="3"/>
  <c r="K576" i="3"/>
  <c r="J576" i="3"/>
  <c r="E576" i="3"/>
  <c r="D576" i="3"/>
  <c r="BM575" i="3"/>
  <c r="BL575" i="3"/>
  <c r="BG575" i="3"/>
  <c r="BF575" i="3"/>
  <c r="BA575" i="3"/>
  <c r="AZ575" i="3"/>
  <c r="AU575" i="3"/>
  <c r="AT575" i="3"/>
  <c r="AO575" i="3"/>
  <c r="AN575" i="3"/>
  <c r="AI575" i="3"/>
  <c r="AH575" i="3"/>
  <c r="AC575" i="3"/>
  <c r="AB575" i="3"/>
  <c r="W575" i="3"/>
  <c r="V575" i="3"/>
  <c r="Q575" i="3"/>
  <c r="P575" i="3"/>
  <c r="K575" i="3"/>
  <c r="J575" i="3"/>
  <c r="E575" i="3"/>
  <c r="D575" i="3"/>
  <c r="BM574" i="3"/>
  <c r="BL574" i="3"/>
  <c r="BG574" i="3"/>
  <c r="BF574" i="3"/>
  <c r="BA574" i="3"/>
  <c r="AZ574" i="3"/>
  <c r="AU574" i="3"/>
  <c r="AT574" i="3"/>
  <c r="AO574" i="3"/>
  <c r="AN574" i="3"/>
  <c r="AI574" i="3"/>
  <c r="AH574" i="3"/>
  <c r="AC574" i="3"/>
  <c r="AB574" i="3"/>
  <c r="W574" i="3"/>
  <c r="V574" i="3"/>
  <c r="Q574" i="3"/>
  <c r="P574" i="3"/>
  <c r="K574" i="3"/>
  <c r="J574" i="3"/>
  <c r="E574" i="3"/>
  <c r="D574" i="3"/>
  <c r="BM573" i="3"/>
  <c r="BL573" i="3"/>
  <c r="BG573" i="3"/>
  <c r="BF573" i="3"/>
  <c r="BA573" i="3"/>
  <c r="AZ573" i="3"/>
  <c r="AU573" i="3"/>
  <c r="AT573" i="3"/>
  <c r="AO573" i="3"/>
  <c r="AN573" i="3"/>
  <c r="AI573" i="3"/>
  <c r="AH573" i="3"/>
  <c r="AC573" i="3"/>
  <c r="AB573" i="3"/>
  <c r="W573" i="3"/>
  <c r="V573" i="3"/>
  <c r="Q573" i="3"/>
  <c r="P573" i="3"/>
  <c r="K573" i="3"/>
  <c r="J573" i="3"/>
  <c r="E573" i="3"/>
  <c r="D573" i="3"/>
  <c r="BM572" i="3"/>
  <c r="BL572" i="3"/>
  <c r="BG572" i="3"/>
  <c r="BF572" i="3"/>
  <c r="BA572" i="3"/>
  <c r="AZ572" i="3"/>
  <c r="AU572" i="3"/>
  <c r="AT572" i="3"/>
  <c r="AO572" i="3"/>
  <c r="AN572" i="3"/>
  <c r="AI572" i="3"/>
  <c r="AH572" i="3"/>
  <c r="AC572" i="3"/>
  <c r="AB572" i="3"/>
  <c r="W572" i="3"/>
  <c r="V572" i="3"/>
  <c r="Q572" i="3"/>
  <c r="P572" i="3"/>
  <c r="K572" i="3"/>
  <c r="J572" i="3"/>
  <c r="E572" i="3"/>
  <c r="D572" i="3"/>
  <c r="BM571" i="3"/>
  <c r="BL571" i="3"/>
  <c r="BG571" i="3"/>
  <c r="BF571" i="3"/>
  <c r="BA571" i="3"/>
  <c r="AZ571" i="3"/>
  <c r="AU571" i="3"/>
  <c r="AT571" i="3"/>
  <c r="AO571" i="3"/>
  <c r="AN571" i="3"/>
  <c r="AI571" i="3"/>
  <c r="AH571" i="3"/>
  <c r="AC571" i="3"/>
  <c r="AB571" i="3"/>
  <c r="W571" i="3"/>
  <c r="V571" i="3"/>
  <c r="Q571" i="3"/>
  <c r="P571" i="3"/>
  <c r="K571" i="3"/>
  <c r="J571" i="3"/>
  <c r="E571" i="3"/>
  <c r="D571" i="3"/>
  <c r="BM570" i="3"/>
  <c r="BL570" i="3"/>
  <c r="BG570" i="3"/>
  <c r="BF570" i="3"/>
  <c r="BA570" i="3"/>
  <c r="AZ570" i="3"/>
  <c r="AU570" i="3"/>
  <c r="AT570" i="3"/>
  <c r="AO570" i="3"/>
  <c r="AN570" i="3"/>
  <c r="AI570" i="3"/>
  <c r="AH570" i="3"/>
  <c r="AC570" i="3"/>
  <c r="AB570" i="3"/>
  <c r="W570" i="3"/>
  <c r="V570" i="3"/>
  <c r="Q570" i="3"/>
  <c r="P570" i="3"/>
  <c r="K570" i="3"/>
  <c r="J570" i="3"/>
  <c r="E570" i="3"/>
  <c r="D570" i="3"/>
  <c r="BM569" i="3"/>
  <c r="BL569" i="3"/>
  <c r="BG569" i="3"/>
  <c r="BF569" i="3"/>
  <c r="BA569" i="3"/>
  <c r="AZ569" i="3"/>
  <c r="AU569" i="3"/>
  <c r="AT569" i="3"/>
  <c r="AO569" i="3"/>
  <c r="AN569" i="3"/>
  <c r="AI569" i="3"/>
  <c r="AH569" i="3"/>
  <c r="AC569" i="3"/>
  <c r="AB569" i="3"/>
  <c r="W569" i="3"/>
  <c r="V569" i="3"/>
  <c r="Q569" i="3"/>
  <c r="P569" i="3"/>
  <c r="K569" i="3"/>
  <c r="J569" i="3"/>
  <c r="E569" i="3"/>
  <c r="D569" i="3"/>
  <c r="BM568" i="3"/>
  <c r="BL568" i="3"/>
  <c r="BG568" i="3"/>
  <c r="BF568" i="3"/>
  <c r="BA568" i="3"/>
  <c r="AZ568" i="3"/>
  <c r="AU568" i="3"/>
  <c r="AT568" i="3"/>
  <c r="AO568" i="3"/>
  <c r="AN568" i="3"/>
  <c r="AI568" i="3"/>
  <c r="AH568" i="3"/>
  <c r="AC568" i="3"/>
  <c r="AB568" i="3"/>
  <c r="W568" i="3"/>
  <c r="V568" i="3"/>
  <c r="Q568" i="3"/>
  <c r="P568" i="3"/>
  <c r="K568" i="3"/>
  <c r="J568" i="3"/>
  <c r="E568" i="3"/>
  <c r="D568" i="3"/>
  <c r="BM567" i="3"/>
  <c r="BL567" i="3"/>
  <c r="BG567" i="3"/>
  <c r="BF567" i="3"/>
  <c r="BA567" i="3"/>
  <c r="AZ567" i="3"/>
  <c r="AU567" i="3"/>
  <c r="AT567" i="3"/>
  <c r="AO567" i="3"/>
  <c r="AN567" i="3"/>
  <c r="AI567" i="3"/>
  <c r="AH567" i="3"/>
  <c r="AC567" i="3"/>
  <c r="AB567" i="3"/>
  <c r="W567" i="3"/>
  <c r="V567" i="3"/>
  <c r="Q567" i="3"/>
  <c r="P567" i="3"/>
  <c r="K567" i="3"/>
  <c r="J567" i="3"/>
  <c r="E567" i="3"/>
  <c r="D567" i="3"/>
  <c r="BM566" i="3"/>
  <c r="BL566" i="3"/>
  <c r="BG566" i="3"/>
  <c r="BF566" i="3"/>
  <c r="BA566" i="3"/>
  <c r="AZ566" i="3"/>
  <c r="AU566" i="3"/>
  <c r="AT566" i="3"/>
  <c r="AO566" i="3"/>
  <c r="AN566" i="3"/>
  <c r="AI566" i="3"/>
  <c r="AH566" i="3"/>
  <c r="AC566" i="3"/>
  <c r="AB566" i="3"/>
  <c r="W566" i="3"/>
  <c r="V566" i="3"/>
  <c r="Q566" i="3"/>
  <c r="P566" i="3"/>
  <c r="K566" i="3"/>
  <c r="J566" i="3"/>
  <c r="E566" i="3"/>
  <c r="D566" i="3"/>
  <c r="BM565" i="3"/>
  <c r="BL565" i="3"/>
  <c r="BG565" i="3"/>
  <c r="BF565" i="3"/>
  <c r="BA565" i="3"/>
  <c r="AZ565" i="3"/>
  <c r="AU565" i="3"/>
  <c r="AT565" i="3"/>
  <c r="AO565" i="3"/>
  <c r="AN565" i="3"/>
  <c r="AI565" i="3"/>
  <c r="AH565" i="3"/>
  <c r="AC565" i="3"/>
  <c r="AB565" i="3"/>
  <c r="W565" i="3"/>
  <c r="V565" i="3"/>
  <c r="Q565" i="3"/>
  <c r="P565" i="3"/>
  <c r="K565" i="3"/>
  <c r="J565" i="3"/>
  <c r="E565" i="3"/>
  <c r="D565" i="3"/>
  <c r="BM564" i="3"/>
  <c r="BL564" i="3"/>
  <c r="BG564" i="3"/>
  <c r="BF564" i="3"/>
  <c r="BA564" i="3"/>
  <c r="AZ564" i="3"/>
  <c r="AU564" i="3"/>
  <c r="AT564" i="3"/>
  <c r="AO564" i="3"/>
  <c r="AN564" i="3"/>
  <c r="AI564" i="3"/>
  <c r="AH564" i="3"/>
  <c r="AC564" i="3"/>
  <c r="AB564" i="3"/>
  <c r="W564" i="3"/>
  <c r="V564" i="3"/>
  <c r="Q564" i="3"/>
  <c r="P564" i="3"/>
  <c r="K564" i="3"/>
  <c r="J564" i="3"/>
  <c r="E564" i="3"/>
  <c r="D564" i="3"/>
  <c r="BM563" i="3"/>
  <c r="BL563" i="3"/>
  <c r="BG563" i="3"/>
  <c r="BF563" i="3"/>
  <c r="BA563" i="3"/>
  <c r="AZ563" i="3"/>
  <c r="AU563" i="3"/>
  <c r="AT563" i="3"/>
  <c r="AO563" i="3"/>
  <c r="AN563" i="3"/>
  <c r="AI563" i="3"/>
  <c r="AH563" i="3"/>
  <c r="AC563" i="3"/>
  <c r="AB563" i="3"/>
  <c r="W563" i="3"/>
  <c r="V563" i="3"/>
  <c r="Q563" i="3"/>
  <c r="P563" i="3"/>
  <c r="K563" i="3"/>
  <c r="J563" i="3"/>
  <c r="E563" i="3"/>
  <c r="D563" i="3"/>
  <c r="BM562" i="3"/>
  <c r="BL562" i="3"/>
  <c r="BG562" i="3"/>
  <c r="BF562" i="3"/>
  <c r="BA562" i="3"/>
  <c r="AZ562" i="3"/>
  <c r="AU562" i="3"/>
  <c r="AT562" i="3"/>
  <c r="AO562" i="3"/>
  <c r="AN562" i="3"/>
  <c r="AI562" i="3"/>
  <c r="AH562" i="3"/>
  <c r="AC562" i="3"/>
  <c r="AB562" i="3"/>
  <c r="W562" i="3"/>
  <c r="V562" i="3"/>
  <c r="Q562" i="3"/>
  <c r="P562" i="3"/>
  <c r="K562" i="3"/>
  <c r="J562" i="3"/>
  <c r="E562" i="3"/>
  <c r="D562" i="3"/>
  <c r="BM561" i="3"/>
  <c r="BL561" i="3"/>
  <c r="BG561" i="3"/>
  <c r="BF561" i="3"/>
  <c r="BA561" i="3"/>
  <c r="AZ561" i="3"/>
  <c r="AU561" i="3"/>
  <c r="AT561" i="3"/>
  <c r="AO561" i="3"/>
  <c r="AN561" i="3"/>
  <c r="AI561" i="3"/>
  <c r="AH561" i="3"/>
  <c r="AC561" i="3"/>
  <c r="AB561" i="3"/>
  <c r="W561" i="3"/>
  <c r="V561" i="3"/>
  <c r="Q561" i="3"/>
  <c r="P561" i="3"/>
  <c r="K561" i="3"/>
  <c r="J561" i="3"/>
  <c r="E561" i="3"/>
  <c r="D561" i="3"/>
  <c r="BM560" i="3"/>
  <c r="BL560" i="3"/>
  <c r="BG560" i="3"/>
  <c r="BF560" i="3"/>
  <c r="BA560" i="3"/>
  <c r="AZ560" i="3"/>
  <c r="AU560" i="3"/>
  <c r="AT560" i="3"/>
  <c r="AO560" i="3"/>
  <c r="AN560" i="3"/>
  <c r="AI560" i="3"/>
  <c r="AH560" i="3"/>
  <c r="AC560" i="3"/>
  <c r="AB560" i="3"/>
  <c r="W560" i="3"/>
  <c r="V560" i="3"/>
  <c r="Q560" i="3"/>
  <c r="P560" i="3"/>
  <c r="K560" i="3"/>
  <c r="J560" i="3"/>
  <c r="E560" i="3"/>
  <c r="D560" i="3"/>
  <c r="BM559" i="3"/>
  <c r="BL559" i="3"/>
  <c r="BG559" i="3"/>
  <c r="BF559" i="3"/>
  <c r="BA559" i="3"/>
  <c r="AZ559" i="3"/>
  <c r="AU559" i="3"/>
  <c r="AT559" i="3"/>
  <c r="AO559" i="3"/>
  <c r="AN559" i="3"/>
  <c r="AI559" i="3"/>
  <c r="AH559" i="3"/>
  <c r="AC559" i="3"/>
  <c r="AB559" i="3"/>
  <c r="W559" i="3"/>
  <c r="V559" i="3"/>
  <c r="Q559" i="3"/>
  <c r="P559" i="3"/>
  <c r="K559" i="3"/>
  <c r="J559" i="3"/>
  <c r="E559" i="3"/>
  <c r="D559" i="3"/>
  <c r="BM558" i="3"/>
  <c r="BL558" i="3"/>
  <c r="BG558" i="3"/>
  <c r="BF558" i="3"/>
  <c r="BA558" i="3"/>
  <c r="AZ558" i="3"/>
  <c r="AU558" i="3"/>
  <c r="AT558" i="3"/>
  <c r="AO558" i="3"/>
  <c r="AN558" i="3"/>
  <c r="AI558" i="3"/>
  <c r="AH558" i="3"/>
  <c r="AC558" i="3"/>
  <c r="AB558" i="3"/>
  <c r="W558" i="3"/>
  <c r="V558" i="3"/>
  <c r="Q558" i="3"/>
  <c r="P558" i="3"/>
  <c r="K558" i="3"/>
  <c r="J558" i="3"/>
  <c r="E558" i="3"/>
  <c r="D558" i="3"/>
  <c r="BM557" i="3"/>
  <c r="BL557" i="3"/>
  <c r="BG557" i="3"/>
  <c r="BF557" i="3"/>
  <c r="BA557" i="3"/>
  <c r="AZ557" i="3"/>
  <c r="AU557" i="3"/>
  <c r="AT557" i="3"/>
  <c r="AO557" i="3"/>
  <c r="AN557" i="3"/>
  <c r="AI557" i="3"/>
  <c r="AH557" i="3"/>
  <c r="AC557" i="3"/>
  <c r="AB557" i="3"/>
  <c r="W557" i="3"/>
  <c r="V557" i="3"/>
  <c r="Q557" i="3"/>
  <c r="P557" i="3"/>
  <c r="K557" i="3"/>
  <c r="J557" i="3"/>
  <c r="E557" i="3"/>
  <c r="D557" i="3"/>
  <c r="BM556" i="3"/>
  <c r="BL556" i="3"/>
  <c r="BG556" i="3"/>
  <c r="BF556" i="3"/>
  <c r="BA556" i="3"/>
  <c r="AZ556" i="3"/>
  <c r="AU556" i="3"/>
  <c r="AT556" i="3"/>
  <c r="AO556" i="3"/>
  <c r="AN556" i="3"/>
  <c r="AI556" i="3"/>
  <c r="AH556" i="3"/>
  <c r="AC556" i="3"/>
  <c r="AB556" i="3"/>
  <c r="W556" i="3"/>
  <c r="V556" i="3"/>
  <c r="Q556" i="3"/>
  <c r="P556" i="3"/>
  <c r="K556" i="3"/>
  <c r="J556" i="3"/>
  <c r="E556" i="3"/>
  <c r="D556" i="3"/>
  <c r="BM555" i="3"/>
  <c r="BL555" i="3"/>
  <c r="BG555" i="3"/>
  <c r="BF555" i="3"/>
  <c r="BA555" i="3"/>
  <c r="AZ555" i="3"/>
  <c r="AU555" i="3"/>
  <c r="AT555" i="3"/>
  <c r="AO555" i="3"/>
  <c r="AN555" i="3"/>
  <c r="AI555" i="3"/>
  <c r="AH555" i="3"/>
  <c r="AC555" i="3"/>
  <c r="AB555" i="3"/>
  <c r="W555" i="3"/>
  <c r="V555" i="3"/>
  <c r="Q555" i="3"/>
  <c r="P555" i="3"/>
  <c r="K555" i="3"/>
  <c r="J555" i="3"/>
  <c r="E555" i="3"/>
  <c r="D555" i="3"/>
  <c r="BM554" i="3"/>
  <c r="BL554" i="3"/>
  <c r="BG554" i="3"/>
  <c r="BF554" i="3"/>
  <c r="BA554" i="3"/>
  <c r="AZ554" i="3"/>
  <c r="AU554" i="3"/>
  <c r="AT554" i="3"/>
  <c r="AO554" i="3"/>
  <c r="AN554" i="3"/>
  <c r="AI554" i="3"/>
  <c r="AH554" i="3"/>
  <c r="AC554" i="3"/>
  <c r="AB554" i="3"/>
  <c r="W554" i="3"/>
  <c r="V554" i="3"/>
  <c r="Q554" i="3"/>
  <c r="P554" i="3"/>
  <c r="K554" i="3"/>
  <c r="J554" i="3"/>
  <c r="E554" i="3"/>
  <c r="D554" i="3"/>
  <c r="BM553" i="3"/>
  <c r="BL553" i="3"/>
  <c r="BG553" i="3"/>
  <c r="BF553" i="3"/>
  <c r="BA553" i="3"/>
  <c r="AZ553" i="3"/>
  <c r="AU553" i="3"/>
  <c r="AT553" i="3"/>
  <c r="AO553" i="3"/>
  <c r="AN553" i="3"/>
  <c r="AI553" i="3"/>
  <c r="AH553" i="3"/>
  <c r="AC553" i="3"/>
  <c r="AB553" i="3"/>
  <c r="W553" i="3"/>
  <c r="V553" i="3"/>
  <c r="Q553" i="3"/>
  <c r="P553" i="3"/>
  <c r="K553" i="3"/>
  <c r="J553" i="3"/>
  <c r="E553" i="3"/>
  <c r="D553" i="3"/>
  <c r="BM552" i="3"/>
  <c r="BL552" i="3"/>
  <c r="BG552" i="3"/>
  <c r="BF552" i="3"/>
  <c r="BA552" i="3"/>
  <c r="AZ552" i="3"/>
  <c r="AU552" i="3"/>
  <c r="AT552" i="3"/>
  <c r="AO552" i="3"/>
  <c r="AN552" i="3"/>
  <c r="AI552" i="3"/>
  <c r="AH552" i="3"/>
  <c r="AC552" i="3"/>
  <c r="AB552" i="3"/>
  <c r="W552" i="3"/>
  <c r="V552" i="3"/>
  <c r="Q552" i="3"/>
  <c r="P552" i="3"/>
  <c r="K552" i="3"/>
  <c r="J552" i="3"/>
  <c r="E552" i="3"/>
  <c r="D552" i="3"/>
  <c r="BM551" i="3"/>
  <c r="BL551" i="3"/>
  <c r="BG551" i="3"/>
  <c r="BF551" i="3"/>
  <c r="BA551" i="3"/>
  <c r="AZ551" i="3"/>
  <c r="AU551" i="3"/>
  <c r="AT551" i="3"/>
  <c r="AO551" i="3"/>
  <c r="AN551" i="3"/>
  <c r="AI551" i="3"/>
  <c r="AH551" i="3"/>
  <c r="AC551" i="3"/>
  <c r="AB551" i="3"/>
  <c r="W551" i="3"/>
  <c r="V551" i="3"/>
  <c r="Q551" i="3"/>
  <c r="P551" i="3"/>
  <c r="K551" i="3"/>
  <c r="J551" i="3"/>
  <c r="E551" i="3"/>
  <c r="D551" i="3"/>
  <c r="BM550" i="3"/>
  <c r="BL550" i="3"/>
  <c r="BG550" i="3"/>
  <c r="BF550" i="3"/>
  <c r="BA550" i="3"/>
  <c r="AZ550" i="3"/>
  <c r="AU550" i="3"/>
  <c r="AT550" i="3"/>
  <c r="AO550" i="3"/>
  <c r="AN550" i="3"/>
  <c r="AI550" i="3"/>
  <c r="AH550" i="3"/>
  <c r="AC550" i="3"/>
  <c r="AB550" i="3"/>
  <c r="W550" i="3"/>
  <c r="V550" i="3"/>
  <c r="Q550" i="3"/>
  <c r="P550" i="3"/>
  <c r="K550" i="3"/>
  <c r="J550" i="3"/>
  <c r="E550" i="3"/>
  <c r="D550" i="3"/>
  <c r="BM549" i="3"/>
  <c r="BL549" i="3"/>
  <c r="BG549" i="3"/>
  <c r="BF549" i="3"/>
  <c r="BA549" i="3"/>
  <c r="AZ549" i="3"/>
  <c r="AU549" i="3"/>
  <c r="AT549" i="3"/>
  <c r="AO549" i="3"/>
  <c r="AN549" i="3"/>
  <c r="AI549" i="3"/>
  <c r="AH549" i="3"/>
  <c r="AC549" i="3"/>
  <c r="AB549" i="3"/>
  <c r="W549" i="3"/>
  <c r="V549" i="3"/>
  <c r="Q549" i="3"/>
  <c r="P549" i="3"/>
  <c r="K549" i="3"/>
  <c r="J549" i="3"/>
  <c r="E549" i="3"/>
  <c r="D549" i="3"/>
  <c r="BM548" i="3"/>
  <c r="BL548" i="3"/>
  <c r="BG548" i="3"/>
  <c r="BF548" i="3"/>
  <c r="BA548" i="3"/>
  <c r="AZ548" i="3"/>
  <c r="AU548" i="3"/>
  <c r="AT548" i="3"/>
  <c r="AO548" i="3"/>
  <c r="AN548" i="3"/>
  <c r="AI548" i="3"/>
  <c r="AH548" i="3"/>
  <c r="AC548" i="3"/>
  <c r="AB548" i="3"/>
  <c r="W548" i="3"/>
  <c r="V548" i="3"/>
  <c r="Q548" i="3"/>
  <c r="P548" i="3"/>
  <c r="K548" i="3"/>
  <c r="J548" i="3"/>
  <c r="E548" i="3"/>
  <c r="D548" i="3"/>
  <c r="BM547" i="3"/>
  <c r="BL547" i="3"/>
  <c r="BG547" i="3"/>
  <c r="BF547" i="3"/>
  <c r="BA547" i="3"/>
  <c r="AZ547" i="3"/>
  <c r="AU547" i="3"/>
  <c r="AT547" i="3"/>
  <c r="AO547" i="3"/>
  <c r="AN547" i="3"/>
  <c r="AI547" i="3"/>
  <c r="AH547" i="3"/>
  <c r="AC547" i="3"/>
  <c r="AB547" i="3"/>
  <c r="W547" i="3"/>
  <c r="V547" i="3"/>
  <c r="Q547" i="3"/>
  <c r="P547" i="3"/>
  <c r="K547" i="3"/>
  <c r="J547" i="3"/>
  <c r="E547" i="3"/>
  <c r="D547" i="3"/>
  <c r="BM546" i="3"/>
  <c r="BL546" i="3"/>
  <c r="BG546" i="3"/>
  <c r="BF546" i="3"/>
  <c r="BA546" i="3"/>
  <c r="AZ546" i="3"/>
  <c r="AU546" i="3"/>
  <c r="AT546" i="3"/>
  <c r="AO546" i="3"/>
  <c r="AN546" i="3"/>
  <c r="AI546" i="3"/>
  <c r="AH546" i="3"/>
  <c r="AC546" i="3"/>
  <c r="AB546" i="3"/>
  <c r="W546" i="3"/>
  <c r="V546" i="3"/>
  <c r="Q546" i="3"/>
  <c r="P546" i="3"/>
  <c r="K546" i="3"/>
  <c r="J546" i="3"/>
  <c r="E546" i="3"/>
  <c r="D546" i="3"/>
  <c r="BM545" i="3"/>
  <c r="BL545" i="3"/>
  <c r="BG545" i="3"/>
  <c r="BF545" i="3"/>
  <c r="BA545" i="3"/>
  <c r="AZ545" i="3"/>
  <c r="AU545" i="3"/>
  <c r="AT545" i="3"/>
  <c r="AO545" i="3"/>
  <c r="AN545" i="3"/>
  <c r="AI545" i="3"/>
  <c r="AH545" i="3"/>
  <c r="AC545" i="3"/>
  <c r="AB545" i="3"/>
  <c r="W545" i="3"/>
  <c r="V545" i="3"/>
  <c r="Q545" i="3"/>
  <c r="P545" i="3"/>
  <c r="K545" i="3"/>
  <c r="J545" i="3"/>
  <c r="E545" i="3"/>
  <c r="D545" i="3"/>
  <c r="BM544" i="3"/>
  <c r="BL544" i="3"/>
  <c r="BG544" i="3"/>
  <c r="BF544" i="3"/>
  <c r="BA544" i="3"/>
  <c r="AZ544" i="3"/>
  <c r="AU544" i="3"/>
  <c r="AT544" i="3"/>
  <c r="AO544" i="3"/>
  <c r="AN544" i="3"/>
  <c r="AI544" i="3"/>
  <c r="AH544" i="3"/>
  <c r="AC544" i="3"/>
  <c r="AB544" i="3"/>
  <c r="W544" i="3"/>
  <c r="V544" i="3"/>
  <c r="Q544" i="3"/>
  <c r="P544" i="3"/>
  <c r="K544" i="3"/>
  <c r="J544" i="3"/>
  <c r="E544" i="3"/>
  <c r="D544" i="3"/>
  <c r="BM543" i="3"/>
  <c r="BL543" i="3"/>
  <c r="BG543" i="3"/>
  <c r="BF543" i="3"/>
  <c r="BA543" i="3"/>
  <c r="AZ543" i="3"/>
  <c r="AU543" i="3"/>
  <c r="AT543" i="3"/>
  <c r="AO543" i="3"/>
  <c r="AN543" i="3"/>
  <c r="AI543" i="3"/>
  <c r="AH543" i="3"/>
  <c r="AC543" i="3"/>
  <c r="AB543" i="3"/>
  <c r="W543" i="3"/>
  <c r="V543" i="3"/>
  <c r="Q543" i="3"/>
  <c r="P543" i="3"/>
  <c r="K543" i="3"/>
  <c r="J543" i="3"/>
  <c r="E543" i="3"/>
  <c r="D543" i="3"/>
  <c r="BM542" i="3"/>
  <c r="BL542" i="3"/>
  <c r="BG542" i="3"/>
  <c r="BF542" i="3"/>
  <c r="BA542" i="3"/>
  <c r="AZ542" i="3"/>
  <c r="AU542" i="3"/>
  <c r="AT542" i="3"/>
  <c r="AO542" i="3"/>
  <c r="AN542" i="3"/>
  <c r="AI542" i="3"/>
  <c r="AH542" i="3"/>
  <c r="AC542" i="3"/>
  <c r="AB542" i="3"/>
  <c r="W542" i="3"/>
  <c r="V542" i="3"/>
  <c r="Q542" i="3"/>
  <c r="P542" i="3"/>
  <c r="K542" i="3"/>
  <c r="J542" i="3"/>
  <c r="E542" i="3"/>
  <c r="D542" i="3"/>
  <c r="BM541" i="3"/>
  <c r="BL541" i="3"/>
  <c r="BG541" i="3"/>
  <c r="BF541" i="3"/>
  <c r="BA541" i="3"/>
  <c r="AZ541" i="3"/>
  <c r="AU541" i="3"/>
  <c r="AT541" i="3"/>
  <c r="AO541" i="3"/>
  <c r="AN541" i="3"/>
  <c r="AI541" i="3"/>
  <c r="AH541" i="3"/>
  <c r="AC541" i="3"/>
  <c r="AB541" i="3"/>
  <c r="W541" i="3"/>
  <c r="V541" i="3"/>
  <c r="Q541" i="3"/>
  <c r="P541" i="3"/>
  <c r="K541" i="3"/>
  <c r="J541" i="3"/>
  <c r="E541" i="3"/>
  <c r="D541" i="3"/>
  <c r="BM540" i="3"/>
  <c r="BL540" i="3"/>
  <c r="BG540" i="3"/>
  <c r="BF540" i="3"/>
  <c r="BA540" i="3"/>
  <c r="AZ540" i="3"/>
  <c r="AU540" i="3"/>
  <c r="AT540" i="3"/>
  <c r="AO540" i="3"/>
  <c r="AN540" i="3"/>
  <c r="AI540" i="3"/>
  <c r="AH540" i="3"/>
  <c r="AC540" i="3"/>
  <c r="AB540" i="3"/>
  <c r="W540" i="3"/>
  <c r="V540" i="3"/>
  <c r="Q540" i="3"/>
  <c r="P540" i="3"/>
  <c r="K540" i="3"/>
  <c r="J540" i="3"/>
  <c r="E540" i="3"/>
  <c r="D540" i="3"/>
  <c r="BM539" i="3"/>
  <c r="BL539" i="3"/>
  <c r="BG539" i="3"/>
  <c r="BF539" i="3"/>
  <c r="BA539" i="3"/>
  <c r="AZ539" i="3"/>
  <c r="AU539" i="3"/>
  <c r="AT539" i="3"/>
  <c r="AO539" i="3"/>
  <c r="AN539" i="3"/>
  <c r="AI539" i="3"/>
  <c r="AH539" i="3"/>
  <c r="AC539" i="3"/>
  <c r="AB539" i="3"/>
  <c r="W539" i="3"/>
  <c r="V539" i="3"/>
  <c r="Q539" i="3"/>
  <c r="P539" i="3"/>
  <c r="K539" i="3"/>
  <c r="J539" i="3"/>
  <c r="E539" i="3"/>
  <c r="D539" i="3"/>
  <c r="BM538" i="3"/>
  <c r="BL538" i="3"/>
  <c r="BG538" i="3"/>
  <c r="BF538" i="3"/>
  <c r="BA538" i="3"/>
  <c r="AZ538" i="3"/>
  <c r="AU538" i="3"/>
  <c r="AT538" i="3"/>
  <c r="AO538" i="3"/>
  <c r="AN538" i="3"/>
  <c r="AI538" i="3"/>
  <c r="AH538" i="3"/>
  <c r="AC538" i="3"/>
  <c r="AB538" i="3"/>
  <c r="W538" i="3"/>
  <c r="V538" i="3"/>
  <c r="Q538" i="3"/>
  <c r="P538" i="3"/>
  <c r="K538" i="3"/>
  <c r="J538" i="3"/>
  <c r="E538" i="3"/>
  <c r="D538" i="3"/>
  <c r="BM537" i="3"/>
  <c r="BL537" i="3"/>
  <c r="BG537" i="3"/>
  <c r="BF537" i="3"/>
  <c r="BA537" i="3"/>
  <c r="AZ537" i="3"/>
  <c r="AU537" i="3"/>
  <c r="AT537" i="3"/>
  <c r="AO537" i="3"/>
  <c r="AN537" i="3"/>
  <c r="AI537" i="3"/>
  <c r="AH537" i="3"/>
  <c r="AC537" i="3"/>
  <c r="AB537" i="3"/>
  <c r="W537" i="3"/>
  <c r="V537" i="3"/>
  <c r="Q537" i="3"/>
  <c r="P537" i="3"/>
  <c r="K537" i="3"/>
  <c r="J537" i="3"/>
  <c r="E537" i="3"/>
  <c r="D537" i="3"/>
  <c r="BM536" i="3"/>
  <c r="BL536" i="3"/>
  <c r="BG536" i="3"/>
  <c r="BF536" i="3"/>
  <c r="BA536" i="3"/>
  <c r="AZ536" i="3"/>
  <c r="AU536" i="3"/>
  <c r="AT536" i="3"/>
  <c r="AO536" i="3"/>
  <c r="AN536" i="3"/>
  <c r="AI536" i="3"/>
  <c r="AH536" i="3"/>
  <c r="AC536" i="3"/>
  <c r="AB536" i="3"/>
  <c r="W536" i="3"/>
  <c r="V536" i="3"/>
  <c r="Q536" i="3"/>
  <c r="P536" i="3"/>
  <c r="K536" i="3"/>
  <c r="J536" i="3"/>
  <c r="E536" i="3"/>
  <c r="D536" i="3"/>
  <c r="BM535" i="3"/>
  <c r="BL535" i="3"/>
  <c r="BG535" i="3"/>
  <c r="BF535" i="3"/>
  <c r="BA535" i="3"/>
  <c r="AZ535" i="3"/>
  <c r="AU535" i="3"/>
  <c r="AT535" i="3"/>
  <c r="AO535" i="3"/>
  <c r="AN535" i="3"/>
  <c r="AI535" i="3"/>
  <c r="AH535" i="3"/>
  <c r="AC535" i="3"/>
  <c r="AB535" i="3"/>
  <c r="W535" i="3"/>
  <c r="V535" i="3"/>
  <c r="Q535" i="3"/>
  <c r="P535" i="3"/>
  <c r="K535" i="3"/>
  <c r="J535" i="3"/>
  <c r="E535" i="3"/>
  <c r="D535" i="3"/>
  <c r="BM534" i="3"/>
  <c r="BL534" i="3"/>
  <c r="BG534" i="3"/>
  <c r="BF534" i="3"/>
  <c r="BA534" i="3"/>
  <c r="AZ534" i="3"/>
  <c r="AU534" i="3"/>
  <c r="AT534" i="3"/>
  <c r="AO534" i="3"/>
  <c r="AN534" i="3"/>
  <c r="AI534" i="3"/>
  <c r="AH534" i="3"/>
  <c r="AC534" i="3"/>
  <c r="AB534" i="3"/>
  <c r="W534" i="3"/>
  <c r="V534" i="3"/>
  <c r="Q534" i="3"/>
  <c r="P534" i="3"/>
  <c r="K534" i="3"/>
  <c r="J534" i="3"/>
  <c r="E534" i="3"/>
  <c r="D534" i="3"/>
  <c r="BM533" i="3"/>
  <c r="BL533" i="3"/>
  <c r="BG533" i="3"/>
  <c r="BF533" i="3"/>
  <c r="BA533" i="3"/>
  <c r="AZ533" i="3"/>
  <c r="AU533" i="3"/>
  <c r="AT533" i="3"/>
  <c r="AO533" i="3"/>
  <c r="AN533" i="3"/>
  <c r="AI533" i="3"/>
  <c r="AH533" i="3"/>
  <c r="AC533" i="3"/>
  <c r="AB533" i="3"/>
  <c r="W533" i="3"/>
  <c r="V533" i="3"/>
  <c r="Q533" i="3"/>
  <c r="P533" i="3"/>
  <c r="K533" i="3"/>
  <c r="J533" i="3"/>
  <c r="E533" i="3"/>
  <c r="D533" i="3"/>
  <c r="BM532" i="3"/>
  <c r="BL532" i="3"/>
  <c r="BG532" i="3"/>
  <c r="BF532" i="3"/>
  <c r="BA532" i="3"/>
  <c r="AZ532" i="3"/>
  <c r="AU532" i="3"/>
  <c r="AT532" i="3"/>
  <c r="AO532" i="3"/>
  <c r="AN532" i="3"/>
  <c r="AI532" i="3"/>
  <c r="AH532" i="3"/>
  <c r="AC532" i="3"/>
  <c r="AB532" i="3"/>
  <c r="W532" i="3"/>
  <c r="V532" i="3"/>
  <c r="Q532" i="3"/>
  <c r="P532" i="3"/>
  <c r="K532" i="3"/>
  <c r="J532" i="3"/>
  <c r="E532" i="3"/>
  <c r="D532" i="3"/>
  <c r="BM531" i="3"/>
  <c r="BL531" i="3"/>
  <c r="BG531" i="3"/>
  <c r="BF531" i="3"/>
  <c r="BA531" i="3"/>
  <c r="AZ531" i="3"/>
  <c r="AU531" i="3"/>
  <c r="AT531" i="3"/>
  <c r="AO531" i="3"/>
  <c r="AN531" i="3"/>
  <c r="AI531" i="3"/>
  <c r="AH531" i="3"/>
  <c r="AC531" i="3"/>
  <c r="AB531" i="3"/>
  <c r="W531" i="3"/>
  <c r="V531" i="3"/>
  <c r="Q531" i="3"/>
  <c r="P531" i="3"/>
  <c r="K531" i="3"/>
  <c r="J531" i="3"/>
  <c r="E531" i="3"/>
  <c r="D531" i="3"/>
  <c r="BM530" i="3"/>
  <c r="BL530" i="3"/>
  <c r="BG530" i="3"/>
  <c r="BF530" i="3"/>
  <c r="BA530" i="3"/>
  <c r="AZ530" i="3"/>
  <c r="AU530" i="3"/>
  <c r="AT530" i="3"/>
  <c r="AO530" i="3"/>
  <c r="AN530" i="3"/>
  <c r="AI530" i="3"/>
  <c r="AH530" i="3"/>
  <c r="AC530" i="3"/>
  <c r="AB530" i="3"/>
  <c r="W530" i="3"/>
  <c r="V530" i="3"/>
  <c r="Q530" i="3"/>
  <c r="P530" i="3"/>
  <c r="K530" i="3"/>
  <c r="J530" i="3"/>
  <c r="E530" i="3"/>
  <c r="D530" i="3"/>
  <c r="BM529" i="3"/>
  <c r="BL529" i="3"/>
  <c r="BG529" i="3"/>
  <c r="BF529" i="3"/>
  <c r="BA529" i="3"/>
  <c r="AZ529" i="3"/>
  <c r="AU529" i="3"/>
  <c r="AT529" i="3"/>
  <c r="AO529" i="3"/>
  <c r="AN529" i="3"/>
  <c r="AI529" i="3"/>
  <c r="AH529" i="3"/>
  <c r="AC529" i="3"/>
  <c r="AB529" i="3"/>
  <c r="W529" i="3"/>
  <c r="V529" i="3"/>
  <c r="Q529" i="3"/>
  <c r="P529" i="3"/>
  <c r="K529" i="3"/>
  <c r="J529" i="3"/>
  <c r="E529" i="3"/>
  <c r="D529" i="3"/>
  <c r="BM528" i="3"/>
  <c r="BL528" i="3"/>
  <c r="BG528" i="3"/>
  <c r="BF528" i="3"/>
  <c r="BA528" i="3"/>
  <c r="AZ528" i="3"/>
  <c r="AU528" i="3"/>
  <c r="AT528" i="3"/>
  <c r="AO528" i="3"/>
  <c r="AN528" i="3"/>
  <c r="AI528" i="3"/>
  <c r="AH528" i="3"/>
  <c r="AC528" i="3"/>
  <c r="AB528" i="3"/>
  <c r="W528" i="3"/>
  <c r="V528" i="3"/>
  <c r="Q528" i="3"/>
  <c r="P528" i="3"/>
  <c r="K528" i="3"/>
  <c r="J528" i="3"/>
  <c r="E528" i="3"/>
  <c r="D528" i="3"/>
  <c r="BM527" i="3"/>
  <c r="BL527" i="3"/>
  <c r="BG527" i="3"/>
  <c r="BF527" i="3"/>
  <c r="BA527" i="3"/>
  <c r="AZ527" i="3"/>
  <c r="AU527" i="3"/>
  <c r="AT527" i="3"/>
  <c r="AO527" i="3"/>
  <c r="AN527" i="3"/>
  <c r="AI527" i="3"/>
  <c r="AH527" i="3"/>
  <c r="AC527" i="3"/>
  <c r="AB527" i="3"/>
  <c r="W527" i="3"/>
  <c r="V527" i="3"/>
  <c r="Q527" i="3"/>
  <c r="P527" i="3"/>
  <c r="K527" i="3"/>
  <c r="J527" i="3"/>
  <c r="E527" i="3"/>
  <c r="D527" i="3"/>
  <c r="BM526" i="3"/>
  <c r="BL526" i="3"/>
  <c r="BG526" i="3"/>
  <c r="BF526" i="3"/>
  <c r="BA526" i="3"/>
  <c r="AZ526" i="3"/>
  <c r="AU526" i="3"/>
  <c r="AT526" i="3"/>
  <c r="AO526" i="3"/>
  <c r="AN526" i="3"/>
  <c r="AI526" i="3"/>
  <c r="AH526" i="3"/>
  <c r="AC526" i="3"/>
  <c r="AB526" i="3"/>
  <c r="W526" i="3"/>
  <c r="V526" i="3"/>
  <c r="Q526" i="3"/>
  <c r="P526" i="3"/>
  <c r="K526" i="3"/>
  <c r="J526" i="3"/>
  <c r="E526" i="3"/>
  <c r="D526" i="3"/>
  <c r="BM525" i="3"/>
  <c r="BL525" i="3"/>
  <c r="BG525" i="3"/>
  <c r="BF525" i="3"/>
  <c r="BA525" i="3"/>
  <c r="AZ525" i="3"/>
  <c r="AU525" i="3"/>
  <c r="AT525" i="3"/>
  <c r="AO525" i="3"/>
  <c r="AN525" i="3"/>
  <c r="AI525" i="3"/>
  <c r="AH525" i="3"/>
  <c r="AC525" i="3"/>
  <c r="AB525" i="3"/>
  <c r="W525" i="3"/>
  <c r="V525" i="3"/>
  <c r="Q525" i="3"/>
  <c r="P525" i="3"/>
  <c r="K525" i="3"/>
  <c r="J525" i="3"/>
  <c r="E525" i="3"/>
  <c r="D525" i="3"/>
  <c r="BM524" i="3"/>
  <c r="BL524" i="3"/>
  <c r="BG524" i="3"/>
  <c r="BF524" i="3"/>
  <c r="BA524" i="3"/>
  <c r="AZ524" i="3"/>
  <c r="AU524" i="3"/>
  <c r="AT524" i="3"/>
  <c r="AO524" i="3"/>
  <c r="AN524" i="3"/>
  <c r="AI524" i="3"/>
  <c r="AH524" i="3"/>
  <c r="AC524" i="3"/>
  <c r="AB524" i="3"/>
  <c r="W524" i="3"/>
  <c r="V524" i="3"/>
  <c r="Q524" i="3"/>
  <c r="P524" i="3"/>
  <c r="K524" i="3"/>
  <c r="J524" i="3"/>
  <c r="E524" i="3"/>
  <c r="D524" i="3"/>
  <c r="BM523" i="3"/>
  <c r="BL523" i="3"/>
  <c r="BG523" i="3"/>
  <c r="BF523" i="3"/>
  <c r="BA523" i="3"/>
  <c r="AZ523" i="3"/>
  <c r="AU523" i="3"/>
  <c r="AT523" i="3"/>
  <c r="AO523" i="3"/>
  <c r="AN523" i="3"/>
  <c r="AI523" i="3"/>
  <c r="AH523" i="3"/>
  <c r="AC523" i="3"/>
  <c r="AB523" i="3"/>
  <c r="W523" i="3"/>
  <c r="V523" i="3"/>
  <c r="Q523" i="3"/>
  <c r="P523" i="3"/>
  <c r="K523" i="3"/>
  <c r="J523" i="3"/>
  <c r="E523" i="3"/>
  <c r="D523" i="3"/>
  <c r="BM522" i="3"/>
  <c r="BL522" i="3"/>
  <c r="BG522" i="3"/>
  <c r="BF522" i="3"/>
  <c r="BA522" i="3"/>
  <c r="AZ522" i="3"/>
  <c r="AU522" i="3"/>
  <c r="AT522" i="3"/>
  <c r="AO522" i="3"/>
  <c r="AN522" i="3"/>
  <c r="AI522" i="3"/>
  <c r="AH522" i="3"/>
  <c r="AC522" i="3"/>
  <c r="AB522" i="3"/>
  <c r="W522" i="3"/>
  <c r="V522" i="3"/>
  <c r="Q522" i="3"/>
  <c r="P522" i="3"/>
  <c r="K522" i="3"/>
  <c r="J522" i="3"/>
  <c r="E522" i="3"/>
  <c r="D522" i="3"/>
  <c r="BM521" i="3"/>
  <c r="BL521" i="3"/>
  <c r="BG521" i="3"/>
  <c r="BF521" i="3"/>
  <c r="BA521" i="3"/>
  <c r="AZ521" i="3"/>
  <c r="AU521" i="3"/>
  <c r="AT521" i="3"/>
  <c r="AO521" i="3"/>
  <c r="AN521" i="3"/>
  <c r="AI521" i="3"/>
  <c r="AH521" i="3"/>
  <c r="AC521" i="3"/>
  <c r="AB521" i="3"/>
  <c r="W521" i="3"/>
  <c r="V521" i="3"/>
  <c r="Q521" i="3"/>
  <c r="P521" i="3"/>
  <c r="K521" i="3"/>
  <c r="J521" i="3"/>
  <c r="E521" i="3"/>
  <c r="D521" i="3"/>
  <c r="BM520" i="3"/>
  <c r="BL520" i="3"/>
  <c r="BG520" i="3"/>
  <c r="BF520" i="3"/>
  <c r="BA520" i="3"/>
  <c r="AZ520" i="3"/>
  <c r="AU520" i="3"/>
  <c r="AT520" i="3"/>
  <c r="AO520" i="3"/>
  <c r="AN520" i="3"/>
  <c r="AI520" i="3"/>
  <c r="AH520" i="3"/>
  <c r="AC520" i="3"/>
  <c r="AB520" i="3"/>
  <c r="W520" i="3"/>
  <c r="V520" i="3"/>
  <c r="Q520" i="3"/>
  <c r="P520" i="3"/>
  <c r="K520" i="3"/>
  <c r="J520" i="3"/>
  <c r="E520" i="3"/>
  <c r="D520" i="3"/>
  <c r="BM519" i="3"/>
  <c r="BL519" i="3"/>
  <c r="BG519" i="3"/>
  <c r="BF519" i="3"/>
  <c r="BA519" i="3"/>
  <c r="AZ519" i="3"/>
  <c r="AU519" i="3"/>
  <c r="AT519" i="3"/>
  <c r="AO519" i="3"/>
  <c r="AN519" i="3"/>
  <c r="AI519" i="3"/>
  <c r="AH519" i="3"/>
  <c r="AC519" i="3"/>
  <c r="AB519" i="3"/>
  <c r="W519" i="3"/>
  <c r="V519" i="3"/>
  <c r="Q519" i="3"/>
  <c r="P519" i="3"/>
  <c r="K519" i="3"/>
  <c r="J519" i="3"/>
  <c r="E519" i="3"/>
  <c r="D519" i="3"/>
  <c r="BM518" i="3"/>
  <c r="BL518" i="3"/>
  <c r="BG518" i="3"/>
  <c r="BF518" i="3"/>
  <c r="BA518" i="3"/>
  <c r="AZ518" i="3"/>
  <c r="AU518" i="3"/>
  <c r="AT518" i="3"/>
  <c r="AO518" i="3"/>
  <c r="AN518" i="3"/>
  <c r="AI518" i="3"/>
  <c r="AH518" i="3"/>
  <c r="AC518" i="3"/>
  <c r="AB518" i="3"/>
  <c r="W518" i="3"/>
  <c r="V518" i="3"/>
  <c r="Q518" i="3"/>
  <c r="P518" i="3"/>
  <c r="K518" i="3"/>
  <c r="J518" i="3"/>
  <c r="E518" i="3"/>
  <c r="D518" i="3"/>
  <c r="BM517" i="3"/>
  <c r="BL517" i="3"/>
  <c r="BG517" i="3"/>
  <c r="BF517" i="3"/>
  <c r="BA517" i="3"/>
  <c r="AZ517" i="3"/>
  <c r="AU517" i="3"/>
  <c r="AT517" i="3"/>
  <c r="AO517" i="3"/>
  <c r="AN517" i="3"/>
  <c r="AI517" i="3"/>
  <c r="AH517" i="3"/>
  <c r="AC517" i="3"/>
  <c r="AB517" i="3"/>
  <c r="W517" i="3"/>
  <c r="V517" i="3"/>
  <c r="Q517" i="3"/>
  <c r="P517" i="3"/>
  <c r="K517" i="3"/>
  <c r="J517" i="3"/>
  <c r="E517" i="3"/>
  <c r="D517" i="3"/>
  <c r="BM516" i="3"/>
  <c r="BL516" i="3"/>
  <c r="BG516" i="3"/>
  <c r="BF516" i="3"/>
  <c r="BA516" i="3"/>
  <c r="AZ516" i="3"/>
  <c r="AU516" i="3"/>
  <c r="AT516" i="3"/>
  <c r="AO516" i="3"/>
  <c r="AN516" i="3"/>
  <c r="AI516" i="3"/>
  <c r="AH516" i="3"/>
  <c r="AC516" i="3"/>
  <c r="AB516" i="3"/>
  <c r="W516" i="3"/>
  <c r="V516" i="3"/>
  <c r="Q516" i="3"/>
  <c r="P516" i="3"/>
  <c r="K516" i="3"/>
  <c r="J516" i="3"/>
  <c r="E516" i="3"/>
  <c r="D516" i="3"/>
  <c r="BM515" i="3"/>
  <c r="BL515" i="3"/>
  <c r="BG515" i="3"/>
  <c r="BF515" i="3"/>
  <c r="BA515" i="3"/>
  <c r="AZ515" i="3"/>
  <c r="AU515" i="3"/>
  <c r="AT515" i="3"/>
  <c r="AO515" i="3"/>
  <c r="AN515" i="3"/>
  <c r="AI515" i="3"/>
  <c r="AH515" i="3"/>
  <c r="AC515" i="3"/>
  <c r="AB515" i="3"/>
  <c r="W515" i="3"/>
  <c r="V515" i="3"/>
  <c r="Q515" i="3"/>
  <c r="P515" i="3"/>
  <c r="K515" i="3"/>
  <c r="J515" i="3"/>
  <c r="E515" i="3"/>
  <c r="D515" i="3"/>
  <c r="BM514" i="3"/>
  <c r="BL514" i="3"/>
  <c r="BG514" i="3"/>
  <c r="BF514" i="3"/>
  <c r="BA514" i="3"/>
  <c r="AZ514" i="3"/>
  <c r="AU514" i="3"/>
  <c r="AT514" i="3"/>
  <c r="AO514" i="3"/>
  <c r="AN514" i="3"/>
  <c r="AI514" i="3"/>
  <c r="AH514" i="3"/>
  <c r="AC514" i="3"/>
  <c r="AB514" i="3"/>
  <c r="W514" i="3"/>
  <c r="V514" i="3"/>
  <c r="Q514" i="3"/>
  <c r="P514" i="3"/>
  <c r="K514" i="3"/>
  <c r="J514" i="3"/>
  <c r="E514" i="3"/>
  <c r="D514" i="3"/>
  <c r="BM513" i="3"/>
  <c r="BL513" i="3"/>
  <c r="BG513" i="3"/>
  <c r="BF513" i="3"/>
  <c r="BA513" i="3"/>
  <c r="AZ513" i="3"/>
  <c r="AU513" i="3"/>
  <c r="AT513" i="3"/>
  <c r="AO513" i="3"/>
  <c r="AN513" i="3"/>
  <c r="AI513" i="3"/>
  <c r="AH513" i="3"/>
  <c r="AC513" i="3"/>
  <c r="AB513" i="3"/>
  <c r="W513" i="3"/>
  <c r="V513" i="3"/>
  <c r="Q513" i="3"/>
  <c r="P513" i="3"/>
  <c r="K513" i="3"/>
  <c r="J513" i="3"/>
  <c r="E513" i="3"/>
  <c r="D513" i="3"/>
  <c r="BM512" i="3"/>
  <c r="BL512" i="3"/>
  <c r="BG512" i="3"/>
  <c r="BF512" i="3"/>
  <c r="BA512" i="3"/>
  <c r="AZ512" i="3"/>
  <c r="AU512" i="3"/>
  <c r="AT512" i="3"/>
  <c r="AO512" i="3"/>
  <c r="AN512" i="3"/>
  <c r="AI512" i="3"/>
  <c r="AH512" i="3"/>
  <c r="AC512" i="3"/>
  <c r="AB512" i="3"/>
  <c r="W512" i="3"/>
  <c r="V512" i="3"/>
  <c r="Q512" i="3"/>
  <c r="P512" i="3"/>
  <c r="K512" i="3"/>
  <c r="J512" i="3"/>
  <c r="E512" i="3"/>
  <c r="D512" i="3"/>
  <c r="BM511" i="3"/>
  <c r="BL511" i="3"/>
  <c r="BG511" i="3"/>
  <c r="BF511" i="3"/>
  <c r="BA511" i="3"/>
  <c r="AZ511" i="3"/>
  <c r="AU511" i="3"/>
  <c r="AT511" i="3"/>
  <c r="AO511" i="3"/>
  <c r="AN511" i="3"/>
  <c r="AI511" i="3"/>
  <c r="AH511" i="3"/>
  <c r="AC511" i="3"/>
  <c r="AB511" i="3"/>
  <c r="W511" i="3"/>
  <c r="V511" i="3"/>
  <c r="Q511" i="3"/>
  <c r="P511" i="3"/>
  <c r="K511" i="3"/>
  <c r="J511" i="3"/>
  <c r="E511" i="3"/>
  <c r="D511" i="3"/>
  <c r="BM510" i="3"/>
  <c r="BL510" i="3"/>
  <c r="BG510" i="3"/>
  <c r="BF510" i="3"/>
  <c r="BA510" i="3"/>
  <c r="AZ510" i="3"/>
  <c r="AU510" i="3"/>
  <c r="AT510" i="3"/>
  <c r="AO510" i="3"/>
  <c r="AN510" i="3"/>
  <c r="AI510" i="3"/>
  <c r="AH510" i="3"/>
  <c r="AC510" i="3"/>
  <c r="AB510" i="3"/>
  <c r="W510" i="3"/>
  <c r="V510" i="3"/>
  <c r="Q510" i="3"/>
  <c r="P510" i="3"/>
  <c r="K510" i="3"/>
  <c r="J510" i="3"/>
  <c r="E510" i="3"/>
  <c r="D510" i="3"/>
  <c r="BM509" i="3"/>
  <c r="BL509" i="3"/>
  <c r="BG509" i="3"/>
  <c r="BF509" i="3"/>
  <c r="BA509" i="3"/>
  <c r="AZ509" i="3"/>
  <c r="AU509" i="3"/>
  <c r="AT509" i="3"/>
  <c r="AO509" i="3"/>
  <c r="AN509" i="3"/>
  <c r="AI509" i="3"/>
  <c r="AH509" i="3"/>
  <c r="AC509" i="3"/>
  <c r="AB509" i="3"/>
  <c r="W509" i="3"/>
  <c r="V509" i="3"/>
  <c r="Q509" i="3"/>
  <c r="P509" i="3"/>
  <c r="K509" i="3"/>
  <c r="J509" i="3"/>
  <c r="E509" i="3"/>
  <c r="D509" i="3"/>
  <c r="BM508" i="3"/>
  <c r="BL508" i="3"/>
  <c r="BG508" i="3"/>
  <c r="BF508" i="3"/>
  <c r="BA508" i="3"/>
  <c r="AZ508" i="3"/>
  <c r="AU508" i="3"/>
  <c r="AT508" i="3"/>
  <c r="AO508" i="3"/>
  <c r="AN508" i="3"/>
  <c r="AI508" i="3"/>
  <c r="AH508" i="3"/>
  <c r="AC508" i="3"/>
  <c r="AB508" i="3"/>
  <c r="W508" i="3"/>
  <c r="V508" i="3"/>
  <c r="Q508" i="3"/>
  <c r="P508" i="3"/>
  <c r="K508" i="3"/>
  <c r="J508" i="3"/>
  <c r="E508" i="3"/>
  <c r="D508" i="3"/>
  <c r="BM507" i="3"/>
  <c r="BL507" i="3"/>
  <c r="BG507" i="3"/>
  <c r="BF507" i="3"/>
  <c r="BA507" i="3"/>
  <c r="AZ507" i="3"/>
  <c r="AU507" i="3"/>
  <c r="AT507" i="3"/>
  <c r="AO507" i="3"/>
  <c r="AN507" i="3"/>
  <c r="AI507" i="3"/>
  <c r="AH507" i="3"/>
  <c r="AC507" i="3"/>
  <c r="AB507" i="3"/>
  <c r="W507" i="3"/>
  <c r="V507" i="3"/>
  <c r="Q507" i="3"/>
  <c r="P507" i="3"/>
  <c r="K507" i="3"/>
  <c r="J507" i="3"/>
  <c r="E507" i="3"/>
  <c r="D507" i="3"/>
  <c r="BM506" i="3"/>
  <c r="BL506" i="3"/>
  <c r="BG506" i="3"/>
  <c r="BF506" i="3"/>
  <c r="BA506" i="3"/>
  <c r="AZ506" i="3"/>
  <c r="AU506" i="3"/>
  <c r="AT506" i="3"/>
  <c r="AO506" i="3"/>
  <c r="AN506" i="3"/>
  <c r="AI506" i="3"/>
  <c r="AH506" i="3"/>
  <c r="AC506" i="3"/>
  <c r="AB506" i="3"/>
  <c r="W506" i="3"/>
  <c r="V506" i="3"/>
  <c r="Q506" i="3"/>
  <c r="P506" i="3"/>
  <c r="K506" i="3"/>
  <c r="J506" i="3"/>
  <c r="E506" i="3"/>
  <c r="D506" i="3"/>
  <c r="BM505" i="3"/>
  <c r="BL505" i="3"/>
  <c r="BG505" i="3"/>
  <c r="BF505" i="3"/>
  <c r="BA505" i="3"/>
  <c r="AZ505" i="3"/>
  <c r="AU505" i="3"/>
  <c r="AT505" i="3"/>
  <c r="AO505" i="3"/>
  <c r="AN505" i="3"/>
  <c r="AI505" i="3"/>
  <c r="AH505" i="3"/>
  <c r="AC505" i="3"/>
  <c r="AB505" i="3"/>
  <c r="W505" i="3"/>
  <c r="V505" i="3"/>
  <c r="Q505" i="3"/>
  <c r="P505" i="3"/>
  <c r="K505" i="3"/>
  <c r="J505" i="3"/>
  <c r="E505" i="3"/>
  <c r="D505" i="3"/>
  <c r="BM504" i="3"/>
  <c r="BL504" i="3"/>
  <c r="BG504" i="3"/>
  <c r="BF504" i="3"/>
  <c r="BA504" i="3"/>
  <c r="AZ504" i="3"/>
  <c r="AU504" i="3"/>
  <c r="AT504" i="3"/>
  <c r="AO504" i="3"/>
  <c r="AN504" i="3"/>
  <c r="AI504" i="3"/>
  <c r="AH504" i="3"/>
  <c r="AC504" i="3"/>
  <c r="AB504" i="3"/>
  <c r="W504" i="3"/>
  <c r="V504" i="3"/>
  <c r="Q504" i="3"/>
  <c r="P504" i="3"/>
  <c r="K504" i="3"/>
  <c r="J504" i="3"/>
  <c r="E504" i="3"/>
  <c r="D504" i="3"/>
  <c r="BM503" i="3"/>
  <c r="BL503" i="3"/>
  <c r="BG503" i="3"/>
  <c r="BF503" i="3"/>
  <c r="BA503" i="3"/>
  <c r="AZ503" i="3"/>
  <c r="AU503" i="3"/>
  <c r="AT503" i="3"/>
  <c r="AO503" i="3"/>
  <c r="AN503" i="3"/>
  <c r="AI503" i="3"/>
  <c r="AH503" i="3"/>
  <c r="AC503" i="3"/>
  <c r="AB503" i="3"/>
  <c r="W503" i="3"/>
  <c r="V503" i="3"/>
  <c r="Q503" i="3"/>
  <c r="P503" i="3"/>
  <c r="K503" i="3"/>
  <c r="J503" i="3"/>
  <c r="E503" i="3"/>
  <c r="D503" i="3"/>
  <c r="BM502" i="3"/>
  <c r="BL502" i="3"/>
  <c r="BG502" i="3"/>
  <c r="BF502" i="3"/>
  <c r="BA502" i="3"/>
  <c r="AZ502" i="3"/>
  <c r="AU502" i="3"/>
  <c r="AT502" i="3"/>
  <c r="AO502" i="3"/>
  <c r="AN502" i="3"/>
  <c r="AI502" i="3"/>
  <c r="AH502" i="3"/>
  <c r="AC502" i="3"/>
  <c r="AB502" i="3"/>
  <c r="W502" i="3"/>
  <c r="V502" i="3"/>
  <c r="Q502" i="3"/>
  <c r="P502" i="3"/>
  <c r="K502" i="3"/>
  <c r="J502" i="3"/>
  <c r="E502" i="3"/>
  <c r="D502" i="3"/>
  <c r="BM501" i="3"/>
  <c r="BL501" i="3"/>
  <c r="BG501" i="3"/>
  <c r="BF501" i="3"/>
  <c r="BA501" i="3"/>
  <c r="AZ501" i="3"/>
  <c r="AU501" i="3"/>
  <c r="AT501" i="3"/>
  <c r="AO501" i="3"/>
  <c r="AN501" i="3"/>
  <c r="AI501" i="3"/>
  <c r="AH501" i="3"/>
  <c r="AC501" i="3"/>
  <c r="AB501" i="3"/>
  <c r="W501" i="3"/>
  <c r="V501" i="3"/>
  <c r="Q501" i="3"/>
  <c r="P501" i="3"/>
  <c r="K501" i="3"/>
  <c r="J501" i="3"/>
  <c r="E501" i="3"/>
  <c r="D501" i="3"/>
  <c r="BM500" i="3"/>
  <c r="BL500" i="3"/>
  <c r="BG500" i="3"/>
  <c r="BF500" i="3"/>
  <c r="BA500" i="3"/>
  <c r="AZ500" i="3"/>
  <c r="AU500" i="3"/>
  <c r="AT500" i="3"/>
  <c r="AO500" i="3"/>
  <c r="AN500" i="3"/>
  <c r="AI500" i="3"/>
  <c r="AH500" i="3"/>
  <c r="AC500" i="3"/>
  <c r="AB500" i="3"/>
  <c r="W500" i="3"/>
  <c r="V500" i="3"/>
  <c r="Q500" i="3"/>
  <c r="P500" i="3"/>
  <c r="K500" i="3"/>
  <c r="J500" i="3"/>
  <c r="E500" i="3"/>
  <c r="D500" i="3"/>
  <c r="BM499" i="3"/>
  <c r="BL499" i="3"/>
  <c r="BG499" i="3"/>
  <c r="BF499" i="3"/>
  <c r="BA499" i="3"/>
  <c r="AZ499" i="3"/>
  <c r="AU499" i="3"/>
  <c r="AT499" i="3"/>
  <c r="AO499" i="3"/>
  <c r="AN499" i="3"/>
  <c r="AI499" i="3"/>
  <c r="AH499" i="3"/>
  <c r="AC499" i="3"/>
  <c r="AB499" i="3"/>
  <c r="W499" i="3"/>
  <c r="V499" i="3"/>
  <c r="Q499" i="3"/>
  <c r="P499" i="3"/>
  <c r="K499" i="3"/>
  <c r="J499" i="3"/>
  <c r="E499" i="3"/>
  <c r="D499" i="3"/>
  <c r="BM498" i="3"/>
  <c r="BL498" i="3"/>
  <c r="BG498" i="3"/>
  <c r="BF498" i="3"/>
  <c r="BA498" i="3"/>
  <c r="AZ498" i="3"/>
  <c r="AU498" i="3"/>
  <c r="AT498" i="3"/>
  <c r="AO498" i="3"/>
  <c r="AN498" i="3"/>
  <c r="AI498" i="3"/>
  <c r="AH498" i="3"/>
  <c r="AC498" i="3"/>
  <c r="AB498" i="3"/>
  <c r="W498" i="3"/>
  <c r="V498" i="3"/>
  <c r="Q498" i="3"/>
  <c r="P498" i="3"/>
  <c r="K498" i="3"/>
  <c r="J498" i="3"/>
  <c r="E498" i="3"/>
  <c r="D498" i="3"/>
  <c r="BM497" i="3"/>
  <c r="BL497" i="3"/>
  <c r="BG497" i="3"/>
  <c r="BF497" i="3"/>
  <c r="BA497" i="3"/>
  <c r="AZ497" i="3"/>
  <c r="AU497" i="3"/>
  <c r="AT497" i="3"/>
  <c r="AO497" i="3"/>
  <c r="AN497" i="3"/>
  <c r="AI497" i="3"/>
  <c r="AH497" i="3"/>
  <c r="AC497" i="3"/>
  <c r="AB497" i="3"/>
  <c r="W497" i="3"/>
  <c r="V497" i="3"/>
  <c r="Q497" i="3"/>
  <c r="P497" i="3"/>
  <c r="K497" i="3"/>
  <c r="J497" i="3"/>
  <c r="E497" i="3"/>
  <c r="D497" i="3"/>
  <c r="BM496" i="3"/>
  <c r="BL496" i="3"/>
  <c r="BG496" i="3"/>
  <c r="BF496" i="3"/>
  <c r="BA496" i="3"/>
  <c r="AZ496" i="3"/>
  <c r="AU496" i="3"/>
  <c r="AT496" i="3"/>
  <c r="AO496" i="3"/>
  <c r="AN496" i="3"/>
  <c r="AI496" i="3"/>
  <c r="AH496" i="3"/>
  <c r="AC496" i="3"/>
  <c r="AB496" i="3"/>
  <c r="W496" i="3"/>
  <c r="V496" i="3"/>
  <c r="Q496" i="3"/>
  <c r="P496" i="3"/>
  <c r="K496" i="3"/>
  <c r="J496" i="3"/>
  <c r="E496" i="3"/>
  <c r="D496" i="3"/>
  <c r="BM495" i="3"/>
  <c r="BL495" i="3"/>
  <c r="BG495" i="3"/>
  <c r="BF495" i="3"/>
  <c r="BA495" i="3"/>
  <c r="AZ495" i="3"/>
  <c r="AU495" i="3"/>
  <c r="AT495" i="3"/>
  <c r="AO495" i="3"/>
  <c r="AN495" i="3"/>
  <c r="AI495" i="3"/>
  <c r="AH495" i="3"/>
  <c r="AC495" i="3"/>
  <c r="AB495" i="3"/>
  <c r="W495" i="3"/>
  <c r="V495" i="3"/>
  <c r="Q495" i="3"/>
  <c r="P495" i="3"/>
  <c r="K495" i="3"/>
  <c r="J495" i="3"/>
  <c r="E495" i="3"/>
  <c r="D495" i="3"/>
  <c r="BM494" i="3"/>
  <c r="BL494" i="3"/>
  <c r="BG494" i="3"/>
  <c r="BF494" i="3"/>
  <c r="BA494" i="3"/>
  <c r="AZ494" i="3"/>
  <c r="AU494" i="3"/>
  <c r="AT494" i="3"/>
  <c r="AO494" i="3"/>
  <c r="AN494" i="3"/>
  <c r="AI494" i="3"/>
  <c r="AH494" i="3"/>
  <c r="AC494" i="3"/>
  <c r="AB494" i="3"/>
  <c r="W494" i="3"/>
  <c r="V494" i="3"/>
  <c r="Q494" i="3"/>
  <c r="P494" i="3"/>
  <c r="K494" i="3"/>
  <c r="J494" i="3"/>
  <c r="E494" i="3"/>
  <c r="D494" i="3"/>
  <c r="BM493" i="3"/>
  <c r="BL493" i="3"/>
  <c r="BG493" i="3"/>
  <c r="BF493" i="3"/>
  <c r="BA493" i="3"/>
  <c r="AZ493" i="3"/>
  <c r="AU493" i="3"/>
  <c r="AT493" i="3"/>
  <c r="AO493" i="3"/>
  <c r="AN493" i="3"/>
  <c r="AI493" i="3"/>
  <c r="AH493" i="3"/>
  <c r="AC493" i="3"/>
  <c r="AB493" i="3"/>
  <c r="W493" i="3"/>
  <c r="V493" i="3"/>
  <c r="Q493" i="3"/>
  <c r="P493" i="3"/>
  <c r="K493" i="3"/>
  <c r="J493" i="3"/>
  <c r="E493" i="3"/>
  <c r="D493" i="3"/>
  <c r="BM492" i="3"/>
  <c r="BL492" i="3"/>
  <c r="BG492" i="3"/>
  <c r="BF492" i="3"/>
  <c r="BA492" i="3"/>
  <c r="AZ492" i="3"/>
  <c r="AU492" i="3"/>
  <c r="AT492" i="3"/>
  <c r="AO492" i="3"/>
  <c r="AN492" i="3"/>
  <c r="AI492" i="3"/>
  <c r="AH492" i="3"/>
  <c r="AC492" i="3"/>
  <c r="AB492" i="3"/>
  <c r="W492" i="3"/>
  <c r="V492" i="3"/>
  <c r="Q492" i="3"/>
  <c r="P492" i="3"/>
  <c r="K492" i="3"/>
  <c r="J492" i="3"/>
  <c r="E492" i="3"/>
  <c r="D492" i="3"/>
  <c r="BM491" i="3"/>
  <c r="BL491" i="3"/>
  <c r="BG491" i="3"/>
  <c r="BF491" i="3"/>
  <c r="BA491" i="3"/>
  <c r="AZ491" i="3"/>
  <c r="AU491" i="3"/>
  <c r="AT491" i="3"/>
  <c r="AO491" i="3"/>
  <c r="AN491" i="3"/>
  <c r="AI491" i="3"/>
  <c r="AH491" i="3"/>
  <c r="AC491" i="3"/>
  <c r="AB491" i="3"/>
  <c r="W491" i="3"/>
  <c r="V491" i="3"/>
  <c r="Q491" i="3"/>
  <c r="P491" i="3"/>
  <c r="K491" i="3"/>
  <c r="J491" i="3"/>
  <c r="E491" i="3"/>
  <c r="D491" i="3"/>
  <c r="BM490" i="3"/>
  <c r="BL490" i="3"/>
  <c r="BG490" i="3"/>
  <c r="BF490" i="3"/>
  <c r="BA490" i="3"/>
  <c r="AZ490" i="3"/>
  <c r="AU490" i="3"/>
  <c r="AT490" i="3"/>
  <c r="AO490" i="3"/>
  <c r="AN490" i="3"/>
  <c r="AI490" i="3"/>
  <c r="AH490" i="3"/>
  <c r="AC490" i="3"/>
  <c r="AB490" i="3"/>
  <c r="W490" i="3"/>
  <c r="V490" i="3"/>
  <c r="Q490" i="3"/>
  <c r="P490" i="3"/>
  <c r="K490" i="3"/>
  <c r="J490" i="3"/>
  <c r="E490" i="3"/>
  <c r="D490" i="3"/>
  <c r="BM489" i="3"/>
  <c r="BL489" i="3"/>
  <c r="BG489" i="3"/>
  <c r="BF489" i="3"/>
  <c r="BA489" i="3"/>
  <c r="AZ489" i="3"/>
  <c r="AU489" i="3"/>
  <c r="AT489" i="3"/>
  <c r="AO489" i="3"/>
  <c r="AN489" i="3"/>
  <c r="AI489" i="3"/>
  <c r="AH489" i="3"/>
  <c r="AC489" i="3"/>
  <c r="AB489" i="3"/>
  <c r="W489" i="3"/>
  <c r="V489" i="3"/>
  <c r="Q489" i="3"/>
  <c r="P489" i="3"/>
  <c r="K489" i="3"/>
  <c r="J489" i="3"/>
  <c r="E489" i="3"/>
  <c r="D489" i="3"/>
  <c r="BM488" i="3"/>
  <c r="BL488" i="3"/>
  <c r="BG488" i="3"/>
  <c r="BF488" i="3"/>
  <c r="BA488" i="3"/>
  <c r="AZ488" i="3"/>
  <c r="AU488" i="3"/>
  <c r="AT488" i="3"/>
  <c r="AO488" i="3"/>
  <c r="AN488" i="3"/>
  <c r="AI488" i="3"/>
  <c r="AH488" i="3"/>
  <c r="AC488" i="3"/>
  <c r="AB488" i="3"/>
  <c r="W488" i="3"/>
  <c r="V488" i="3"/>
  <c r="Q488" i="3"/>
  <c r="P488" i="3"/>
  <c r="K488" i="3"/>
  <c r="J488" i="3"/>
  <c r="E488" i="3"/>
  <c r="D488" i="3"/>
  <c r="BM487" i="3"/>
  <c r="BL487" i="3"/>
  <c r="BG487" i="3"/>
  <c r="BF487" i="3"/>
  <c r="BA487" i="3"/>
  <c r="AZ487" i="3"/>
  <c r="AU487" i="3"/>
  <c r="AT487" i="3"/>
  <c r="AO487" i="3"/>
  <c r="AN487" i="3"/>
  <c r="AI487" i="3"/>
  <c r="AH487" i="3"/>
  <c r="AC487" i="3"/>
  <c r="AB487" i="3"/>
  <c r="W487" i="3"/>
  <c r="V487" i="3"/>
  <c r="Q487" i="3"/>
  <c r="P487" i="3"/>
  <c r="K487" i="3"/>
  <c r="J487" i="3"/>
  <c r="E487" i="3"/>
  <c r="D487" i="3"/>
  <c r="BM486" i="3"/>
  <c r="BL486" i="3"/>
  <c r="BG486" i="3"/>
  <c r="BF486" i="3"/>
  <c r="BA486" i="3"/>
  <c r="AZ486" i="3"/>
  <c r="AU486" i="3"/>
  <c r="AT486" i="3"/>
  <c r="AO486" i="3"/>
  <c r="AN486" i="3"/>
  <c r="AI486" i="3"/>
  <c r="AH486" i="3"/>
  <c r="AC486" i="3"/>
  <c r="AB486" i="3"/>
  <c r="W486" i="3"/>
  <c r="V486" i="3"/>
  <c r="Q486" i="3"/>
  <c r="P486" i="3"/>
  <c r="K486" i="3"/>
  <c r="J486" i="3"/>
  <c r="E486" i="3"/>
  <c r="D486" i="3"/>
  <c r="BM485" i="3"/>
  <c r="BL485" i="3"/>
  <c r="BG485" i="3"/>
  <c r="BF485" i="3"/>
  <c r="BA485" i="3"/>
  <c r="AZ485" i="3"/>
  <c r="AU485" i="3"/>
  <c r="AT485" i="3"/>
  <c r="AO485" i="3"/>
  <c r="AN485" i="3"/>
  <c r="AI485" i="3"/>
  <c r="AH485" i="3"/>
  <c r="AC485" i="3"/>
  <c r="AB485" i="3"/>
  <c r="W485" i="3"/>
  <c r="V485" i="3"/>
  <c r="Q485" i="3"/>
  <c r="P485" i="3"/>
  <c r="K485" i="3"/>
  <c r="J485" i="3"/>
  <c r="E485" i="3"/>
  <c r="D485" i="3"/>
  <c r="BM484" i="3"/>
  <c r="BL484" i="3"/>
  <c r="BG484" i="3"/>
  <c r="BF484" i="3"/>
  <c r="BA484" i="3"/>
  <c r="AZ484" i="3"/>
  <c r="AU484" i="3"/>
  <c r="AT484" i="3"/>
  <c r="AO484" i="3"/>
  <c r="AN484" i="3"/>
  <c r="AI484" i="3"/>
  <c r="AH484" i="3"/>
  <c r="AC484" i="3"/>
  <c r="AB484" i="3"/>
  <c r="W484" i="3"/>
  <c r="V484" i="3"/>
  <c r="Q484" i="3"/>
  <c r="P484" i="3"/>
  <c r="K484" i="3"/>
  <c r="J484" i="3"/>
  <c r="E484" i="3"/>
  <c r="D484" i="3"/>
  <c r="BM483" i="3"/>
  <c r="BL483" i="3"/>
  <c r="BG483" i="3"/>
  <c r="BF483" i="3"/>
  <c r="BA483" i="3"/>
  <c r="AZ483" i="3"/>
  <c r="AU483" i="3"/>
  <c r="AT483" i="3"/>
  <c r="AO483" i="3"/>
  <c r="AN483" i="3"/>
  <c r="AI483" i="3"/>
  <c r="AH483" i="3"/>
  <c r="AC483" i="3"/>
  <c r="AB483" i="3"/>
  <c r="W483" i="3"/>
  <c r="V483" i="3"/>
  <c r="Q483" i="3"/>
  <c r="P483" i="3"/>
  <c r="K483" i="3"/>
  <c r="J483" i="3"/>
  <c r="E483" i="3"/>
  <c r="D483" i="3"/>
  <c r="BM482" i="3"/>
  <c r="BL482" i="3"/>
  <c r="BG482" i="3"/>
  <c r="BF482" i="3"/>
  <c r="BA482" i="3"/>
  <c r="AZ482" i="3"/>
  <c r="AU482" i="3"/>
  <c r="AT482" i="3"/>
  <c r="AO482" i="3"/>
  <c r="AN482" i="3"/>
  <c r="AI482" i="3"/>
  <c r="AH482" i="3"/>
  <c r="AC482" i="3"/>
  <c r="AB482" i="3"/>
  <c r="W482" i="3"/>
  <c r="V482" i="3"/>
  <c r="Q482" i="3"/>
  <c r="P482" i="3"/>
  <c r="K482" i="3"/>
  <c r="J482" i="3"/>
  <c r="E482" i="3"/>
  <c r="D482" i="3"/>
  <c r="BM481" i="3"/>
  <c r="BL481" i="3"/>
  <c r="BG481" i="3"/>
  <c r="BF481" i="3"/>
  <c r="BA481" i="3"/>
  <c r="AZ481" i="3"/>
  <c r="AU481" i="3"/>
  <c r="AT481" i="3"/>
  <c r="AO481" i="3"/>
  <c r="AN481" i="3"/>
  <c r="AI481" i="3"/>
  <c r="AH481" i="3"/>
  <c r="AC481" i="3"/>
  <c r="AB481" i="3"/>
  <c r="W481" i="3"/>
  <c r="V481" i="3"/>
  <c r="Q481" i="3"/>
  <c r="P481" i="3"/>
  <c r="K481" i="3"/>
  <c r="J481" i="3"/>
  <c r="E481" i="3"/>
  <c r="D481" i="3"/>
  <c r="BM480" i="3"/>
  <c r="BL480" i="3"/>
  <c r="BG480" i="3"/>
  <c r="BF480" i="3"/>
  <c r="BA480" i="3"/>
  <c r="AZ480" i="3"/>
  <c r="AU480" i="3"/>
  <c r="AT480" i="3"/>
  <c r="AO480" i="3"/>
  <c r="AN480" i="3"/>
  <c r="AI480" i="3"/>
  <c r="AH480" i="3"/>
  <c r="AC480" i="3"/>
  <c r="AB480" i="3"/>
  <c r="W480" i="3"/>
  <c r="V480" i="3"/>
  <c r="Q480" i="3"/>
  <c r="P480" i="3"/>
  <c r="K480" i="3"/>
  <c r="J480" i="3"/>
  <c r="E480" i="3"/>
  <c r="D480" i="3"/>
  <c r="BM479" i="3"/>
  <c r="BL479" i="3"/>
  <c r="BG479" i="3"/>
  <c r="BF479" i="3"/>
  <c r="BA479" i="3"/>
  <c r="AZ479" i="3"/>
  <c r="AU479" i="3"/>
  <c r="AT479" i="3"/>
  <c r="AO479" i="3"/>
  <c r="AN479" i="3"/>
  <c r="AI479" i="3"/>
  <c r="AH479" i="3"/>
  <c r="AC479" i="3"/>
  <c r="AB479" i="3"/>
  <c r="W479" i="3"/>
  <c r="V479" i="3"/>
  <c r="Q479" i="3"/>
  <c r="P479" i="3"/>
  <c r="K479" i="3"/>
  <c r="J479" i="3"/>
  <c r="E479" i="3"/>
  <c r="D479" i="3"/>
  <c r="BM478" i="3"/>
  <c r="BL478" i="3"/>
  <c r="BG478" i="3"/>
  <c r="BF478" i="3"/>
  <c r="BA478" i="3"/>
  <c r="AZ478" i="3"/>
  <c r="AU478" i="3"/>
  <c r="AT478" i="3"/>
  <c r="AO478" i="3"/>
  <c r="AN478" i="3"/>
  <c r="AI478" i="3"/>
  <c r="AH478" i="3"/>
  <c r="AC478" i="3"/>
  <c r="AB478" i="3"/>
  <c r="W478" i="3"/>
  <c r="V478" i="3"/>
  <c r="Q478" i="3"/>
  <c r="P478" i="3"/>
  <c r="K478" i="3"/>
  <c r="J478" i="3"/>
  <c r="E478" i="3"/>
  <c r="D478" i="3"/>
  <c r="BM477" i="3"/>
  <c r="BL477" i="3"/>
  <c r="BG477" i="3"/>
  <c r="BF477" i="3"/>
  <c r="BA477" i="3"/>
  <c r="AZ477" i="3"/>
  <c r="AU477" i="3"/>
  <c r="AT477" i="3"/>
  <c r="AO477" i="3"/>
  <c r="AN477" i="3"/>
  <c r="AI477" i="3"/>
  <c r="AH477" i="3"/>
  <c r="AC477" i="3"/>
  <c r="AB477" i="3"/>
  <c r="W477" i="3"/>
  <c r="V477" i="3"/>
  <c r="Q477" i="3"/>
  <c r="P477" i="3"/>
  <c r="K477" i="3"/>
  <c r="J477" i="3"/>
  <c r="E477" i="3"/>
  <c r="D477" i="3"/>
  <c r="BM476" i="3"/>
  <c r="BL476" i="3"/>
  <c r="BG476" i="3"/>
  <c r="BF476" i="3"/>
  <c r="BA476" i="3"/>
  <c r="AZ476" i="3"/>
  <c r="AU476" i="3"/>
  <c r="AT476" i="3"/>
  <c r="AO476" i="3"/>
  <c r="AN476" i="3"/>
  <c r="AI476" i="3"/>
  <c r="AH476" i="3"/>
  <c r="AC476" i="3"/>
  <c r="AB476" i="3"/>
  <c r="W476" i="3"/>
  <c r="V476" i="3"/>
  <c r="Q476" i="3"/>
  <c r="P476" i="3"/>
  <c r="K476" i="3"/>
  <c r="J476" i="3"/>
  <c r="E476" i="3"/>
  <c r="D476" i="3"/>
  <c r="BM475" i="3"/>
  <c r="BL475" i="3"/>
  <c r="BG475" i="3"/>
  <c r="BF475" i="3"/>
  <c r="BA475" i="3"/>
  <c r="AZ475" i="3"/>
  <c r="AU475" i="3"/>
  <c r="AT475" i="3"/>
  <c r="AO475" i="3"/>
  <c r="AN475" i="3"/>
  <c r="AI475" i="3"/>
  <c r="AH475" i="3"/>
  <c r="AC475" i="3"/>
  <c r="AB475" i="3"/>
  <c r="W475" i="3"/>
  <c r="V475" i="3"/>
  <c r="Q475" i="3"/>
  <c r="P475" i="3"/>
  <c r="K475" i="3"/>
  <c r="J475" i="3"/>
  <c r="E475" i="3"/>
  <c r="D475" i="3"/>
  <c r="BM474" i="3"/>
  <c r="BL474" i="3"/>
  <c r="BG474" i="3"/>
  <c r="BF474" i="3"/>
  <c r="BA474" i="3"/>
  <c r="AZ474" i="3"/>
  <c r="AU474" i="3"/>
  <c r="AT474" i="3"/>
  <c r="AO474" i="3"/>
  <c r="AN474" i="3"/>
  <c r="AI474" i="3"/>
  <c r="AH474" i="3"/>
  <c r="AC474" i="3"/>
  <c r="AB474" i="3"/>
  <c r="W474" i="3"/>
  <c r="V474" i="3"/>
  <c r="Q474" i="3"/>
  <c r="P474" i="3"/>
  <c r="K474" i="3"/>
  <c r="J474" i="3"/>
  <c r="E474" i="3"/>
  <c r="D474" i="3"/>
  <c r="BM473" i="3"/>
  <c r="BL473" i="3"/>
  <c r="BG473" i="3"/>
  <c r="BF473" i="3"/>
  <c r="BA473" i="3"/>
  <c r="AZ473" i="3"/>
  <c r="AU473" i="3"/>
  <c r="AT473" i="3"/>
  <c r="AO473" i="3"/>
  <c r="AN473" i="3"/>
  <c r="AI473" i="3"/>
  <c r="AH473" i="3"/>
  <c r="AC473" i="3"/>
  <c r="AB473" i="3"/>
  <c r="W473" i="3"/>
  <c r="V473" i="3"/>
  <c r="Q473" i="3"/>
  <c r="P473" i="3"/>
  <c r="K473" i="3"/>
  <c r="J473" i="3"/>
  <c r="E473" i="3"/>
  <c r="D473" i="3"/>
  <c r="BM472" i="3"/>
  <c r="BL472" i="3"/>
  <c r="BG472" i="3"/>
  <c r="BF472" i="3"/>
  <c r="BA472" i="3"/>
  <c r="AZ472" i="3"/>
  <c r="AU472" i="3"/>
  <c r="AT472" i="3"/>
  <c r="AO472" i="3"/>
  <c r="AN472" i="3"/>
  <c r="AI472" i="3"/>
  <c r="AH472" i="3"/>
  <c r="AC472" i="3"/>
  <c r="AB472" i="3"/>
  <c r="W472" i="3"/>
  <c r="V472" i="3"/>
  <c r="Q472" i="3"/>
  <c r="P472" i="3"/>
  <c r="K472" i="3"/>
  <c r="J472" i="3"/>
  <c r="E472" i="3"/>
  <c r="D472" i="3"/>
  <c r="BM471" i="3"/>
  <c r="BL471" i="3"/>
  <c r="BG471" i="3"/>
  <c r="BF471" i="3"/>
  <c r="BA471" i="3"/>
  <c r="AZ471" i="3"/>
  <c r="AU471" i="3"/>
  <c r="AT471" i="3"/>
  <c r="AO471" i="3"/>
  <c r="AN471" i="3"/>
  <c r="AI471" i="3"/>
  <c r="AH471" i="3"/>
  <c r="AC471" i="3"/>
  <c r="AB471" i="3"/>
  <c r="W471" i="3"/>
  <c r="V471" i="3"/>
  <c r="Q471" i="3"/>
  <c r="P471" i="3"/>
  <c r="K471" i="3"/>
  <c r="J471" i="3"/>
  <c r="E471" i="3"/>
  <c r="D471" i="3"/>
  <c r="BM470" i="3"/>
  <c r="BL470" i="3"/>
  <c r="BG470" i="3"/>
  <c r="BF470" i="3"/>
  <c r="BA470" i="3"/>
  <c r="AZ470" i="3"/>
  <c r="AU470" i="3"/>
  <c r="AT470" i="3"/>
  <c r="AO470" i="3"/>
  <c r="AN470" i="3"/>
  <c r="AI470" i="3"/>
  <c r="AH470" i="3"/>
  <c r="AC470" i="3"/>
  <c r="AB470" i="3"/>
  <c r="W470" i="3"/>
  <c r="V470" i="3"/>
  <c r="Q470" i="3"/>
  <c r="P470" i="3"/>
  <c r="K470" i="3"/>
  <c r="J470" i="3"/>
  <c r="E470" i="3"/>
  <c r="D470" i="3"/>
  <c r="BM469" i="3"/>
  <c r="BL469" i="3"/>
  <c r="BG469" i="3"/>
  <c r="BF469" i="3"/>
  <c r="BA469" i="3"/>
  <c r="AZ469" i="3"/>
  <c r="AU469" i="3"/>
  <c r="AT469" i="3"/>
  <c r="AO469" i="3"/>
  <c r="AN469" i="3"/>
  <c r="AI469" i="3"/>
  <c r="AH469" i="3"/>
  <c r="AC469" i="3"/>
  <c r="AB469" i="3"/>
  <c r="W469" i="3"/>
  <c r="V469" i="3"/>
  <c r="Q469" i="3"/>
  <c r="P469" i="3"/>
  <c r="K469" i="3"/>
  <c r="J469" i="3"/>
  <c r="E469" i="3"/>
  <c r="D469" i="3"/>
  <c r="BM468" i="3"/>
  <c r="BL468" i="3"/>
  <c r="BG468" i="3"/>
  <c r="BF468" i="3"/>
  <c r="BA468" i="3"/>
  <c r="AZ468" i="3"/>
  <c r="AU468" i="3"/>
  <c r="AT468" i="3"/>
  <c r="AO468" i="3"/>
  <c r="AN468" i="3"/>
  <c r="AI468" i="3"/>
  <c r="AH468" i="3"/>
  <c r="AC468" i="3"/>
  <c r="AB468" i="3"/>
  <c r="W468" i="3"/>
  <c r="V468" i="3"/>
  <c r="Q468" i="3"/>
  <c r="P468" i="3"/>
  <c r="K468" i="3"/>
  <c r="J468" i="3"/>
  <c r="E468" i="3"/>
  <c r="D468" i="3"/>
  <c r="BM467" i="3"/>
  <c r="BL467" i="3"/>
  <c r="BG467" i="3"/>
  <c r="BF467" i="3"/>
  <c r="BA467" i="3"/>
  <c r="AZ467" i="3"/>
  <c r="AU467" i="3"/>
  <c r="AT467" i="3"/>
  <c r="AO467" i="3"/>
  <c r="AN467" i="3"/>
  <c r="AI467" i="3"/>
  <c r="AH467" i="3"/>
  <c r="AC467" i="3"/>
  <c r="AB467" i="3"/>
  <c r="W467" i="3"/>
  <c r="V467" i="3"/>
  <c r="Q467" i="3"/>
  <c r="P467" i="3"/>
  <c r="K467" i="3"/>
  <c r="J467" i="3"/>
  <c r="E467" i="3"/>
  <c r="D467" i="3"/>
  <c r="BM466" i="3"/>
  <c r="BL466" i="3"/>
  <c r="BG466" i="3"/>
  <c r="BF466" i="3"/>
  <c r="BA466" i="3"/>
  <c r="AZ466" i="3"/>
  <c r="AU466" i="3"/>
  <c r="AT466" i="3"/>
  <c r="AO466" i="3"/>
  <c r="AN466" i="3"/>
  <c r="AI466" i="3"/>
  <c r="AH466" i="3"/>
  <c r="AC466" i="3"/>
  <c r="AB466" i="3"/>
  <c r="W466" i="3"/>
  <c r="V466" i="3"/>
  <c r="Q466" i="3"/>
  <c r="P466" i="3"/>
  <c r="K466" i="3"/>
  <c r="J466" i="3"/>
  <c r="E466" i="3"/>
  <c r="D466" i="3"/>
  <c r="BM465" i="3"/>
  <c r="BL465" i="3"/>
  <c r="BG465" i="3"/>
  <c r="BF465" i="3"/>
  <c r="BA465" i="3"/>
  <c r="AZ465" i="3"/>
  <c r="AU465" i="3"/>
  <c r="AT465" i="3"/>
  <c r="AO465" i="3"/>
  <c r="AN465" i="3"/>
  <c r="AI465" i="3"/>
  <c r="AH465" i="3"/>
  <c r="AC465" i="3"/>
  <c r="AB465" i="3"/>
  <c r="W465" i="3"/>
  <c r="V465" i="3"/>
  <c r="Q465" i="3"/>
  <c r="P465" i="3"/>
  <c r="K465" i="3"/>
  <c r="J465" i="3"/>
  <c r="E465" i="3"/>
  <c r="D465" i="3"/>
  <c r="BM464" i="3"/>
  <c r="BL464" i="3"/>
  <c r="BG464" i="3"/>
  <c r="BF464" i="3"/>
  <c r="BA464" i="3"/>
  <c r="AZ464" i="3"/>
  <c r="AU464" i="3"/>
  <c r="AT464" i="3"/>
  <c r="AO464" i="3"/>
  <c r="AN464" i="3"/>
  <c r="AI464" i="3"/>
  <c r="AH464" i="3"/>
  <c r="AC464" i="3"/>
  <c r="AB464" i="3"/>
  <c r="W464" i="3"/>
  <c r="V464" i="3"/>
  <c r="Q464" i="3"/>
  <c r="P464" i="3"/>
  <c r="K464" i="3"/>
  <c r="J464" i="3"/>
  <c r="E464" i="3"/>
  <c r="D464" i="3"/>
  <c r="BM463" i="3"/>
  <c r="BL463" i="3"/>
  <c r="BG463" i="3"/>
  <c r="BF463" i="3"/>
  <c r="BA463" i="3"/>
  <c r="AZ463" i="3"/>
  <c r="AU463" i="3"/>
  <c r="AT463" i="3"/>
  <c r="AO463" i="3"/>
  <c r="AN463" i="3"/>
  <c r="AI463" i="3"/>
  <c r="AH463" i="3"/>
  <c r="AC463" i="3"/>
  <c r="AB463" i="3"/>
  <c r="W463" i="3"/>
  <c r="V463" i="3"/>
  <c r="Q463" i="3"/>
  <c r="P463" i="3"/>
  <c r="K463" i="3"/>
  <c r="J463" i="3"/>
  <c r="E463" i="3"/>
  <c r="D463" i="3"/>
  <c r="BM462" i="3"/>
  <c r="BL462" i="3"/>
  <c r="BG462" i="3"/>
  <c r="BF462" i="3"/>
  <c r="BA462" i="3"/>
  <c r="AZ462" i="3"/>
  <c r="AU462" i="3"/>
  <c r="AT462" i="3"/>
  <c r="AO462" i="3"/>
  <c r="AN462" i="3"/>
  <c r="AI462" i="3"/>
  <c r="AH462" i="3"/>
  <c r="AC462" i="3"/>
  <c r="AB462" i="3"/>
  <c r="W462" i="3"/>
  <c r="V462" i="3"/>
  <c r="Q462" i="3"/>
  <c r="P462" i="3"/>
  <c r="K462" i="3"/>
  <c r="J462" i="3"/>
  <c r="E462" i="3"/>
  <c r="D462" i="3"/>
  <c r="BM461" i="3"/>
  <c r="BL461" i="3"/>
  <c r="BG461" i="3"/>
  <c r="BF461" i="3"/>
  <c r="BA461" i="3"/>
  <c r="AZ461" i="3"/>
  <c r="AU461" i="3"/>
  <c r="AT461" i="3"/>
  <c r="AO461" i="3"/>
  <c r="AN461" i="3"/>
  <c r="AI461" i="3"/>
  <c r="AH461" i="3"/>
  <c r="AC461" i="3"/>
  <c r="AB461" i="3"/>
  <c r="W461" i="3"/>
  <c r="V461" i="3"/>
  <c r="Q461" i="3"/>
  <c r="P461" i="3"/>
  <c r="K461" i="3"/>
  <c r="J461" i="3"/>
  <c r="E461" i="3"/>
  <c r="D461" i="3"/>
  <c r="BM460" i="3"/>
  <c r="BL460" i="3"/>
  <c r="BG460" i="3"/>
  <c r="BF460" i="3"/>
  <c r="BA460" i="3"/>
  <c r="AZ460" i="3"/>
  <c r="AU460" i="3"/>
  <c r="AT460" i="3"/>
  <c r="AO460" i="3"/>
  <c r="AN460" i="3"/>
  <c r="AI460" i="3"/>
  <c r="AH460" i="3"/>
  <c r="AC460" i="3"/>
  <c r="AB460" i="3"/>
  <c r="W460" i="3"/>
  <c r="V460" i="3"/>
  <c r="Q460" i="3"/>
  <c r="P460" i="3"/>
  <c r="K460" i="3"/>
  <c r="J460" i="3"/>
  <c r="E460" i="3"/>
  <c r="D460" i="3"/>
  <c r="BM459" i="3"/>
  <c r="BL459" i="3"/>
  <c r="BG459" i="3"/>
  <c r="BF459" i="3"/>
  <c r="BA459" i="3"/>
  <c r="AZ459" i="3"/>
  <c r="AU459" i="3"/>
  <c r="AT459" i="3"/>
  <c r="AO459" i="3"/>
  <c r="AN459" i="3"/>
  <c r="AI459" i="3"/>
  <c r="AH459" i="3"/>
  <c r="AC459" i="3"/>
  <c r="AB459" i="3"/>
  <c r="W459" i="3"/>
  <c r="V459" i="3"/>
  <c r="Q459" i="3"/>
  <c r="P459" i="3"/>
  <c r="K459" i="3"/>
  <c r="J459" i="3"/>
  <c r="E459" i="3"/>
  <c r="D459" i="3"/>
  <c r="BM458" i="3"/>
  <c r="BL458" i="3"/>
  <c r="BG458" i="3"/>
  <c r="BF458" i="3"/>
  <c r="BA458" i="3"/>
  <c r="AZ458" i="3"/>
  <c r="AU458" i="3"/>
  <c r="AT458" i="3"/>
  <c r="AO458" i="3"/>
  <c r="AN458" i="3"/>
  <c r="AI458" i="3"/>
  <c r="AH458" i="3"/>
  <c r="AC458" i="3"/>
  <c r="AB458" i="3"/>
  <c r="W458" i="3"/>
  <c r="V458" i="3"/>
  <c r="Q458" i="3"/>
  <c r="P458" i="3"/>
  <c r="K458" i="3"/>
  <c r="J458" i="3"/>
  <c r="E458" i="3"/>
  <c r="D458" i="3"/>
  <c r="BM457" i="3"/>
  <c r="BL457" i="3"/>
  <c r="BG457" i="3"/>
  <c r="BF457" i="3"/>
  <c r="BA457" i="3"/>
  <c r="AZ457" i="3"/>
  <c r="AU457" i="3"/>
  <c r="AT457" i="3"/>
  <c r="AO457" i="3"/>
  <c r="AN457" i="3"/>
  <c r="AI457" i="3"/>
  <c r="AH457" i="3"/>
  <c r="AC457" i="3"/>
  <c r="AB457" i="3"/>
  <c r="W457" i="3"/>
  <c r="V457" i="3"/>
  <c r="Q457" i="3"/>
  <c r="P457" i="3"/>
  <c r="K457" i="3"/>
  <c r="J457" i="3"/>
  <c r="E457" i="3"/>
  <c r="D457" i="3"/>
  <c r="BM456" i="3"/>
  <c r="BL456" i="3"/>
  <c r="BG456" i="3"/>
  <c r="BF456" i="3"/>
  <c r="BA456" i="3"/>
  <c r="AZ456" i="3"/>
  <c r="AU456" i="3"/>
  <c r="AT456" i="3"/>
  <c r="AO456" i="3"/>
  <c r="AN456" i="3"/>
  <c r="AI456" i="3"/>
  <c r="AH456" i="3"/>
  <c r="AC456" i="3"/>
  <c r="AB456" i="3"/>
  <c r="W456" i="3"/>
  <c r="V456" i="3"/>
  <c r="Q456" i="3"/>
  <c r="P456" i="3"/>
  <c r="K456" i="3"/>
  <c r="J456" i="3"/>
  <c r="E456" i="3"/>
  <c r="D456" i="3"/>
  <c r="BM455" i="3"/>
  <c r="BL455" i="3"/>
  <c r="BG455" i="3"/>
  <c r="BF455" i="3"/>
  <c r="BA455" i="3"/>
  <c r="AZ455" i="3"/>
  <c r="AU455" i="3"/>
  <c r="AT455" i="3"/>
  <c r="AO455" i="3"/>
  <c r="AN455" i="3"/>
  <c r="AI455" i="3"/>
  <c r="AH455" i="3"/>
  <c r="AC455" i="3"/>
  <c r="AB455" i="3"/>
  <c r="W455" i="3"/>
  <c r="V455" i="3"/>
  <c r="Q455" i="3"/>
  <c r="P455" i="3"/>
  <c r="K455" i="3"/>
  <c r="J455" i="3"/>
  <c r="E455" i="3"/>
  <c r="D455" i="3"/>
  <c r="BM454" i="3"/>
  <c r="BL454" i="3"/>
  <c r="BG454" i="3"/>
  <c r="BF454" i="3"/>
  <c r="BA454" i="3"/>
  <c r="AZ454" i="3"/>
  <c r="AU454" i="3"/>
  <c r="AT454" i="3"/>
  <c r="AO454" i="3"/>
  <c r="AN454" i="3"/>
  <c r="AI454" i="3"/>
  <c r="AH454" i="3"/>
  <c r="AC454" i="3"/>
  <c r="AB454" i="3"/>
  <c r="W454" i="3"/>
  <c r="V454" i="3"/>
  <c r="Q454" i="3"/>
  <c r="P454" i="3"/>
  <c r="K454" i="3"/>
  <c r="J454" i="3"/>
  <c r="E454" i="3"/>
  <c r="D454" i="3"/>
  <c r="BM453" i="3"/>
  <c r="BL453" i="3"/>
  <c r="BG453" i="3"/>
  <c r="BF453" i="3"/>
  <c r="BA453" i="3"/>
  <c r="AZ453" i="3"/>
  <c r="AU453" i="3"/>
  <c r="AT453" i="3"/>
  <c r="AO453" i="3"/>
  <c r="AN453" i="3"/>
  <c r="AI453" i="3"/>
  <c r="AH453" i="3"/>
  <c r="AC453" i="3"/>
  <c r="AB453" i="3"/>
  <c r="W453" i="3"/>
  <c r="V453" i="3"/>
  <c r="Q453" i="3"/>
  <c r="P453" i="3"/>
  <c r="K453" i="3"/>
  <c r="J453" i="3"/>
  <c r="E453" i="3"/>
  <c r="D453" i="3"/>
  <c r="BM452" i="3"/>
  <c r="BL452" i="3"/>
  <c r="BG452" i="3"/>
  <c r="BF452" i="3"/>
  <c r="BA452" i="3"/>
  <c r="AZ452" i="3"/>
  <c r="AU452" i="3"/>
  <c r="AT452" i="3"/>
  <c r="AO452" i="3"/>
  <c r="AN452" i="3"/>
  <c r="AI452" i="3"/>
  <c r="AH452" i="3"/>
  <c r="AC452" i="3"/>
  <c r="AB452" i="3"/>
  <c r="W452" i="3"/>
  <c r="V452" i="3"/>
  <c r="Q452" i="3"/>
  <c r="P452" i="3"/>
  <c r="K452" i="3"/>
  <c r="J452" i="3"/>
  <c r="E452" i="3"/>
  <c r="D452" i="3"/>
  <c r="BM451" i="3"/>
  <c r="BL451" i="3"/>
  <c r="BG451" i="3"/>
  <c r="BF451" i="3"/>
  <c r="BA451" i="3"/>
  <c r="AZ451" i="3"/>
  <c r="AU451" i="3"/>
  <c r="AT451" i="3"/>
  <c r="AO451" i="3"/>
  <c r="AN451" i="3"/>
  <c r="AI451" i="3"/>
  <c r="AH451" i="3"/>
  <c r="AC451" i="3"/>
  <c r="AB451" i="3"/>
  <c r="W451" i="3"/>
  <c r="V451" i="3"/>
  <c r="Q451" i="3"/>
  <c r="P451" i="3"/>
  <c r="K451" i="3"/>
  <c r="J451" i="3"/>
  <c r="E451" i="3"/>
  <c r="D451" i="3"/>
  <c r="BM450" i="3"/>
  <c r="BL450" i="3"/>
  <c r="BG450" i="3"/>
  <c r="BF450" i="3"/>
  <c r="BA450" i="3"/>
  <c r="AZ450" i="3"/>
  <c r="AU450" i="3"/>
  <c r="AT450" i="3"/>
  <c r="AO450" i="3"/>
  <c r="AN450" i="3"/>
  <c r="AI450" i="3"/>
  <c r="AH450" i="3"/>
  <c r="AC450" i="3"/>
  <c r="AB450" i="3"/>
  <c r="W450" i="3"/>
  <c r="V450" i="3"/>
  <c r="Q450" i="3"/>
  <c r="P450" i="3"/>
  <c r="K450" i="3"/>
  <c r="J450" i="3"/>
  <c r="E450" i="3"/>
  <c r="D450" i="3"/>
  <c r="BM449" i="3"/>
  <c r="BL449" i="3"/>
  <c r="BG449" i="3"/>
  <c r="BF449" i="3"/>
  <c r="BA449" i="3"/>
  <c r="AZ449" i="3"/>
  <c r="AU449" i="3"/>
  <c r="AT449" i="3"/>
  <c r="AO449" i="3"/>
  <c r="AN449" i="3"/>
  <c r="AI449" i="3"/>
  <c r="AH449" i="3"/>
  <c r="AC449" i="3"/>
  <c r="AB449" i="3"/>
  <c r="W449" i="3"/>
  <c r="V449" i="3"/>
  <c r="Q449" i="3"/>
  <c r="P449" i="3"/>
  <c r="K449" i="3"/>
  <c r="J449" i="3"/>
  <c r="E449" i="3"/>
  <c r="D449" i="3"/>
  <c r="BM448" i="3"/>
  <c r="BL448" i="3"/>
  <c r="BG448" i="3"/>
  <c r="BF448" i="3"/>
  <c r="BA448" i="3"/>
  <c r="AZ448" i="3"/>
  <c r="AU448" i="3"/>
  <c r="AT448" i="3"/>
  <c r="AO448" i="3"/>
  <c r="AN448" i="3"/>
  <c r="AI448" i="3"/>
  <c r="AH448" i="3"/>
  <c r="AC448" i="3"/>
  <c r="AB448" i="3"/>
  <c r="W448" i="3"/>
  <c r="V448" i="3"/>
  <c r="Q448" i="3"/>
  <c r="P448" i="3"/>
  <c r="K448" i="3"/>
  <c r="J448" i="3"/>
  <c r="E448" i="3"/>
  <c r="D448" i="3"/>
  <c r="BM447" i="3"/>
  <c r="BL447" i="3"/>
  <c r="BG447" i="3"/>
  <c r="BF447" i="3"/>
  <c r="BA447" i="3"/>
  <c r="AZ447" i="3"/>
  <c r="AU447" i="3"/>
  <c r="AT447" i="3"/>
  <c r="AO447" i="3"/>
  <c r="AN447" i="3"/>
  <c r="AI447" i="3"/>
  <c r="AH447" i="3"/>
  <c r="AC447" i="3"/>
  <c r="AB447" i="3"/>
  <c r="W447" i="3"/>
  <c r="V447" i="3"/>
  <c r="Q447" i="3"/>
  <c r="P447" i="3"/>
  <c r="K447" i="3"/>
  <c r="J447" i="3"/>
  <c r="E447" i="3"/>
  <c r="D447" i="3"/>
  <c r="BM446" i="3"/>
  <c r="BL446" i="3"/>
  <c r="BG446" i="3"/>
  <c r="BF446" i="3"/>
  <c r="BA446" i="3"/>
  <c r="AZ446" i="3"/>
  <c r="AU446" i="3"/>
  <c r="AT446" i="3"/>
  <c r="AO446" i="3"/>
  <c r="AN446" i="3"/>
  <c r="AI446" i="3"/>
  <c r="AH446" i="3"/>
  <c r="AC446" i="3"/>
  <c r="AB446" i="3"/>
  <c r="W446" i="3"/>
  <c r="V446" i="3"/>
  <c r="Q446" i="3"/>
  <c r="P446" i="3"/>
  <c r="K446" i="3"/>
  <c r="J446" i="3"/>
  <c r="E446" i="3"/>
  <c r="D446" i="3"/>
  <c r="BM445" i="3"/>
  <c r="BL445" i="3"/>
  <c r="BG445" i="3"/>
  <c r="BF445" i="3"/>
  <c r="BA445" i="3"/>
  <c r="AZ445" i="3"/>
  <c r="AU445" i="3"/>
  <c r="AT445" i="3"/>
  <c r="AO445" i="3"/>
  <c r="AN445" i="3"/>
  <c r="AI445" i="3"/>
  <c r="AH445" i="3"/>
  <c r="AC445" i="3"/>
  <c r="AB445" i="3"/>
  <c r="W445" i="3"/>
  <c r="V445" i="3"/>
  <c r="Q445" i="3"/>
  <c r="P445" i="3"/>
  <c r="K445" i="3"/>
  <c r="J445" i="3"/>
  <c r="E445" i="3"/>
  <c r="D445" i="3"/>
  <c r="BM444" i="3"/>
  <c r="BL444" i="3"/>
  <c r="BG444" i="3"/>
  <c r="BF444" i="3"/>
  <c r="BA444" i="3"/>
  <c r="AZ444" i="3"/>
  <c r="AU444" i="3"/>
  <c r="AT444" i="3"/>
  <c r="AO444" i="3"/>
  <c r="AN444" i="3"/>
  <c r="AI444" i="3"/>
  <c r="AH444" i="3"/>
  <c r="AC444" i="3"/>
  <c r="AB444" i="3"/>
  <c r="W444" i="3"/>
  <c r="V444" i="3"/>
  <c r="Q444" i="3"/>
  <c r="P444" i="3"/>
  <c r="K444" i="3"/>
  <c r="E444" i="3"/>
  <c r="BM443" i="3"/>
  <c r="BL443" i="3"/>
  <c r="BG443" i="3"/>
  <c r="BF443" i="3"/>
  <c r="BA443" i="3"/>
  <c r="AZ443" i="3"/>
  <c r="AU443" i="3"/>
  <c r="AT443" i="3"/>
  <c r="AO443" i="3"/>
  <c r="AN443" i="3"/>
  <c r="AI443" i="3"/>
  <c r="AH443" i="3"/>
  <c r="AC443" i="3"/>
  <c r="AB443" i="3"/>
  <c r="W443" i="3"/>
  <c r="V443" i="3"/>
  <c r="Q443" i="3"/>
  <c r="P443" i="3"/>
  <c r="K443" i="3"/>
  <c r="E443" i="3"/>
  <c r="BM442" i="3"/>
  <c r="BL442" i="3"/>
  <c r="BG442" i="3"/>
  <c r="BF442" i="3"/>
  <c r="BA442" i="3"/>
  <c r="AZ442" i="3"/>
  <c r="AU442" i="3"/>
  <c r="AT442" i="3"/>
  <c r="AO442" i="3"/>
  <c r="AN442" i="3"/>
  <c r="AI442" i="3"/>
  <c r="AH442" i="3"/>
  <c r="AC442" i="3"/>
  <c r="AB442" i="3"/>
  <c r="W442" i="3"/>
  <c r="V442" i="3"/>
  <c r="Q442" i="3"/>
  <c r="P442" i="3"/>
  <c r="K442" i="3"/>
  <c r="E442" i="3"/>
  <c r="BM441" i="3"/>
  <c r="BL441" i="3"/>
  <c r="BG441" i="3"/>
  <c r="BF441" i="3"/>
  <c r="BA441" i="3"/>
  <c r="AZ441" i="3"/>
  <c r="AU441" i="3"/>
  <c r="AT441" i="3"/>
  <c r="AO441" i="3"/>
  <c r="AN441" i="3"/>
  <c r="AI441" i="3"/>
  <c r="AH441" i="3"/>
  <c r="AC441" i="3"/>
  <c r="AB441" i="3"/>
  <c r="W441" i="3"/>
  <c r="V441" i="3"/>
  <c r="Q441" i="3"/>
  <c r="P441" i="3"/>
  <c r="K441" i="3"/>
  <c r="E441" i="3"/>
  <c r="BM440" i="3"/>
  <c r="BL440" i="3"/>
  <c r="BG440" i="3"/>
  <c r="BF440" i="3"/>
  <c r="BA440" i="3"/>
  <c r="AZ440" i="3"/>
  <c r="AU440" i="3"/>
  <c r="AT440" i="3"/>
  <c r="AO440" i="3"/>
  <c r="AN440" i="3"/>
  <c r="AI440" i="3"/>
  <c r="AH440" i="3"/>
  <c r="AC440" i="3"/>
  <c r="AB440" i="3"/>
  <c r="W440" i="3"/>
  <c r="V440" i="3"/>
  <c r="Q440" i="3"/>
  <c r="P440" i="3"/>
  <c r="K440" i="3"/>
  <c r="E440" i="3"/>
  <c r="BM439" i="3"/>
  <c r="BL439" i="3"/>
  <c r="BG439" i="3"/>
  <c r="BF439" i="3"/>
  <c r="BA439" i="3"/>
  <c r="AZ439" i="3"/>
  <c r="AU439" i="3"/>
  <c r="AT439" i="3"/>
  <c r="AO439" i="3"/>
  <c r="AN439" i="3"/>
  <c r="AI439" i="3"/>
  <c r="AH439" i="3"/>
  <c r="AC439" i="3"/>
  <c r="AB439" i="3"/>
  <c r="W439" i="3"/>
  <c r="V439" i="3"/>
  <c r="Q439" i="3"/>
  <c r="P439" i="3"/>
  <c r="K439" i="3"/>
  <c r="E439" i="3"/>
  <c r="BM438" i="3"/>
  <c r="BL438" i="3"/>
  <c r="BG438" i="3"/>
  <c r="BF438" i="3"/>
  <c r="BA438" i="3"/>
  <c r="AZ438" i="3"/>
  <c r="AU438" i="3"/>
  <c r="AT438" i="3"/>
  <c r="AO438" i="3"/>
  <c r="AN438" i="3"/>
  <c r="AI438" i="3"/>
  <c r="AH438" i="3"/>
  <c r="AC438" i="3"/>
  <c r="AB438" i="3"/>
  <c r="W438" i="3"/>
  <c r="V438" i="3"/>
  <c r="Q438" i="3"/>
  <c r="P438" i="3"/>
  <c r="K438" i="3"/>
  <c r="E438" i="3"/>
  <c r="BM437" i="3"/>
  <c r="BL437" i="3"/>
  <c r="BG437" i="3"/>
  <c r="BF437" i="3"/>
  <c r="BA437" i="3"/>
  <c r="AZ437" i="3"/>
  <c r="AU437" i="3"/>
  <c r="AT437" i="3"/>
  <c r="AO437" i="3"/>
  <c r="AN437" i="3"/>
  <c r="AI437" i="3"/>
  <c r="AH437" i="3"/>
  <c r="AC437" i="3"/>
  <c r="AB437" i="3"/>
  <c r="W437" i="3"/>
  <c r="V437" i="3"/>
  <c r="Q437" i="3"/>
  <c r="P437" i="3"/>
  <c r="K437" i="3"/>
  <c r="E437" i="3"/>
  <c r="BM436" i="3"/>
  <c r="BL436" i="3"/>
  <c r="BG436" i="3"/>
  <c r="BF436" i="3"/>
  <c r="BA436" i="3"/>
  <c r="AZ436" i="3"/>
  <c r="AU436" i="3"/>
  <c r="AT436" i="3"/>
  <c r="AO436" i="3"/>
  <c r="AN436" i="3"/>
  <c r="AI436" i="3"/>
  <c r="AH436" i="3"/>
  <c r="AC436" i="3"/>
  <c r="AB436" i="3"/>
  <c r="W436" i="3"/>
  <c r="V436" i="3"/>
  <c r="Q436" i="3"/>
  <c r="P436" i="3"/>
  <c r="K436" i="3"/>
  <c r="E436" i="3"/>
  <c r="BM435" i="3"/>
  <c r="BL435" i="3"/>
  <c r="BG435" i="3"/>
  <c r="BF435" i="3"/>
  <c r="BA435" i="3"/>
  <c r="AZ435" i="3"/>
  <c r="AU435" i="3"/>
  <c r="AT435" i="3"/>
  <c r="AO435" i="3"/>
  <c r="AN435" i="3"/>
  <c r="AI435" i="3"/>
  <c r="AH435" i="3"/>
  <c r="AC435" i="3"/>
  <c r="AB435" i="3"/>
  <c r="W435" i="3"/>
  <c r="V435" i="3"/>
  <c r="Q435" i="3"/>
  <c r="P435" i="3"/>
  <c r="K435" i="3"/>
  <c r="E435" i="3"/>
  <c r="BM434" i="3"/>
  <c r="BL434" i="3"/>
  <c r="BG434" i="3"/>
  <c r="BF434" i="3"/>
  <c r="BA434" i="3"/>
  <c r="AZ434" i="3"/>
  <c r="AU434" i="3"/>
  <c r="AT434" i="3"/>
  <c r="AO434" i="3"/>
  <c r="AN434" i="3"/>
  <c r="AI434" i="3"/>
  <c r="AH434" i="3"/>
  <c r="AC434" i="3"/>
  <c r="AB434" i="3"/>
  <c r="W434" i="3"/>
  <c r="V434" i="3"/>
  <c r="Q434" i="3"/>
  <c r="P434" i="3"/>
  <c r="K434" i="3"/>
  <c r="E434" i="3"/>
  <c r="BM433" i="3"/>
  <c r="BL433" i="3"/>
  <c r="BG433" i="3"/>
  <c r="BF433" i="3"/>
  <c r="BA433" i="3"/>
  <c r="AZ433" i="3"/>
  <c r="AU433" i="3"/>
  <c r="AT433" i="3"/>
  <c r="AO433" i="3"/>
  <c r="AN433" i="3"/>
  <c r="AI433" i="3"/>
  <c r="AH433" i="3"/>
  <c r="AC433" i="3"/>
  <c r="AB433" i="3"/>
  <c r="W433" i="3"/>
  <c r="V433" i="3"/>
  <c r="Q433" i="3"/>
  <c r="P433" i="3"/>
  <c r="K433" i="3"/>
  <c r="E433" i="3"/>
  <c r="BM432" i="3"/>
  <c r="BL432" i="3"/>
  <c r="BG432" i="3"/>
  <c r="BF432" i="3"/>
  <c r="BA432" i="3"/>
  <c r="AZ432" i="3"/>
  <c r="AU432" i="3"/>
  <c r="AT432" i="3"/>
  <c r="AO432" i="3"/>
  <c r="AN432" i="3"/>
  <c r="AI432" i="3"/>
  <c r="AH432" i="3"/>
  <c r="AC432" i="3"/>
  <c r="AB432" i="3"/>
  <c r="W432" i="3"/>
  <c r="V432" i="3"/>
  <c r="Q432" i="3"/>
  <c r="P432" i="3"/>
  <c r="K432" i="3"/>
  <c r="E432" i="3"/>
  <c r="BM431" i="3"/>
  <c r="BL431" i="3"/>
  <c r="BG431" i="3"/>
  <c r="BF431" i="3"/>
  <c r="BA431" i="3"/>
  <c r="AZ431" i="3"/>
  <c r="AU431" i="3"/>
  <c r="AT431" i="3"/>
  <c r="AO431" i="3"/>
  <c r="AN431" i="3"/>
  <c r="AI431" i="3"/>
  <c r="AH431" i="3"/>
  <c r="AC431" i="3"/>
  <c r="AB431" i="3"/>
  <c r="W431" i="3"/>
  <c r="V431" i="3"/>
  <c r="Q431" i="3"/>
  <c r="P431" i="3"/>
  <c r="K431" i="3"/>
  <c r="E431" i="3"/>
  <c r="BM430" i="3"/>
  <c r="BL430" i="3"/>
  <c r="BG430" i="3"/>
  <c r="BF430" i="3"/>
  <c r="BA430" i="3"/>
  <c r="AZ430" i="3"/>
  <c r="AU430" i="3"/>
  <c r="AT430" i="3"/>
  <c r="AO430" i="3"/>
  <c r="AN430" i="3"/>
  <c r="AI430" i="3"/>
  <c r="AH430" i="3"/>
  <c r="AC430" i="3"/>
  <c r="AB430" i="3"/>
  <c r="W430" i="3"/>
  <c r="V430" i="3"/>
  <c r="Q430" i="3"/>
  <c r="P430" i="3"/>
  <c r="K430" i="3"/>
  <c r="E430" i="3"/>
  <c r="BM429" i="3"/>
  <c r="BL429" i="3"/>
  <c r="BG429" i="3"/>
  <c r="BF429" i="3"/>
  <c r="BA429" i="3"/>
  <c r="AZ429" i="3"/>
  <c r="AU429" i="3"/>
  <c r="AT429" i="3"/>
  <c r="AO429" i="3"/>
  <c r="AN429" i="3"/>
  <c r="AI429" i="3"/>
  <c r="AH429" i="3"/>
  <c r="AC429" i="3"/>
  <c r="AB429" i="3"/>
  <c r="W429" i="3"/>
  <c r="V429" i="3"/>
  <c r="Q429" i="3"/>
  <c r="P429" i="3"/>
  <c r="K429" i="3"/>
  <c r="E429" i="3"/>
  <c r="BM428" i="3"/>
  <c r="BL428" i="3"/>
  <c r="BG428" i="3"/>
  <c r="BF428" i="3"/>
  <c r="BA428" i="3"/>
  <c r="AZ428" i="3"/>
  <c r="AU428" i="3"/>
  <c r="AT428" i="3"/>
  <c r="AO428" i="3"/>
  <c r="AN428" i="3"/>
  <c r="AI428" i="3"/>
  <c r="AH428" i="3"/>
  <c r="AC428" i="3"/>
  <c r="AB428" i="3"/>
  <c r="W428" i="3"/>
  <c r="V428" i="3"/>
  <c r="Q428" i="3"/>
  <c r="P428" i="3"/>
  <c r="K428" i="3"/>
  <c r="E428" i="3"/>
  <c r="BM427" i="3"/>
  <c r="BL427" i="3"/>
  <c r="BG427" i="3"/>
  <c r="BF427" i="3"/>
  <c r="BA427" i="3"/>
  <c r="AZ427" i="3"/>
  <c r="AU427" i="3"/>
  <c r="AT427" i="3"/>
  <c r="AO427" i="3"/>
  <c r="AN427" i="3"/>
  <c r="AI427" i="3"/>
  <c r="AH427" i="3"/>
  <c r="AC427" i="3"/>
  <c r="AB427" i="3"/>
  <c r="W427" i="3"/>
  <c r="V427" i="3"/>
  <c r="Q427" i="3"/>
  <c r="P427" i="3"/>
  <c r="K427" i="3"/>
  <c r="E427" i="3"/>
  <c r="BM426" i="3"/>
  <c r="BL426" i="3"/>
  <c r="BG426" i="3"/>
  <c r="BF426" i="3"/>
  <c r="BA426" i="3"/>
  <c r="AZ426" i="3"/>
  <c r="AU426" i="3"/>
  <c r="AT426" i="3"/>
  <c r="AO426" i="3"/>
  <c r="AN426" i="3"/>
  <c r="AI426" i="3"/>
  <c r="AH426" i="3"/>
  <c r="AC426" i="3"/>
  <c r="AB426" i="3"/>
  <c r="W426" i="3"/>
  <c r="V426" i="3"/>
  <c r="Q426" i="3"/>
  <c r="P426" i="3"/>
  <c r="K426" i="3"/>
  <c r="E426" i="3"/>
  <c r="BM425" i="3"/>
  <c r="BL425" i="3"/>
  <c r="BG425" i="3"/>
  <c r="BF425" i="3"/>
  <c r="BA425" i="3"/>
  <c r="AZ425" i="3"/>
  <c r="AU425" i="3"/>
  <c r="AT425" i="3"/>
  <c r="AO425" i="3"/>
  <c r="AN425" i="3"/>
  <c r="AI425" i="3"/>
  <c r="AH425" i="3"/>
  <c r="AC425" i="3"/>
  <c r="AB425" i="3"/>
  <c r="W425" i="3"/>
  <c r="V425" i="3"/>
  <c r="Q425" i="3"/>
  <c r="P425" i="3"/>
  <c r="K425" i="3"/>
  <c r="E425" i="3"/>
  <c r="BM424" i="3"/>
  <c r="BL424" i="3"/>
  <c r="BG424" i="3"/>
  <c r="BF424" i="3"/>
  <c r="BA424" i="3"/>
  <c r="AZ424" i="3"/>
  <c r="AU424" i="3"/>
  <c r="AT424" i="3"/>
  <c r="AO424" i="3"/>
  <c r="AN424" i="3"/>
  <c r="AI424" i="3"/>
  <c r="AH424" i="3"/>
  <c r="AC424" i="3"/>
  <c r="AB424" i="3"/>
  <c r="W424" i="3"/>
  <c r="V424" i="3"/>
  <c r="Q424" i="3"/>
  <c r="P424" i="3"/>
  <c r="K424" i="3"/>
  <c r="E424" i="3"/>
  <c r="BM423" i="3"/>
  <c r="BL423" i="3"/>
  <c r="BG423" i="3"/>
  <c r="BF423" i="3"/>
  <c r="BA423" i="3"/>
  <c r="AZ423" i="3"/>
  <c r="AU423" i="3"/>
  <c r="AT423" i="3"/>
  <c r="AO423" i="3"/>
  <c r="AN423" i="3"/>
  <c r="AI423" i="3"/>
  <c r="AH423" i="3"/>
  <c r="AC423" i="3"/>
  <c r="AB423" i="3"/>
  <c r="W423" i="3"/>
  <c r="V423" i="3"/>
  <c r="Q423" i="3"/>
  <c r="P423" i="3"/>
  <c r="K423" i="3"/>
  <c r="E423" i="3"/>
  <c r="BM422" i="3"/>
  <c r="BL422" i="3"/>
  <c r="BG422" i="3"/>
  <c r="BF422" i="3"/>
  <c r="BA422" i="3"/>
  <c r="AZ422" i="3"/>
  <c r="AU422" i="3"/>
  <c r="AT422" i="3"/>
  <c r="AO422" i="3"/>
  <c r="AN422" i="3"/>
  <c r="AI422" i="3"/>
  <c r="AH422" i="3"/>
  <c r="AC422" i="3"/>
  <c r="AB422" i="3"/>
  <c r="W422" i="3"/>
  <c r="V422" i="3"/>
  <c r="Q422" i="3"/>
  <c r="P422" i="3"/>
  <c r="K422" i="3"/>
  <c r="E422" i="3"/>
  <c r="BM421" i="3"/>
  <c r="BL421" i="3"/>
  <c r="BG421" i="3"/>
  <c r="BF421" i="3"/>
  <c r="BA421" i="3"/>
  <c r="AZ421" i="3"/>
  <c r="AU421" i="3"/>
  <c r="AT421" i="3"/>
  <c r="AO421" i="3"/>
  <c r="AN421" i="3"/>
  <c r="AI421" i="3"/>
  <c r="AH421" i="3"/>
  <c r="AC421" i="3"/>
  <c r="AB421" i="3"/>
  <c r="W421" i="3"/>
  <c r="V421" i="3"/>
  <c r="Q421" i="3"/>
  <c r="P421" i="3"/>
  <c r="K421" i="3"/>
  <c r="E421" i="3"/>
  <c r="BM420" i="3"/>
  <c r="BL420" i="3"/>
  <c r="BG420" i="3"/>
  <c r="BF420" i="3"/>
  <c r="BA420" i="3"/>
  <c r="AZ420" i="3"/>
  <c r="AU420" i="3"/>
  <c r="AT420" i="3"/>
  <c r="AO420" i="3"/>
  <c r="AN420" i="3"/>
  <c r="AI420" i="3"/>
  <c r="AH420" i="3"/>
  <c r="AC420" i="3"/>
  <c r="AB420" i="3"/>
  <c r="W420" i="3"/>
  <c r="V420" i="3"/>
  <c r="Q420" i="3"/>
  <c r="P420" i="3"/>
  <c r="K420" i="3"/>
  <c r="E420" i="3"/>
  <c r="BM419" i="3"/>
  <c r="BL419" i="3"/>
  <c r="BG419" i="3"/>
  <c r="BF419" i="3"/>
  <c r="BA419" i="3"/>
  <c r="AZ419" i="3"/>
  <c r="AU419" i="3"/>
  <c r="AT419" i="3"/>
  <c r="AO419" i="3"/>
  <c r="AN419" i="3"/>
  <c r="AI419" i="3"/>
  <c r="AH419" i="3"/>
  <c r="AC419" i="3"/>
  <c r="AB419" i="3"/>
  <c r="W419" i="3"/>
  <c r="V419" i="3"/>
  <c r="Q419" i="3"/>
  <c r="P419" i="3"/>
  <c r="K419" i="3"/>
  <c r="E419" i="3"/>
  <c r="BM418" i="3"/>
  <c r="BL418" i="3"/>
  <c r="BG418" i="3"/>
  <c r="BF418" i="3"/>
  <c r="BA418" i="3"/>
  <c r="AZ418" i="3"/>
  <c r="AU418" i="3"/>
  <c r="AT418" i="3"/>
  <c r="AO418" i="3"/>
  <c r="AN418" i="3"/>
  <c r="AI418" i="3"/>
  <c r="AH418" i="3"/>
  <c r="AC418" i="3"/>
  <c r="AB418" i="3"/>
  <c r="W418" i="3"/>
  <c r="V418" i="3"/>
  <c r="Q418" i="3"/>
  <c r="P418" i="3"/>
  <c r="K418" i="3"/>
  <c r="E418" i="3"/>
  <c r="BM417" i="3"/>
  <c r="BL417" i="3"/>
  <c r="BG417" i="3"/>
  <c r="BF417" i="3"/>
  <c r="BA417" i="3"/>
  <c r="AZ417" i="3"/>
  <c r="AU417" i="3"/>
  <c r="AT417" i="3"/>
  <c r="AO417" i="3"/>
  <c r="AN417" i="3"/>
  <c r="AI417" i="3"/>
  <c r="AH417" i="3"/>
  <c r="AC417" i="3"/>
  <c r="AB417" i="3"/>
  <c r="W417" i="3"/>
  <c r="V417" i="3"/>
  <c r="Q417" i="3"/>
  <c r="P417" i="3"/>
  <c r="K417" i="3"/>
  <c r="E417" i="3"/>
  <c r="BM416" i="3"/>
  <c r="BL416" i="3"/>
  <c r="BG416" i="3"/>
  <c r="BF416" i="3"/>
  <c r="BA416" i="3"/>
  <c r="AZ416" i="3"/>
  <c r="AU416" i="3"/>
  <c r="AT416" i="3"/>
  <c r="AO416" i="3"/>
  <c r="AN416" i="3"/>
  <c r="AI416" i="3"/>
  <c r="AH416" i="3"/>
  <c r="AC416" i="3"/>
  <c r="AB416" i="3"/>
  <c r="W416" i="3"/>
  <c r="V416" i="3"/>
  <c r="Q416" i="3"/>
  <c r="P416" i="3"/>
  <c r="K416" i="3"/>
  <c r="E416" i="3"/>
  <c r="BM415" i="3"/>
  <c r="BL415" i="3"/>
  <c r="BG415" i="3"/>
  <c r="BF415" i="3"/>
  <c r="BA415" i="3"/>
  <c r="AZ415" i="3"/>
  <c r="AU415" i="3"/>
  <c r="AT415" i="3"/>
  <c r="AO415" i="3"/>
  <c r="AN415" i="3"/>
  <c r="AI415" i="3"/>
  <c r="AH415" i="3"/>
  <c r="AC415" i="3"/>
  <c r="AB415" i="3"/>
  <c r="W415" i="3"/>
  <c r="V415" i="3"/>
  <c r="Q415" i="3"/>
  <c r="P415" i="3"/>
  <c r="K415" i="3"/>
  <c r="E415" i="3"/>
  <c r="BM414" i="3"/>
  <c r="BL414" i="3"/>
  <c r="BG414" i="3"/>
  <c r="BF414" i="3"/>
  <c r="BA414" i="3"/>
  <c r="AZ414" i="3"/>
  <c r="AU414" i="3"/>
  <c r="AT414" i="3"/>
  <c r="AO414" i="3"/>
  <c r="AN414" i="3"/>
  <c r="AI414" i="3"/>
  <c r="AH414" i="3"/>
  <c r="AC414" i="3"/>
  <c r="AB414" i="3"/>
  <c r="W414" i="3"/>
  <c r="V414" i="3"/>
  <c r="Q414" i="3"/>
  <c r="P414" i="3"/>
  <c r="K414" i="3"/>
  <c r="E414" i="3"/>
  <c r="BM413" i="3"/>
  <c r="BL413" i="3"/>
  <c r="BG413" i="3"/>
  <c r="BF413" i="3"/>
  <c r="BA413" i="3"/>
  <c r="AZ413" i="3"/>
  <c r="AU413" i="3"/>
  <c r="AT413" i="3"/>
  <c r="AO413" i="3"/>
  <c r="AN413" i="3"/>
  <c r="AI413" i="3"/>
  <c r="AH413" i="3"/>
  <c r="AC413" i="3"/>
  <c r="AB413" i="3"/>
  <c r="W413" i="3"/>
  <c r="V413" i="3"/>
  <c r="Q413" i="3"/>
  <c r="P413" i="3"/>
  <c r="K413" i="3"/>
  <c r="J413" i="3"/>
  <c r="E413" i="3"/>
  <c r="D413" i="3"/>
  <c r="BM412" i="3"/>
  <c r="BL412" i="3"/>
  <c r="BG412" i="3"/>
  <c r="BF412" i="3"/>
  <c r="BA412" i="3"/>
  <c r="AZ412" i="3"/>
  <c r="AU412" i="3"/>
  <c r="AT412" i="3"/>
  <c r="AO412" i="3"/>
  <c r="AN412" i="3"/>
  <c r="AI412" i="3"/>
  <c r="AH412" i="3"/>
  <c r="AC412" i="3"/>
  <c r="AB412" i="3"/>
  <c r="W412" i="3"/>
  <c r="V412" i="3"/>
  <c r="Q412" i="3"/>
  <c r="P412" i="3"/>
  <c r="K412" i="3"/>
  <c r="J412" i="3"/>
  <c r="E412" i="3"/>
  <c r="D412" i="3"/>
  <c r="BM411" i="3"/>
  <c r="BL411" i="3"/>
  <c r="BG411" i="3"/>
  <c r="BF411" i="3"/>
  <c r="BA411" i="3"/>
  <c r="AZ411" i="3"/>
  <c r="AU411" i="3"/>
  <c r="AT411" i="3"/>
  <c r="AO411" i="3"/>
  <c r="AN411" i="3"/>
  <c r="AI411" i="3"/>
  <c r="AH411" i="3"/>
  <c r="AC411" i="3"/>
  <c r="AB411" i="3"/>
  <c r="W411" i="3"/>
  <c r="V411" i="3"/>
  <c r="Q411" i="3"/>
  <c r="P411" i="3"/>
  <c r="K411" i="3"/>
  <c r="J411" i="3"/>
  <c r="E411" i="3"/>
  <c r="D411" i="3"/>
  <c r="BM410" i="3"/>
  <c r="BL410" i="3"/>
  <c r="BG410" i="3"/>
  <c r="BF410" i="3"/>
  <c r="BA410" i="3"/>
  <c r="AZ410" i="3"/>
  <c r="AU410" i="3"/>
  <c r="AT410" i="3"/>
  <c r="AO410" i="3"/>
  <c r="AN410" i="3"/>
  <c r="AI410" i="3"/>
  <c r="AH410" i="3"/>
  <c r="AC410" i="3"/>
  <c r="AB410" i="3"/>
  <c r="W410" i="3"/>
  <c r="V410" i="3"/>
  <c r="Q410" i="3"/>
  <c r="P410" i="3"/>
  <c r="K410" i="3"/>
  <c r="J410" i="3"/>
  <c r="E410" i="3"/>
  <c r="D410" i="3"/>
  <c r="BM409" i="3"/>
  <c r="BL409" i="3"/>
  <c r="BG409" i="3"/>
  <c r="BF409" i="3"/>
  <c r="BA409" i="3"/>
  <c r="AZ409" i="3"/>
  <c r="AU409" i="3"/>
  <c r="AT409" i="3"/>
  <c r="AO409" i="3"/>
  <c r="AN409" i="3"/>
  <c r="AI409" i="3"/>
  <c r="AH409" i="3"/>
  <c r="AC409" i="3"/>
  <c r="AB409" i="3"/>
  <c r="W409" i="3"/>
  <c r="V409" i="3"/>
  <c r="Q409" i="3"/>
  <c r="P409" i="3"/>
  <c r="K409" i="3"/>
  <c r="J409" i="3"/>
  <c r="E409" i="3"/>
  <c r="D409" i="3"/>
  <c r="BM408" i="3"/>
  <c r="BL408" i="3"/>
  <c r="BG408" i="3"/>
  <c r="BF408" i="3"/>
  <c r="BA408" i="3"/>
  <c r="AZ408" i="3"/>
  <c r="AU408" i="3"/>
  <c r="AT408" i="3"/>
  <c r="AO408" i="3"/>
  <c r="AN408" i="3"/>
  <c r="AI408" i="3"/>
  <c r="AH408" i="3"/>
  <c r="AC408" i="3"/>
  <c r="AB408" i="3"/>
  <c r="W408" i="3"/>
  <c r="V408" i="3"/>
  <c r="Q408" i="3"/>
  <c r="P408" i="3"/>
  <c r="K408" i="3"/>
  <c r="J408" i="3"/>
  <c r="E408" i="3"/>
  <c r="D408" i="3"/>
  <c r="BM407" i="3"/>
  <c r="BL407" i="3"/>
  <c r="BG407" i="3"/>
  <c r="BF407" i="3"/>
  <c r="BA407" i="3"/>
  <c r="AZ407" i="3"/>
  <c r="AU407" i="3"/>
  <c r="AT407" i="3"/>
  <c r="AO407" i="3"/>
  <c r="AN407" i="3"/>
  <c r="AI407" i="3"/>
  <c r="AH407" i="3"/>
  <c r="AC407" i="3"/>
  <c r="AB407" i="3"/>
  <c r="W407" i="3"/>
  <c r="V407" i="3"/>
  <c r="Q407" i="3"/>
  <c r="P407" i="3"/>
  <c r="K407" i="3"/>
  <c r="J407" i="3"/>
  <c r="E407" i="3"/>
  <c r="D407" i="3"/>
  <c r="BM406" i="3"/>
  <c r="BL406" i="3"/>
  <c r="BG406" i="3"/>
  <c r="BF406" i="3"/>
  <c r="BA406" i="3"/>
  <c r="AZ406" i="3"/>
  <c r="AU406" i="3"/>
  <c r="AT406" i="3"/>
  <c r="AO406" i="3"/>
  <c r="AN406" i="3"/>
  <c r="AI406" i="3"/>
  <c r="AH406" i="3"/>
  <c r="AC406" i="3"/>
  <c r="AB406" i="3"/>
  <c r="W406" i="3"/>
  <c r="V406" i="3"/>
  <c r="Q406" i="3"/>
  <c r="P406" i="3"/>
  <c r="K406" i="3"/>
  <c r="J406" i="3"/>
  <c r="E406" i="3"/>
  <c r="D406" i="3"/>
  <c r="BM405" i="3"/>
  <c r="BL405" i="3"/>
  <c r="BG405" i="3"/>
  <c r="BF405" i="3"/>
  <c r="BA405" i="3"/>
  <c r="AZ405" i="3"/>
  <c r="AU405" i="3"/>
  <c r="AT405" i="3"/>
  <c r="AO405" i="3"/>
  <c r="AN405" i="3"/>
  <c r="AI405" i="3"/>
  <c r="AH405" i="3"/>
  <c r="AC405" i="3"/>
  <c r="AB405" i="3"/>
  <c r="W405" i="3"/>
  <c r="V405" i="3"/>
  <c r="Q405" i="3"/>
  <c r="P405" i="3"/>
  <c r="K405" i="3"/>
  <c r="J405" i="3"/>
  <c r="E405" i="3"/>
  <c r="D405" i="3"/>
  <c r="BM404" i="3"/>
  <c r="BL404" i="3"/>
  <c r="BG404" i="3"/>
  <c r="BF404" i="3"/>
  <c r="BA404" i="3"/>
  <c r="AZ404" i="3"/>
  <c r="AU404" i="3"/>
  <c r="AT404" i="3"/>
  <c r="AO404" i="3"/>
  <c r="AN404" i="3"/>
  <c r="AI404" i="3"/>
  <c r="AH404" i="3"/>
  <c r="AC404" i="3"/>
  <c r="AB404" i="3"/>
  <c r="W404" i="3"/>
  <c r="V404" i="3"/>
  <c r="Q404" i="3"/>
  <c r="P404" i="3"/>
  <c r="K404" i="3"/>
  <c r="J404" i="3"/>
  <c r="E404" i="3"/>
  <c r="D404" i="3"/>
  <c r="BM403" i="3"/>
  <c r="BL403" i="3"/>
  <c r="BG403" i="3"/>
  <c r="BF403" i="3"/>
  <c r="BA403" i="3"/>
  <c r="AZ403" i="3"/>
  <c r="AU403" i="3"/>
  <c r="AT403" i="3"/>
  <c r="AO403" i="3"/>
  <c r="AN403" i="3"/>
  <c r="AI403" i="3"/>
  <c r="AH403" i="3"/>
  <c r="AC403" i="3"/>
  <c r="AB403" i="3"/>
  <c r="W403" i="3"/>
  <c r="V403" i="3"/>
  <c r="Q403" i="3"/>
  <c r="P403" i="3"/>
  <c r="K403" i="3"/>
  <c r="J403" i="3"/>
  <c r="E403" i="3"/>
  <c r="D403" i="3"/>
  <c r="BM402" i="3"/>
  <c r="BL402" i="3"/>
  <c r="BG402" i="3"/>
  <c r="BF402" i="3"/>
  <c r="BA402" i="3"/>
  <c r="AZ402" i="3"/>
  <c r="AU402" i="3"/>
  <c r="AT402" i="3"/>
  <c r="AO402" i="3"/>
  <c r="AN402" i="3"/>
  <c r="AI402" i="3"/>
  <c r="AH402" i="3"/>
  <c r="AC402" i="3"/>
  <c r="AB402" i="3"/>
  <c r="W402" i="3"/>
  <c r="V402" i="3"/>
  <c r="Q402" i="3"/>
  <c r="P402" i="3"/>
  <c r="K402" i="3"/>
  <c r="J402" i="3"/>
  <c r="E402" i="3"/>
  <c r="D402" i="3"/>
  <c r="BM401" i="3"/>
  <c r="BL401" i="3"/>
  <c r="BG401" i="3"/>
  <c r="BF401" i="3"/>
  <c r="BA401" i="3"/>
  <c r="AZ401" i="3"/>
  <c r="AU401" i="3"/>
  <c r="AT401" i="3"/>
  <c r="AO401" i="3"/>
  <c r="AN401" i="3"/>
  <c r="AI401" i="3"/>
  <c r="AH401" i="3"/>
  <c r="AC401" i="3"/>
  <c r="AB401" i="3"/>
  <c r="W401" i="3"/>
  <c r="V401" i="3"/>
  <c r="Q401" i="3"/>
  <c r="P401" i="3"/>
  <c r="K401" i="3"/>
  <c r="J401" i="3"/>
  <c r="E401" i="3"/>
  <c r="D401" i="3"/>
  <c r="BM400" i="3"/>
  <c r="BL400" i="3"/>
  <c r="BG400" i="3"/>
  <c r="BF400" i="3"/>
  <c r="BA400" i="3"/>
  <c r="AZ400" i="3"/>
  <c r="AU400" i="3"/>
  <c r="AT400" i="3"/>
  <c r="AO400" i="3"/>
  <c r="AN400" i="3"/>
  <c r="AI400" i="3"/>
  <c r="AH400" i="3"/>
  <c r="AC400" i="3"/>
  <c r="AB400" i="3"/>
  <c r="W400" i="3"/>
  <c r="V400" i="3"/>
  <c r="Q400" i="3"/>
  <c r="P400" i="3"/>
  <c r="K400" i="3"/>
  <c r="J400" i="3"/>
  <c r="E400" i="3"/>
  <c r="D400" i="3"/>
  <c r="BM399" i="3"/>
  <c r="BL399" i="3"/>
  <c r="BG399" i="3"/>
  <c r="BF399" i="3"/>
  <c r="BA399" i="3"/>
  <c r="AZ399" i="3"/>
  <c r="AU399" i="3"/>
  <c r="AT399" i="3"/>
  <c r="AO399" i="3"/>
  <c r="AN399" i="3"/>
  <c r="AI399" i="3"/>
  <c r="AH399" i="3"/>
  <c r="AC399" i="3"/>
  <c r="AB399" i="3"/>
  <c r="W399" i="3"/>
  <c r="V399" i="3"/>
  <c r="Q399" i="3"/>
  <c r="P399" i="3"/>
  <c r="K399" i="3"/>
  <c r="J399" i="3"/>
  <c r="E399" i="3"/>
  <c r="D399" i="3"/>
  <c r="BM398" i="3"/>
  <c r="BL398" i="3"/>
  <c r="BG398" i="3"/>
  <c r="BF398" i="3"/>
  <c r="BA398" i="3"/>
  <c r="AZ398" i="3"/>
  <c r="AU398" i="3"/>
  <c r="AT398" i="3"/>
  <c r="AO398" i="3"/>
  <c r="AN398" i="3"/>
  <c r="AI398" i="3"/>
  <c r="AH398" i="3"/>
  <c r="AC398" i="3"/>
  <c r="AB398" i="3"/>
  <c r="W398" i="3"/>
  <c r="V398" i="3"/>
  <c r="Q398" i="3"/>
  <c r="P398" i="3"/>
  <c r="K398" i="3"/>
  <c r="J398" i="3"/>
  <c r="E398" i="3"/>
  <c r="D398" i="3"/>
  <c r="BM397" i="3"/>
  <c r="BL397" i="3"/>
  <c r="BG397" i="3"/>
  <c r="BF397" i="3"/>
  <c r="BA397" i="3"/>
  <c r="AZ397" i="3"/>
  <c r="AU397" i="3"/>
  <c r="AT397" i="3"/>
  <c r="AO397" i="3"/>
  <c r="AN397" i="3"/>
  <c r="AI397" i="3"/>
  <c r="AH397" i="3"/>
  <c r="AC397" i="3"/>
  <c r="AB397" i="3"/>
  <c r="W397" i="3"/>
  <c r="V397" i="3"/>
  <c r="Q397" i="3"/>
  <c r="P397" i="3"/>
  <c r="K397" i="3"/>
  <c r="J397" i="3"/>
  <c r="E397" i="3"/>
  <c r="D397" i="3"/>
  <c r="BM396" i="3"/>
  <c r="BL396" i="3"/>
  <c r="BG396" i="3"/>
  <c r="BF396" i="3"/>
  <c r="BA396" i="3"/>
  <c r="AZ396" i="3"/>
  <c r="AU396" i="3"/>
  <c r="AT396" i="3"/>
  <c r="AO396" i="3"/>
  <c r="AN396" i="3"/>
  <c r="AI396" i="3"/>
  <c r="AH396" i="3"/>
  <c r="AC396" i="3"/>
  <c r="AB396" i="3"/>
  <c r="W396" i="3"/>
  <c r="V396" i="3"/>
  <c r="Q396" i="3"/>
  <c r="P396" i="3"/>
  <c r="K396" i="3"/>
  <c r="J396" i="3"/>
  <c r="E396" i="3"/>
  <c r="D396" i="3"/>
  <c r="BM395" i="3"/>
  <c r="BL395" i="3"/>
  <c r="BG395" i="3"/>
  <c r="BF395" i="3"/>
  <c r="BA395" i="3"/>
  <c r="AZ395" i="3"/>
  <c r="AU395" i="3"/>
  <c r="AT395" i="3"/>
  <c r="AO395" i="3"/>
  <c r="AN395" i="3"/>
  <c r="AI395" i="3"/>
  <c r="AH395" i="3"/>
  <c r="AC395" i="3"/>
  <c r="AB395" i="3"/>
  <c r="W395" i="3"/>
  <c r="V395" i="3"/>
  <c r="Q395" i="3"/>
  <c r="P395" i="3"/>
  <c r="K395" i="3"/>
  <c r="J395" i="3"/>
  <c r="E395" i="3"/>
  <c r="D395" i="3"/>
  <c r="BM394" i="3"/>
  <c r="BL394" i="3"/>
  <c r="BG394" i="3"/>
  <c r="BF394" i="3"/>
  <c r="BA394" i="3"/>
  <c r="AZ394" i="3"/>
  <c r="AU394" i="3"/>
  <c r="AT394" i="3"/>
  <c r="AO394" i="3"/>
  <c r="AN394" i="3"/>
  <c r="AI394" i="3"/>
  <c r="AH394" i="3"/>
  <c r="AC394" i="3"/>
  <c r="AB394" i="3"/>
  <c r="W394" i="3"/>
  <c r="V394" i="3"/>
  <c r="Q394" i="3"/>
  <c r="P394" i="3"/>
  <c r="K394" i="3"/>
  <c r="J394" i="3"/>
  <c r="E394" i="3"/>
  <c r="D394" i="3"/>
  <c r="BM393" i="3"/>
  <c r="BL393" i="3"/>
  <c r="BG393" i="3"/>
  <c r="BF393" i="3"/>
  <c r="BA393" i="3"/>
  <c r="AZ393" i="3"/>
  <c r="AU393" i="3"/>
  <c r="AT393" i="3"/>
  <c r="AO393" i="3"/>
  <c r="AN393" i="3"/>
  <c r="AI393" i="3"/>
  <c r="AH393" i="3"/>
  <c r="AC393" i="3"/>
  <c r="AB393" i="3"/>
  <c r="W393" i="3"/>
  <c r="V393" i="3"/>
  <c r="Q393" i="3"/>
  <c r="P393" i="3"/>
  <c r="K393" i="3"/>
  <c r="J393" i="3"/>
  <c r="E393" i="3"/>
  <c r="D393" i="3"/>
  <c r="BM392" i="3"/>
  <c r="BL392" i="3"/>
  <c r="BG392" i="3"/>
  <c r="BF392" i="3"/>
  <c r="BA392" i="3"/>
  <c r="AZ392" i="3"/>
  <c r="AU392" i="3"/>
  <c r="AT392" i="3"/>
  <c r="AO392" i="3"/>
  <c r="AN392" i="3"/>
  <c r="AI392" i="3"/>
  <c r="AH392" i="3"/>
  <c r="AC392" i="3"/>
  <c r="AB392" i="3"/>
  <c r="W392" i="3"/>
  <c r="V392" i="3"/>
  <c r="Q392" i="3"/>
  <c r="P392" i="3"/>
  <c r="K392" i="3"/>
  <c r="J392" i="3"/>
  <c r="E392" i="3"/>
  <c r="D392" i="3"/>
  <c r="BM391" i="3"/>
  <c r="BL391" i="3"/>
  <c r="BG391" i="3"/>
  <c r="BF391" i="3"/>
  <c r="BA391" i="3"/>
  <c r="AZ391" i="3"/>
  <c r="AU391" i="3"/>
  <c r="AT391" i="3"/>
  <c r="AO391" i="3"/>
  <c r="AN391" i="3"/>
  <c r="AI391" i="3"/>
  <c r="AH391" i="3"/>
  <c r="AC391" i="3"/>
  <c r="AB391" i="3"/>
  <c r="W391" i="3"/>
  <c r="V391" i="3"/>
  <c r="Q391" i="3"/>
  <c r="P391" i="3"/>
  <c r="K391" i="3"/>
  <c r="J391" i="3"/>
  <c r="E391" i="3"/>
  <c r="D391" i="3"/>
  <c r="BM390" i="3"/>
  <c r="BL390" i="3"/>
  <c r="BG390" i="3"/>
  <c r="BF390" i="3"/>
  <c r="BA390" i="3"/>
  <c r="AZ390" i="3"/>
  <c r="AU390" i="3"/>
  <c r="AT390" i="3"/>
  <c r="AO390" i="3"/>
  <c r="AN390" i="3"/>
  <c r="AI390" i="3"/>
  <c r="AH390" i="3"/>
  <c r="AC390" i="3"/>
  <c r="AB390" i="3"/>
  <c r="W390" i="3"/>
  <c r="V390" i="3"/>
  <c r="Q390" i="3"/>
  <c r="P390" i="3"/>
  <c r="K390" i="3"/>
  <c r="J390" i="3"/>
  <c r="E390" i="3"/>
  <c r="D390" i="3"/>
  <c r="BM389" i="3"/>
  <c r="BL389" i="3"/>
  <c r="BG389" i="3"/>
  <c r="BF389" i="3"/>
  <c r="BA389" i="3"/>
  <c r="AZ389" i="3"/>
  <c r="AU389" i="3"/>
  <c r="AT389" i="3"/>
  <c r="AO389" i="3"/>
  <c r="AN389" i="3"/>
  <c r="AI389" i="3"/>
  <c r="AH389" i="3"/>
  <c r="AC389" i="3"/>
  <c r="AB389" i="3"/>
  <c r="W389" i="3"/>
  <c r="V389" i="3"/>
  <c r="Q389" i="3"/>
  <c r="P389" i="3"/>
  <c r="K389" i="3"/>
  <c r="J389" i="3"/>
  <c r="E389" i="3"/>
  <c r="D389" i="3"/>
  <c r="BM388" i="3"/>
  <c r="BL388" i="3"/>
  <c r="BG388" i="3"/>
  <c r="BF388" i="3"/>
  <c r="BA388" i="3"/>
  <c r="AZ388" i="3"/>
  <c r="AU388" i="3"/>
  <c r="AT388" i="3"/>
  <c r="AO388" i="3"/>
  <c r="AN388" i="3"/>
  <c r="AI388" i="3"/>
  <c r="AH388" i="3"/>
  <c r="AC388" i="3"/>
  <c r="AB388" i="3"/>
  <c r="W388" i="3"/>
  <c r="V388" i="3"/>
  <c r="Q388" i="3"/>
  <c r="P388" i="3"/>
  <c r="K388" i="3"/>
  <c r="J388" i="3"/>
  <c r="E388" i="3"/>
  <c r="D388" i="3"/>
  <c r="BM387" i="3"/>
  <c r="BL387" i="3"/>
  <c r="BG387" i="3"/>
  <c r="BF387" i="3"/>
  <c r="BA387" i="3"/>
  <c r="AZ387" i="3"/>
  <c r="AU387" i="3"/>
  <c r="AT387" i="3"/>
  <c r="AO387" i="3"/>
  <c r="AN387" i="3"/>
  <c r="AI387" i="3"/>
  <c r="AH387" i="3"/>
  <c r="AC387" i="3"/>
  <c r="AB387" i="3"/>
  <c r="W387" i="3"/>
  <c r="V387" i="3"/>
  <c r="Q387" i="3"/>
  <c r="P387" i="3"/>
  <c r="K387" i="3"/>
  <c r="J387" i="3"/>
  <c r="E387" i="3"/>
  <c r="D387" i="3"/>
  <c r="BM386" i="3"/>
  <c r="BL386" i="3"/>
  <c r="BG386" i="3"/>
  <c r="BF386" i="3"/>
  <c r="BA386" i="3"/>
  <c r="AZ386" i="3"/>
  <c r="AU386" i="3"/>
  <c r="AT386" i="3"/>
  <c r="AO386" i="3"/>
  <c r="AN386" i="3"/>
  <c r="AI386" i="3"/>
  <c r="AH386" i="3"/>
  <c r="AC386" i="3"/>
  <c r="AB386" i="3"/>
  <c r="W386" i="3"/>
  <c r="V386" i="3"/>
  <c r="Q386" i="3"/>
  <c r="P386" i="3"/>
  <c r="K386" i="3"/>
  <c r="J386" i="3"/>
  <c r="E386" i="3"/>
  <c r="D386" i="3"/>
  <c r="BM385" i="3"/>
  <c r="BL385" i="3"/>
  <c r="BG385" i="3"/>
  <c r="BF385" i="3"/>
  <c r="BA385" i="3"/>
  <c r="AZ385" i="3"/>
  <c r="AU385" i="3"/>
  <c r="AT385" i="3"/>
  <c r="AO385" i="3"/>
  <c r="AN385" i="3"/>
  <c r="AI385" i="3"/>
  <c r="AH385" i="3"/>
  <c r="AC385" i="3"/>
  <c r="AB385" i="3"/>
  <c r="W385" i="3"/>
  <c r="V385" i="3"/>
  <c r="Q385" i="3"/>
  <c r="P385" i="3"/>
  <c r="K385" i="3"/>
  <c r="J385" i="3"/>
  <c r="E385" i="3"/>
  <c r="D385" i="3"/>
  <c r="BM384" i="3"/>
  <c r="BL384" i="3"/>
  <c r="BG384" i="3"/>
  <c r="BF384" i="3"/>
  <c r="BA384" i="3"/>
  <c r="AZ384" i="3"/>
  <c r="AU384" i="3"/>
  <c r="AT384" i="3"/>
  <c r="AO384" i="3"/>
  <c r="AN384" i="3"/>
  <c r="AI384" i="3"/>
  <c r="AH384" i="3"/>
  <c r="AC384" i="3"/>
  <c r="AB384" i="3"/>
  <c r="W384" i="3"/>
  <c r="V384" i="3"/>
  <c r="Q384" i="3"/>
  <c r="P384" i="3"/>
  <c r="K384" i="3"/>
  <c r="J384" i="3"/>
  <c r="E384" i="3"/>
  <c r="D384" i="3"/>
  <c r="BM383" i="3"/>
  <c r="BL383" i="3"/>
  <c r="BG383" i="3"/>
  <c r="BF383" i="3"/>
  <c r="BA383" i="3"/>
  <c r="AZ383" i="3"/>
  <c r="AU383" i="3"/>
  <c r="AT383" i="3"/>
  <c r="AO383" i="3"/>
  <c r="AN383" i="3"/>
  <c r="AI383" i="3"/>
  <c r="AH383" i="3"/>
  <c r="AC383" i="3"/>
  <c r="AB383" i="3"/>
  <c r="W383" i="3"/>
  <c r="V383" i="3"/>
  <c r="Q383" i="3"/>
  <c r="P383" i="3"/>
  <c r="K383" i="3"/>
  <c r="J383" i="3"/>
  <c r="E383" i="3"/>
  <c r="D383" i="3"/>
  <c r="BM382" i="3"/>
  <c r="BL382" i="3"/>
  <c r="BG382" i="3"/>
  <c r="BF382" i="3"/>
  <c r="BA382" i="3"/>
  <c r="AZ382" i="3"/>
  <c r="AU382" i="3"/>
  <c r="AT382" i="3"/>
  <c r="AO382" i="3"/>
  <c r="AN382" i="3"/>
  <c r="AI382" i="3"/>
  <c r="AH382" i="3"/>
  <c r="AC382" i="3"/>
  <c r="AB382" i="3"/>
  <c r="W382" i="3"/>
  <c r="V382" i="3"/>
  <c r="Q382" i="3"/>
  <c r="P382" i="3"/>
  <c r="K382" i="3"/>
  <c r="J382" i="3"/>
  <c r="E382" i="3"/>
  <c r="D382" i="3"/>
  <c r="BM381" i="3"/>
  <c r="BG381" i="3"/>
  <c r="BF381" i="3"/>
  <c r="BA381" i="3"/>
  <c r="AZ381" i="3"/>
  <c r="AU381" i="3"/>
  <c r="AT381" i="3"/>
  <c r="AO381" i="3"/>
  <c r="AN381" i="3"/>
  <c r="AI381" i="3"/>
  <c r="AH381" i="3"/>
  <c r="AC381" i="3"/>
  <c r="AB381" i="3"/>
  <c r="W381" i="3"/>
  <c r="V381" i="3"/>
  <c r="Q381" i="3"/>
  <c r="P381" i="3"/>
  <c r="K381" i="3"/>
  <c r="J381" i="3"/>
  <c r="E381" i="3"/>
  <c r="D381" i="3"/>
  <c r="BM380" i="3"/>
  <c r="BG380" i="3"/>
  <c r="BF380" i="3"/>
  <c r="BA380" i="3"/>
  <c r="AZ380" i="3"/>
  <c r="AU380" i="3"/>
  <c r="AT380" i="3"/>
  <c r="AO380" i="3"/>
  <c r="AN380" i="3"/>
  <c r="AI380" i="3"/>
  <c r="AH380" i="3"/>
  <c r="AC380" i="3"/>
  <c r="AB380" i="3"/>
  <c r="W380" i="3"/>
  <c r="V380" i="3"/>
  <c r="Q380" i="3"/>
  <c r="P380" i="3"/>
  <c r="K380" i="3"/>
  <c r="J380" i="3"/>
  <c r="E380" i="3"/>
  <c r="D380" i="3"/>
  <c r="BM379" i="3"/>
  <c r="BG379" i="3"/>
  <c r="BF379" i="3"/>
  <c r="BA379" i="3"/>
  <c r="AZ379" i="3"/>
  <c r="AU379" i="3"/>
  <c r="AT379" i="3"/>
  <c r="AO379" i="3"/>
  <c r="AN379" i="3"/>
  <c r="AI379" i="3"/>
  <c r="AH379" i="3"/>
  <c r="AC379" i="3"/>
  <c r="AB379" i="3"/>
  <c r="W379" i="3"/>
  <c r="V379" i="3"/>
  <c r="Q379" i="3"/>
  <c r="P379" i="3"/>
  <c r="K379" i="3"/>
  <c r="J379" i="3"/>
  <c r="E379" i="3"/>
  <c r="D379" i="3"/>
  <c r="BM378" i="3"/>
  <c r="BG378" i="3"/>
  <c r="BF378" i="3"/>
  <c r="BA378" i="3"/>
  <c r="AZ378" i="3"/>
  <c r="AU378" i="3"/>
  <c r="AT378" i="3"/>
  <c r="AO378" i="3"/>
  <c r="AN378" i="3"/>
  <c r="AI378" i="3"/>
  <c r="AH378" i="3"/>
  <c r="AC378" i="3"/>
  <c r="AB378" i="3"/>
  <c r="W378" i="3"/>
  <c r="V378" i="3"/>
  <c r="Q378" i="3"/>
  <c r="P378" i="3"/>
  <c r="K378" i="3"/>
  <c r="J378" i="3"/>
  <c r="E378" i="3"/>
  <c r="D378" i="3"/>
  <c r="BM377" i="3"/>
  <c r="BG377" i="3"/>
  <c r="BF377" i="3"/>
  <c r="BA377" i="3"/>
  <c r="AZ377" i="3"/>
  <c r="AU377" i="3"/>
  <c r="AT377" i="3"/>
  <c r="AO377" i="3"/>
  <c r="AN377" i="3"/>
  <c r="AI377" i="3"/>
  <c r="AH377" i="3"/>
  <c r="AC377" i="3"/>
  <c r="AB377" i="3"/>
  <c r="W377" i="3"/>
  <c r="V377" i="3"/>
  <c r="Q377" i="3"/>
  <c r="P377" i="3"/>
  <c r="K377" i="3"/>
  <c r="J377" i="3"/>
  <c r="E377" i="3"/>
  <c r="D377" i="3"/>
  <c r="BM376" i="3"/>
  <c r="BG376" i="3"/>
  <c r="BF376" i="3"/>
  <c r="BA376" i="3"/>
  <c r="AZ376" i="3"/>
  <c r="AU376" i="3"/>
  <c r="AT376" i="3"/>
  <c r="AO376" i="3"/>
  <c r="AN376" i="3"/>
  <c r="AI376" i="3"/>
  <c r="AH376" i="3"/>
  <c r="AC376" i="3"/>
  <c r="AB376" i="3"/>
  <c r="W376" i="3"/>
  <c r="V376" i="3"/>
  <c r="Q376" i="3"/>
  <c r="P376" i="3"/>
  <c r="K376" i="3"/>
  <c r="J376" i="3"/>
  <c r="E376" i="3"/>
  <c r="D376" i="3"/>
  <c r="BM375" i="3"/>
  <c r="BG375" i="3"/>
  <c r="BF375" i="3"/>
  <c r="BA375" i="3"/>
  <c r="AZ375" i="3"/>
  <c r="AU375" i="3"/>
  <c r="AT375" i="3"/>
  <c r="AO375" i="3"/>
  <c r="AN375" i="3"/>
  <c r="AI375" i="3"/>
  <c r="AH375" i="3"/>
  <c r="AC375" i="3"/>
  <c r="AB375" i="3"/>
  <c r="W375" i="3"/>
  <c r="V375" i="3"/>
  <c r="Q375" i="3"/>
  <c r="P375" i="3"/>
  <c r="K375" i="3"/>
  <c r="J375" i="3"/>
  <c r="E375" i="3"/>
  <c r="D375" i="3"/>
  <c r="BM374" i="3"/>
  <c r="BG374" i="3"/>
  <c r="BF374" i="3"/>
  <c r="BA374" i="3"/>
  <c r="AZ374" i="3"/>
  <c r="AU374" i="3"/>
  <c r="AT374" i="3"/>
  <c r="AO374" i="3"/>
  <c r="AN374" i="3"/>
  <c r="AI374" i="3"/>
  <c r="AH374" i="3"/>
  <c r="AC374" i="3"/>
  <c r="AB374" i="3"/>
  <c r="W374" i="3"/>
  <c r="V374" i="3"/>
  <c r="Q374" i="3"/>
  <c r="P374" i="3"/>
  <c r="K374" i="3"/>
  <c r="J374" i="3"/>
  <c r="E374" i="3"/>
  <c r="D374" i="3"/>
  <c r="BM373" i="3"/>
  <c r="BG373" i="3"/>
  <c r="BF373" i="3"/>
  <c r="BA373" i="3"/>
  <c r="AZ373" i="3"/>
  <c r="AU373" i="3"/>
  <c r="AT373" i="3"/>
  <c r="AO373" i="3"/>
  <c r="AN373" i="3"/>
  <c r="AI373" i="3"/>
  <c r="AH373" i="3"/>
  <c r="AC373" i="3"/>
  <c r="AB373" i="3"/>
  <c r="W373" i="3"/>
  <c r="V373" i="3"/>
  <c r="Q373" i="3"/>
  <c r="P373" i="3"/>
  <c r="K373" i="3"/>
  <c r="J373" i="3"/>
  <c r="E373" i="3"/>
  <c r="D373" i="3"/>
  <c r="BM372" i="3"/>
  <c r="BG372" i="3"/>
  <c r="BF372" i="3"/>
  <c r="BA372" i="3"/>
  <c r="AZ372" i="3"/>
  <c r="AU372" i="3"/>
  <c r="AT372" i="3"/>
  <c r="AO372" i="3"/>
  <c r="AN372" i="3"/>
  <c r="AI372" i="3"/>
  <c r="AH372" i="3"/>
  <c r="AC372" i="3"/>
  <c r="AB372" i="3"/>
  <c r="W372" i="3"/>
  <c r="V372" i="3"/>
  <c r="Q372" i="3"/>
  <c r="P372" i="3"/>
  <c r="K372" i="3"/>
  <c r="J372" i="3"/>
  <c r="E372" i="3"/>
  <c r="D372" i="3"/>
  <c r="BM371" i="3"/>
  <c r="BG371" i="3"/>
  <c r="BF371" i="3"/>
  <c r="BA371" i="3"/>
  <c r="AZ371" i="3"/>
  <c r="AU371" i="3"/>
  <c r="AT371" i="3"/>
  <c r="AO371" i="3"/>
  <c r="AN371" i="3"/>
  <c r="AI371" i="3"/>
  <c r="AH371" i="3"/>
  <c r="AC371" i="3"/>
  <c r="AB371" i="3"/>
  <c r="W371" i="3"/>
  <c r="V371" i="3"/>
  <c r="Q371" i="3"/>
  <c r="P371" i="3"/>
  <c r="K371" i="3"/>
  <c r="J371" i="3"/>
  <c r="E371" i="3"/>
  <c r="D371" i="3"/>
  <c r="BM370" i="3"/>
  <c r="BG370" i="3"/>
  <c r="BF370" i="3"/>
  <c r="BA370" i="3"/>
  <c r="AZ370" i="3"/>
  <c r="AU370" i="3"/>
  <c r="AT370" i="3"/>
  <c r="AO370" i="3"/>
  <c r="AN370" i="3"/>
  <c r="AI370" i="3"/>
  <c r="AH370" i="3"/>
  <c r="AC370" i="3"/>
  <c r="AB370" i="3"/>
  <c r="W370" i="3"/>
  <c r="V370" i="3"/>
  <c r="Q370" i="3"/>
  <c r="P370" i="3"/>
  <c r="K370" i="3"/>
  <c r="J370" i="3"/>
  <c r="E370" i="3"/>
  <c r="D370" i="3"/>
  <c r="BM369" i="3"/>
  <c r="BG369" i="3"/>
  <c r="BF369" i="3"/>
  <c r="BA369" i="3"/>
  <c r="AZ369" i="3"/>
  <c r="AU369" i="3"/>
  <c r="AT369" i="3"/>
  <c r="AO369" i="3"/>
  <c r="AN369" i="3"/>
  <c r="AI369" i="3"/>
  <c r="AH369" i="3"/>
  <c r="AC369" i="3"/>
  <c r="AB369" i="3"/>
  <c r="W369" i="3"/>
  <c r="V369" i="3"/>
  <c r="Q369" i="3"/>
  <c r="P369" i="3"/>
  <c r="K369" i="3"/>
  <c r="J369" i="3"/>
  <c r="E369" i="3"/>
  <c r="D369" i="3"/>
  <c r="BM368" i="3"/>
  <c r="BG368" i="3"/>
  <c r="BF368" i="3"/>
  <c r="BA368" i="3"/>
  <c r="AZ368" i="3"/>
  <c r="AU368" i="3"/>
  <c r="AT368" i="3"/>
  <c r="AO368" i="3"/>
  <c r="AN368" i="3"/>
  <c r="AI368" i="3"/>
  <c r="AH368" i="3"/>
  <c r="AC368" i="3"/>
  <c r="AB368" i="3"/>
  <c r="W368" i="3"/>
  <c r="V368" i="3"/>
  <c r="Q368" i="3"/>
  <c r="P368" i="3"/>
  <c r="K368" i="3"/>
  <c r="J368" i="3"/>
  <c r="E368" i="3"/>
  <c r="D368" i="3"/>
  <c r="BM367" i="3"/>
  <c r="BG367" i="3"/>
  <c r="BF367" i="3"/>
  <c r="BA367" i="3"/>
  <c r="AZ367" i="3"/>
  <c r="AU367" i="3"/>
  <c r="AT367" i="3"/>
  <c r="AO367" i="3"/>
  <c r="AN367" i="3"/>
  <c r="AI367" i="3"/>
  <c r="AH367" i="3"/>
  <c r="AC367" i="3"/>
  <c r="AB367" i="3"/>
  <c r="W367" i="3"/>
  <c r="V367" i="3"/>
  <c r="Q367" i="3"/>
  <c r="P367" i="3"/>
  <c r="K367" i="3"/>
  <c r="J367" i="3"/>
  <c r="E367" i="3"/>
  <c r="D367" i="3"/>
  <c r="BM366" i="3"/>
  <c r="BG366" i="3"/>
  <c r="BF366" i="3"/>
  <c r="BA366" i="3"/>
  <c r="AZ366" i="3"/>
  <c r="AU366" i="3"/>
  <c r="AT366" i="3"/>
  <c r="AO366" i="3"/>
  <c r="AN366" i="3"/>
  <c r="AI366" i="3"/>
  <c r="AH366" i="3"/>
  <c r="AC366" i="3"/>
  <c r="AB366" i="3"/>
  <c r="W366" i="3"/>
  <c r="V366" i="3"/>
  <c r="Q366" i="3"/>
  <c r="P366" i="3"/>
  <c r="K366" i="3"/>
  <c r="J366" i="3"/>
  <c r="E366" i="3"/>
  <c r="D366" i="3"/>
  <c r="BM365" i="3"/>
  <c r="BG365" i="3"/>
  <c r="BF365" i="3"/>
  <c r="BA365" i="3"/>
  <c r="AZ365" i="3"/>
  <c r="AU365" i="3"/>
  <c r="AT365" i="3"/>
  <c r="AO365" i="3"/>
  <c r="AN365" i="3"/>
  <c r="AI365" i="3"/>
  <c r="AH365" i="3"/>
  <c r="AC365" i="3"/>
  <c r="AB365" i="3"/>
  <c r="W365" i="3"/>
  <c r="V365" i="3"/>
  <c r="Q365" i="3"/>
  <c r="P365" i="3"/>
  <c r="K365" i="3"/>
  <c r="J365" i="3"/>
  <c r="E365" i="3"/>
  <c r="D365" i="3"/>
  <c r="BM364" i="3"/>
  <c r="BG364" i="3"/>
  <c r="BF364" i="3"/>
  <c r="BA364" i="3"/>
  <c r="AZ364" i="3"/>
  <c r="AU364" i="3"/>
  <c r="AT364" i="3"/>
  <c r="AO364" i="3"/>
  <c r="AN364" i="3"/>
  <c r="AI364" i="3"/>
  <c r="AH364" i="3"/>
  <c r="AC364" i="3"/>
  <c r="AB364" i="3"/>
  <c r="W364" i="3"/>
  <c r="V364" i="3"/>
  <c r="Q364" i="3"/>
  <c r="P364" i="3"/>
  <c r="K364" i="3"/>
  <c r="J364" i="3"/>
  <c r="E364" i="3"/>
  <c r="D364" i="3"/>
  <c r="BM363" i="3"/>
  <c r="BG363" i="3"/>
  <c r="BF363" i="3"/>
  <c r="BA363" i="3"/>
  <c r="AZ363" i="3"/>
  <c r="AU363" i="3"/>
  <c r="AT363" i="3"/>
  <c r="AO363" i="3"/>
  <c r="AN363" i="3"/>
  <c r="AI363" i="3"/>
  <c r="AH363" i="3"/>
  <c r="AC363" i="3"/>
  <c r="AB363" i="3"/>
  <c r="W363" i="3"/>
  <c r="V363" i="3"/>
  <c r="Q363" i="3"/>
  <c r="P363" i="3"/>
  <c r="K363" i="3"/>
  <c r="J363" i="3"/>
  <c r="E363" i="3"/>
  <c r="D363" i="3"/>
  <c r="BM362" i="3"/>
  <c r="BG362" i="3"/>
  <c r="BF362" i="3"/>
  <c r="BA362" i="3"/>
  <c r="AZ362" i="3"/>
  <c r="AU362" i="3"/>
  <c r="AT362" i="3"/>
  <c r="AO362" i="3"/>
  <c r="AN362" i="3"/>
  <c r="AI362" i="3"/>
  <c r="AH362" i="3"/>
  <c r="AC362" i="3"/>
  <c r="AB362" i="3"/>
  <c r="W362" i="3"/>
  <c r="V362" i="3"/>
  <c r="Q362" i="3"/>
  <c r="P362" i="3"/>
  <c r="K362" i="3"/>
  <c r="J362" i="3"/>
  <c r="E362" i="3"/>
  <c r="D362" i="3"/>
  <c r="BM361" i="3"/>
  <c r="BG361" i="3"/>
  <c r="BF361" i="3"/>
  <c r="BA361" i="3"/>
  <c r="AZ361" i="3"/>
  <c r="AU361" i="3"/>
  <c r="AT361" i="3"/>
  <c r="AO361" i="3"/>
  <c r="AN361" i="3"/>
  <c r="AI361" i="3"/>
  <c r="AH361" i="3"/>
  <c r="AC361" i="3"/>
  <c r="AB361" i="3"/>
  <c r="W361" i="3"/>
  <c r="V361" i="3"/>
  <c r="Q361" i="3"/>
  <c r="P361" i="3"/>
  <c r="K361" i="3"/>
  <c r="J361" i="3"/>
  <c r="E361" i="3"/>
  <c r="D361" i="3"/>
  <c r="BM360" i="3"/>
  <c r="BG360" i="3"/>
  <c r="BF360" i="3"/>
  <c r="BA360" i="3"/>
  <c r="AZ360" i="3"/>
  <c r="AU360" i="3"/>
  <c r="AT360" i="3"/>
  <c r="AO360" i="3"/>
  <c r="AN360" i="3"/>
  <c r="AI360" i="3"/>
  <c r="AH360" i="3"/>
  <c r="AC360" i="3"/>
  <c r="AB360" i="3"/>
  <c r="W360" i="3"/>
  <c r="V360" i="3"/>
  <c r="Q360" i="3"/>
  <c r="P360" i="3"/>
  <c r="K360" i="3"/>
  <c r="J360" i="3"/>
  <c r="E360" i="3"/>
  <c r="D360" i="3"/>
  <c r="BM359" i="3"/>
  <c r="BG359" i="3"/>
  <c r="BF359" i="3"/>
  <c r="BA359" i="3"/>
  <c r="AZ359" i="3"/>
  <c r="AU359" i="3"/>
  <c r="AT359" i="3"/>
  <c r="AO359" i="3"/>
  <c r="AN359" i="3"/>
  <c r="AI359" i="3"/>
  <c r="AH359" i="3"/>
  <c r="AC359" i="3"/>
  <c r="AB359" i="3"/>
  <c r="W359" i="3"/>
  <c r="V359" i="3"/>
  <c r="Q359" i="3"/>
  <c r="P359" i="3"/>
  <c r="K359" i="3"/>
  <c r="J359" i="3"/>
  <c r="E359" i="3"/>
  <c r="D359" i="3"/>
  <c r="BM358" i="3"/>
  <c r="BG358" i="3"/>
  <c r="BF358" i="3"/>
  <c r="BA358" i="3"/>
  <c r="AZ358" i="3"/>
  <c r="AU358" i="3"/>
  <c r="AT358" i="3"/>
  <c r="AO358" i="3"/>
  <c r="AN358" i="3"/>
  <c r="AI358" i="3"/>
  <c r="AH358" i="3"/>
  <c r="AC358" i="3"/>
  <c r="AB358" i="3"/>
  <c r="W358" i="3"/>
  <c r="V358" i="3"/>
  <c r="Q358" i="3"/>
  <c r="P358" i="3"/>
  <c r="K358" i="3"/>
  <c r="J358" i="3"/>
  <c r="E358" i="3"/>
  <c r="D358" i="3"/>
  <c r="BM357" i="3"/>
  <c r="BG357" i="3"/>
  <c r="BF357" i="3"/>
  <c r="BA357" i="3"/>
  <c r="AZ357" i="3"/>
  <c r="AU357" i="3"/>
  <c r="AT357" i="3"/>
  <c r="AO357" i="3"/>
  <c r="AN357" i="3"/>
  <c r="AI357" i="3"/>
  <c r="AH357" i="3"/>
  <c r="AC357" i="3"/>
  <c r="AB357" i="3"/>
  <c r="W357" i="3"/>
  <c r="V357" i="3"/>
  <c r="Q357" i="3"/>
  <c r="P357" i="3"/>
  <c r="K357" i="3"/>
  <c r="J357" i="3"/>
  <c r="E357" i="3"/>
  <c r="D357" i="3"/>
  <c r="BM356" i="3"/>
  <c r="BG356" i="3"/>
  <c r="BF356" i="3"/>
  <c r="BA356" i="3"/>
  <c r="AZ356" i="3"/>
  <c r="AU356" i="3"/>
  <c r="AT356" i="3"/>
  <c r="AO356" i="3"/>
  <c r="AN356" i="3"/>
  <c r="AI356" i="3"/>
  <c r="AH356" i="3"/>
  <c r="AC356" i="3"/>
  <c r="AB356" i="3"/>
  <c r="W356" i="3"/>
  <c r="V356" i="3"/>
  <c r="Q356" i="3"/>
  <c r="P356" i="3"/>
  <c r="K356" i="3"/>
  <c r="J356" i="3"/>
  <c r="E356" i="3"/>
  <c r="D356" i="3"/>
  <c r="BM355" i="3"/>
  <c r="BG355" i="3"/>
  <c r="BF355" i="3"/>
  <c r="BA355" i="3"/>
  <c r="AZ355" i="3"/>
  <c r="AU355" i="3"/>
  <c r="AT355" i="3"/>
  <c r="AO355" i="3"/>
  <c r="AN355" i="3"/>
  <c r="AI355" i="3"/>
  <c r="AH355" i="3"/>
  <c r="AC355" i="3"/>
  <c r="AB355" i="3"/>
  <c r="W355" i="3"/>
  <c r="V355" i="3"/>
  <c r="Q355" i="3"/>
  <c r="P355" i="3"/>
  <c r="K355" i="3"/>
  <c r="J355" i="3"/>
  <c r="E355" i="3"/>
  <c r="D355" i="3"/>
  <c r="BM354" i="3"/>
  <c r="BG354" i="3"/>
  <c r="BF354" i="3"/>
  <c r="BA354" i="3"/>
  <c r="AZ354" i="3"/>
  <c r="AU354" i="3"/>
  <c r="AT354" i="3"/>
  <c r="AO354" i="3"/>
  <c r="AN354" i="3"/>
  <c r="AI354" i="3"/>
  <c r="AH354" i="3"/>
  <c r="AC354" i="3"/>
  <c r="AB354" i="3"/>
  <c r="W354" i="3"/>
  <c r="V354" i="3"/>
  <c r="Q354" i="3"/>
  <c r="P354" i="3"/>
  <c r="K354" i="3"/>
  <c r="J354" i="3"/>
  <c r="E354" i="3"/>
  <c r="D354" i="3"/>
  <c r="BM353" i="3"/>
  <c r="BG353" i="3"/>
  <c r="BA353" i="3"/>
  <c r="AZ353" i="3"/>
  <c r="AU353" i="3"/>
  <c r="AT353" i="3"/>
  <c r="AO353" i="3"/>
  <c r="AN353" i="3"/>
  <c r="AI353" i="3"/>
  <c r="AH353" i="3"/>
  <c r="AC353" i="3"/>
  <c r="AB353" i="3"/>
  <c r="W353" i="3"/>
  <c r="V353" i="3"/>
  <c r="Q353" i="3"/>
  <c r="P353" i="3"/>
  <c r="K353" i="3"/>
  <c r="J353" i="3"/>
  <c r="E353" i="3"/>
  <c r="D353" i="3"/>
  <c r="BM352" i="3"/>
  <c r="BG352" i="3"/>
  <c r="BA352" i="3"/>
  <c r="AZ352" i="3"/>
  <c r="AU352" i="3"/>
  <c r="AT352" i="3"/>
  <c r="AO352" i="3"/>
  <c r="AN352" i="3"/>
  <c r="AI352" i="3"/>
  <c r="AH352" i="3"/>
  <c r="AC352" i="3"/>
  <c r="AB352" i="3"/>
  <c r="W352" i="3"/>
  <c r="V352" i="3"/>
  <c r="Q352" i="3"/>
  <c r="P352" i="3"/>
  <c r="K352" i="3"/>
  <c r="J352" i="3"/>
  <c r="E352" i="3"/>
  <c r="D352" i="3"/>
  <c r="BM351" i="3"/>
  <c r="BG351" i="3"/>
  <c r="BA351" i="3"/>
  <c r="AZ351" i="3"/>
  <c r="AU351" i="3"/>
  <c r="AT351" i="3"/>
  <c r="AO351" i="3"/>
  <c r="AN351" i="3"/>
  <c r="AI351" i="3"/>
  <c r="AH351" i="3"/>
  <c r="AC351" i="3"/>
  <c r="AB351" i="3"/>
  <c r="W351" i="3"/>
  <c r="V351" i="3"/>
  <c r="Q351" i="3"/>
  <c r="P351" i="3"/>
  <c r="K351" i="3"/>
  <c r="J351" i="3"/>
  <c r="E351" i="3"/>
  <c r="D351" i="3"/>
  <c r="BM350" i="3"/>
  <c r="BG350" i="3"/>
  <c r="BA350" i="3"/>
  <c r="AZ350" i="3"/>
  <c r="AU350" i="3"/>
  <c r="AT350" i="3"/>
  <c r="AO350" i="3"/>
  <c r="AN350" i="3"/>
  <c r="AI350" i="3"/>
  <c r="AH350" i="3"/>
  <c r="AC350" i="3"/>
  <c r="AB350" i="3"/>
  <c r="W350" i="3"/>
  <c r="V350" i="3"/>
  <c r="Q350" i="3"/>
  <c r="P350" i="3"/>
  <c r="K350" i="3"/>
  <c r="J350" i="3"/>
  <c r="E350" i="3"/>
  <c r="D350" i="3"/>
  <c r="BM349" i="3"/>
  <c r="BG349" i="3"/>
  <c r="BA349" i="3"/>
  <c r="AZ349" i="3"/>
  <c r="AU349" i="3"/>
  <c r="AT349" i="3"/>
  <c r="AO349" i="3"/>
  <c r="AN349" i="3"/>
  <c r="AI349" i="3"/>
  <c r="AH349" i="3"/>
  <c r="AC349" i="3"/>
  <c r="AB349" i="3"/>
  <c r="W349" i="3"/>
  <c r="V349" i="3"/>
  <c r="Q349" i="3"/>
  <c r="P349" i="3"/>
  <c r="K349" i="3"/>
  <c r="J349" i="3"/>
  <c r="E349" i="3"/>
  <c r="D349" i="3"/>
  <c r="BM348" i="3"/>
  <c r="BG348" i="3"/>
  <c r="BA348" i="3"/>
  <c r="AZ348" i="3"/>
  <c r="AU348" i="3"/>
  <c r="AT348" i="3"/>
  <c r="AO348" i="3"/>
  <c r="AN348" i="3"/>
  <c r="AI348" i="3"/>
  <c r="AH348" i="3"/>
  <c r="AC348" i="3"/>
  <c r="AB348" i="3"/>
  <c r="W348" i="3"/>
  <c r="V348" i="3"/>
  <c r="Q348" i="3"/>
  <c r="P348" i="3"/>
  <c r="K348" i="3"/>
  <c r="J348" i="3"/>
  <c r="E348" i="3"/>
  <c r="D348" i="3"/>
  <c r="BM347" i="3"/>
  <c r="BG347" i="3"/>
  <c r="BA347" i="3"/>
  <c r="AZ347" i="3"/>
  <c r="AU347" i="3"/>
  <c r="AT347" i="3"/>
  <c r="AO347" i="3"/>
  <c r="AN347" i="3"/>
  <c r="AI347" i="3"/>
  <c r="AH347" i="3"/>
  <c r="AC347" i="3"/>
  <c r="AB347" i="3"/>
  <c r="W347" i="3"/>
  <c r="V347" i="3"/>
  <c r="Q347" i="3"/>
  <c r="P347" i="3"/>
  <c r="K347" i="3"/>
  <c r="J347" i="3"/>
  <c r="E347" i="3"/>
  <c r="D347" i="3"/>
  <c r="BM346" i="3"/>
  <c r="BG346" i="3"/>
  <c r="BA346" i="3"/>
  <c r="AZ346" i="3"/>
  <c r="AU346" i="3"/>
  <c r="AT346" i="3"/>
  <c r="AO346" i="3"/>
  <c r="AN346" i="3"/>
  <c r="AI346" i="3"/>
  <c r="AH346" i="3"/>
  <c r="AC346" i="3"/>
  <c r="AB346" i="3"/>
  <c r="W346" i="3"/>
  <c r="V346" i="3"/>
  <c r="Q346" i="3"/>
  <c r="P346" i="3"/>
  <c r="K346" i="3"/>
  <c r="J346" i="3"/>
  <c r="E346" i="3"/>
  <c r="D346" i="3"/>
  <c r="BM345" i="3"/>
  <c r="BG345" i="3"/>
  <c r="BA345" i="3"/>
  <c r="AZ345" i="3"/>
  <c r="AU345" i="3"/>
  <c r="AT345" i="3"/>
  <c r="AO345" i="3"/>
  <c r="AN345" i="3"/>
  <c r="AI345" i="3"/>
  <c r="AH345" i="3"/>
  <c r="AC345" i="3"/>
  <c r="AB345" i="3"/>
  <c r="W345" i="3"/>
  <c r="V345" i="3"/>
  <c r="Q345" i="3"/>
  <c r="P345" i="3"/>
  <c r="K345" i="3"/>
  <c r="J345" i="3"/>
  <c r="E345" i="3"/>
  <c r="D345" i="3"/>
  <c r="BM344" i="3"/>
  <c r="BG344" i="3"/>
  <c r="BA344" i="3"/>
  <c r="AZ344" i="3"/>
  <c r="AU344" i="3"/>
  <c r="AT344" i="3"/>
  <c r="AO344" i="3"/>
  <c r="AN344" i="3"/>
  <c r="AI344" i="3"/>
  <c r="AH344" i="3"/>
  <c r="AC344" i="3"/>
  <c r="AB344" i="3"/>
  <c r="W344" i="3"/>
  <c r="V344" i="3"/>
  <c r="Q344" i="3"/>
  <c r="P344" i="3"/>
  <c r="K344" i="3"/>
  <c r="J344" i="3"/>
  <c r="E344" i="3"/>
  <c r="D344" i="3"/>
  <c r="BM343" i="3"/>
  <c r="BG343" i="3"/>
  <c r="BA343" i="3"/>
  <c r="AZ343" i="3"/>
  <c r="AU343" i="3"/>
  <c r="AT343" i="3"/>
  <c r="AO343" i="3"/>
  <c r="AN343" i="3"/>
  <c r="AI343" i="3"/>
  <c r="AH343" i="3"/>
  <c r="AC343" i="3"/>
  <c r="AB343" i="3"/>
  <c r="W343" i="3"/>
  <c r="V343" i="3"/>
  <c r="Q343" i="3"/>
  <c r="P343" i="3"/>
  <c r="K343" i="3"/>
  <c r="J343" i="3"/>
  <c r="E343" i="3"/>
  <c r="D343" i="3"/>
  <c r="BM342" i="3"/>
  <c r="BG342" i="3"/>
  <c r="BA342" i="3"/>
  <c r="AZ342" i="3"/>
  <c r="AU342" i="3"/>
  <c r="AT342" i="3"/>
  <c r="AO342" i="3"/>
  <c r="AN342" i="3"/>
  <c r="AI342" i="3"/>
  <c r="AH342" i="3"/>
  <c r="AC342" i="3"/>
  <c r="AB342" i="3"/>
  <c r="W342" i="3"/>
  <c r="V342" i="3"/>
  <c r="Q342" i="3"/>
  <c r="P342" i="3"/>
  <c r="K342" i="3"/>
  <c r="J342" i="3"/>
  <c r="E342" i="3"/>
  <c r="D342" i="3"/>
  <c r="BM341" i="3"/>
  <c r="BG341" i="3"/>
  <c r="BA341" i="3"/>
  <c r="AZ341" i="3"/>
  <c r="AU341" i="3"/>
  <c r="AT341" i="3"/>
  <c r="AO341" i="3"/>
  <c r="AN341" i="3"/>
  <c r="AI341" i="3"/>
  <c r="AH341" i="3"/>
  <c r="AC341" i="3"/>
  <c r="AB341" i="3"/>
  <c r="W341" i="3"/>
  <c r="V341" i="3"/>
  <c r="Q341" i="3"/>
  <c r="P341" i="3"/>
  <c r="K341" i="3"/>
  <c r="J341" i="3"/>
  <c r="E341" i="3"/>
  <c r="D341" i="3"/>
  <c r="BM340" i="3"/>
  <c r="BG340" i="3"/>
  <c r="BA340" i="3"/>
  <c r="AZ340" i="3"/>
  <c r="AU340" i="3"/>
  <c r="AT340" i="3"/>
  <c r="AO340" i="3"/>
  <c r="AN340" i="3"/>
  <c r="AI340" i="3"/>
  <c r="AH340" i="3"/>
  <c r="AC340" i="3"/>
  <c r="AB340" i="3"/>
  <c r="W340" i="3"/>
  <c r="V340" i="3"/>
  <c r="Q340" i="3"/>
  <c r="P340" i="3"/>
  <c r="K340" i="3"/>
  <c r="J340" i="3"/>
  <c r="E340" i="3"/>
  <c r="D340" i="3"/>
  <c r="BM339" i="3"/>
  <c r="BG339" i="3"/>
  <c r="BA339" i="3"/>
  <c r="AZ339" i="3"/>
  <c r="AU339" i="3"/>
  <c r="AT339" i="3"/>
  <c r="AO339" i="3"/>
  <c r="AN339" i="3"/>
  <c r="AI339" i="3"/>
  <c r="AH339" i="3"/>
  <c r="AC339" i="3"/>
  <c r="AB339" i="3"/>
  <c r="W339" i="3"/>
  <c r="V339" i="3"/>
  <c r="Q339" i="3"/>
  <c r="P339" i="3"/>
  <c r="K339" i="3"/>
  <c r="J339" i="3"/>
  <c r="E339" i="3"/>
  <c r="D339" i="3"/>
  <c r="BM338" i="3"/>
  <c r="BG338" i="3"/>
  <c r="BA338" i="3"/>
  <c r="AZ338" i="3"/>
  <c r="AU338" i="3"/>
  <c r="AT338" i="3"/>
  <c r="AO338" i="3"/>
  <c r="AN338" i="3"/>
  <c r="AI338" i="3"/>
  <c r="AH338" i="3"/>
  <c r="AC338" i="3"/>
  <c r="AB338" i="3"/>
  <c r="W338" i="3"/>
  <c r="V338" i="3"/>
  <c r="Q338" i="3"/>
  <c r="P338" i="3"/>
  <c r="K338" i="3"/>
  <c r="J338" i="3"/>
  <c r="E338" i="3"/>
  <c r="D338" i="3"/>
  <c r="BM337" i="3"/>
  <c r="BG337" i="3"/>
  <c r="BA337" i="3"/>
  <c r="AZ337" i="3"/>
  <c r="AU337" i="3"/>
  <c r="AT337" i="3"/>
  <c r="AO337" i="3"/>
  <c r="AN337" i="3"/>
  <c r="AI337" i="3"/>
  <c r="AH337" i="3"/>
  <c r="AC337" i="3"/>
  <c r="AB337" i="3"/>
  <c r="W337" i="3"/>
  <c r="V337" i="3"/>
  <c r="Q337" i="3"/>
  <c r="P337" i="3"/>
  <c r="K337" i="3"/>
  <c r="J337" i="3"/>
  <c r="E337" i="3"/>
  <c r="D337" i="3"/>
  <c r="BM336" i="3"/>
  <c r="BG336" i="3"/>
  <c r="BA336" i="3"/>
  <c r="AZ336" i="3"/>
  <c r="AU336" i="3"/>
  <c r="AT336" i="3"/>
  <c r="AO336" i="3"/>
  <c r="AN336" i="3"/>
  <c r="AI336" i="3"/>
  <c r="AH336" i="3"/>
  <c r="AC336" i="3"/>
  <c r="AB336" i="3"/>
  <c r="W336" i="3"/>
  <c r="V336" i="3"/>
  <c r="Q336" i="3"/>
  <c r="P336" i="3"/>
  <c r="K336" i="3"/>
  <c r="J336" i="3"/>
  <c r="E336" i="3"/>
  <c r="D336" i="3"/>
  <c r="BM335" i="3"/>
  <c r="BG335" i="3"/>
  <c r="BA335" i="3"/>
  <c r="AZ335" i="3"/>
  <c r="AU335" i="3"/>
  <c r="AT335" i="3"/>
  <c r="AO335" i="3"/>
  <c r="AN335" i="3"/>
  <c r="AI335" i="3"/>
  <c r="AH335" i="3"/>
  <c r="AC335" i="3"/>
  <c r="AB335" i="3"/>
  <c r="W335" i="3"/>
  <c r="V335" i="3"/>
  <c r="Q335" i="3"/>
  <c r="P335" i="3"/>
  <c r="K335" i="3"/>
  <c r="J335" i="3"/>
  <c r="E335" i="3"/>
  <c r="D335" i="3"/>
  <c r="BM334" i="3"/>
  <c r="BG334" i="3"/>
  <c r="BA334" i="3"/>
  <c r="AZ334" i="3"/>
  <c r="AU334" i="3"/>
  <c r="AT334" i="3"/>
  <c r="AO334" i="3"/>
  <c r="AN334" i="3"/>
  <c r="AI334" i="3"/>
  <c r="AH334" i="3"/>
  <c r="AC334" i="3"/>
  <c r="AB334" i="3"/>
  <c r="W334" i="3"/>
  <c r="V334" i="3"/>
  <c r="Q334" i="3"/>
  <c r="P334" i="3"/>
  <c r="K334" i="3"/>
  <c r="J334" i="3"/>
  <c r="E334" i="3"/>
  <c r="D334" i="3"/>
  <c r="BM333" i="3"/>
  <c r="BG333" i="3"/>
  <c r="BA333" i="3"/>
  <c r="AZ333" i="3"/>
  <c r="AU333" i="3"/>
  <c r="AT333" i="3"/>
  <c r="AO333" i="3"/>
  <c r="AN333" i="3"/>
  <c r="AI333" i="3"/>
  <c r="AH333" i="3"/>
  <c r="AC333" i="3"/>
  <c r="AB333" i="3"/>
  <c r="W333" i="3"/>
  <c r="V333" i="3"/>
  <c r="Q333" i="3"/>
  <c r="P333" i="3"/>
  <c r="K333" i="3"/>
  <c r="J333" i="3"/>
  <c r="E333" i="3"/>
  <c r="D333" i="3"/>
  <c r="BM332" i="3"/>
  <c r="BG332" i="3"/>
  <c r="BA332" i="3"/>
  <c r="AZ332" i="3"/>
  <c r="AU332" i="3"/>
  <c r="AT332" i="3"/>
  <c r="AO332" i="3"/>
  <c r="AN332" i="3"/>
  <c r="AI332" i="3"/>
  <c r="AH332" i="3"/>
  <c r="AC332" i="3"/>
  <c r="AB332" i="3"/>
  <c r="W332" i="3"/>
  <c r="V332" i="3"/>
  <c r="Q332" i="3"/>
  <c r="P332" i="3"/>
  <c r="K332" i="3"/>
  <c r="J332" i="3"/>
  <c r="E332" i="3"/>
  <c r="D332" i="3"/>
  <c r="BM331" i="3"/>
  <c r="BG331" i="3"/>
  <c r="BA331" i="3"/>
  <c r="AZ331" i="3"/>
  <c r="AU331" i="3"/>
  <c r="AT331" i="3"/>
  <c r="AO331" i="3"/>
  <c r="AN331" i="3"/>
  <c r="AI331" i="3"/>
  <c r="AH331" i="3"/>
  <c r="AC331" i="3"/>
  <c r="AB331" i="3"/>
  <c r="W331" i="3"/>
  <c r="V331" i="3"/>
  <c r="Q331" i="3"/>
  <c r="P331" i="3"/>
  <c r="K331" i="3"/>
  <c r="J331" i="3"/>
  <c r="E331" i="3"/>
  <c r="D331" i="3"/>
  <c r="BM330" i="3"/>
  <c r="BG330" i="3"/>
  <c r="BA330" i="3"/>
  <c r="AZ330" i="3"/>
  <c r="AU330" i="3"/>
  <c r="AT330" i="3"/>
  <c r="AO330" i="3"/>
  <c r="AN330" i="3"/>
  <c r="AI330" i="3"/>
  <c r="AH330" i="3"/>
  <c r="AC330" i="3"/>
  <c r="AB330" i="3"/>
  <c r="W330" i="3"/>
  <c r="V330" i="3"/>
  <c r="Q330" i="3"/>
  <c r="P330" i="3"/>
  <c r="K330" i="3"/>
  <c r="J330" i="3"/>
  <c r="E330" i="3"/>
  <c r="D330" i="3"/>
  <c r="BM329" i="3"/>
  <c r="BG329" i="3"/>
  <c r="BA329" i="3"/>
  <c r="AZ329" i="3"/>
  <c r="AU329" i="3"/>
  <c r="AT329" i="3"/>
  <c r="AO329" i="3"/>
  <c r="AN329" i="3"/>
  <c r="AI329" i="3"/>
  <c r="AH329" i="3"/>
  <c r="AC329" i="3"/>
  <c r="AB329" i="3"/>
  <c r="W329" i="3"/>
  <c r="V329" i="3"/>
  <c r="Q329" i="3"/>
  <c r="P329" i="3"/>
  <c r="K329" i="3"/>
  <c r="J329" i="3"/>
  <c r="E329" i="3"/>
  <c r="D329" i="3"/>
  <c r="BM328" i="3"/>
  <c r="BG328" i="3"/>
  <c r="BA328" i="3"/>
  <c r="AZ328" i="3"/>
  <c r="AU328" i="3"/>
  <c r="AT328" i="3"/>
  <c r="AO328" i="3"/>
  <c r="AN328" i="3"/>
  <c r="AI328" i="3"/>
  <c r="AH328" i="3"/>
  <c r="AC328" i="3"/>
  <c r="AB328" i="3"/>
  <c r="W328" i="3"/>
  <c r="V328" i="3"/>
  <c r="Q328" i="3"/>
  <c r="P328" i="3"/>
  <c r="K328" i="3"/>
  <c r="J328" i="3"/>
  <c r="E328" i="3"/>
  <c r="D328" i="3"/>
  <c r="BM327" i="3"/>
  <c r="BG327" i="3"/>
  <c r="BA327" i="3"/>
  <c r="AZ327" i="3"/>
  <c r="AU327" i="3"/>
  <c r="AT327" i="3"/>
  <c r="AO327" i="3"/>
  <c r="AN327" i="3"/>
  <c r="AI327" i="3"/>
  <c r="AH327" i="3"/>
  <c r="AC327" i="3"/>
  <c r="AB327" i="3"/>
  <c r="W327" i="3"/>
  <c r="V327" i="3"/>
  <c r="Q327" i="3"/>
  <c r="P327" i="3"/>
  <c r="K327" i="3"/>
  <c r="J327" i="3"/>
  <c r="E327" i="3"/>
  <c r="D327" i="3"/>
  <c r="BM326" i="3"/>
  <c r="BG326" i="3"/>
  <c r="BA326" i="3"/>
  <c r="AZ326" i="3"/>
  <c r="AU326" i="3"/>
  <c r="AT326" i="3"/>
  <c r="AO326" i="3"/>
  <c r="AN326" i="3"/>
  <c r="AI326" i="3"/>
  <c r="AH326" i="3"/>
  <c r="AC326" i="3"/>
  <c r="AB326" i="3"/>
  <c r="W326" i="3"/>
  <c r="V326" i="3"/>
  <c r="Q326" i="3"/>
  <c r="P326" i="3"/>
  <c r="K326" i="3"/>
  <c r="J326" i="3"/>
  <c r="E326" i="3"/>
  <c r="D326" i="3"/>
  <c r="BM325" i="3"/>
  <c r="BG325" i="3"/>
  <c r="BA325" i="3"/>
  <c r="AZ325" i="3"/>
  <c r="AU325" i="3"/>
  <c r="AT325" i="3"/>
  <c r="AO325" i="3"/>
  <c r="AN325" i="3"/>
  <c r="AI325" i="3"/>
  <c r="AH325" i="3"/>
  <c r="AC325" i="3"/>
  <c r="AB325" i="3"/>
  <c r="W325" i="3"/>
  <c r="V325" i="3"/>
  <c r="Q325" i="3"/>
  <c r="P325" i="3"/>
  <c r="K325" i="3"/>
  <c r="J325" i="3"/>
  <c r="E325" i="3"/>
  <c r="D325" i="3"/>
  <c r="BM324" i="3"/>
  <c r="BG324" i="3"/>
  <c r="BA324" i="3"/>
  <c r="AZ324" i="3"/>
  <c r="AU324" i="3"/>
  <c r="AT324" i="3"/>
  <c r="AO324" i="3"/>
  <c r="AN324" i="3"/>
  <c r="AI324" i="3"/>
  <c r="AH324" i="3"/>
  <c r="AC324" i="3"/>
  <c r="AB324" i="3"/>
  <c r="W324" i="3"/>
  <c r="V324" i="3"/>
  <c r="Q324" i="3"/>
  <c r="P324" i="3"/>
  <c r="K324" i="3"/>
  <c r="J324" i="3"/>
  <c r="E324" i="3"/>
  <c r="D324" i="3"/>
  <c r="BM323" i="3"/>
  <c r="BG323" i="3"/>
  <c r="BA323" i="3"/>
  <c r="AZ323" i="3"/>
  <c r="AU323" i="3"/>
  <c r="AT323" i="3"/>
  <c r="AO323" i="3"/>
  <c r="AN323" i="3"/>
  <c r="AI323" i="3"/>
  <c r="AH323" i="3"/>
  <c r="AC323" i="3"/>
  <c r="AB323" i="3"/>
  <c r="W323" i="3"/>
  <c r="V323" i="3"/>
  <c r="Q323" i="3"/>
  <c r="P323" i="3"/>
  <c r="K323" i="3"/>
  <c r="J323" i="3"/>
  <c r="E323" i="3"/>
  <c r="D323" i="3"/>
  <c r="BM322" i="3"/>
  <c r="BG322" i="3"/>
  <c r="BA322" i="3"/>
  <c r="AZ322" i="3"/>
  <c r="AU322" i="3"/>
  <c r="AT322" i="3"/>
  <c r="AO322" i="3"/>
  <c r="AN322" i="3"/>
  <c r="AI322" i="3"/>
  <c r="AH322" i="3"/>
  <c r="AC322" i="3"/>
  <c r="AB322" i="3"/>
  <c r="W322" i="3"/>
  <c r="V322" i="3"/>
  <c r="Q322" i="3"/>
  <c r="P322" i="3"/>
  <c r="K322" i="3"/>
  <c r="J322" i="3"/>
  <c r="E322" i="3"/>
  <c r="D322" i="3"/>
  <c r="BM321" i="3"/>
  <c r="BG321" i="3"/>
  <c r="BA321" i="3"/>
  <c r="AZ321" i="3"/>
  <c r="AU321" i="3"/>
  <c r="AT321" i="3"/>
  <c r="AO321" i="3"/>
  <c r="AN321" i="3"/>
  <c r="AI321" i="3"/>
  <c r="AH321" i="3"/>
  <c r="AC321" i="3"/>
  <c r="AB321" i="3"/>
  <c r="W321" i="3"/>
  <c r="V321" i="3"/>
  <c r="Q321" i="3"/>
  <c r="P321" i="3"/>
  <c r="K321" i="3"/>
  <c r="J321" i="3"/>
  <c r="E321" i="3"/>
  <c r="D321" i="3"/>
  <c r="BM320" i="3"/>
  <c r="BG320" i="3"/>
  <c r="BA320" i="3"/>
  <c r="AZ320" i="3"/>
  <c r="AU320" i="3"/>
  <c r="AT320" i="3"/>
  <c r="AO320" i="3"/>
  <c r="AN320" i="3"/>
  <c r="AI320" i="3"/>
  <c r="AH320" i="3"/>
  <c r="AC320" i="3"/>
  <c r="AB320" i="3"/>
  <c r="W320" i="3"/>
  <c r="V320" i="3"/>
  <c r="Q320" i="3"/>
  <c r="P320" i="3"/>
  <c r="K320" i="3"/>
  <c r="J320" i="3"/>
  <c r="E320" i="3"/>
  <c r="D320" i="3"/>
  <c r="BM319" i="3"/>
  <c r="BG319" i="3"/>
  <c r="BA319" i="3"/>
  <c r="AZ319" i="3"/>
  <c r="AU319" i="3"/>
  <c r="AO319" i="3"/>
  <c r="AN319" i="3"/>
  <c r="AI319" i="3"/>
  <c r="AC319" i="3"/>
  <c r="AB319" i="3"/>
  <c r="W319" i="3"/>
  <c r="Q319" i="3"/>
  <c r="P319" i="3"/>
  <c r="K319" i="3"/>
  <c r="J319" i="3"/>
  <c r="E319" i="3"/>
  <c r="D319" i="3"/>
  <c r="BM318" i="3"/>
  <c r="BG318" i="3"/>
  <c r="BA318" i="3"/>
  <c r="AZ318" i="3"/>
  <c r="AU318" i="3"/>
  <c r="AO318" i="3"/>
  <c r="AN318" i="3"/>
  <c r="AI318" i="3"/>
  <c r="AC318" i="3"/>
  <c r="AB318" i="3"/>
  <c r="W318" i="3"/>
  <c r="Q318" i="3"/>
  <c r="P318" i="3"/>
  <c r="K318" i="3"/>
  <c r="J318" i="3"/>
  <c r="E318" i="3"/>
  <c r="D318" i="3"/>
  <c r="BM317" i="3"/>
  <c r="BG317" i="3"/>
  <c r="BA317" i="3"/>
  <c r="AZ317" i="3"/>
  <c r="AU317" i="3"/>
  <c r="AO317" i="3"/>
  <c r="AN317" i="3"/>
  <c r="AI317" i="3"/>
  <c r="AC317" i="3"/>
  <c r="AB317" i="3"/>
  <c r="W317" i="3"/>
  <c r="Q317" i="3"/>
  <c r="P317" i="3"/>
  <c r="K317" i="3"/>
  <c r="J317" i="3"/>
  <c r="E317" i="3"/>
  <c r="D317" i="3"/>
  <c r="BM316" i="3"/>
  <c r="BG316" i="3"/>
  <c r="BA316" i="3"/>
  <c r="AZ316" i="3"/>
  <c r="AU316" i="3"/>
  <c r="AO316" i="3"/>
  <c r="AN316" i="3"/>
  <c r="AI316" i="3"/>
  <c r="AC316" i="3"/>
  <c r="AB316" i="3"/>
  <c r="W316" i="3"/>
  <c r="Q316" i="3"/>
  <c r="P316" i="3"/>
  <c r="K316" i="3"/>
  <c r="J316" i="3"/>
  <c r="E316" i="3"/>
  <c r="D316" i="3"/>
  <c r="BM315" i="3"/>
  <c r="BG315" i="3"/>
  <c r="BA315" i="3"/>
  <c r="AZ315" i="3"/>
  <c r="AU315" i="3"/>
  <c r="AO315" i="3"/>
  <c r="AN315" i="3"/>
  <c r="AI315" i="3"/>
  <c r="AC315" i="3"/>
  <c r="AB315" i="3"/>
  <c r="W315" i="3"/>
  <c r="Q315" i="3"/>
  <c r="P315" i="3"/>
  <c r="K315" i="3"/>
  <c r="J315" i="3"/>
  <c r="E315" i="3"/>
  <c r="D315" i="3"/>
  <c r="BM314" i="3"/>
  <c r="BG314" i="3"/>
  <c r="BA314" i="3"/>
  <c r="AZ314" i="3"/>
  <c r="AU314" i="3"/>
  <c r="AO314" i="3"/>
  <c r="AN314" i="3"/>
  <c r="AI314" i="3"/>
  <c r="AC314" i="3"/>
  <c r="AB314" i="3"/>
  <c r="W314" i="3"/>
  <c r="Q314" i="3"/>
  <c r="P314" i="3"/>
  <c r="K314" i="3"/>
  <c r="J314" i="3"/>
  <c r="E314" i="3"/>
  <c r="D314" i="3"/>
  <c r="BM313" i="3"/>
  <c r="BG313" i="3"/>
  <c r="BA313" i="3"/>
  <c r="AZ313" i="3"/>
  <c r="AU313" i="3"/>
  <c r="AO313" i="3"/>
  <c r="AN313" i="3"/>
  <c r="AI313" i="3"/>
  <c r="AC313" i="3"/>
  <c r="AB313" i="3"/>
  <c r="W313" i="3"/>
  <c r="Q313" i="3"/>
  <c r="P313" i="3"/>
  <c r="K313" i="3"/>
  <c r="J313" i="3"/>
  <c r="E313" i="3"/>
  <c r="D313" i="3"/>
  <c r="BM312" i="3"/>
  <c r="BG312" i="3"/>
  <c r="BA312" i="3"/>
  <c r="AZ312" i="3"/>
  <c r="AU312" i="3"/>
  <c r="AO312" i="3"/>
  <c r="AN312" i="3"/>
  <c r="AI312" i="3"/>
  <c r="AC312" i="3"/>
  <c r="AB312" i="3"/>
  <c r="W312" i="3"/>
  <c r="Q312" i="3"/>
  <c r="P312" i="3"/>
  <c r="K312" i="3"/>
  <c r="J312" i="3"/>
  <c r="E312" i="3"/>
  <c r="D312" i="3"/>
  <c r="BM311" i="3"/>
  <c r="BG311" i="3"/>
  <c r="BA311" i="3"/>
  <c r="AZ311" i="3"/>
  <c r="AU311" i="3"/>
  <c r="AO311" i="3"/>
  <c r="AN311" i="3"/>
  <c r="AI311" i="3"/>
  <c r="AC311" i="3"/>
  <c r="AB311" i="3"/>
  <c r="W311" i="3"/>
  <c r="Q311" i="3"/>
  <c r="P311" i="3"/>
  <c r="K311" i="3"/>
  <c r="J311" i="3"/>
  <c r="E311" i="3"/>
  <c r="D311" i="3"/>
  <c r="BM310" i="3"/>
  <c r="BG310" i="3"/>
  <c r="BA310" i="3"/>
  <c r="AZ310" i="3"/>
  <c r="AU310" i="3"/>
  <c r="AO310" i="3"/>
  <c r="AN310" i="3"/>
  <c r="AI310" i="3"/>
  <c r="AC310" i="3"/>
  <c r="AB310" i="3"/>
  <c r="W310" i="3"/>
  <c r="Q310" i="3"/>
  <c r="P310" i="3"/>
  <c r="K310" i="3"/>
  <c r="J310" i="3"/>
  <c r="E310" i="3"/>
  <c r="D310" i="3"/>
  <c r="BM309" i="3"/>
  <c r="BG309" i="3"/>
  <c r="BA309" i="3"/>
  <c r="AZ309" i="3"/>
  <c r="AU309" i="3"/>
  <c r="AO309" i="3"/>
  <c r="AN309" i="3"/>
  <c r="AI309" i="3"/>
  <c r="AC309" i="3"/>
  <c r="AB309" i="3"/>
  <c r="W309" i="3"/>
  <c r="Q309" i="3"/>
  <c r="P309" i="3"/>
  <c r="K309" i="3"/>
  <c r="J309" i="3"/>
  <c r="E309" i="3"/>
  <c r="D309" i="3"/>
  <c r="BM308" i="3"/>
  <c r="BG308" i="3"/>
  <c r="BA308" i="3"/>
  <c r="AZ308" i="3"/>
  <c r="AU308" i="3"/>
  <c r="AO308" i="3"/>
  <c r="AN308" i="3"/>
  <c r="AI308" i="3"/>
  <c r="AC308" i="3"/>
  <c r="AB308" i="3"/>
  <c r="W308" i="3"/>
  <c r="Q308" i="3"/>
  <c r="P308" i="3"/>
  <c r="K308" i="3"/>
  <c r="J308" i="3"/>
  <c r="E308" i="3"/>
  <c r="D308" i="3"/>
  <c r="BM307" i="3"/>
  <c r="BG307" i="3"/>
  <c r="BA307" i="3"/>
  <c r="AZ307" i="3"/>
  <c r="AU307" i="3"/>
  <c r="AO307" i="3"/>
  <c r="AN307" i="3"/>
  <c r="AI307" i="3"/>
  <c r="AC307" i="3"/>
  <c r="AB307" i="3"/>
  <c r="W307" i="3"/>
  <c r="Q307" i="3"/>
  <c r="P307" i="3"/>
  <c r="K307" i="3"/>
  <c r="J307" i="3"/>
  <c r="E307" i="3"/>
  <c r="D307" i="3"/>
  <c r="BM306" i="3"/>
  <c r="BG306" i="3"/>
  <c r="BA306" i="3"/>
  <c r="AZ306" i="3"/>
  <c r="AU306" i="3"/>
  <c r="AO306" i="3"/>
  <c r="AN306" i="3"/>
  <c r="AI306" i="3"/>
  <c r="AC306" i="3"/>
  <c r="AB306" i="3"/>
  <c r="W306" i="3"/>
  <c r="Q306" i="3"/>
  <c r="P306" i="3"/>
  <c r="K306" i="3"/>
  <c r="J306" i="3"/>
  <c r="E306" i="3"/>
  <c r="D306" i="3"/>
  <c r="BM305" i="3"/>
  <c r="BG305" i="3"/>
  <c r="BA305" i="3"/>
  <c r="AZ305" i="3"/>
  <c r="AU305" i="3"/>
  <c r="AO305" i="3"/>
  <c r="AN305" i="3"/>
  <c r="AI305" i="3"/>
  <c r="AC305" i="3"/>
  <c r="AB305" i="3"/>
  <c r="W305" i="3"/>
  <c r="Q305" i="3"/>
  <c r="P305" i="3"/>
  <c r="K305" i="3"/>
  <c r="J305" i="3"/>
  <c r="E305" i="3"/>
  <c r="D305" i="3"/>
  <c r="BM304" i="3"/>
  <c r="BG304" i="3"/>
  <c r="BA304" i="3"/>
  <c r="AZ304" i="3"/>
  <c r="AU304" i="3"/>
  <c r="AO304" i="3"/>
  <c r="AN304" i="3"/>
  <c r="AI304" i="3"/>
  <c r="AC304" i="3"/>
  <c r="AB304" i="3"/>
  <c r="W304" i="3"/>
  <c r="Q304" i="3"/>
  <c r="P304" i="3"/>
  <c r="K304" i="3"/>
  <c r="J304" i="3"/>
  <c r="E304" i="3"/>
  <c r="D304" i="3"/>
  <c r="BM303" i="3"/>
  <c r="BG303" i="3"/>
  <c r="BA303" i="3"/>
  <c r="AZ303" i="3"/>
  <c r="AU303" i="3"/>
  <c r="AO303" i="3"/>
  <c r="AN303" i="3"/>
  <c r="AI303" i="3"/>
  <c r="AC303" i="3"/>
  <c r="AB303" i="3"/>
  <c r="W303" i="3"/>
  <c r="Q303" i="3"/>
  <c r="P303" i="3"/>
  <c r="K303" i="3"/>
  <c r="J303" i="3"/>
  <c r="E303" i="3"/>
  <c r="D303" i="3"/>
  <c r="BM302" i="3"/>
  <c r="BG302" i="3"/>
  <c r="BA302" i="3"/>
  <c r="AZ302" i="3"/>
  <c r="AU302" i="3"/>
  <c r="AO302" i="3"/>
  <c r="AN302" i="3"/>
  <c r="AI302" i="3"/>
  <c r="AC302" i="3"/>
  <c r="AB302" i="3"/>
  <c r="W302" i="3"/>
  <c r="Q302" i="3"/>
  <c r="P302" i="3"/>
  <c r="K302" i="3"/>
  <c r="J302" i="3"/>
  <c r="E302" i="3"/>
  <c r="D302" i="3"/>
  <c r="BM301" i="3"/>
  <c r="BG301" i="3"/>
  <c r="BA301" i="3"/>
  <c r="AZ301" i="3"/>
  <c r="AU301" i="3"/>
  <c r="AO301" i="3"/>
  <c r="AN301" i="3"/>
  <c r="AI301" i="3"/>
  <c r="AC301" i="3"/>
  <c r="AB301" i="3"/>
  <c r="W301" i="3"/>
  <c r="Q301" i="3"/>
  <c r="P301" i="3"/>
  <c r="K301" i="3"/>
  <c r="J301" i="3"/>
  <c r="E301" i="3"/>
  <c r="D301" i="3"/>
  <c r="BM300" i="3"/>
  <c r="BG300" i="3"/>
  <c r="BA300" i="3"/>
  <c r="AZ300" i="3"/>
  <c r="AU300" i="3"/>
  <c r="AO300" i="3"/>
  <c r="AN300" i="3"/>
  <c r="AI300" i="3"/>
  <c r="AC300" i="3"/>
  <c r="AB300" i="3"/>
  <c r="W300" i="3"/>
  <c r="Q300" i="3"/>
  <c r="P300" i="3"/>
  <c r="K300" i="3"/>
  <c r="J300" i="3"/>
  <c r="E300" i="3"/>
  <c r="D300" i="3"/>
  <c r="BM299" i="3"/>
  <c r="BG299" i="3"/>
  <c r="BA299" i="3"/>
  <c r="AZ299" i="3"/>
  <c r="AU299" i="3"/>
  <c r="AO299" i="3"/>
  <c r="AN299" i="3"/>
  <c r="AI299" i="3"/>
  <c r="AC299" i="3"/>
  <c r="AB299" i="3"/>
  <c r="W299" i="3"/>
  <c r="Q299" i="3"/>
  <c r="P299" i="3"/>
  <c r="K299" i="3"/>
  <c r="J299" i="3"/>
  <c r="E299" i="3"/>
  <c r="D299" i="3"/>
  <c r="BM298" i="3"/>
  <c r="BG298" i="3"/>
  <c r="BA298" i="3"/>
  <c r="AZ298" i="3"/>
  <c r="AU298" i="3"/>
  <c r="AO298" i="3"/>
  <c r="AN298" i="3"/>
  <c r="AI298" i="3"/>
  <c r="AC298" i="3"/>
  <c r="AB298" i="3"/>
  <c r="W298" i="3"/>
  <c r="Q298" i="3"/>
  <c r="P298" i="3"/>
  <c r="K298" i="3"/>
  <c r="J298" i="3"/>
  <c r="E298" i="3"/>
  <c r="D298" i="3"/>
  <c r="BM297" i="3"/>
  <c r="BG297" i="3"/>
  <c r="BA297" i="3"/>
  <c r="AZ297" i="3"/>
  <c r="AU297" i="3"/>
  <c r="AO297" i="3"/>
  <c r="AN297" i="3"/>
  <c r="AI297" i="3"/>
  <c r="AC297" i="3"/>
  <c r="AB297" i="3"/>
  <c r="W297" i="3"/>
  <c r="Q297" i="3"/>
  <c r="P297" i="3"/>
  <c r="K297" i="3"/>
  <c r="J297" i="3"/>
  <c r="E297" i="3"/>
  <c r="D297" i="3"/>
  <c r="BM296" i="3"/>
  <c r="BG296" i="3"/>
  <c r="BA296" i="3"/>
  <c r="AZ296" i="3"/>
  <c r="AU296" i="3"/>
  <c r="AO296" i="3"/>
  <c r="AN296" i="3"/>
  <c r="AI296" i="3"/>
  <c r="AC296" i="3"/>
  <c r="AB296" i="3"/>
  <c r="W296" i="3"/>
  <c r="Q296" i="3"/>
  <c r="P296" i="3"/>
  <c r="K296" i="3"/>
  <c r="J296" i="3"/>
  <c r="E296" i="3"/>
  <c r="D296" i="3"/>
  <c r="BM295" i="3"/>
  <c r="BG295" i="3"/>
  <c r="BA295" i="3"/>
  <c r="AZ295" i="3"/>
  <c r="AU295" i="3"/>
  <c r="AO295" i="3"/>
  <c r="AN295" i="3"/>
  <c r="AI295" i="3"/>
  <c r="AC295" i="3"/>
  <c r="AB295" i="3"/>
  <c r="W295" i="3"/>
  <c r="Q295" i="3"/>
  <c r="P295" i="3"/>
  <c r="K295" i="3"/>
  <c r="J295" i="3"/>
  <c r="E295" i="3"/>
  <c r="D295" i="3"/>
  <c r="BM294" i="3"/>
  <c r="BG294" i="3"/>
  <c r="BA294" i="3"/>
  <c r="AZ294" i="3"/>
  <c r="AU294" i="3"/>
  <c r="AO294" i="3"/>
  <c r="AN294" i="3"/>
  <c r="AI294" i="3"/>
  <c r="AC294" i="3"/>
  <c r="AB294" i="3"/>
  <c r="W294" i="3"/>
  <c r="Q294" i="3"/>
  <c r="P294" i="3"/>
  <c r="K294" i="3"/>
  <c r="J294" i="3"/>
  <c r="E294" i="3"/>
  <c r="D294" i="3"/>
  <c r="BM293" i="3"/>
  <c r="BG293" i="3"/>
  <c r="BA293" i="3"/>
  <c r="AZ293" i="3"/>
  <c r="AU293" i="3"/>
  <c r="AO293" i="3"/>
  <c r="AN293" i="3"/>
  <c r="AI293" i="3"/>
  <c r="AC293" i="3"/>
  <c r="AB293" i="3"/>
  <c r="W293" i="3"/>
  <c r="Q293" i="3"/>
  <c r="P293" i="3"/>
  <c r="K293" i="3"/>
  <c r="J293" i="3"/>
  <c r="E293" i="3"/>
  <c r="D293" i="3"/>
  <c r="BM292" i="3"/>
  <c r="BG292" i="3"/>
  <c r="BA292" i="3"/>
  <c r="AZ292" i="3"/>
  <c r="AU292" i="3"/>
  <c r="AO292" i="3"/>
  <c r="AN292" i="3"/>
  <c r="AI292" i="3"/>
  <c r="AC292" i="3"/>
  <c r="AB292" i="3"/>
  <c r="W292" i="3"/>
  <c r="Q292" i="3"/>
  <c r="P292" i="3"/>
  <c r="K292" i="3"/>
  <c r="J292" i="3"/>
  <c r="E292" i="3"/>
  <c r="D292" i="3"/>
  <c r="BM291" i="3"/>
  <c r="BG291" i="3"/>
  <c r="BA291" i="3"/>
  <c r="AZ291" i="3"/>
  <c r="AU291" i="3"/>
  <c r="AO291" i="3"/>
  <c r="AN291" i="3"/>
  <c r="AI291" i="3"/>
  <c r="AC291" i="3"/>
  <c r="AB291" i="3"/>
  <c r="W291" i="3"/>
  <c r="Q291" i="3"/>
  <c r="P291" i="3"/>
  <c r="K291" i="3"/>
  <c r="J291" i="3"/>
  <c r="E291" i="3"/>
  <c r="D291" i="3"/>
  <c r="BM290" i="3"/>
  <c r="BG290" i="3"/>
  <c r="BA290" i="3"/>
  <c r="AZ290" i="3"/>
  <c r="AU290" i="3"/>
  <c r="AO290" i="3"/>
  <c r="AN290" i="3"/>
  <c r="AI290" i="3"/>
  <c r="AC290" i="3"/>
  <c r="AB290" i="3"/>
  <c r="W290" i="3"/>
  <c r="Q290" i="3"/>
  <c r="P290" i="3"/>
  <c r="K290" i="3"/>
  <c r="J290" i="3"/>
  <c r="E290" i="3"/>
  <c r="D290" i="3"/>
  <c r="BM289" i="3"/>
  <c r="BG289" i="3"/>
  <c r="BA289" i="3"/>
  <c r="AZ289" i="3"/>
  <c r="AU289" i="3"/>
  <c r="AO289" i="3"/>
  <c r="AN289" i="3"/>
  <c r="AI289" i="3"/>
  <c r="AC289" i="3"/>
  <c r="AB289" i="3"/>
  <c r="W289" i="3"/>
  <c r="Q289" i="3"/>
  <c r="P289" i="3"/>
  <c r="K289" i="3"/>
  <c r="J289" i="3"/>
  <c r="E289" i="3"/>
  <c r="D289" i="3"/>
  <c r="BM288" i="3"/>
  <c r="BG288" i="3"/>
  <c r="BA288" i="3"/>
  <c r="AZ288" i="3"/>
  <c r="AU288" i="3"/>
  <c r="AO288" i="3"/>
  <c r="AN288" i="3"/>
  <c r="AI288" i="3"/>
  <c r="AC288" i="3"/>
  <c r="AB288" i="3"/>
  <c r="W288" i="3"/>
  <c r="Q288" i="3"/>
  <c r="P288" i="3"/>
  <c r="K288" i="3"/>
  <c r="J288" i="3"/>
  <c r="E288" i="3"/>
  <c r="D288" i="3"/>
  <c r="BM287" i="3"/>
  <c r="BG287" i="3"/>
  <c r="BA287" i="3"/>
  <c r="AZ287" i="3"/>
  <c r="AU287" i="3"/>
  <c r="AO287" i="3"/>
  <c r="AN287" i="3"/>
  <c r="AI287" i="3"/>
  <c r="AC287" i="3"/>
  <c r="AB287" i="3"/>
  <c r="W287" i="3"/>
  <c r="Q287" i="3"/>
  <c r="P287" i="3"/>
  <c r="K287" i="3"/>
  <c r="J287" i="3"/>
  <c r="E287" i="3"/>
  <c r="D287" i="3"/>
  <c r="BM286" i="3"/>
  <c r="BG286" i="3"/>
  <c r="BA286" i="3"/>
  <c r="AZ286" i="3"/>
  <c r="AU286" i="3"/>
  <c r="AO286" i="3"/>
  <c r="AN286" i="3"/>
  <c r="AI286" i="3"/>
  <c r="AC286" i="3"/>
  <c r="AB286" i="3"/>
  <c r="W286" i="3"/>
  <c r="Q286" i="3"/>
  <c r="P286" i="3"/>
  <c r="K286" i="3"/>
  <c r="J286" i="3"/>
  <c r="E286" i="3"/>
  <c r="D286" i="3"/>
  <c r="BM285" i="3"/>
  <c r="BG285" i="3"/>
  <c r="BA285" i="3"/>
  <c r="AZ285" i="3"/>
  <c r="AU285" i="3"/>
  <c r="AO285" i="3"/>
  <c r="AN285" i="3"/>
  <c r="AI285" i="3"/>
  <c r="AC285" i="3"/>
  <c r="AB285" i="3"/>
  <c r="W285" i="3"/>
  <c r="Q285" i="3"/>
  <c r="P285" i="3"/>
  <c r="K285" i="3"/>
  <c r="J285" i="3"/>
  <c r="E285" i="3"/>
  <c r="D285" i="3"/>
  <c r="BM284" i="3"/>
  <c r="BG284" i="3"/>
  <c r="BA284" i="3"/>
  <c r="AZ284" i="3"/>
  <c r="AU284" i="3"/>
  <c r="AO284" i="3"/>
  <c r="AN284" i="3"/>
  <c r="AI284" i="3"/>
  <c r="AC284" i="3"/>
  <c r="AB284" i="3"/>
  <c r="W284" i="3"/>
  <c r="Q284" i="3"/>
  <c r="P284" i="3"/>
  <c r="K284" i="3"/>
  <c r="J284" i="3"/>
  <c r="E284" i="3"/>
  <c r="D284" i="3"/>
  <c r="BM283" i="3"/>
  <c r="BG283" i="3"/>
  <c r="BA283" i="3"/>
  <c r="AZ283" i="3"/>
  <c r="AU283" i="3"/>
  <c r="AO283" i="3"/>
  <c r="AN283" i="3"/>
  <c r="AI283" i="3"/>
  <c r="AC283" i="3"/>
  <c r="AB283" i="3"/>
  <c r="W283" i="3"/>
  <c r="Q283" i="3"/>
  <c r="P283" i="3"/>
  <c r="K283" i="3"/>
  <c r="J283" i="3"/>
  <c r="E283" i="3"/>
  <c r="D283" i="3"/>
  <c r="BM282" i="3"/>
  <c r="BG282" i="3"/>
  <c r="BA282" i="3"/>
  <c r="AZ282" i="3"/>
  <c r="AU282" i="3"/>
  <c r="AO282" i="3"/>
  <c r="AN282" i="3"/>
  <c r="AI282" i="3"/>
  <c r="AC282" i="3"/>
  <c r="AB282" i="3"/>
  <c r="W282" i="3"/>
  <c r="Q282" i="3"/>
  <c r="P282" i="3"/>
  <c r="J282" i="3"/>
  <c r="K282" i="3"/>
  <c r="D282" i="3"/>
  <c r="E282" i="3"/>
  <c r="BM281" i="3"/>
  <c r="BG281" i="3"/>
  <c r="BA281" i="3"/>
  <c r="AZ281" i="3"/>
  <c r="AU281" i="3"/>
  <c r="AO281" i="3"/>
  <c r="AN281" i="3"/>
  <c r="AI281" i="3"/>
  <c r="AC281" i="3"/>
  <c r="AB281" i="3"/>
  <c r="W281" i="3"/>
  <c r="Q281" i="3"/>
  <c r="P281" i="3"/>
  <c r="J281" i="3"/>
  <c r="K281" i="3"/>
  <c r="D281" i="3"/>
  <c r="E281" i="3"/>
  <c r="BM280" i="3"/>
  <c r="BG280" i="3"/>
  <c r="BA280" i="3"/>
  <c r="AZ280" i="3"/>
  <c r="AU280" i="3"/>
  <c r="AO280" i="3"/>
  <c r="AN280" i="3"/>
  <c r="AI280" i="3"/>
  <c r="AC280" i="3"/>
  <c r="AB280" i="3"/>
  <c r="W280" i="3"/>
  <c r="Q280" i="3"/>
  <c r="P280" i="3"/>
  <c r="J280" i="3"/>
  <c r="K280" i="3"/>
  <c r="D280" i="3"/>
  <c r="E280" i="3"/>
  <c r="BM279" i="3"/>
  <c r="BG279" i="3"/>
  <c r="BA279" i="3"/>
  <c r="AZ279" i="3"/>
  <c r="AU279" i="3"/>
  <c r="AO279" i="3"/>
  <c r="AN279" i="3"/>
  <c r="AI279" i="3"/>
  <c r="AC279" i="3"/>
  <c r="AB279" i="3"/>
  <c r="W279" i="3"/>
  <c r="Q279" i="3"/>
  <c r="P279" i="3"/>
  <c r="J279" i="3"/>
  <c r="K279" i="3"/>
  <c r="D279" i="3"/>
  <c r="E279" i="3"/>
  <c r="BM278" i="3"/>
  <c r="BG278" i="3"/>
  <c r="BA278" i="3"/>
  <c r="AZ278" i="3"/>
  <c r="AU278" i="3"/>
  <c r="AO278" i="3"/>
  <c r="AN278" i="3"/>
  <c r="AI278" i="3"/>
  <c r="AC278" i="3"/>
  <c r="AB278" i="3"/>
  <c r="W278" i="3"/>
  <c r="Q278" i="3"/>
  <c r="P278" i="3"/>
  <c r="J278" i="3"/>
  <c r="K278" i="3"/>
  <c r="D278" i="3"/>
  <c r="E278" i="3"/>
  <c r="BM277" i="3"/>
  <c r="BG277" i="3"/>
  <c r="BA277" i="3"/>
  <c r="AZ277" i="3"/>
  <c r="AU277" i="3"/>
  <c r="AO277" i="3"/>
  <c r="AN277" i="3"/>
  <c r="AI277" i="3"/>
  <c r="AC277" i="3"/>
  <c r="AB277" i="3"/>
  <c r="W277" i="3"/>
  <c r="Q277" i="3"/>
  <c r="P277" i="3"/>
  <c r="J277" i="3"/>
  <c r="K277" i="3"/>
  <c r="D277" i="3"/>
  <c r="E277" i="3"/>
  <c r="BM276" i="3"/>
  <c r="BG276" i="3"/>
  <c r="BA276" i="3"/>
  <c r="AZ276" i="3"/>
  <c r="AU276" i="3"/>
  <c r="AO276" i="3"/>
  <c r="AN276" i="3"/>
  <c r="AI276" i="3"/>
  <c r="AC276" i="3"/>
  <c r="AB276" i="3"/>
  <c r="W276" i="3"/>
  <c r="Q276" i="3"/>
  <c r="P276" i="3"/>
  <c r="J276" i="3"/>
  <c r="K276" i="3"/>
  <c r="D276" i="3"/>
  <c r="E276" i="3"/>
  <c r="BM275" i="3"/>
  <c r="BG275" i="3"/>
  <c r="BA275" i="3"/>
  <c r="AZ275" i="3"/>
  <c r="AU275" i="3"/>
  <c r="AO275" i="3"/>
  <c r="AN275" i="3"/>
  <c r="AI275" i="3"/>
  <c r="AC275" i="3"/>
  <c r="AB275" i="3"/>
  <c r="W275" i="3"/>
  <c r="Q275" i="3"/>
  <c r="P275" i="3"/>
  <c r="J275" i="3"/>
  <c r="K275" i="3"/>
  <c r="D275" i="3"/>
  <c r="E275" i="3"/>
  <c r="BM274" i="3"/>
  <c r="BG274" i="3"/>
  <c r="BA274" i="3"/>
  <c r="AZ274" i="3"/>
  <c r="AU274" i="3"/>
  <c r="AO274" i="3"/>
  <c r="AN274" i="3"/>
  <c r="AI274" i="3"/>
  <c r="AC274" i="3"/>
  <c r="AB274" i="3"/>
  <c r="W274" i="3"/>
  <c r="Q274" i="3"/>
  <c r="P274" i="3"/>
  <c r="J274" i="3"/>
  <c r="K274" i="3"/>
  <c r="D274" i="3"/>
  <c r="E274" i="3"/>
  <c r="BM273" i="3"/>
  <c r="BG273" i="3"/>
  <c r="BA273" i="3"/>
  <c r="AZ273" i="3"/>
  <c r="AU273" i="3"/>
  <c r="AO273" i="3"/>
  <c r="AN273" i="3"/>
  <c r="AI273" i="3"/>
  <c r="AC273" i="3"/>
  <c r="AB273" i="3"/>
  <c r="W273" i="3"/>
  <c r="Q273" i="3"/>
  <c r="P273" i="3"/>
  <c r="J273" i="3"/>
  <c r="K273" i="3"/>
  <c r="D273" i="3"/>
  <c r="E273" i="3"/>
  <c r="BM272" i="3"/>
  <c r="BG272" i="3"/>
  <c r="BA272" i="3"/>
  <c r="AZ272" i="3"/>
  <c r="AU272" i="3"/>
  <c r="AO272" i="3"/>
  <c r="AN272" i="3"/>
  <c r="AI272" i="3"/>
  <c r="AC272" i="3"/>
  <c r="AB272" i="3"/>
  <c r="W272" i="3"/>
  <c r="Q272" i="3"/>
  <c r="P272" i="3"/>
  <c r="J272" i="3"/>
  <c r="K272" i="3"/>
  <c r="D272" i="3"/>
  <c r="E272" i="3"/>
  <c r="BM271" i="3"/>
  <c r="BG271" i="3"/>
  <c r="BA271" i="3"/>
  <c r="AZ271" i="3"/>
  <c r="AU271" i="3"/>
  <c r="AO271" i="3"/>
  <c r="AN271" i="3"/>
  <c r="AI271" i="3"/>
  <c r="AC271" i="3"/>
  <c r="AB271" i="3"/>
  <c r="W271" i="3"/>
  <c r="Q271" i="3"/>
  <c r="P271" i="3"/>
  <c r="J271" i="3"/>
  <c r="K271" i="3"/>
  <c r="D271" i="3"/>
  <c r="E271" i="3"/>
  <c r="BM270" i="3"/>
  <c r="BG270" i="3"/>
  <c r="BA270" i="3"/>
  <c r="AZ270" i="3"/>
  <c r="AU270" i="3"/>
  <c r="AO270" i="3"/>
  <c r="AN270" i="3"/>
  <c r="AI270" i="3"/>
  <c r="AC270" i="3"/>
  <c r="AB270" i="3"/>
  <c r="W270" i="3"/>
  <c r="Q270" i="3"/>
  <c r="P270" i="3"/>
  <c r="J270" i="3"/>
  <c r="K270" i="3"/>
  <c r="D270" i="3"/>
  <c r="E270" i="3"/>
  <c r="BM269" i="3"/>
  <c r="BG269" i="3"/>
  <c r="BA269" i="3"/>
  <c r="AZ269" i="3"/>
  <c r="AU269" i="3"/>
  <c r="AO269" i="3"/>
  <c r="AN269" i="3"/>
  <c r="AI269" i="3"/>
  <c r="AC269" i="3"/>
  <c r="AB269" i="3"/>
  <c r="W269" i="3"/>
  <c r="Q269" i="3"/>
  <c r="P269" i="3"/>
  <c r="J269" i="3"/>
  <c r="K269" i="3"/>
  <c r="D269" i="3"/>
  <c r="E269" i="3"/>
  <c r="BM268" i="3"/>
  <c r="BG268" i="3"/>
  <c r="BA268" i="3"/>
  <c r="AZ268" i="3"/>
  <c r="AU268" i="3"/>
  <c r="AO268" i="3"/>
  <c r="AN268" i="3"/>
  <c r="AI268" i="3"/>
  <c r="AC268" i="3"/>
  <c r="AB268" i="3"/>
  <c r="W268" i="3"/>
  <c r="Q268" i="3"/>
  <c r="P268" i="3"/>
  <c r="J268" i="3"/>
  <c r="K268" i="3"/>
  <c r="D268" i="3"/>
  <c r="E268" i="3"/>
  <c r="BM267" i="3"/>
  <c r="BG267" i="3"/>
  <c r="BA267" i="3"/>
  <c r="AZ267" i="3"/>
  <c r="AU267" i="3"/>
  <c r="AO267" i="3"/>
  <c r="AN267" i="3"/>
  <c r="AI267" i="3"/>
  <c r="AC267" i="3"/>
  <c r="AB267" i="3"/>
  <c r="W267" i="3"/>
  <c r="Q267" i="3"/>
  <c r="P267" i="3"/>
  <c r="J267" i="3"/>
  <c r="K267" i="3"/>
  <c r="D267" i="3"/>
  <c r="E267" i="3"/>
  <c r="BM266" i="3"/>
  <c r="BG266" i="3"/>
  <c r="BA266" i="3"/>
  <c r="AZ266" i="3"/>
  <c r="AU266" i="3"/>
  <c r="AO266" i="3"/>
  <c r="AN266" i="3"/>
  <c r="AI266" i="3"/>
  <c r="AC266" i="3"/>
  <c r="AB266" i="3"/>
  <c r="W266" i="3"/>
  <c r="Q266" i="3"/>
  <c r="P266" i="3"/>
  <c r="J266" i="3"/>
  <c r="K266" i="3"/>
  <c r="D266" i="3"/>
  <c r="E266" i="3"/>
  <c r="BM265" i="3"/>
  <c r="BG265" i="3"/>
  <c r="BA265" i="3"/>
  <c r="AZ265" i="3"/>
  <c r="AU265" i="3"/>
  <c r="AO265" i="3"/>
  <c r="AN265" i="3"/>
  <c r="AI265" i="3"/>
  <c r="AC265" i="3"/>
  <c r="AB265" i="3"/>
  <c r="W265" i="3"/>
  <c r="Q265" i="3"/>
  <c r="P265" i="3"/>
  <c r="J265" i="3"/>
  <c r="K265" i="3"/>
  <c r="D265" i="3"/>
  <c r="E265" i="3"/>
  <c r="BM264" i="3"/>
  <c r="BG264" i="3"/>
  <c r="BA264" i="3"/>
  <c r="AZ264" i="3"/>
  <c r="AU264" i="3"/>
  <c r="AO264" i="3"/>
  <c r="AN264" i="3"/>
  <c r="AI264" i="3"/>
  <c r="AC264" i="3"/>
  <c r="AB264" i="3"/>
  <c r="W264" i="3"/>
  <c r="Q264" i="3"/>
  <c r="P264" i="3"/>
  <c r="P7" i="3"/>
  <c r="P8" i="3"/>
  <c r="P9" i="3"/>
  <c r="P10" i="3"/>
  <c r="P11" i="3"/>
  <c r="P12" i="3"/>
  <c r="P13" i="3"/>
  <c r="P14" i="3"/>
  <c r="P15" i="3"/>
  <c r="P16" i="3"/>
  <c r="P17" i="3"/>
  <c r="P18" i="3"/>
  <c r="P19" i="3"/>
  <c r="P20" i="3"/>
  <c r="P21" i="3"/>
  <c r="P22" i="3"/>
  <c r="P23" i="3"/>
  <c r="P24" i="3"/>
  <c r="P25" i="3"/>
  <c r="P26" i="3"/>
  <c r="P27" i="3"/>
  <c r="P28" i="3"/>
  <c r="P29" i="3"/>
  <c r="P30" i="3"/>
  <c r="P31" i="3"/>
  <c r="P32" i="3"/>
  <c r="P255" i="3"/>
  <c r="P256" i="3"/>
  <c r="P257" i="3"/>
  <c r="P258" i="3"/>
  <c r="P259" i="3"/>
  <c r="P260" i="3"/>
  <c r="P261" i="3"/>
  <c r="P262" i="3"/>
  <c r="P263" i="3"/>
  <c r="P3" i="3"/>
  <c r="J264" i="3"/>
  <c r="K264" i="3"/>
  <c r="D264" i="3"/>
  <c r="E264" i="3"/>
  <c r="BM263" i="3"/>
  <c r="BG263" i="3"/>
  <c r="BA263" i="3"/>
  <c r="AZ263" i="3"/>
  <c r="AU263" i="3"/>
  <c r="AO263" i="3"/>
  <c r="AN263" i="3"/>
  <c r="AI263" i="3"/>
  <c r="AC263" i="3"/>
  <c r="AB263" i="3"/>
  <c r="W263" i="3"/>
  <c r="Q263" i="3"/>
  <c r="J263" i="3"/>
  <c r="K263" i="3"/>
  <c r="D263" i="3"/>
  <c r="E263" i="3"/>
  <c r="BM262" i="3"/>
  <c r="BG262" i="3"/>
  <c r="BA262" i="3"/>
  <c r="AZ262" i="3"/>
  <c r="AU262" i="3"/>
  <c r="AO262" i="3"/>
  <c r="AN262" i="3"/>
  <c r="AI262" i="3"/>
  <c r="AC262" i="3"/>
  <c r="AB262" i="3"/>
  <c r="W262" i="3"/>
  <c r="Q262" i="3"/>
  <c r="J262" i="3"/>
  <c r="K262" i="3"/>
  <c r="D262" i="3"/>
  <c r="E262" i="3"/>
  <c r="BM261" i="3"/>
  <c r="BG261" i="3"/>
  <c r="BA261" i="3"/>
  <c r="AZ261" i="3"/>
  <c r="AU261" i="3"/>
  <c r="AO261" i="3"/>
  <c r="AN261" i="3"/>
  <c r="AI261" i="3"/>
  <c r="AC261" i="3"/>
  <c r="AB261" i="3"/>
  <c r="W261" i="3"/>
  <c r="Q261" i="3"/>
  <c r="J261" i="3"/>
  <c r="K261" i="3"/>
  <c r="D261" i="3"/>
  <c r="E261" i="3"/>
  <c r="BM260" i="3"/>
  <c r="BG260" i="3"/>
  <c r="BA260" i="3"/>
  <c r="AZ260" i="3"/>
  <c r="AU260" i="3"/>
  <c r="AO260" i="3"/>
  <c r="AN260" i="3"/>
  <c r="AI260" i="3"/>
  <c r="AC260" i="3"/>
  <c r="AB260" i="3"/>
  <c r="W260" i="3"/>
  <c r="Q260" i="3"/>
  <c r="J260" i="3"/>
  <c r="K260" i="3"/>
  <c r="D260" i="3"/>
  <c r="E260" i="3"/>
  <c r="BM259" i="3"/>
  <c r="BG259" i="3"/>
  <c r="BA259" i="3"/>
  <c r="AZ259" i="3"/>
  <c r="AU259" i="3"/>
  <c r="AO259" i="3"/>
  <c r="AN259" i="3"/>
  <c r="AI259" i="3"/>
  <c r="AC259" i="3"/>
  <c r="AB259" i="3"/>
  <c r="W259" i="3"/>
  <c r="Q259" i="3"/>
  <c r="J259" i="3"/>
  <c r="K259" i="3"/>
  <c r="D259" i="3"/>
  <c r="E259" i="3"/>
  <c r="BM258" i="3"/>
  <c r="BG258" i="3"/>
  <c r="BA258" i="3"/>
  <c r="AZ258" i="3"/>
  <c r="AU258" i="3"/>
  <c r="AO258" i="3"/>
  <c r="AN258" i="3"/>
  <c r="AI258" i="3"/>
  <c r="AC258" i="3"/>
  <c r="AB258" i="3"/>
  <c r="W258" i="3"/>
  <c r="Q258" i="3"/>
  <c r="J258" i="3"/>
  <c r="K258" i="3"/>
  <c r="D258" i="3"/>
  <c r="E258" i="3"/>
  <c r="BM257" i="3"/>
  <c r="BG257" i="3"/>
  <c r="BA257" i="3"/>
  <c r="AZ257" i="3"/>
  <c r="AU257" i="3"/>
  <c r="AO257" i="3"/>
  <c r="AN257" i="3"/>
  <c r="AI257" i="3"/>
  <c r="AC257" i="3"/>
  <c r="AB257" i="3"/>
  <c r="W257" i="3"/>
  <c r="Q257" i="3"/>
  <c r="J257" i="3"/>
  <c r="K257" i="3"/>
  <c r="D257" i="3"/>
  <c r="E257" i="3"/>
  <c r="BM256" i="3"/>
  <c r="BG256" i="3"/>
  <c r="BA256" i="3"/>
  <c r="AZ256" i="3"/>
  <c r="AU256" i="3"/>
  <c r="AO256" i="3"/>
  <c r="AN256" i="3"/>
  <c r="AI256" i="3"/>
  <c r="AC256" i="3"/>
  <c r="AB256" i="3"/>
  <c r="W256" i="3"/>
  <c r="Q256" i="3"/>
  <c r="J256" i="3"/>
  <c r="K256" i="3"/>
  <c r="D256" i="3"/>
  <c r="E256" i="3"/>
  <c r="BM255" i="3"/>
  <c r="BG255" i="3"/>
  <c r="BA255" i="3"/>
  <c r="AZ255" i="3"/>
  <c r="AU255" i="3"/>
  <c r="AO255" i="3"/>
  <c r="AN255" i="3"/>
  <c r="AI255" i="3"/>
  <c r="AC255" i="3"/>
  <c r="AB255" i="3"/>
  <c r="W255" i="3"/>
  <c r="Q255" i="3"/>
  <c r="J255" i="3"/>
  <c r="K255" i="3"/>
  <c r="D255" i="3"/>
  <c r="E255" i="3"/>
  <c r="BM254" i="3"/>
  <c r="BG254" i="3"/>
  <c r="BA254" i="3"/>
  <c r="AZ254" i="3"/>
  <c r="AU254" i="3"/>
  <c r="AO254" i="3"/>
  <c r="AN254" i="3"/>
  <c r="AI254" i="3"/>
  <c r="AC254" i="3"/>
  <c r="AB254" i="3"/>
  <c r="W254" i="3"/>
  <c r="Q254" i="3"/>
  <c r="J254" i="3"/>
  <c r="K254" i="3"/>
  <c r="D254" i="3"/>
  <c r="E254" i="3"/>
  <c r="BM253" i="3"/>
  <c r="BG253" i="3"/>
  <c r="BA253" i="3"/>
  <c r="AZ253" i="3"/>
  <c r="AU253" i="3"/>
  <c r="AO253" i="3"/>
  <c r="AN253" i="3"/>
  <c r="AI253" i="3"/>
  <c r="AC253" i="3"/>
  <c r="AB253" i="3"/>
  <c r="W253" i="3"/>
  <c r="Q253" i="3"/>
  <c r="J253" i="3"/>
  <c r="K253" i="3"/>
  <c r="D253" i="3"/>
  <c r="E253" i="3"/>
  <c r="BM252" i="3"/>
  <c r="BG252" i="3"/>
  <c r="BA252" i="3"/>
  <c r="AZ252" i="3"/>
  <c r="AU252" i="3"/>
  <c r="AO252" i="3"/>
  <c r="AN252" i="3"/>
  <c r="AI252" i="3"/>
  <c r="AC252" i="3"/>
  <c r="AB252" i="3"/>
  <c r="W252" i="3"/>
  <c r="Q252" i="3"/>
  <c r="J252" i="3"/>
  <c r="K252" i="3"/>
  <c r="D252" i="3"/>
  <c r="E252" i="3"/>
  <c r="BM251" i="3"/>
  <c r="BG251" i="3"/>
  <c r="BA251" i="3"/>
  <c r="AZ251" i="3"/>
  <c r="AU251" i="3"/>
  <c r="AO251" i="3"/>
  <c r="AN251" i="3"/>
  <c r="AI251" i="3"/>
  <c r="AC251" i="3"/>
  <c r="AB251" i="3"/>
  <c r="W251" i="3"/>
  <c r="Q251" i="3"/>
  <c r="J251" i="3"/>
  <c r="K251" i="3"/>
  <c r="D251" i="3"/>
  <c r="E251" i="3"/>
  <c r="BM250" i="3"/>
  <c r="BG250" i="3"/>
  <c r="BA250" i="3"/>
  <c r="AZ250" i="3"/>
  <c r="AU250" i="3"/>
  <c r="AO250" i="3"/>
  <c r="AN250" i="3"/>
  <c r="AI250" i="3"/>
  <c r="AC250" i="3"/>
  <c r="AB250" i="3"/>
  <c r="W250" i="3"/>
  <c r="Q250" i="3"/>
  <c r="J250" i="3"/>
  <c r="K250" i="3"/>
  <c r="D250" i="3"/>
  <c r="E250" i="3"/>
  <c r="BM249" i="3"/>
  <c r="BG249" i="3"/>
  <c r="BA249" i="3"/>
  <c r="AZ249" i="3"/>
  <c r="AU249" i="3"/>
  <c r="AO249" i="3"/>
  <c r="AN249" i="3"/>
  <c r="AI249" i="3"/>
  <c r="AC249" i="3"/>
  <c r="AB249" i="3"/>
  <c r="W249" i="3"/>
  <c r="Q249" i="3"/>
  <c r="J249" i="3"/>
  <c r="K249" i="3"/>
  <c r="D249" i="3"/>
  <c r="E249" i="3"/>
  <c r="BM248" i="3"/>
  <c r="BG248" i="3"/>
  <c r="BA248" i="3"/>
  <c r="AZ248" i="3"/>
  <c r="AU248" i="3"/>
  <c r="AO248" i="3"/>
  <c r="AN248" i="3"/>
  <c r="AI248" i="3"/>
  <c r="AC248" i="3"/>
  <c r="AB248" i="3"/>
  <c r="W248" i="3"/>
  <c r="Q248" i="3"/>
  <c r="J248" i="3"/>
  <c r="K248" i="3"/>
  <c r="D248" i="3"/>
  <c r="E248" i="3"/>
  <c r="BM247" i="3"/>
  <c r="BG247" i="3"/>
  <c r="BA247" i="3"/>
  <c r="AZ247" i="3"/>
  <c r="AU247" i="3"/>
  <c r="AO247" i="3"/>
  <c r="AN247" i="3"/>
  <c r="AI247" i="3"/>
  <c r="AC247" i="3"/>
  <c r="AB247" i="3"/>
  <c r="W247" i="3"/>
  <c r="Q247" i="3"/>
  <c r="J247" i="3"/>
  <c r="K247" i="3"/>
  <c r="D247" i="3"/>
  <c r="E247" i="3"/>
  <c r="BM246" i="3"/>
  <c r="BG246" i="3"/>
  <c r="BA246" i="3"/>
  <c r="AZ246" i="3"/>
  <c r="AU246" i="3"/>
  <c r="AO246" i="3"/>
  <c r="AN246" i="3"/>
  <c r="AI246" i="3"/>
  <c r="AC246" i="3"/>
  <c r="AB246" i="3"/>
  <c r="W246" i="3"/>
  <c r="Q246" i="3"/>
  <c r="J246" i="3"/>
  <c r="K246" i="3"/>
  <c r="D246" i="3"/>
  <c r="E246" i="3"/>
  <c r="BM245" i="3"/>
  <c r="BG245" i="3"/>
  <c r="BA245" i="3"/>
  <c r="AZ245" i="3"/>
  <c r="AU245" i="3"/>
  <c r="AO245" i="3"/>
  <c r="AN245" i="3"/>
  <c r="AI245" i="3"/>
  <c r="AC245" i="3"/>
  <c r="AB245" i="3"/>
  <c r="W245" i="3"/>
  <c r="Q245" i="3"/>
  <c r="J245" i="3"/>
  <c r="K245" i="3"/>
  <c r="D245" i="3"/>
  <c r="E245" i="3"/>
  <c r="BM244" i="3"/>
  <c r="BG244" i="3"/>
  <c r="BA244" i="3"/>
  <c r="AZ244" i="3"/>
  <c r="AU244" i="3"/>
  <c r="AO244" i="3"/>
  <c r="AN244" i="3"/>
  <c r="AI244" i="3"/>
  <c r="AC244" i="3"/>
  <c r="AB244" i="3"/>
  <c r="W244" i="3"/>
  <c r="Q244" i="3"/>
  <c r="J244" i="3"/>
  <c r="K244" i="3"/>
  <c r="D244" i="3"/>
  <c r="E244" i="3"/>
  <c r="BM243" i="3"/>
  <c r="BG243" i="3"/>
  <c r="BA243" i="3"/>
  <c r="AZ243" i="3"/>
  <c r="AU243" i="3"/>
  <c r="AO243" i="3"/>
  <c r="AN243" i="3"/>
  <c r="AI243" i="3"/>
  <c r="AC243" i="3"/>
  <c r="AB243" i="3"/>
  <c r="W243" i="3"/>
  <c r="Q243" i="3"/>
  <c r="J243" i="3"/>
  <c r="K243" i="3"/>
  <c r="D243" i="3"/>
  <c r="E243" i="3"/>
  <c r="BM242" i="3"/>
  <c r="BG242" i="3"/>
  <c r="BA242" i="3"/>
  <c r="AZ242" i="3"/>
  <c r="AU242" i="3"/>
  <c r="AO242" i="3"/>
  <c r="AN242" i="3"/>
  <c r="AI242" i="3"/>
  <c r="AC242" i="3"/>
  <c r="AB242" i="3"/>
  <c r="W242" i="3"/>
  <c r="Q242" i="3"/>
  <c r="J242" i="3"/>
  <c r="K242" i="3"/>
  <c r="D242" i="3"/>
  <c r="E242" i="3"/>
  <c r="BM241" i="3"/>
  <c r="BG241" i="3"/>
  <c r="BA241" i="3"/>
  <c r="AZ241" i="3"/>
  <c r="AU241" i="3"/>
  <c r="AO241" i="3"/>
  <c r="AN241" i="3"/>
  <c r="AI241" i="3"/>
  <c r="AC241" i="3"/>
  <c r="AB241" i="3"/>
  <c r="W241" i="3"/>
  <c r="Q241" i="3"/>
  <c r="J241" i="3"/>
  <c r="K241" i="3"/>
  <c r="D241" i="3"/>
  <c r="E241" i="3"/>
  <c r="BM240" i="3"/>
  <c r="BG240" i="3"/>
  <c r="BA240" i="3"/>
  <c r="AZ240" i="3"/>
  <c r="AU240" i="3"/>
  <c r="AO240" i="3"/>
  <c r="AN240" i="3"/>
  <c r="AI240" i="3"/>
  <c r="AC240" i="3"/>
  <c r="AB240" i="3"/>
  <c r="W240" i="3"/>
  <c r="Q240" i="3"/>
  <c r="J240" i="3"/>
  <c r="K240" i="3"/>
  <c r="D240" i="3"/>
  <c r="E240" i="3"/>
  <c r="BM239" i="3"/>
  <c r="BG239" i="3"/>
  <c r="BA239" i="3"/>
  <c r="AZ239" i="3"/>
  <c r="AU239" i="3"/>
  <c r="AO239" i="3"/>
  <c r="AN239" i="3"/>
  <c r="AI239" i="3"/>
  <c r="AC239" i="3"/>
  <c r="AB239" i="3"/>
  <c r="W239" i="3"/>
  <c r="Q239" i="3"/>
  <c r="J239" i="3"/>
  <c r="K239" i="3"/>
  <c r="D239" i="3"/>
  <c r="E239" i="3"/>
  <c r="BM238" i="3"/>
  <c r="BG238" i="3"/>
  <c r="BA238" i="3"/>
  <c r="AZ238" i="3"/>
  <c r="AU238" i="3"/>
  <c r="AO238" i="3"/>
  <c r="AN238" i="3"/>
  <c r="AI238" i="3"/>
  <c r="AC238" i="3"/>
  <c r="AB238" i="3"/>
  <c r="W238" i="3"/>
  <c r="Q238" i="3"/>
  <c r="J238" i="3"/>
  <c r="K238" i="3"/>
  <c r="D238" i="3"/>
  <c r="E238" i="3"/>
  <c r="BM237" i="3"/>
  <c r="BG237" i="3"/>
  <c r="BA237" i="3"/>
  <c r="AZ237" i="3"/>
  <c r="AU237" i="3"/>
  <c r="AO237" i="3"/>
  <c r="AN237" i="3"/>
  <c r="AI237" i="3"/>
  <c r="AC237" i="3"/>
  <c r="AB237" i="3"/>
  <c r="W237" i="3"/>
  <c r="Q237" i="3"/>
  <c r="J237" i="3"/>
  <c r="K237" i="3"/>
  <c r="D237" i="3"/>
  <c r="E237" i="3"/>
  <c r="BM236" i="3"/>
  <c r="BG236" i="3"/>
  <c r="BA236" i="3"/>
  <c r="AZ236" i="3"/>
  <c r="AU236" i="3"/>
  <c r="AO236" i="3"/>
  <c r="AN236" i="3"/>
  <c r="AI236" i="3"/>
  <c r="AC236" i="3"/>
  <c r="AB236" i="3"/>
  <c r="W236" i="3"/>
  <c r="Q236" i="3"/>
  <c r="J236" i="3"/>
  <c r="K236" i="3"/>
  <c r="D236" i="3"/>
  <c r="E236" i="3"/>
  <c r="BM235" i="3"/>
  <c r="BG235" i="3"/>
  <c r="BA235" i="3"/>
  <c r="AZ235" i="3"/>
  <c r="AU235" i="3"/>
  <c r="AO235" i="3"/>
  <c r="AN235" i="3"/>
  <c r="AI235" i="3"/>
  <c r="AC235" i="3"/>
  <c r="AB235" i="3"/>
  <c r="W235" i="3"/>
  <c r="Q235" i="3"/>
  <c r="J235" i="3"/>
  <c r="K235" i="3"/>
  <c r="D235" i="3"/>
  <c r="E235" i="3"/>
  <c r="BM234" i="3"/>
  <c r="BG234" i="3"/>
  <c r="BA234" i="3"/>
  <c r="AZ234" i="3"/>
  <c r="AU234" i="3"/>
  <c r="AO234" i="3"/>
  <c r="AN234" i="3"/>
  <c r="AI234" i="3"/>
  <c r="AC234" i="3"/>
  <c r="AB234" i="3"/>
  <c r="W234" i="3"/>
  <c r="Q234" i="3"/>
  <c r="J234" i="3"/>
  <c r="K234" i="3"/>
  <c r="D234" i="3"/>
  <c r="E234" i="3"/>
  <c r="BM233" i="3"/>
  <c r="BG233" i="3"/>
  <c r="BA233" i="3"/>
  <c r="AZ233" i="3"/>
  <c r="AU233" i="3"/>
  <c r="AO233" i="3"/>
  <c r="AN233" i="3"/>
  <c r="AI233" i="3"/>
  <c r="AC233" i="3"/>
  <c r="AB233" i="3"/>
  <c r="W233" i="3"/>
  <c r="Q233" i="3"/>
  <c r="J233" i="3"/>
  <c r="K233" i="3"/>
  <c r="D233" i="3"/>
  <c r="E233" i="3"/>
  <c r="BM232" i="3"/>
  <c r="BG232" i="3"/>
  <c r="BA232" i="3"/>
  <c r="AZ232" i="3"/>
  <c r="AU232" i="3"/>
  <c r="AO232" i="3"/>
  <c r="AN232" i="3"/>
  <c r="AI232" i="3"/>
  <c r="AC232" i="3"/>
  <c r="AB232" i="3"/>
  <c r="W232" i="3"/>
  <c r="Q232" i="3"/>
  <c r="J232" i="3"/>
  <c r="K232" i="3"/>
  <c r="D232" i="3"/>
  <c r="E232" i="3"/>
  <c r="BM231" i="3"/>
  <c r="BG231" i="3"/>
  <c r="BA231" i="3"/>
  <c r="AZ231" i="3"/>
  <c r="AU231" i="3"/>
  <c r="AO231" i="3"/>
  <c r="AN231" i="3"/>
  <c r="AI231" i="3"/>
  <c r="AC231" i="3"/>
  <c r="AB231" i="3"/>
  <c r="W231" i="3"/>
  <c r="Q231" i="3"/>
  <c r="J231" i="3"/>
  <c r="K231" i="3"/>
  <c r="D231" i="3"/>
  <c r="E231" i="3"/>
  <c r="BM230" i="3"/>
  <c r="BG230" i="3"/>
  <c r="BA230" i="3"/>
  <c r="AZ230" i="3"/>
  <c r="AU230" i="3"/>
  <c r="AO230" i="3"/>
  <c r="AN230" i="3"/>
  <c r="AI230" i="3"/>
  <c r="AC230" i="3"/>
  <c r="AB230" i="3"/>
  <c r="W230" i="3"/>
  <c r="Q230" i="3"/>
  <c r="J230" i="3"/>
  <c r="K230" i="3"/>
  <c r="D230" i="3"/>
  <c r="E230" i="3"/>
  <c r="BM229" i="3"/>
  <c r="BG229" i="3"/>
  <c r="BA229" i="3"/>
  <c r="AZ229" i="3"/>
  <c r="AU229" i="3"/>
  <c r="AO229" i="3"/>
  <c r="AN229" i="3"/>
  <c r="AI229" i="3"/>
  <c r="AC229" i="3"/>
  <c r="AB229" i="3"/>
  <c r="W229" i="3"/>
  <c r="Q229" i="3"/>
  <c r="J229" i="3"/>
  <c r="K229" i="3"/>
  <c r="D229" i="3"/>
  <c r="E229" i="3"/>
  <c r="BM228" i="3"/>
  <c r="BG228" i="3"/>
  <c r="BA228" i="3"/>
  <c r="AZ228" i="3"/>
  <c r="AU228" i="3"/>
  <c r="AO228" i="3"/>
  <c r="AN228" i="3"/>
  <c r="AI228" i="3"/>
  <c r="AC228" i="3"/>
  <c r="AB228" i="3"/>
  <c r="W228" i="3"/>
  <c r="Q228" i="3"/>
  <c r="J228" i="3"/>
  <c r="K228" i="3"/>
  <c r="D228" i="3"/>
  <c r="E228" i="3"/>
  <c r="BM227" i="3"/>
  <c r="BG227" i="3"/>
  <c r="BA227" i="3"/>
  <c r="AZ227" i="3"/>
  <c r="AU227" i="3"/>
  <c r="AO227" i="3"/>
  <c r="AN227" i="3"/>
  <c r="AI227" i="3"/>
  <c r="AC227" i="3"/>
  <c r="AB227" i="3"/>
  <c r="W227" i="3"/>
  <c r="Q227" i="3"/>
  <c r="J227" i="3"/>
  <c r="K227" i="3"/>
  <c r="D227" i="3"/>
  <c r="E227" i="3"/>
  <c r="BM226" i="3"/>
  <c r="BG226" i="3"/>
  <c r="BA226" i="3"/>
  <c r="AZ226" i="3"/>
  <c r="AU226" i="3"/>
  <c r="AO226" i="3"/>
  <c r="AN226" i="3"/>
  <c r="AI226" i="3"/>
  <c r="AC226" i="3"/>
  <c r="AB226" i="3"/>
  <c r="W226" i="3"/>
  <c r="Q226" i="3"/>
  <c r="J226" i="3"/>
  <c r="K226" i="3"/>
  <c r="D226" i="3"/>
  <c r="E226" i="3"/>
  <c r="BM225" i="3"/>
  <c r="BG225" i="3"/>
  <c r="BA225" i="3"/>
  <c r="AZ225" i="3"/>
  <c r="AU225" i="3"/>
  <c r="AO225" i="3"/>
  <c r="AN225" i="3"/>
  <c r="AI225" i="3"/>
  <c r="AC225" i="3"/>
  <c r="AB225" i="3"/>
  <c r="W225" i="3"/>
  <c r="Q225" i="3"/>
  <c r="J225" i="3"/>
  <c r="K225" i="3"/>
  <c r="D225" i="3"/>
  <c r="E225" i="3"/>
  <c r="BM224" i="3"/>
  <c r="BG224" i="3"/>
  <c r="BA224" i="3"/>
  <c r="AZ224" i="3"/>
  <c r="AU224" i="3"/>
  <c r="AO224" i="3"/>
  <c r="AN224" i="3"/>
  <c r="AI224" i="3"/>
  <c r="AC224" i="3"/>
  <c r="AB224" i="3"/>
  <c r="W224" i="3"/>
  <c r="Q224" i="3"/>
  <c r="J224" i="3"/>
  <c r="K224" i="3"/>
  <c r="D224" i="3"/>
  <c r="E224" i="3"/>
  <c r="BM223" i="3"/>
  <c r="BG223" i="3"/>
  <c r="BA223" i="3"/>
  <c r="AZ223" i="3"/>
  <c r="AU223" i="3"/>
  <c r="AO223" i="3"/>
  <c r="AN223" i="3"/>
  <c r="AI223" i="3"/>
  <c r="AC223" i="3"/>
  <c r="AB223" i="3"/>
  <c r="W223" i="3"/>
  <c r="Q223" i="3"/>
  <c r="J223" i="3"/>
  <c r="K223" i="3"/>
  <c r="D223" i="3"/>
  <c r="E223" i="3"/>
  <c r="BM222" i="3"/>
  <c r="BG222" i="3"/>
  <c r="BA222" i="3"/>
  <c r="AZ222" i="3"/>
  <c r="AU222" i="3"/>
  <c r="AO222" i="3"/>
  <c r="AN222" i="3"/>
  <c r="AI222" i="3"/>
  <c r="AC222" i="3"/>
  <c r="AB222" i="3"/>
  <c r="W222" i="3"/>
  <c r="Q222" i="3"/>
  <c r="J222" i="3"/>
  <c r="K222" i="3"/>
  <c r="D222" i="3"/>
  <c r="E222" i="3"/>
  <c r="BM221" i="3"/>
  <c r="BG221" i="3"/>
  <c r="BA221" i="3"/>
  <c r="AZ221" i="3"/>
  <c r="AU221" i="3"/>
  <c r="AO221" i="3"/>
  <c r="AN221" i="3"/>
  <c r="AI221" i="3"/>
  <c r="AC221" i="3"/>
  <c r="AB221" i="3"/>
  <c r="W221" i="3"/>
  <c r="Q221" i="3"/>
  <c r="J221" i="3"/>
  <c r="K221" i="3"/>
  <c r="D221" i="3"/>
  <c r="E221" i="3"/>
  <c r="BM220" i="3"/>
  <c r="BG220" i="3"/>
  <c r="BA220" i="3"/>
  <c r="AZ220" i="3"/>
  <c r="AU220" i="3"/>
  <c r="AO220" i="3"/>
  <c r="AN220" i="3"/>
  <c r="AI220" i="3"/>
  <c r="AC220" i="3"/>
  <c r="AB220" i="3"/>
  <c r="W220" i="3"/>
  <c r="Q220" i="3"/>
  <c r="J220" i="3"/>
  <c r="K220" i="3"/>
  <c r="D220" i="3"/>
  <c r="E220" i="3"/>
  <c r="BM219" i="3"/>
  <c r="BG219" i="3"/>
  <c r="BA219" i="3"/>
  <c r="AZ219" i="3"/>
  <c r="AU219" i="3"/>
  <c r="AO219" i="3"/>
  <c r="AN219" i="3"/>
  <c r="AI219" i="3"/>
  <c r="AC219" i="3"/>
  <c r="AB219" i="3"/>
  <c r="W219" i="3"/>
  <c r="Q219" i="3"/>
  <c r="J219" i="3"/>
  <c r="K219" i="3"/>
  <c r="D219" i="3"/>
  <c r="E219" i="3"/>
  <c r="BM218" i="3"/>
  <c r="BG218" i="3"/>
  <c r="BA218" i="3"/>
  <c r="AZ218" i="3"/>
  <c r="AU218" i="3"/>
  <c r="AO218" i="3"/>
  <c r="AN218" i="3"/>
  <c r="AI218" i="3"/>
  <c r="AC218" i="3"/>
  <c r="AB218" i="3"/>
  <c r="W218" i="3"/>
  <c r="Q218" i="3"/>
  <c r="J218" i="3"/>
  <c r="K218" i="3"/>
  <c r="D218" i="3"/>
  <c r="E218" i="3"/>
  <c r="BM217" i="3"/>
  <c r="BG217" i="3"/>
  <c r="BA217" i="3"/>
  <c r="AZ217" i="3"/>
  <c r="AU217" i="3"/>
  <c r="AO217" i="3"/>
  <c r="AN217" i="3"/>
  <c r="AI217" i="3"/>
  <c r="AC217" i="3"/>
  <c r="AB217" i="3"/>
  <c r="W217" i="3"/>
  <c r="Q217" i="3"/>
  <c r="J217" i="3"/>
  <c r="K217" i="3"/>
  <c r="D217" i="3"/>
  <c r="E217" i="3"/>
  <c r="BM216" i="3"/>
  <c r="BG216" i="3"/>
  <c r="BA216" i="3"/>
  <c r="AZ216" i="3"/>
  <c r="AU216" i="3"/>
  <c r="AO216" i="3"/>
  <c r="AN216" i="3"/>
  <c r="AI216" i="3"/>
  <c r="AC216" i="3"/>
  <c r="AB216" i="3"/>
  <c r="W216" i="3"/>
  <c r="Q216" i="3"/>
  <c r="J216" i="3"/>
  <c r="K216" i="3"/>
  <c r="D216" i="3"/>
  <c r="E216" i="3"/>
  <c r="BM215" i="3"/>
  <c r="BG215" i="3"/>
  <c r="BA215" i="3"/>
  <c r="AZ215" i="3"/>
  <c r="AU215" i="3"/>
  <c r="AO215" i="3"/>
  <c r="AN215" i="3"/>
  <c r="AI215" i="3"/>
  <c r="AC215" i="3"/>
  <c r="AB215" i="3"/>
  <c r="W215" i="3"/>
  <c r="Q215" i="3"/>
  <c r="J215" i="3"/>
  <c r="K215" i="3"/>
  <c r="D215" i="3"/>
  <c r="E215" i="3"/>
  <c r="BM214" i="3"/>
  <c r="BG214" i="3"/>
  <c r="BA214" i="3"/>
  <c r="AZ214" i="3"/>
  <c r="AU214" i="3"/>
  <c r="AO214" i="3"/>
  <c r="AN214" i="3"/>
  <c r="AI214" i="3"/>
  <c r="AC214" i="3"/>
  <c r="AB214" i="3"/>
  <c r="W214" i="3"/>
  <c r="Q214" i="3"/>
  <c r="J214" i="3"/>
  <c r="K214" i="3"/>
  <c r="D214" i="3"/>
  <c r="E214" i="3"/>
  <c r="BM213" i="3"/>
  <c r="BG213" i="3"/>
  <c r="BA213" i="3"/>
  <c r="AZ213" i="3"/>
  <c r="AU213" i="3"/>
  <c r="AO213" i="3"/>
  <c r="AN213" i="3"/>
  <c r="AI213" i="3"/>
  <c r="AC213" i="3"/>
  <c r="AB213" i="3"/>
  <c r="W213" i="3"/>
  <c r="Q213" i="3"/>
  <c r="J213" i="3"/>
  <c r="K213" i="3"/>
  <c r="D213" i="3"/>
  <c r="E213" i="3"/>
  <c r="BM212" i="3"/>
  <c r="BG212" i="3"/>
  <c r="BA212" i="3"/>
  <c r="AZ212" i="3"/>
  <c r="AU212" i="3"/>
  <c r="AO212" i="3"/>
  <c r="AN212" i="3"/>
  <c r="AI212" i="3"/>
  <c r="AC212" i="3"/>
  <c r="AB212" i="3"/>
  <c r="W212" i="3"/>
  <c r="Q212" i="3"/>
  <c r="J212" i="3"/>
  <c r="K212" i="3"/>
  <c r="D212" i="3"/>
  <c r="E212" i="3"/>
  <c r="BM211" i="3"/>
  <c r="BG211" i="3"/>
  <c r="BA211" i="3"/>
  <c r="AZ211" i="3"/>
  <c r="AU211" i="3"/>
  <c r="AO211" i="3"/>
  <c r="AN211" i="3"/>
  <c r="AI211" i="3"/>
  <c r="AC211" i="3"/>
  <c r="AB211" i="3"/>
  <c r="W211" i="3"/>
  <c r="Q211" i="3"/>
  <c r="J211" i="3"/>
  <c r="K211" i="3"/>
  <c r="D211" i="3"/>
  <c r="E211" i="3"/>
  <c r="BM210" i="3"/>
  <c r="BG210" i="3"/>
  <c r="BA210" i="3"/>
  <c r="AZ210" i="3"/>
  <c r="AU210" i="3"/>
  <c r="AO210" i="3"/>
  <c r="AN210" i="3"/>
  <c r="AI210" i="3"/>
  <c r="AC210" i="3"/>
  <c r="AB210" i="3"/>
  <c r="W210" i="3"/>
  <c r="Q210" i="3"/>
  <c r="J210" i="3"/>
  <c r="K210" i="3"/>
  <c r="D210" i="3"/>
  <c r="E210" i="3"/>
  <c r="BM209" i="3"/>
  <c r="BG209" i="3"/>
  <c r="BA209" i="3"/>
  <c r="AZ209" i="3"/>
  <c r="AU209" i="3"/>
  <c r="AO209" i="3"/>
  <c r="AN209" i="3"/>
  <c r="AI209" i="3"/>
  <c r="AC209" i="3"/>
  <c r="AB209" i="3"/>
  <c r="W209" i="3"/>
  <c r="Q209" i="3"/>
  <c r="J209" i="3"/>
  <c r="K209" i="3"/>
  <c r="D209" i="3"/>
  <c r="E209" i="3"/>
  <c r="BM208" i="3"/>
  <c r="BG208" i="3"/>
  <c r="BA208" i="3"/>
  <c r="AZ208" i="3"/>
  <c r="AU208" i="3"/>
  <c r="AO208" i="3"/>
  <c r="AN208" i="3"/>
  <c r="AI208" i="3"/>
  <c r="AC208" i="3"/>
  <c r="AB208" i="3"/>
  <c r="W208" i="3"/>
  <c r="Q208" i="3"/>
  <c r="J208" i="3"/>
  <c r="K208" i="3"/>
  <c r="D208" i="3"/>
  <c r="E208" i="3"/>
  <c r="BM207" i="3"/>
  <c r="BG207" i="3"/>
  <c r="BA207" i="3"/>
  <c r="AZ207" i="3"/>
  <c r="AU207" i="3"/>
  <c r="AO207" i="3"/>
  <c r="AN207" i="3"/>
  <c r="AI207" i="3"/>
  <c r="AC207" i="3"/>
  <c r="AB207" i="3"/>
  <c r="W207" i="3"/>
  <c r="Q207" i="3"/>
  <c r="J207" i="3"/>
  <c r="K207" i="3"/>
  <c r="D207" i="3"/>
  <c r="E207" i="3"/>
  <c r="BM206" i="3"/>
  <c r="BG206" i="3"/>
  <c r="BA206" i="3"/>
  <c r="AZ206" i="3"/>
  <c r="AU206" i="3"/>
  <c r="AO206" i="3"/>
  <c r="AN206" i="3"/>
  <c r="AI206" i="3"/>
  <c r="AC206" i="3"/>
  <c r="AB206" i="3"/>
  <c r="W206" i="3"/>
  <c r="Q206" i="3"/>
  <c r="J206" i="3"/>
  <c r="K206" i="3"/>
  <c r="D206" i="3"/>
  <c r="E206" i="3"/>
  <c r="BM205" i="3"/>
  <c r="BG205" i="3"/>
  <c r="BA205" i="3"/>
  <c r="AZ205" i="3"/>
  <c r="AU205" i="3"/>
  <c r="AO205" i="3"/>
  <c r="AN205" i="3"/>
  <c r="AI205" i="3"/>
  <c r="AC205" i="3"/>
  <c r="AB205" i="3"/>
  <c r="W205" i="3"/>
  <c r="Q205" i="3"/>
  <c r="J205" i="3"/>
  <c r="K205" i="3"/>
  <c r="D205" i="3"/>
  <c r="E205" i="3"/>
  <c r="BM204" i="3"/>
  <c r="BG204" i="3"/>
  <c r="BA204" i="3"/>
  <c r="AZ204" i="3"/>
  <c r="AU204" i="3"/>
  <c r="AO204" i="3"/>
  <c r="AN204" i="3"/>
  <c r="AI204" i="3"/>
  <c r="AC204" i="3"/>
  <c r="AB204" i="3"/>
  <c r="W204" i="3"/>
  <c r="Q204" i="3"/>
  <c r="J204" i="3"/>
  <c r="K204" i="3"/>
  <c r="D204" i="3"/>
  <c r="E204" i="3"/>
  <c r="BM203" i="3"/>
  <c r="BG203" i="3"/>
  <c r="BA203" i="3"/>
  <c r="AZ203" i="3"/>
  <c r="AU203" i="3"/>
  <c r="AO203" i="3"/>
  <c r="AN203" i="3"/>
  <c r="AI203" i="3"/>
  <c r="AC203" i="3"/>
  <c r="AB203" i="3"/>
  <c r="W203" i="3"/>
  <c r="Q203" i="3"/>
  <c r="J203" i="3"/>
  <c r="K203" i="3"/>
  <c r="D203" i="3"/>
  <c r="E203" i="3"/>
  <c r="BM202" i="3"/>
  <c r="BG202" i="3"/>
  <c r="BA202" i="3"/>
  <c r="AZ202" i="3"/>
  <c r="AU202" i="3"/>
  <c r="AO202" i="3"/>
  <c r="AN202" i="3"/>
  <c r="AI202" i="3"/>
  <c r="AC202" i="3"/>
  <c r="AB202" i="3"/>
  <c r="W202" i="3"/>
  <c r="Q202" i="3"/>
  <c r="J202" i="3"/>
  <c r="K202" i="3"/>
  <c r="D202" i="3"/>
  <c r="E202" i="3"/>
  <c r="BM201" i="3"/>
  <c r="BG201" i="3"/>
  <c r="BA201" i="3"/>
  <c r="AZ201" i="3"/>
  <c r="AU201" i="3"/>
  <c r="AO201" i="3"/>
  <c r="AN201" i="3"/>
  <c r="AI201" i="3"/>
  <c r="AC201" i="3"/>
  <c r="AB201" i="3"/>
  <c r="W201" i="3"/>
  <c r="Q201" i="3"/>
  <c r="J201" i="3"/>
  <c r="K201" i="3"/>
  <c r="D201" i="3"/>
  <c r="E201" i="3"/>
  <c r="BM200" i="3"/>
  <c r="BG200" i="3"/>
  <c r="BA200" i="3"/>
  <c r="AZ200" i="3"/>
  <c r="AU200" i="3"/>
  <c r="AO200" i="3"/>
  <c r="AN200" i="3"/>
  <c r="AI200" i="3"/>
  <c r="AC200" i="3"/>
  <c r="AB200" i="3"/>
  <c r="W200" i="3"/>
  <c r="Q200" i="3"/>
  <c r="J200" i="3"/>
  <c r="K200" i="3"/>
  <c r="D200" i="3"/>
  <c r="E200" i="3"/>
  <c r="BM199" i="3"/>
  <c r="BG199" i="3"/>
  <c r="BA199" i="3"/>
  <c r="AZ199" i="3"/>
  <c r="AU199" i="3"/>
  <c r="AO199" i="3"/>
  <c r="AN199" i="3"/>
  <c r="AI199" i="3"/>
  <c r="AC199" i="3"/>
  <c r="W199" i="3"/>
  <c r="Q199" i="3"/>
  <c r="J199" i="3"/>
  <c r="K199" i="3"/>
  <c r="D199" i="3"/>
  <c r="E199" i="3"/>
  <c r="BM198" i="3"/>
  <c r="BG198" i="3"/>
  <c r="BA198" i="3"/>
  <c r="AZ198" i="3"/>
  <c r="AU198" i="3"/>
  <c r="AO198" i="3"/>
  <c r="AN198" i="3"/>
  <c r="AI198" i="3"/>
  <c r="AC198" i="3"/>
  <c r="W198" i="3"/>
  <c r="Q198" i="3"/>
  <c r="J198" i="3"/>
  <c r="K198" i="3"/>
  <c r="D198" i="3"/>
  <c r="E198" i="3"/>
  <c r="BM197" i="3"/>
  <c r="BG197" i="3"/>
  <c r="BA197" i="3"/>
  <c r="AZ197" i="3"/>
  <c r="AU197" i="3"/>
  <c r="AO197" i="3"/>
  <c r="AN197" i="3"/>
  <c r="AI197" i="3"/>
  <c r="AC197" i="3"/>
  <c r="W197" i="3"/>
  <c r="Q197" i="3"/>
  <c r="J197" i="3"/>
  <c r="K197" i="3"/>
  <c r="D197" i="3"/>
  <c r="E197" i="3"/>
  <c r="BM196" i="3"/>
  <c r="BG196" i="3"/>
  <c r="BA196" i="3"/>
  <c r="AZ196" i="3"/>
  <c r="AU196" i="3"/>
  <c r="AO196" i="3"/>
  <c r="AN196" i="3"/>
  <c r="AI196" i="3"/>
  <c r="AC196" i="3"/>
  <c r="W196" i="3"/>
  <c r="Q196" i="3"/>
  <c r="J196" i="3"/>
  <c r="K196" i="3"/>
  <c r="D196" i="3"/>
  <c r="E196" i="3"/>
  <c r="BM195" i="3"/>
  <c r="BG195" i="3"/>
  <c r="BA195" i="3"/>
  <c r="AZ195" i="3"/>
  <c r="AU195" i="3"/>
  <c r="AO195" i="3"/>
  <c r="AN195" i="3"/>
  <c r="AI195" i="3"/>
  <c r="AC195" i="3"/>
  <c r="W195" i="3"/>
  <c r="Q195" i="3"/>
  <c r="J195" i="3"/>
  <c r="K195" i="3"/>
  <c r="D195" i="3"/>
  <c r="E195" i="3"/>
  <c r="BM194" i="3"/>
  <c r="BG194" i="3"/>
  <c r="BA194" i="3"/>
  <c r="AZ194" i="3"/>
  <c r="AU194" i="3"/>
  <c r="AO194" i="3"/>
  <c r="AN194" i="3"/>
  <c r="AI194" i="3"/>
  <c r="AC194" i="3"/>
  <c r="W194" i="3"/>
  <c r="Q194" i="3"/>
  <c r="J194" i="3"/>
  <c r="K194" i="3"/>
  <c r="D194" i="3"/>
  <c r="E194" i="3"/>
  <c r="BM193" i="3"/>
  <c r="BG193" i="3"/>
  <c r="BA193" i="3"/>
  <c r="AZ193" i="3"/>
  <c r="AU193" i="3"/>
  <c r="AO193" i="3"/>
  <c r="AN193" i="3"/>
  <c r="AI193" i="3"/>
  <c r="AC193" i="3"/>
  <c r="W193" i="3"/>
  <c r="Q193" i="3"/>
  <c r="J193" i="3"/>
  <c r="K193" i="3"/>
  <c r="D193" i="3"/>
  <c r="E193" i="3"/>
  <c r="BM192" i="3"/>
  <c r="BG192" i="3"/>
  <c r="BA192" i="3"/>
  <c r="AZ192" i="3"/>
  <c r="AU192" i="3"/>
  <c r="AO192" i="3"/>
  <c r="AN192" i="3"/>
  <c r="AI192" i="3"/>
  <c r="AC192" i="3"/>
  <c r="W192" i="3"/>
  <c r="Q192" i="3"/>
  <c r="J192" i="3"/>
  <c r="K192" i="3"/>
  <c r="D192" i="3"/>
  <c r="E192" i="3"/>
  <c r="BM191" i="3"/>
  <c r="BG191" i="3"/>
  <c r="BA191" i="3"/>
  <c r="AZ191" i="3"/>
  <c r="AU191" i="3"/>
  <c r="AO191" i="3"/>
  <c r="AN191" i="3"/>
  <c r="AI191" i="3"/>
  <c r="AC191" i="3"/>
  <c r="W191" i="3"/>
  <c r="Q191" i="3"/>
  <c r="J191" i="3"/>
  <c r="K191" i="3"/>
  <c r="D191" i="3"/>
  <c r="E191" i="3"/>
  <c r="BM190" i="3"/>
  <c r="BG190" i="3"/>
  <c r="BA190" i="3"/>
  <c r="AZ190" i="3"/>
  <c r="AU190" i="3"/>
  <c r="AO190" i="3"/>
  <c r="AN190" i="3"/>
  <c r="AI190" i="3"/>
  <c r="AC190" i="3"/>
  <c r="W190" i="3"/>
  <c r="Q190" i="3"/>
  <c r="J190" i="3"/>
  <c r="K190" i="3"/>
  <c r="D190" i="3"/>
  <c r="E190" i="3"/>
  <c r="BM189" i="3"/>
  <c r="BG189" i="3"/>
  <c r="BA189" i="3"/>
  <c r="AZ189" i="3"/>
  <c r="AU189" i="3"/>
  <c r="AO189" i="3"/>
  <c r="AN189" i="3"/>
  <c r="AI189" i="3"/>
  <c r="AC189" i="3"/>
  <c r="W189" i="3"/>
  <c r="Q189" i="3"/>
  <c r="J189" i="3"/>
  <c r="K189" i="3"/>
  <c r="D189" i="3"/>
  <c r="E189" i="3"/>
  <c r="BM188" i="3"/>
  <c r="BG188" i="3"/>
  <c r="BA188" i="3"/>
  <c r="AZ188" i="3"/>
  <c r="AU188" i="3"/>
  <c r="AO188" i="3"/>
  <c r="AN188" i="3"/>
  <c r="AI188" i="3"/>
  <c r="AC188" i="3"/>
  <c r="W188" i="3"/>
  <c r="Q188" i="3"/>
  <c r="J188" i="3"/>
  <c r="K188" i="3"/>
  <c r="D188" i="3"/>
  <c r="E188" i="3"/>
  <c r="BM187" i="3"/>
  <c r="BG187" i="3"/>
  <c r="BA187" i="3"/>
  <c r="AZ187" i="3"/>
  <c r="AU187" i="3"/>
  <c r="AO187" i="3"/>
  <c r="AN187" i="3"/>
  <c r="AI187" i="3"/>
  <c r="AC187" i="3"/>
  <c r="W187" i="3"/>
  <c r="Q187" i="3"/>
  <c r="J187" i="3"/>
  <c r="K187" i="3"/>
  <c r="D187" i="3"/>
  <c r="E187" i="3"/>
  <c r="BM186" i="3"/>
  <c r="BG186" i="3"/>
  <c r="BA186" i="3"/>
  <c r="AZ186" i="3"/>
  <c r="AU186" i="3"/>
  <c r="AO186" i="3"/>
  <c r="AN186" i="3"/>
  <c r="AI186" i="3"/>
  <c r="AC186" i="3"/>
  <c r="W186" i="3"/>
  <c r="Q186" i="3"/>
  <c r="J186" i="3"/>
  <c r="K186" i="3"/>
  <c r="D186" i="3"/>
  <c r="E186" i="3"/>
  <c r="BM185" i="3"/>
  <c r="BG185" i="3"/>
  <c r="BA185" i="3"/>
  <c r="AZ185" i="3"/>
  <c r="AU185" i="3"/>
  <c r="AO185" i="3"/>
  <c r="AN185" i="3"/>
  <c r="AI185" i="3"/>
  <c r="AC185" i="3"/>
  <c r="W185" i="3"/>
  <c r="Q185" i="3"/>
  <c r="J185" i="3"/>
  <c r="K185" i="3"/>
  <c r="D185" i="3"/>
  <c r="E185" i="3"/>
  <c r="BM184" i="3"/>
  <c r="BG184" i="3"/>
  <c r="BA184" i="3"/>
  <c r="AZ184" i="3"/>
  <c r="AU184" i="3"/>
  <c r="AO184" i="3"/>
  <c r="AN184" i="3"/>
  <c r="AI184" i="3"/>
  <c r="AC184" i="3"/>
  <c r="W184" i="3"/>
  <c r="Q184" i="3"/>
  <c r="J184" i="3"/>
  <c r="K184" i="3"/>
  <c r="D184" i="3"/>
  <c r="E184" i="3"/>
  <c r="BM183" i="3"/>
  <c r="BG183" i="3"/>
  <c r="BA183" i="3"/>
  <c r="AZ183" i="3"/>
  <c r="AU183" i="3"/>
  <c r="AO183" i="3"/>
  <c r="AN183" i="3"/>
  <c r="AI183" i="3"/>
  <c r="AC183" i="3"/>
  <c r="W183" i="3"/>
  <c r="Q183" i="3"/>
  <c r="J183" i="3"/>
  <c r="K183" i="3"/>
  <c r="D183" i="3"/>
  <c r="E183" i="3"/>
  <c r="BM182" i="3"/>
  <c r="BG182" i="3"/>
  <c r="BA182" i="3"/>
  <c r="AZ182" i="3"/>
  <c r="AU182" i="3"/>
  <c r="AO182" i="3"/>
  <c r="AN182" i="3"/>
  <c r="AI182" i="3"/>
  <c r="AC182" i="3"/>
  <c r="W182" i="3"/>
  <c r="Q182" i="3"/>
  <c r="J182" i="3"/>
  <c r="K182" i="3"/>
  <c r="D182" i="3"/>
  <c r="E182" i="3"/>
  <c r="BM181" i="3"/>
  <c r="BG181" i="3"/>
  <c r="BA181" i="3"/>
  <c r="AZ181" i="3"/>
  <c r="AU181" i="3"/>
  <c r="AO181" i="3"/>
  <c r="AN181" i="3"/>
  <c r="AI181" i="3"/>
  <c r="AC181" i="3"/>
  <c r="W181" i="3"/>
  <c r="Q181" i="3"/>
  <c r="J181" i="3"/>
  <c r="K181" i="3"/>
  <c r="D181" i="3"/>
  <c r="E181" i="3"/>
  <c r="BM180" i="3"/>
  <c r="BG180" i="3"/>
  <c r="BA180" i="3"/>
  <c r="AZ180" i="3"/>
  <c r="AU180" i="3"/>
  <c r="AO180" i="3"/>
  <c r="AN180" i="3"/>
  <c r="AI180" i="3"/>
  <c r="AC180" i="3"/>
  <c r="W180" i="3"/>
  <c r="Q180" i="3"/>
  <c r="J180" i="3"/>
  <c r="K180" i="3"/>
  <c r="D180" i="3"/>
  <c r="E180" i="3"/>
  <c r="BM179" i="3"/>
  <c r="BG179" i="3"/>
  <c r="BA179" i="3"/>
  <c r="AZ179" i="3"/>
  <c r="AU179" i="3"/>
  <c r="AO179" i="3"/>
  <c r="AN179" i="3"/>
  <c r="AI179" i="3"/>
  <c r="AC179" i="3"/>
  <c r="W179" i="3"/>
  <c r="Q179" i="3"/>
  <c r="J179" i="3"/>
  <c r="K179" i="3"/>
  <c r="D179" i="3"/>
  <c r="E179" i="3"/>
  <c r="BM178" i="3"/>
  <c r="BG178" i="3"/>
  <c r="BA178" i="3"/>
  <c r="AZ178" i="3"/>
  <c r="AU178" i="3"/>
  <c r="AO178" i="3"/>
  <c r="AN178" i="3"/>
  <c r="AI178" i="3"/>
  <c r="AC178" i="3"/>
  <c r="W178" i="3"/>
  <c r="Q178" i="3"/>
  <c r="J178" i="3"/>
  <c r="K178" i="3"/>
  <c r="D178" i="3"/>
  <c r="E178" i="3"/>
  <c r="BM177" i="3"/>
  <c r="BG177" i="3"/>
  <c r="BA177" i="3"/>
  <c r="AZ177" i="3"/>
  <c r="AU177" i="3"/>
  <c r="AO177" i="3"/>
  <c r="AN177" i="3"/>
  <c r="AI177" i="3"/>
  <c r="AC177" i="3"/>
  <c r="W177" i="3"/>
  <c r="Q177" i="3"/>
  <c r="J177" i="3"/>
  <c r="K177" i="3"/>
  <c r="D177" i="3"/>
  <c r="E177" i="3"/>
  <c r="BM176" i="3"/>
  <c r="BG176" i="3"/>
  <c r="BA176" i="3"/>
  <c r="AZ176" i="3"/>
  <c r="AU176" i="3"/>
  <c r="AO176" i="3"/>
  <c r="AN176" i="3"/>
  <c r="AI176" i="3"/>
  <c r="AC176" i="3"/>
  <c r="W176" i="3"/>
  <c r="Q176" i="3"/>
  <c r="J176" i="3"/>
  <c r="K176" i="3"/>
  <c r="D176" i="3"/>
  <c r="E176" i="3"/>
  <c r="BM175" i="3"/>
  <c r="BG175" i="3"/>
  <c r="BA175" i="3"/>
  <c r="AZ175" i="3"/>
  <c r="AU175" i="3"/>
  <c r="AO175" i="3"/>
  <c r="AN175" i="3"/>
  <c r="AI175" i="3"/>
  <c r="AC175" i="3"/>
  <c r="W175" i="3"/>
  <c r="Q175" i="3"/>
  <c r="J175" i="3"/>
  <c r="K175" i="3"/>
  <c r="D175" i="3"/>
  <c r="E175" i="3"/>
  <c r="BM174" i="3"/>
  <c r="BG174" i="3"/>
  <c r="BA174" i="3"/>
  <c r="AZ174" i="3"/>
  <c r="AU174" i="3"/>
  <c r="AO174" i="3"/>
  <c r="AN174" i="3"/>
  <c r="AI174" i="3"/>
  <c r="AC174" i="3"/>
  <c r="W174" i="3"/>
  <c r="Q174" i="3"/>
  <c r="J174" i="3"/>
  <c r="K174" i="3"/>
  <c r="D174" i="3"/>
  <c r="E174" i="3"/>
  <c r="BM173" i="3"/>
  <c r="BG173" i="3"/>
  <c r="BA173" i="3"/>
  <c r="AZ173" i="3"/>
  <c r="AU173" i="3"/>
  <c r="AO173" i="3"/>
  <c r="AN173" i="3"/>
  <c r="AI173" i="3"/>
  <c r="AC173" i="3"/>
  <c r="W173" i="3"/>
  <c r="Q173" i="3"/>
  <c r="J173" i="3"/>
  <c r="K173" i="3"/>
  <c r="D173" i="3"/>
  <c r="E173" i="3"/>
  <c r="BM172" i="3"/>
  <c r="BG172" i="3"/>
  <c r="BA172" i="3"/>
  <c r="AZ172" i="3"/>
  <c r="AU172" i="3"/>
  <c r="AO172" i="3"/>
  <c r="AN172" i="3"/>
  <c r="AI172" i="3"/>
  <c r="AC172" i="3"/>
  <c r="W172" i="3"/>
  <c r="Q172" i="3"/>
  <c r="J172" i="3"/>
  <c r="K172" i="3"/>
  <c r="D172" i="3"/>
  <c r="E172" i="3"/>
  <c r="BM171" i="3"/>
  <c r="BG171" i="3"/>
  <c r="BA171" i="3"/>
  <c r="AZ171" i="3"/>
  <c r="AU171" i="3"/>
  <c r="AO171" i="3"/>
  <c r="AN171" i="3"/>
  <c r="AI171" i="3"/>
  <c r="AC171" i="3"/>
  <c r="W171" i="3"/>
  <c r="Q171" i="3"/>
  <c r="J171" i="3"/>
  <c r="K171" i="3"/>
  <c r="D171" i="3"/>
  <c r="E171" i="3"/>
  <c r="BM170" i="3"/>
  <c r="BG170" i="3"/>
  <c r="BA170" i="3"/>
  <c r="AZ170" i="3"/>
  <c r="AU170" i="3"/>
  <c r="AO170" i="3"/>
  <c r="AN170" i="3"/>
  <c r="AI170" i="3"/>
  <c r="AC170" i="3"/>
  <c r="W170" i="3"/>
  <c r="Q170" i="3"/>
  <c r="J170" i="3"/>
  <c r="K170" i="3"/>
  <c r="D170" i="3"/>
  <c r="E170" i="3"/>
  <c r="BM169" i="3"/>
  <c r="BG169" i="3"/>
  <c r="BA169" i="3"/>
  <c r="AZ169" i="3"/>
  <c r="AU169" i="3"/>
  <c r="AO169" i="3"/>
  <c r="AN169" i="3"/>
  <c r="AI169" i="3"/>
  <c r="AC169" i="3"/>
  <c r="W169" i="3"/>
  <c r="Q169" i="3"/>
  <c r="J169" i="3"/>
  <c r="K169" i="3"/>
  <c r="D169" i="3"/>
  <c r="E169" i="3"/>
  <c r="BM168" i="3"/>
  <c r="BG168" i="3"/>
  <c r="BA168" i="3"/>
  <c r="AZ168" i="3"/>
  <c r="AU168" i="3"/>
  <c r="AO168" i="3"/>
  <c r="AN168" i="3"/>
  <c r="AI168" i="3"/>
  <c r="AC168" i="3"/>
  <c r="W168" i="3"/>
  <c r="Q168" i="3"/>
  <c r="J168" i="3"/>
  <c r="K168" i="3"/>
  <c r="D168" i="3"/>
  <c r="E168" i="3"/>
  <c r="BM167" i="3"/>
  <c r="BG167" i="3"/>
  <c r="BA167" i="3"/>
  <c r="AU167" i="3"/>
  <c r="AO167" i="3"/>
  <c r="AI167" i="3"/>
  <c r="AC167" i="3"/>
  <c r="W167" i="3"/>
  <c r="Q167" i="3"/>
  <c r="J167" i="3"/>
  <c r="K167" i="3"/>
  <c r="D167" i="3"/>
  <c r="E167" i="3"/>
  <c r="BM166" i="3"/>
  <c r="BG166" i="3"/>
  <c r="BA166" i="3"/>
  <c r="AU166" i="3"/>
  <c r="AO166" i="3"/>
  <c r="AI166" i="3"/>
  <c r="AC166" i="3"/>
  <c r="W166" i="3"/>
  <c r="Q166" i="3"/>
  <c r="J166" i="3"/>
  <c r="K166" i="3"/>
  <c r="D166" i="3"/>
  <c r="E166" i="3"/>
  <c r="BM165" i="3"/>
  <c r="BG165" i="3"/>
  <c r="BA165" i="3"/>
  <c r="AU165" i="3"/>
  <c r="AO165" i="3"/>
  <c r="AI165" i="3"/>
  <c r="AC165" i="3"/>
  <c r="W165" i="3"/>
  <c r="Q165" i="3"/>
  <c r="J165" i="3"/>
  <c r="K165" i="3"/>
  <c r="D165" i="3"/>
  <c r="E165" i="3"/>
  <c r="BM164" i="3"/>
  <c r="BG164" i="3"/>
  <c r="BA164" i="3"/>
  <c r="AU164" i="3"/>
  <c r="AO164" i="3"/>
  <c r="AI164" i="3"/>
  <c r="AC164" i="3"/>
  <c r="W164" i="3"/>
  <c r="Q164" i="3"/>
  <c r="J164" i="3"/>
  <c r="K164" i="3"/>
  <c r="D164" i="3"/>
  <c r="E164" i="3"/>
  <c r="BM163" i="3"/>
  <c r="BG163" i="3"/>
  <c r="BA163" i="3"/>
  <c r="AU163" i="3"/>
  <c r="AO163" i="3"/>
  <c r="AI163" i="3"/>
  <c r="AC163" i="3"/>
  <c r="W163" i="3"/>
  <c r="Q163" i="3"/>
  <c r="J163" i="3"/>
  <c r="K163" i="3"/>
  <c r="D163" i="3"/>
  <c r="E163" i="3"/>
  <c r="BM162" i="3"/>
  <c r="BG162" i="3"/>
  <c r="BA162" i="3"/>
  <c r="AU162" i="3"/>
  <c r="AO162" i="3"/>
  <c r="AI162" i="3"/>
  <c r="AC162" i="3"/>
  <c r="W162" i="3"/>
  <c r="Q162" i="3"/>
  <c r="J162" i="3"/>
  <c r="K162" i="3"/>
  <c r="D162" i="3"/>
  <c r="E162" i="3"/>
  <c r="BM161" i="3"/>
  <c r="BG161" i="3"/>
  <c r="BA161" i="3"/>
  <c r="AU161" i="3"/>
  <c r="AO161" i="3"/>
  <c r="AI161" i="3"/>
  <c r="AC161" i="3"/>
  <c r="W161" i="3"/>
  <c r="Q161" i="3"/>
  <c r="J161" i="3"/>
  <c r="K161" i="3"/>
  <c r="D161" i="3"/>
  <c r="E161" i="3"/>
  <c r="BM160" i="3"/>
  <c r="BG160" i="3"/>
  <c r="BA160" i="3"/>
  <c r="AU160" i="3"/>
  <c r="AO160" i="3"/>
  <c r="AI160" i="3"/>
  <c r="AC160" i="3"/>
  <c r="W160" i="3"/>
  <c r="Q160" i="3"/>
  <c r="J160" i="3"/>
  <c r="K160" i="3"/>
  <c r="D160" i="3"/>
  <c r="E160" i="3"/>
  <c r="BM159" i="3"/>
  <c r="BG159" i="3"/>
  <c r="BA159" i="3"/>
  <c r="AU159" i="3"/>
  <c r="AO159" i="3"/>
  <c r="AI159" i="3"/>
  <c r="AC159" i="3"/>
  <c r="W159" i="3"/>
  <c r="Q159" i="3"/>
  <c r="J159" i="3"/>
  <c r="K159" i="3"/>
  <c r="D159" i="3"/>
  <c r="E159" i="3"/>
  <c r="BM158" i="3"/>
  <c r="BG158" i="3"/>
  <c r="BA158" i="3"/>
  <c r="AU158" i="3"/>
  <c r="AO158" i="3"/>
  <c r="AI158" i="3"/>
  <c r="AC158" i="3"/>
  <c r="W158" i="3"/>
  <c r="Q158" i="3"/>
  <c r="J158" i="3"/>
  <c r="K158" i="3"/>
  <c r="D158" i="3"/>
  <c r="E158" i="3"/>
  <c r="BM157" i="3"/>
  <c r="BG157" i="3"/>
  <c r="BA157" i="3"/>
  <c r="AU157" i="3"/>
  <c r="AO157" i="3"/>
  <c r="AI157" i="3"/>
  <c r="AC157" i="3"/>
  <c r="W157" i="3"/>
  <c r="Q157" i="3"/>
  <c r="J157" i="3"/>
  <c r="K157" i="3"/>
  <c r="D157" i="3"/>
  <c r="E157" i="3"/>
  <c r="BM156" i="3"/>
  <c r="BG156" i="3"/>
  <c r="BA156" i="3"/>
  <c r="AU156" i="3"/>
  <c r="AO156" i="3"/>
  <c r="AI156" i="3"/>
  <c r="AC156" i="3"/>
  <c r="W156" i="3"/>
  <c r="Q156" i="3"/>
  <c r="J156" i="3"/>
  <c r="K156" i="3"/>
  <c r="D156" i="3"/>
  <c r="E156" i="3"/>
  <c r="BM155" i="3"/>
  <c r="BG155" i="3"/>
  <c r="BA155" i="3"/>
  <c r="AU155" i="3"/>
  <c r="AO155" i="3"/>
  <c r="AI155" i="3"/>
  <c r="AC155" i="3"/>
  <c r="W155" i="3"/>
  <c r="Q155" i="3"/>
  <c r="J155" i="3"/>
  <c r="K155" i="3"/>
  <c r="D155" i="3"/>
  <c r="E155" i="3"/>
  <c r="BM154" i="3"/>
  <c r="BG154" i="3"/>
  <c r="BA154" i="3"/>
  <c r="AU154" i="3"/>
  <c r="AO154" i="3"/>
  <c r="AI154" i="3"/>
  <c r="AC154" i="3"/>
  <c r="W154" i="3"/>
  <c r="Q154" i="3"/>
  <c r="J154" i="3"/>
  <c r="K154" i="3"/>
  <c r="D154" i="3"/>
  <c r="E154" i="3"/>
  <c r="BM153" i="3"/>
  <c r="BG153" i="3"/>
  <c r="BA153" i="3"/>
  <c r="AU153" i="3"/>
  <c r="AO153" i="3"/>
  <c r="AI153" i="3"/>
  <c r="AC153" i="3"/>
  <c r="W153" i="3"/>
  <c r="Q153" i="3"/>
  <c r="J153" i="3"/>
  <c r="K153" i="3"/>
  <c r="D153" i="3"/>
  <c r="E153" i="3"/>
  <c r="BM152" i="3"/>
  <c r="BG152" i="3"/>
  <c r="BA152" i="3"/>
  <c r="AU152" i="3"/>
  <c r="AO152" i="3"/>
  <c r="AI152" i="3"/>
  <c r="AC152" i="3"/>
  <c r="W152" i="3"/>
  <c r="Q152" i="3"/>
  <c r="J152" i="3"/>
  <c r="K152" i="3"/>
  <c r="D152" i="3"/>
  <c r="E152" i="3"/>
  <c r="BM151" i="3"/>
  <c r="BG151" i="3"/>
  <c r="BA151" i="3"/>
  <c r="AU151" i="3"/>
  <c r="AO151" i="3"/>
  <c r="AI151" i="3"/>
  <c r="AC151" i="3"/>
  <c r="W151" i="3"/>
  <c r="Q151" i="3"/>
  <c r="J151" i="3"/>
  <c r="K151" i="3"/>
  <c r="D151" i="3"/>
  <c r="E151" i="3"/>
  <c r="BM150" i="3"/>
  <c r="BG150" i="3"/>
  <c r="BA150" i="3"/>
  <c r="AU150" i="3"/>
  <c r="AO150" i="3"/>
  <c r="AI150" i="3"/>
  <c r="AC150" i="3"/>
  <c r="W150" i="3"/>
  <c r="Q150" i="3"/>
  <c r="J150" i="3"/>
  <c r="K150" i="3"/>
  <c r="D150" i="3"/>
  <c r="E150" i="3"/>
  <c r="BM149" i="3"/>
  <c r="BG149" i="3"/>
  <c r="BA149" i="3"/>
  <c r="AU149" i="3"/>
  <c r="AO149" i="3"/>
  <c r="AI149" i="3"/>
  <c r="AC149" i="3"/>
  <c r="W149" i="3"/>
  <c r="Q149" i="3"/>
  <c r="J149" i="3"/>
  <c r="K149" i="3"/>
  <c r="D149" i="3"/>
  <c r="E149" i="3"/>
  <c r="BM148" i="3"/>
  <c r="BG148" i="3"/>
  <c r="BA148" i="3"/>
  <c r="AU148" i="3"/>
  <c r="AO148" i="3"/>
  <c r="AI148" i="3"/>
  <c r="AC148" i="3"/>
  <c r="W148" i="3"/>
  <c r="Q148" i="3"/>
  <c r="J148" i="3"/>
  <c r="K148" i="3"/>
  <c r="D148" i="3"/>
  <c r="E148" i="3"/>
  <c r="BM147" i="3"/>
  <c r="BG147" i="3"/>
  <c r="BA147" i="3"/>
  <c r="AU147" i="3"/>
  <c r="AO147" i="3"/>
  <c r="AI147" i="3"/>
  <c r="AC147" i="3"/>
  <c r="W147" i="3"/>
  <c r="Q147" i="3"/>
  <c r="J147" i="3"/>
  <c r="K147" i="3"/>
  <c r="D147" i="3"/>
  <c r="E147" i="3"/>
  <c r="BM146" i="3"/>
  <c r="BG146" i="3"/>
  <c r="BA146" i="3"/>
  <c r="AU146" i="3"/>
  <c r="AO146" i="3"/>
  <c r="AI146" i="3"/>
  <c r="AC146" i="3"/>
  <c r="W146" i="3"/>
  <c r="Q146" i="3"/>
  <c r="J146" i="3"/>
  <c r="K146" i="3"/>
  <c r="D146" i="3"/>
  <c r="E146" i="3"/>
  <c r="BM145" i="3"/>
  <c r="BG145" i="3"/>
  <c r="BA145" i="3"/>
  <c r="AU145" i="3"/>
  <c r="AO145" i="3"/>
  <c r="AI145" i="3"/>
  <c r="AC145" i="3"/>
  <c r="W145" i="3"/>
  <c r="Q145" i="3"/>
  <c r="J145" i="3"/>
  <c r="K145" i="3"/>
  <c r="D145" i="3"/>
  <c r="E145" i="3"/>
  <c r="BM144" i="3"/>
  <c r="BG144" i="3"/>
  <c r="BA144" i="3"/>
  <c r="AU144" i="3"/>
  <c r="AO144" i="3"/>
  <c r="AI144" i="3"/>
  <c r="AC144" i="3"/>
  <c r="W144" i="3"/>
  <c r="Q144" i="3"/>
  <c r="J144" i="3"/>
  <c r="K144" i="3"/>
  <c r="D144" i="3"/>
  <c r="E144" i="3"/>
  <c r="BM143" i="3"/>
  <c r="BG143" i="3"/>
  <c r="BA143" i="3"/>
  <c r="AU143" i="3"/>
  <c r="AO143" i="3"/>
  <c r="AI143" i="3"/>
  <c r="AC143" i="3"/>
  <c r="W143" i="3"/>
  <c r="Q143" i="3"/>
  <c r="J143" i="3"/>
  <c r="K143" i="3"/>
  <c r="D143" i="3"/>
  <c r="E143" i="3"/>
  <c r="BM142" i="3"/>
  <c r="BG142" i="3"/>
  <c r="BA142" i="3"/>
  <c r="AU142" i="3"/>
  <c r="AO142" i="3"/>
  <c r="AI142" i="3"/>
  <c r="AC142" i="3"/>
  <c r="W142" i="3"/>
  <c r="Q142" i="3"/>
  <c r="J142" i="3"/>
  <c r="K142" i="3"/>
  <c r="D142" i="3"/>
  <c r="E142" i="3"/>
  <c r="BM141" i="3"/>
  <c r="BG141" i="3"/>
  <c r="BA141" i="3"/>
  <c r="AU141" i="3"/>
  <c r="AO141" i="3"/>
  <c r="AI141" i="3"/>
  <c r="AC141" i="3"/>
  <c r="W141" i="3"/>
  <c r="Q141" i="3"/>
  <c r="J141" i="3"/>
  <c r="K141" i="3"/>
  <c r="D141" i="3"/>
  <c r="E141" i="3"/>
  <c r="BM140" i="3"/>
  <c r="BG140" i="3"/>
  <c r="BA140" i="3"/>
  <c r="AU140" i="3"/>
  <c r="AO140" i="3"/>
  <c r="AI140" i="3"/>
  <c r="AC140" i="3"/>
  <c r="W140" i="3"/>
  <c r="Q140" i="3"/>
  <c r="J140" i="3"/>
  <c r="K140" i="3"/>
  <c r="D140" i="3"/>
  <c r="E140" i="3"/>
  <c r="BM139" i="3"/>
  <c r="BG139" i="3"/>
  <c r="BA139" i="3"/>
  <c r="AU139" i="3"/>
  <c r="AO139" i="3"/>
  <c r="AI139" i="3"/>
  <c r="AC139" i="3"/>
  <c r="W139" i="3"/>
  <c r="Q139" i="3"/>
  <c r="J139" i="3"/>
  <c r="K139" i="3"/>
  <c r="D139" i="3"/>
  <c r="E139" i="3"/>
  <c r="BM138" i="3"/>
  <c r="BG138" i="3"/>
  <c r="BA138" i="3"/>
  <c r="AU138" i="3"/>
  <c r="AO138" i="3"/>
  <c r="AI138" i="3"/>
  <c r="AC138" i="3"/>
  <c r="W138" i="3"/>
  <c r="Q138" i="3"/>
  <c r="J138" i="3"/>
  <c r="K138" i="3"/>
  <c r="D138" i="3"/>
  <c r="E138" i="3"/>
  <c r="BM137" i="3"/>
  <c r="BG137" i="3"/>
  <c r="BA137" i="3"/>
  <c r="AU137" i="3"/>
  <c r="AO137" i="3"/>
  <c r="AI137" i="3"/>
  <c r="AC137" i="3"/>
  <c r="W137" i="3"/>
  <c r="Q137" i="3"/>
  <c r="J137" i="3"/>
  <c r="K137" i="3"/>
  <c r="D137" i="3"/>
  <c r="E137" i="3"/>
  <c r="BM136" i="3"/>
  <c r="BG136" i="3"/>
  <c r="BA136" i="3"/>
  <c r="AU136" i="3"/>
  <c r="AO136" i="3"/>
  <c r="AI136" i="3"/>
  <c r="AC136" i="3"/>
  <c r="W136" i="3"/>
  <c r="Q136" i="3"/>
  <c r="J136" i="3"/>
  <c r="K136" i="3"/>
  <c r="D136" i="3"/>
  <c r="E136" i="3"/>
  <c r="BM135" i="3"/>
  <c r="BG135" i="3"/>
  <c r="BA135" i="3"/>
  <c r="AU135" i="3"/>
  <c r="AO135" i="3"/>
  <c r="AI135" i="3"/>
  <c r="AC135" i="3"/>
  <c r="W135" i="3"/>
  <c r="Q135" i="3"/>
  <c r="J135" i="3"/>
  <c r="K135" i="3"/>
  <c r="D135" i="3"/>
  <c r="E135" i="3"/>
  <c r="BM134" i="3"/>
  <c r="BG134" i="3"/>
  <c r="BA134" i="3"/>
  <c r="AU134" i="3"/>
  <c r="AO134" i="3"/>
  <c r="AI134" i="3"/>
  <c r="AC134" i="3"/>
  <c r="W134" i="3"/>
  <c r="Q134" i="3"/>
  <c r="J134" i="3"/>
  <c r="K134" i="3"/>
  <c r="D134" i="3"/>
  <c r="E134" i="3"/>
  <c r="BM133" i="3"/>
  <c r="BG133" i="3"/>
  <c r="BA133" i="3"/>
  <c r="AU133" i="3"/>
  <c r="AO133" i="3"/>
  <c r="AI133" i="3"/>
  <c r="AC133" i="3"/>
  <c r="W133" i="3"/>
  <c r="Q133" i="3"/>
  <c r="J133" i="3"/>
  <c r="K133" i="3"/>
  <c r="D133" i="3"/>
  <c r="E133" i="3"/>
  <c r="BM132" i="3"/>
  <c r="BG132" i="3"/>
  <c r="BA132" i="3"/>
  <c r="AU132" i="3"/>
  <c r="AO132" i="3"/>
  <c r="AI132" i="3"/>
  <c r="AC132" i="3"/>
  <c r="W132" i="3"/>
  <c r="Q132" i="3"/>
  <c r="J132" i="3"/>
  <c r="K132" i="3"/>
  <c r="D132" i="3"/>
  <c r="E132" i="3"/>
  <c r="BM131" i="3"/>
  <c r="BG131" i="3"/>
  <c r="BA131" i="3"/>
  <c r="AU131" i="3"/>
  <c r="AO131" i="3"/>
  <c r="AI131" i="3"/>
  <c r="AC131" i="3"/>
  <c r="W131" i="3"/>
  <c r="Q131" i="3"/>
  <c r="J131" i="3"/>
  <c r="K131" i="3"/>
  <c r="D131" i="3"/>
  <c r="E131" i="3"/>
  <c r="BM130" i="3"/>
  <c r="BG130" i="3"/>
  <c r="BA130" i="3"/>
  <c r="AU130" i="3"/>
  <c r="AO130" i="3"/>
  <c r="AI130" i="3"/>
  <c r="AC130" i="3"/>
  <c r="W130" i="3"/>
  <c r="Q130" i="3"/>
  <c r="J130" i="3"/>
  <c r="K130" i="3"/>
  <c r="D130" i="3"/>
  <c r="E130" i="3"/>
  <c r="BM129" i="3"/>
  <c r="BG129" i="3"/>
  <c r="BA129" i="3"/>
  <c r="AU129" i="3"/>
  <c r="AO129" i="3"/>
  <c r="AI129" i="3"/>
  <c r="AC129" i="3"/>
  <c r="W129" i="3"/>
  <c r="Q129" i="3"/>
  <c r="J129" i="3"/>
  <c r="K129" i="3"/>
  <c r="D129" i="3"/>
  <c r="E129" i="3"/>
  <c r="BM128" i="3"/>
  <c r="BG128" i="3"/>
  <c r="BA128" i="3"/>
  <c r="AU128" i="3"/>
  <c r="AO128" i="3"/>
  <c r="AI128" i="3"/>
  <c r="AC128" i="3"/>
  <c r="W128" i="3"/>
  <c r="Q128" i="3"/>
  <c r="J128" i="3"/>
  <c r="K128" i="3"/>
  <c r="D128" i="3"/>
  <c r="E128" i="3"/>
  <c r="BM127" i="3"/>
  <c r="BG127" i="3"/>
  <c r="BA127" i="3"/>
  <c r="AU127" i="3"/>
  <c r="AO127" i="3"/>
  <c r="AI127" i="3"/>
  <c r="AC127" i="3"/>
  <c r="W127" i="3"/>
  <c r="Q127" i="3"/>
  <c r="J127" i="3"/>
  <c r="K127" i="3"/>
  <c r="D127" i="3"/>
  <c r="E127" i="3"/>
  <c r="BM126" i="3"/>
  <c r="BG126" i="3"/>
  <c r="BA126" i="3"/>
  <c r="AU126" i="3"/>
  <c r="AO126" i="3"/>
  <c r="AI126" i="3"/>
  <c r="AC126" i="3"/>
  <c r="W126" i="3"/>
  <c r="Q126" i="3"/>
  <c r="J126" i="3"/>
  <c r="K126" i="3"/>
  <c r="D126" i="3"/>
  <c r="E126" i="3"/>
  <c r="BM125" i="3"/>
  <c r="BG125" i="3"/>
  <c r="BA125" i="3"/>
  <c r="AU125" i="3"/>
  <c r="AO125" i="3"/>
  <c r="AI125" i="3"/>
  <c r="AC125" i="3"/>
  <c r="W125" i="3"/>
  <c r="Q125" i="3"/>
  <c r="J125" i="3"/>
  <c r="K125" i="3"/>
  <c r="D125" i="3"/>
  <c r="E125" i="3"/>
  <c r="BM124" i="3"/>
  <c r="BG124" i="3"/>
  <c r="BA124" i="3"/>
  <c r="AU124" i="3"/>
  <c r="AO124" i="3"/>
  <c r="AI124" i="3"/>
  <c r="AC124" i="3"/>
  <c r="W124" i="3"/>
  <c r="Q124" i="3"/>
  <c r="J124" i="3"/>
  <c r="K124" i="3"/>
  <c r="D124" i="3"/>
  <c r="E124" i="3"/>
  <c r="BM123" i="3"/>
  <c r="BG123" i="3"/>
  <c r="BA123" i="3"/>
  <c r="AU123" i="3"/>
  <c r="AO123" i="3"/>
  <c r="AI123" i="3"/>
  <c r="AC123" i="3"/>
  <c r="W123" i="3"/>
  <c r="Q123" i="3"/>
  <c r="J123" i="3"/>
  <c r="K123" i="3"/>
  <c r="D123" i="3"/>
  <c r="E123" i="3"/>
  <c r="BM122" i="3"/>
  <c r="BG122" i="3"/>
  <c r="BA122" i="3"/>
  <c r="AU122" i="3"/>
  <c r="AO122" i="3"/>
  <c r="AI122" i="3"/>
  <c r="AC122" i="3"/>
  <c r="W122" i="3"/>
  <c r="Q122" i="3"/>
  <c r="J122" i="3"/>
  <c r="K122" i="3"/>
  <c r="D122" i="3"/>
  <c r="E122" i="3"/>
  <c r="BM121" i="3"/>
  <c r="BG121" i="3"/>
  <c r="BA121" i="3"/>
  <c r="AU121" i="3"/>
  <c r="AO121" i="3"/>
  <c r="AI121" i="3"/>
  <c r="AC121" i="3"/>
  <c r="W121" i="3"/>
  <c r="Q121" i="3"/>
  <c r="J121" i="3"/>
  <c r="K121" i="3"/>
  <c r="D121" i="3"/>
  <c r="E121" i="3"/>
  <c r="BM120" i="3"/>
  <c r="BG120" i="3"/>
  <c r="BA120" i="3"/>
  <c r="AU120" i="3"/>
  <c r="AO120" i="3"/>
  <c r="AI120" i="3"/>
  <c r="AC120" i="3"/>
  <c r="W120" i="3"/>
  <c r="Q120" i="3"/>
  <c r="J120" i="3"/>
  <c r="K120" i="3"/>
  <c r="D120" i="3"/>
  <c r="E120" i="3"/>
  <c r="BM119" i="3"/>
  <c r="BG119" i="3"/>
  <c r="BA119" i="3"/>
  <c r="AU119" i="3"/>
  <c r="AO119" i="3"/>
  <c r="AI119" i="3"/>
  <c r="AC119" i="3"/>
  <c r="W119" i="3"/>
  <c r="Q119" i="3"/>
  <c r="J119" i="3"/>
  <c r="K119" i="3"/>
  <c r="D119" i="3"/>
  <c r="E119" i="3"/>
  <c r="BM118" i="3"/>
  <c r="BG118" i="3"/>
  <c r="BA118" i="3"/>
  <c r="AU118" i="3"/>
  <c r="AO118" i="3"/>
  <c r="AI118" i="3"/>
  <c r="AC118" i="3"/>
  <c r="W118" i="3"/>
  <c r="Q118" i="3"/>
  <c r="J118" i="3"/>
  <c r="K118" i="3"/>
  <c r="D118" i="3"/>
  <c r="E118" i="3"/>
  <c r="BM117" i="3"/>
  <c r="BG117" i="3"/>
  <c r="BA117" i="3"/>
  <c r="AU117" i="3"/>
  <c r="AO117" i="3"/>
  <c r="AI117" i="3"/>
  <c r="AC117" i="3"/>
  <c r="W117" i="3"/>
  <c r="Q117" i="3"/>
  <c r="J117" i="3"/>
  <c r="K117" i="3"/>
  <c r="D117" i="3"/>
  <c r="E117" i="3"/>
  <c r="BM116" i="3"/>
  <c r="BG116" i="3"/>
  <c r="BA116" i="3"/>
  <c r="AU116" i="3"/>
  <c r="AO116" i="3"/>
  <c r="AI116" i="3"/>
  <c r="AC116" i="3"/>
  <c r="W116" i="3"/>
  <c r="Q116" i="3"/>
  <c r="J116" i="3"/>
  <c r="K116" i="3"/>
  <c r="D116" i="3"/>
  <c r="E116" i="3"/>
  <c r="BM115" i="3"/>
  <c r="BG115" i="3"/>
  <c r="BA115" i="3"/>
  <c r="AU115" i="3"/>
  <c r="AO115" i="3"/>
  <c r="AI115" i="3"/>
  <c r="AC115" i="3"/>
  <c r="W115" i="3"/>
  <c r="Q115" i="3"/>
  <c r="J115" i="3"/>
  <c r="K115" i="3"/>
  <c r="D115" i="3"/>
  <c r="E115" i="3"/>
  <c r="BM114" i="3"/>
  <c r="BG114" i="3"/>
  <c r="BA114" i="3"/>
  <c r="AU114" i="3"/>
  <c r="AO114" i="3"/>
  <c r="AI114" i="3"/>
  <c r="AC114" i="3"/>
  <c r="W114" i="3"/>
  <c r="Q114" i="3"/>
  <c r="J114" i="3"/>
  <c r="K114" i="3"/>
  <c r="D114" i="3"/>
  <c r="E114" i="3"/>
  <c r="BM113" i="3"/>
  <c r="BG113" i="3"/>
  <c r="BA113" i="3"/>
  <c r="AU113" i="3"/>
  <c r="AO113" i="3"/>
  <c r="AI113" i="3"/>
  <c r="AC113" i="3"/>
  <c r="W113" i="3"/>
  <c r="Q113" i="3"/>
  <c r="J113" i="3"/>
  <c r="K113" i="3"/>
  <c r="D113" i="3"/>
  <c r="E113" i="3"/>
  <c r="BM112" i="3"/>
  <c r="BG112" i="3"/>
  <c r="BA112" i="3"/>
  <c r="AU112" i="3"/>
  <c r="AO112" i="3"/>
  <c r="AI112" i="3"/>
  <c r="AC112" i="3"/>
  <c r="W112" i="3"/>
  <c r="Q112" i="3"/>
  <c r="J112" i="3"/>
  <c r="K112" i="3"/>
  <c r="D112" i="3"/>
  <c r="E112" i="3"/>
  <c r="BM111" i="3"/>
  <c r="BG111" i="3"/>
  <c r="BA111" i="3"/>
  <c r="AU111" i="3"/>
  <c r="AO111" i="3"/>
  <c r="AI111" i="3"/>
  <c r="AC111" i="3"/>
  <c r="W111" i="3"/>
  <c r="Q111" i="3"/>
  <c r="J111" i="3"/>
  <c r="K111" i="3"/>
  <c r="D111" i="3"/>
  <c r="E111" i="3"/>
  <c r="BM110" i="3"/>
  <c r="BG110" i="3"/>
  <c r="BA110" i="3"/>
  <c r="AU110" i="3"/>
  <c r="AO110" i="3"/>
  <c r="AI110" i="3"/>
  <c r="AC110" i="3"/>
  <c r="W110" i="3"/>
  <c r="Q110" i="3"/>
  <c r="J110" i="3"/>
  <c r="K110" i="3"/>
  <c r="D110" i="3"/>
  <c r="E110" i="3"/>
  <c r="BM109" i="3"/>
  <c r="BG109" i="3"/>
  <c r="BA109" i="3"/>
  <c r="AU109" i="3"/>
  <c r="AO109" i="3"/>
  <c r="AI109" i="3"/>
  <c r="AC109" i="3"/>
  <c r="W109" i="3"/>
  <c r="Q109" i="3"/>
  <c r="J109" i="3"/>
  <c r="K109" i="3"/>
  <c r="D109" i="3"/>
  <c r="E109" i="3"/>
  <c r="BM108" i="3"/>
  <c r="BG108" i="3"/>
  <c r="BA108" i="3"/>
  <c r="AU108" i="3"/>
  <c r="AO108" i="3"/>
  <c r="AI108" i="3"/>
  <c r="AC108" i="3"/>
  <c r="W108" i="3"/>
  <c r="Q108" i="3"/>
  <c r="J108" i="3"/>
  <c r="K108" i="3"/>
  <c r="D108" i="3"/>
  <c r="E108" i="3"/>
  <c r="BM107" i="3"/>
  <c r="BG107" i="3"/>
  <c r="BA107" i="3"/>
  <c r="AU107" i="3"/>
  <c r="AO107" i="3"/>
  <c r="AI107" i="3"/>
  <c r="AC107" i="3"/>
  <c r="W107" i="3"/>
  <c r="Q107" i="3"/>
  <c r="J107" i="3"/>
  <c r="K107" i="3"/>
  <c r="D107" i="3"/>
  <c r="E107" i="3"/>
  <c r="BM106" i="3"/>
  <c r="BG106" i="3"/>
  <c r="BA106" i="3"/>
  <c r="AU106" i="3"/>
  <c r="AO106" i="3"/>
  <c r="AI106" i="3"/>
  <c r="AC106" i="3"/>
  <c r="W106" i="3"/>
  <c r="Q106" i="3"/>
  <c r="J106" i="3"/>
  <c r="K106" i="3"/>
  <c r="D106" i="3"/>
  <c r="E106" i="3"/>
  <c r="BM105" i="3"/>
  <c r="BG105" i="3"/>
  <c r="BA105" i="3"/>
  <c r="AU105" i="3"/>
  <c r="AO105" i="3"/>
  <c r="AI105" i="3"/>
  <c r="AC105" i="3"/>
  <c r="W105" i="3"/>
  <c r="Q105" i="3"/>
  <c r="J105" i="3"/>
  <c r="K105" i="3"/>
  <c r="D105" i="3"/>
  <c r="E105" i="3"/>
  <c r="BM104" i="3"/>
  <c r="BG104" i="3"/>
  <c r="BA104" i="3"/>
  <c r="AU104" i="3"/>
  <c r="AO104" i="3"/>
  <c r="AI104" i="3"/>
  <c r="AC104" i="3"/>
  <c r="W104" i="3"/>
  <c r="Q104" i="3"/>
  <c r="J104" i="3"/>
  <c r="K104" i="3"/>
  <c r="D104" i="3"/>
  <c r="E104" i="3"/>
  <c r="BM103" i="3"/>
  <c r="BG103" i="3"/>
  <c r="BA103" i="3"/>
  <c r="AU103" i="3"/>
  <c r="AO103" i="3"/>
  <c r="AI103" i="3"/>
  <c r="AC103" i="3"/>
  <c r="W103" i="3"/>
  <c r="Q103" i="3"/>
  <c r="J103" i="3"/>
  <c r="K103" i="3"/>
  <c r="D103" i="3"/>
  <c r="E103" i="3"/>
  <c r="BM102" i="3"/>
  <c r="BG102" i="3"/>
  <c r="BA102" i="3"/>
  <c r="AU102" i="3"/>
  <c r="AO102" i="3"/>
  <c r="AI102" i="3"/>
  <c r="AC102" i="3"/>
  <c r="W102" i="3"/>
  <c r="Q102" i="3"/>
  <c r="J102" i="3"/>
  <c r="K102" i="3"/>
  <c r="D102" i="3"/>
  <c r="E102" i="3"/>
  <c r="BM101" i="3"/>
  <c r="BG101" i="3"/>
  <c r="BA101" i="3"/>
  <c r="AU101" i="3"/>
  <c r="AO101" i="3"/>
  <c r="AI101" i="3"/>
  <c r="AC101" i="3"/>
  <c r="W101" i="3"/>
  <c r="Q101" i="3"/>
  <c r="J101" i="3"/>
  <c r="K101" i="3"/>
  <c r="D101" i="3"/>
  <c r="E101" i="3"/>
  <c r="BM100" i="3"/>
  <c r="BG100" i="3"/>
  <c r="BA100" i="3"/>
  <c r="AU100" i="3"/>
  <c r="AO100" i="3"/>
  <c r="AI100" i="3"/>
  <c r="AC100" i="3"/>
  <c r="W100" i="3"/>
  <c r="Q100" i="3"/>
  <c r="J100" i="3"/>
  <c r="K100" i="3"/>
  <c r="D100" i="3"/>
  <c r="E100" i="3"/>
  <c r="BM99" i="3"/>
  <c r="BG99" i="3"/>
  <c r="BA99" i="3"/>
  <c r="AU99" i="3"/>
  <c r="AO99" i="3"/>
  <c r="AI99" i="3"/>
  <c r="AC99" i="3"/>
  <c r="W99" i="3"/>
  <c r="Q99" i="3"/>
  <c r="J99" i="3"/>
  <c r="K99" i="3"/>
  <c r="D99" i="3"/>
  <c r="E99" i="3"/>
  <c r="BM98" i="3"/>
  <c r="BG98" i="3"/>
  <c r="BA98" i="3"/>
  <c r="AU98" i="3"/>
  <c r="AO98" i="3"/>
  <c r="AI98" i="3"/>
  <c r="AC98" i="3"/>
  <c r="W98" i="3"/>
  <c r="Q98" i="3"/>
  <c r="J98" i="3"/>
  <c r="K98" i="3"/>
  <c r="D98" i="3"/>
  <c r="E98" i="3"/>
  <c r="BM97" i="3"/>
  <c r="BG97" i="3"/>
  <c r="BA97" i="3"/>
  <c r="AU97" i="3"/>
  <c r="AO97" i="3"/>
  <c r="AI97" i="3"/>
  <c r="AC97" i="3"/>
  <c r="W97" i="3"/>
  <c r="Q97" i="3"/>
  <c r="J97" i="3"/>
  <c r="K97" i="3"/>
  <c r="D97" i="3"/>
  <c r="E97" i="3"/>
  <c r="BM96" i="3"/>
  <c r="BG96" i="3"/>
  <c r="BA96" i="3"/>
  <c r="AU96" i="3"/>
  <c r="AO96" i="3"/>
  <c r="AI96" i="3"/>
  <c r="AC96" i="3"/>
  <c r="W96" i="3"/>
  <c r="Q96" i="3"/>
  <c r="J96" i="3"/>
  <c r="K96" i="3"/>
  <c r="D96" i="3"/>
  <c r="E96" i="3"/>
  <c r="BM95" i="3"/>
  <c r="BG95" i="3"/>
  <c r="BA95" i="3"/>
  <c r="AU95" i="3"/>
  <c r="AO95" i="3"/>
  <c r="AI95" i="3"/>
  <c r="AC95" i="3"/>
  <c r="W95" i="3"/>
  <c r="Q95" i="3"/>
  <c r="J95" i="3"/>
  <c r="K95" i="3"/>
  <c r="D95" i="3"/>
  <c r="E95" i="3"/>
  <c r="BM94" i="3"/>
  <c r="BG94" i="3"/>
  <c r="BA94" i="3"/>
  <c r="AU94" i="3"/>
  <c r="AO94" i="3"/>
  <c r="AI94" i="3"/>
  <c r="AC94" i="3"/>
  <c r="W94" i="3"/>
  <c r="Q94" i="3"/>
  <c r="J94" i="3"/>
  <c r="K94" i="3"/>
  <c r="D94" i="3"/>
  <c r="E94" i="3"/>
  <c r="BM93" i="3"/>
  <c r="BG93" i="3"/>
  <c r="BA93" i="3"/>
  <c r="AU93" i="3"/>
  <c r="AO93" i="3"/>
  <c r="AI93" i="3"/>
  <c r="AC93" i="3"/>
  <c r="W93" i="3"/>
  <c r="Q93" i="3"/>
  <c r="J93" i="3"/>
  <c r="K93" i="3"/>
  <c r="D93" i="3"/>
  <c r="E93" i="3"/>
  <c r="BM92" i="3"/>
  <c r="BG92" i="3"/>
  <c r="BA92" i="3"/>
  <c r="AU92" i="3"/>
  <c r="AO92" i="3"/>
  <c r="AI92" i="3"/>
  <c r="AC92" i="3"/>
  <c r="W92" i="3"/>
  <c r="Q92" i="3"/>
  <c r="J92" i="3"/>
  <c r="K92" i="3"/>
  <c r="D92" i="3"/>
  <c r="E92" i="3"/>
  <c r="BM91" i="3"/>
  <c r="BG91" i="3"/>
  <c r="BA91" i="3"/>
  <c r="AU91" i="3"/>
  <c r="AO91" i="3"/>
  <c r="AI91" i="3"/>
  <c r="AC91" i="3"/>
  <c r="W91" i="3"/>
  <c r="Q91" i="3"/>
  <c r="J91" i="3"/>
  <c r="K91" i="3"/>
  <c r="D91" i="3"/>
  <c r="E91" i="3"/>
  <c r="BM90" i="3"/>
  <c r="BG90" i="3"/>
  <c r="BA90" i="3"/>
  <c r="AU90" i="3"/>
  <c r="AO90" i="3"/>
  <c r="AI90" i="3"/>
  <c r="AC90" i="3"/>
  <c r="W90" i="3"/>
  <c r="Q90" i="3"/>
  <c r="J90" i="3"/>
  <c r="K90" i="3"/>
  <c r="D90" i="3"/>
  <c r="E90" i="3"/>
  <c r="BM89" i="3"/>
  <c r="BG89" i="3"/>
  <c r="BA89" i="3"/>
  <c r="AU89" i="3"/>
  <c r="AO89" i="3"/>
  <c r="AI89" i="3"/>
  <c r="AC89" i="3"/>
  <c r="W89" i="3"/>
  <c r="Q89" i="3"/>
  <c r="J89" i="3"/>
  <c r="K89" i="3"/>
  <c r="D89" i="3"/>
  <c r="E89" i="3"/>
  <c r="BM88" i="3"/>
  <c r="BG88" i="3"/>
  <c r="BA88" i="3"/>
  <c r="AU88" i="3"/>
  <c r="AO88" i="3"/>
  <c r="AI88" i="3"/>
  <c r="AC88" i="3"/>
  <c r="W88" i="3"/>
  <c r="Q88" i="3"/>
  <c r="J88" i="3"/>
  <c r="K88" i="3"/>
  <c r="D88" i="3"/>
  <c r="E88" i="3"/>
  <c r="BM87" i="3"/>
  <c r="BG87" i="3"/>
  <c r="BA87" i="3"/>
  <c r="AU87" i="3"/>
  <c r="AO87" i="3"/>
  <c r="AI87" i="3"/>
  <c r="AC87" i="3"/>
  <c r="W87" i="3"/>
  <c r="Q87" i="3"/>
  <c r="J87" i="3"/>
  <c r="K87" i="3"/>
  <c r="D87" i="3"/>
  <c r="E87" i="3"/>
  <c r="BM86" i="3"/>
  <c r="BG86" i="3"/>
  <c r="BA86" i="3"/>
  <c r="AU86" i="3"/>
  <c r="AO86" i="3"/>
  <c r="AI86" i="3"/>
  <c r="AC86" i="3"/>
  <c r="W86" i="3"/>
  <c r="Q86" i="3"/>
  <c r="J86" i="3"/>
  <c r="K86" i="3"/>
  <c r="D86" i="3"/>
  <c r="E86" i="3"/>
  <c r="BM85" i="3"/>
  <c r="BG85" i="3"/>
  <c r="BA85" i="3"/>
  <c r="AU85" i="3"/>
  <c r="AO85" i="3"/>
  <c r="AI85" i="3"/>
  <c r="AC85" i="3"/>
  <c r="W85" i="3"/>
  <c r="Q85" i="3"/>
  <c r="J85" i="3"/>
  <c r="K85" i="3"/>
  <c r="D85" i="3"/>
  <c r="E85" i="3"/>
  <c r="BM84" i="3"/>
  <c r="BG84" i="3"/>
  <c r="BA84" i="3"/>
  <c r="AU84" i="3"/>
  <c r="AO84" i="3"/>
  <c r="AI84" i="3"/>
  <c r="AC84" i="3"/>
  <c r="W84" i="3"/>
  <c r="Q84" i="3"/>
  <c r="J84" i="3"/>
  <c r="K84" i="3"/>
  <c r="D84" i="3"/>
  <c r="E84" i="3"/>
  <c r="BM83" i="3"/>
  <c r="BG83" i="3"/>
  <c r="BA83" i="3"/>
  <c r="AU83" i="3"/>
  <c r="AO83" i="3"/>
  <c r="AI83" i="3"/>
  <c r="AC83" i="3"/>
  <c r="W83" i="3"/>
  <c r="Q83" i="3"/>
  <c r="J83" i="3"/>
  <c r="K83" i="3"/>
  <c r="D83" i="3"/>
  <c r="E83" i="3"/>
  <c r="BM82" i="3"/>
  <c r="BG82" i="3"/>
  <c r="BA82" i="3"/>
  <c r="AU82" i="3"/>
  <c r="AO82" i="3"/>
  <c r="AI82" i="3"/>
  <c r="AC82" i="3"/>
  <c r="W82" i="3"/>
  <c r="Q82" i="3"/>
  <c r="J82" i="3"/>
  <c r="K82" i="3"/>
  <c r="D82" i="3"/>
  <c r="E82" i="3"/>
  <c r="BM81" i="3"/>
  <c r="BG81" i="3"/>
  <c r="BA81" i="3"/>
  <c r="AU81" i="3"/>
  <c r="AO81" i="3"/>
  <c r="AI81" i="3"/>
  <c r="AC81" i="3"/>
  <c r="W81" i="3"/>
  <c r="Q81" i="3"/>
  <c r="J81" i="3"/>
  <c r="K81" i="3"/>
  <c r="D81" i="3"/>
  <c r="E81" i="3"/>
  <c r="BM80" i="3"/>
  <c r="BG80" i="3"/>
  <c r="BA80" i="3"/>
  <c r="AU80" i="3"/>
  <c r="AO80" i="3"/>
  <c r="AI80" i="3"/>
  <c r="AC80" i="3"/>
  <c r="W80" i="3"/>
  <c r="Q80" i="3"/>
  <c r="J80" i="3"/>
  <c r="K80" i="3"/>
  <c r="D80" i="3"/>
  <c r="E80" i="3"/>
  <c r="BM79" i="3"/>
  <c r="BG79" i="3"/>
  <c r="BA79" i="3"/>
  <c r="AU79" i="3"/>
  <c r="AO79" i="3"/>
  <c r="AI79" i="3"/>
  <c r="AC79" i="3"/>
  <c r="W79" i="3"/>
  <c r="Q79" i="3"/>
  <c r="J79" i="3"/>
  <c r="K79" i="3"/>
  <c r="D79" i="3"/>
  <c r="E79" i="3"/>
  <c r="BM78" i="3"/>
  <c r="BG78" i="3"/>
  <c r="BA78" i="3"/>
  <c r="AU78" i="3"/>
  <c r="AO78" i="3"/>
  <c r="AI78" i="3"/>
  <c r="AC78" i="3"/>
  <c r="W78" i="3"/>
  <c r="Q78" i="3"/>
  <c r="J78" i="3"/>
  <c r="K78" i="3"/>
  <c r="D78" i="3"/>
  <c r="E78" i="3"/>
  <c r="BM77" i="3"/>
  <c r="BG77" i="3"/>
  <c r="BA77" i="3"/>
  <c r="AU77" i="3"/>
  <c r="AO77" i="3"/>
  <c r="AI77" i="3"/>
  <c r="AC77" i="3"/>
  <c r="W77" i="3"/>
  <c r="Q77" i="3"/>
  <c r="J77" i="3"/>
  <c r="K77" i="3"/>
  <c r="D77" i="3"/>
  <c r="E77" i="3"/>
  <c r="BM76" i="3"/>
  <c r="BG76" i="3"/>
  <c r="BA76" i="3"/>
  <c r="AU76" i="3"/>
  <c r="AO76" i="3"/>
  <c r="AI76" i="3"/>
  <c r="AC76" i="3"/>
  <c r="W76" i="3"/>
  <c r="Q76" i="3"/>
  <c r="J76" i="3"/>
  <c r="K76" i="3"/>
  <c r="D76" i="3"/>
  <c r="E76" i="3"/>
  <c r="BM75" i="3"/>
  <c r="BG75" i="3"/>
  <c r="BA75" i="3"/>
  <c r="AU75" i="3"/>
  <c r="AO75" i="3"/>
  <c r="AI75" i="3"/>
  <c r="AC75" i="3"/>
  <c r="W75" i="3"/>
  <c r="Q75" i="3"/>
  <c r="J75" i="3"/>
  <c r="K75" i="3"/>
  <c r="D75" i="3"/>
  <c r="E75" i="3"/>
  <c r="BM74" i="3"/>
  <c r="BG74" i="3"/>
  <c r="BA74" i="3"/>
  <c r="AU74" i="3"/>
  <c r="AO74" i="3"/>
  <c r="AI74" i="3"/>
  <c r="AC74" i="3"/>
  <c r="W74" i="3"/>
  <c r="Q74" i="3"/>
  <c r="J74" i="3"/>
  <c r="K74" i="3"/>
  <c r="D74" i="3"/>
  <c r="E74" i="3"/>
  <c r="BM73" i="3"/>
  <c r="BG73" i="3"/>
  <c r="BA73" i="3"/>
  <c r="AU73" i="3"/>
  <c r="AO73" i="3"/>
  <c r="AI73" i="3"/>
  <c r="AC73" i="3"/>
  <c r="W73" i="3"/>
  <c r="Q73" i="3"/>
  <c r="J73" i="3"/>
  <c r="K73" i="3"/>
  <c r="D73" i="3"/>
  <c r="E73" i="3"/>
  <c r="BM72" i="3"/>
  <c r="BG72" i="3"/>
  <c r="BA72" i="3"/>
  <c r="AU72" i="3"/>
  <c r="AO72" i="3"/>
  <c r="AI72" i="3"/>
  <c r="AC72" i="3"/>
  <c r="W72" i="3"/>
  <c r="Q72" i="3"/>
  <c r="J72" i="3"/>
  <c r="K72" i="3"/>
  <c r="D72" i="3"/>
  <c r="E72" i="3"/>
  <c r="BM71" i="3"/>
  <c r="BG71" i="3"/>
  <c r="BA71" i="3"/>
  <c r="AU71" i="3"/>
  <c r="AO71" i="3"/>
  <c r="AI71" i="3"/>
  <c r="AC71" i="3"/>
  <c r="W71" i="3"/>
  <c r="Q71" i="3"/>
  <c r="J71" i="3"/>
  <c r="K71" i="3"/>
  <c r="D71" i="3"/>
  <c r="E71" i="3"/>
  <c r="BM70" i="3"/>
  <c r="BG70" i="3"/>
  <c r="BA70" i="3"/>
  <c r="AU70" i="3"/>
  <c r="AO70" i="3"/>
  <c r="AI70" i="3"/>
  <c r="AC70" i="3"/>
  <c r="W70" i="3"/>
  <c r="Q70" i="3"/>
  <c r="J70" i="3"/>
  <c r="K70" i="3"/>
  <c r="D70" i="3"/>
  <c r="E70" i="3"/>
  <c r="BM69" i="3"/>
  <c r="BG69" i="3"/>
  <c r="BA69" i="3"/>
  <c r="AU69" i="3"/>
  <c r="AO69" i="3"/>
  <c r="AI69" i="3"/>
  <c r="AC69" i="3"/>
  <c r="W69" i="3"/>
  <c r="Q69" i="3"/>
  <c r="J69" i="3"/>
  <c r="K69" i="3"/>
  <c r="D69" i="3"/>
  <c r="E69" i="3"/>
  <c r="BM68" i="3"/>
  <c r="BG68" i="3"/>
  <c r="BA68" i="3"/>
  <c r="AU68" i="3"/>
  <c r="AO68" i="3"/>
  <c r="AI68" i="3"/>
  <c r="AC68" i="3"/>
  <c r="W68" i="3"/>
  <c r="Q68" i="3"/>
  <c r="J68" i="3"/>
  <c r="K68" i="3"/>
  <c r="D68" i="3"/>
  <c r="E68" i="3"/>
  <c r="BM67" i="3"/>
  <c r="BG67" i="3"/>
  <c r="BA67" i="3"/>
  <c r="AU67" i="3"/>
  <c r="AO67" i="3"/>
  <c r="AI67" i="3"/>
  <c r="AC67" i="3"/>
  <c r="W67" i="3"/>
  <c r="Q67" i="3"/>
  <c r="J67" i="3"/>
  <c r="K67" i="3"/>
  <c r="D67" i="3"/>
  <c r="E67" i="3"/>
  <c r="BM66" i="3"/>
  <c r="BG66" i="3"/>
  <c r="BA66" i="3"/>
  <c r="AU66" i="3"/>
  <c r="AO66" i="3"/>
  <c r="AI66" i="3"/>
  <c r="AC66" i="3"/>
  <c r="W66" i="3"/>
  <c r="Q66" i="3"/>
  <c r="J66" i="3"/>
  <c r="K66" i="3"/>
  <c r="D66" i="3"/>
  <c r="E66" i="3"/>
  <c r="BM65" i="3"/>
  <c r="BG65" i="3"/>
  <c r="BA65" i="3"/>
  <c r="AU65" i="3"/>
  <c r="AO65" i="3"/>
  <c r="AI65" i="3"/>
  <c r="AC65" i="3"/>
  <c r="W65" i="3"/>
  <c r="Q65" i="3"/>
  <c r="J65" i="3"/>
  <c r="K65" i="3"/>
  <c r="D65" i="3"/>
  <c r="E65" i="3"/>
  <c r="BM64" i="3"/>
  <c r="BG64" i="3"/>
  <c r="BA64" i="3"/>
  <c r="AU64" i="3"/>
  <c r="AO64" i="3"/>
  <c r="AI64" i="3"/>
  <c r="AC64" i="3"/>
  <c r="W64" i="3"/>
  <c r="Q64" i="3"/>
  <c r="J64" i="3"/>
  <c r="K64" i="3"/>
  <c r="D64" i="3"/>
  <c r="E64" i="3"/>
  <c r="BM63" i="3"/>
  <c r="BG63" i="3"/>
  <c r="BA63" i="3"/>
  <c r="AU63" i="3"/>
  <c r="AO63" i="3"/>
  <c r="AI63" i="3"/>
  <c r="AC63" i="3"/>
  <c r="W63" i="3"/>
  <c r="Q63" i="3"/>
  <c r="J63" i="3"/>
  <c r="K63" i="3"/>
  <c r="D63" i="3"/>
  <c r="E63" i="3"/>
  <c r="BM62" i="3"/>
  <c r="BG62" i="3"/>
  <c r="BA62" i="3"/>
  <c r="AU62" i="3"/>
  <c r="AO62" i="3"/>
  <c r="AI62" i="3"/>
  <c r="AC62" i="3"/>
  <c r="W62" i="3"/>
  <c r="Q62" i="3"/>
  <c r="J62" i="3"/>
  <c r="K62" i="3"/>
  <c r="D62" i="3"/>
  <c r="E62" i="3"/>
  <c r="BM61" i="3"/>
  <c r="BG61" i="3"/>
  <c r="BA61" i="3"/>
  <c r="AU61" i="3"/>
  <c r="AO61" i="3"/>
  <c r="AI61" i="3"/>
  <c r="AC61" i="3"/>
  <c r="W61" i="3"/>
  <c r="Q61" i="3"/>
  <c r="J61" i="3"/>
  <c r="K61" i="3"/>
  <c r="D61" i="3"/>
  <c r="E61" i="3"/>
  <c r="BM60" i="3"/>
  <c r="BG60" i="3"/>
  <c r="BA60" i="3"/>
  <c r="AU60" i="3"/>
  <c r="AO60" i="3"/>
  <c r="AI60" i="3"/>
  <c r="AC60" i="3"/>
  <c r="W60" i="3"/>
  <c r="Q60" i="3"/>
  <c r="J60" i="3"/>
  <c r="K60" i="3"/>
  <c r="D60" i="3"/>
  <c r="E60" i="3"/>
  <c r="BM59" i="3"/>
  <c r="BG59" i="3"/>
  <c r="BA59" i="3"/>
  <c r="AU59" i="3"/>
  <c r="AO59" i="3"/>
  <c r="AI59" i="3"/>
  <c r="AC59" i="3"/>
  <c r="W59" i="3"/>
  <c r="Q59" i="3"/>
  <c r="J59" i="3"/>
  <c r="K59" i="3"/>
  <c r="D59" i="3"/>
  <c r="E59" i="3"/>
  <c r="BM58" i="3"/>
  <c r="BG58" i="3"/>
  <c r="BA58" i="3"/>
  <c r="AU58" i="3"/>
  <c r="AO58" i="3"/>
  <c r="AI58" i="3"/>
  <c r="AC58" i="3"/>
  <c r="W58" i="3"/>
  <c r="Q58" i="3"/>
  <c r="J58" i="3"/>
  <c r="K58" i="3"/>
  <c r="D58" i="3"/>
  <c r="E58" i="3"/>
  <c r="BM57" i="3"/>
  <c r="BG57" i="3"/>
  <c r="BA57" i="3"/>
  <c r="AU57" i="3"/>
  <c r="AO57" i="3"/>
  <c r="AI57" i="3"/>
  <c r="AC57" i="3"/>
  <c r="W57" i="3"/>
  <c r="Q57" i="3"/>
  <c r="J57" i="3"/>
  <c r="K57" i="3"/>
  <c r="D57" i="3"/>
  <c r="E57" i="3"/>
  <c r="BM56" i="3"/>
  <c r="BG56" i="3"/>
  <c r="BA56" i="3"/>
  <c r="AU56" i="3"/>
  <c r="AO56" i="3"/>
  <c r="AI56" i="3"/>
  <c r="AC56" i="3"/>
  <c r="W56" i="3"/>
  <c r="Q56" i="3"/>
  <c r="J56" i="3"/>
  <c r="K56" i="3"/>
  <c r="D56" i="3"/>
  <c r="E56" i="3"/>
  <c r="BM55" i="3"/>
  <c r="BG55" i="3"/>
  <c r="BA55" i="3"/>
  <c r="AU55" i="3"/>
  <c r="AO55" i="3"/>
  <c r="AI55" i="3"/>
  <c r="AC55" i="3"/>
  <c r="W55" i="3"/>
  <c r="Q55" i="3"/>
  <c r="J55" i="3"/>
  <c r="K55" i="3"/>
  <c r="D55" i="3"/>
  <c r="E55" i="3"/>
  <c r="BM54" i="3"/>
  <c r="BG54" i="3"/>
  <c r="BA54" i="3"/>
  <c r="AU54" i="3"/>
  <c r="AO54" i="3"/>
  <c r="AI54" i="3"/>
  <c r="AC54" i="3"/>
  <c r="W54" i="3"/>
  <c r="Q54" i="3"/>
  <c r="J54" i="3"/>
  <c r="K54" i="3"/>
  <c r="D54" i="3"/>
  <c r="E54" i="3"/>
  <c r="BM53" i="3"/>
  <c r="BG53" i="3"/>
  <c r="BA53" i="3"/>
  <c r="AU53" i="3"/>
  <c r="AO53" i="3"/>
  <c r="AI53" i="3"/>
  <c r="AC53" i="3"/>
  <c r="W53" i="3"/>
  <c r="Q53" i="3"/>
  <c r="J53" i="3"/>
  <c r="K53" i="3"/>
  <c r="D53" i="3"/>
  <c r="E53" i="3"/>
  <c r="BM52" i="3"/>
  <c r="BG52" i="3"/>
  <c r="BA52" i="3"/>
  <c r="AU52" i="3"/>
  <c r="AO52" i="3"/>
  <c r="AI52" i="3"/>
  <c r="AC52" i="3"/>
  <c r="W52" i="3"/>
  <c r="Q52" i="3"/>
  <c r="J52" i="3"/>
  <c r="K52" i="3"/>
  <c r="D52" i="3"/>
  <c r="E52" i="3"/>
  <c r="BM51" i="3"/>
  <c r="BG51" i="3"/>
  <c r="BA51" i="3"/>
  <c r="AU51" i="3"/>
  <c r="AO51" i="3"/>
  <c r="AI51" i="3"/>
  <c r="AC51" i="3"/>
  <c r="W51" i="3"/>
  <c r="Q51" i="3"/>
  <c r="J51" i="3"/>
  <c r="K51" i="3"/>
  <c r="D51" i="3"/>
  <c r="E51" i="3"/>
  <c r="BM50" i="3"/>
  <c r="BG50" i="3"/>
  <c r="BA50" i="3"/>
  <c r="AU50" i="3"/>
  <c r="AO50" i="3"/>
  <c r="AI50" i="3"/>
  <c r="AC50" i="3"/>
  <c r="W50" i="3"/>
  <c r="Q50" i="3"/>
  <c r="J50" i="3"/>
  <c r="K50" i="3"/>
  <c r="D50" i="3"/>
  <c r="E50" i="3"/>
  <c r="BM49" i="3"/>
  <c r="BG49" i="3"/>
  <c r="BA49" i="3"/>
  <c r="AU49" i="3"/>
  <c r="AO49" i="3"/>
  <c r="AI49" i="3"/>
  <c r="AC49" i="3"/>
  <c r="W49" i="3"/>
  <c r="Q49" i="3"/>
  <c r="J49" i="3"/>
  <c r="K49" i="3"/>
  <c r="D49" i="3"/>
  <c r="E49" i="3"/>
  <c r="BM48" i="3"/>
  <c r="BG48" i="3"/>
  <c r="BA48" i="3"/>
  <c r="AU48" i="3"/>
  <c r="AO48" i="3"/>
  <c r="AI48" i="3"/>
  <c r="AC48" i="3"/>
  <c r="W48" i="3"/>
  <c r="Q48" i="3"/>
  <c r="J48" i="3"/>
  <c r="K48" i="3"/>
  <c r="D48" i="3"/>
  <c r="E48" i="3"/>
  <c r="BM47" i="3"/>
  <c r="BG47" i="3"/>
  <c r="BA47" i="3"/>
  <c r="AU47" i="3"/>
  <c r="AO47" i="3"/>
  <c r="AI47" i="3"/>
  <c r="AC47" i="3"/>
  <c r="W47" i="3"/>
  <c r="Q47" i="3"/>
  <c r="J47" i="3"/>
  <c r="K47" i="3"/>
  <c r="D47" i="3"/>
  <c r="E47" i="3"/>
  <c r="BM46" i="3"/>
  <c r="BG46" i="3"/>
  <c r="BA46" i="3"/>
  <c r="AU46" i="3"/>
  <c r="AO46" i="3"/>
  <c r="AI46" i="3"/>
  <c r="AC46" i="3"/>
  <c r="W46" i="3"/>
  <c r="Q46" i="3"/>
  <c r="J46" i="3"/>
  <c r="K46" i="3"/>
  <c r="D46" i="3"/>
  <c r="E46" i="3"/>
  <c r="BM45" i="3"/>
  <c r="BG45" i="3"/>
  <c r="BA45" i="3"/>
  <c r="AU45" i="3"/>
  <c r="AO45" i="3"/>
  <c r="AI45" i="3"/>
  <c r="AC45" i="3"/>
  <c r="W45" i="3"/>
  <c r="Q45" i="3"/>
  <c r="J45" i="3"/>
  <c r="K45" i="3"/>
  <c r="D45" i="3"/>
  <c r="E45" i="3"/>
  <c r="BM44" i="3"/>
  <c r="BG44" i="3"/>
  <c r="BA44" i="3"/>
  <c r="AU44" i="3"/>
  <c r="AO44" i="3"/>
  <c r="AI44" i="3"/>
  <c r="AC44" i="3"/>
  <c r="W44" i="3"/>
  <c r="Q44" i="3"/>
  <c r="J44" i="3"/>
  <c r="K44" i="3"/>
  <c r="D44" i="3"/>
  <c r="E44" i="3"/>
  <c r="BM43" i="3"/>
  <c r="BG43" i="3"/>
  <c r="BA43" i="3"/>
  <c r="AU43" i="3"/>
  <c r="AO43" i="3"/>
  <c r="AI43" i="3"/>
  <c r="AC43" i="3"/>
  <c r="W43" i="3"/>
  <c r="Q43" i="3"/>
  <c r="J43" i="3"/>
  <c r="K43" i="3"/>
  <c r="D43" i="3"/>
  <c r="E43" i="3"/>
  <c r="BM42" i="3"/>
  <c r="BG42" i="3"/>
  <c r="BA42" i="3"/>
  <c r="AU42" i="3"/>
  <c r="AO42" i="3"/>
  <c r="AI42" i="3"/>
  <c r="AC42" i="3"/>
  <c r="W42" i="3"/>
  <c r="Q42" i="3"/>
  <c r="J42" i="3"/>
  <c r="K42" i="3"/>
  <c r="D42" i="3"/>
  <c r="E42" i="3"/>
  <c r="BM41" i="3"/>
  <c r="BG41" i="3"/>
  <c r="BA41" i="3"/>
  <c r="AU41" i="3"/>
  <c r="AO41" i="3"/>
  <c r="AI41" i="3"/>
  <c r="AC41" i="3"/>
  <c r="W41" i="3"/>
  <c r="Q41" i="3"/>
  <c r="J41" i="3"/>
  <c r="K41" i="3"/>
  <c r="D41" i="3"/>
  <c r="E41" i="3"/>
  <c r="BM40" i="3"/>
  <c r="BG40" i="3"/>
  <c r="BA40" i="3"/>
  <c r="AU40" i="3"/>
  <c r="AO40" i="3"/>
  <c r="AI40" i="3"/>
  <c r="AC40" i="3"/>
  <c r="W40" i="3"/>
  <c r="Q40" i="3"/>
  <c r="J40" i="3"/>
  <c r="K40" i="3"/>
  <c r="D40" i="3"/>
  <c r="E40" i="3"/>
  <c r="BM39" i="3"/>
  <c r="BG39" i="3"/>
  <c r="BA39" i="3"/>
  <c r="AU39" i="3"/>
  <c r="AO39" i="3"/>
  <c r="AI39" i="3"/>
  <c r="AC39" i="3"/>
  <c r="W39" i="3"/>
  <c r="Q39" i="3"/>
  <c r="J39" i="3"/>
  <c r="K39" i="3"/>
  <c r="D39" i="3"/>
  <c r="E39" i="3"/>
  <c r="BM38" i="3"/>
  <c r="BG38" i="3"/>
  <c r="BA38" i="3"/>
  <c r="AU38" i="3"/>
  <c r="AO38" i="3"/>
  <c r="AI38" i="3"/>
  <c r="AC38" i="3"/>
  <c r="W38" i="3"/>
  <c r="Q38" i="3"/>
  <c r="J38" i="3"/>
  <c r="K38" i="3"/>
  <c r="D38" i="3"/>
  <c r="E38" i="3"/>
  <c r="BM37" i="3"/>
  <c r="BG37" i="3"/>
  <c r="BA37" i="3"/>
  <c r="AU37" i="3"/>
  <c r="AO37" i="3"/>
  <c r="AI37" i="3"/>
  <c r="AC37" i="3"/>
  <c r="W37" i="3"/>
  <c r="Q37" i="3"/>
  <c r="J37" i="3"/>
  <c r="K37" i="3"/>
  <c r="D37" i="3"/>
  <c r="E37" i="3"/>
  <c r="BM36" i="3"/>
  <c r="BG36" i="3"/>
  <c r="BA36" i="3"/>
  <c r="AU36" i="3"/>
  <c r="AO36" i="3"/>
  <c r="AI36" i="3"/>
  <c r="AC36" i="3"/>
  <c r="W36" i="3"/>
  <c r="Q36" i="3"/>
  <c r="J36" i="3"/>
  <c r="K36" i="3"/>
  <c r="D36" i="3"/>
  <c r="E36" i="3"/>
  <c r="BM35" i="3"/>
  <c r="BF35" i="3"/>
  <c r="BG35" i="3"/>
  <c r="AZ35" i="3"/>
  <c r="BA35" i="3"/>
  <c r="AU35" i="3"/>
  <c r="AN35" i="3"/>
  <c r="AO35" i="3"/>
  <c r="AH35" i="3"/>
  <c r="AI35" i="3"/>
  <c r="AC35" i="3"/>
  <c r="W35" i="3"/>
  <c r="Q35" i="3"/>
  <c r="J35" i="3"/>
  <c r="K35" i="3"/>
  <c r="D35" i="3"/>
  <c r="E35" i="3"/>
  <c r="BM34" i="3"/>
  <c r="BF34" i="3"/>
  <c r="BG34" i="3"/>
  <c r="AZ34" i="3"/>
  <c r="BA34" i="3"/>
  <c r="AU34" i="3"/>
  <c r="AN34" i="3"/>
  <c r="AO34" i="3"/>
  <c r="AH34" i="3"/>
  <c r="AI34" i="3"/>
  <c r="AC34" i="3"/>
  <c r="W34" i="3"/>
  <c r="Q34" i="3"/>
  <c r="J34" i="3"/>
  <c r="K34" i="3"/>
  <c r="D34" i="3"/>
  <c r="E34" i="3"/>
  <c r="BM33" i="3"/>
  <c r="BF33" i="3"/>
  <c r="BG33" i="3"/>
  <c r="AZ33" i="3"/>
  <c r="BA33" i="3"/>
  <c r="AU33" i="3"/>
  <c r="AN33" i="3"/>
  <c r="AO33" i="3"/>
  <c r="AH33" i="3"/>
  <c r="AI33" i="3"/>
  <c r="AC33" i="3"/>
  <c r="V33" i="3"/>
  <c r="W33" i="3"/>
  <c r="Q33" i="3"/>
  <c r="J33" i="3"/>
  <c r="K33" i="3"/>
  <c r="D33" i="3"/>
  <c r="E33" i="3"/>
  <c r="BL32" i="3"/>
  <c r="BM32" i="3"/>
  <c r="BF32" i="3"/>
  <c r="BG32" i="3"/>
  <c r="AZ32" i="3"/>
  <c r="BA32" i="3"/>
  <c r="AU32" i="3"/>
  <c r="AN32" i="3"/>
  <c r="AO32" i="3"/>
  <c r="AH32" i="3"/>
  <c r="AI32" i="3"/>
  <c r="AB32" i="3"/>
  <c r="AC32" i="3"/>
  <c r="V32" i="3"/>
  <c r="W32" i="3"/>
  <c r="Q32" i="3"/>
  <c r="J32" i="3"/>
  <c r="K32" i="3"/>
  <c r="D32" i="3"/>
  <c r="E32" i="3"/>
  <c r="BL31" i="3"/>
  <c r="BM31" i="3"/>
  <c r="BF31" i="3"/>
  <c r="BG31" i="3"/>
  <c r="AZ31" i="3"/>
  <c r="BA31" i="3"/>
  <c r="AU31" i="3"/>
  <c r="AN31" i="3"/>
  <c r="AO31" i="3"/>
  <c r="AH31" i="3"/>
  <c r="AI31" i="3"/>
  <c r="AB31" i="3"/>
  <c r="AC31" i="3"/>
  <c r="V31" i="3"/>
  <c r="W31" i="3"/>
  <c r="Q31" i="3"/>
  <c r="J31" i="3"/>
  <c r="K31" i="3"/>
  <c r="D31" i="3"/>
  <c r="E31" i="3"/>
  <c r="BL30" i="3"/>
  <c r="BM30" i="3"/>
  <c r="BF30" i="3"/>
  <c r="BG30" i="3"/>
  <c r="AZ30" i="3"/>
  <c r="BA30" i="3"/>
  <c r="AU30" i="3"/>
  <c r="AN30" i="3"/>
  <c r="AO30" i="3"/>
  <c r="AH30" i="3"/>
  <c r="AI30" i="3"/>
  <c r="AB30" i="3"/>
  <c r="AC30" i="3"/>
  <c r="V30" i="3"/>
  <c r="W30" i="3"/>
  <c r="Q30" i="3"/>
  <c r="J30" i="3"/>
  <c r="K30" i="3"/>
  <c r="D30" i="3"/>
  <c r="E30" i="3"/>
  <c r="BL29" i="3"/>
  <c r="BM29" i="3"/>
  <c r="BF29" i="3"/>
  <c r="BG29" i="3"/>
  <c r="AZ29" i="3"/>
  <c r="BA29" i="3"/>
  <c r="AU29" i="3"/>
  <c r="AN29" i="3"/>
  <c r="AO29" i="3"/>
  <c r="AH29" i="3"/>
  <c r="AI29" i="3"/>
  <c r="AB29" i="3"/>
  <c r="AC29" i="3"/>
  <c r="V29" i="3"/>
  <c r="W29" i="3"/>
  <c r="Q29" i="3"/>
  <c r="J29" i="3"/>
  <c r="K29" i="3"/>
  <c r="D29" i="3"/>
  <c r="E29" i="3"/>
  <c r="BL28" i="3"/>
  <c r="BM28" i="3"/>
  <c r="BF28" i="3"/>
  <c r="BG28" i="3"/>
  <c r="AZ28" i="3"/>
  <c r="BA28" i="3"/>
  <c r="AU28" i="3"/>
  <c r="AN28" i="3"/>
  <c r="AO28" i="3"/>
  <c r="AH28" i="3"/>
  <c r="AI28" i="3"/>
  <c r="AB28" i="3"/>
  <c r="AC28" i="3"/>
  <c r="V28" i="3"/>
  <c r="W28" i="3"/>
  <c r="Q28" i="3"/>
  <c r="J28" i="3"/>
  <c r="K28" i="3"/>
  <c r="D28" i="3"/>
  <c r="E28" i="3"/>
  <c r="BL27" i="3"/>
  <c r="BM27" i="3"/>
  <c r="BF27" i="3"/>
  <c r="BG27" i="3"/>
  <c r="AZ27" i="3"/>
  <c r="BA27" i="3"/>
  <c r="AU27" i="3"/>
  <c r="AN27" i="3"/>
  <c r="AO27" i="3"/>
  <c r="AH27" i="3"/>
  <c r="AI27" i="3"/>
  <c r="AB27" i="3"/>
  <c r="AC27" i="3"/>
  <c r="V27" i="3"/>
  <c r="W27" i="3"/>
  <c r="Q27" i="3"/>
  <c r="J27" i="3"/>
  <c r="K27" i="3"/>
  <c r="D27" i="3"/>
  <c r="E27" i="3"/>
  <c r="BL26" i="3"/>
  <c r="BM26" i="3"/>
  <c r="BF26" i="3"/>
  <c r="BG26" i="3"/>
  <c r="AZ26" i="3"/>
  <c r="BA26" i="3"/>
  <c r="AU26" i="3"/>
  <c r="AN26" i="3"/>
  <c r="AO26" i="3"/>
  <c r="AH26" i="3"/>
  <c r="AI26" i="3"/>
  <c r="AB26" i="3"/>
  <c r="AC26" i="3"/>
  <c r="V26" i="3"/>
  <c r="W26" i="3"/>
  <c r="Q26" i="3"/>
  <c r="J26" i="3"/>
  <c r="K26" i="3"/>
  <c r="D26" i="3"/>
  <c r="E26" i="3"/>
  <c r="BL25" i="3"/>
  <c r="BM25" i="3"/>
  <c r="BF25" i="3"/>
  <c r="BG25" i="3"/>
  <c r="AZ25" i="3"/>
  <c r="BA25" i="3"/>
  <c r="AT25" i="3"/>
  <c r="AU25" i="3"/>
  <c r="AN25" i="3"/>
  <c r="AO25" i="3"/>
  <c r="AH25" i="3"/>
  <c r="AI25" i="3"/>
  <c r="AB25" i="3"/>
  <c r="AC25" i="3"/>
  <c r="V25" i="3"/>
  <c r="W25" i="3"/>
  <c r="Q25" i="3"/>
  <c r="J25" i="3"/>
  <c r="K25" i="3"/>
  <c r="D25" i="3"/>
  <c r="E25" i="3"/>
  <c r="BL24" i="3"/>
  <c r="BM24" i="3"/>
  <c r="BF24" i="3"/>
  <c r="BG24" i="3"/>
  <c r="AZ24" i="3"/>
  <c r="BA24" i="3"/>
  <c r="AT24" i="3"/>
  <c r="AU24" i="3"/>
  <c r="AN24" i="3"/>
  <c r="AO24" i="3"/>
  <c r="AH24" i="3"/>
  <c r="AI24" i="3"/>
  <c r="AB24" i="3"/>
  <c r="AC24" i="3"/>
  <c r="V24" i="3"/>
  <c r="W24" i="3"/>
  <c r="Q24" i="3"/>
  <c r="J24" i="3"/>
  <c r="K24" i="3"/>
  <c r="D24" i="3"/>
  <c r="E24" i="3"/>
  <c r="BL23" i="3"/>
  <c r="BM23" i="3"/>
  <c r="BF23" i="3"/>
  <c r="BG23" i="3"/>
  <c r="AZ23" i="3"/>
  <c r="BA23" i="3"/>
  <c r="AT23" i="3"/>
  <c r="AU23" i="3"/>
  <c r="AN23" i="3"/>
  <c r="AO23" i="3"/>
  <c r="AH23" i="3"/>
  <c r="AI23" i="3"/>
  <c r="AB23" i="3"/>
  <c r="AC23" i="3"/>
  <c r="V23" i="3"/>
  <c r="W23" i="3"/>
  <c r="Q23" i="3"/>
  <c r="J23" i="3"/>
  <c r="K23" i="3"/>
  <c r="D23" i="3"/>
  <c r="E23" i="3"/>
  <c r="BL22" i="3"/>
  <c r="BM22" i="3"/>
  <c r="BF22" i="3"/>
  <c r="BG22" i="3"/>
  <c r="AZ22" i="3"/>
  <c r="BA22" i="3"/>
  <c r="AT22" i="3"/>
  <c r="AU22" i="3"/>
  <c r="AN22" i="3"/>
  <c r="AO22" i="3"/>
  <c r="AH22" i="3"/>
  <c r="AI22" i="3"/>
  <c r="AB22" i="3"/>
  <c r="AC22" i="3"/>
  <c r="V22" i="3"/>
  <c r="W22" i="3"/>
  <c r="Q22" i="3"/>
  <c r="J22" i="3"/>
  <c r="K22" i="3"/>
  <c r="D22" i="3"/>
  <c r="E22" i="3"/>
  <c r="BL21" i="3"/>
  <c r="BM21" i="3"/>
  <c r="BF21" i="3"/>
  <c r="BG21" i="3"/>
  <c r="AZ21" i="3"/>
  <c r="BA21" i="3"/>
  <c r="AT21" i="3"/>
  <c r="AU21" i="3"/>
  <c r="AN21" i="3"/>
  <c r="AO21" i="3"/>
  <c r="AH21" i="3"/>
  <c r="AI21" i="3"/>
  <c r="AB21" i="3"/>
  <c r="AC21" i="3"/>
  <c r="V21" i="3"/>
  <c r="W21" i="3"/>
  <c r="Q21" i="3"/>
  <c r="J21" i="3"/>
  <c r="K21" i="3"/>
  <c r="D21" i="3"/>
  <c r="E21" i="3"/>
  <c r="BL20" i="3"/>
  <c r="BM20" i="3"/>
  <c r="BF20" i="3"/>
  <c r="BG20" i="3"/>
  <c r="AZ20" i="3"/>
  <c r="BA20" i="3"/>
  <c r="AT20" i="3"/>
  <c r="AU20" i="3"/>
  <c r="AN20" i="3"/>
  <c r="AO20" i="3"/>
  <c r="AH20" i="3"/>
  <c r="AI20" i="3"/>
  <c r="AB20" i="3"/>
  <c r="AC20" i="3"/>
  <c r="V20" i="3"/>
  <c r="W20" i="3"/>
  <c r="Q20" i="3"/>
  <c r="J20" i="3"/>
  <c r="K20" i="3"/>
  <c r="D20" i="3"/>
  <c r="E20" i="3"/>
  <c r="BL19" i="3"/>
  <c r="BM19" i="3"/>
  <c r="BF19" i="3"/>
  <c r="BG19" i="3"/>
  <c r="AZ19" i="3"/>
  <c r="BA19" i="3"/>
  <c r="AT19" i="3"/>
  <c r="AU19" i="3"/>
  <c r="AN19" i="3"/>
  <c r="AO19" i="3"/>
  <c r="AH19" i="3"/>
  <c r="AI19" i="3"/>
  <c r="AB19" i="3"/>
  <c r="AC19" i="3"/>
  <c r="V19" i="3"/>
  <c r="W19" i="3"/>
  <c r="Q19" i="3"/>
  <c r="J19" i="3"/>
  <c r="K19" i="3"/>
  <c r="D19" i="3"/>
  <c r="E19" i="3"/>
  <c r="BL18" i="3"/>
  <c r="BM18" i="3"/>
  <c r="BF18" i="3"/>
  <c r="BG18" i="3"/>
  <c r="AZ18" i="3"/>
  <c r="BA18" i="3"/>
  <c r="AT18" i="3"/>
  <c r="AU18" i="3"/>
  <c r="AN18" i="3"/>
  <c r="AO18" i="3"/>
  <c r="AH18" i="3"/>
  <c r="AI18" i="3"/>
  <c r="AB18" i="3"/>
  <c r="AC18" i="3"/>
  <c r="V18" i="3"/>
  <c r="W18" i="3"/>
  <c r="Q18" i="3"/>
  <c r="J18" i="3"/>
  <c r="K18" i="3"/>
  <c r="D18" i="3"/>
  <c r="E18" i="3"/>
  <c r="BL17" i="3"/>
  <c r="BM17" i="3"/>
  <c r="BF17" i="3"/>
  <c r="BG17" i="3"/>
  <c r="AZ17" i="3"/>
  <c r="BA17" i="3"/>
  <c r="AT17" i="3"/>
  <c r="AU17" i="3"/>
  <c r="AN17" i="3"/>
  <c r="AO17" i="3"/>
  <c r="AH17" i="3"/>
  <c r="AI17" i="3"/>
  <c r="AB17" i="3"/>
  <c r="AC17" i="3"/>
  <c r="V17" i="3"/>
  <c r="W17" i="3"/>
  <c r="Q17" i="3"/>
  <c r="J17" i="3"/>
  <c r="K17" i="3"/>
  <c r="D17" i="3"/>
  <c r="E17" i="3"/>
  <c r="BL16" i="3"/>
  <c r="BM16" i="3"/>
  <c r="BF16" i="3"/>
  <c r="BG16" i="3"/>
  <c r="AZ16" i="3"/>
  <c r="BA16" i="3"/>
  <c r="AT16" i="3"/>
  <c r="AU16" i="3"/>
  <c r="AN16" i="3"/>
  <c r="AO16" i="3"/>
  <c r="AH16" i="3"/>
  <c r="AI16" i="3"/>
  <c r="AB16" i="3"/>
  <c r="AC16" i="3"/>
  <c r="V16" i="3"/>
  <c r="W16" i="3"/>
  <c r="Q16" i="3"/>
  <c r="J16" i="3"/>
  <c r="K16" i="3"/>
  <c r="D16" i="3"/>
  <c r="E16" i="3"/>
  <c r="BL15" i="3"/>
  <c r="BM15" i="3"/>
  <c r="BF15" i="3"/>
  <c r="BG15" i="3"/>
  <c r="AZ15" i="3"/>
  <c r="BA15" i="3"/>
  <c r="AT15" i="3"/>
  <c r="AU15" i="3"/>
  <c r="AN15" i="3"/>
  <c r="AO15" i="3"/>
  <c r="AH15" i="3"/>
  <c r="AI15" i="3"/>
  <c r="AB15" i="3"/>
  <c r="AC15" i="3"/>
  <c r="V15" i="3"/>
  <c r="W15" i="3"/>
  <c r="Q15" i="3"/>
  <c r="J15" i="3"/>
  <c r="K15" i="3"/>
  <c r="D15" i="3"/>
  <c r="E15" i="3"/>
  <c r="BL14" i="3"/>
  <c r="BM14" i="3"/>
  <c r="BF14" i="3"/>
  <c r="BG14" i="3"/>
  <c r="AZ14" i="3"/>
  <c r="BA14" i="3"/>
  <c r="AT14" i="3"/>
  <c r="AU14" i="3"/>
  <c r="AN14" i="3"/>
  <c r="AO14" i="3"/>
  <c r="AH14" i="3"/>
  <c r="AI14" i="3"/>
  <c r="AB14" i="3"/>
  <c r="AC14" i="3"/>
  <c r="V14" i="3"/>
  <c r="W14" i="3"/>
  <c r="Q14" i="3"/>
  <c r="J14" i="3"/>
  <c r="K14" i="3"/>
  <c r="D14" i="3"/>
  <c r="E14" i="3"/>
  <c r="BL13" i="3"/>
  <c r="BM13" i="3"/>
  <c r="BF13" i="3"/>
  <c r="BG13" i="3"/>
  <c r="AZ13" i="3"/>
  <c r="BA13" i="3"/>
  <c r="AT13" i="3"/>
  <c r="AU13" i="3"/>
  <c r="AN13" i="3"/>
  <c r="AO13" i="3"/>
  <c r="AH13" i="3"/>
  <c r="AI13" i="3"/>
  <c r="AB13" i="3"/>
  <c r="AC13" i="3"/>
  <c r="V13" i="3"/>
  <c r="W13" i="3"/>
  <c r="Q13" i="3"/>
  <c r="J13" i="3"/>
  <c r="K13" i="3"/>
  <c r="D13" i="3"/>
  <c r="E13" i="3"/>
  <c r="BL12" i="3"/>
  <c r="BM12" i="3"/>
  <c r="BF12" i="3"/>
  <c r="BG12" i="3"/>
  <c r="AZ12" i="3"/>
  <c r="BA12" i="3"/>
  <c r="AT12" i="3"/>
  <c r="AU12" i="3"/>
  <c r="AN12" i="3"/>
  <c r="AO12" i="3"/>
  <c r="AH12" i="3"/>
  <c r="AI12" i="3"/>
  <c r="AB12" i="3"/>
  <c r="AC12" i="3"/>
  <c r="V12" i="3"/>
  <c r="W12" i="3"/>
  <c r="Q12" i="3"/>
  <c r="J12" i="3"/>
  <c r="K12" i="3"/>
  <c r="D12" i="3"/>
  <c r="E12" i="3"/>
  <c r="BL11" i="3"/>
  <c r="BM11" i="3"/>
  <c r="BF11" i="3"/>
  <c r="BG11" i="3"/>
  <c r="AZ11" i="3"/>
  <c r="BA11" i="3"/>
  <c r="AT11" i="3"/>
  <c r="AU11" i="3"/>
  <c r="AN11" i="3"/>
  <c r="AO11" i="3"/>
  <c r="AH11" i="3"/>
  <c r="AI11" i="3"/>
  <c r="AB11" i="3"/>
  <c r="AC11" i="3"/>
  <c r="V11" i="3"/>
  <c r="W11" i="3"/>
  <c r="Q11" i="3"/>
  <c r="J11" i="3"/>
  <c r="K11" i="3"/>
  <c r="D11" i="3"/>
  <c r="E11" i="3"/>
  <c r="BL10" i="3"/>
  <c r="BM10" i="3"/>
  <c r="BF10" i="3"/>
  <c r="BG10" i="3"/>
  <c r="AZ10" i="3"/>
  <c r="BA10" i="3"/>
  <c r="AT10" i="3"/>
  <c r="AU10" i="3"/>
  <c r="AN10" i="3"/>
  <c r="AO10" i="3"/>
  <c r="AH10" i="3"/>
  <c r="AI10" i="3"/>
  <c r="AB10" i="3"/>
  <c r="AC10" i="3"/>
  <c r="V10" i="3"/>
  <c r="W10" i="3"/>
  <c r="Q10" i="3"/>
  <c r="J10" i="3"/>
  <c r="K10" i="3"/>
  <c r="D10" i="3"/>
  <c r="E10" i="3"/>
  <c r="BL9" i="3"/>
  <c r="BM9" i="3"/>
  <c r="BF9" i="3"/>
  <c r="BG9" i="3"/>
  <c r="AZ9" i="3"/>
  <c r="BA9" i="3"/>
  <c r="AT9" i="3"/>
  <c r="AU9" i="3"/>
  <c r="AN9" i="3"/>
  <c r="AO9" i="3"/>
  <c r="AH9" i="3"/>
  <c r="AI9" i="3"/>
  <c r="AB9" i="3"/>
  <c r="AC9" i="3"/>
  <c r="V9" i="3"/>
  <c r="W9" i="3"/>
  <c r="Q9" i="3"/>
  <c r="J9" i="3"/>
  <c r="K9" i="3"/>
  <c r="D9" i="3"/>
  <c r="E9" i="3"/>
  <c r="BL8" i="3"/>
  <c r="BM8" i="3"/>
  <c r="BF8" i="3"/>
  <c r="BF6" i="3"/>
  <c r="BF7" i="3"/>
  <c r="BF3" i="3"/>
  <c r="BG8" i="3"/>
  <c r="AZ8" i="3"/>
  <c r="BA8" i="3"/>
  <c r="AT8" i="3"/>
  <c r="AU8" i="3"/>
  <c r="AN8" i="3"/>
  <c r="AO8" i="3"/>
  <c r="AH8" i="3"/>
  <c r="AI8" i="3"/>
  <c r="AB8" i="3"/>
  <c r="AC8" i="3"/>
  <c r="V8" i="3"/>
  <c r="W8" i="3"/>
  <c r="Q8" i="3"/>
  <c r="J8" i="3"/>
  <c r="K8" i="3"/>
  <c r="D8" i="3"/>
  <c r="E8" i="3"/>
  <c r="BL7" i="3"/>
  <c r="BM7" i="3"/>
  <c r="BG7" i="3"/>
  <c r="AZ7" i="3"/>
  <c r="BA7" i="3"/>
  <c r="AT7" i="3"/>
  <c r="AU7" i="3"/>
  <c r="AN7" i="3"/>
  <c r="AO7" i="3"/>
  <c r="AH7" i="3"/>
  <c r="AI7" i="3"/>
  <c r="AB7" i="3"/>
  <c r="AC7" i="3"/>
  <c r="V7" i="3"/>
  <c r="W7" i="3"/>
  <c r="Q7" i="3"/>
  <c r="J7" i="3"/>
  <c r="K7" i="3"/>
  <c r="D7" i="3"/>
  <c r="E7" i="3"/>
  <c r="BL6" i="3"/>
  <c r="BM6" i="3"/>
  <c r="BG6" i="3"/>
  <c r="AZ6" i="3"/>
  <c r="BA6" i="3"/>
  <c r="AT6" i="3"/>
  <c r="AU6" i="3"/>
  <c r="AN6" i="3"/>
  <c r="AO6" i="3"/>
  <c r="AH6" i="3"/>
  <c r="AI6" i="3"/>
  <c r="AB6" i="3"/>
  <c r="AC6" i="3"/>
  <c r="V6" i="3"/>
  <c r="W6" i="3"/>
  <c r="Q6" i="3"/>
  <c r="J6" i="3"/>
  <c r="K6" i="3"/>
  <c r="D6" i="3"/>
  <c r="EC3" i="3"/>
  <c r="DS4" i="3"/>
  <c r="EC4" i="3" a="1"/>
  <c r="EC4" i="3"/>
  <c r="EB3" i="3"/>
  <c r="DR4" i="3"/>
  <c r="EB2" i="3" a="1"/>
  <c r="EB4" i="3" a="1"/>
  <c r="EB4" i="3"/>
  <c r="EA3" i="3"/>
  <c r="DQ4" i="3"/>
  <c r="EA2" i="3" a="1"/>
  <c r="EA2" i="3"/>
  <c r="DZ3" i="3"/>
  <c r="DP4" i="3"/>
  <c r="DZ2" i="3" a="1"/>
  <c r="DZ2" i="3"/>
  <c r="DY3" i="3"/>
  <c r="DO4" i="3"/>
  <c r="DY2" i="3" a="1"/>
  <c r="DX3" i="3"/>
  <c r="DN4" i="3"/>
  <c r="DX4" i="3" a="1"/>
  <c r="DX4" i="3"/>
  <c r="DW3" i="3"/>
  <c r="DM4" i="3"/>
  <c r="DW2" i="3" a="1"/>
  <c r="DW2" i="3"/>
  <c r="DW4" i="3" a="1"/>
  <c r="DW4" i="3"/>
  <c r="DV3" i="3"/>
  <c r="DL4" i="3"/>
  <c r="DV2" i="3" a="1"/>
  <c r="DV2" i="3"/>
  <c r="DV4" i="3" a="1"/>
  <c r="DV4" i="3"/>
  <c r="DU3" i="3"/>
  <c r="DK4" i="3"/>
  <c r="DU2" i="3" a="1"/>
  <c r="DU4" i="3" a="1"/>
  <c r="DU4" i="3"/>
  <c r="DT3" i="3"/>
  <c r="DJ4" i="3"/>
  <c r="DT2" i="3" a="1"/>
  <c r="DT2" i="3"/>
  <c r="DT4" i="3" a="1"/>
  <c r="DT4" i="3"/>
  <c r="DS3" i="3"/>
  <c r="DR3" i="3"/>
  <c r="DQ3" i="3"/>
  <c r="DP3" i="3"/>
  <c r="DO3" i="3"/>
  <c r="DN3" i="3"/>
  <c r="DM3" i="3"/>
  <c r="DL3" i="3"/>
  <c r="DK3" i="3"/>
  <c r="DJ3" i="3"/>
  <c r="DI3" i="3"/>
  <c r="BV3" i="3"/>
  <c r="BX3" i="3"/>
  <c r="BZ3" i="3"/>
  <c r="CB3" i="3"/>
  <c r="CD3" i="3"/>
  <c r="CF3" i="3"/>
  <c r="CH3" i="3"/>
  <c r="CJ3" i="3"/>
  <c r="CL3" i="3"/>
  <c r="CN3" i="3"/>
  <c r="CP3" i="3"/>
  <c r="CR3" i="3"/>
  <c r="CT3" i="3"/>
  <c r="CV3" i="3"/>
  <c r="CX3" i="3"/>
  <c r="CZ3" i="3"/>
  <c r="DB3" i="3"/>
  <c r="DD3" i="3"/>
  <c r="DF3" i="3"/>
  <c r="DH3" i="3"/>
  <c r="DG3" i="3" a="1"/>
  <c r="DG3" i="3"/>
  <c r="DC3" i="3" a="1"/>
  <c r="DC3" i="3"/>
  <c r="CY3" i="3" a="1"/>
  <c r="CY3" i="3"/>
  <c r="CU3" i="3" a="1"/>
  <c r="CU3" i="3"/>
  <c r="CQ3" i="3" a="1"/>
  <c r="CQ3" i="3"/>
  <c r="CM3" i="3" a="1"/>
  <c r="CM3" i="3"/>
  <c r="CI3" i="3" a="1"/>
  <c r="CI3" i="3"/>
  <c r="CE3" i="3" a="1"/>
  <c r="CE3" i="3"/>
  <c r="CA3" i="3" a="1"/>
  <c r="CA3" i="3"/>
  <c r="BW3" i="3" a="1"/>
  <c r="BW3" i="3"/>
  <c r="BR3" i="3" a="1"/>
  <c r="BR3" i="3"/>
  <c r="BQ3" i="3"/>
  <c r="BJ3" i="3"/>
  <c r="BI3" i="3"/>
  <c r="BD3" i="3"/>
  <c r="BC3" i="3"/>
  <c r="AX3" i="3"/>
  <c r="AW3" i="3"/>
  <c r="AR3" i="3"/>
  <c r="AQ3" i="3"/>
  <c r="AL3" i="3"/>
  <c r="AK3" i="3"/>
  <c r="AF3" i="3"/>
  <c r="AE3" i="3"/>
  <c r="Z3" i="3"/>
  <c r="Y3" i="3"/>
  <c r="T3" i="3"/>
  <c r="S3" i="3"/>
  <c r="M3" i="3"/>
  <c r="J3" i="3"/>
  <c r="H3" i="3"/>
  <c r="G3" i="3"/>
  <c r="B3" i="3"/>
  <c r="A3" i="3"/>
  <c r="EC2" i="3" a="1"/>
  <c r="EC2" i="3"/>
  <c r="EB2" i="3"/>
  <c r="DY2" i="3"/>
  <c r="DU2" i="3"/>
  <c r="EC1" i="3" a="1"/>
  <c r="EC1" i="3"/>
  <c r="EB1" i="3" a="1"/>
  <c r="EB1" i="3"/>
  <c r="EA1" i="3" a="1"/>
  <c r="EA1" i="3"/>
  <c r="DZ1" i="3" a="1"/>
  <c r="DZ1" i="3"/>
  <c r="DY1" i="3" a="1"/>
  <c r="DY1" i="3"/>
  <c r="DX1" i="3" a="1"/>
  <c r="DX1" i="3"/>
  <c r="DW1" i="3" a="1"/>
  <c r="DW1" i="3"/>
  <c r="DV1" i="3" a="1"/>
  <c r="DV1" i="3"/>
  <c r="DU1" i="3" a="1"/>
  <c r="DU1" i="3"/>
  <c r="DT1" i="3" a="1"/>
  <c r="DT1" i="3"/>
  <c r="DX2" i="3" a="1"/>
  <c r="DX2" i="3"/>
  <c r="AN3" i="3"/>
  <c r="EA4" i="3" a="1"/>
  <c r="EA4" i="3"/>
  <c r="AZ3" i="3"/>
  <c r="DY4" i="3" a="1"/>
  <c r="DY4" i="3"/>
  <c r="AH3" i="3"/>
  <c r="BL3" i="3"/>
  <c r="AB3" i="3"/>
  <c r="V3" i="3"/>
  <c r="AT3" i="3"/>
  <c r="D3" i="3"/>
  <c r="E6" i="3"/>
  <c r="I3" i="3"/>
  <c r="DZ4" i="3" a="1"/>
  <c r="DZ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3" authorId="0" shapeId="0" xr:uid="{4A951200-B4E2-6F44-86AE-FB67BBC07F8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H3" authorId="0" shapeId="0" xr:uid="{C4B751E2-C2CE-B044-8CB7-E65CF466068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N3" authorId="0" shapeId="0" xr:uid="{A82B4673-C5AE-1841-91FE-83CDFDFACD3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T3" authorId="0" shapeId="0" xr:uid="{7E8C3D84-4248-314C-8E16-17E48EAACE1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Z3" authorId="0" shapeId="0" xr:uid="{16DCCB35-0F50-DF4C-AA87-FF3DA0D0E29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F3" authorId="0" shapeId="0" xr:uid="{BE3DF574-31DC-3F40-88DD-101A6CD5AF9D}">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L3" authorId="0" shapeId="0" xr:uid="{940FFF2D-3FFA-6041-BAA1-C7A341B5BFF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R3" authorId="0" shapeId="0" xr:uid="{CE512CAD-3DD7-D64A-99E9-D793BF7DAFA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AX3" authorId="0" shapeId="0" xr:uid="{8EC43687-59E8-9C4D-886E-904F082F068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D3" authorId="0" shapeId="0" xr:uid="{123C5E13-1EB5-1540-92E3-92868E37128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J3" authorId="0" shapeId="0" xr:uid="{051A6A57-95B9-1644-8BA5-9A738F94A119}">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Расчеты в СИ</t>
        </r>
      </text>
    </comment>
    <comment ref="BQ5" authorId="0" shapeId="0" xr:uid="{8FD97CB4-8FAF-A342-A3C4-4C5741C3DED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R5" authorId="0" shapeId="0" xr:uid="{61A85A81-C5FB-3245-BD2F-A1C0E7D102C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V5" authorId="0" shapeId="0" xr:uid="{CFD78431-7AC1-504E-9188-8CBDED938028}">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BW5" authorId="0" shapeId="0" xr:uid="{C3651219-AAE0-CD48-AB79-0112C143FBF5}">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BZ5" authorId="0" shapeId="0" xr:uid="{CFA9C634-B916-7C41-9680-177E55C79BB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A5" authorId="0" shapeId="0" xr:uid="{55CF1D46-151C-6F4E-9E2D-9DAC41EE79BB}">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D5" authorId="0" shapeId="0" xr:uid="{AF5B0503-1BAB-5B4E-A699-71BAB7A87E3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E5" authorId="0" shapeId="0" xr:uid="{3EF6F5CD-D6C7-014B-A4DC-37F92AAE7A78}">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H5" authorId="0" shapeId="0" xr:uid="{F0247E49-88E4-5544-909B-F8352AD397E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I5" authorId="0" shapeId="0" xr:uid="{3F20DE4E-2FA1-DE49-B79D-E3FBD80CCED6}">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L5" authorId="0" shapeId="0" xr:uid="{CB1D0715-5300-0B49-B364-4B428546D3FB}">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M5" authorId="0" shapeId="0" xr:uid="{BC32AD7B-7829-5A46-A341-3AEC959000BA}">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P5" authorId="0" shapeId="0" xr:uid="{542A807B-F867-EC48-AB18-D061F365041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Q5" authorId="0" shapeId="0" xr:uid="{8032D8B3-4810-1D46-B12F-8B3F6A99E1C1}">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T5" authorId="0" shapeId="0" xr:uid="{D40CF208-4FBC-FA4D-8FD4-EDFB45AC97A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U5" authorId="0" shapeId="0" xr:uid="{41E5069A-11E1-F54E-8884-DDFE418292F7}">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CX5" authorId="0" shapeId="0" xr:uid="{216660F2-5D4D-4741-A3AA-56E856740347}">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CY5" authorId="0" shapeId="0" xr:uid="{1086637F-2EDF-0E4F-8BE6-E84816391808}">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B5" authorId="0" shapeId="0" xr:uid="{5BF827F0-0BA0-6E44-B046-E75FBBACF6B6}">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C5" authorId="0" shapeId="0" xr:uid="{F84FE918-43B2-E440-B923-8C05B4CF13BA}">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F5" authorId="0" shapeId="0" xr:uid="{9CAC4BF1-2CB2-104D-9862-1BDCBAD4E4D4}">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G5" authorId="0" shapeId="0" xr:uid="{A805E57C-F375-8B4B-9939-67848DC3A0AC}">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 ref="DJ5" authorId="0" shapeId="0" xr:uid="{A465D244-C248-1B42-A900-737ED9337F90}">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li - </t>
        </r>
        <r>
          <rPr>
            <sz val="10"/>
            <color rgb="FF000000"/>
            <rFont val="Calibri"/>
            <family val="2"/>
          </rPr>
          <t xml:space="preserve">длина участка трубопровода (м) диаметром 1.02 м, с переменной толщиной стенки </t>
        </r>
        <r>
          <rPr>
            <sz val="10"/>
            <color rgb="FF000000"/>
            <rFont val="Tahoma"/>
            <family val="2"/>
            <charset val="204"/>
          </rPr>
          <t xml:space="preserve"> </t>
        </r>
        <r>
          <rPr>
            <sz val="10"/>
            <color rgb="FF000000"/>
            <rFont val="Cambria Math"/>
            <family val="2"/>
            <charset val="204"/>
          </rPr>
          <t>𝛿</t>
        </r>
        <r>
          <rPr>
            <sz val="10"/>
            <color rgb="FF000000"/>
            <rFont val="Tahoma"/>
            <family val="2"/>
            <charset val="204"/>
          </rPr>
          <t>т (м)</t>
        </r>
      </text>
    </comment>
    <comment ref="DT5" authorId="0" shapeId="0" xr:uid="{6345CEB3-9A16-5D4B-BB87-637BEB7DA7A2}">
      <text>
        <r>
          <rPr>
            <b/>
            <sz val="10"/>
            <color rgb="FF000000"/>
            <rFont val="Tahoma"/>
            <family val="2"/>
            <charset val="204"/>
          </rPr>
          <t>Microsoft Office User:</t>
        </r>
        <r>
          <rPr>
            <sz val="10"/>
            <color rgb="FF000000"/>
            <rFont val="Tahoma"/>
            <family val="2"/>
            <charset val="204"/>
          </rPr>
          <t xml:space="preserve">
</t>
        </r>
        <r>
          <rPr>
            <sz val="10"/>
            <color rgb="FF000000"/>
            <rFont val="Cambria Math"/>
            <family val="1"/>
          </rPr>
          <t>𝛿</t>
        </r>
        <r>
          <rPr>
            <sz val="10"/>
            <color rgb="FF000000"/>
            <rFont val="Calibri"/>
            <family val="2"/>
          </rPr>
          <t xml:space="preserve">тi  - толщина стенки трубы </t>
        </r>
        <r>
          <rPr>
            <i/>
            <sz val="10"/>
            <color rgb="FF000000"/>
            <rFont val="Calibri"/>
            <family val="2"/>
          </rPr>
          <t>i</t>
        </r>
        <r>
          <rPr>
            <sz val="10"/>
            <color rgb="FF000000"/>
            <rFont val="Calibri"/>
            <family val="2"/>
          </rPr>
          <t xml:space="preserve">-того участка трубопровода димаетра 1.02, м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4" authorId="0" shapeId="0" xr:uid="{6031629C-2710-6143-8086-4EE4FDF5FD8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 authorId="0" shapeId="0" xr:uid="{8966DB1B-FA7A-BB49-983B-4200028666E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диаметра из СТО Газпром 9.2-003-2020, Таблица Б
</t>
        </r>
      </text>
    </comment>
    <comment ref="C8" authorId="0" shapeId="0" xr:uid="{E9A750A0-9042-3140-88E8-197CD402C30C}">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Выбор толщины из СТО Газпром 9.2-003-2020
</t>
        </r>
      </text>
    </comment>
    <comment ref="C14" authorId="0" shapeId="0" xr:uid="{953C478C-4D9C-F646-A24F-03CFD57E05C3}">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Коэффициент разных типов покрытий:
</t>
        </r>
        <r>
          <rPr>
            <sz val="10"/>
            <color rgb="FF000000"/>
            <rFont val="Tahoma"/>
            <family val="2"/>
            <charset val="204"/>
          </rPr>
          <t xml:space="preserve">трёх- и двухслойное полимерное на основе термореактивных смол и полиолефина, на основе термоусаживающихся материалов — 0.055;
</t>
        </r>
        <r>
          <rPr>
            <sz val="10"/>
            <color rgb="FF000000"/>
            <rFont val="Tahoma"/>
            <family val="2"/>
            <charset val="204"/>
          </rPr>
          <t xml:space="preserve">все остальные усиленного типа — 0.08;
</t>
        </r>
        <r>
          <rPr>
            <sz val="10"/>
            <color rgb="FF000000"/>
            <rFont val="Tahoma"/>
            <family val="2"/>
            <charset val="204"/>
          </rPr>
          <t>мастичные, полимерно-битумные и все нормального типа — 0.11.</t>
        </r>
      </text>
    </comment>
    <comment ref="C30" authorId="0" shapeId="0" xr:uid="{8AD0E900-6CEE-FD4A-A03B-C2241CF2C29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В </t>
        </r>
        <r>
          <rPr>
            <b/>
            <sz val="10"/>
            <color rgb="FF000000"/>
            <rFont val="Calibri"/>
            <family val="2"/>
          </rPr>
          <t>СТО Газпром 9.2-003-2020</t>
        </r>
        <r>
          <rPr>
            <sz val="10"/>
            <color rgb="FF000000"/>
            <rFont val="Calibri"/>
            <family val="2"/>
          </rPr>
          <t> формулы для Zвх (входного сопротивления трубопровода) нумеруются как </t>
        </r>
        <r>
          <rPr>
            <b/>
            <sz val="10"/>
            <color rgb="FF000000"/>
            <rFont val="Calibri"/>
            <family val="2"/>
          </rPr>
          <t>(6.14)</t>
        </r>
        <r>
          <rPr>
            <sz val="10"/>
            <color rgb="FF000000"/>
            <rFont val="Calibri"/>
            <family val="2"/>
          </rPr>
          <t> и </t>
        </r>
        <r>
          <rPr>
            <b/>
            <sz val="10"/>
            <color rgb="FF000000"/>
            <rFont val="Calibri"/>
            <family val="2"/>
          </rPr>
          <t>(6.16)</t>
        </r>
        <r>
          <rPr>
            <sz val="10"/>
            <color rgb="FF000000"/>
            <rFont val="Calibri"/>
            <family val="2"/>
          </rPr>
          <t xml:space="preserve">. Они не используют напрямую гиперболический котангенс (cth), а рассчитываются через параллельное соединение сопротивлений плеч. Результат используется на листе Anod Calculatic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2" authorId="0" shapeId="0" xr:uid="{3268B3EA-DC61-D54D-88CF-83FBAF4B27E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3" authorId="0" shapeId="0" xr:uid="{6309D95E-0119-CA4F-8AC6-BA8E151CA94F}">
      <text>
        <r>
          <rPr>
            <b/>
            <sz val="10"/>
            <color rgb="FF000000"/>
            <rFont val="Tahoma"/>
            <family val="2"/>
            <charset val="204"/>
          </rPr>
          <t xml:space="preserve">Microsoft Office User:
</t>
        </r>
        <r>
          <rPr>
            <sz val="10"/>
            <color rgb="FF000000"/>
            <rFont val="Calibri"/>
            <family val="2"/>
          </rPr>
          <t xml:space="preserve">от -0.9 до -1.15 
</t>
        </r>
        <r>
          <rPr>
            <sz val="10"/>
            <color rgb="FF000000"/>
            <rFont val="Tahoma"/>
            <family val="2"/>
            <charset val="204"/>
          </rPr>
          <t xml:space="preserve">ГОСТ Р 51164-98 Трубопроводы стальные магистральные. Общие требования к защите от коррозии, </t>
        </r>
        <r>
          <rPr>
            <sz val="10"/>
            <color rgb="FF000000"/>
            <rFont val="Calibri"/>
            <family val="2"/>
          </rPr>
          <t>Таблица 4</t>
        </r>
        <r>
          <rPr>
            <sz val="10"/>
            <color rgb="FF000000"/>
            <rFont val="Tahoma"/>
            <family val="2"/>
            <charset val="204"/>
          </rPr>
          <t xml:space="preserve"> </t>
        </r>
      </text>
    </comment>
    <comment ref="C4" authorId="0" shapeId="0" xr:uid="{32540565-BD79-8B46-B415-396364D75F2C}">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от -1.1 до -3.5 
</t>
        </r>
        <r>
          <rPr>
            <sz val="10"/>
            <color rgb="FF000000"/>
            <rFont val="Tahoma"/>
            <family val="2"/>
            <charset val="204"/>
          </rPr>
          <t xml:space="preserve">ГОСТ Р 51164-98 Трубопроводы стальные магистральные. Общие требования к защите от коррозии, Таблица 5
</t>
        </r>
      </text>
    </comment>
    <comment ref="C5" authorId="0" shapeId="0" xr:uid="{C837FE0D-DA38-DC4F-8A9A-0496B36C3251}">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Естественный потенциал трубопровода обычно находится в пределах </t>
        </r>
        <r>
          <rPr>
            <b/>
            <sz val="10"/>
            <color rgb="FF000000"/>
            <rFont val="Calibri"/>
            <family val="2"/>
          </rPr>
          <t>-0,23–0,72 В</t>
        </r>
        <r>
          <rPr>
            <sz val="10"/>
            <color rgb="FF000000"/>
            <rFont val="Calibri"/>
            <family val="2"/>
          </rPr>
          <t> по медно-сульфатному электроду сравнения. В расчётах параметров катодной защиты принимается равным </t>
        </r>
        <r>
          <rPr>
            <b/>
            <sz val="10"/>
            <color rgb="FF000000"/>
            <rFont val="Calibri"/>
            <family val="2"/>
          </rPr>
          <t>-0,55 В</t>
        </r>
      </text>
    </comment>
    <comment ref="C6" authorId="0" shapeId="0" xr:uid="{9308A2B5-2944-FF4F-AACE-B764898E26EA}">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вводим 0.5 при наличии соседней станции на трубопроводе для учета перекрытия защитных зон
</t>
        </r>
        <r>
          <rPr>
            <sz val="10"/>
            <color rgb="FF000000"/>
            <rFont val="Tahoma"/>
            <family val="2"/>
            <charset val="204"/>
          </rPr>
          <t xml:space="preserve"> </t>
        </r>
      </text>
    </comment>
    <comment ref="C9" authorId="0" shapeId="0" xr:uid="{CA77A9DE-0B5B-6443-872E-069323BB381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При выборе типа преобразователя необходимо увеличить в 1,5 раза требуемую максимальную силу тока при прокладке трубопровода в грунтах высокой коррозионной агрессивности. (&lt; 20 Ом)
</t>
        </r>
      </text>
    </comment>
    <comment ref="C13" authorId="0" shapeId="0" xr:uid="{E0655FD1-FC76-E248-9E5F-94F6B938DE9E}">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включая спуски провода с опор</t>
        </r>
      </text>
    </comment>
    <comment ref="C15" authorId="0" shapeId="0" xr:uid="{6BF96644-2F94-E84F-8640-0A626EE9EEE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29" authorId="0" shapeId="0" xr:uid="{B669F81C-3269-B547-9508-B5A2BEE657C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Рекомендуется принимать номинальный ток защитной установки примерно вдвое большим, чем требуемый защитный ток по расчёту, чтобы обеспечить запас на возможное расширение системы. Это позволяет учесть возможное снижение сопротивления изоляции, увеличение блуждающих токов и другие изменения.
</t>
        </r>
      </text>
    </comment>
    <comment ref="C57" authorId="0" shapeId="0" xr:uid="{1C873134-76CF-874E-875A-56C660DFBA5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6.1.2 Исходные данные для определения электрических характеристик трубопроводов приведены в 6.1.2.1-6.1.2.4.</t>
        </r>
      </text>
    </comment>
    <comment ref="C75" authorId="0" shapeId="0" xr:uid="{84FC5EDD-89FE-684A-8C66-B4C70A78669E}">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исключения взаимного негативного влияния (т.н. экранирования), расстояние между электродами подповерхностных АЗ предусмотреть не менее трех длин электродов</t>
        </r>
      </text>
    </comment>
    <comment ref="C100" authorId="0" shapeId="0" xr:uid="{59FCC317-E64B-E748-AC04-5BF276332D1B}">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1" authorId="0" shapeId="0" xr:uid="{DB0BF711-3FDD-FB44-B2D8-1589DDCE502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2" authorId="0" shapeId="0" xr:uid="{FF39C1FC-CEED-1347-8DDD-FCF3B66B364F}">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3" authorId="0" shapeId="0" xr:uid="{C5856FA3-C772-0E4C-8045-4891DA9E633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4" authorId="0" shapeId="0" xr:uid="{C4E4A020-C770-6045-9B21-8D5A05871ED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5" authorId="0" shapeId="0" xr:uid="{B6FF5E13-7911-9C41-9D7F-EDDBEFDB46AA}">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6" authorId="0" shapeId="0" xr:uid="{FF280A4D-F80A-CE47-ACEF-AAD9DFE9632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7" authorId="0" shapeId="0" xr:uid="{D9B10297-2DEE-7548-92EF-4789D7025BF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8" authorId="0" shapeId="0" xr:uid="{1406E5BB-C1E5-F44D-8219-13A4EAF16152}">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09" authorId="0" shapeId="0" xr:uid="{FF69E602-2877-DE4C-9592-8EF9643E4E5E}">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6.3.9.3 Если срок службы по данным расчета окажется менее проектного, то необходимо увеличить либо количество электродов, либо их массу, либо рабочую длину заземления </t>
        </r>
      </text>
    </comment>
    <comment ref="C110" authorId="0" shapeId="0" xr:uid="{3137FAE7-C3F1-F94B-9B50-967091B061E3}">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1" authorId="0" shapeId="0" xr:uid="{AFC1E1FC-5232-9A4E-9A23-DD8AF3287F28}">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2" authorId="0" shapeId="0" xr:uid="{E8E84AEA-5BE7-C246-AB01-10CE29B3643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5" authorId="0" shapeId="0" xr:uid="{3FA9D920-85A2-A142-9E30-ED36FE71AC5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 ref="C118" authorId="0" shapeId="0" xr:uid="{628D890D-52FE-824E-8EB0-2909C1B5B510}">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 xml:space="preserve">Расчетная величина сопротивления растеканию тока анодного заземления используется для определения требуемой мощности УКЗ по 6.2.
</t>
        </r>
        <r>
          <rPr>
            <sz val="10"/>
            <color rgb="FF000000"/>
            <rFont val="Tahoma"/>
            <family val="2"/>
            <charset val="204"/>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Pavel Sergeev</author>
    <author>User</author>
  </authors>
  <commentList>
    <comment ref="E2" authorId="0" shapeId="0" xr:uid="{15939F47-6F4E-2E45-A17E-1F8725D98552}">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(без электропроводящей засыпки, кабеля и герметизирующих/изолирующих материалов)</t>
        </r>
      </text>
    </comment>
    <comment ref="F2" authorId="0" shapeId="0" xr:uid="{6B701E8B-C509-CB43-A1F5-38648F40DE15}">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 xml:space="preserve"> (с кабелем присоединения длиной 2 м),</t>
        </r>
      </text>
    </comment>
    <comment ref="BL2" authorId="1" shapeId="0" xr:uid="{F2D62F5C-5E26-8A46-8218-8D0DF71C81A1}">
      <text>
        <r>
          <rPr>
            <b/>
            <sz val="10"/>
            <color rgb="FF000000"/>
            <rFont val="Tahoma"/>
            <family val="2"/>
            <charset val="204"/>
          </rPr>
          <t>Pavel Sergeev:</t>
        </r>
        <r>
          <rPr>
            <sz val="10"/>
            <color rgb="FF000000"/>
            <rFont val="Tahoma"/>
            <family val="2"/>
            <charset val="204"/>
          </rPr>
          <t xml:space="preserve">
</t>
        </r>
        <r>
          <rPr>
            <sz val="10"/>
            <color rgb="FF000000"/>
            <rFont val="Tahoma"/>
            <family val="2"/>
            <charset val="204"/>
          </rPr>
          <t xml:space="preserve">Для вставки ззначений  при тестироваании всех формул </t>
        </r>
      </text>
    </comment>
    <comment ref="AF3" authorId="2" shapeId="0" xr:uid="{E65ABF78-71D8-3340-ADB8-50E8DB745CD1}">
      <text>
        <r>
          <rPr>
            <b/>
            <sz val="9"/>
            <color rgb="FF000000"/>
            <rFont val="Tahoma"/>
            <family val="2"/>
          </rPr>
          <t>Длина по заказу</t>
        </r>
      </text>
    </comment>
    <comment ref="AH3" authorId="2" shapeId="0" xr:uid="{EBD9EB1F-CE7C-7A49-952B-13731FB4F88E}">
      <text>
        <r>
          <rPr>
            <b/>
            <sz val="9"/>
            <color rgb="FF000000"/>
            <rFont val="Tahoma"/>
            <family val="2"/>
          </rPr>
          <t>Длина по заказу</t>
        </r>
      </text>
    </comment>
    <comment ref="AF4" authorId="2" shapeId="0" xr:uid="{CE92D10C-C1C4-964C-A237-C5646A42E588}">
      <text>
        <r>
          <rPr>
            <b/>
            <sz val="9"/>
            <color rgb="FF000000"/>
            <rFont val="Tahoma"/>
            <family val="2"/>
          </rPr>
          <t>Длина по заказу</t>
        </r>
      </text>
    </comment>
    <comment ref="AH4" authorId="2" shapeId="0" xr:uid="{603DE247-9F4B-5E42-98EC-120CD65D06E1}">
      <text>
        <r>
          <rPr>
            <b/>
            <sz val="9"/>
            <color rgb="FF000000"/>
            <rFont val="Tahoma"/>
            <family val="2"/>
          </rPr>
          <t>Длина по заказу</t>
        </r>
      </text>
    </comment>
    <comment ref="AM4" authorId="0" shapeId="0" xr:uid="{5C22880C-0D46-C44A-AE2F-450AB514F531}">
      <text>
        <r>
          <rPr>
            <b/>
            <sz val="10"/>
            <color rgb="FF000000"/>
            <rFont val="Tahoma"/>
            <family val="2"/>
            <charset val="204"/>
          </rPr>
          <t>Microsoft Office User:</t>
        </r>
        <r>
          <rPr>
            <sz val="10"/>
            <color rgb="FF000000"/>
            <rFont val="Tahoma"/>
            <family val="2"/>
            <charset val="204"/>
          </rPr>
          <t xml:space="preserve">
</t>
        </r>
        <r>
          <rPr>
            <sz val="10"/>
            <color rgb="FF000000"/>
            <rFont val="Tahoma"/>
            <family val="2"/>
            <charset val="204"/>
          </rPr>
          <t>Взял из протокола испытаний</t>
        </r>
      </text>
    </comment>
    <comment ref="AS4" authorId="0" shapeId="0" xr:uid="{5BC5321C-ADF9-EC4A-9BED-1F7DD2C6BA4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Для протяжённого анодного заземлителя с титановой проволокой и ММО-покрытием </t>
        </r>
        <r>
          <rPr>
            <b/>
            <sz val="10"/>
            <color rgb="FF000000"/>
            <rFont val="Calibri"/>
            <family val="2"/>
          </rPr>
          <t>рабочая (номинальная) удельная токовая нагрузка обычно составляет 100–2000 А/м²</t>
        </r>
      </text>
    </comment>
    <comment ref="AF5" authorId="2" shapeId="0" xr:uid="{2E503763-9BA2-E74C-A18F-89528E1A156C}">
      <text>
        <r>
          <rPr>
            <b/>
            <sz val="9"/>
            <color rgb="FF000000"/>
            <rFont val="Tahoma"/>
            <family val="2"/>
            <charset val="204"/>
          </rPr>
          <t>Длина по заказу</t>
        </r>
        <r>
          <rPr>
            <sz val="9"/>
            <color rgb="FF000000"/>
            <rFont val="Tahoma"/>
            <family val="2"/>
            <charset val="204"/>
          </rPr>
          <t xml:space="preserve">
</t>
        </r>
      </text>
    </comment>
    <comment ref="AH5" authorId="2" shapeId="0" xr:uid="{99A4FA90-DADF-0A4F-8862-98F73BE5B6DA}">
      <text>
        <r>
          <rPr>
            <b/>
            <sz val="9"/>
            <color rgb="FF000000"/>
            <rFont val="Tahoma"/>
            <family val="2"/>
            <charset val="204"/>
          </rPr>
          <t xml:space="preserve">Длина по заказу
</t>
        </r>
      </text>
    </comment>
    <comment ref="AF6" authorId="2" shapeId="0" xr:uid="{788ADD6A-9043-D047-B024-B461C30BA41E}">
      <text>
        <r>
          <rPr>
            <b/>
            <sz val="9"/>
            <color rgb="FF000000"/>
            <rFont val="Tahoma"/>
            <family val="2"/>
            <charset val="204"/>
          </rPr>
          <t>Длина по заказу</t>
        </r>
      </text>
    </comment>
    <comment ref="AH6" authorId="2" shapeId="0" xr:uid="{6D64B8BD-5CF0-0E4D-8859-F4612A7E2B5D}">
      <text>
        <r>
          <rPr>
            <b/>
            <sz val="9"/>
            <color rgb="FF000000"/>
            <rFont val="Tahoma"/>
            <family val="2"/>
            <charset val="204"/>
          </rPr>
          <t xml:space="preserve">Длина по заказу
</t>
        </r>
        <r>
          <rPr>
            <sz val="9"/>
            <color rgb="FF000000"/>
            <rFont val="Tahoma"/>
            <family val="2"/>
            <charset val="204"/>
          </rPr>
          <t xml:space="preserve">
</t>
        </r>
      </text>
    </comment>
    <comment ref="AF7" authorId="2" shapeId="0" xr:uid="{80764266-AE4E-514A-ADC7-F159494E8431}">
      <text>
        <r>
          <rPr>
            <sz val="9"/>
            <color rgb="FF000000"/>
            <rFont val="Tahoma"/>
            <family val="2"/>
            <charset val="204"/>
          </rPr>
          <t xml:space="preserve">Длина по заказу
</t>
        </r>
      </text>
    </comment>
    <comment ref="AH7" authorId="2" shapeId="0" xr:uid="{4DA3F821-1DEC-7846-B44D-FF0305713D90}">
      <text>
        <r>
          <rPr>
            <b/>
            <sz val="9"/>
            <color rgb="FF000000"/>
            <rFont val="Tahoma"/>
            <family val="2"/>
            <charset val="204"/>
          </rPr>
          <t xml:space="preserve">Длина по заказу
</t>
        </r>
        <r>
          <rPr>
            <sz val="9"/>
            <color rgb="FF000000"/>
            <rFont val="Tahoma"/>
            <family val="2"/>
            <charset val="204"/>
          </rPr>
          <t xml:space="preserve">
</t>
        </r>
      </text>
    </comment>
    <comment ref="AF8" authorId="2" shapeId="0" xr:uid="{0CA7E24B-85A2-2D4F-872B-E8CAFB04E2ED}">
      <text>
        <r>
          <rPr>
            <b/>
            <sz val="9"/>
            <color rgb="FF000000"/>
            <rFont val="Tahoma"/>
            <family val="2"/>
            <charset val="204"/>
          </rPr>
          <t>Длина по заказу</t>
        </r>
        <r>
          <rPr>
            <sz val="9"/>
            <color rgb="FF000000"/>
            <rFont val="Tahoma"/>
            <family val="2"/>
            <charset val="204"/>
          </rPr>
          <t xml:space="preserve">
</t>
        </r>
      </text>
    </comment>
    <comment ref="AH8" authorId="2" shapeId="0" xr:uid="{6FF074BF-A432-4D40-999E-5A761CC4DBBE}">
      <text>
        <r>
          <rPr>
            <b/>
            <sz val="9"/>
            <color rgb="FF000000"/>
            <rFont val="Tahoma"/>
            <family val="2"/>
            <charset val="204"/>
          </rPr>
          <t xml:space="preserve">Длина по заказу
</t>
        </r>
        <r>
          <rPr>
            <sz val="9"/>
            <color rgb="FF000000"/>
            <rFont val="Tahoma"/>
            <family val="2"/>
            <charset val="204"/>
          </rPr>
          <t xml:space="preserve">
</t>
        </r>
      </text>
    </comment>
    <comment ref="AF9" authorId="2" shapeId="0" xr:uid="{9A502580-5104-874D-A35F-0AA789485FAD}">
      <text>
        <r>
          <rPr>
            <b/>
            <sz val="9"/>
            <color rgb="FF000000"/>
            <rFont val="Tahoma"/>
            <family val="2"/>
            <charset val="204"/>
          </rPr>
          <t xml:space="preserve">Длина по заказу
</t>
        </r>
        <r>
          <rPr>
            <sz val="9"/>
            <color rgb="FF000000"/>
            <rFont val="Tahoma"/>
            <family val="2"/>
            <charset val="204"/>
          </rPr>
          <t xml:space="preserve">
</t>
        </r>
      </text>
    </comment>
    <comment ref="AH9" authorId="2" shapeId="0" xr:uid="{6275FA0E-2DE7-2146-88F8-7B3314CD83AC}">
      <text>
        <r>
          <rPr>
            <b/>
            <sz val="9"/>
            <color rgb="FF000000"/>
            <rFont val="Tahoma"/>
            <family val="2"/>
            <charset val="204"/>
          </rPr>
          <t xml:space="preserve">Длина по заказу
</t>
        </r>
      </text>
    </comment>
    <comment ref="AF10" authorId="2" shapeId="0" xr:uid="{A1095305-5C47-6D44-92A1-E8ECE68C0FEA}">
      <text>
        <r>
          <rPr>
            <b/>
            <sz val="9"/>
            <color rgb="FF000000"/>
            <rFont val="Tahoma"/>
            <family val="2"/>
            <charset val="204"/>
          </rPr>
          <t>Длина по заказу</t>
        </r>
        <r>
          <rPr>
            <sz val="9"/>
            <color rgb="FF000000"/>
            <rFont val="Tahoma"/>
            <family val="2"/>
            <charset val="204"/>
          </rPr>
          <t xml:space="preserve">
</t>
        </r>
      </text>
    </comment>
    <comment ref="AH10" authorId="2" shapeId="0" xr:uid="{C51F6F34-71BB-6A4D-A06D-ECE2662A7866}">
      <text>
        <r>
          <rPr>
            <b/>
            <sz val="9"/>
            <color rgb="FF000000"/>
            <rFont val="Tahoma"/>
            <family val="2"/>
            <charset val="204"/>
          </rPr>
          <t xml:space="preserve">Длина по заказу
</t>
        </r>
      </text>
    </comment>
    <comment ref="AS19" authorId="0" shapeId="0" xr:uid="{06F60787-1A12-5A43-A65F-1C3A80BBD145}">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S20" authorId="0" shapeId="0" xr:uid="{9EC5925C-8812-0349-96A3-4EA3E3C4881D}">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S21" authorId="0" shapeId="0" xr:uid="{2173681B-D941-874B-A729-7379E4BF57F9}">
      <text>
        <r>
          <rPr>
            <b/>
            <sz val="10"/>
            <color rgb="FF000000"/>
            <rFont val="Tahoma"/>
            <family val="2"/>
            <charset val="204"/>
          </rPr>
          <t>Microsoft Office User:</t>
        </r>
        <r>
          <rPr>
            <sz val="10"/>
            <color rgb="FF000000"/>
            <rFont val="Tahoma"/>
            <family val="2"/>
            <charset val="204"/>
          </rPr>
          <t xml:space="preserve">
</t>
        </r>
        <r>
          <rPr>
            <sz val="10"/>
            <color rgb="FF000000"/>
            <rFont val="Calibri"/>
            <family val="2"/>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rPr>
          <t>90–200 А/м²</t>
        </r>
        <r>
          <rPr>
            <sz val="10"/>
            <color rgb="FF000000"/>
            <rFont val="Calibri"/>
            <family val="2"/>
          </rPr>
          <t> как рабочая; предельная (кратковременная) может достигать </t>
        </r>
        <r>
          <rPr>
            <b/>
            <sz val="10"/>
            <color rgb="FF000000"/>
            <rFont val="Calibri"/>
            <family val="2"/>
          </rPr>
          <t>до 500 А/м²</t>
        </r>
        <r>
          <rPr>
            <sz val="10"/>
            <color rgb="FF000000"/>
            <rFont val="Calibri"/>
            <family val="2"/>
          </rPr>
          <t> dzen.ru +2.</t>
        </r>
      </text>
    </comment>
    <comment ref="AS22" authorId="0" shapeId="0" xr:uid="{EA2A8A16-3EEC-C242-AB37-7F1440F44974}">
      <text>
        <r>
          <rPr>
            <b/>
            <sz val="10"/>
            <color rgb="FF000000"/>
            <rFont val="Tahoma"/>
            <family val="2"/>
            <charset val="204"/>
          </rPr>
          <t>Microsoft Office User:</t>
        </r>
        <r>
          <rPr>
            <sz val="10"/>
            <color rgb="FF000000"/>
            <rFont val="Tahoma"/>
            <family val="2"/>
            <charset val="204"/>
          </rPr>
          <t xml:space="preserve">
</t>
        </r>
        <r>
          <rPr>
            <sz val="10"/>
            <color rgb="FF000000"/>
            <rFont val="Calibri"/>
            <family val="2"/>
            <scheme val="minor"/>
          </rPr>
          <t>Удельная токовая нагрузка (плотность тока) на единицу площади анодного заземлителя из магнетита в проектной практике принимается в диапазоне </t>
        </r>
        <r>
          <rPr>
            <b/>
            <sz val="10"/>
            <color rgb="FF000000"/>
            <rFont val="Calibri"/>
            <family val="2"/>
            <scheme val="minor"/>
          </rPr>
          <t>90–200 А/м²</t>
        </r>
        <r>
          <rPr>
            <sz val="10"/>
            <color rgb="FF000000"/>
            <rFont val="Calibri"/>
            <family val="2"/>
            <scheme val="minor"/>
          </rPr>
          <t> как рабочая; предельная (кратковременная) может достигать </t>
        </r>
        <r>
          <rPr>
            <b/>
            <sz val="10"/>
            <color rgb="FF000000"/>
            <rFont val="Calibri"/>
            <family val="2"/>
            <scheme val="minor"/>
          </rPr>
          <t>до 500 А/м²</t>
        </r>
        <r>
          <rPr>
            <sz val="10"/>
            <color rgb="FF000000"/>
            <rFont val="Calibri"/>
            <family val="2"/>
            <scheme val="minor"/>
          </rPr>
          <t> </t>
        </r>
        <r>
          <rPr>
            <sz val="10"/>
            <color rgb="FF000000"/>
            <rFont val="Calibri"/>
            <family val="2"/>
            <scheme val="minor"/>
          </rPr>
          <t>dzen.ru +2</t>
        </r>
        <r>
          <rPr>
            <sz val="10"/>
            <color rgb="FF000000"/>
            <rFont val="Calibri"/>
            <family val="2"/>
            <scheme val="minor"/>
          </rPr>
          <t>.</t>
        </r>
      </text>
    </comment>
    <comment ref="AS27" authorId="0" shapeId="0" xr:uid="{2737675A-0D55-A043-9125-7A197F8A1F9E}">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S29" authorId="0" shapeId="0" xr:uid="{9A49DD0F-A41A-5448-930F-25F7F8F9598E}">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 ref="AS31" authorId="0" shapeId="0" xr:uid="{EA5DE45E-5CCA-6041-B907-9F733AB433D8}">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rPr>
          <t>Углеродопласт</t>
        </r>
        <r>
          <rPr>
            <sz val="10"/>
            <color rgb="FF000000"/>
            <rFont val="Calibri"/>
            <family val="2"/>
          </rPr>
          <t> (полимерная матрица + углеродный наполнитель, часто с волокнами): типичная допустимая плотность тока — </t>
        </r>
        <r>
          <rPr>
            <b/>
            <sz val="10"/>
            <color rgb="FF000000"/>
            <rFont val="Calibri"/>
            <family val="2"/>
          </rPr>
          <t>25–50 мА/м²</t>
        </r>
        <r>
          <rPr>
            <sz val="10"/>
            <color rgb="FF000000"/>
            <rFont val="Calibri"/>
            <family val="2"/>
          </rPr>
          <t>. Это значение закладывают в расчёты срока службы (≥30 лет) </t>
        </r>
      </text>
    </comment>
    <comment ref="AS33" authorId="0" shapeId="0" xr:uid="{161F23E2-6D21-A140-BAE9-D2BD4AD7828B}">
      <text>
        <r>
          <rPr>
            <b/>
            <sz val="10"/>
            <color rgb="FF000000"/>
            <rFont val="Tahoma"/>
            <family val="2"/>
            <charset val="204"/>
          </rPr>
          <t>Microsoft Office User:</t>
        </r>
        <r>
          <rPr>
            <sz val="10"/>
            <color rgb="FF000000"/>
            <rFont val="Tahoma"/>
            <family val="2"/>
            <charset val="204"/>
          </rPr>
          <t xml:space="preserve">
</t>
        </r>
        <r>
          <rPr>
            <b/>
            <sz val="10"/>
            <color rgb="FF000000"/>
            <rFont val="Calibri"/>
            <family val="2"/>
            <scheme val="minor"/>
          </rPr>
          <t>Углеродопласт</t>
        </r>
        <r>
          <rPr>
            <sz val="10"/>
            <color rgb="FF000000"/>
            <rFont val="Calibri"/>
            <family val="2"/>
            <scheme val="minor"/>
          </rPr>
          <t> (полимерная матрица + углеродный наполнитель, часто с волокнами): типичная допустимая плотность тока — </t>
        </r>
        <r>
          <rPr>
            <b/>
            <sz val="10"/>
            <color rgb="FF000000"/>
            <rFont val="Calibri"/>
            <family val="2"/>
            <scheme val="minor"/>
          </rPr>
          <t>25–50 мА/м²</t>
        </r>
        <r>
          <rPr>
            <sz val="10"/>
            <color rgb="FF000000"/>
            <rFont val="Calibri"/>
            <family val="2"/>
            <scheme val="minor"/>
          </rPr>
          <t>. Это значение закладывают в расчёты срока службы (≥30 лет)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<sst xmlns="http://schemas.openxmlformats.org/spreadsheetml/2006/main" count="7236" uniqueCount="1082">
  <si>
    <t>СТО Газпром 9.2-003-2020</t>
  </si>
  <si>
    <t xml:space="preserve">Таблица 6.1 - Сопротивление защитного покрытия строящихся и реконструируемых трубопроводов </t>
  </si>
  <si>
    <t>Тип защитного покрытия</t>
  </si>
  <si>
    <t>Начальное сопротивление защитного покрытия уложенного в траншею и засыпанного трубопровода Rиз0  , Ом·м2</t>
  </si>
  <si>
    <t>Наружные защитные покрытия трубопроводов заводского нанесения и покрытия трассового нанесения для изоляции монтажных стыков труб</t>
  </si>
  <si>
    <t>Все остальные покрытия трассового нанесения</t>
  </si>
  <si>
    <t xml:space="preserve">Таблица 6.2 - Удельное электрическое сопротивление различных марок трубной стали </t>
  </si>
  <si>
    <t>марка трубной стали</t>
  </si>
  <si>
    <t>удельное электрическое сопротивление трубной стали, ом·м</t>
  </si>
  <si>
    <t>17ГС</t>
  </si>
  <si>
    <t>17Г2СФ</t>
  </si>
  <si>
    <t>08Г2СФ</t>
  </si>
  <si>
    <t>18Г2</t>
  </si>
  <si>
    <t>СТ3</t>
  </si>
  <si>
    <t>18Г2САФ</t>
  </si>
  <si>
    <t>18ХГ2САФ</t>
  </si>
  <si>
    <t>15ГСТЮ</t>
  </si>
  <si>
    <t>Данные о марке стали отсутствуют</t>
  </si>
  <si>
    <t>Таблица 6.3 - Значение коэффициентов К1 и К2</t>
  </si>
  <si>
    <t>Расстояние, м</t>
  </si>
  <si>
    <t>К1</t>
  </si>
  <si>
    <t>К2</t>
  </si>
  <si>
    <t>До 500</t>
  </si>
  <si>
    <t>0,90</t>
  </si>
  <si>
    <t>От 500 до 1000</t>
  </si>
  <si>
    <t>0,70</t>
  </si>
  <si>
    <t>0,60</t>
  </si>
  <si>
    <t>Таблица 6.4 - Значение коэффициента К3</t>
  </si>
  <si>
    <t>Количество параллельных трубопроводов</t>
  </si>
  <si>
    <t xml:space="preserve">Величина коэффициента </t>
  </si>
  <si>
    <t>0,75</t>
  </si>
  <si>
    <t>0,85</t>
  </si>
  <si>
    <t>0,93</t>
  </si>
  <si>
    <t>0,97</t>
  </si>
  <si>
    <t>Более 4</t>
  </si>
  <si>
    <t>1,00</t>
  </si>
  <si>
    <t>Таблица 6.5 - Допустимые значения падения напряжения в дренажном кабеле</t>
  </si>
  <si>
    <t>Длина кабеля, м</t>
  </si>
  <si>
    <t>200 В</t>
  </si>
  <si>
    <t>500 В</t>
  </si>
  <si>
    <t>1000 В</t>
  </si>
  <si>
    <t>2000 В</t>
  </si>
  <si>
    <t>Между отсасывающим пунктом железной дороги и трубопроводом при подключении к минусовой шине тяговой подстанции</t>
  </si>
  <si>
    <t>Между трубопроводом и электрифицированной железной дорогой при подключении к средней точке путевого дросселя</t>
  </si>
  <si>
    <t>-</t>
  </si>
  <si>
    <t>Таблица 7.1 - Защитная плотность тока подземных сооружений промышленных площадок</t>
  </si>
  <si>
    <t>Наименование защищаемого объекта</t>
  </si>
  <si>
    <t>Удельное электрическое сопротивление грунта, Ом·м</t>
  </si>
  <si>
    <t>Наличие блуждающих токов</t>
  </si>
  <si>
    <t>Защитная плотность тока, мА/м</t>
  </si>
  <si>
    <t>Подземный трубопровод (стальная емкость)</t>
  </si>
  <si>
    <t>&lt;300</t>
  </si>
  <si>
    <t>Имеются</t>
  </si>
  <si>
    <t>&lt;301</t>
  </si>
  <si>
    <t>Не имеются</t>
  </si>
  <si>
    <t>&gt;300</t>
  </si>
  <si>
    <t>&gt;301</t>
  </si>
  <si>
    <t>Опорная конструкция (стальная свая)</t>
  </si>
  <si>
    <t>Не влияет</t>
  </si>
  <si>
    <t>Фундаментное основание (железобетон)</t>
  </si>
  <si>
    <t>Таблица Б.1 - Значения продольного сопротивления трубопровода Rт при толщине стенки трубы от 4 до 9.5 мм при условии, что  2.454E-7  Ом·м, t=20°C</t>
  </si>
  <si>
    <t>Таблица Б.2 - Значения продольного сопротивления трубопровода Rт при толщине стенки трубы от 10 до 20 мм при условии, что  2.454E-7  Ом·м, t=20°C</t>
  </si>
  <si>
    <t>Диаметр трубы Dт, м / Толщина стенки трубы 𝛿т , м</t>
  </si>
  <si>
    <t>0.0040</t>
  </si>
  <si>
    <t>0.0050</t>
  </si>
  <si>
    <t>0.0055</t>
  </si>
  <si>
    <t>0.0060</t>
  </si>
  <si>
    <t>0.0065</t>
  </si>
  <si>
    <t>0.0070</t>
  </si>
  <si>
    <t>0.0075</t>
  </si>
  <si>
    <t>0.0080</t>
  </si>
  <si>
    <t>0.0085</t>
  </si>
  <si>
    <t>0.0090</t>
  </si>
  <si>
    <t>0.0095</t>
  </si>
  <si>
    <t>0.0100</t>
  </si>
  <si>
    <t>0.0105</t>
  </si>
  <si>
    <t>0.0110</t>
  </si>
  <si>
    <t>0.0115</t>
  </si>
  <si>
    <t>0.0120</t>
  </si>
  <si>
    <t>0.0125</t>
  </si>
  <si>
    <t>0.0140</t>
  </si>
  <si>
    <t>0.0150</t>
  </si>
  <si>
    <t>0.0160</t>
  </si>
  <si>
    <t>0.0170</t>
  </si>
  <si>
    <t>0.0200</t>
  </si>
  <si>
    <t/>
  </si>
  <si>
    <t xml:space="preserve">сокращения: </t>
  </si>
  <si>
    <t>АВО - аппарат воздушного охлаждения;</t>
  </si>
  <si>
    <t>АЗ - анодное заземление;</t>
  </si>
  <si>
    <t xml:space="preserve">АПЭ - автоматический поляризующий элемент; </t>
  </si>
  <si>
    <t xml:space="preserve">ВКО - зона высокой коррозионной опасности; </t>
  </si>
  <si>
    <t>ВЛ - воздушная линия;</t>
  </si>
  <si>
    <t>ВЭИ - вставка электроизолирующая;</t>
  </si>
  <si>
    <t>ГАЗ - глубинное анодное заземление;</t>
  </si>
  <si>
    <t>ГИС - газоизмерительная станция;</t>
  </si>
  <si>
    <t>ГРП - газораспределительный пункт;</t>
  </si>
  <si>
    <t>ГРС - газораспределительная станция;</t>
  </si>
  <si>
    <t>ДКМ - дистанционный коррозионный мониторинг; ДКС - дожимная компрессорная станция;</t>
  </si>
  <si>
    <t>КИП - контрольно-измерительный пункт;</t>
  </si>
  <si>
    <t>КС - компрессорная станция;</t>
  </si>
  <si>
    <t>КЦ - компрессорный цех;</t>
  </si>
  <si>
    <t>ЛЭП - линия электропередачи;</t>
  </si>
  <si>
    <t>НС - насосная станция;</t>
  </si>
  <si>
    <t>ПУ - пылеуловитель;</t>
  </si>
  <si>
    <t>ПХГ - подземное хранилище газа;</t>
  </si>
  <si>
    <t>СКЗ - станция катодной защиты;</t>
  </si>
  <si>
    <t>СОГ - станция охлаждения газа;</t>
  </si>
  <si>
    <t>УДЗ - установка дренажной защиты;</t>
  </si>
  <si>
    <t>УЗТ - устройство защиты трубопровода;</t>
  </si>
  <si>
    <t>УКЗ - установка катодной защиты;</t>
  </si>
  <si>
    <t>УКПГ - установка комплексной подготовки газа; УКПН - установка комплексной подготовки нефти; УКСК - устройство контроля скорости коррозии;</t>
  </si>
  <si>
    <t>УПЗ - установка протекторной защиты;</t>
  </si>
  <si>
    <t>УППГ - установка предварительной подготовки газа; ШРП - шкафной распределительный пункт;</t>
  </si>
  <si>
    <t>ЭДС - электродвижущая сила;</t>
  </si>
  <si>
    <t xml:space="preserve">ЭХЗ - электрохимическая защита. </t>
  </si>
  <si>
    <t>Импорт из 2 Приложение 20 (грунты) ГОТОВО, лист:  Приложение Грунты плюс Приложение Грунты (2)</t>
  </si>
  <si>
    <t>Импорт из 2 Приложение 20 (грунты) ГОТОВО, лист:  Приложение Грунты</t>
  </si>
  <si>
    <t>Импорт из 2 Приложение 20 (грунты) ГОТОВО, лист:  Приложение Грунты (2)</t>
  </si>
  <si>
    <t>soilAvgResistivityAlongPipe2</t>
  </si>
  <si>
    <t>Пример придумал сам</t>
  </si>
  <si>
    <t>Коэффициент неоднородности</t>
  </si>
  <si>
    <t>Кол. Замеров</t>
  </si>
  <si>
    <t>Среднее удельное сопротивление грунта</t>
  </si>
  <si>
    <t>Длина участка трубы по шагам, м</t>
  </si>
  <si>
    <t>Кол. Замеров - 1</t>
  </si>
  <si>
    <t>Длина участка трубы 1, (м )</t>
  </si>
  <si>
    <t xml:space="preserve">Среднее удельное сопротивление грунта участка трубы 1, (м ) </t>
  </si>
  <si>
    <t>Кол. Замеров - 2</t>
  </si>
  <si>
    <t>Длина участка трубы 2, (м )</t>
  </si>
  <si>
    <t xml:space="preserve">Среднее удельное сопротивление грунта участка трубы 2, (м ) </t>
  </si>
  <si>
    <t>Кол. Замеров - 3</t>
  </si>
  <si>
    <t>Длина участка трубы 3, (м )</t>
  </si>
  <si>
    <t xml:space="preserve">Среднее удельное сопротивление грунта участка трубы 3, (м ) </t>
  </si>
  <si>
    <t>Кол. Замеров - 4</t>
  </si>
  <si>
    <t>Длина участка трубы 4, (м )</t>
  </si>
  <si>
    <t xml:space="preserve">Среднее удельное сопротивление грунта участка трубы 4, (м ) </t>
  </si>
  <si>
    <t>Кол. Замеров - 5</t>
  </si>
  <si>
    <t>Длина участка трубы 5, (м )</t>
  </si>
  <si>
    <t>Кол. Замеров - 6</t>
  </si>
  <si>
    <t>Длина участка трубы 6, (м )</t>
  </si>
  <si>
    <t>Кол. Замеров - 7</t>
  </si>
  <si>
    <t>Длина участка трубы 7, (м )</t>
  </si>
  <si>
    <t xml:space="preserve">Среднее удельное сопротивление грунта участка трубы 7, (м ) </t>
  </si>
  <si>
    <t>Кол. Замеров - 8</t>
  </si>
  <si>
    <t>Длина участка трубы 8 (м )</t>
  </si>
  <si>
    <t xml:space="preserve">Среднее удельное сопротивление грунта участка трубы 8, (м ) </t>
  </si>
  <si>
    <t>Кол. Замеров - 9</t>
  </si>
  <si>
    <t>Длина участка трубы 9, (м )</t>
  </si>
  <si>
    <t xml:space="preserve">Среднее удельное сопротивление грунта участка трубы 9, (м ) </t>
  </si>
  <si>
    <t>Кол. Замеров - 10</t>
  </si>
  <si>
    <t>Длина участка трубы 10 (м )</t>
  </si>
  <si>
    <t xml:space="preserve">Среднее удельное сопротивление грунта участка трубы 10, (м ) </t>
  </si>
  <si>
    <t>Диаметр</t>
  </si>
  <si>
    <t>Длина непрерывного участка трубы, м</t>
  </si>
  <si>
    <t>Средняя толщина стенки трубы т.ср, м</t>
  </si>
  <si>
    <t>Длина участка 1 плеча трубы, м</t>
  </si>
  <si>
    <t>Средняя толщина стенки плеча 1 трубы 𝛿т.ср, м</t>
  </si>
  <si>
    <t>Длина участка 2 плеча трубы, м</t>
  </si>
  <si>
    <t>Средняя толщина стенки  плеча 2 трубы 𝛿т.ср, м</t>
  </si>
  <si>
    <t>Длина участка 3 плеча трубы, м</t>
  </si>
  <si>
    <t>Средняя толщина стенки  плеча 3 трубы 𝛿т.ср, м</t>
  </si>
  <si>
    <t>Длина участка 4 плеча трубы, м</t>
  </si>
  <si>
    <t>Средняя толщина стенки  плеча 4 трубы 𝛿т.ср, м</t>
  </si>
  <si>
    <t>Длина участка 5 плеча трубы, м</t>
  </si>
  <si>
    <t>Средняя толщина стенки  плеча 5 трубы 𝛿т.ср, м</t>
  </si>
  <si>
    <t>Длина участка 6 плеча трубы, м</t>
  </si>
  <si>
    <t>Средняя толщина стенки  плеча 6 трубы 𝛿т.ср, м</t>
  </si>
  <si>
    <t>Длина участка 7 плеча трубы, м</t>
  </si>
  <si>
    <t>Средняя толщина стенки  плеча 7 трубы 𝛿т.ср, м</t>
  </si>
  <si>
    <t>Длина участка 8 плеча трубы, м</t>
  </si>
  <si>
    <t>Средняя толщина стенки  плеча 8 трубы 𝛿т.ср, м</t>
  </si>
  <si>
    <t>Длина участка 9 плеча трубы, м</t>
  </si>
  <si>
    <t>Средняя толщина стенки  плеча 9 трубы 𝛿т.ср, м</t>
  </si>
  <si>
    <t>Длина участка 10 плеча трубы, м</t>
  </si>
  <si>
    <t>Средняя толщина стенки  плеча 10 трубы 𝛿т.ср, м</t>
  </si>
  <si>
    <t>число слоев грунта, пересекаемых рабочей частью заземления</t>
  </si>
  <si>
    <t>Длина скважины изысканий для глубинного анодного заземления</t>
  </si>
  <si>
    <t>ρk=МИН(Таблица_pi[pi Ом*м])</t>
  </si>
  <si>
    <t>удельное электрическое сопротивление k-го слоя грунта, имеющего минимальное удельное электрическое сопротивление из всех n слоев, Ом•м</t>
  </si>
  <si>
    <t>Ё</t>
  </si>
  <si>
    <t>коэффициент неоднородности грунта</t>
  </si>
  <si>
    <t>Плечо №</t>
  </si>
  <si>
    <t>Координата измерения, км</t>
  </si>
  <si>
    <t>Удельное сопротивление грунта, Ом·м</t>
  </si>
  <si>
    <t>Шаг  замера, м</t>
  </si>
  <si>
    <t>№ пикета</t>
  </si>
  <si>
    <t>Длина участка, м</t>
  </si>
  <si>
    <t>№ п/п</t>
  </si>
  <si>
    <t>#</t>
  </si>
  <si>
    <t>li</t>
  </si>
  <si>
    <t>𝛿тi</t>
  </si>
  <si>
    <t>n</t>
  </si>
  <si>
    <t>li1</t>
  </si>
  <si>
    <t>li2</t>
  </si>
  <si>
    <t>li3</t>
  </si>
  <si>
    <t>li4</t>
  </si>
  <si>
    <t>li5</t>
  </si>
  <si>
    <t>li6</t>
  </si>
  <si>
    <t>li7</t>
  </si>
  <si>
    <t>li8</t>
  </si>
  <si>
    <t>li9</t>
  </si>
  <si>
    <t>li10</t>
  </si>
  <si>
    <t>pi Ом*м</t>
  </si>
  <si>
    <t>pi Ом*м2</t>
  </si>
  <si>
    <t>pi Ом*м3</t>
  </si>
  <si>
    <t>pi Ом*м4</t>
  </si>
  <si>
    <t>pi Ом*м5</t>
  </si>
  <si>
    <t>pi Ом*м6</t>
  </si>
  <si>
    <t>pi Ом*м7</t>
  </si>
  <si>
    <t>pi Ом*м8</t>
  </si>
  <si>
    <t>pi Ом*м9</t>
  </si>
  <si>
    <t>pi Ом*м10</t>
  </si>
  <si>
    <r>
      <t>Некоторые свойства грунтов и их удельное сопротивление</t>
    </r>
    <r>
      <rPr>
        <sz val="12"/>
        <color rgb="FF333333"/>
        <rFont val="Arial"/>
        <family val="2"/>
      </rPr>
      <t>:</t>
    </r>
  </si>
  <si>
    <t>Суглинок с содержанием глины 10–30% имеет удельное сопротивление 80–150 Ом·м, что делает его универсальным грунтом для большинства применений заземления.</t>
  </si>
  <si>
    <t>Глинистые грунты обладают наименьшим удельным сопротивлением благодаря высокому содержанию влаги и растворённых солей. Влажная глина имеет удельное сопротивление 20–50 Ом·м, что делает её идеальной средой для устройства заземления.</t>
  </si>
  <si>
    <t>Песчаные грунты демонстрируют значительную зависимость удельного сопротивления от влажности. Влажный песок имеет сопротивление 60–130 Ом·м, умеренно влажный — 130–400 Ом·м, а сухой песок может достигать 1500 Ом·м.</t>
  </si>
  <si>
    <t>Скальные и щебенистые грунты характеризуются высоким удельным сопротивлением (3000–5000 Ом·м для щебня, до 22000 Ом·м для гранита).</t>
  </si>
  <si>
    <t>Шаг 1</t>
  </si>
  <si>
    <t xml:space="preserve">Расчет электрических характеристик трубопровода </t>
  </si>
  <si>
    <t>Количество плеч трубопровода в точке дренажа УКЗ (n, шт)</t>
  </si>
  <si>
    <t>Исходные данные для определения электрических характеристик трубопровода</t>
  </si>
  <si>
    <t>Определение электрических характеристик трубопровода</t>
  </si>
  <si>
    <t>Шаг 2</t>
  </si>
  <si>
    <t xml:space="preserve"> Расчет параметров установок катодной защиты </t>
  </si>
  <si>
    <t xml:space="preserve">Исходные данные для определения параметров установок катодной защиты </t>
  </si>
  <si>
    <t xml:space="preserve">Определение параметров установок катодной защиты </t>
  </si>
  <si>
    <t>Выберите установку катодной защиты</t>
  </si>
  <si>
    <t>Выбор из справочника</t>
  </si>
  <si>
    <t>Шаг 3</t>
  </si>
  <si>
    <t>Материал анода</t>
  </si>
  <si>
    <t>Выбор из справочника ПТМ материалав для каждого АЗ</t>
  </si>
  <si>
    <t>Тип монтажа</t>
  </si>
  <si>
    <t>Выбор из справочника ПТМ типа монтажа для каждого АЗ</t>
  </si>
  <si>
    <t>Выбор из справочника ПТМ способа монтажа для каждого АЗ</t>
  </si>
  <si>
    <t>Выбор из справочника ПТМ комплектный/не комплектный для каждого АЗ</t>
  </si>
  <si>
    <t>Выбор из справочника ПТМ Модели АЗ</t>
  </si>
  <si>
    <t>Шаг 4</t>
  </si>
  <si>
    <t>Исходные данные для определения сопротивления растеканию тока заземлителя</t>
  </si>
  <si>
    <t>Шаг 5</t>
  </si>
  <si>
    <t>Рассчет параметров анодных заземлителей</t>
  </si>
  <si>
    <t>Нажать кнопку: Рассчитать параметры анодных заземлителей</t>
  </si>
  <si>
    <t>плечо 1</t>
  </si>
  <si>
    <t>Выберите марку стали Таблица 6.2</t>
  </si>
  <si>
    <t>рipeSteelGrade</t>
  </si>
  <si>
    <t>Марка стали трубопровода (мСт)</t>
  </si>
  <si>
    <t xml:space="preserve"> удельное сопротивление подставится из таблицы по марке стали</t>
  </si>
  <si>
    <t>Удельное электрическое сопротивление трубопровода (𝜌т, Ом·м)</t>
  </si>
  <si>
    <t>Выберите или введите диаметр Таблица Б.1-2</t>
  </si>
  <si>
    <t>pipeDiameter</t>
  </si>
  <si>
    <t>Диаметр трубопровода (Dт,  м)</t>
  </si>
  <si>
    <t>Выберите или введите вручную Формула (6.2)</t>
  </si>
  <si>
    <t>pipeWallThickness</t>
  </si>
  <si>
    <t>Средняя толщина стенки трубопровода (𝛿т.ср, м)</t>
  </si>
  <si>
    <t>Выберите из списка или введите в ручную Таблица 6.1</t>
  </si>
  <si>
    <t>pipeInsulationResistivityStartLife</t>
  </si>
  <si>
    <t>Сопротивление защитного покрытия трубопровода (Rиз0, Ом·м^2)</t>
  </si>
  <si>
    <t xml:space="preserve">Ручной ввод </t>
  </si>
  <si>
    <t>pipeLayingDepth</t>
  </si>
  <si>
    <t>Глубина укладки трубопровода (Hт, м)</t>
  </si>
  <si>
    <t>Вычислить по данным изысканий или ввести вручную Формула (6.6)</t>
  </si>
  <si>
    <t>soilResistivityAvg</t>
  </si>
  <si>
    <t>Среднее удельное сопротивление грунта трубопровода (𝜌г, Ом*м)</t>
  </si>
  <si>
    <t>serviceLifeDesigned</t>
  </si>
  <si>
    <t>Срок эксплуатации трубопровода (проектируемой УКЗ) (T, год )</t>
  </si>
  <si>
    <t xml:space="preserve">Выберите или введите вручную </t>
  </si>
  <si>
    <t>pipeResistivityChangeFactor</t>
  </si>
  <si>
    <t>Коэффициент, характеризующий скорость изменения сопротивления защитного покрытия во времени (kиз, 1/год)</t>
  </si>
  <si>
    <t xml:space="preserve"> </t>
  </si>
  <si>
    <t xml:space="preserve"> Примечание</t>
  </si>
  <si>
    <t xml:space="preserve"> Формула (6.1)</t>
  </si>
  <si>
    <t>pipeAlongResistance</t>
  </si>
  <si>
    <t>Продольное сопротивление трубопровода на единицу длины (Rт, Ом/м)</t>
  </si>
  <si>
    <t xml:space="preserve"> Формула (6.4)</t>
  </si>
  <si>
    <t>soilResistanceAroundPipe</t>
  </si>
  <si>
    <t>Сопротивление растеканию тока трубопровода (Rр, Ом·м^2)</t>
  </si>
  <si>
    <t xml:space="preserve"> Формула (6.3)</t>
  </si>
  <si>
    <t>pipeTransientResistivity</t>
  </si>
  <si>
    <t>Переходное сопротивление трубопровода на единицу плошади (Rпер, Ом·м^2)</t>
  </si>
  <si>
    <t xml:space="preserve"> Формула (6.5)</t>
  </si>
  <si>
    <t>soilResistivityAroundPipe</t>
  </si>
  <si>
    <t>Сопротивление растеканию тока трубопровода на единицу длины (R'р, Ом·м)</t>
  </si>
  <si>
    <t xml:space="preserve"> Формула (6.8)</t>
  </si>
  <si>
    <t>pipeInsulationResistanceStartLife</t>
  </si>
  <si>
    <t>Начальное сопротивление защитного покрытия трубопровода на единицу длины (R'из0, Ом·м)</t>
  </si>
  <si>
    <t xml:space="preserve"> Rп0=R'p+R'из0*e^0 Формула (6.7)</t>
  </si>
  <si>
    <t>pipeTransientResistance</t>
  </si>
  <si>
    <t>Переходное сопротивление трубопровода на единицу длины на начало эксплуатации t=0 (Rп, Ом·м)</t>
  </si>
  <si>
    <t xml:space="preserve"> Формула (6.7)</t>
  </si>
  <si>
    <t>pipeTransientResistanceEndLife</t>
  </si>
  <si>
    <t>Переходное сопротивление трубопровода на единицу длины прогноз изменения за срок эксплуатации t (Rп(t), Ом·м)</t>
  </si>
  <si>
    <t xml:space="preserve"> Формула (6.9)</t>
  </si>
  <si>
    <t>factorPropagationCurrentAlongPipe</t>
  </si>
  <si>
    <t>Постоянная распространения тока вдоль трубопровода (𝜶, 1/м)</t>
  </si>
  <si>
    <t xml:space="preserve"> Формула (6.10)</t>
  </si>
  <si>
    <t>factorPropagationCurrentAlongPipeEndLife</t>
  </si>
  <si>
    <t>Постоянная распространения тока вдоль трубопровода прогноз изменения за срок эксплуатации t (𝜶(t), 1/м)</t>
  </si>
  <si>
    <t xml:space="preserve"> Формула (6.11 - 6.13)</t>
  </si>
  <si>
    <t>pipeImpedance</t>
  </si>
  <si>
    <t>Характеристическое сопротивление плеча трубопровода (Z, Oм)</t>
  </si>
  <si>
    <t>pipeImpedanceEndLife</t>
  </si>
  <si>
    <t>Характеристическое сопротивление плеча трубопровода прогноз изменения за срок эксплуатации t (Z(t), Ом)</t>
  </si>
  <si>
    <t>pipeInputResistance</t>
  </si>
  <si>
    <t>Входное сопротивление трубопровода на начальный срок эксплуатации (Zвт, Ом)</t>
  </si>
  <si>
    <t>pipeInputResistanceEndLife</t>
  </si>
  <si>
    <t>Входное сопротивление трубопровода прогноз изменения за срок эксплуатации t (Zвт(t), Ом)</t>
  </si>
  <si>
    <t>pipeDifferentParametersNum</t>
  </si>
  <si>
    <t>idCP</t>
  </si>
  <si>
    <t>Ручной ввод</t>
  </si>
  <si>
    <t>minProtectPotential</t>
  </si>
  <si>
    <t>Минимальный защитный потенциал (Uм, В)</t>
  </si>
  <si>
    <t>maxProtectPotential</t>
  </si>
  <si>
    <t>Максимальный защитный потенциал (Uo, В)</t>
  </si>
  <si>
    <t>naturalPotential</t>
  </si>
  <si>
    <t>Естественный потенциал  (Uе, В)</t>
  </si>
  <si>
    <t>factorMutualInfluence</t>
  </si>
  <si>
    <t>Коэффициент, учитывающий взаимовлияние соседних УКЗ (kв, )</t>
  </si>
  <si>
    <t>Вычисление по данным изысканий или ручной ввод</t>
  </si>
  <si>
    <t>pipeLength</t>
  </si>
  <si>
    <t>Длина трубопровода (L, м)</t>
  </si>
  <si>
    <t xml:space="preserve">Равномерное распределение УКЗ по дистанции или Ручной ввод </t>
  </si>
  <si>
    <t>pipeLengthCP</t>
  </si>
  <si>
    <t>factorCurrent</t>
  </si>
  <si>
    <t>Увеличить силу тока при прокладке трубопровода в грунтах высокой коррозионной агрессивности.  (kI, )</t>
  </si>
  <si>
    <t>wireResistivity</t>
  </si>
  <si>
    <t>Удельное электрическое сопротивление дренаждного провода (ρ,  Ом*м)</t>
  </si>
  <si>
    <t>drainWireCrossSection</t>
  </si>
  <si>
    <t>Сечение провода дренажной линии (Sпр, м^2)</t>
  </si>
  <si>
    <t>lengthWireCPtoPipe</t>
  </si>
  <si>
    <t>Длина дренажной линии и спусков провода с опор катодной станции к трубе (y, м)</t>
  </si>
  <si>
    <t>lengthWireAGtoPipe</t>
  </si>
  <si>
    <t>Длина анодной линии и спусков провода с опор катодной станции к АЗ (yc, м)</t>
  </si>
  <si>
    <t>Нажать кнопку для вычисления</t>
  </si>
  <si>
    <t>pipeShiftPotentialMin</t>
  </si>
  <si>
    <t>Минимальное смещение потенциала трубы (Uтзм, В)</t>
  </si>
  <si>
    <t>pipeShiftPotentialPoint</t>
  </si>
  <si>
    <t>Смещение потенциала трубы в точке дренажа (Uтзо, В)</t>
  </si>
  <si>
    <t>lengthProtectiveZone</t>
  </si>
  <si>
    <t>Длина защитной зоны участка трубопровода от одной катодной установки на заданный срок эксплуатации t (год) (Lз, м)</t>
  </si>
  <si>
    <t>currentCP</t>
  </si>
  <si>
    <t>Сила тока  катодной установки на начальный срок эксплуатации (I, А)</t>
  </si>
  <si>
    <t>currentEndLifeCP</t>
  </si>
  <si>
    <t>Сила тока  катодной установки на заданный срок эксплуатации t (год) (I(t), А)</t>
  </si>
  <si>
    <t>voltageEndLifeCP</t>
  </si>
  <si>
    <t>Напряжение на выходе катодной установки на заданный срок эксплуатации t (год) (U(t), В)</t>
  </si>
  <si>
    <t>wiresResistanceCPpipeAG</t>
  </si>
  <si>
    <t>Сопротивление дренажной линии соединяющей катодную станцию с трубопроводом и анодным заземлением (Rд, Ом)</t>
  </si>
  <si>
    <t>P=U*I</t>
  </si>
  <si>
    <t>powerEndLifeCP</t>
  </si>
  <si>
    <t>Мощность катодной установки на заданный срок эксплуатации t (год) (Р = I·U, Вт)</t>
  </si>
  <si>
    <t>avgProtectionCurrentCPOverLife</t>
  </si>
  <si>
    <t>Средняя сила тока стекающего с  анодного заземлителя за планируемый период эксплуатации (Iз.ср., А)</t>
  </si>
  <si>
    <t>typeCP</t>
  </si>
  <si>
    <t>В-ОПЕ-3-25-24-У1 (0,6 кВт.)</t>
  </si>
  <si>
    <t>Данные УКЗ подставляются из справочника TableCP</t>
  </si>
  <si>
    <t>webLinkCP</t>
  </si>
  <si>
    <t>Ссылка на сайт производителя:</t>
  </si>
  <si>
    <t>http://www.signalrp.ru/catalog/vope-3/</t>
  </si>
  <si>
    <t>nominalOutputCurrenCP</t>
  </si>
  <si>
    <t>Номинальный выходной ток УКЗ (Iукз, А)</t>
  </si>
  <si>
    <t>nominalOutputVoltageCP</t>
  </si>
  <si>
    <t>Номинальное выходное напряжение УКЗ (Uукз, В)</t>
  </si>
  <si>
    <t>nominalOutputPowerCP</t>
  </si>
  <si>
    <t>Номинальная выходная мощьность УКЗ (Рукз, Вт)</t>
  </si>
  <si>
    <t>idAG</t>
  </si>
  <si>
    <t>Выбор анодных заземлителей</t>
  </si>
  <si>
    <t>АЗ</t>
  </si>
  <si>
    <t>Выбор фильтра по материалу List AG</t>
  </si>
  <si>
    <t>typeMaterial</t>
  </si>
  <si>
    <t>Выбор фильтра по типу монтажа List AG</t>
  </si>
  <si>
    <t>typeMountingAG</t>
  </si>
  <si>
    <t>глубинный</t>
  </si>
  <si>
    <t>подповерхностный</t>
  </si>
  <si>
    <t>протяженный</t>
  </si>
  <si>
    <t>Выбор фильтра по способу монтажа List AG</t>
  </si>
  <si>
    <t>typeInstallationAG</t>
  </si>
  <si>
    <t>Способ монтажа</t>
  </si>
  <si>
    <t>глубинный с выходом торца на поверхность с активатором</t>
  </si>
  <si>
    <t>подповерхностный комбинированный</t>
  </si>
  <si>
    <t>глубинный без выхода торца на поверхность с активатором</t>
  </si>
  <si>
    <t>глубинный без активатора</t>
  </si>
  <si>
    <t>Выбор комплектации List AG</t>
  </si>
  <si>
    <t>typeDeliveryAG</t>
  </si>
  <si>
    <t>Комплектация</t>
  </si>
  <si>
    <t>комплектный</t>
  </si>
  <si>
    <t>некомплектный</t>
  </si>
  <si>
    <t>Выбор модели АЗ ПОСЛЕ ФИЛЬТРАЦИИ List AG</t>
  </si>
  <si>
    <t>typeAG</t>
  </si>
  <si>
    <t>Модель</t>
  </si>
  <si>
    <t>ГАЗ.ПТМ.Т.К</t>
  </si>
  <si>
    <t>ПАЗ.ПТМ.М</t>
  </si>
  <si>
    <t>ПАЗ.ПТМ.Т</t>
  </si>
  <si>
    <t>ПАЗ.ПТМ.М.К</t>
  </si>
  <si>
    <t>ГАЗ.ПТМ.Т</t>
  </si>
  <si>
    <t>Параметр АЗ подставляется из справочника List CP макросом листа</t>
  </si>
  <si>
    <t>diameterAG</t>
  </si>
  <si>
    <t>lengthElectrodeAG</t>
  </si>
  <si>
    <t>сokeBreezeDiameterAG</t>
  </si>
  <si>
    <t>сokeBreezelengthElectrodeAG</t>
  </si>
  <si>
    <t>massOneElectrodeAG</t>
  </si>
  <si>
    <t>dissolutionRateAG</t>
  </si>
  <si>
    <t>ratedCurrent</t>
  </si>
  <si>
    <t>resistivityMaterialAG</t>
  </si>
  <si>
    <t>сokeBreezeResistivityAG</t>
  </si>
  <si>
    <t>specificRatedCurrent</t>
  </si>
  <si>
    <t>specificMaccOneMetеrAG</t>
  </si>
  <si>
    <t>Для справки в расчетах не используется</t>
  </si>
  <si>
    <t>minDistancePipeToAG</t>
  </si>
  <si>
    <t xml:space="preserve">Расстояние от заземлителя до ближайшего защищаемого сооружения, не менее </t>
  </si>
  <si>
    <t>depthToMidAG</t>
  </si>
  <si>
    <t>Глубина монтажа  анодного заземлителя (до середины заземлителя) (hп, м)</t>
  </si>
  <si>
    <t>Ручной ввод или вычисление по данным изысканий Research</t>
  </si>
  <si>
    <t>resistivitySoilAG</t>
  </si>
  <si>
    <t>Удельное электрическое сопротивление грунта в месте подповерхностного заземлителя (rг, Ом*м)</t>
  </si>
  <si>
    <t>resistivity_i_layerDeepAG</t>
  </si>
  <si>
    <t>factorSoilHeterogeneity</t>
  </si>
  <si>
    <t>Коэффициент неоднородности грунта (kг, )</t>
  </si>
  <si>
    <t>factorUseMassAG</t>
  </si>
  <si>
    <t>Коэффициент использования массы рабочего элемента заземлителя (kи, )</t>
  </si>
  <si>
    <t>factorVoltageMarginCP</t>
  </si>
  <si>
    <t>resistanceEndLifeAG</t>
  </si>
  <si>
    <t>lengthWorkPartDeepAG</t>
  </si>
  <si>
    <t>Длина рабочей части глубинного анодного заземления (lз, м)</t>
  </si>
  <si>
    <t>oneElectrodeResistanceAG</t>
  </si>
  <si>
    <t>numElectrodesAG</t>
  </si>
  <si>
    <t>weightWithoutFillingAG</t>
  </si>
  <si>
    <t>serviceLifeAG</t>
  </si>
  <si>
    <t>serviceLifeDeviation</t>
  </si>
  <si>
    <t>correctResistanceAG</t>
  </si>
  <si>
    <t>Тип устройства катодной защиты</t>
  </si>
  <si>
    <t>Номинальный выходной ток,  А</t>
  </si>
  <si>
    <t>Номинальное выходное напряжение,  В</t>
  </si>
  <si>
    <t>Номинальная м ощьность, Вт</t>
  </si>
  <si>
    <t>Модель устройства катодной защиты</t>
  </si>
  <si>
    <t>Постащик УКЗ</t>
  </si>
  <si>
    <t>modelCP</t>
  </si>
  <si>
    <t>Note Supplier link</t>
  </si>
  <si>
    <t>ПДВ-0,6 кВт.</t>
  </si>
  <si>
    <t>https://tp-s.ru/catalog/pdv-06-pdv-12-pdv-30-preobrazovatel/</t>
  </si>
  <si>
    <t>ПДВ-1,2 кВт.</t>
  </si>
  <si>
    <t>ПДВ-3,0 кВт.</t>
  </si>
  <si>
    <t>В-ОПЕ-3-42-24-У1 (1,0 кВт.)</t>
  </si>
  <si>
    <t>В-ОПЕ-3-42-48-У1 (2,0 кВт.)</t>
  </si>
  <si>
    <t>В-ОПЕ-3-63-48-У1 (3,0 кВт.)</t>
  </si>
  <si>
    <t>В-ОПЕ-ТМ-1(2)-20-12-У1 (У2)</t>
  </si>
  <si>
    <t>https://pss.ru/product/ekhz-katodnaya-zashchita/stantsii-katodnoy-zashchity-skz-vypryamiteli/avtomaticheskiy-vypryamitel-v-ope/</t>
  </si>
  <si>
    <t>В-ОПЕ-ТМ-1(2)-25-24-У1 (У2)</t>
  </si>
  <si>
    <t>В-ОПЕ-ТМ-1(2)-40-24-У1 (У2)</t>
  </si>
  <si>
    <t>В-ОПЕ-ТМ-1(2)-40-48-У1 (У2)</t>
  </si>
  <si>
    <t>В-ОПЕ-ТМ-1(2)-63-48-У1 (У2)</t>
  </si>
  <si>
    <t>В-ОПЕ-ТМ-1(2)-80-48-У1 (У2)</t>
  </si>
  <si>
    <t>В-ОПЕ-ТМ-1(2)-100- 48-У1 (У2)</t>
  </si>
  <si>
    <t>В-ОПЕ-М2-С(0,1,3)-15-24-У1-В</t>
  </si>
  <si>
    <t>https://www.energomera.ru/ru/products/ehz/mpn-ope-m14</t>
  </si>
  <si>
    <t>В-ОПЕ-М2-С(0,1,3)-25-24-У1-В</t>
  </si>
  <si>
    <t>https://www.energomera.ru/ru/products/ehz/v-ope-m2-v</t>
  </si>
  <si>
    <t>В-ОПЕ-М2-С(0,1,3)-25-48-У1-В</t>
  </si>
  <si>
    <t>В-ОПЕ-М2-С(0,1,3)-42-24-У1-В</t>
  </si>
  <si>
    <t>В-ОПЕ-М2-С(0,1,3)-42-48-У1-В</t>
  </si>
  <si>
    <t>В-ОПЕ-М2-С(0,1,3)-63-48-У1-В</t>
  </si>
  <si>
    <t>В-ОПЕ-М2-С(0,1,3)-84-48-У1-В</t>
  </si>
  <si>
    <t>В-ОПЕ-М2-С(0,1,3)-104-48-У1-В</t>
  </si>
  <si>
    <t>В-ОПЕ-М3-С(0,1,3)-15-24-У1*-В</t>
  </si>
  <si>
    <t>https://www.energomera.ru/ru/products/ehz/v-ope-m3-v</t>
  </si>
  <si>
    <t>В-ОПЕ-М3-С(0,1,3)-25-24-У1*-В</t>
  </si>
  <si>
    <t>В-ОПЕ-М3-С(0,1,3)-25-48-У1*-В</t>
  </si>
  <si>
    <t>В-ОПЕ-М3-С(0,1,3)-42-24-У1*-В</t>
  </si>
  <si>
    <t>В-ОПЕ-М3-С(0,1,3)-42-48-У1*-В</t>
  </si>
  <si>
    <t>В-ОПЕ-М3-С(0,1,3)-63-48-У1*-В</t>
  </si>
  <si>
    <t>В-ОПЕ-М3-С(0,1,3)-84-48-У1*-В</t>
  </si>
  <si>
    <t>В-ОПЕ-М3-С(0,1,3)-104-48-У1*-В</t>
  </si>
  <si>
    <t>В-ОПЕ-М6-С(0,1,3)-15-24-У2-В</t>
  </si>
  <si>
    <t>https://www.energomera.ru/ru/products/ehz/v-ope-m6-v</t>
  </si>
  <si>
    <t>В-ОПЕ-М6-С(0,1,3)-25-24-У2-В</t>
  </si>
  <si>
    <t>В-ОПЕ-М6-С(0,1,3)-25-48-У2-В</t>
  </si>
  <si>
    <t>В-ОПЕ-М6-С(0,1,3)-42-24-У2-В</t>
  </si>
  <si>
    <t>В-ОПЕ-М6-С(0,1,3)-42-48-У2-В</t>
  </si>
  <si>
    <t>В-ОПЕ-М6-С(0,1,3)-63-48-У2-В</t>
  </si>
  <si>
    <t>В-ОПЕ-М6-С(0,1,3)-84-48-У2-В</t>
  </si>
  <si>
    <t>В-ОПЕ-М6-С(0,1,3)-104-48-У2-В</t>
  </si>
  <si>
    <t>В-ОПЕ-М7-С(0,1,3)-15-24-У2-В</t>
  </si>
  <si>
    <t>https://www.energomera.ru/ru/products/ehz/v-ope-m7-v</t>
  </si>
  <si>
    <t>В-ОПЕ-М7-С(0,1,3)-25-24-У2-В</t>
  </si>
  <si>
    <t>В-ОПЕ-М7-С(0,1,3)-25-48-У2-В</t>
  </si>
  <si>
    <t>В-ОПЕ-М7-С(0,1,3)-42-24-У2-В</t>
  </si>
  <si>
    <t>В-ОПЕ-М7-С(0,1,3)-42-48-У2-В</t>
  </si>
  <si>
    <t>В-ОПЕ-М7-С(0,1,3)-63-48-У2-В</t>
  </si>
  <si>
    <t>В-ОПЕ-М7-С(0,1,3)-84-48-У2-В</t>
  </si>
  <si>
    <t>В-ОПЕ-М7-С(0,1,3)-104-48-У2-В</t>
  </si>
  <si>
    <t>ПНКЗ-ППЧ-М10-12.5-48-У2-В</t>
  </si>
  <si>
    <t>https://www.energomera.ru/ru/products/ehz/v-ope-m10-v</t>
  </si>
  <si>
    <t>ПНКЗ-ППЧ-М10-20-48-У2-В</t>
  </si>
  <si>
    <t>ПНКЗ-ППЧ-М10-25-48-У2-В</t>
  </si>
  <si>
    <t>ПНКЗ-ППЧ-М10-40-48-У2-В</t>
  </si>
  <si>
    <t>ПН-ОПЕ-М11-С(0,1,4)-12,5-48-У1-А.2</t>
  </si>
  <si>
    <t>https://www.energomera.ru/ru/products/ehz/pn-ope-m11</t>
  </si>
  <si>
    <t>ПН-ОПЕ-М11-С(0,1,4)-20-48-У1-А.2</t>
  </si>
  <si>
    <t>ПН-ОПЕ-М11-С(0,1,4)-25-48-У1-А.2</t>
  </si>
  <si>
    <t>ПН-ОПЕ-М11-С(0,1,4)-40-48-У1-А.2</t>
  </si>
  <si>
    <t>ПН-ОПЕ-М11-С(0,1,4)-40-96-У1-А.2</t>
  </si>
  <si>
    <t>ПН-ОПЕ-М11-С(0,1,4)-60-48-У1-А.2</t>
  </si>
  <si>
    <t>ПН-ОПЕ-М11-С(0,1,4)-80-48-У1-А.2</t>
  </si>
  <si>
    <t>МПН-ОПЕ-М14-1/С1-5/1,0-1/10-96-У1-А2</t>
  </si>
  <si>
    <t>МПН-ОПЕ-М14-1/С1-6/1,0-1/10-48У1А.2Т485</t>
  </si>
  <si>
    <t>МПН-ОПЕ-М14-1/С4-1/0,6-1/12,5-48-У1-А485</t>
  </si>
  <si>
    <t>МПН-ОПЕ-М14-1/С0-6/1,0-3/20-48-У1А.2Т485</t>
  </si>
  <si>
    <t>МПН-ОПЕ-М14-1/С1-1/1,0-1/20-48-У1-А485</t>
  </si>
  <si>
    <t>МПН-ОПЕ-М14-1/С1-1/1,0-1/20-48-У1А.2Т485</t>
  </si>
  <si>
    <t>МПН-ОПЕ-М14-1/С1-1/1,0-1/20-48-У2-А485</t>
  </si>
  <si>
    <t>МПН-ОПЕ-М14-1/С1-2/1,0-1/20-48-У1А.2Т485</t>
  </si>
  <si>
    <t>МПН-ОПЕ-М14-1/С1-2/1,0-1/20-96-У1А.2Т485</t>
  </si>
  <si>
    <t>МПН-ОПЕ-М14-1/С1-2/1,0-2/20-48-У1-А485</t>
  </si>
  <si>
    <t>МПН-ОПЕ-М14-1/С1-2/1,0-2/20-48-У2-А485</t>
  </si>
  <si>
    <t>МПН-ОПЕ-М14-1/С1-4/1,0-2/20-96-У1-А.2М-G</t>
  </si>
  <si>
    <t>МПН-ОПЕ-М14-1/С1-6/1,0-3/20-48-У1А.2Т485</t>
  </si>
  <si>
    <t>МПН-ОПЕ-М14-1/С4-1/1,0-1/20-48-У1-А485</t>
  </si>
  <si>
    <t>МПН-ОПЕ-М14-1/С4-2/1,0-1/20-96-У1-А485</t>
  </si>
  <si>
    <t>МПН-ОПЕ-М14-1/С4-6/1,0-3/20-48-У1-В-485</t>
  </si>
  <si>
    <t>МПН-ОПЕ-М14-2/С1-4/1,0-2/20-48-У1-А2-485</t>
  </si>
  <si>
    <t>МПН-ОПЕ-М14-2/С4-4/1,0-2/20-48-У1-А485</t>
  </si>
  <si>
    <t>МПН-ОПЕ-М14-1/С1-4/0,6-2/25-48-У1-А485</t>
  </si>
  <si>
    <t>МПН-ОПЕ-М14-1/С1-2/1,0-1/40-48-У1-А485</t>
  </si>
  <si>
    <t>МПН-ОПЕ-М14-1/С1-2/1,0-1/40-48-У1А.2Т485</t>
  </si>
  <si>
    <t>МПН-ОПЕ-М14-1/С1-2/1,0-1/40-48-У2-А485</t>
  </si>
  <si>
    <t>МПН-ОПЕ-М14-1/С1-4/1,0-1/40-96-У2-А485</t>
  </si>
  <si>
    <t>МПН-ОПЕ-М14-1/С1-4/1,0-2/40-48-У1-А485</t>
  </si>
  <si>
    <t>МПН-ОПЕ-М14-1/С4-2/1,0-1/40-48-У1-А485</t>
  </si>
  <si>
    <t>МПН-ОПЕ-М14-1/С4-4/1,0-1/40-96-У1-А485</t>
  </si>
  <si>
    <t>МПН-ОПЕ-М14-1/С4-4/1,0-2/40-48-У2-А485</t>
  </si>
  <si>
    <t>МПН-ОПЕ-М14-2/С1-4/1,0-1/40-48-У1-А485</t>
  </si>
  <si>
    <t>МПН-ОПЕ-М14-2/С4-4/1,0-1/40-48-У1-А485</t>
  </si>
  <si>
    <t>МПН-ОПЕ-М14-1/С1-3/1,0-1/60-48-У1-А485</t>
  </si>
  <si>
    <t>МПН-ОПЕ-М14-1/С1-3/1,0-1/60-48-У1А.2Т485</t>
  </si>
  <si>
    <t>МПН-ОПЕ-М14-1/С1-3/1,0-1/60-48-У2-А485</t>
  </si>
  <si>
    <t>МПН-ОПЕ-М14-1/С4-3/1,0-1/60-48-У1-А485</t>
  </si>
  <si>
    <t>МПН-ОПЕ-М14-1/С1-4/1,0-1/80-48-У1-А485</t>
  </si>
  <si>
    <t>МПН-ОПЕ-М14-1/С1-4/1,0-1/80-48-У1А.2Т485</t>
  </si>
  <si>
    <t>МПН-ОПЕ-М14-1/С4-4/1,0-1/80-48-У1-А485</t>
  </si>
  <si>
    <t>СКЗ Тверца-900 ШМ1-0.6</t>
  </si>
  <si>
    <t>http://www.eltech.tver.ru/catalog/elhim/elhim_17.html</t>
  </si>
  <si>
    <t>СКЗ Тверца-900 ШМ1-0.9</t>
  </si>
  <si>
    <t>СКЗ Тверца-900 ШМ2-1.2</t>
  </si>
  <si>
    <t>СКЗ Тверца-900 ШМ2-1.8</t>
  </si>
  <si>
    <t>СКЗ Тверца-900 ШМ3-2.7</t>
  </si>
  <si>
    <t>СКЗ Тверца-900 ШМ4-4.5</t>
  </si>
  <si>
    <t>МСКЗ Тверца-СМ-04-1-48-1</t>
  </si>
  <si>
    <t>http://www.eltech.tver.ru/catalog/elhim/elhim_54.html</t>
  </si>
  <si>
    <t>МСКЗ Тверца-СМ-04-2-48-2</t>
  </si>
  <si>
    <t>МСКЗ Тверца-СМ-04-3-48-3</t>
  </si>
  <si>
    <t>ПКЗ-АР-0,3</t>
  </si>
  <si>
    <t>https://cit-es.ru/catalog/skz-pkzr/pkz-ar-b/</t>
  </si>
  <si>
    <t>ПКЗ-АР-0,6</t>
  </si>
  <si>
    <t>ПКЗ-АР-1</t>
  </si>
  <si>
    <t>ПКЗ-АР-2</t>
  </si>
  <si>
    <t>ПКЗ-АР-3</t>
  </si>
  <si>
    <t>ПКЗ-АР-4</t>
  </si>
  <si>
    <t>ПКЗ-АР-5</t>
  </si>
  <si>
    <t>ПКЗ-АР-Т-0,3-У1</t>
  </si>
  <si>
    <t>ПКЗ-АР-Т-0,6-У1</t>
  </si>
  <si>
    <t>ПКЗ-АР-Т-1-У1</t>
  </si>
  <si>
    <t>ПКЗ-АР-Т-2-У1</t>
  </si>
  <si>
    <t>ПКЗ-АР-Т-3-У1</t>
  </si>
  <si>
    <t>ПКЗ-АР-Т-4-У1</t>
  </si>
  <si>
    <t>ПКЗ-АР-Т-5-У1</t>
  </si>
  <si>
    <t>ПКЗ-АР-Е-0.3-У1</t>
  </si>
  <si>
    <t>ПКЗ-АР-Е-0.6-У1</t>
  </si>
  <si>
    <t>ПКЗ-АР-Е-1-У1</t>
  </si>
  <si>
    <t>ПКЗ-АР-Е-2-У1</t>
  </si>
  <si>
    <t>ПКЗ-АР-Е-3-У1</t>
  </si>
  <si>
    <t>ПКЗ-АР-Е-4-У1</t>
  </si>
  <si>
    <t>ПКЗ-АР-Е-5-У1(БМ-1.25)</t>
  </si>
  <si>
    <t>ПКЗ-АР-Е-Т-0.3-У1</t>
  </si>
  <si>
    <t>ПКЗ-АР-Е-Т-0.6-У1</t>
  </si>
  <si>
    <t>ПКЗ-АР-Е-Т-1-У1</t>
  </si>
  <si>
    <t>ПКЗ-АР-Е-Т-2-У1</t>
  </si>
  <si>
    <t>ПКЗ-АР-Е-Т-3-У1</t>
  </si>
  <si>
    <t>ПКЗ-АР-Е-Т-4-У1</t>
  </si>
  <si>
    <t>ПКЗ-АР-Е-Т-5-У1(БМ-1.25)</t>
  </si>
  <si>
    <t>ПКЗ-АР-Е-Р-0.3-У1</t>
  </si>
  <si>
    <t>ПКЗ-АР-Е-Р-0.6-У1</t>
  </si>
  <si>
    <t>ПКЗ-АР-Е-Р-1-У1</t>
  </si>
  <si>
    <t>ПКЗ-АР-Е-Р-2-У1</t>
  </si>
  <si>
    <t>ПКЗ-АР-Е-Р-3-У1</t>
  </si>
  <si>
    <t>ПКЗ-АР-Е-Р-4-У1</t>
  </si>
  <si>
    <t>ПКЗ-АР-Е-Р-5-У1(БМ-1.25)</t>
  </si>
  <si>
    <t>ПКЗ-АР-Е-Р-Т-0.3-У1</t>
  </si>
  <si>
    <t>ПКЗ-АР-Е-Р-Т-0.6-У1</t>
  </si>
  <si>
    <t>ПКЗ-АР-Е-Р-Т-1-У1</t>
  </si>
  <si>
    <t>ПКЗ-АР-Е-Р-Т-2-У1</t>
  </si>
  <si>
    <t>ПКЗ-АР-Е-Р-Т-3-У1</t>
  </si>
  <si>
    <t>ПКЗ-АР-Е-Р-Т-4-У1</t>
  </si>
  <si>
    <t>ПКЗ-АР-Е-Р-Т-5-У1(БМ-1.25)</t>
  </si>
  <si>
    <t>ПКЗ-АР-Е2-0,3-У1</t>
  </si>
  <si>
    <t>ПКЗ-АР-Е2-0,6-У1</t>
  </si>
  <si>
    <t>ПКЗ-АР-Е2-1-У1</t>
  </si>
  <si>
    <t>ПКЗ-АР-Е2-2-У1</t>
  </si>
  <si>
    <t>ПКЗ-АР-Е2-3-У1</t>
  </si>
  <si>
    <t>ПКЗ-АР-Е2-4-У1</t>
  </si>
  <si>
    <t>ПКЗ-АР-Е2-5-У1(БМ-1.25)</t>
  </si>
  <si>
    <t>ПКЗ-АР-Е2-5-У1(БМ-1.0)</t>
  </si>
  <si>
    <t>ПКЗ-АР-Е2-Т-0,3-У1</t>
  </si>
  <si>
    <t>ПКЗ-АР-Е2-Т-0,6-У1</t>
  </si>
  <si>
    <t>ПКЗ-АР-Е2-Т-1-У1</t>
  </si>
  <si>
    <t>ПКЗ-АР-Е2-Т-2-У1</t>
  </si>
  <si>
    <t>ПКЗ-АР-Е2-Т-3-У1</t>
  </si>
  <si>
    <t>ПКЗ-АР-Е2-Т-4-У1</t>
  </si>
  <si>
    <t>ПКЗ-АР-Е2-Т-5-У1(БМ-1.25)</t>
  </si>
  <si>
    <t>ПКЗ-АР-Е2-Р-0.3-У1</t>
  </si>
  <si>
    <t>ПКЗ-АР-Е2-Р-0.6-У1</t>
  </si>
  <si>
    <t>ПКЗ-АР-Е2-Р-1-У1</t>
  </si>
  <si>
    <t>ПКЗ-АР-Е2-Р-2-У1</t>
  </si>
  <si>
    <t>ПКЗ-АР-Е2-Р-4-У1</t>
  </si>
  <si>
    <t>ПКЗ-АР-Е2-Р-5-У1(БМ-1.25)</t>
  </si>
  <si>
    <t>ПКЗ-АР-Е2-Р-5-У1(БМ-1.0)</t>
  </si>
  <si>
    <t>ПКЗ-АР-Е2-Р-Т-0.3-У1</t>
  </si>
  <si>
    <t>ПКЗ-АР-Е2-Р-Т-0.6-У1</t>
  </si>
  <si>
    <t>ПКЗ-АР-Е2-Р-Т-1-У1</t>
  </si>
  <si>
    <t>ПКЗ-АР-Е2-Р-Т-2-У1</t>
  </si>
  <si>
    <t>ПКЗ-АР-Е2-Р-Т-3-У1</t>
  </si>
  <si>
    <t>ПКЗ-АР-Е2-Р-Т-4-У1</t>
  </si>
  <si>
    <t>ПКЗ-АР-Е2-Р-Т-5-У1(БМ-1.25)</t>
  </si>
  <si>
    <t>ПКЗ-АР-Е2-Р-Т-5-У1(БМ-1.0)</t>
  </si>
  <si>
    <t>СКЗ-ИП-Б1-0,75-48-1-У1</t>
  </si>
  <si>
    <t>RS-485</t>
  </si>
  <si>
    <t>https://tp-s.ru/catalog/ctancii-katodnoj-zashhity-na-baze-invert/</t>
  </si>
  <si>
    <t>СКЗ-ИП-Б1-1,5-48-2-У1</t>
  </si>
  <si>
    <t>1,5</t>
  </si>
  <si>
    <t>СКЗ-ИП-Б1-2,25-48-3-У1</t>
  </si>
  <si>
    <t>2,25</t>
  </si>
  <si>
    <t>СКЗ-ИП-Б1-3,0-48-4-У1</t>
  </si>
  <si>
    <t>3,0</t>
  </si>
  <si>
    <t>СКЗ-ИП-Б1-0,75-96-1-У1</t>
  </si>
  <si>
    <t>СКЗ-ИП-Б1-1,5-96-2-У1</t>
  </si>
  <si>
    <t>СКЗ-ИП-Б1-2,25-96-3-У1</t>
  </si>
  <si>
    <t>СКЗ-ИП-Б1-3,0-96-4-У1</t>
  </si>
  <si>
    <t>СКЗ-ИП-Б2-0,75-48-1-У1</t>
  </si>
  <si>
    <t>СКЗ-ИП-Б2-1,5-48-2-У1</t>
  </si>
  <si>
    <t>СКЗ-ИП-Б2-2,25-48-3-У1</t>
  </si>
  <si>
    <t>СКЗ-ИП-Б2-3,0-48-4-У1</t>
  </si>
  <si>
    <t>СКЗ-ИП-Б2-1,2-48-1-У1</t>
  </si>
  <si>
    <t>1,2</t>
  </si>
  <si>
    <t>СКЗ-ИП-Б2-2,4-48-2-У1</t>
  </si>
  <si>
    <t>2,4</t>
  </si>
  <si>
    <t>СКЗ-ИП-Б2-3,6-48-3-У1</t>
  </si>
  <si>
    <t>3,6</t>
  </si>
  <si>
    <t>СКЗ-ИП-Б2-4,8-48-4-У1</t>
  </si>
  <si>
    <t>4,8</t>
  </si>
  <si>
    <t>СКЗ-ИП-Б3-1,0-48-1-У1</t>
  </si>
  <si>
    <t>1,0</t>
  </si>
  <si>
    <t>СКЗ-ИП-Б3-2,0-48-2-У1</t>
  </si>
  <si>
    <t>2,0</t>
  </si>
  <si>
    <t>СКЗ-ИП-Б3-3,0-48-3-У1</t>
  </si>
  <si>
    <t>СКЗ-ИП-Б3-4,0-48-4-У1</t>
  </si>
  <si>
    <t>4,0</t>
  </si>
  <si>
    <t>СКЗ-ИП-Б3-5,0-48-5-У1</t>
  </si>
  <si>
    <t>5,0</t>
  </si>
  <si>
    <t>СКЗ-ИП-М1-0.75-1-У1-А-GSM-ХХ</t>
  </si>
  <si>
    <t>http://www.signalrp.ru/catalog/skzip-m1/</t>
  </si>
  <si>
    <t>СКЗ-ИП-М1-1.5-2-У1-А-GSM-ХХ</t>
  </si>
  <si>
    <t>СКЗ-ИП-М1-2.25-3-У1-А-GSM-ХХ</t>
  </si>
  <si>
    <t>СКЗ-ИП-М1-3.0-4-У1-А-GSM-ХХ</t>
  </si>
  <si>
    <t>СКЗ-ИП-М1-1.0-1-У1-А-GSM-ХХ</t>
  </si>
  <si>
    <t>СКЗ-ИП-М1-2.0-2-У1-А-GSM-ХХ</t>
  </si>
  <si>
    <t>СКЗ-ИП-М1-3.0-3-У1-А-GSM-ХХ</t>
  </si>
  <si>
    <t>СКЗ-ИП-М1-4.0-4-У1-А-GSМ-ХХ</t>
  </si>
  <si>
    <t>СКЗ-ИП-М1-1.2-1-У1-А-GSM-ХХ</t>
  </si>
  <si>
    <t>СКЗ-ИП-М1-2.4-2-У1-А-GSM-ХХ</t>
  </si>
  <si>
    <t>СКЗ-ИП-М1-3.6-3-У1-А-GSM-ХХ</t>
  </si>
  <si>
    <t>СКЗ-ИП-М1-4.8-4-У1-А-GSM-ХХ</t>
  </si>
  <si>
    <t>СКЗ-ИП-М1-1.2-1-У1-А1-GSM-ХХ</t>
  </si>
  <si>
    <t>СКЗ-ИП-М1-2.4-2-У1-А1-GSM-ХХ</t>
  </si>
  <si>
    <t>СКЗ-ИП-М1-3.6-3-У1-А1-GSM-ХХ</t>
  </si>
  <si>
    <t>СКЗ-ИП-М1-4.8-4-У1-А1-GSM-ХХ</t>
  </si>
  <si>
    <t>СКЗ-ИП-М1-2.4-2-У1-А-УКВ</t>
  </si>
  <si>
    <t>СКЗ-ИП-М1-3.6-3-У1-А-УКВ</t>
  </si>
  <si>
    <t>СКЗ-ИП-М1-4.8-4-У1-А-УКВ</t>
  </si>
  <si>
    <t>СКЗ-ИП-М1-1.2-1-У1-А1-УКВ</t>
  </si>
  <si>
    <t>СКЗ-ИП-М1-2.4-2-У1-А1-УКВ</t>
  </si>
  <si>
    <t>СКЗ-ИП-М1-3.6-3-У1-А1-УКВ</t>
  </si>
  <si>
    <t>СКЗ-ИП-М1-4.8-4-У1-А1-УКВ</t>
  </si>
  <si>
    <t>СКЗ-ИП-МР2-0,6-2-У1-А-485</t>
  </si>
  <si>
    <t>http://www.signalrp.ru/catalog/skzip-mr2/</t>
  </si>
  <si>
    <t>СКЗ-ИП-МР2-1.2-4-У1-А-485</t>
  </si>
  <si>
    <t>СКЗ-ИП-МР2-1.8-6-У1-А-485</t>
  </si>
  <si>
    <t>СКЗ-ИП-МР2-2.4-8-У1-А-485</t>
  </si>
  <si>
    <t>СКЗ-ИП-МР2-0.75-2-У1-А-485</t>
  </si>
  <si>
    <t>ПАЗ</t>
  </si>
  <si>
    <t>подповерхностный вертикальный</t>
  </si>
  <si>
    <t>Газовая промышленность. Интергазсерт.</t>
  </si>
  <si>
    <t>ООО НПК "ПромТехМастер"</t>
  </si>
  <si>
    <t>ТУ 27.12.31-041-19394148-2020</t>
  </si>
  <si>
    <t xml:space="preserve">Анод протяженный (АПр) с электродом (рабочим элементом) из электропроводящего полимера тип 1 </t>
  </si>
  <si>
    <t>Анод протяженный (АПр) с электродом (рабочим элементом)  на основе титана с покрытием из ММО  тип 2</t>
  </si>
  <si>
    <t>АЗПр тип 1 (I)</t>
  </si>
  <si>
    <t>ПАО "ТрансНефть"</t>
  </si>
  <si>
    <t>ТУ 27.12.31-008-19394148-2018</t>
  </si>
  <si>
    <t>АЗПр тип 1 (II)</t>
  </si>
  <si>
    <t>Анод протяженный (АПр) с электродом (рабочим элементом) из электропроводящего полимера тип 2</t>
  </si>
  <si>
    <t>АЗПр тип 1 (III)</t>
  </si>
  <si>
    <t>Анод протяженный (АПр) с электродом (рабочим элементом) из электропроводящего полимера тип 3</t>
  </si>
  <si>
    <t>ПАЗ.ПТМ.Ф (24)</t>
  </si>
  <si>
    <t>АЗПр тип 2 (I)</t>
  </si>
  <si>
    <t>Анод протяженный (АПр) с электродом (рабочим элементом) из электропроводящего полимера тип 4</t>
  </si>
  <si>
    <t>ГАЗ</t>
  </si>
  <si>
    <t>АЗПр тип 2 (II)</t>
  </si>
  <si>
    <t>Анод протяженный (АПр) с электродом (рабочим элементом) из электропроводящего полимера тип 5</t>
  </si>
  <si>
    <t>АЗПр тип 2 (III)</t>
  </si>
  <si>
    <t>Анод протяженный (АПр) с электродом (рабочим элементом) из электропроводящего полимера тип 6</t>
  </si>
  <si>
    <t>ТУ 27.12.31-020-19394148-2019</t>
  </si>
  <si>
    <t>Среды с высокой и средней коррозионной агрессивностью (грунт)</t>
  </si>
  <si>
    <t>ПАЗ.ПТМ.Ф (43)</t>
  </si>
  <si>
    <t>Газовая промышленность. Транснефть</t>
  </si>
  <si>
    <t>ТУ 27.12.31-020-19394148-2019
ТУ 27.12.31-009-19394148-2018</t>
  </si>
  <si>
    <t>ПАЗ.ПТМ.Ф.К (24)</t>
  </si>
  <si>
    <t>ПАЗ.ПТМ.Ф.К (43)</t>
  </si>
  <si>
    <t>ГАЗ.ПТМ.Ф (24)</t>
  </si>
  <si>
    <t>Газовая промышленность. Сертификат ГРО.</t>
  </si>
  <si>
    <t>ГАЗ.ПТМ.Ф (43)</t>
  </si>
  <si>
    <t>ГАЗ.ПТМ.Ф.К (24)</t>
  </si>
  <si>
    <t>ГАЗ.ПТМ.Ф.К (43)</t>
  </si>
  <si>
    <t>Морская и пресная вода, низкоомные грунты, прочие среды с высокой коррозионной агрессивностью</t>
  </si>
  <si>
    <t>ГАЗ.ПТМ.М</t>
  </si>
  <si>
    <t>ГАЗ.ПТМ.М.К</t>
  </si>
  <si>
    <t>ПАЗ.ПТМ.Т.К</t>
  </si>
  <si>
    <t>ТУ 27.12.31-020-19394148-2019
У 27.12.31-009-19394148-2018</t>
  </si>
  <si>
    <t>ПАЗ.ПТМ.П</t>
  </si>
  <si>
    <t>Среды со средней коррозионной агрессивностью</t>
  </si>
  <si>
    <t>ПАЗ.ПТМ.П1</t>
  </si>
  <si>
    <t>ПАЗ.ПТМ.П.К</t>
  </si>
  <si>
    <t>ПАЗ.ПТМ.П1.К</t>
  </si>
  <si>
    <t>ГАЗ.ПТМ.П</t>
  </si>
  <si>
    <t>ГАЗ.ПТМ.П1</t>
  </si>
  <si>
    <t>ГАЗ.ПТМ.П.К</t>
  </si>
  <si>
    <t>ГАЗ.ПТМ.П1.К</t>
  </si>
  <si>
    <t>Нет данных модели</t>
  </si>
  <si>
    <t>Менделеевец ММ(43)</t>
  </si>
  <si>
    <t>ТУ 3435-001-24707490-99</t>
  </si>
  <si>
    <t>первая станция</t>
  </si>
  <si>
    <t>вторая станция</t>
  </si>
  <si>
    <t>с форума Транснефть</t>
  </si>
  <si>
    <t>Подпочвенный анодный заземлитель</t>
  </si>
  <si>
    <t>ЭЛГАЗ-К</t>
  </si>
  <si>
    <t>serviceLifeDesignedMax</t>
  </si>
  <si>
    <t>строка 34</t>
  </si>
  <si>
    <t>строка 35</t>
  </si>
  <si>
    <t>строка 36</t>
  </si>
  <si>
    <t>строка 37</t>
  </si>
  <si>
    <t>строка 38</t>
  </si>
  <si>
    <t>Наименование</t>
  </si>
  <si>
    <t>Именованный диапазон</t>
  </si>
  <si>
    <t>Действие</t>
  </si>
  <si>
    <t>Module_NamedRanges.CreateAGColumnNames</t>
  </si>
  <si>
    <t>ThisWorkbook.Worksheets("Anod").UpdateAllRanges</t>
  </si>
  <si>
    <t xml:space="preserve"> Формула  (6.14) для двух параллельных плеч заменена на формуля для N параллельных плеч</t>
  </si>
  <si>
    <t>Результат расчета тубопровода или ручной ввод  Формула  (6.16) для двух параллельных плеч заменена на формуля для N параллельных плеч</t>
  </si>
  <si>
    <t>Выбор устройства катодной защиты</t>
  </si>
  <si>
    <t>Количество установок катодной защиты необходимое для защиты участка трубопровода длиной L (Nукз, шт)</t>
  </si>
  <si>
    <t>Коэффициент запаса (kв: - Uукз, В; - Nз, шт; - Rр1', Ом)</t>
  </si>
  <si>
    <t>Lз = (2 / alphaMax) * ln( Uтзо / (factorMutualInfluence * Uтзм) ) 6.18</t>
  </si>
  <si>
    <t>Uтзм = |minProtectPotential| - |naturalPotential| 6.2</t>
  </si>
  <si>
    <t xml:space="preserve"> Uтзо = |maxProtectPotential| - |naturalPotential| 6.19</t>
  </si>
  <si>
    <t>currentCP = 2 * Uтзо / Rstart / Nukz 6.21</t>
  </si>
  <si>
    <t>currentEndLifeCP = 2 * Uтзо / Rend / Nukz 6.21</t>
  </si>
  <si>
    <t>result = naturalPot - factorMutual * (naturalPot - minProtectPot) * Exp(alphaMax * pipeLen / (2 * pipeCount))</t>
  </si>
  <si>
    <r>
      <t>тест для вставки ЗНАЧЕНИЙ из буфера в ячейки 34-38 на листе </t>
    </r>
    <r>
      <rPr>
        <sz val="10.5"/>
        <color rgb="FF0F1115"/>
        <rFont val="Menlo"/>
        <family val="2"/>
      </rPr>
      <t>Anod</t>
    </r>
  </si>
  <si>
    <t>ферросилид</t>
  </si>
  <si>
    <t>титан</t>
  </si>
  <si>
    <t>магнетит</t>
  </si>
  <si>
    <t>электропроводящий полимер</t>
  </si>
  <si>
    <t>титан ммо</t>
  </si>
  <si>
    <t>надеждинская</t>
  </si>
  <si>
    <t>углеродопласт</t>
  </si>
  <si>
    <t>материал анода</t>
  </si>
  <si>
    <t>тип монтажа</t>
  </si>
  <si>
    <t>комплектация</t>
  </si>
  <si>
    <t>model</t>
  </si>
  <si>
    <t>диаметр электрода заземлителя (de, m)</t>
  </si>
  <si>
    <t>длина рабочей части электрода заземлителя (le, m)</t>
  </si>
  <si>
    <t>диаметр электрода заземлителя в коксовой засыпке (dz, m)</t>
  </si>
  <si>
    <t>длина электрода заземлителя в коксовой засыпке (la, m)</t>
  </si>
  <si>
    <t>масса материала электрода заземлителя без коксовой засыпки (Ge, kg)</t>
  </si>
  <si>
    <t>скорость растворения материала заземлителя (qz, kg/(A*year))</t>
  </si>
  <si>
    <t>номинальная токовая нагрузка, A, не более (Ia.n, A)</t>
  </si>
  <si>
    <t>удельное электрическое сопротивление материала рабочего элемента заземлителя (rа, Om*m)</t>
  </si>
  <si>
    <t>удельное электрическое сопротивление коксовой засыпки заземлителя (rkz, Om*m)</t>
  </si>
  <si>
    <t>масса заземлителя в сборе (без учёта кабеля), kg/m</t>
  </si>
  <si>
    <t>максимальная токовая нагрузка, A</t>
  </si>
  <si>
    <t>Предельное допустимое значение удельной токовой нагрузки с одного метра рабочего элемента, A/m</t>
  </si>
  <si>
    <t>срок службы, лет, не менее</t>
  </si>
  <si>
    <t>активная площадь поверхности рабочего элемента (электрода), m^2, не менее</t>
  </si>
  <si>
    <t>активная площадь поверхности анода в коксовой засыпке, m^2/pog.m, не менее:</t>
  </si>
  <si>
    <t>максимальное количество рабочих элементов (электродов) в аноде, не более шт</t>
  </si>
  <si>
    <t>максимальное напряжение «анод-среда», V</t>
  </si>
  <si>
    <t>ntd</t>
  </si>
  <si>
    <t>руководство</t>
  </si>
  <si>
    <t>описание</t>
  </si>
  <si>
    <t>данные для тестирования</t>
  </si>
  <si>
    <t>абр.</t>
  </si>
  <si>
    <t>способ монтажа</t>
  </si>
  <si>
    <t>АПр тест 20м без засыпки</t>
  </si>
  <si>
    <t>подповерхностный горизонтальный le&lt;h</t>
  </si>
  <si>
    <t>подповерхностный горизонтальный le&gt;h и le&gt;&gt;de c активатором</t>
  </si>
  <si>
    <t>подповерхностный протяженный le&gt;12h</t>
  </si>
  <si>
    <t>подповерхностный протяженный с активатором le&gt;12h</t>
  </si>
  <si>
    <t>удельная номинальная токовая нагрузка на погонный метр изделия (Iaz.n, A/m)</t>
  </si>
  <si>
    <t>сечение токопроводящей жилы рабочего элемента, m^2</t>
  </si>
  <si>
    <t>удельная токовая нагрузка заземлителя, не более (Ia, A/m^2)</t>
  </si>
  <si>
    <t>сертификат</t>
  </si>
  <si>
    <t>производитель</t>
  </si>
  <si>
    <t>удельная масса рабочего элемента протяженного заземлителя (Ge.pr, kg/m)</t>
  </si>
  <si>
    <t>АПр тип 1</t>
  </si>
  <si>
    <t>АПр тип 2</t>
  </si>
  <si>
    <t>pipeCountCP = Application.RoundUp(pipeLength / Lз, 0) 6.17</t>
  </si>
  <si>
    <t>модель</t>
  </si>
  <si>
    <t>УКЗ1</t>
  </si>
  <si>
    <t>pipeCountCP</t>
  </si>
  <si>
    <t>псс материал не указан</t>
  </si>
  <si>
    <t>Последовательность расчета электрохимической защиты (ЭХЗ) трубопроводов и сопротивления растеканию тока анодного заземлителя</t>
  </si>
  <si>
    <t>Глубина монтажа  анодного заземлителя (до середины заземлителя)</t>
  </si>
  <si>
    <t>Удельное электрическое сопротивление грунта в месте подповерхностного заземлителя</t>
  </si>
  <si>
    <t>Удельное электрическое сопротивление i -того слоя земли, в котором располагается глубинный заземлитель</t>
  </si>
  <si>
    <t>Коэффициент неоднородности грунта</t>
  </si>
  <si>
    <t>Коэффициент использования массы рабочего элемента заземлителя</t>
  </si>
  <si>
    <t>Коэффициент запаса</t>
  </si>
  <si>
    <t>Обычно 0.77  вводится вручную</t>
  </si>
  <si>
    <t>Обычно 0.7 вводится вручную</t>
  </si>
  <si>
    <t>Ввод данных проекта</t>
  </si>
  <si>
    <t>Ввод данных изысканий</t>
  </si>
  <si>
    <t xml:space="preserve">Ввод данных изысканий </t>
  </si>
  <si>
    <t>Требуемое количество элетродов анодного заземлителя</t>
  </si>
  <si>
    <t>Промежуточные расчеты с возможностью ручного ввода количества УКЗ</t>
  </si>
  <si>
    <t>Нажать кнопку: "Расчет участка трубопровода"</t>
  </si>
  <si>
    <t>Марка стали трубопровода</t>
  </si>
  <si>
    <t>Удельное электрическое сопротивление трубопровода</t>
  </si>
  <si>
    <t>Диаметр трубопровода</t>
  </si>
  <si>
    <t>Средняя толщина стенки трубопровода</t>
  </si>
  <si>
    <t>Сопротивление защитного покрытия трубопровода</t>
  </si>
  <si>
    <t>Глубина укладки трубопровода</t>
  </si>
  <si>
    <t>Среднее удельное сопротивление грунта трубопровода</t>
  </si>
  <si>
    <t>Срок эксплуатации трубопровода (проектируемой УКЗ)</t>
  </si>
  <si>
    <t>Коэффициент, характеризующий скорость изменения сопротивления защитного покрытия во времени</t>
  </si>
  <si>
    <t>Ввод количества плеч (веток) трубопровода с разными элетрическими прараметрами</t>
  </si>
  <si>
    <t>Подставляется в соответствии с маркой стали или ручной ввод</t>
  </si>
  <si>
    <t>Ввод в соответствии с требованиями НТД или данных изысканий</t>
  </si>
  <si>
    <t>Выбор из справочника с учетом диаметра трубопровода или ввод данных изысканий</t>
  </si>
  <si>
    <t>Выбор из справочника или ввод данных изысканий</t>
  </si>
  <si>
    <t>Ввод в соответствии с проектными требованиями</t>
  </si>
  <si>
    <t>Ввод в соответствии с требованиями НТД</t>
  </si>
  <si>
    <t>Результат расчетов  для каждого плеча</t>
  </si>
  <si>
    <t>Результат расчетов  для параллельного соединения плеч с азными электрическими параметрами</t>
  </si>
  <si>
    <t>Минимальный защитный потенциал</t>
  </si>
  <si>
    <t>Максимальный защитный потенциал</t>
  </si>
  <si>
    <t>Естественный потенциал</t>
  </si>
  <si>
    <t>Коэффициент, учитывающий взаимовлияние соседних УКЗ</t>
  </si>
  <si>
    <t>Длина трубопровода</t>
  </si>
  <si>
    <t>Сумма дистанций между точками дренажа УКЗ</t>
  </si>
  <si>
    <t>Увеличить силу тока при прокладке трубопровода в грунтах высокой коррозионной агрессивности</t>
  </si>
  <si>
    <t>Удельное электрическое сопротивление дренаждного провода</t>
  </si>
  <si>
    <t>Сечение провода дренажной линии</t>
  </si>
  <si>
    <t>Длина дренажной линии и спусков провода с опор катодной станции к трубе</t>
  </si>
  <si>
    <t>Длина анодной линии и спусков провода с опор катодной станции к АЗ</t>
  </si>
  <si>
    <t>Ввод для учета взаминого влияния УКЗ</t>
  </si>
  <si>
    <t>Ввод в соответствии с проектом или данных изысканий</t>
  </si>
  <si>
    <t>Вычисляется для контроля расстановки УКЗ по дистанции трубопровода</t>
  </si>
  <si>
    <t>Ввод справочного значения</t>
  </si>
  <si>
    <t>Сопротивление растеканию тока одного АЗ с откорректированным количеством электродов</t>
  </si>
  <si>
    <t>Результат для каждого АЗ с учетом способа монтажа</t>
  </si>
  <si>
    <t>Ввод значения по решению проектировщика</t>
  </si>
  <si>
    <t>Лист "Pipe"</t>
  </si>
  <si>
    <t>Лист "Anod" - АЗ (анодные заземлители)</t>
  </si>
  <si>
    <t>Лист "Anod" - УКЗ (установка катодной защиты)</t>
  </si>
  <si>
    <t>Лист "Anod" - параметры монтажа</t>
  </si>
  <si>
    <t>Лист "Anod" - результаты расчетов</t>
  </si>
  <si>
    <t>Выбор из справочника преобразователей катодной защиты поставляемых ПТМ</t>
  </si>
  <si>
    <t>Сила тока  катодной установки на заданный срок эксплуатации</t>
  </si>
  <si>
    <t>Напряжение на выходе катодной установки на заданный срок эксплуатации</t>
  </si>
  <si>
    <t>Результ используется для выбора модели установки катодной защиты</t>
  </si>
  <si>
    <t>Номинальный выходной ток УКЗ</t>
  </si>
  <si>
    <t>Номинальное выходное напряжение УКЗ</t>
  </si>
  <si>
    <t>Результат используется для итерационного расчета переходного сопротивления растеканию тока АЗ</t>
  </si>
  <si>
    <t>Результат используется для контроля двойного запаса по току на заданный срок эксплуатации</t>
  </si>
  <si>
    <t>Для проверкиработы калькулятора нажать нопку: "Тест  расчета параметров трубопровода,  УКЗ и  АЗ"</t>
  </si>
  <si>
    <t>Результат: подстановка параметров из справочника анодов производства ПТМ</t>
  </si>
  <si>
    <t>Параметры анодов</t>
  </si>
  <si>
    <t>Выбор параметров анодов</t>
  </si>
  <si>
    <t>Переходное сопротивление растеканию тока АЗ,  из N электродов на последний год эксплуатации (Rз(t), Ом)</t>
  </si>
  <si>
    <t>Расчетные параметры анодных заземлителей распределенные по способу монтажа</t>
  </si>
  <si>
    <t>pipeSteelResistivity</t>
  </si>
  <si>
    <t>сценарий</t>
  </si>
  <si>
    <t>параметр</t>
  </si>
  <si>
    <t>ожидаемое</t>
  </si>
  <si>
    <t>фактическое</t>
  </si>
  <si>
    <t>отклонение, %</t>
  </si>
  <si>
    <t>результат</t>
  </si>
  <si>
    <t>успешно</t>
  </si>
  <si>
    <t>все локальные имена найдены</t>
  </si>
  <si>
    <t>пройден</t>
  </si>
  <si>
    <t>AG1</t>
  </si>
  <si>
    <t>AG2</t>
  </si>
  <si>
    <t>AG3</t>
  </si>
  <si>
    <t>AG4</t>
  </si>
  <si>
    <t>AG5</t>
  </si>
  <si>
    <t>AG6</t>
  </si>
  <si>
    <t>AG7</t>
  </si>
  <si>
    <t>AG8</t>
  </si>
  <si>
    <t>AG9</t>
  </si>
  <si>
    <t>AG10</t>
  </si>
  <si>
    <t>отчёт о тестировании эхз (TableAllTest)</t>
  </si>
  <si>
    <t>трубопровод</t>
  </si>
  <si>
    <t>rвх(t)</t>
  </si>
  <si>
    <t>защитная зона</t>
  </si>
  <si>
    <t>nукз</t>
  </si>
  <si>
    <t>iн</t>
  </si>
  <si>
    <t>iк</t>
  </si>
  <si>
    <t>r_p1</t>
  </si>
  <si>
    <t>n_э</t>
  </si>
  <si>
    <t>t_p</t>
  </si>
  <si>
    <t>g_общ</t>
  </si>
  <si>
    <t>Сопротивление растеканию тока одного АЗ (Rр1, Ом)</t>
  </si>
  <si>
    <t>Количество электродов АЗ (Nз, шт)</t>
  </si>
  <si>
    <t>Масса материала электрода АЗ без учета активатора (Gз, кг)</t>
  </si>
  <si>
    <t>Срок службы АЗ (Tр, год)</t>
  </si>
  <si>
    <t>Коэффициент отклонения срока службы АЗ от проектного (kт, )</t>
  </si>
  <si>
    <t>Сопротивление растеканию тока одного АЗ с откорректированным количеством электродов (Rр1', Ом)</t>
  </si>
  <si>
    <t>плечо 252</t>
  </si>
  <si>
    <t>плечо 253</t>
  </si>
  <si>
    <t>плечо 254</t>
  </si>
  <si>
    <t>отчёт о проверке TableAG / TableMounting</t>
  </si>
  <si>
    <t>серьёзность</t>
  </si>
  <si>
    <t>таблица</t>
  </si>
  <si>
    <t>строка</t>
  </si>
  <si>
    <t>поле</t>
  </si>
  <si>
    <t>было</t>
  </si>
  <si>
    <t>при сравнении</t>
  </si>
  <si>
    <t>замечание</t>
  </si>
  <si>
    <t>проблем не найдено</t>
  </si>
  <si>
    <t>проверено строк: 39  |  ошибок: 0  |  предупреждений: 0</t>
  </si>
  <si>
    <t>отчёт о проверке TableCP / typeCP</t>
  </si>
  <si>
    <t>предупреждение</t>
  </si>
  <si>
    <t>TableCP</t>
  </si>
  <si>
    <t>пустое поле</t>
  </si>
  <si>
    <t>проверено строк: 223  |  ошибок: 0  |  предупреждений: 28</t>
  </si>
  <si>
    <t>отчёт о тестировании эхз (TableAG x TableMounting)</t>
  </si>
  <si>
    <t>каталог</t>
  </si>
  <si>
    <t>TableAG x TableMounting</t>
  </si>
  <si>
    <t>Key</t>
  </si>
  <si>
    <t>Section</t>
  </si>
  <si>
    <t>Picket</t>
  </si>
  <si>
    <t>Geo</t>
  </si>
  <si>
    <t>Distance</t>
  </si>
  <si>
    <t>Resistivity</t>
  </si>
  <si>
    <t>Участок</t>
  </si>
  <si>
    <t>Пикет</t>
  </si>
  <si>
    <t>Сопротивление, Ом·м</t>
  </si>
  <si>
    <t>PIPE|1</t>
  </si>
  <si>
    <t>PIPE|2</t>
  </si>
  <si>
    <t>WallThickness</t>
  </si>
  <si>
    <t>Практические выводы и рекомендации по СТО Газпром 9.2‑003‑2020:</t>
  </si>
  <si>
    <r>
      <t xml:space="preserve"> - Для неоднородных участков </t>
    </r>
    <r>
      <rPr>
        <i/>
        <sz val="12"/>
        <color rgb="FF000000"/>
        <rFont val="KaTeX_Math"/>
      </rPr>
      <t>α</t>
    </r>
    <r>
      <rPr>
        <i/>
        <sz val="12"/>
        <color theme="1"/>
        <rFont val="Calibri"/>
        <family val="2"/>
        <charset val="204"/>
        <scheme val="minor"/>
      </rPr>
      <t>(</t>
    </r>
    <r>
      <rPr>
        <i/>
        <sz val="12"/>
        <color rgb="FF000000"/>
        <rFont val="KaTeX_Math"/>
      </rPr>
      <t>t</t>
    </r>
    <r>
      <rPr>
        <i/>
        <sz val="12"/>
        <color theme="1"/>
        <rFont val="Calibri"/>
        <family val="2"/>
        <charset val="204"/>
        <scheme val="minor"/>
      </rPr>
      <t>)</t>
    </r>
    <r>
      <rPr>
        <i/>
        <sz val="12"/>
        <color rgb="FF000000"/>
        <rFont val="Arial"/>
        <family val="2"/>
      </rPr>
      <t> всегда определяют через </t>
    </r>
    <r>
      <rPr>
        <i/>
        <sz val="12"/>
        <color rgb="FF000000"/>
        <rFont val="KaTeX_Math"/>
      </rPr>
      <t>R</t>
    </r>
    <r>
      <rPr>
        <i/>
        <sz val="12"/>
        <color rgb="FF000000"/>
        <rFont val="Times New Roman"/>
        <family val="1"/>
      </rPr>
      <t>п,min​</t>
    </r>
    <r>
      <rPr>
        <i/>
        <sz val="12"/>
        <color theme="1"/>
        <rFont val="Calibri"/>
        <family val="2"/>
        <charset val="204"/>
        <scheme val="minor"/>
      </rPr>
      <t>(</t>
    </r>
    <r>
      <rPr>
        <i/>
        <sz val="12"/>
        <color rgb="FF000000"/>
        <rFont val="KaTeX_Math"/>
      </rPr>
      <t>t</t>
    </r>
    <r>
      <rPr>
        <i/>
        <sz val="12"/>
        <color theme="1"/>
        <rFont val="Calibri"/>
        <family val="2"/>
        <charset val="204"/>
        <scheme val="minor"/>
      </rPr>
      <t>)</t>
    </r>
    <r>
      <rPr>
        <i/>
        <sz val="12"/>
        <color rgb="FF000000"/>
        <rFont val="Arial"/>
        <family val="2"/>
      </rPr>
      <t> — это консервативный и безопасный подход, соответствующий нормативам.</t>
    </r>
  </si>
  <si>
    <r>
      <t xml:space="preserve"> - Коэффициенты </t>
    </r>
    <r>
      <rPr>
        <i/>
        <sz val="12"/>
        <color rgb="FF000000"/>
        <rFont val="KaTeX_Math"/>
      </rPr>
      <t>γi</t>
    </r>
    <r>
      <rPr>
        <i/>
        <sz val="12"/>
        <color rgb="FF000000"/>
        <rFont val="Times New Roman"/>
        <family val="1"/>
      </rPr>
      <t>​</t>
    </r>
    <r>
      <rPr>
        <i/>
        <sz val="12"/>
        <color rgb="FF000000"/>
        <rFont val="Arial"/>
        <family val="2"/>
      </rPr>
      <t> и начальные </t>
    </r>
    <r>
      <rPr>
        <i/>
        <sz val="12"/>
        <color rgb="FF000000"/>
        <rFont val="KaTeX_Math"/>
      </rPr>
      <t>R</t>
    </r>
    <r>
      <rPr>
        <i/>
        <sz val="12"/>
        <color rgb="FF000000"/>
        <rFont val="Times New Roman"/>
        <family val="1"/>
      </rPr>
      <t>п0,</t>
    </r>
    <r>
      <rPr>
        <i/>
        <sz val="12"/>
        <color rgb="FF000000"/>
        <rFont val="KaTeX_Math"/>
      </rPr>
      <t>i</t>
    </r>
    <r>
      <rPr>
        <i/>
        <sz val="12"/>
        <color rgb="FF000000"/>
        <rFont val="Times New Roman"/>
        <family val="1"/>
      </rPr>
      <t>​</t>
    </r>
    <r>
      <rPr>
        <i/>
        <sz val="12"/>
        <color rgb="FF000000"/>
        <rFont val="Arial"/>
        <family val="2"/>
      </rPr>
      <t> должны быть обоснованы: по типу покрытия, данным изысканий, результатам измерений.</t>
    </r>
  </si>
  <si>
    <r>
      <t xml:space="preserve"> - Если на участке есть «аномальные» зоны</t>
    </r>
    <r>
      <rPr>
        <i/>
        <sz val="12"/>
        <color rgb="FF000000"/>
        <rFont val="Arial"/>
        <family val="2"/>
      </rPr>
      <t> (например, переход через дорогу, участок с повреждённой изоляцией), их нужно выделять в отдельные расчётные зоны и обязательно учитывать при определении </t>
    </r>
    <r>
      <rPr>
        <i/>
        <sz val="12"/>
        <color rgb="FF000000"/>
        <rFont val="KaTeX_Math"/>
      </rPr>
      <t>R</t>
    </r>
    <r>
      <rPr>
        <i/>
        <sz val="12"/>
        <color rgb="FF000000"/>
        <rFont val="Times New Roman"/>
        <family val="1"/>
      </rPr>
      <t>п,min​(</t>
    </r>
    <r>
      <rPr>
        <i/>
        <sz val="12"/>
        <color rgb="FF000000"/>
        <rFont val="KaTeX_Math"/>
      </rPr>
      <t>t</t>
    </r>
    <r>
      <rPr>
        <i/>
        <sz val="12"/>
        <color rgb="FF000000"/>
        <rFont val="Times New Roman"/>
        <family val="1"/>
      </rPr>
      <t>)</t>
    </r>
    <r>
      <rPr>
        <i/>
        <sz val="12"/>
        <color rgb="FF000000"/>
        <rFont val="Arial"/>
        <family val="2"/>
      </rPr>
      <t>.</t>
    </r>
  </si>
  <si>
    <r>
      <t xml:space="preserve"> - Длина защитной зоны обратно пропорциональна </t>
    </r>
    <r>
      <rPr>
        <i/>
        <sz val="12"/>
        <color rgb="FF000000"/>
        <rFont val="KaTeX_Math"/>
      </rPr>
      <t>α</t>
    </r>
    <r>
      <rPr>
        <i/>
        <sz val="12"/>
        <color rgb="FF000000"/>
        <rFont val="Arial"/>
        <family val="2"/>
      </rPr>
      <t>, поэтому рост </t>
    </r>
    <r>
      <rPr>
        <i/>
        <sz val="12"/>
        <color rgb="FF000000"/>
        <rFont val="KaTeX_Math"/>
      </rPr>
      <t>α</t>
    </r>
    <r>
      <rPr>
        <i/>
        <sz val="12"/>
        <color rgb="FF000000"/>
        <rFont val="Arial"/>
        <family val="2"/>
      </rPr>
      <t> из‑за снижения </t>
    </r>
    <r>
      <rPr>
        <i/>
        <sz val="12"/>
        <color rgb="FF000000"/>
        <rFont val="KaTeX_Math"/>
      </rPr>
      <t>R</t>
    </r>
    <r>
      <rPr>
        <i/>
        <sz val="12"/>
        <color rgb="FF000000"/>
        <rFont val="Times New Roman"/>
        <family val="1"/>
      </rPr>
      <t>п​</t>
    </r>
    <r>
      <rPr>
        <i/>
        <sz val="12"/>
        <color rgb="FF000000"/>
        <rFont val="Arial"/>
        <family val="2"/>
      </rPr>
      <t> напрямую сокращает зону действия одной установки катодной защиты</t>
    </r>
  </si>
  <si>
    <t>СТО (6.28; 6.29; 6.30; 6.31) РД (6.13; 6.14)</t>
  </si>
  <si>
    <t>Основной вычисляемый параметр СТО (6.25)</t>
  </si>
  <si>
    <t>lз=3.5*ri/(3.14*Rз(t)) СТО (6.33)</t>
  </si>
  <si>
    <t>СТО (6.26; 6.27)</t>
  </si>
  <si>
    <t xml:space="preserve"> Gз=Gэ*Nэ;  Gз=Gэ.пр*lэ*Nэ  Нет в СТО</t>
  </si>
  <si>
    <t>СТО (6.34; 6.36)</t>
  </si>
  <si>
    <t>СТО (6.38)</t>
  </si>
  <si>
    <t>СТО Пункт 6.2.</t>
  </si>
  <si>
    <t>Сопротивление растеканию тока одного АЗ (Rр1, Ом) горизонтальный</t>
  </si>
  <si>
    <t>Длина плеча трубопровода (Ls, м)</t>
  </si>
  <si>
    <t>pipeLengthSegment</t>
  </si>
  <si>
    <t>Удельное сопротивление i -того слоя грунта, 
в котором располагается глубинный заземлитель (ri, Ом*м)</t>
  </si>
  <si>
    <t>Удельное минимальное сопротивление i-того слоя грунта, в котором располагается глубинный заземлитель</t>
  </si>
  <si>
    <t>Глубина, м</t>
  </si>
  <si>
    <t>Толщина слоя, м</t>
  </si>
  <si>
    <t>LAYER|1</t>
  </si>
  <si>
    <t>Anod</t>
  </si>
  <si>
    <t>плечо 2</t>
  </si>
  <si>
    <t>УКЗ2</t>
  </si>
  <si>
    <t>LAYER|2</t>
  </si>
  <si>
    <t>УКЗ3</t>
  </si>
  <si>
    <t>УКЗ4</t>
  </si>
  <si>
    <t>УКЗ5</t>
  </si>
  <si>
    <t>УКЗ6</t>
  </si>
  <si>
    <t>УКЗ7</t>
  </si>
  <si>
    <t>УКЗ8</t>
  </si>
  <si>
    <t>УКЗ9</t>
  </si>
  <si>
    <t>УКЗ10</t>
  </si>
  <si>
    <t>AG1 | ПАЗ.ПТМ.Ф (24) | подповерхностный вертикальный</t>
  </si>
  <si>
    <t>AG2 | ГАЗ.ПТМ.Т.К | глубинный с выходом торца на поверхность с активатором</t>
  </si>
  <si>
    <t>AG3 | ПАЗ.ПТМ.М | подповерхностный горизонтальный le&lt;h</t>
  </si>
  <si>
    <t>AG4 | ПАЗ.ПТМ.Т | подповерхностный комбинированный</t>
  </si>
  <si>
    <t>AG4 | ПАЗ.ПТМ.Т | подповерхностный комбинированный horiz</t>
  </si>
  <si>
    <t>AG5 | ПАЗ.ПТМ.М.К | подповерхностный горизонтальный le&gt;h и le&gt;&gt;de c активатором</t>
  </si>
  <si>
    <t>AG6 | АПр тип 1 | подповерхностный протяженный с активатором le&gt;12h</t>
  </si>
  <si>
    <t>AG7 | АПр тип 2 | подповерхностный протяженный с активатором le&gt;12h</t>
  </si>
  <si>
    <t>AG8 | ГАЗ.ПТМ.Т.К | глубинный без выхода торца на поверхность с активатором</t>
  </si>
  <si>
    <t>AG9 | ГАЗ.ПТМ.Т | глубинный без активатора</t>
  </si>
  <si>
    <t>AG10 | АПр тест 20м без засыпки | подповерхностный протяженный le&gt;12h</t>
  </si>
  <si>
    <t>дата: 27.09.2026 23:30:42</t>
  </si>
  <si>
    <t>дата: 27.09.2026 23:30:57</t>
  </si>
  <si>
    <t>LAYER|7</t>
  </si>
  <si>
    <t>LAYER|8</t>
  </si>
  <si>
    <t>Минимальное удельное сопротивление: -</t>
  </si>
  <si>
    <t>Глубина скважины: 0</t>
  </si>
  <si>
    <t>Коэффициент: -</t>
  </si>
  <si>
    <t>Цель: resistivity_i_layerDeepAG; factorSoilHeterogeneity (36)</t>
  </si>
  <si>
    <t>LAYER|36</t>
  </si>
  <si>
    <t>AG1 | АПр тип 1 | подповерхностный протяженный с активатором le&gt;12h</t>
  </si>
  <si>
    <t>AG2 | АПр тип 2 | подповерхностный протяженный с активатором le&gt;12h</t>
  </si>
  <si>
    <t>AG3 | АЗПр тип 1 (I) | подповерхностный протяженный с активатором le&gt;12h</t>
  </si>
  <si>
    <t>AG4 | АЗПр тип 1 (II) | подповерхностный протяженный с активатором le&gt;12h</t>
  </si>
  <si>
    <t>AG5 | АЗПр тип 1 (III) | подповерхностный протяженный с активатором le&gt;12h</t>
  </si>
  <si>
    <t>AG6 | АЗПр тип 2 (I) | подповерхностный протяженный с активатором le&gt;12h</t>
  </si>
  <si>
    <t>AG7 | АЗПр тип 2 (II) | подповерхностный протяженный с активатором le&gt;12h</t>
  </si>
  <si>
    <t>AG8 | АЗПр тип 2 (III) | подповерхностный протяженный с активатором le&gt;12h</t>
  </si>
  <si>
    <t>AG9 | ПАЗ.ПТМ.Ф (24) | подповерхностный вертикальный</t>
  </si>
  <si>
    <t>AG10 | ПАЗ.ПТМ.Ф (24) | подповерхностный горизонтальный le&lt;h</t>
  </si>
  <si>
    <t>AG11 | ПАЗ.ПТМ.Ф (24) | подповерхностный комбинированный</t>
  </si>
  <si>
    <t>AG11 | ПАЗ.ПТМ.Ф (24) | подповерхностный комбинированный horiz</t>
  </si>
  <si>
    <t>AG12 | ПАЗ.ПТМ.Ф (43) | подповерхностный вертикальный</t>
  </si>
  <si>
    <t>AG13 | ПАЗ.ПТМ.Ф (43) | подповерхностный горизонтальный le&lt;h</t>
  </si>
  <si>
    <t>AG14 | ПАЗ.ПТМ.Ф (43) | подповерхностный комбинированный</t>
  </si>
  <si>
    <t>AG14 | ПАЗ.ПТМ.Ф (43) | подповерхностный комбинированный horiz</t>
  </si>
  <si>
    <t>AG15 | ПАЗ.ПТМ.Ф.К (24) | подповерхностный горизонтальный le&gt;h и le&gt;&gt;de c активатором</t>
  </si>
  <si>
    <t>AG16 | ПАЗ.ПТМ.Ф.К (43) | подповерхностный горизонтальный le&gt;h и le&gt;&gt;de c активатором</t>
  </si>
  <si>
    <t>AG17 | ГАЗ.ПТМ.Ф (24) | глубинный без активатора</t>
  </si>
  <si>
    <t>AG18 | ГАЗ.ПТМ.Ф (43) | глубинный без активатора</t>
  </si>
  <si>
    <t>AG19 | ГАЗ.ПТМ.Ф.К (24) | глубинный с выходом торца на поверхность с активатором</t>
  </si>
  <si>
    <t>AG20 | ГАЗ.ПТМ.Ф.К (24) | глубинный без выхода торца на поверхность с активатором</t>
  </si>
  <si>
    <t>AG21 | ГАЗ.ПТМ.Ф.К (43) | глубинный с выходом торца на поверхность с активатором</t>
  </si>
  <si>
    <t>AG22 | ГАЗ.ПТМ.Ф.К (43) | глубинный без выхода торца на поверхность с активатором</t>
  </si>
  <si>
    <t>AG23 | ПАЗ.ПТМ.М | подповерхностный вертикальный</t>
  </si>
  <si>
    <t>AG24 | ПАЗ.ПТМ.М | подповерхностный горизонтальный le&lt;h</t>
  </si>
  <si>
    <t>AG25 | ПАЗ.ПТМ.М | подповерхностный комбинированный</t>
  </si>
  <si>
    <t>AG25 | ПАЗ.ПТМ.М | подповерхностный комбинированный horiz</t>
  </si>
  <si>
    <t>AG26 | ПАЗ.ПТМ.М.К | подповерхностный горизонтальный le&gt;h и le&gt;&gt;de c активатором</t>
  </si>
  <si>
    <t>AG27 | ГАЗ.ПТМ.М | глубинный без активатора</t>
  </si>
  <si>
    <t>AG28 | ГАЗ.ПТМ.М.К | глубинный с выходом торца на поверхность с активатором</t>
  </si>
  <si>
    <t>AG29 | ГАЗ.ПТМ.М.К | глубинный без выхода торца на поверхность с активатором</t>
  </si>
  <si>
    <t>AG30 | ПАЗ.ПТМ.Т | подповерхностный вертикальный</t>
  </si>
  <si>
    <t>AG31 | ПАЗ.ПТМ.Т | подповерхностный горизонтальный le&lt;h</t>
  </si>
  <si>
    <t>AG32 | ПАЗ.ПТМ.Т | подповерхностный комбинированный</t>
  </si>
  <si>
    <t>AG32 | ПАЗ.ПТМ.Т | подповерхностный комбинированный horiz</t>
  </si>
  <si>
    <t>AG33 | ПАЗ.ПТМ.Т.К | подповерхностный горизонтальный le&gt;h и le&gt;&gt;de c активатором</t>
  </si>
  <si>
    <t>AG34 | ГАЗ.ПТМ.Т | глубинный без активатора</t>
  </si>
  <si>
    <t>AG35 | ГАЗ.ПТМ.Т.К | глубинный с выходом торца на поверхность с активатором</t>
  </si>
  <si>
    <t>AG36 | ГАЗ.ПТМ.Т.К | глубинный без выхода торца на поверхность с активатором</t>
  </si>
  <si>
    <t>AG37 | ПАЗ.ПТМ.П | подповерхностный вертикальный</t>
  </si>
  <si>
    <t>AG38 | ПАЗ.ПТМ.П | подповерхностный горизонтальный le&lt;h</t>
  </si>
  <si>
    <t>AG39 | ПАЗ.ПТМ.П | подповерхностный комбинированный</t>
  </si>
  <si>
    <t>AG39 | ПАЗ.ПТМ.П | подповерхностный комбинированный horiz</t>
  </si>
  <si>
    <t>AG40 | ПАЗ.ПТМ.П1 | подповерхностный вертикальный</t>
  </si>
  <si>
    <t>AG41 | ПАЗ.ПТМ.П1 | подповерхностный горизонтальный le&lt;h</t>
  </si>
  <si>
    <t>AG42 | ПАЗ.ПТМ.П1 | подповерхностный комбинированный</t>
  </si>
  <si>
    <t>AG42 | ПАЗ.ПТМ.П1 | подповерхностный комбинированный horiz</t>
  </si>
  <si>
    <t>AG43 | ПАЗ.ПТМ.П.К | подповерхностный горизонтальный le&gt;h и le&gt;&gt;de c активатором</t>
  </si>
  <si>
    <t>AG44 | ПАЗ.ПТМ.П1.К | подповерхностный горизонтальный le&gt;h и le&gt;&gt;de c активатором</t>
  </si>
  <si>
    <t>AG45 | ГАЗ.ПТМ.П | глубинный без активатора</t>
  </si>
  <si>
    <t>AG46 | ГАЗ.ПТМ.П1 | глубинный без активатора</t>
  </si>
  <si>
    <t>AG47 | ГАЗ.ПТМ.П.К | глубинный с выходом торца на поверхность с активатором</t>
  </si>
  <si>
    <t>AG48 | ГАЗ.ПТМ.П.К | глубинный без выхода торца на поверхность с активатором</t>
  </si>
  <si>
    <t>AG49 | ГАЗ.ПТМ.П1.К | глубинный с выходом торца на поверхность с активатором</t>
  </si>
  <si>
    <t>AG50 | ГАЗ.ПТМ.П1.К | глубинный без выхода торца на поверхность с активатором</t>
  </si>
  <si>
    <t>AG51 | Нет данных модели | подповерхностный горизонтальный le&gt;h и le&gt;&gt;de c активатором</t>
  </si>
  <si>
    <t>AG52 | Менделеевец ММ(43) | подповерхностный вертикальный</t>
  </si>
  <si>
    <t>AG53 | Менделеевец ММ(43) | подповерхностный горизонтальный le&lt;h</t>
  </si>
  <si>
    <t>AG54 | Менделеевец ММ(43) | подповерхностный комбинированный</t>
  </si>
  <si>
    <t>AG54 | Менделеевец ММ(43) | подповерхностный комбинированный horiz</t>
  </si>
  <si>
    <t>AG55 | первая станция | глубинный с выходом торца на поверхность с активатором</t>
  </si>
  <si>
    <t>AG56 | первая станция | глубинный без выхода торца на поверхность с активатором</t>
  </si>
  <si>
    <t>AG57 | вторая станция | глубинный с выходом торца на поверхность с активатором</t>
  </si>
  <si>
    <t>AG58 | вторая станция | глубинный без выхода торца на поверхность с активатором</t>
  </si>
  <si>
    <t>AG59 | Подпочвенный анодный заземлитель | подповерхностный вертикальный</t>
  </si>
  <si>
    <t>AG60 | Подпочвенный анодный заземлитель | подповерхностный горизонтальный le&lt;h</t>
  </si>
  <si>
    <t>AG61 | Подпочвенный анодный заземлитель | подповерхностный комбинированный</t>
  </si>
  <si>
    <t>AG61 | Подпочвенный анодный заземлитель | подповерхностный комбинированный horiz</t>
  </si>
  <si>
    <t>AG62 | ЭЛГАЗ-К | подповерхностный протяженный с активатором le&gt;12h</t>
  </si>
  <si>
    <t>AG63 | АПр тест 20м без засыпки | подповерхностный протяженный le&gt;12h</t>
  </si>
  <si>
    <t>дата: 28.09.2026 00:39:58</t>
  </si>
  <si>
    <t>дата: 28.09.2026 00:41:32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</si>
</sst>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000000"/>
    <numFmt numFmtId="167" formatCode="0.000000000000"/>
    <numFmt numFmtId="168" formatCode="0.000000000000000000000000000000E+00"/>
    <numFmt numFmtId="169" formatCode="0.00000%"/>
  </numFmts>
  <fonts count="141">
    <font>
      <sz val="12"/>
      <color theme="1"/>
      <name val="Calibri"/>
      <family val="2"/>
      <charset val="204"/>
      <scheme val="minor"/>
    </font>
    <font>
      <sz val="12"/>
      <color rgb="FFFF0000"/>
      <name val="Calibri"/>
      <family val="2"/>
      <charset val="204"/>
      <scheme val="minor"/>
    </font>
    <font>
      <b/>
      <sz val="12"/>
      <color theme="1"/>
      <name val="Calibri"/>
      <family val="2"/>
      <charset val="204"/>
      <scheme val="minor"/>
    </font>
    <font>
      <u/>
      <sz val="12"/>
      <color theme="10"/>
      <name val="Calibri"/>
      <family val="2"/>
      <charset val="204"/>
      <scheme val="minor"/>
    </font>
    <font>
      <sz val="10"/>
      <color theme="1"/>
      <name val="DejaVuSans"/>
    </font>
    <font>
      <sz val="10"/>
      <color rgb="FF000000"/>
      <name val="Calibri"/>
      <family val="2"/>
      <scheme val="minor"/>
    </font>
    <font>
      <b/>
      <sz val="12"/>
      <color theme="1"/>
      <name val="Calibri"/>
      <family val="2"/>
      <scheme val="minor"/>
    </font>
    <font>
      <sz val="16"/>
      <color theme="1"/>
      <name val="Consolas"/>
      <family val="2"/>
    </font>
    <font>
      <sz val="10"/>
      <color theme="1"/>
      <name val="Calibri"/>
      <family val="2"/>
      <scheme val="minor"/>
    </font>
    <font>
      <sz val="12"/>
      <color theme="1"/>
      <name val="Calibri"/>
      <family val="2"/>
      <scheme val="minor"/>
    </font>
    <font>
      <sz val="10"/>
      <name val="Arial"/>
      <family val="2"/>
      <charset val="204"/>
    </font>
    <font>
      <sz val="10"/>
      <name val="Times New Roman"/>
      <family val="1"/>
      <charset val="204"/>
    </font>
    <font>
      <sz val="10"/>
      <name val="Helv"/>
      <charset val="204"/>
    </font>
    <font>
      <sz val="14"/>
      <name val="Times New Roman"/>
      <family val="1"/>
      <charset val="204"/>
    </font>
    <font>
      <sz val="12"/>
      <color rgb="FF000000"/>
      <name val="Calibri"/>
      <family val="2"/>
      <charset val="204"/>
      <scheme val="minor"/>
    </font>
    <font>
      <b/>
      <sz val="12"/>
      <name val="Times New Roman"/>
      <family val="1"/>
      <charset val="204"/>
    </font>
    <font>
      <b/>
      <sz val="10"/>
      <name val="Times New Roman"/>
      <family val="1"/>
      <charset val="204"/>
    </font>
    <font>
      <b/>
      <sz val="12"/>
      <color rgb="FF333333"/>
      <name val="Arial"/>
      <family val="2"/>
    </font>
    <font>
      <sz val="12"/>
      <color rgb="FF333333"/>
      <name val="Arial"/>
      <family val="2"/>
    </font>
    <font>
      <b/>
      <sz val="10"/>
      <color rgb="FF000000"/>
      <name val="Tahoma"/>
      <family val="2"/>
      <charset val="204"/>
    </font>
    <font>
      <sz val="10"/>
      <color rgb="FF000000"/>
      <name val="Tahoma"/>
      <family val="2"/>
      <charset val="204"/>
    </font>
    <font>
      <sz val="10"/>
      <color rgb="FF000000"/>
      <name val="Calibri"/>
      <family val="2"/>
    </font>
    <font>
      <sz val="10"/>
      <color rgb="FF000000"/>
      <name val="Cambria Math"/>
      <family val="2"/>
      <charset val="204"/>
    </font>
    <font>
      <sz val="10"/>
      <color rgb="FF000000"/>
      <name val="Cambria Math"/>
      <family val="1"/>
    </font>
    <font>
      <i/>
      <sz val="10"/>
      <color rgb="FF000000"/>
      <name val="Calibri"/>
      <family val="2"/>
    </font>
    <font>
      <b/>
      <sz val="11"/>
      <color theme="1"/>
      <name val="DejaVuSans"/>
    </font>
    <font>
      <sz val="16"/>
      <color rgb="FF2F5496"/>
      <name val="Calibri Light"/>
      <family val="2"/>
    </font>
    <font>
      <sz val="13"/>
      <color rgb="FF0F1115"/>
      <name val="Menlo"/>
      <family val="2"/>
    </font>
    <font>
      <b/>
      <sz val="10"/>
      <color theme="1"/>
      <name val="Calibri"/>
      <family val="2"/>
      <scheme val="minor"/>
    </font>
    <font>
      <b/>
      <sz val="10"/>
      <name val="Calibri"/>
      <family val="2"/>
      <scheme val="minor"/>
    </font>
    <font>
      <sz val="10"/>
      <name val="Calibri"/>
      <family val="2"/>
      <scheme val="minor"/>
    </font>
    <font>
      <sz val="10"/>
      <color theme="0" tint="-0.34998626667073579"/>
      <name val="Calibri"/>
      <family val="2"/>
      <scheme val="minor"/>
    </font>
    <font>
      <b/>
      <sz val="10"/>
      <color rgb="FF000000"/>
      <name val="Calibri"/>
      <family val="2"/>
    </font>
    <font>
      <sz val="12"/>
      <color rgb="FF000000"/>
      <name val="Calibri"/>
      <family val="2"/>
      <scheme val="minor"/>
    </font>
    <font>
      <sz val="12"/>
      <name val="Calibri"/>
      <family val="2"/>
      <scheme val="minor"/>
    </font>
    <font>
      <sz val="10"/>
      <name val="Calibri"/>
      <family val="2"/>
      <charset val="204"/>
      <scheme val="minor"/>
    </font>
    <font>
      <b/>
      <sz val="10"/>
      <color rgb="FFC00000"/>
      <name val="Calibri"/>
      <family val="2"/>
      <scheme val="minor"/>
    </font>
    <font>
      <b/>
      <sz val="12"/>
      <name val="Calibri"/>
      <family val="2"/>
      <scheme val="minor"/>
    </font>
    <font>
      <sz val="12"/>
      <name val="Calibri"/>
      <family val="2"/>
      <charset val="204"/>
      <scheme val="minor"/>
    </font>
    <font>
      <sz val="10"/>
      <color rgb="FFC00000"/>
      <name val="Calibri"/>
      <family val="2"/>
      <scheme val="minor"/>
    </font>
    <font>
      <sz val="10"/>
      <color theme="1"/>
      <name val="Calibri"/>
      <family val="2"/>
      <charset val="204"/>
      <scheme val="minor"/>
    </font>
    <font>
      <b/>
      <sz val="10"/>
      <color rgb="FF8000FF"/>
      <name val="Calibri"/>
      <family val="2"/>
      <scheme val="minor"/>
    </font>
    <font>
      <b/>
      <sz val="12"/>
      <color rgb="FF8000FF"/>
      <name val="Calibri"/>
      <family val="2"/>
      <scheme val="minor"/>
    </font>
    <font>
      <b/>
      <sz val="10"/>
      <color rgb="FF8B4513"/>
      <name val="Calibri"/>
      <family val="2"/>
      <scheme val="minor"/>
    </font>
    <font>
      <sz val="10"/>
      <color rgb="FF8B4513"/>
      <name val="Calibri"/>
      <family val="2"/>
      <scheme val="minor"/>
    </font>
    <font>
      <sz val="12"/>
      <color rgb="FF8B4513"/>
      <name val="Calibri"/>
      <family val="2"/>
      <scheme val="minor"/>
    </font>
    <font>
      <sz val="10"/>
      <color rgb="FF000000"/>
      <name val="DejaVuSans"/>
    </font>
    <font>
      <sz val="10"/>
      <color rgb="FF000000"/>
      <name val="Calibri"/>
      <family val="2"/>
      <charset val="204"/>
      <scheme val="minor"/>
    </font>
    <font>
      <u/>
      <sz val="10"/>
      <color rgb="FF000000"/>
      <name val="Calibri"/>
      <family val="2"/>
      <charset val="204"/>
      <scheme val="minor"/>
    </font>
    <font>
      <b/>
      <sz val="16"/>
      <color rgb="FF000000"/>
      <name val="Calibri"/>
      <family val="2"/>
      <scheme val="minor"/>
    </font>
    <font>
      <b/>
      <sz val="10"/>
      <color rgb="FF000000"/>
      <name val="Calibri"/>
      <family val="2"/>
      <scheme val="minor"/>
    </font>
    <font>
      <b/>
      <sz val="12"/>
      <color rgb="FF000000"/>
      <name val="Calibri"/>
      <family val="2"/>
      <scheme val="minor"/>
    </font>
    <font>
      <b/>
      <sz val="12"/>
      <color rgb="FF000000"/>
      <name val="Times New Roman"/>
      <family val="1"/>
    </font>
    <font>
      <b/>
      <u/>
      <sz val="10"/>
      <color theme="1"/>
      <name val="Calibri"/>
      <family val="2"/>
      <scheme val="minor"/>
    </font>
    <font>
      <b/>
      <sz val="10"/>
      <color theme="1"/>
      <name val="Calibri Light"/>
      <family val="2"/>
    </font>
    <font>
      <sz val="10"/>
      <color rgb="FFFF0000"/>
      <name val="Menlo"/>
      <family val="2"/>
      <charset val="204"/>
    </font>
    <font>
      <sz val="10"/>
      <color rgb="FF00B050"/>
      <name val="Menlo"/>
      <family val="2"/>
      <charset val="204"/>
    </font>
    <font>
      <sz val="10"/>
      <color rgb="FF0070C0"/>
      <name val="Menlo"/>
      <family val="2"/>
      <charset val="204"/>
    </font>
    <font>
      <sz val="10"/>
      <color rgb="FF7030A0"/>
      <name val="Menlo"/>
      <family val="2"/>
      <charset val="204"/>
    </font>
    <font>
      <b/>
      <sz val="12"/>
      <color rgb="FFFF0000"/>
      <name val="Calibri"/>
      <family val="2"/>
      <scheme val="minor"/>
    </font>
    <font>
      <b/>
      <sz val="12"/>
      <name val="Calibri"/>
      <family val="2"/>
      <charset val="204"/>
      <scheme val="minor"/>
    </font>
    <font>
      <sz val="12"/>
      <color rgb="FFFF0000"/>
      <name val="Calibri"/>
      <family val="2"/>
      <scheme val="minor"/>
    </font>
    <font>
      <sz val="12"/>
      <color theme="1"/>
      <name val="Arial"/>
      <family val="2"/>
    </font>
    <font>
      <sz val="12"/>
      <name val="Arial"/>
      <family val="2"/>
      <charset val="204"/>
    </font>
    <font>
      <b/>
      <sz val="9"/>
      <color rgb="FF000000"/>
      <name val="Tahoma"/>
      <family val="2"/>
    </font>
    <font>
      <b/>
      <sz val="9"/>
      <color rgb="FF000000"/>
      <name val="Tahoma"/>
      <family val="2"/>
      <charset val="204"/>
    </font>
    <font>
      <sz val="9"/>
      <color rgb="FF000000"/>
      <name val="Tahoma"/>
      <family val="2"/>
      <charset val="204"/>
    </font>
    <font>
      <sz val="14"/>
      <color rgb="FFF9FAFB"/>
      <name val="Menlo"/>
      <family val="2"/>
    </font>
    <font>
      <sz val="16"/>
      <color rgb="FF0F1115"/>
      <name val="Helvetica Neue"/>
      <family val="2"/>
    </font>
    <font>
      <sz val="10.5"/>
      <color rgb="FF0F1115"/>
      <name val="Menlo"/>
      <family val="2"/>
    </font>
    <font>
      <sz val="8"/>
      <name val="Calibri"/>
      <family val="2"/>
      <charset val="204"/>
      <scheme val="minor"/>
    </font>
    <font>
      <sz val="14"/>
      <color rgb="FF0F1115"/>
      <name val="Menlo"/>
      <family val="2"/>
    </font>
    <font>
      <sz val="8"/>
      <name val="Menlo"/>
      <family val="2"/>
    </font>
    <font>
      <sz val="12"/>
      <color theme="1"/>
      <name val="Arial"/>
      <family val="2"/>
      <charset val="204"/>
    </font>
    <font>
      <b/>
      <sz val="28"/>
      <color rgb="FF000000"/>
      <name val="Calibri"/>
      <family val="2"/>
      <scheme val="minor"/>
    </font>
    <font>
      <sz val="16"/>
      <name val="Calibri"/>
      <family val="2"/>
      <scheme val="minor"/>
    </font>
    <font>
      <b/>
      <sz val="16"/>
      <name val="Calibri"/>
      <family val="2"/>
      <scheme val="minor"/>
    </font>
    <font>
      <b/>
      <sz val="24"/>
      <color rgb="FF8B4513"/>
      <name val="Calibri"/>
      <family val="2"/>
      <scheme val="minor"/>
    </font>
    <font>
      <b/>
      <sz val="24"/>
      <color rgb="FF000000"/>
      <name val="Calibri"/>
      <family val="2"/>
      <scheme val="minor"/>
    </font>
    <font>
      <sz val="12"/>
      <color rgb="FF8B4513"/>
      <name val="Calibri"/>
      <family val="2"/>
      <charset val="204"/>
      <scheme val="minor"/>
    </font>
    <font>
      <sz val="10"/>
      <color rgb="FF8B4513"/>
      <name val="DejaVuSans"/>
    </font>
    <font>
      <b/>
      <sz val="28"/>
      <color rgb="FF8B4513"/>
      <name val="Calibri"/>
      <family val="2"/>
      <scheme val="minor"/>
    </font>
    <font>
      <sz val="10"/>
      <color rgb="FF808080"/>
      <name val="Calibri"/>
      <family val="2"/>
      <scheme val="minor"/>
    </font>
    <font>
      <b/>
      <sz val="24"/>
      <color rgb="FF808080"/>
      <name val="Calibri"/>
      <family val="2"/>
      <scheme val="minor"/>
    </font>
    <font>
      <sz val="12"/>
      <color rgb="FF808080"/>
      <name val="Calibri"/>
      <family val="2"/>
      <charset val="204"/>
      <scheme val="minor"/>
    </font>
    <font>
      <sz val="12"/>
      <color rgb="FF808080"/>
      <name val="Calibri"/>
      <family val="2"/>
      <scheme val="minor"/>
    </font>
    <font>
      <sz val="10"/>
      <color rgb="FF808080"/>
      <name val="DejaVuSans"/>
    </font>
    <font>
      <b/>
      <sz val="28"/>
      <color rgb="FF808080"/>
      <name val="Calibri"/>
      <family val="2"/>
      <scheme val="minor"/>
    </font>
    <font>
      <sz val="10"/>
      <color rgb="FFFF8C00"/>
      <name val="Calibri"/>
      <family val="2"/>
      <scheme val="minor"/>
    </font>
    <font>
      <b/>
      <sz val="24"/>
      <color rgb="FFFF8C00"/>
      <name val="Calibri"/>
      <family val="2"/>
      <scheme val="minor"/>
    </font>
    <font>
      <sz val="12"/>
      <color rgb="FFFF8C00"/>
      <name val="Calibri"/>
      <family val="2"/>
      <charset val="204"/>
      <scheme val="minor"/>
    </font>
    <font>
      <sz val="12"/>
      <color rgb="FFFF8C00"/>
      <name val="Calibri"/>
      <family val="2"/>
      <scheme val="minor"/>
    </font>
    <font>
      <sz val="10"/>
      <color rgb="FFFF8C00"/>
      <name val="DejaVuSans"/>
    </font>
    <font>
      <b/>
      <sz val="28"/>
      <color rgb="FFFF8C00"/>
      <name val="Calibri"/>
      <family val="2"/>
      <scheme val="minor"/>
    </font>
    <font>
      <sz val="10"/>
      <color rgb="FF8B008B"/>
      <name val="Calibri"/>
      <family val="2"/>
      <scheme val="minor"/>
    </font>
    <font>
      <sz val="12"/>
      <color rgb="FF8B008B"/>
      <name val="Calibri"/>
      <family val="2"/>
      <charset val="204"/>
      <scheme val="minor"/>
    </font>
    <font>
      <b/>
      <sz val="24"/>
      <color rgb="FF8B008B"/>
      <name val="Calibri"/>
      <family val="2"/>
      <scheme val="minor"/>
    </font>
    <font>
      <sz val="12"/>
      <color rgb="FF8B008B"/>
      <name val="Calibri"/>
      <family val="2"/>
      <scheme val="minor"/>
    </font>
    <font>
      <sz val="10"/>
      <color rgb="FF8B008B"/>
      <name val="DejaVuSans"/>
    </font>
    <font>
      <b/>
      <sz val="28"/>
      <color rgb="FF8B008B"/>
      <name val="Calibri"/>
      <family val="2"/>
      <scheme val="minor"/>
    </font>
    <font>
      <sz val="10"/>
      <color rgb="FF00B050"/>
      <name val="Calibri"/>
      <family val="2"/>
      <scheme val="minor"/>
    </font>
    <font>
      <b/>
      <sz val="24"/>
      <color rgb="FF00B050"/>
      <name val="Calibri"/>
      <family val="2"/>
      <scheme val="minor"/>
    </font>
    <font>
      <sz val="12"/>
      <color rgb="FF00B050"/>
      <name val="Calibri"/>
      <family val="2"/>
      <charset val="204"/>
      <scheme val="minor"/>
    </font>
    <font>
      <sz val="12"/>
      <color rgb="FF00B050"/>
      <name val="Calibri"/>
      <family val="2"/>
      <scheme val="minor"/>
    </font>
    <font>
      <sz val="10"/>
      <color rgb="FF00B050"/>
      <name val="DejaVuSans"/>
    </font>
    <font>
      <b/>
      <sz val="28"/>
      <color rgb="FF00B050"/>
      <name val="Calibri"/>
      <family val="2"/>
      <scheme val="minor"/>
    </font>
    <font>
      <sz val="10"/>
      <color rgb="FF0000FF"/>
      <name val="Calibri"/>
      <family val="2"/>
      <scheme val="minor"/>
    </font>
    <font>
      <b/>
      <sz val="24"/>
      <color rgb="FF0000FF"/>
      <name val="Calibri"/>
      <family val="2"/>
      <scheme val="minor"/>
    </font>
    <font>
      <sz val="12"/>
      <color rgb="FF0000FF"/>
      <name val="Calibri"/>
      <family val="2"/>
      <charset val="204"/>
      <scheme val="minor"/>
    </font>
    <font>
      <sz val="12"/>
      <color rgb="FF0000FF"/>
      <name val="Calibri"/>
      <family val="2"/>
      <scheme val="minor"/>
    </font>
    <font>
      <sz val="10"/>
      <color rgb="FF0000FF"/>
      <name val="DejaVuSans"/>
    </font>
    <font>
      <b/>
      <sz val="28"/>
      <color rgb="FF0000FF"/>
      <name val="Calibri"/>
      <family val="2"/>
      <scheme val="minor"/>
    </font>
    <font>
      <sz val="10"/>
      <color rgb="FF8000FF"/>
      <name val="Calibri"/>
      <family val="2"/>
      <scheme val="minor"/>
    </font>
    <font>
      <b/>
      <sz val="24"/>
      <color rgb="FF8000FF"/>
      <name val="Calibri"/>
      <family val="2"/>
      <scheme val="minor"/>
    </font>
    <font>
      <sz val="12"/>
      <color rgb="FF8000FF"/>
      <name val="Calibri"/>
      <family val="2"/>
      <charset val="204"/>
      <scheme val="minor"/>
    </font>
    <font>
      <sz val="12"/>
      <color rgb="FF8000FF"/>
      <name val="Calibri"/>
      <family val="2"/>
      <scheme val="minor"/>
    </font>
    <font>
      <sz val="10"/>
      <color rgb="FF8000FF"/>
      <name val="DejaVuSans"/>
    </font>
    <font>
      <b/>
      <sz val="28"/>
      <color rgb="FF8000FF"/>
      <name val="Calibri"/>
      <family val="2"/>
      <scheme val="minor"/>
    </font>
    <font>
      <sz val="10"/>
      <color rgb="FF00B0F0"/>
      <name val="Calibri"/>
      <family val="2"/>
      <scheme val="minor"/>
    </font>
    <font>
      <b/>
      <sz val="24"/>
      <color rgb="FF00B0F0"/>
      <name val="Calibri"/>
      <family val="2"/>
      <scheme val="minor"/>
    </font>
    <font>
      <sz val="12"/>
      <color rgb="FF00B0F0"/>
      <name val="Calibri"/>
      <family val="2"/>
      <charset val="204"/>
      <scheme val="minor"/>
    </font>
    <font>
      <sz val="12"/>
      <color rgb="FF00B0F0"/>
      <name val="Calibri"/>
      <family val="2"/>
      <scheme val="minor"/>
    </font>
    <font>
      <sz val="10"/>
      <color rgb="FF00B0F0"/>
      <name val="DejaVuSans"/>
    </font>
    <font>
      <b/>
      <sz val="28"/>
      <color rgb="FF00B0F0"/>
      <name val="Calibri"/>
      <family val="2"/>
      <scheme val="minor"/>
    </font>
    <font>
      <b/>
      <sz val="16"/>
      <color theme="1"/>
      <name val="DejaVuSans"/>
    </font>
    <font>
      <sz val="24"/>
      <color theme="1"/>
      <name val="Calibri"/>
      <family val="2"/>
      <charset val="204"/>
      <scheme val="minor"/>
    </font>
    <font>
      <b/>
      <sz val="16"/>
      <color rgb="FFFFFF00"/>
      <name val="Calibri"/>
      <family val="2"/>
      <scheme val="minor"/>
    </font>
    <font>
      <b/>
      <sz val="22"/>
      <name val="Calibri"/>
      <family val="2"/>
      <scheme val="minor"/>
    </font>
    <font>
      <b/>
      <sz val="16"/>
      <color theme="1"/>
      <name val="Calibri"/>
      <family val="2"/>
      <scheme val="minor"/>
    </font>
    <font>
      <b/>
      <sz val="16"/>
      <color rgb="FF8B4513"/>
      <name val="Calibri"/>
      <family val="2"/>
      <scheme val="minor"/>
    </font>
    <font>
      <sz val="22"/>
      <name val="Calibri"/>
      <family val="2"/>
      <scheme val="minor"/>
    </font>
    <font>
      <i/>
      <sz val="12"/>
      <color rgb="FF000000"/>
      <name val="KaTeX_Math"/>
    </font>
    <font>
      <i/>
      <sz val="12"/>
      <color rgb="FF000000"/>
      <name val="Arial"/>
      <family val="2"/>
      <charset val="204"/>
    </font>
    <font>
      <i/>
      <sz val="12"/>
      <color theme="1"/>
      <name val="Calibri"/>
      <family val="2"/>
      <charset val="204"/>
      <scheme val="minor"/>
    </font>
    <font>
      <i/>
      <sz val="12"/>
      <color rgb="FF000000"/>
      <name val="Arial"/>
      <family val="2"/>
    </font>
    <font>
      <i/>
      <sz val="12"/>
      <color rgb="FF000000"/>
      <name val="Times New Roman"/>
      <family val="1"/>
    </font>
    <font>
      <sz val="8"/>
      <color rgb="FF000000"/>
      <name val="CourierNewPSMT"/>
    </font>
    <font>
      <sz val="8"/>
      <color theme="1"/>
      <name val="Calibri"/>
      <family val="2"/>
    </font>
    <font>
      <sz val="12"/>
      <color rgb="FF000000"/>
      <name val="Calibri"/>
      <family val="2"/>
    </font>
    <font>
      <b/>
      <sz val="12"/>
      <color rgb="FF000000"/>
      <name val="Calibri"/>
      <family val="2"/>
    </font>
    <font>
      <sz val="8"/>
      <color rgb="FF000000"/>
      <name val="Calibri"/>
      <family val="2"/>
    </font>
  </fonts>
  <fills count="30">
    <fill>
      <patternFill patternType="none"/>
    </fill>
    <fill>
      <patternFill patternType="gray125"/>
    </fill>
    <fill>
      <patternFill patternType="solid">
        <fgColor theme="0" tint="-0.14999847407452621"/>
        <bgColor theme="0" tint="-0.14999847407452621"/>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9.9978637043366805E-2"/>
        <bgColor indexed="64"/>
      </patternFill>
    </fill>
    <fill>
      <patternFill patternType="solid">
        <fgColor theme="2" tint="-9.9978637043366805E-2"/>
        <bgColor theme="0" tint="-0.14999847407452621"/>
      </patternFill>
    </fill>
    <fill>
      <patternFill patternType="solid">
        <fgColor rgb="FFFFFF00"/>
        <bgColor theme="0" tint="-0.14999847407452621"/>
      </patternFill>
    </fill>
    <fill>
      <patternFill patternType="solid">
        <fgColor theme="5" tint="0.79998168889431442"/>
        <bgColor theme="0" tint="-0.14999847407452621"/>
      </patternFill>
    </fill>
    <fill>
      <patternFill patternType="solid">
        <fgColor theme="8" tint="0.79998168889431442"/>
        <bgColor theme="0" tint="-0.14999847407452621"/>
      </patternFill>
    </fill>
    <fill>
      <patternFill patternType="solid">
        <fgColor theme="8" tint="0.79998168889431442"/>
        <bgColor indexed="64"/>
      </patternFill>
    </fill>
    <fill>
      <patternFill patternType="solid">
        <fgColor rgb="FFFF0000"/>
        <bgColor indexed="64"/>
      </patternFill>
    </fill>
    <fill>
      <patternFill patternType="solid">
        <fgColor theme="1"/>
        <bgColor indexed="64"/>
      </patternFill>
    </fill>
    <fill>
      <patternFill patternType="solid">
        <fgColor rgb="FFFFC8C8"/>
        <bgColor indexed="64"/>
      </patternFill>
    </fill>
    <fill>
      <patternFill patternType="solid">
        <fgColor rgb="FF96FF96"/>
        <bgColor indexed="64"/>
      </patternFill>
    </fill>
    <fill>
      <patternFill patternType="solid">
        <fgColor rgb="FFC8FFC8"/>
        <bgColor indexed="64"/>
      </patternFill>
    </fill>
    <fill>
      <patternFill patternType="solid">
        <fgColor rgb="FFC8C8FF"/>
        <bgColor indexed="64"/>
      </patternFill>
    </fill>
    <fill>
      <patternFill patternType="solid">
        <fgColor rgb="FFFFFFC8"/>
        <bgColor indexed="64"/>
      </patternFill>
    </fill>
    <fill>
      <patternFill patternType="solid">
        <fgColor rgb="FFC8FFFF"/>
        <bgColor indexed="64"/>
      </patternFill>
    </fill>
    <fill>
      <patternFill patternType="solid">
        <fgColor rgb="FF9696FF"/>
        <bgColor indexed="64"/>
      </patternFill>
    </fill>
    <fill>
      <patternFill patternType="solid">
        <fgColor rgb="FFFF9696"/>
        <bgColor indexed="64"/>
      </patternFill>
    </fill>
    <fill>
      <patternFill patternType="solid">
        <fgColor rgb="FFFFC8FF"/>
        <bgColor indexed="64"/>
      </patternFill>
    </fill>
    <fill>
      <patternFill patternType="solid">
        <fgColor rgb="FFC6EFCE"/>
        <bgColor indexed="64"/>
      </patternFill>
    </fill>
    <fill>
      <patternFill patternType="solid">
        <fgColor rgb="FFFFEB9C"/>
        <bgColor indexed="64"/>
      </patternFill>
    </fill>
  </fills>
  <borders count="80">
    <border>
      <left/>
      <right/>
      <top/>
      <bottom/>
      <diagonal/>
    </border>
    <border>
      <left/>
      <right style="thin">
        <color auto="1"/>
      </right>
      <top/>
      <bottom style="medium">
        <color indexed="64"/>
      </bottom>
      <diagonal/>
    </border>
    <border>
      <left style="thin">
        <color auto="1"/>
      </left>
      <right/>
      <top/>
      <bottom style="medium">
        <color indexed="64"/>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top/>
      <bottom/>
      <diagonal/>
    </border>
    <border>
      <left/>
      <right/>
      <top style="thin">
        <color auto="1"/>
      </top>
      <bottom/>
      <diagonal/>
    </border>
    <border>
      <left style="thin">
        <color auto="1"/>
      </left>
      <right/>
      <top style="medium">
        <color theme="1"/>
      </top>
      <bottom/>
      <diagonal/>
    </border>
    <border>
      <left style="thin">
        <color auto="1"/>
      </left>
      <right/>
      <top style="thin">
        <color theme="1"/>
      </top>
      <bottom/>
      <diagonal/>
    </border>
    <border>
      <left/>
      <right/>
      <top style="thin">
        <color auto="1"/>
      </top>
      <bottom style="thin">
        <color auto="1"/>
      </bottom>
      <diagonal/>
    </border>
    <border>
      <left style="medium">
        <color indexed="64"/>
      </left>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auto="1"/>
      </top>
      <bottom/>
      <diagonal/>
    </border>
    <border>
      <left style="medium">
        <color indexed="64"/>
      </left>
      <right style="thin">
        <color auto="1"/>
      </right>
      <top style="medium">
        <color indexed="64"/>
      </top>
      <bottom style="medium">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style="thin">
        <color auto="1"/>
      </right>
      <top style="medium">
        <color indexed="64"/>
      </top>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medium">
        <color theme="1"/>
      </top>
      <bottom/>
      <diagonal/>
    </border>
    <border>
      <left style="thin">
        <color theme="1"/>
      </left>
      <right style="thin">
        <color theme="1"/>
      </right>
      <top style="medium">
        <color theme="1"/>
      </top>
      <bottom/>
      <diagonal/>
    </border>
    <border>
      <left style="thin">
        <color theme="1"/>
      </left>
      <right style="thin">
        <color theme="1"/>
      </right>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auto="1"/>
      </bottom>
      <diagonal/>
    </border>
    <border>
      <left/>
      <right style="thin">
        <color theme="1"/>
      </right>
      <top style="thin">
        <color theme="1"/>
      </top>
      <bottom/>
      <diagonal/>
    </border>
    <border>
      <left/>
      <right/>
      <top style="thin">
        <color theme="1"/>
      </top>
      <bottom/>
      <diagonal/>
    </border>
    <border>
      <left style="thin">
        <color theme="1"/>
      </left>
      <right/>
      <top style="thin">
        <color theme="1"/>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medium">
        <color indexed="64"/>
      </top>
      <bottom/>
      <diagonal/>
    </border>
    <border>
      <left style="medium">
        <color indexed="64"/>
      </left>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medium">
        <color indexed="64"/>
      </bottom>
      <diagonal/>
    </border>
    <border>
      <left/>
      <right style="thin">
        <color auto="1"/>
      </right>
      <top style="medium">
        <color indexed="64"/>
      </top>
      <bottom style="medium">
        <color indexed="64"/>
      </bottom>
      <diagonal/>
    </border>
    <border>
      <left/>
      <right style="medium">
        <color indexed="64"/>
      </right>
      <top/>
      <bottom style="thin">
        <color auto="1"/>
      </bottom>
      <diagonal/>
    </border>
    <border>
      <left style="medium">
        <color indexed="64"/>
      </left>
      <right style="thin">
        <color theme="0"/>
      </right>
      <top style="thin">
        <color auto="1"/>
      </top>
      <bottom style="thin">
        <color auto="1"/>
      </bottom>
      <diagonal/>
    </border>
    <border>
      <left style="medium">
        <color indexed="64"/>
      </left>
      <right style="thin">
        <color theme="0"/>
      </right>
      <top style="thin">
        <color auto="1"/>
      </top>
      <bottom style="thin">
        <color theme="0"/>
      </bottom>
      <diagonal/>
    </border>
    <border>
      <left style="medium">
        <color indexed="64"/>
      </left>
      <right style="thin">
        <color theme="0"/>
      </right>
      <top style="thin">
        <color theme="0"/>
      </top>
      <bottom style="thin">
        <color auto="1"/>
      </bottom>
      <diagonal/>
    </border>
    <border>
      <left style="medium">
        <color indexed="64"/>
      </left>
      <right style="thin">
        <color theme="0"/>
      </right>
      <top style="thin">
        <color auto="1"/>
      </top>
      <bottom style="medium">
        <color indexed="64"/>
      </bottom>
      <diagonal/>
    </border>
    <border>
      <left style="medium">
        <color theme="0"/>
      </left>
      <right style="medium">
        <color theme="0"/>
      </right>
      <top style="medium">
        <color theme="0"/>
      </top>
      <bottom style="medium">
        <color theme="0"/>
      </bottom>
      <diagonal/>
    </border>
    <border>
      <left style="medium">
        <color theme="1"/>
      </left>
      <right style="medium">
        <color theme="1"/>
      </right>
      <top style="medium">
        <color theme="1"/>
      </top>
      <bottom style="medium">
        <color theme="1"/>
      </bottom>
      <diagonal/>
    </border>
    <border>
      <left style="medium">
        <color indexed="64"/>
      </left>
      <right style="thin">
        <color auto="1"/>
      </right>
      <top/>
      <bottom/>
      <diagonal/>
    </border>
    <border>
      <left style="thin">
        <color auto="1"/>
      </left>
      <right style="medium">
        <color indexed="64"/>
      </right>
      <top style="thin">
        <color auto="1"/>
      </top>
      <bottom/>
      <diagonal/>
    </border>
    <border>
      <left style="medium">
        <color indexed="64"/>
      </left>
      <right style="thin">
        <color theme="0"/>
      </right>
      <top/>
      <bottom style="thin">
        <color auto="1"/>
      </bottom>
      <diagonal/>
    </border>
  </borders>
  <cellStyleXfs count="5">
    <xf numFmtId="0" fontId="0" fillId="0" borderId="0"/>
    <xf numFmtId="0" fontId="3" fillId="0" borderId="0" applyNumberFormat="0" applyFill="0" applyBorder="0" applyAlignment="0" applyProtection="0"/>
    <xf numFmtId="0" fontId="10" fillId="0" borderId="0"/>
    <xf numFmtId="0" fontId="12" fillId="0" borderId="0"/>
    <xf numFmtId="0" fontId="12" fillId="0" borderId="0"/>
  </cellStyleXfs>
  <cellXfs count="766">
    <xf numFmtId="0" fontId="0" fillId="0" borderId="0" xfId="0"/>
    <xf numFmtId="0" fontId="0" fillId="0" borderId="0" xfId="0" applyAlignment="1">
      <alignment wrapText="1"/>
    </xf>
    <xf numFmtId="164" fontId="0" fillId="0" borderId="0" xfId="0" applyNumberFormat="1"/>
    <xf numFmtId="0" fontId="6" fillId="0" borderId="0" xfId="0" applyFont="1"/>
    <xf numFmtId="0" fontId="0" fillId="0" borderId="15" xfId="0" applyBorder="1"/>
    <xf numFmtId="0" fontId="0" fillId="0" borderId="16" xfId="0" applyBorder="1"/>
    <xf numFmtId="0" fontId="0" fillId="0" borderId="19" xfId="0" applyBorder="1"/>
    <xf numFmtId="0" fontId="11" fillId="0" borderId="0" xfId="2" applyFont="1"/>
    <xf numFmtId="0" fontId="0" fillId="0" borderId="0" xfId="0" applyAlignment="1">
      <alignment shrinkToFit="1"/>
    </xf>
    <xf numFmtId="0" fontId="0" fillId="0" borderId="20" xfId="0" applyBorder="1"/>
    <xf numFmtId="0" fontId="0" fillId="0" borderId="21" xfId="0" applyBorder="1"/>
    <xf numFmtId="0" fontId="0" fillId="0" borderId="22" xfId="0" applyBorder="1"/>
    <xf numFmtId="0" fontId="13" fillId="0" borderId="0" xfId="3" applyFont="1" applyAlignment="1">
      <alignment horizontal="center" vertical="top"/>
    </xf>
    <xf numFmtId="0" fontId="14" fillId="0" borderId="0" xfId="0" applyFont="1" applyAlignment="1">
      <alignment wrapText="1"/>
    </xf>
    <xf numFmtId="0" fontId="1" fillId="0" borderId="0" xfId="0" applyFont="1" applyAlignment="1">
      <alignment wrapText="1"/>
    </xf>
    <xf numFmtId="0" fontId="2" fillId="0" borderId="20" xfId="0" applyFont="1" applyBorder="1"/>
    <xf numFmtId="1" fontId="2" fillId="0" borderId="21" xfId="0" applyNumberFormat="1" applyFont="1" applyBorder="1" applyAlignment="1">
      <alignment wrapText="1"/>
    </xf>
    <xf numFmtId="0" fontId="2" fillId="0" borderId="21" xfId="0" applyFont="1" applyBorder="1"/>
    <xf numFmtId="0" fontId="15" fillId="0" borderId="21" xfId="3" applyFont="1" applyBorder="1" applyAlignment="1">
      <alignment horizontal="center"/>
    </xf>
    <xf numFmtId="0" fontId="15" fillId="0" borderId="21" xfId="2" applyFont="1" applyBorder="1"/>
    <xf numFmtId="0" fontId="2" fillId="0" borderId="21" xfId="0" applyFont="1" applyBorder="1" applyAlignment="1">
      <alignment wrapText="1"/>
    </xf>
    <xf numFmtId="1" fontId="2" fillId="0" borderId="21" xfId="0" applyNumberFormat="1" applyFont="1" applyBorder="1"/>
    <xf numFmtId="2" fontId="2" fillId="0" borderId="21" xfId="0" applyNumberFormat="1" applyFont="1" applyBorder="1" applyAlignment="1">
      <alignment wrapText="1"/>
    </xf>
    <xf numFmtId="2" fontId="2" fillId="0" borderId="21" xfId="0" applyNumberFormat="1" applyFont="1" applyBorder="1"/>
    <xf numFmtId="165" fontId="0" fillId="0" borderId="0" xfId="0" applyNumberFormat="1" applyAlignment="1">
      <alignment wrapText="1"/>
    </xf>
    <xf numFmtId="0" fontId="11" fillId="0" borderId="0" xfId="3" applyFont="1" applyAlignment="1">
      <alignment horizontal="center" vertical="top"/>
    </xf>
    <xf numFmtId="0" fontId="11" fillId="0" borderId="3" xfId="4" applyFont="1" applyBorder="1" applyAlignment="1">
      <alignment horizontal="center" vertical="center" wrapText="1"/>
    </xf>
    <xf numFmtId="0" fontId="11" fillId="0" borderId="8" xfId="4" applyFont="1" applyBorder="1" applyAlignment="1">
      <alignment horizontal="center" vertical="center" wrapText="1"/>
    </xf>
    <xf numFmtId="0" fontId="11" fillId="0" borderId="4" xfId="4" applyFont="1" applyBorder="1" applyAlignment="1">
      <alignment horizontal="center" vertical="center" wrapText="1"/>
    </xf>
    <xf numFmtId="0" fontId="11" fillId="0" borderId="0" xfId="3" applyFont="1" applyAlignment="1">
      <alignment horizontal="center" vertical="top" wrapText="1"/>
    </xf>
    <xf numFmtId="0" fontId="16" fillId="0" borderId="0" xfId="4" applyFont="1" applyAlignment="1">
      <alignment horizontal="center" vertical="center" wrapText="1"/>
    </xf>
    <xf numFmtId="0" fontId="16" fillId="0" borderId="11" xfId="4" applyFont="1" applyBorder="1" applyAlignment="1">
      <alignment horizontal="center" vertical="center" wrapText="1"/>
    </xf>
    <xf numFmtId="0" fontId="16" fillId="0" borderId="23" xfId="3" applyFont="1" applyBorder="1" applyAlignment="1">
      <alignment horizontal="center" vertical="top" wrapText="1"/>
    </xf>
    <xf numFmtId="0" fontId="17" fillId="0" borderId="0" xfId="0" applyFont="1"/>
    <xf numFmtId="0" fontId="11" fillId="0" borderId="14" xfId="4" applyFont="1" applyBorder="1" applyAlignment="1">
      <alignment horizontal="center" vertical="center" wrapText="1"/>
    </xf>
    <xf numFmtId="165" fontId="11" fillId="0" borderId="14" xfId="4" applyNumberFormat="1" applyFont="1" applyBorder="1" applyAlignment="1" applyProtection="1">
      <alignment horizontal="center" vertical="center" wrapText="1"/>
      <protection locked="0"/>
    </xf>
    <xf numFmtId="0" fontId="11" fillId="0" borderId="14" xfId="4" applyFont="1" applyBorder="1" applyAlignment="1">
      <alignment horizontal="center"/>
    </xf>
    <xf numFmtId="0" fontId="11" fillId="3" borderId="0" xfId="2" applyFont="1" applyFill="1"/>
    <xf numFmtId="0" fontId="11" fillId="2" borderId="24" xfId="4" applyFont="1" applyFill="1" applyBorder="1" applyAlignment="1">
      <alignment horizontal="center" vertical="center" wrapText="1"/>
    </xf>
    <xf numFmtId="165" fontId="11" fillId="2" borderId="6" xfId="4" applyNumberFormat="1" applyFont="1" applyFill="1" applyBorder="1" applyAlignment="1">
      <alignment horizontal="center" vertical="center" wrapText="1"/>
    </xf>
    <xf numFmtId="0" fontId="11" fillId="2" borderId="6" xfId="4" applyFont="1" applyFill="1" applyBorder="1" applyAlignment="1">
      <alignment horizontal="center"/>
    </xf>
    <xf numFmtId="0" fontId="11" fillId="3" borderId="25" xfId="2" applyFont="1" applyFill="1" applyBorder="1"/>
    <xf numFmtId="0" fontId="11" fillId="0" borderId="13" xfId="4" applyFont="1" applyBorder="1" applyAlignment="1">
      <alignment horizontal="center" vertical="center" wrapText="1"/>
    </xf>
    <xf numFmtId="0" fontId="11" fillId="0" borderId="14" xfId="2" applyFont="1" applyBorder="1" applyAlignment="1">
      <alignment horizontal="center"/>
    </xf>
    <xf numFmtId="165" fontId="11" fillId="0" borderId="14" xfId="2" applyNumberFormat="1" applyFont="1" applyBorder="1" applyAlignment="1">
      <alignment horizontal="center" vertical="center"/>
    </xf>
    <xf numFmtId="165" fontId="11" fillId="0" borderId="14" xfId="2" applyNumberFormat="1" applyFont="1" applyBorder="1" applyAlignment="1">
      <alignment horizontal="center"/>
    </xf>
    <xf numFmtId="167" fontId="0" fillId="0" borderId="0" xfId="0" applyNumberFormat="1"/>
    <xf numFmtId="2" fontId="0" fillId="0" borderId="17" xfId="0" applyNumberFormat="1" applyBorder="1"/>
    <xf numFmtId="0" fontId="18" fillId="0" borderId="0" xfId="0" applyFont="1"/>
    <xf numFmtId="0" fontId="11" fillId="0" borderId="24" xfId="4" applyFont="1" applyBorder="1" applyAlignment="1">
      <alignment horizontal="center" vertical="center" wrapText="1"/>
    </xf>
    <xf numFmtId="165" fontId="11" fillId="0" borderId="6" xfId="4" applyNumberFormat="1" applyFont="1" applyBorder="1" applyAlignment="1">
      <alignment horizontal="center" vertical="center" wrapText="1"/>
    </xf>
    <xf numFmtId="0" fontId="11" fillId="0" borderId="6" xfId="4" applyFont="1" applyBorder="1" applyAlignment="1">
      <alignment horizontal="center"/>
    </xf>
    <xf numFmtId="0" fontId="11" fillId="0" borderId="26" xfId="2" applyFont="1" applyBorder="1"/>
    <xf numFmtId="0" fontId="11" fillId="2" borderId="26" xfId="2" applyFont="1" applyFill="1" applyBorder="1"/>
    <xf numFmtId="164" fontId="0" fillId="0" borderId="0" xfId="0" applyNumberFormat="1" applyAlignment="1">
      <alignment shrinkToFit="1"/>
    </xf>
    <xf numFmtId="0" fontId="11" fillId="2" borderId="6" xfId="2" applyFont="1" applyFill="1" applyBorder="1" applyAlignment="1">
      <alignment horizontal="center"/>
    </xf>
    <xf numFmtId="0" fontId="11" fillId="0" borderId="6" xfId="2" applyFont="1" applyBorder="1" applyAlignment="1">
      <alignment horizontal="center"/>
    </xf>
    <xf numFmtId="0" fontId="11" fillId="0" borderId="27" xfId="4" applyFont="1" applyBorder="1" applyAlignment="1">
      <alignment horizontal="center" vertical="center" wrapText="1"/>
    </xf>
    <xf numFmtId="165" fontId="11" fillId="2" borderId="6" xfId="2" applyNumberFormat="1" applyFont="1" applyFill="1" applyBorder="1" applyAlignment="1">
      <alignment horizontal="center" vertical="center"/>
    </xf>
    <xf numFmtId="165" fontId="11" fillId="0" borderId="6" xfId="2" applyNumberFormat="1" applyFont="1" applyBorder="1" applyAlignment="1">
      <alignment horizontal="center" vertical="center"/>
    </xf>
    <xf numFmtId="165" fontId="11" fillId="0" borderId="6" xfId="2" applyNumberFormat="1" applyFont="1" applyBorder="1" applyAlignment="1">
      <alignment horizontal="center"/>
    </xf>
    <xf numFmtId="165" fontId="11" fillId="2" borderId="6" xfId="2" applyNumberFormat="1" applyFont="1" applyFill="1" applyBorder="1" applyAlignment="1">
      <alignment horizontal="center"/>
    </xf>
    <xf numFmtId="0" fontId="11" fillId="0" borderId="6" xfId="4" applyFont="1" applyBorder="1" applyAlignment="1">
      <alignment horizontal="center" vertical="center" wrapText="1"/>
    </xf>
    <xf numFmtId="165" fontId="11" fillId="0" borderId="9" xfId="2" applyNumberFormat="1" applyFont="1" applyBorder="1" applyAlignment="1">
      <alignment horizontal="center" vertical="center"/>
    </xf>
    <xf numFmtId="165" fontId="11" fillId="0" borderId="0" xfId="2" applyNumberFormat="1" applyFont="1"/>
    <xf numFmtId="49" fontId="29" fillId="8" borderId="45" xfId="0" applyNumberFormat="1" applyFont="1" applyFill="1" applyBorder="1" applyAlignment="1" applyProtection="1">
      <alignment horizontal="left" wrapText="1"/>
      <protection locked="0"/>
    </xf>
    <xf numFmtId="0" fontId="0" fillId="0" borderId="0" xfId="0" applyProtection="1">
      <protection locked="0"/>
    </xf>
    <xf numFmtId="0" fontId="30" fillId="0" borderId="0" xfId="0" applyFont="1" applyProtection="1">
      <protection locked="0"/>
    </xf>
    <xf numFmtId="0" fontId="75" fillId="8" borderId="47" xfId="0" applyFont="1" applyFill="1" applyBorder="1" applyAlignment="1" applyProtection="1">
      <alignment horizontal="right" wrapText="1"/>
      <protection locked="0"/>
    </xf>
    <xf numFmtId="0" fontId="75" fillId="8" borderId="14" xfId="0" applyFont="1" applyFill="1" applyBorder="1" applyAlignment="1" applyProtection="1">
      <alignment horizontal="right" wrapText="1"/>
      <protection locked="0"/>
    </xf>
    <xf numFmtId="49" fontId="76" fillId="8" borderId="9" xfId="0" applyNumberFormat="1" applyFont="1" applyFill="1" applyBorder="1" applyAlignment="1" applyProtection="1">
      <alignment horizontal="right" vertical="top" wrapText="1"/>
      <protection locked="0"/>
    </xf>
    <xf numFmtId="0" fontId="26" fillId="0" borderId="0" xfId="0" applyFont="1" applyAlignment="1" applyProtection="1">
      <alignment vertical="center"/>
      <protection locked="0"/>
    </xf>
    <xf numFmtId="0" fontId="29" fillId="0" borderId="0" xfId="0" applyFont="1" applyProtection="1">
      <protection locked="0"/>
    </xf>
    <xf numFmtId="0" fontId="75" fillId="4" borderId="14" xfId="0" applyFont="1" applyFill="1" applyBorder="1" applyProtection="1">
      <protection locked="0"/>
    </xf>
    <xf numFmtId="0" fontId="29" fillId="7" borderId="14" xfId="0" applyFont="1" applyFill="1" applyBorder="1" applyProtection="1">
      <protection locked="0"/>
    </xf>
    <xf numFmtId="0" fontId="38" fillId="0" borderId="0" xfId="0" applyFont="1" applyProtection="1">
      <protection locked="0"/>
    </xf>
    <xf numFmtId="0" fontId="76" fillId="0" borderId="48" xfId="0" applyFont="1" applyBorder="1" applyProtection="1">
      <protection locked="0"/>
    </xf>
    <xf numFmtId="0" fontId="41" fillId="0" borderId="7" xfId="0" applyFont="1" applyBorder="1" applyProtection="1">
      <protection locked="0"/>
    </xf>
    <xf numFmtId="0" fontId="35" fillId="0" borderId="0" xfId="0" applyFont="1" applyProtection="1">
      <protection locked="0"/>
    </xf>
    <xf numFmtId="49" fontId="3" fillId="0" borderId="0" xfId="1" applyNumberFormat="1" applyFill="1" applyBorder="1" applyAlignment="1" applyProtection="1">
      <alignment horizontal="left" wrapText="1"/>
    </xf>
    <xf numFmtId="49" fontId="3" fillId="0" borderId="41" xfId="1" applyNumberFormat="1" applyFill="1" applyBorder="1" applyAlignment="1" applyProtection="1">
      <alignment horizontal="left" vertical="center" wrapText="1"/>
    </xf>
    <xf numFmtId="49" fontId="3" fillId="0" borderId="0" xfId="1" applyNumberFormat="1" applyFill="1" applyBorder="1" applyAlignment="1" applyProtection="1">
      <alignment horizontal="left" vertical="center" wrapText="1"/>
    </xf>
    <xf numFmtId="0" fontId="3" fillId="8" borderId="47" xfId="1" applyFill="1" applyBorder="1" applyAlignment="1" applyProtection="1">
      <alignment horizontal="right" wrapText="1"/>
    </xf>
    <xf numFmtId="0" fontId="3" fillId="8" borderId="14" xfId="1" applyFill="1" applyBorder="1" applyAlignment="1" applyProtection="1">
      <alignment horizontal="right" wrapText="1"/>
    </xf>
    <xf numFmtId="0" fontId="3" fillId="8" borderId="14" xfId="1" quotePrefix="1" applyFill="1" applyBorder="1" applyAlignment="1" applyProtection="1">
      <alignment horizontal="right" vertical="top" wrapText="1"/>
    </xf>
    <xf numFmtId="49" fontId="3" fillId="8" borderId="9" xfId="1" applyNumberFormat="1" applyFill="1" applyBorder="1" applyAlignment="1" applyProtection="1">
      <alignment horizontal="right" vertical="top" wrapText="1"/>
    </xf>
    <xf numFmtId="49" fontId="3" fillId="0" borderId="50" xfId="1" applyNumberFormat="1" applyFill="1" applyBorder="1" applyAlignment="1" applyProtection="1">
      <alignment horizontal="left" vertical="center" wrapText="1"/>
    </xf>
    <xf numFmtId="49" fontId="3" fillId="4" borderId="8" xfId="1" applyNumberFormat="1" applyFill="1" applyBorder="1" applyAlignment="1" applyProtection="1">
      <alignment horizontal="left" wrapText="1"/>
    </xf>
    <xf numFmtId="49" fontId="47" fillId="4" borderId="14" xfId="1" applyNumberFormat="1" applyFont="1" applyFill="1" applyBorder="1" applyAlignment="1" applyProtection="1">
      <alignment wrapText="1"/>
    </xf>
    <xf numFmtId="49" fontId="48" fillId="4" borderId="14" xfId="1" applyNumberFormat="1" applyFont="1" applyFill="1" applyBorder="1" applyAlignment="1" applyProtection="1">
      <alignment wrapText="1"/>
    </xf>
    <xf numFmtId="0" fontId="3" fillId="0" borderId="0" xfId="1" applyProtection="1"/>
    <xf numFmtId="0" fontId="3" fillId="0" borderId="0" xfId="1" applyNumberFormat="1" applyProtection="1"/>
    <xf numFmtId="0" fontId="3" fillId="0" borderId="0" xfId="1" applyNumberFormat="1" applyBorder="1" applyProtection="1"/>
    <xf numFmtId="0" fontId="3" fillId="5" borderId="34" xfId="1" applyNumberFormat="1" applyFill="1" applyBorder="1" applyProtection="1"/>
    <xf numFmtId="0" fontId="3" fillId="5" borderId="29" xfId="1" applyNumberFormat="1" applyFill="1" applyBorder="1" applyProtection="1"/>
    <xf numFmtId="0" fontId="3" fillId="0" borderId="0" xfId="1" applyAlignment="1" applyProtection="1">
      <alignment horizontal="left"/>
    </xf>
    <xf numFmtId="0" fontId="3" fillId="4" borderId="17" xfId="1" applyFill="1" applyBorder="1" applyAlignment="1" applyProtection="1">
      <alignment horizontal="left" vertical="top"/>
    </xf>
    <xf numFmtId="0" fontId="3" fillId="0" borderId="33" xfId="1" applyFill="1" applyBorder="1" applyAlignment="1" applyProtection="1">
      <alignment horizontal="right" vertical="center" wrapText="1"/>
    </xf>
    <xf numFmtId="0" fontId="8" fillId="4" borderId="34" xfId="0" applyFont="1" applyFill="1" applyBorder="1" applyProtection="1">
      <protection locked="0"/>
    </xf>
    <xf numFmtId="0" fontId="8" fillId="4" borderId="29" xfId="0" applyFont="1" applyFill="1" applyBorder="1" applyProtection="1">
      <protection locked="0"/>
    </xf>
    <xf numFmtId="0" fontId="8" fillId="4" borderId="35" xfId="0" applyFont="1" applyFill="1" applyBorder="1" applyProtection="1">
      <protection locked="0"/>
    </xf>
    <xf numFmtId="0" fontId="31" fillId="4" borderId="29" xfId="0" applyFont="1" applyFill="1" applyBorder="1" applyProtection="1">
      <protection locked="0"/>
    </xf>
    <xf numFmtId="0" fontId="31" fillId="4" borderId="36" xfId="0" applyFont="1" applyFill="1" applyBorder="1" applyProtection="1">
      <protection locked="0"/>
    </xf>
    <xf numFmtId="0" fontId="8" fillId="4" borderId="40" xfId="0" applyFont="1" applyFill="1" applyBorder="1" applyProtection="1">
      <protection locked="0"/>
    </xf>
    <xf numFmtId="0" fontId="0" fillId="0" borderId="0" xfId="0" applyAlignment="1" applyProtection="1">
      <alignment wrapText="1"/>
      <protection locked="0"/>
    </xf>
    <xf numFmtId="0" fontId="2" fillId="0" borderId="51" xfId="0" applyFont="1" applyBorder="1" applyProtection="1">
      <protection locked="0"/>
    </xf>
    <xf numFmtId="0" fontId="38" fillId="0" borderId="0" xfId="0" applyFont="1" applyAlignment="1" applyProtection="1">
      <alignment horizontal="right" vertical="top"/>
      <protection locked="0"/>
    </xf>
    <xf numFmtId="0" fontId="2" fillId="0" borderId="52" xfId="0" applyFont="1" applyBorder="1" applyProtection="1">
      <protection locked="0"/>
    </xf>
    <xf numFmtId="0" fontId="0" fillId="2" borderId="53" xfId="0" applyFill="1" applyBorder="1" applyProtection="1">
      <protection locked="0"/>
    </xf>
    <xf numFmtId="0" fontId="3" fillId="2" borderId="54" xfId="1" applyFill="1" applyBorder="1" applyProtection="1">
      <protection locked="0"/>
    </xf>
    <xf numFmtId="0" fontId="0" fillId="2" borderId="51" xfId="0" applyFill="1" applyBorder="1" applyProtection="1">
      <protection locked="0"/>
    </xf>
    <xf numFmtId="0" fontId="3" fillId="2" borderId="52" xfId="1" applyFill="1" applyBorder="1" applyProtection="1">
      <protection locked="0"/>
    </xf>
    <xf numFmtId="0" fontId="0" fillId="2" borderId="23" xfId="0" applyFill="1" applyBorder="1" applyProtection="1">
      <protection locked="0"/>
    </xf>
    <xf numFmtId="0" fontId="3" fillId="2" borderId="55" xfId="1" applyFill="1" applyBorder="1" applyProtection="1">
      <protection locked="0"/>
    </xf>
    <xf numFmtId="2" fontId="0" fillId="0" borderId="0" xfId="0" applyNumberFormat="1"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49" fontId="0" fillId="0" borderId="0" xfId="0" applyNumberFormat="1" applyProtection="1">
      <protection locked="0"/>
    </xf>
    <xf numFmtId="49" fontId="30" fillId="0" borderId="0" xfId="0" applyNumberFormat="1" applyFont="1" applyAlignment="1" applyProtection="1">
      <alignment horizontal="right" wrapText="1"/>
      <protection locked="0"/>
    </xf>
    <xf numFmtId="2" fontId="30" fillId="4" borderId="14" xfId="0" applyNumberFormat="1" applyFont="1" applyFill="1" applyBorder="1" applyAlignment="1" applyProtection="1">
      <alignment horizontal="left" textRotation="90" wrapText="1"/>
      <protection locked="0"/>
    </xf>
    <xf numFmtId="49" fontId="30" fillId="4" borderId="14" xfId="0" applyNumberFormat="1" applyFont="1" applyFill="1" applyBorder="1" applyAlignment="1" applyProtection="1">
      <alignment horizontal="left" textRotation="90" wrapText="1"/>
      <protection locked="0"/>
    </xf>
    <xf numFmtId="49" fontId="40" fillId="0" borderId="0" xfId="0" applyNumberFormat="1" applyFont="1" applyAlignment="1" applyProtection="1">
      <alignment textRotation="90" wrapText="1" shrinkToFit="1"/>
      <protection locked="0"/>
    </xf>
    <xf numFmtId="0" fontId="40" fillId="0" borderId="14" xfId="0" applyFont="1" applyBorder="1" applyAlignment="1" applyProtection="1">
      <alignment textRotation="90" wrapText="1"/>
      <protection locked="0"/>
    </xf>
    <xf numFmtId="49" fontId="40" fillId="0" borderId="0" xfId="0" applyNumberFormat="1" applyFont="1" applyAlignment="1" applyProtection="1">
      <alignment horizontal="center" textRotation="90" wrapText="1" shrinkToFit="1"/>
      <protection locked="0"/>
    </xf>
    <xf numFmtId="0" fontId="34" fillId="0" borderId="0" xfId="0" applyFont="1" applyAlignment="1" applyProtection="1">
      <alignment wrapText="1"/>
      <protection locked="0"/>
    </xf>
    <xf numFmtId="0" fontId="34" fillId="0" borderId="0" xfId="0" applyFont="1" applyAlignment="1" applyProtection="1">
      <alignment horizontal="left" vertical="center" wrapText="1"/>
      <protection locked="0"/>
    </xf>
    <xf numFmtId="0" fontId="53" fillId="0" borderId="0" xfId="1" applyFont="1" applyAlignment="1" applyProtection="1">
      <protection locked="0"/>
    </xf>
    <xf numFmtId="0" fontId="68" fillId="0" borderId="14" xfId="0" applyFont="1" applyBorder="1" applyProtection="1">
      <protection locked="0"/>
    </xf>
    <xf numFmtId="0" fontId="54" fillId="0" borderId="14" xfId="0" applyFont="1" applyBorder="1" applyAlignment="1" applyProtection="1">
      <alignment vertical="center"/>
      <protection locked="0"/>
    </xf>
    <xf numFmtId="0" fontId="54" fillId="0" borderId="13" xfId="0" applyFont="1" applyBorder="1" applyAlignment="1" applyProtection="1">
      <alignment vertical="center"/>
      <protection locked="0"/>
    </xf>
    <xf numFmtId="0" fontId="55" fillId="0" borderId="0" xfId="0" applyFont="1" applyProtection="1">
      <protection locked="0"/>
    </xf>
    <xf numFmtId="0" fontId="56" fillId="0" borderId="0" xfId="0" applyFont="1" applyProtection="1">
      <protection locked="0"/>
    </xf>
    <xf numFmtId="0" fontId="56" fillId="0" borderId="0" xfId="0" applyFont="1" applyAlignment="1" applyProtection="1">
      <alignment horizontal="right"/>
      <protection locked="0"/>
    </xf>
    <xf numFmtId="0" fontId="57" fillId="0" borderId="0" xfId="0" applyFont="1" applyProtection="1">
      <protection locked="0"/>
    </xf>
    <xf numFmtId="0" fontId="58" fillId="0" borderId="0" xfId="0" applyFont="1" applyProtection="1">
      <protection locked="0"/>
    </xf>
    <xf numFmtId="49" fontId="9" fillId="0" borderId="0" xfId="0" quotePrefix="1" applyNumberFormat="1" applyFont="1" applyProtection="1">
      <protection locked="0"/>
    </xf>
    <xf numFmtId="0" fontId="34" fillId="0" borderId="0" xfId="0" applyFont="1" applyProtection="1">
      <protection locked="0"/>
    </xf>
    <xf numFmtId="0" fontId="0" fillId="7" borderId="56" xfId="0" applyFill="1" applyBorder="1" applyAlignment="1" applyProtection="1">
      <alignment horizontal="left" vertical="center"/>
      <protection locked="0"/>
    </xf>
    <xf numFmtId="49" fontId="0" fillId="7" borderId="58" xfId="0" applyNumberFormat="1" applyFill="1" applyBorder="1" applyAlignment="1" applyProtection="1">
      <alignment horizontal="left" vertical="center"/>
      <protection locked="0"/>
    </xf>
    <xf numFmtId="0" fontId="37" fillId="7" borderId="56" xfId="0" applyFont="1" applyFill="1" applyBorder="1" applyAlignment="1" applyProtection="1">
      <alignment horizontal="center" vertical="center"/>
      <protection locked="0"/>
    </xf>
    <xf numFmtId="0" fontId="59" fillId="7" borderId="56" xfId="0" applyFont="1" applyFill="1" applyBorder="1" applyAlignment="1" applyProtection="1">
      <alignment horizontal="center" vertical="center"/>
      <protection locked="0"/>
    </xf>
    <xf numFmtId="0" fontId="60" fillId="7" borderId="56" xfId="0" applyFont="1" applyFill="1" applyBorder="1" applyAlignment="1" applyProtection="1">
      <alignment horizontal="center" vertical="center"/>
      <protection locked="0"/>
    </xf>
    <xf numFmtId="0" fontId="34" fillId="7" borderId="56" xfId="0" applyFont="1" applyFill="1" applyBorder="1" applyAlignment="1" applyProtection="1">
      <alignment horizontal="center" vertical="center"/>
      <protection locked="0"/>
    </xf>
    <xf numFmtId="0" fontId="34" fillId="0" borderId="52" xfId="0" applyFont="1" applyBorder="1" applyAlignment="1" applyProtection="1">
      <alignment vertical="center"/>
      <protection locked="0"/>
    </xf>
    <xf numFmtId="0" fontId="34" fillId="0" borderId="56" xfId="0" applyFont="1" applyBorder="1" applyAlignment="1" applyProtection="1">
      <alignment horizontal="center" vertical="center"/>
      <protection locked="0"/>
    </xf>
    <xf numFmtId="0" fontId="37" fillId="11" borderId="59" xfId="0" applyFont="1" applyFill="1" applyBorder="1" applyAlignment="1" applyProtection="1">
      <alignment horizontal="center" vertical="center"/>
      <protection locked="0"/>
    </xf>
    <xf numFmtId="0" fontId="61" fillId="7" borderId="56" xfId="0" applyFont="1" applyFill="1" applyBorder="1" applyAlignment="1" applyProtection="1">
      <alignment horizontal="center" vertical="center"/>
      <protection locked="0"/>
    </xf>
    <xf numFmtId="0" fontId="9" fillId="7" borderId="56" xfId="0" applyFont="1" applyFill="1" applyBorder="1" applyAlignment="1" applyProtection="1">
      <alignment vertical="center"/>
      <protection locked="0"/>
    </xf>
    <xf numFmtId="0" fontId="9" fillId="7" borderId="56" xfId="0" applyFont="1" applyFill="1" applyBorder="1" applyAlignment="1" applyProtection="1">
      <alignment horizontal="center" vertical="center"/>
      <protection locked="0"/>
    </xf>
    <xf numFmtId="11" fontId="34" fillId="7" borderId="57" xfId="0" applyNumberFormat="1" applyFont="1" applyFill="1" applyBorder="1" applyAlignment="1" applyProtection="1">
      <alignment horizontal="left" vertical="center"/>
      <protection locked="0"/>
    </xf>
    <xf numFmtId="0" fontId="0" fillId="7" borderId="14" xfId="0" applyFill="1" applyBorder="1" applyAlignment="1" applyProtection="1">
      <alignment horizontal="center" vertical="center"/>
      <protection locked="0"/>
    </xf>
    <xf numFmtId="0" fontId="62" fillId="0" borderId="14" xfId="0" applyFont="1" applyBorder="1" applyAlignment="1" applyProtection="1">
      <alignment vertical="center"/>
      <protection locked="0"/>
    </xf>
    <xf numFmtId="0" fontId="62" fillId="0" borderId="13" xfId="0" applyFont="1" applyBorder="1" applyAlignment="1" applyProtection="1">
      <alignment vertical="center"/>
      <protection locked="0"/>
    </xf>
    <xf numFmtId="0" fontId="29" fillId="0" borderId="47" xfId="0" applyFont="1" applyBorder="1" applyAlignment="1" applyProtection="1">
      <alignment wrapText="1"/>
      <protection locked="0"/>
    </xf>
    <xf numFmtId="0" fontId="29" fillId="0" borderId="63" xfId="0" applyFont="1" applyBorder="1" applyAlignment="1" applyProtection="1">
      <alignment wrapText="1"/>
      <protection locked="0"/>
    </xf>
    <xf numFmtId="49" fontId="0" fillId="0" borderId="0" xfId="0" quotePrefix="1" applyNumberFormat="1" applyProtection="1">
      <protection locked="0"/>
    </xf>
    <xf numFmtId="0" fontId="0" fillId="11" borderId="59" xfId="0" applyFill="1" applyBorder="1" applyAlignment="1" applyProtection="1">
      <alignment horizontal="left" vertical="center"/>
      <protection locked="0"/>
    </xf>
    <xf numFmtId="49" fontId="0" fillId="11" borderId="58" xfId="0" applyNumberFormat="1" applyFill="1" applyBorder="1" applyAlignment="1" applyProtection="1">
      <alignment horizontal="left" vertical="center"/>
      <protection locked="0"/>
    </xf>
    <xf numFmtId="0" fontId="38" fillId="11" borderId="56" xfId="0" applyFont="1" applyFill="1" applyBorder="1" applyAlignment="1" applyProtection="1">
      <alignment horizontal="center" vertical="center"/>
      <protection locked="0"/>
    </xf>
    <xf numFmtId="0" fontId="38" fillId="11" borderId="59" xfId="0" applyFont="1" applyFill="1" applyBorder="1" applyAlignment="1" applyProtection="1">
      <alignment horizontal="center" vertical="center"/>
      <protection locked="0"/>
    </xf>
    <xf numFmtId="0" fontId="38" fillId="7" borderId="56" xfId="0" applyFont="1" applyFill="1" applyBorder="1" applyAlignment="1" applyProtection="1">
      <alignment horizontal="center" vertical="center"/>
      <protection locked="0"/>
    </xf>
    <xf numFmtId="0" fontId="38" fillId="0" borderId="52" xfId="0" applyFont="1" applyBorder="1" applyAlignment="1" applyProtection="1">
      <alignment vertical="center"/>
      <protection locked="0"/>
    </xf>
    <xf numFmtId="0" fontId="38" fillId="0" borderId="59" xfId="0" applyFont="1" applyBorder="1" applyAlignment="1" applyProtection="1">
      <alignment horizontal="center" vertical="center"/>
      <protection locked="0"/>
    </xf>
    <xf numFmtId="0" fontId="1" fillId="11" borderId="56" xfId="0" applyFont="1" applyFill="1" applyBorder="1" applyAlignment="1" applyProtection="1">
      <alignment horizontal="center" vertical="center"/>
      <protection locked="0"/>
    </xf>
    <xf numFmtId="0" fontId="1" fillId="11" borderId="59" xfId="0" applyFont="1" applyFill="1" applyBorder="1" applyAlignment="1" applyProtection="1">
      <alignment vertical="center"/>
      <protection locked="0"/>
    </xf>
    <xf numFmtId="0" fontId="0" fillId="12" borderId="56" xfId="0" applyFill="1" applyBorder="1" applyAlignment="1" applyProtection="1">
      <alignment horizontal="center" vertical="center"/>
      <protection locked="0"/>
    </xf>
    <xf numFmtId="0" fontId="0" fillId="11" borderId="59" xfId="0" applyFill="1" applyBorder="1" applyAlignment="1" applyProtection="1">
      <alignment horizontal="center" vertical="center"/>
      <protection locked="0"/>
    </xf>
    <xf numFmtId="11" fontId="38" fillId="11" borderId="57" xfId="0" applyNumberFormat="1" applyFont="1" applyFill="1" applyBorder="1" applyAlignment="1" applyProtection="1">
      <alignment horizontal="left" vertical="center"/>
      <protection locked="0"/>
    </xf>
    <xf numFmtId="0" fontId="0" fillId="11" borderId="14" xfId="0" applyFill="1" applyBorder="1" applyAlignment="1" applyProtection="1">
      <alignment horizontal="center" vertical="center"/>
      <protection locked="0"/>
    </xf>
    <xf numFmtId="0" fontId="73" fillId="0" borderId="14" xfId="0" applyFont="1" applyBorder="1" applyAlignment="1" applyProtection="1">
      <alignment vertical="center"/>
      <protection locked="0"/>
    </xf>
    <xf numFmtId="0" fontId="73" fillId="0" borderId="13" xfId="0" applyFont="1" applyBorder="1" applyAlignment="1" applyProtection="1">
      <alignment vertical="center"/>
      <protection locked="0"/>
    </xf>
    <xf numFmtId="0" fontId="29" fillId="0" borderId="14" xfId="0" applyFont="1" applyBorder="1" applyAlignment="1" applyProtection="1">
      <alignment wrapText="1"/>
      <protection locked="0"/>
    </xf>
    <xf numFmtId="0" fontId="29" fillId="0" borderId="64" xfId="0" applyFont="1" applyBorder="1" applyAlignment="1" applyProtection="1">
      <alignment wrapText="1"/>
      <protection locked="0"/>
    </xf>
    <xf numFmtId="0" fontId="34" fillId="7" borderId="56" xfId="0" applyFont="1" applyFill="1" applyBorder="1" applyAlignment="1" applyProtection="1">
      <alignment vertical="center"/>
      <protection locked="0"/>
    </xf>
    <xf numFmtId="0" fontId="0" fillId="7" borderId="14" xfId="0" applyFill="1" applyBorder="1" applyAlignment="1" applyProtection="1">
      <alignment vertical="center"/>
      <protection locked="0"/>
    </xf>
    <xf numFmtId="0" fontId="34" fillId="7" borderId="52" xfId="0" applyFont="1" applyFill="1" applyBorder="1" applyAlignment="1" applyProtection="1">
      <alignment vertical="center"/>
      <protection locked="0"/>
    </xf>
    <xf numFmtId="0" fontId="9" fillId="7" borderId="52" xfId="0" applyFont="1" applyFill="1" applyBorder="1" applyAlignment="1" applyProtection="1">
      <alignment vertical="center"/>
      <protection locked="0"/>
    </xf>
    <xf numFmtId="0" fontId="34" fillId="7" borderId="52" xfId="0" applyFont="1" applyFill="1" applyBorder="1" applyAlignment="1" applyProtection="1">
      <alignment horizontal="center" vertical="center"/>
      <protection locked="0"/>
    </xf>
    <xf numFmtId="0" fontId="34" fillId="7" borderId="0" xfId="0" applyFont="1" applyFill="1" applyAlignment="1" applyProtection="1">
      <alignment horizontal="center" vertical="center"/>
      <protection locked="0"/>
    </xf>
    <xf numFmtId="0" fontId="34" fillId="0" borderId="52" xfId="0" applyFont="1" applyBorder="1" applyAlignment="1" applyProtection="1">
      <alignment horizontal="center" vertical="center"/>
      <protection locked="0"/>
    </xf>
    <xf numFmtId="0" fontId="71" fillId="0" borderId="0" xfId="0" applyFont="1" applyProtection="1">
      <protection locked="0"/>
    </xf>
    <xf numFmtId="49" fontId="9" fillId="3" borderId="0" xfId="0" quotePrefix="1" applyNumberFormat="1" applyFont="1" applyFill="1" applyProtection="1">
      <protection locked="0"/>
    </xf>
    <xf numFmtId="0" fontId="34" fillId="3" borderId="0" xfId="0" applyFont="1" applyFill="1" applyProtection="1">
      <protection locked="0"/>
    </xf>
    <xf numFmtId="0" fontId="34" fillId="13" borderId="56" xfId="0" applyFont="1" applyFill="1" applyBorder="1" applyAlignment="1" applyProtection="1">
      <alignment horizontal="left" vertical="center"/>
      <protection locked="0"/>
    </xf>
    <xf numFmtId="49" fontId="34" fillId="3" borderId="60" xfId="0" applyNumberFormat="1" applyFont="1" applyFill="1" applyBorder="1" applyAlignment="1" applyProtection="1">
      <alignment horizontal="left" vertical="center"/>
      <protection locked="0"/>
    </xf>
    <xf numFmtId="0" fontId="37" fillId="3" borderId="56" xfId="0" applyFont="1" applyFill="1" applyBorder="1" applyAlignment="1" applyProtection="1">
      <alignment horizontal="center" vertical="center"/>
      <protection locked="0"/>
    </xf>
    <xf numFmtId="0" fontId="37" fillId="3" borderId="52" xfId="0" applyFont="1" applyFill="1" applyBorder="1" applyAlignment="1" applyProtection="1">
      <alignment horizontal="center" vertical="center"/>
      <protection locked="0"/>
    </xf>
    <xf numFmtId="0" fontId="34" fillId="3" borderId="52" xfId="0" applyFont="1" applyFill="1" applyBorder="1" applyAlignment="1" applyProtection="1">
      <alignment horizontal="center" vertical="center"/>
      <protection locked="0"/>
    </xf>
    <xf numFmtId="0" fontId="34" fillId="3" borderId="56" xfId="0" applyFont="1" applyFill="1" applyBorder="1" applyAlignment="1" applyProtection="1">
      <alignment horizontal="center" vertical="center"/>
      <protection locked="0"/>
    </xf>
    <xf numFmtId="0" fontId="34" fillId="8" borderId="52" xfId="0" applyFont="1" applyFill="1" applyBorder="1" applyAlignment="1" applyProtection="1">
      <alignment vertical="center"/>
      <protection locked="0"/>
    </xf>
    <xf numFmtId="0" fontId="34" fillId="3" borderId="52" xfId="0" applyFont="1" applyFill="1" applyBorder="1" applyAlignment="1" applyProtection="1">
      <alignment vertical="center"/>
      <protection locked="0"/>
    </xf>
    <xf numFmtId="0" fontId="34" fillId="8" borderId="52" xfId="0" applyFont="1" applyFill="1" applyBorder="1" applyAlignment="1" applyProtection="1">
      <alignment horizontal="center" vertical="center"/>
      <protection locked="0"/>
    </xf>
    <xf numFmtId="0" fontId="34" fillId="3" borderId="51" xfId="0" applyFont="1" applyFill="1" applyBorder="1" applyAlignment="1" applyProtection="1">
      <alignment vertical="center"/>
      <protection locked="0"/>
    </xf>
    <xf numFmtId="0" fontId="34" fillId="13" borderId="56" xfId="0" applyFont="1" applyFill="1" applyBorder="1" applyAlignment="1" applyProtection="1">
      <alignment horizontal="center" vertical="center"/>
      <protection locked="0"/>
    </xf>
    <xf numFmtId="0" fontId="34" fillId="13" borderId="59" xfId="0" applyFont="1" applyFill="1" applyBorder="1" applyAlignment="1" applyProtection="1">
      <alignment vertical="center"/>
      <protection locked="0"/>
    </xf>
    <xf numFmtId="11" fontId="34" fillId="3" borderId="51" xfId="0" applyNumberFormat="1" applyFont="1" applyFill="1" applyBorder="1" applyAlignment="1" applyProtection="1">
      <alignment horizontal="left" vertical="center"/>
      <protection locked="0"/>
    </xf>
    <xf numFmtId="0" fontId="34" fillId="3" borderId="14" xfId="0" applyFont="1" applyFill="1" applyBorder="1" applyAlignment="1" applyProtection="1">
      <alignment vertical="center"/>
      <protection locked="0"/>
    </xf>
    <xf numFmtId="0" fontId="0" fillId="14" borderId="56" xfId="0" applyFill="1" applyBorder="1" applyAlignment="1" applyProtection="1">
      <alignment horizontal="left" vertical="center"/>
      <protection locked="0"/>
    </xf>
    <xf numFmtId="49" fontId="0" fillId="8" borderId="60" xfId="0" applyNumberFormat="1" applyFill="1" applyBorder="1" applyAlignment="1" applyProtection="1">
      <alignment horizontal="left" vertical="center"/>
      <protection locked="0"/>
    </xf>
    <xf numFmtId="0" fontId="37" fillId="8" borderId="56" xfId="0" applyFont="1" applyFill="1" applyBorder="1" applyAlignment="1" applyProtection="1">
      <alignment horizontal="center" vertical="center"/>
      <protection locked="0"/>
    </xf>
    <xf numFmtId="0" fontId="59" fillId="8" borderId="56" xfId="0" applyFont="1" applyFill="1" applyBorder="1" applyAlignment="1" applyProtection="1">
      <alignment horizontal="center" vertical="center"/>
      <protection locked="0"/>
    </xf>
    <xf numFmtId="0" fontId="60" fillId="8" borderId="52" xfId="0" applyFont="1" applyFill="1" applyBorder="1" applyAlignment="1" applyProtection="1">
      <alignment horizontal="center" vertical="center"/>
      <protection locked="0"/>
    </xf>
    <xf numFmtId="0" fontId="59" fillId="8" borderId="52" xfId="0" applyFont="1" applyFill="1" applyBorder="1" applyAlignment="1" applyProtection="1">
      <alignment horizontal="center" vertical="center"/>
      <protection locked="0"/>
    </xf>
    <xf numFmtId="0" fontId="34" fillId="8" borderId="56" xfId="0" applyFont="1" applyFill="1" applyBorder="1" applyAlignment="1" applyProtection="1">
      <alignment horizontal="center" vertical="center"/>
      <protection locked="0"/>
    </xf>
    <xf numFmtId="0" fontId="61" fillId="8" borderId="56" xfId="0" applyFont="1" applyFill="1" applyBorder="1" applyAlignment="1" applyProtection="1">
      <alignment horizontal="center" vertical="center"/>
      <protection locked="0"/>
    </xf>
    <xf numFmtId="0" fontId="34" fillId="8" borderId="51" xfId="0" applyFont="1" applyFill="1" applyBorder="1" applyAlignment="1" applyProtection="1">
      <alignment vertical="center"/>
      <protection locked="0"/>
    </xf>
    <xf numFmtId="0" fontId="9" fillId="14" borderId="56" xfId="0" applyFont="1" applyFill="1" applyBorder="1" applyAlignment="1" applyProtection="1">
      <alignment horizontal="center" vertical="center"/>
      <protection locked="0"/>
    </xf>
    <xf numFmtId="0" fontId="9" fillId="14" borderId="59" xfId="0" applyFont="1" applyFill="1" applyBorder="1" applyAlignment="1" applyProtection="1">
      <alignment vertical="center"/>
      <protection locked="0"/>
    </xf>
    <xf numFmtId="11" fontId="34" fillId="8" borderId="51" xfId="0" applyNumberFormat="1" applyFont="1" applyFill="1" applyBorder="1" applyAlignment="1" applyProtection="1">
      <alignment horizontal="left" vertical="center"/>
      <protection locked="0"/>
    </xf>
    <xf numFmtId="0" fontId="0" fillId="8" borderId="14" xfId="0" applyFill="1" applyBorder="1" applyAlignment="1" applyProtection="1">
      <alignment vertical="center"/>
      <protection locked="0"/>
    </xf>
    <xf numFmtId="0" fontId="9" fillId="8" borderId="14" xfId="0" applyFont="1" applyFill="1" applyBorder="1" applyAlignment="1" applyProtection="1">
      <alignment vertical="center"/>
      <protection locked="0"/>
    </xf>
    <xf numFmtId="0" fontId="0" fillId="8" borderId="56" xfId="0" applyFill="1" applyBorder="1" applyAlignment="1" applyProtection="1">
      <alignment horizontal="left" vertical="center"/>
      <protection locked="0"/>
    </xf>
    <xf numFmtId="0" fontId="61" fillId="8" borderId="52" xfId="0" applyFont="1" applyFill="1" applyBorder="1" applyAlignment="1" applyProtection="1">
      <alignment horizontal="center" vertical="center"/>
      <protection locked="0"/>
    </xf>
    <xf numFmtId="0" fontId="0" fillId="14" borderId="56" xfId="0" applyFill="1" applyBorder="1" applyAlignment="1" applyProtection="1">
      <alignment vertical="center"/>
      <protection locked="0"/>
    </xf>
    <xf numFmtId="0" fontId="0" fillId="8" borderId="14" xfId="0" applyFill="1" applyBorder="1" applyProtection="1">
      <protection locked="0"/>
    </xf>
    <xf numFmtId="0" fontId="34" fillId="8" borderId="57" xfId="0" applyFont="1" applyFill="1" applyBorder="1" applyAlignment="1" applyProtection="1">
      <alignment horizontal="center" vertical="center"/>
      <protection locked="0"/>
    </xf>
    <xf numFmtId="0" fontId="61" fillId="8" borderId="14" xfId="0" applyFont="1" applyFill="1" applyBorder="1" applyAlignment="1" applyProtection="1">
      <alignment horizontal="center"/>
      <protection locked="0"/>
    </xf>
    <xf numFmtId="0" fontId="0" fillId="8" borderId="13" xfId="0" applyFill="1" applyBorder="1" applyProtection="1">
      <protection locked="0"/>
    </xf>
    <xf numFmtId="0" fontId="37" fillId="8" borderId="52" xfId="0" applyFont="1" applyFill="1" applyBorder="1" applyAlignment="1" applyProtection="1">
      <alignment horizontal="center" vertical="center"/>
      <protection locked="0"/>
    </xf>
    <xf numFmtId="0" fontId="34" fillId="8" borderId="51" xfId="0" applyFont="1" applyFill="1" applyBorder="1" applyAlignment="1" applyProtection="1">
      <alignment horizontal="center" vertical="center"/>
      <protection locked="0"/>
    </xf>
    <xf numFmtId="49" fontId="0" fillId="8" borderId="12" xfId="0" applyNumberFormat="1" applyFill="1" applyBorder="1" applyAlignment="1" applyProtection="1">
      <alignment horizontal="left" vertical="center"/>
      <protection locked="0"/>
    </xf>
    <xf numFmtId="0" fontId="37" fillId="8" borderId="14" xfId="0" applyFont="1" applyFill="1" applyBorder="1" applyAlignment="1" applyProtection="1">
      <alignment horizontal="center" vertical="center"/>
      <protection locked="0"/>
    </xf>
    <xf numFmtId="0" fontId="60" fillId="8" borderId="14" xfId="0" applyFont="1" applyFill="1" applyBorder="1" applyAlignment="1" applyProtection="1">
      <alignment horizontal="center" vertical="center"/>
      <protection locked="0"/>
    </xf>
    <xf numFmtId="0" fontId="34" fillId="8" borderId="14" xfId="0" applyFont="1" applyFill="1" applyBorder="1" applyAlignment="1" applyProtection="1">
      <alignment horizontal="center" vertical="center"/>
      <protection locked="0"/>
    </xf>
    <xf numFmtId="0" fontId="59" fillId="8" borderId="14" xfId="0" applyFont="1" applyFill="1" applyBorder="1" applyAlignment="1" applyProtection="1">
      <alignment horizontal="center" vertical="center"/>
      <protection locked="0"/>
    </xf>
    <xf numFmtId="0" fontId="34" fillId="8" borderId="13" xfId="0" applyFont="1" applyFill="1" applyBorder="1" applyAlignment="1" applyProtection="1">
      <alignment horizontal="center" vertical="center"/>
      <protection locked="0"/>
    </xf>
    <xf numFmtId="0" fontId="0" fillId="14" borderId="57" xfId="0" applyFill="1" applyBorder="1" applyAlignment="1" applyProtection="1">
      <alignment vertical="center"/>
      <protection locked="0"/>
    </xf>
    <xf numFmtId="11" fontId="34" fillId="8" borderId="13" xfId="0" applyNumberFormat="1" applyFont="1" applyFill="1" applyBorder="1" applyAlignment="1" applyProtection="1">
      <alignment horizontal="left" vertical="center"/>
      <protection locked="0"/>
    </xf>
    <xf numFmtId="0" fontId="0" fillId="15" borderId="56" xfId="0" applyFill="1" applyBorder="1" applyAlignment="1" applyProtection="1">
      <alignment horizontal="left" vertical="center"/>
      <protection locked="0"/>
    </xf>
    <xf numFmtId="49" fontId="0" fillId="16" borderId="61" xfId="0" applyNumberFormat="1" applyFill="1" applyBorder="1" applyAlignment="1" applyProtection="1">
      <alignment horizontal="left" vertical="center"/>
      <protection locked="0"/>
    </xf>
    <xf numFmtId="0" fontId="37" fillId="16" borderId="52" xfId="0" applyFont="1" applyFill="1" applyBorder="1" applyAlignment="1" applyProtection="1">
      <alignment horizontal="center" vertical="center"/>
      <protection locked="0"/>
    </xf>
    <xf numFmtId="0" fontId="37" fillId="16" borderId="14" xfId="0" applyFont="1" applyFill="1" applyBorder="1" applyAlignment="1" applyProtection="1">
      <alignment horizontal="center" vertical="center"/>
      <protection locked="0"/>
    </xf>
    <xf numFmtId="0" fontId="1" fillId="16" borderId="14" xfId="0" applyFont="1" applyFill="1" applyBorder="1" applyAlignment="1" applyProtection="1">
      <alignment horizontal="center" vertical="center"/>
      <protection locked="0"/>
    </xf>
    <xf numFmtId="0" fontId="60" fillId="16" borderId="14" xfId="0" applyFont="1" applyFill="1" applyBorder="1" applyAlignment="1" applyProtection="1">
      <alignment horizontal="center" vertical="center"/>
      <protection locked="0"/>
    </xf>
    <xf numFmtId="0" fontId="34" fillId="16" borderId="14" xfId="0" applyFont="1" applyFill="1" applyBorder="1" applyAlignment="1" applyProtection="1">
      <alignment horizontal="center" vertical="center"/>
      <protection locked="0"/>
    </xf>
    <xf numFmtId="0" fontId="59" fillId="16" borderId="14" xfId="0" applyFont="1" applyFill="1" applyBorder="1" applyAlignment="1" applyProtection="1">
      <alignment horizontal="center" vertical="center"/>
      <protection locked="0"/>
    </xf>
    <xf numFmtId="0" fontId="0" fillId="16" borderId="14" xfId="0" applyFill="1" applyBorder="1" applyProtection="1">
      <protection locked="0"/>
    </xf>
    <xf numFmtId="0" fontId="61" fillId="16" borderId="14" xfId="0" applyFont="1" applyFill="1" applyBorder="1" applyAlignment="1" applyProtection="1">
      <alignment horizontal="center"/>
      <protection locked="0"/>
    </xf>
    <xf numFmtId="0" fontId="9" fillId="15" borderId="56" xfId="0" applyFont="1" applyFill="1" applyBorder="1" applyAlignment="1" applyProtection="1">
      <alignment horizontal="center" vertical="center"/>
      <protection locked="0"/>
    </xf>
    <xf numFmtId="0" fontId="9" fillId="15" borderId="62" xfId="0" applyFont="1" applyFill="1" applyBorder="1" applyAlignment="1" applyProtection="1">
      <alignment vertical="center"/>
      <protection locked="0"/>
    </xf>
    <xf numFmtId="11" fontId="34" fillId="16" borderId="13" xfId="0" applyNumberFormat="1" applyFont="1" applyFill="1" applyBorder="1" applyAlignment="1" applyProtection="1">
      <alignment horizontal="left" vertical="center"/>
      <protection locked="0"/>
    </xf>
    <xf numFmtId="0" fontId="0" fillId="16" borderId="14" xfId="0" applyFill="1" applyBorder="1" applyAlignment="1" applyProtection="1">
      <alignment vertical="center"/>
      <protection locked="0"/>
    </xf>
    <xf numFmtId="0" fontId="0" fillId="16" borderId="56" xfId="0" applyFill="1" applyBorder="1" applyAlignment="1" applyProtection="1">
      <alignment horizontal="left" vertical="center"/>
      <protection locked="0"/>
    </xf>
    <xf numFmtId="0" fontId="0" fillId="15" borderId="57" xfId="0" applyFill="1" applyBorder="1" applyAlignment="1" applyProtection="1">
      <alignment vertical="center"/>
      <protection locked="0"/>
    </xf>
    <xf numFmtId="49" fontId="0" fillId="16" borderId="12" xfId="0" applyNumberFormat="1" applyFill="1" applyBorder="1" applyAlignment="1" applyProtection="1">
      <alignment horizontal="left" vertical="center"/>
      <protection locked="0"/>
    </xf>
    <xf numFmtId="0" fontId="0" fillId="0" borderId="56" xfId="0" applyBorder="1" applyAlignment="1" applyProtection="1">
      <alignment horizontal="left" vertical="center"/>
      <protection locked="0"/>
    </xf>
    <xf numFmtId="49" fontId="0" fillId="0" borderId="61" xfId="0" applyNumberFormat="1"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59" fillId="0" borderId="14" xfId="0" applyFont="1" applyBorder="1" applyAlignment="1" applyProtection="1">
      <alignment horizontal="center" vertical="center"/>
      <protection locked="0"/>
    </xf>
    <xf numFmtId="0" fontId="61" fillId="0" borderId="14" xfId="0" applyFont="1" applyBorder="1" applyAlignment="1" applyProtection="1">
      <alignment horizontal="center" vertical="center"/>
      <protection locked="0"/>
    </xf>
    <xf numFmtId="0" fontId="34" fillId="0" borderId="14" xfId="0" applyFont="1" applyBorder="1" applyAlignment="1" applyProtection="1">
      <alignment horizontal="center" vertical="center"/>
      <protection locked="0"/>
    </xf>
    <xf numFmtId="0" fontId="0" fillId="0" borderId="14" xfId="0" applyBorder="1" applyProtection="1">
      <protection locked="0"/>
    </xf>
    <xf numFmtId="0" fontId="61" fillId="0" borderId="14" xfId="0" applyFont="1" applyBorder="1" applyAlignment="1" applyProtection="1">
      <alignment horizontal="center"/>
      <protection locked="0"/>
    </xf>
    <xf numFmtId="0" fontId="59" fillId="11" borderId="59" xfId="0" applyFont="1" applyFill="1" applyBorder="1" applyAlignment="1" applyProtection="1">
      <alignment vertical="center"/>
      <protection locked="0"/>
    </xf>
    <xf numFmtId="0" fontId="9" fillId="0" borderId="56" xfId="0" applyFont="1" applyBorder="1" applyAlignment="1" applyProtection="1">
      <alignment horizontal="center" vertical="center"/>
      <protection locked="0"/>
    </xf>
    <xf numFmtId="0" fontId="9" fillId="0" borderId="62" xfId="0" applyFont="1" applyBorder="1" applyAlignment="1" applyProtection="1">
      <alignment vertical="center"/>
      <protection locked="0"/>
    </xf>
    <xf numFmtId="11" fontId="34" fillId="0" borderId="13" xfId="0" applyNumberFormat="1" applyFont="1" applyBorder="1" applyAlignment="1" applyProtection="1">
      <alignment horizontal="left" vertical="center"/>
      <protection locked="0"/>
    </xf>
    <xf numFmtId="0" fontId="0" fillId="0" borderId="14" xfId="0" applyBorder="1" applyAlignment="1" applyProtection="1">
      <alignment vertical="center"/>
      <protection locked="0"/>
    </xf>
    <xf numFmtId="0" fontId="37" fillId="0" borderId="14" xfId="0" applyFont="1" applyBorder="1" applyAlignment="1" applyProtection="1">
      <alignment horizontal="center" vertical="center"/>
      <protection locked="0"/>
    </xf>
    <xf numFmtId="0" fontId="1" fillId="0" borderId="56" xfId="0" applyFont="1" applyBorder="1" applyAlignment="1" applyProtection="1">
      <alignment horizontal="left" vertical="center"/>
      <protection locked="0"/>
    </xf>
    <xf numFmtId="0" fontId="0" fillId="0" borderId="57" xfId="0" applyBorder="1" applyAlignment="1" applyProtection="1">
      <alignment vertical="center"/>
      <protection locked="0"/>
    </xf>
    <xf numFmtId="0" fontId="61" fillId="0" borderId="0" xfId="0" applyFont="1" applyProtection="1">
      <protection locked="0"/>
    </xf>
    <xf numFmtId="0" fontId="61" fillId="0" borderId="56" xfId="0" applyFont="1" applyBorder="1" applyAlignment="1" applyProtection="1">
      <alignment horizontal="left" vertical="center"/>
      <protection locked="0"/>
    </xf>
    <xf numFmtId="49" fontId="61" fillId="0" borderId="27" xfId="0" applyNumberFormat="1" applyFont="1" applyBorder="1" applyAlignment="1" applyProtection="1">
      <alignment horizontal="left" vertical="center"/>
      <protection locked="0"/>
    </xf>
    <xf numFmtId="0" fontId="61" fillId="0" borderId="14" xfId="0" applyFont="1" applyBorder="1" applyProtection="1">
      <protection locked="0"/>
    </xf>
    <xf numFmtId="0" fontId="61" fillId="0" borderId="56" xfId="0" applyFont="1" applyBorder="1" applyAlignment="1" applyProtection="1">
      <alignment horizontal="center" vertical="center"/>
      <protection locked="0"/>
    </xf>
    <xf numFmtId="0" fontId="61" fillId="0" borderId="57" xfId="0" applyFont="1" applyBorder="1" applyAlignment="1" applyProtection="1">
      <alignment vertical="center"/>
      <protection locked="0"/>
    </xf>
    <xf numFmtId="11" fontId="61" fillId="0" borderId="13" xfId="0" applyNumberFormat="1" applyFont="1" applyBorder="1" applyAlignment="1" applyProtection="1">
      <alignment horizontal="left" vertical="center"/>
      <protection locked="0"/>
    </xf>
    <xf numFmtId="0" fontId="61" fillId="0" borderId="14" xfId="0" applyFont="1" applyBorder="1" applyAlignment="1" applyProtection="1">
      <alignment vertical="center"/>
      <protection locked="0"/>
    </xf>
    <xf numFmtId="0" fontId="0" fillId="17" borderId="14" xfId="0" applyFill="1" applyBorder="1" applyProtection="1">
      <protection locked="0"/>
    </xf>
    <xf numFmtId="0" fontId="9" fillId="0" borderId="59" xfId="0" applyFont="1" applyBorder="1" applyAlignment="1" applyProtection="1">
      <alignment vertical="center"/>
      <protection locked="0"/>
    </xf>
    <xf numFmtId="11" fontId="34" fillId="0" borderId="51" xfId="0" applyNumberFormat="1" applyFont="1" applyBorder="1" applyAlignment="1" applyProtection="1">
      <alignment horizontal="left" vertical="center"/>
      <protection locked="0"/>
    </xf>
    <xf numFmtId="0" fontId="0" fillId="0" borderId="56" xfId="0" applyBorder="1" applyAlignment="1" applyProtection="1">
      <alignment vertical="center"/>
      <protection locked="0"/>
    </xf>
    <xf numFmtId="49" fontId="0" fillId="0" borderId="12" xfId="0" applyNumberFormat="1" applyBorder="1" applyAlignment="1" applyProtection="1">
      <alignment horizontal="left" vertical="center"/>
      <protection locked="0"/>
    </xf>
    <xf numFmtId="0" fontId="34" fillId="7" borderId="56" xfId="0" applyFont="1" applyFill="1" applyBorder="1" applyAlignment="1" applyProtection="1">
      <alignment horizontal="left" vertical="center"/>
      <protection locked="0"/>
    </xf>
    <xf numFmtId="49" fontId="34" fillId="7" borderId="58" xfId="0" applyNumberFormat="1" applyFont="1" applyFill="1" applyBorder="1" applyAlignment="1" applyProtection="1">
      <alignment horizontal="left" vertical="center"/>
      <protection locked="0"/>
    </xf>
    <xf numFmtId="0" fontId="34" fillId="7" borderId="27" xfId="0" applyFont="1" applyFill="1" applyBorder="1" applyAlignment="1" applyProtection="1">
      <alignment horizontal="center" vertical="center"/>
      <protection locked="0"/>
    </xf>
    <xf numFmtId="0" fontId="9" fillId="0" borderId="0" xfId="0" applyFont="1" applyAlignment="1" applyProtection="1">
      <alignment horizontal="left" vertical="center"/>
      <protection locked="0"/>
    </xf>
    <xf numFmtId="0" fontId="38" fillId="7" borderId="56" xfId="0" applyFont="1" applyFill="1" applyBorder="1" applyAlignment="1" applyProtection="1">
      <alignment horizontal="left" vertical="center"/>
      <protection locked="0"/>
    </xf>
    <xf numFmtId="0" fontId="38" fillId="7" borderId="56" xfId="0" applyFont="1" applyFill="1" applyBorder="1" applyAlignment="1" applyProtection="1">
      <alignment vertical="center"/>
      <protection locked="0"/>
    </xf>
    <xf numFmtId="11" fontId="38" fillId="7" borderId="57" xfId="0" applyNumberFormat="1" applyFont="1" applyFill="1" applyBorder="1" applyAlignment="1" applyProtection="1">
      <alignment horizontal="left" vertical="center"/>
      <protection locked="0"/>
    </xf>
    <xf numFmtId="0" fontId="38" fillId="7" borderId="27" xfId="0" applyFont="1" applyFill="1" applyBorder="1" applyAlignment="1" applyProtection="1">
      <alignment horizontal="center" vertical="center"/>
      <protection locked="0"/>
    </xf>
    <xf numFmtId="0" fontId="38" fillId="0" borderId="0" xfId="0" applyFont="1" applyAlignment="1" applyProtection="1">
      <alignment horizontal="left" vertical="center"/>
      <protection locked="0"/>
    </xf>
    <xf numFmtId="0" fontId="59" fillId="0" borderId="0" xfId="0" applyFont="1" applyProtection="1">
      <protection locked="0"/>
    </xf>
    <xf numFmtId="49" fontId="38" fillId="7" borderId="58" xfId="0" applyNumberFormat="1" applyFont="1" applyFill="1" applyBorder="1" applyAlignment="1" applyProtection="1">
      <alignment horizontal="left" vertical="center"/>
      <protection locked="0"/>
    </xf>
    <xf numFmtId="0" fontId="38" fillId="7" borderId="52" xfId="0" applyFont="1" applyFill="1" applyBorder="1" applyAlignment="1" applyProtection="1">
      <alignment horizontal="center" vertical="center"/>
      <protection locked="0"/>
    </xf>
    <xf numFmtId="0" fontId="37" fillId="0" borderId="0" xfId="0" applyFont="1" applyProtection="1">
      <protection locked="0"/>
    </xf>
    <xf numFmtId="0" fontId="6" fillId="7" borderId="56" xfId="0" applyFont="1" applyFill="1" applyBorder="1" applyAlignment="1" applyProtection="1">
      <alignment horizontal="left" vertical="center"/>
      <protection locked="0"/>
    </xf>
    <xf numFmtId="0" fontId="37" fillId="7" borderId="56" xfId="0" applyFont="1" applyFill="1" applyBorder="1" applyAlignment="1" applyProtection="1">
      <alignment horizontal="left" vertical="center"/>
      <protection locked="0"/>
    </xf>
    <xf numFmtId="49" fontId="37" fillId="7" borderId="58" xfId="0" applyNumberFormat="1" applyFont="1" applyFill="1" applyBorder="1" applyAlignment="1" applyProtection="1">
      <alignment horizontal="left" vertical="center"/>
      <protection locked="0"/>
    </xf>
    <xf numFmtId="0" fontId="37" fillId="7" borderId="52" xfId="0" applyFont="1" applyFill="1" applyBorder="1" applyAlignment="1" applyProtection="1">
      <alignment horizontal="center" vertical="center"/>
      <protection locked="0"/>
    </xf>
    <xf numFmtId="0" fontId="37" fillId="7" borderId="56" xfId="0" applyFont="1" applyFill="1" applyBorder="1" applyAlignment="1" applyProtection="1">
      <alignment vertical="center"/>
      <protection locked="0"/>
    </xf>
    <xf numFmtId="0" fontId="6" fillId="7" borderId="56" xfId="0" applyFont="1" applyFill="1" applyBorder="1" applyAlignment="1" applyProtection="1">
      <alignment horizontal="center" vertical="center"/>
      <protection locked="0"/>
    </xf>
    <xf numFmtId="11" fontId="37" fillId="7" borderId="57" xfId="0" applyNumberFormat="1" applyFont="1" applyFill="1" applyBorder="1" applyAlignment="1" applyProtection="1">
      <alignment horizontal="left" vertical="center"/>
      <protection locked="0"/>
    </xf>
    <xf numFmtId="0" fontId="37" fillId="7" borderId="27" xfId="0" applyFont="1" applyFill="1" applyBorder="1" applyAlignment="1" applyProtection="1">
      <alignment horizontal="center" vertical="center"/>
      <protection locked="0"/>
    </xf>
    <xf numFmtId="0" fontId="6" fillId="0" borderId="0" xfId="0" applyFont="1" applyAlignment="1" applyProtection="1">
      <alignment horizontal="left" vertical="center"/>
      <protection locked="0"/>
    </xf>
    <xf numFmtId="0" fontId="34" fillId="7" borderId="52" xfId="0" applyFont="1" applyFill="1" applyBorder="1" applyAlignment="1" applyProtection="1">
      <alignment horizontal="left" vertical="center"/>
      <protection locked="0"/>
    </xf>
    <xf numFmtId="49" fontId="34" fillId="7" borderId="60" xfId="0" applyNumberFormat="1" applyFont="1" applyFill="1" applyBorder="1" applyAlignment="1" applyProtection="1">
      <alignment horizontal="left" vertical="center"/>
      <protection locked="0"/>
    </xf>
    <xf numFmtId="0" fontId="60" fillId="7" borderId="52" xfId="0" applyFont="1" applyFill="1" applyBorder="1" applyAlignment="1" applyProtection="1">
      <alignment horizontal="center" vertical="center"/>
      <protection locked="0"/>
    </xf>
    <xf numFmtId="0" fontId="61" fillId="7" borderId="52" xfId="0" applyFont="1" applyFill="1" applyBorder="1" applyAlignment="1" applyProtection="1">
      <alignment horizontal="center" vertical="center"/>
      <protection locked="0"/>
    </xf>
    <xf numFmtId="0" fontId="9" fillId="7" borderId="52" xfId="0" applyFont="1" applyFill="1" applyBorder="1" applyAlignment="1" applyProtection="1">
      <alignment horizontal="center" vertical="center"/>
      <protection locked="0"/>
    </xf>
    <xf numFmtId="11" fontId="34" fillId="7" borderId="51" xfId="0" applyNumberFormat="1" applyFont="1" applyFill="1" applyBorder="1" applyAlignment="1" applyProtection="1">
      <alignment horizontal="left" vertical="center"/>
      <protection locked="0"/>
    </xf>
    <xf numFmtId="0" fontId="34" fillId="7" borderId="24" xfId="0" applyFont="1" applyFill="1" applyBorder="1" applyAlignment="1" applyProtection="1">
      <alignment horizontal="center" vertical="center"/>
      <protection locked="0"/>
    </xf>
    <xf numFmtId="2" fontId="34" fillId="0" borderId="0" xfId="0" applyNumberFormat="1" applyFont="1" applyProtection="1">
      <protection locked="0"/>
    </xf>
    <xf numFmtId="0" fontId="3" fillId="4" borderId="31" xfId="1" applyFill="1" applyBorder="1" applyProtection="1"/>
    <xf numFmtId="0" fontId="3" fillId="0" borderId="18" xfId="1" applyNumberFormat="1" applyBorder="1" applyProtection="1"/>
    <xf numFmtId="0" fontId="3" fillId="0" borderId="17" xfId="1" applyBorder="1" applyAlignment="1" applyProtection="1">
      <alignment wrapText="1"/>
    </xf>
    <xf numFmtId="0" fontId="75" fillId="7" borderId="67" xfId="0" applyFont="1" applyFill="1" applyBorder="1" applyProtection="1">
      <protection locked="0"/>
    </xf>
    <xf numFmtId="0" fontId="75" fillId="7" borderId="12" xfId="0" applyFont="1" applyFill="1" applyBorder="1" applyProtection="1">
      <protection locked="0"/>
    </xf>
    <xf numFmtId="0" fontId="75" fillId="7" borderId="5" xfId="0" applyFont="1" applyFill="1" applyBorder="1" applyProtection="1">
      <protection locked="0"/>
    </xf>
    <xf numFmtId="0" fontId="3" fillId="0" borderId="17" xfId="1" applyNumberFormat="1" applyBorder="1" applyAlignment="1" applyProtection="1">
      <alignment wrapText="1"/>
    </xf>
    <xf numFmtId="0" fontId="3" fillId="4" borderId="34" xfId="1" applyFill="1" applyBorder="1" applyProtection="1"/>
    <xf numFmtId="0" fontId="3" fillId="4" borderId="29" xfId="1" applyNumberFormat="1" applyFill="1" applyBorder="1" applyProtection="1"/>
    <xf numFmtId="0" fontId="3" fillId="9" borderId="28" xfId="1" applyFill="1" applyBorder="1" applyProtection="1"/>
    <xf numFmtId="0" fontId="3" fillId="9" borderId="37" xfId="1" applyFill="1" applyBorder="1" applyProtection="1"/>
    <xf numFmtId="0" fontId="3" fillId="9" borderId="38" xfId="1" applyFill="1" applyBorder="1" applyProtection="1"/>
    <xf numFmtId="0" fontId="34" fillId="4" borderId="14" xfId="0" applyFont="1" applyFill="1" applyBorder="1" applyProtection="1">
      <protection locked="0"/>
    </xf>
    <xf numFmtId="0" fontId="38" fillId="7" borderId="44" xfId="0" applyFont="1" applyFill="1" applyBorder="1" applyProtection="1">
      <protection locked="0"/>
    </xf>
    <xf numFmtId="0" fontId="3" fillId="9" borderId="28" xfId="1" applyNumberFormat="1" applyFill="1" applyBorder="1" applyProtection="1"/>
    <xf numFmtId="0" fontId="3" fillId="9" borderId="37" xfId="1" applyNumberFormat="1" applyFill="1" applyBorder="1" applyProtection="1"/>
    <xf numFmtId="0" fontId="3" fillId="5" borderId="29" xfId="1" applyNumberFormat="1" applyFill="1" applyBorder="1" applyAlignment="1" applyProtection="1">
      <alignment horizontal="left" wrapText="1"/>
    </xf>
    <xf numFmtId="0" fontId="3" fillId="7" borderId="34" xfId="1" applyFill="1" applyBorder="1" applyProtection="1"/>
    <xf numFmtId="0" fontId="3" fillId="7" borderId="29" xfId="1" applyFill="1" applyBorder="1" applyProtection="1"/>
    <xf numFmtId="0" fontId="3" fillId="7" borderId="36" xfId="1" applyFill="1" applyBorder="1" applyProtection="1"/>
    <xf numFmtId="0" fontId="76" fillId="0" borderId="65" xfId="0" applyFont="1" applyBorder="1" applyProtection="1">
      <protection locked="0"/>
    </xf>
    <xf numFmtId="0" fontId="75" fillId="4" borderId="9" xfId="0" applyFont="1" applyFill="1" applyBorder="1" applyProtection="1">
      <protection locked="0"/>
    </xf>
    <xf numFmtId="0" fontId="34" fillId="4" borderId="8" xfId="0" applyFont="1" applyFill="1" applyBorder="1" applyProtection="1">
      <protection locked="0"/>
    </xf>
    <xf numFmtId="0" fontId="127" fillId="7" borderId="76" xfId="0" applyFont="1" applyFill="1" applyBorder="1" applyAlignment="1" applyProtection="1">
      <alignment horizontal="center" vertical="center" wrapText="1"/>
      <protection locked="0"/>
    </xf>
    <xf numFmtId="0" fontId="76" fillId="4" borderId="14" xfId="0" applyFont="1" applyFill="1" applyBorder="1" applyProtection="1">
      <protection locked="0"/>
    </xf>
    <xf numFmtId="0" fontId="76" fillId="7" borderId="14" xfId="0" applyFont="1" applyFill="1" applyBorder="1" applyProtection="1">
      <protection locked="0"/>
    </xf>
    <xf numFmtId="0" fontId="3" fillId="7" borderId="47" xfId="1" applyFill="1" applyBorder="1" applyAlignment="1" applyProtection="1">
      <alignment wrapText="1"/>
      <protection locked="0"/>
    </xf>
    <xf numFmtId="0" fontId="75" fillId="8" borderId="14" xfId="0" quotePrefix="1" applyFont="1" applyFill="1" applyBorder="1" applyAlignment="1" applyProtection="1">
      <alignment horizontal="right" vertical="top" wrapText="1"/>
      <protection locked="0"/>
    </xf>
    <xf numFmtId="0" fontId="3" fillId="6" borderId="38" xfId="1" applyFill="1" applyBorder="1" applyProtection="1"/>
    <xf numFmtId="0" fontId="3" fillId="6" borderId="37" xfId="1" applyFill="1" applyBorder="1" applyProtection="1"/>
    <xf numFmtId="0" fontId="3" fillId="6" borderId="28" xfId="1" applyFill="1" applyBorder="1" applyProtection="1"/>
    <xf numFmtId="0" fontId="30" fillId="4" borderId="65" xfId="0" applyFont="1" applyFill="1" applyBorder="1" applyProtection="1">
      <protection locked="0"/>
    </xf>
    <xf numFmtId="0" fontId="128" fillId="4" borderId="29" xfId="0" applyFont="1" applyFill="1" applyBorder="1" applyProtection="1">
      <protection locked="0"/>
    </xf>
    <xf numFmtId="1" fontId="126" fillId="18" borderId="75" xfId="0" applyNumberFormat="1" applyFont="1" applyFill="1" applyBorder="1" applyAlignment="1" applyProtection="1">
      <alignment horizontal="center" vertical="center"/>
      <protection locked="0"/>
    </xf>
    <xf numFmtId="0" fontId="76" fillId="4" borderId="36" xfId="0" applyFont="1" applyFill="1" applyBorder="1" applyProtection="1">
      <protection locked="0"/>
    </xf>
    <xf numFmtId="0" fontId="28" fillId="0" borderId="67" xfId="0" applyFont="1" applyBorder="1" applyAlignment="1" applyProtection="1">
      <alignment wrapText="1"/>
      <protection locked="0"/>
    </xf>
    <xf numFmtId="0" fontId="28" fillId="0" borderId="12" xfId="0" applyFont="1" applyBorder="1" applyAlignment="1" applyProtection="1">
      <alignment wrapText="1"/>
      <protection locked="0"/>
    </xf>
    <xf numFmtId="0" fontId="6" fillId="0" borderId="12" xfId="0" applyFont="1" applyBorder="1" applyAlignment="1" applyProtection="1">
      <alignment wrapText="1"/>
      <protection locked="0"/>
    </xf>
    <xf numFmtId="0" fontId="0" fillId="0" borderId="10" xfId="0" applyBorder="1" applyAlignment="1" applyProtection="1">
      <alignment wrapText="1"/>
      <protection locked="0"/>
    </xf>
    <xf numFmtId="0" fontId="0" fillId="0" borderId="45" xfId="0" applyBorder="1" applyAlignment="1" applyProtection="1">
      <alignment wrapText="1"/>
      <protection locked="0"/>
    </xf>
    <xf numFmtId="0" fontId="0" fillId="0" borderId="77" xfId="0" applyBorder="1" applyAlignment="1" applyProtection="1">
      <alignment wrapText="1"/>
      <protection locked="0"/>
    </xf>
    <xf numFmtId="0" fontId="28" fillId="0" borderId="5" xfId="0" applyFont="1" applyBorder="1" applyAlignment="1" applyProtection="1">
      <alignment wrapText="1"/>
      <protection locked="0"/>
    </xf>
    <xf numFmtId="0" fontId="29" fillId="0" borderId="9" xfId="0" applyFont="1" applyBorder="1" applyAlignment="1" applyProtection="1">
      <alignment wrapText="1"/>
      <protection locked="0"/>
    </xf>
    <xf numFmtId="49" fontId="29" fillId="0" borderId="78" xfId="0" applyNumberFormat="1" applyFont="1" applyBorder="1" applyAlignment="1" applyProtection="1">
      <alignment wrapText="1"/>
      <protection locked="0"/>
    </xf>
    <xf numFmtId="0" fontId="77" fillId="19" borderId="8" xfId="0" applyFont="1" applyFill="1" applyBorder="1" applyProtection="1">
      <protection locked="0"/>
    </xf>
    <xf numFmtId="0" fontId="77" fillId="19" borderId="14" xfId="0" applyFont="1" applyFill="1" applyBorder="1" applyProtection="1">
      <protection locked="0"/>
    </xf>
    <xf numFmtId="0" fontId="81" fillId="19" borderId="14" xfId="0" applyFont="1" applyFill="1" applyBorder="1" applyProtection="1">
      <protection locked="0"/>
    </xf>
    <xf numFmtId="0" fontId="129" fillId="19" borderId="14" xfId="0" quotePrefix="1" applyFont="1" applyFill="1" applyBorder="1" applyAlignment="1" applyProtection="1">
      <alignment horizontal="right" vertical="top" wrapText="1"/>
      <protection locked="0"/>
    </xf>
    <xf numFmtId="0" fontId="45" fillId="19" borderId="14" xfId="0" applyFont="1" applyFill="1" applyBorder="1"/>
    <xf numFmtId="0" fontId="45" fillId="20" borderId="14" xfId="0" applyFont="1" applyFill="1" applyBorder="1"/>
    <xf numFmtId="0" fontId="45" fillId="21" borderId="14" xfId="0" applyFont="1" applyFill="1" applyBorder="1"/>
    <xf numFmtId="0" fontId="45" fillId="22" borderId="14" xfId="0" applyFont="1" applyFill="1" applyBorder="1"/>
    <xf numFmtId="0" fontId="45" fillId="23" borderId="14" xfId="0" applyFont="1" applyFill="1" applyBorder="1"/>
    <xf numFmtId="0" fontId="45" fillId="24" borderId="14" xfId="0" applyFont="1" applyFill="1" applyBorder="1"/>
    <xf numFmtId="0" fontId="45" fillId="25" borderId="14" xfId="0" applyFont="1" applyFill="1" applyBorder="1"/>
    <xf numFmtId="0" fontId="45" fillId="26" borderId="14" xfId="0" applyFont="1" applyFill="1" applyBorder="1"/>
    <xf numFmtId="0" fontId="45" fillId="27" borderId="14" xfId="0" applyFont="1" applyFill="1" applyBorder="1"/>
    <xf numFmtId="0" fontId="34" fillId="0" borderId="0" xfId="0" applyFont="1"/>
    <xf numFmtId="0" fontId="34" fillId="0" borderId="14" xfId="0" applyFont="1" applyBorder="1"/>
    <xf numFmtId="0" fontId="37" fillId="0" borderId="14" xfId="0" applyFont="1" applyBorder="1"/>
    <xf numFmtId="0" fontId="2" fillId="0" borderId="0" xfId="0" applyFont="1" applyProtection="1">
      <protection locked="0"/>
    </xf>
    <xf numFmtId="0" fontId="2" fillId="0" borderId="0" xfId="0" applyFont="1" applyAlignment="1" applyProtection="1">
      <alignment textRotation="90"/>
      <protection locked="0"/>
    </xf>
    <xf numFmtId="0" fontId="52" fillId="0" borderId="0" xfId="0" applyFont="1" applyAlignment="1" applyProtection="1">
      <alignment wrapText="1"/>
      <protection locked="0"/>
    </xf>
    <xf numFmtId="0" fontId="3" fillId="0" borderId="0" xfId="1" applyFill="1" applyBorder="1" applyProtection="1">
      <protection locked="0"/>
    </xf>
    <xf numFmtId="11" fontId="0" fillId="0" borderId="0" xfId="0" applyNumberFormat="1" applyProtection="1">
      <protection locked="0"/>
    </xf>
    <xf numFmtId="49" fontId="0" fillId="0" borderId="0" xfId="0" applyNumberFormat="1" applyAlignment="1" applyProtection="1">
      <alignment wrapText="1"/>
      <protection locked="0"/>
    </xf>
    <xf numFmtId="0" fontId="3" fillId="0" borderId="0" xfId="1" applyFill="1" applyBorder="1" applyAlignment="1" applyProtection="1">
      <alignment wrapText="1"/>
      <protection locked="0"/>
    </xf>
    <xf numFmtId="0" fontId="14" fillId="0" borderId="0" xfId="0" applyFont="1" applyProtection="1">
      <protection locked="0"/>
    </xf>
    <xf numFmtId="0" fontId="60" fillId="0" borderId="0" xfId="0" applyFont="1" applyProtection="1">
      <protection locked="0"/>
    </xf>
    <xf numFmtId="0" fontId="34" fillId="28" borderId="14" xfId="0" applyFont="1" applyFill="1" applyBorder="1"/>
    <xf numFmtId="0" fontId="34" fillId="29" borderId="14" xfId="0" applyFont="1" applyFill="1" applyBorder="1"/>
    <xf numFmtId="169" fontId="30" fillId="0" borderId="0" xfId="0" applyNumberFormat="1" applyFont="1" applyProtection="1">
      <protection locked="0"/>
    </xf>
    <xf numFmtId="0" fontId="38" fillId="0" borderId="56" xfId="0" applyFont="1" applyBorder="1" applyAlignment="1" applyProtection="1">
      <alignment horizontal="left" vertical="center"/>
      <protection locked="0"/>
    </xf>
    <xf numFmtId="0" fontId="63" fillId="0" borderId="0" xfId="0" applyFont="1" applyProtection="1">
      <protection locked="0"/>
    </xf>
    <xf numFmtId="0" fontId="37" fillId="0" borderId="56" xfId="0" applyFont="1" applyBorder="1" applyAlignment="1" applyProtection="1">
      <alignment horizontal="center" vertical="center"/>
      <protection locked="0"/>
    </xf>
    <xf numFmtId="0" fontId="38" fillId="0" borderId="56" xfId="0" applyFont="1" applyBorder="1" applyAlignment="1" applyProtection="1">
      <alignment horizontal="center" vertical="center"/>
      <protection locked="0"/>
    </xf>
    <xf numFmtId="0" fontId="59" fillId="0" borderId="56" xfId="0" applyFont="1" applyBorder="1" applyAlignment="1" applyProtection="1">
      <alignment horizontal="center" vertical="center"/>
      <protection locked="0"/>
    </xf>
    <xf numFmtId="0" fontId="38" fillId="0" borderId="56" xfId="0" applyFont="1" applyBorder="1" applyAlignment="1" applyProtection="1">
      <alignment vertical="center"/>
      <protection locked="0"/>
    </xf>
    <xf numFmtId="11" fontId="38" fillId="0" borderId="57" xfId="0" applyNumberFormat="1" applyFont="1" applyBorder="1" applyAlignment="1" applyProtection="1">
      <alignment horizontal="left" vertical="center"/>
      <protection locked="0"/>
    </xf>
    <xf numFmtId="0" fontId="38" fillId="0" borderId="27" xfId="0" applyFont="1" applyBorder="1" applyAlignment="1" applyProtection="1">
      <alignment horizontal="center" vertical="center"/>
      <protection locked="0"/>
    </xf>
    <xf numFmtId="0" fontId="126" fillId="18" borderId="75" xfId="0" applyFont="1" applyFill="1" applyBorder="1" applyAlignment="1" applyProtection="1">
      <alignment horizontal="right" vertical="center" wrapText="1"/>
      <protection locked="0"/>
    </xf>
    <xf numFmtId="0" fontId="126" fillId="18" borderId="75" xfId="0" applyFont="1" applyFill="1" applyBorder="1" applyAlignment="1" applyProtection="1">
      <alignment horizontal="center" vertical="center" wrapText="1"/>
      <protection locked="0"/>
    </xf>
    <xf numFmtId="0" fontId="35" fillId="0" borderId="0" xfId="1" applyFont="1" applyFill="1" applyAlignment="1" applyProtection="1">
      <alignment horizontal="right" vertical="top"/>
    </xf>
    <xf numFmtId="0" fontId="3" fillId="6" borderId="37" xfId="1" applyFill="1" applyBorder="1" applyAlignment="1" applyProtection="1">
      <alignment wrapText="1"/>
    </xf>
    <xf numFmtId="0" fontId="126" fillId="18" borderId="75" xfId="0" applyFont="1" applyFill="1" applyBorder="1" applyAlignment="1" applyProtection="1">
      <alignment horizontal="right" vertical="center"/>
      <protection locked="0"/>
    </xf>
    <xf numFmtId="0" fontId="77" fillId="20" borderId="8" xfId="0" applyFont="1" applyFill="1" applyBorder="1" applyProtection="1">
      <protection locked="0"/>
    </xf>
    <xf numFmtId="0" fontId="113" fillId="20" borderId="8" xfId="0" applyFont="1" applyFill="1" applyBorder="1" applyProtection="1">
      <protection locked="0"/>
    </xf>
    <xf numFmtId="0" fontId="77" fillId="20" borderId="14" xfId="0" applyFont="1" applyFill="1" applyBorder="1" applyProtection="1">
      <protection locked="0"/>
    </xf>
    <xf numFmtId="0" fontId="81" fillId="20" borderId="14" xfId="0" applyFont="1" applyFill="1" applyBorder="1" applyProtection="1">
      <protection locked="0"/>
    </xf>
    <xf numFmtId="0" fontId="129" fillId="20" borderId="14" xfId="0" quotePrefix="1" applyFont="1" applyFill="1" applyBorder="1" applyAlignment="1" applyProtection="1">
      <alignment horizontal="right" vertical="top" wrapText="1"/>
      <protection locked="0"/>
    </xf>
    <xf numFmtId="0" fontId="77" fillId="21" borderId="8" xfId="0" applyFont="1" applyFill="1" applyBorder="1" applyProtection="1">
      <protection locked="0"/>
    </xf>
    <xf numFmtId="0" fontId="77" fillId="21" borderId="14" xfId="0" applyFont="1" applyFill="1" applyBorder="1" applyProtection="1">
      <protection locked="0"/>
    </xf>
    <xf numFmtId="0" fontId="81" fillId="21" borderId="14" xfId="0" applyFont="1" applyFill="1" applyBorder="1" applyProtection="1">
      <protection locked="0"/>
    </xf>
    <xf numFmtId="0" fontId="129" fillId="21" borderId="14" xfId="0" quotePrefix="1" applyFont="1" applyFill="1" applyBorder="1" applyAlignment="1" applyProtection="1">
      <alignment horizontal="right" vertical="top" wrapText="1"/>
      <protection locked="0"/>
    </xf>
    <xf numFmtId="0" fontId="77" fillId="22" borderId="8" xfId="0" applyFont="1" applyFill="1" applyBorder="1" applyProtection="1">
      <protection locked="0"/>
    </xf>
    <xf numFmtId="0" fontId="89" fillId="22" borderId="8" xfId="0" applyFont="1" applyFill="1" applyBorder="1" applyProtection="1">
      <protection locked="0"/>
    </xf>
    <xf numFmtId="0" fontId="77" fillId="22" borderId="14" xfId="0" applyFont="1" applyFill="1" applyBorder="1" applyProtection="1">
      <protection locked="0"/>
    </xf>
    <xf numFmtId="0" fontId="81" fillId="22" borderId="14" xfId="0" applyFont="1" applyFill="1" applyBorder="1" applyProtection="1">
      <protection locked="0"/>
    </xf>
    <xf numFmtId="0" fontId="129" fillId="22" borderId="14" xfId="0" quotePrefix="1" applyFont="1" applyFill="1" applyBorder="1" applyAlignment="1" applyProtection="1">
      <alignment horizontal="right" vertical="top" wrapText="1"/>
      <protection locked="0"/>
    </xf>
    <xf numFmtId="0" fontId="77" fillId="23" borderId="8" xfId="0" applyFont="1" applyFill="1" applyBorder="1" applyProtection="1">
      <protection locked="0"/>
    </xf>
    <xf numFmtId="0" fontId="77" fillId="23" borderId="14" xfId="0" applyFont="1" applyFill="1" applyBorder="1" applyProtection="1">
      <protection locked="0"/>
    </xf>
    <xf numFmtId="0" fontId="81" fillId="23" borderId="14" xfId="0" applyFont="1" applyFill="1" applyBorder="1" applyProtection="1">
      <protection locked="0"/>
    </xf>
    <xf numFmtId="0" fontId="129" fillId="23" borderId="14" xfId="0" quotePrefix="1" applyFont="1" applyFill="1" applyBorder="1" applyAlignment="1" applyProtection="1">
      <alignment horizontal="right" vertical="top" wrapText="1"/>
      <protection locked="0"/>
    </xf>
    <xf numFmtId="0" fontId="77" fillId="24" borderId="8" xfId="0" applyFont="1" applyFill="1" applyBorder="1" applyProtection="1">
      <protection locked="0"/>
    </xf>
    <xf numFmtId="0" fontId="77" fillId="24" borderId="14" xfId="0" applyFont="1" applyFill="1" applyBorder="1" applyProtection="1">
      <protection locked="0"/>
    </xf>
    <xf numFmtId="0" fontId="81" fillId="24" borderId="14" xfId="0" applyFont="1" applyFill="1" applyBorder="1" applyProtection="1">
      <protection locked="0"/>
    </xf>
    <xf numFmtId="0" fontId="129" fillId="24" borderId="14" xfId="0" quotePrefix="1" applyFont="1" applyFill="1" applyBorder="1" applyAlignment="1" applyProtection="1">
      <alignment horizontal="right" vertical="top" wrapText="1"/>
      <protection locked="0"/>
    </xf>
    <xf numFmtId="0" fontId="77" fillId="25" borderId="8" xfId="0" applyFont="1" applyFill="1" applyBorder="1" applyProtection="1">
      <protection locked="0"/>
    </xf>
    <xf numFmtId="0" fontId="113" fillId="25" borderId="8" xfId="0" applyFont="1" applyFill="1" applyBorder="1" applyProtection="1">
      <protection locked="0"/>
    </xf>
    <xf numFmtId="0" fontId="77" fillId="25" borderId="14" xfId="0" applyFont="1" applyFill="1" applyBorder="1" applyProtection="1">
      <protection locked="0"/>
    </xf>
    <xf numFmtId="0" fontId="81" fillId="25" borderId="14" xfId="0" applyFont="1" applyFill="1" applyBorder="1" applyProtection="1">
      <protection locked="0"/>
    </xf>
    <xf numFmtId="0" fontId="129" fillId="25" borderId="14" xfId="0" quotePrefix="1" applyFont="1" applyFill="1" applyBorder="1" applyAlignment="1" applyProtection="1">
      <alignment horizontal="right" vertical="top" wrapText="1"/>
      <protection locked="0"/>
    </xf>
    <xf numFmtId="0" fontId="77" fillId="26" borderId="8" xfId="0" applyFont="1" applyFill="1" applyBorder="1" applyProtection="1">
      <protection locked="0"/>
    </xf>
    <xf numFmtId="0" fontId="113" fillId="26" borderId="8" xfId="0" applyFont="1" applyFill="1" applyBorder="1" applyProtection="1">
      <protection locked="0"/>
    </xf>
    <xf numFmtId="0" fontId="77" fillId="26" borderId="14" xfId="0" applyFont="1" applyFill="1" applyBorder="1" applyProtection="1">
      <protection locked="0"/>
    </xf>
    <xf numFmtId="0" fontId="81" fillId="26" borderId="14" xfId="0" applyFont="1" applyFill="1" applyBorder="1" applyProtection="1">
      <protection locked="0"/>
    </xf>
    <xf numFmtId="0" fontId="129" fillId="26" borderId="14" xfId="0" quotePrefix="1" applyFont="1" applyFill="1" applyBorder="1" applyAlignment="1" applyProtection="1">
      <alignment horizontal="right" vertical="top" wrapText="1"/>
      <protection locked="0"/>
    </xf>
    <xf numFmtId="0" fontId="77" fillId="27" borderId="8" xfId="0" applyFont="1" applyFill="1" applyBorder="1" applyProtection="1">
      <protection locked="0"/>
    </xf>
    <xf numFmtId="0" fontId="77" fillId="27" borderId="14" xfId="0" applyFont="1" applyFill="1" applyBorder="1" applyProtection="1">
      <protection locked="0"/>
    </xf>
    <xf numFmtId="0" fontId="81" fillId="27" borderId="14" xfId="0" applyFont="1" applyFill="1" applyBorder="1" applyProtection="1">
      <protection locked="0"/>
    </xf>
    <xf numFmtId="0" fontId="129" fillId="27" borderId="14" xfId="0" quotePrefix="1" applyFont="1" applyFill="1" applyBorder="1" applyAlignment="1" applyProtection="1">
      <alignment horizontal="right" vertical="top" wrapText="1"/>
      <protection locked="0"/>
    </xf>
    <xf numFmtId="0" fontId="76" fillId="0" borderId="0" xfId="0" applyFont="1"/>
    <xf numFmtId="0" fontId="0" fillId="0" borderId="0" xfId="0" applyAlignment="1">
      <alignment wrapText="1"/>
    </xf>
    <xf numFmtId="0" fontId="3" fillId="5" borderId="15" xfId="1" applyFill="1" applyBorder="1" applyAlignment="1" applyProtection="1">
      <alignment wrapText="1"/>
    </xf>
    <xf numFmtId="0" fontId="3" fillId="5" borderId="17" xfId="1" applyFill="1" applyBorder="1" applyAlignment="1" applyProtection="1">
      <alignment wrapText="1"/>
    </xf>
    <xf numFmtId="0" fontId="3" fillId="5" borderId="49" xfId="1" applyFill="1" applyBorder="1" applyAlignment="1" applyProtection="1">
      <alignment wrapText="1"/>
    </xf>
    <xf numFmtId="0" fontId="3" fillId="9" borderId="30" xfId="1" applyNumberFormat="1" applyFill="1" applyBorder="1" applyAlignment="1" applyProtection="1">
      <alignment vertical="top" wrapText="1"/>
    </xf>
    <xf numFmtId="0" fontId="3" fillId="5" borderId="15" xfId="1" applyFill="1" applyBorder="1" applyAlignment="1" applyProtection="1">
      <alignment vertical="top" wrapText="1"/>
    </xf>
    <xf numFmtId="0" fontId="3" fillId="5" borderId="17" xfId="1" applyFill="1" applyBorder="1" applyAlignment="1" applyProtection="1">
      <alignment vertical="top" wrapText="1"/>
    </xf>
    <xf numFmtId="0" fontId="3" fillId="4" borderId="30" xfId="1" applyFill="1" applyBorder="1" applyAlignment="1" applyProtection="1">
      <alignment wrapText="1"/>
    </xf>
    <xf numFmtId="0" fontId="3" fillId="4" borderId="31" xfId="1" applyFill="1" applyBorder="1" applyAlignment="1" applyProtection="1">
      <alignment wrapText="1"/>
    </xf>
    <xf numFmtId="0" fontId="3" fillId="5" borderId="28" xfId="1" applyFill="1" applyBorder="1" applyAlignment="1" applyProtection="1">
      <alignment wrapText="1"/>
    </xf>
    <xf numFmtId="0" fontId="3" fillId="5" borderId="66" xfId="1" applyFill="1" applyBorder="1" applyAlignment="1" applyProtection="1">
      <alignment wrapText="1"/>
    </xf>
    <xf numFmtId="0" fontId="3" fillId="5" borderId="37" xfId="1" applyFill="1" applyBorder="1" applyAlignment="1" applyProtection="1">
      <alignment wrapText="1"/>
    </xf>
    <xf numFmtId="0" fontId="3" fillId="5" borderId="38" xfId="1" applyFill="1" applyBorder="1" applyAlignment="1" applyProtection="1">
      <alignment wrapText="1"/>
    </xf>
    <xf numFmtId="0" fontId="0" fillId="0" borderId="0" xfId="0" applyProtection="1">
      <protection locked="0"/>
    </xf>
    <xf numFmtId="0" fontId="26" fillId="0" borderId="0" xfId="0" applyFont="1" applyAlignment="1" applyProtection="1">
      <alignment vertical="center"/>
    </xf>
    <xf numFmtId="0" fontId="67" fillId="0" borderId="0" xfId="0" applyFont="1" applyProtection="1"/>
    <xf numFmtId="0" fontId="0" fillId="0" borderId="0" xfId="0" applyProtection="1"/>
    <xf numFmtId="0" fontId="34" fillId="0" borderId="0" xfId="0" applyFont="1" applyProtection="1"/>
    <xf numFmtId="0" fontId="29" fillId="0" borderId="0" xfId="0" applyFont="1" applyAlignment="1" applyProtection="1">
      <alignment horizontal="right" vertical="top"/>
    </xf>
    <xf numFmtId="0" fontId="30" fillId="6" borderId="0" xfId="0" applyFont="1" applyFill="1" applyAlignment="1" applyProtection="1">
      <alignment vertical="top"/>
    </xf>
    <xf numFmtId="0" fontId="30" fillId="0" borderId="0" xfId="0" applyFont="1" applyAlignment="1" applyProtection="1">
      <alignment horizontal="right" vertical="top"/>
    </xf>
    <xf numFmtId="49" fontId="30" fillId="6" borderId="66" xfId="0" applyNumberFormat="1" applyFont="1" applyFill="1" applyBorder="1" applyAlignment="1" applyProtection="1">
      <alignment horizontal="left" wrapText="1"/>
    </xf>
    <xf numFmtId="0" fontId="72" fillId="6" borderId="0" xfId="0" applyFont="1" applyFill="1" applyProtection="1"/>
    <xf numFmtId="49" fontId="30" fillId="6" borderId="37" xfId="0" applyNumberFormat="1" applyFont="1" applyFill="1" applyBorder="1" applyAlignment="1" applyProtection="1">
      <alignment horizontal="left" wrapText="1"/>
    </xf>
    <xf numFmtId="0" fontId="8" fillId="6" borderId="0" xfId="0" applyFont="1" applyFill="1" applyAlignment="1" applyProtection="1">
      <alignment vertical="top"/>
    </xf>
    <xf numFmtId="49" fontId="30" fillId="0" borderId="0" xfId="0" applyNumberFormat="1" applyFont="1" applyAlignment="1" applyProtection="1">
      <alignment horizontal="right" vertical="top"/>
    </xf>
    <xf numFmtId="49" fontId="30" fillId="0" borderId="0" xfId="0" applyNumberFormat="1" applyFont="1" applyProtection="1"/>
    <xf numFmtId="0" fontId="30" fillId="7" borderId="0" xfId="0" applyFont="1" applyFill="1" applyAlignment="1" applyProtection="1">
      <alignment vertical="top"/>
    </xf>
    <xf numFmtId="0" fontId="130" fillId="7" borderId="66" xfId="0" applyFont="1" applyFill="1" applyBorder="1" applyAlignment="1" applyProtection="1">
      <alignment horizontal="right" vertical="center" wrapText="1"/>
    </xf>
    <xf numFmtId="49" fontId="30" fillId="6" borderId="38" xfId="0" applyNumberFormat="1" applyFont="1" applyFill="1" applyBorder="1" applyAlignment="1" applyProtection="1">
      <alignment horizontal="left" wrapText="1"/>
    </xf>
    <xf numFmtId="0" fontId="36" fillId="8" borderId="0" xfId="0" applyFont="1" applyFill="1" applyAlignment="1" applyProtection="1">
      <alignment vertical="top"/>
    </xf>
    <xf numFmtId="49" fontId="30" fillId="0" borderId="0" xfId="0" applyNumberFormat="1" applyFont="1" applyAlignment="1" applyProtection="1">
      <alignment horizontal="left" wrapText="1"/>
    </xf>
    <xf numFmtId="0" fontId="30" fillId="0" borderId="0" xfId="0" applyFont="1" applyAlignment="1" applyProtection="1">
      <alignment vertical="top"/>
    </xf>
    <xf numFmtId="0" fontId="30" fillId="0" borderId="0" xfId="0" applyFont="1" applyAlignment="1" applyProtection="1">
      <alignment horizontal="right"/>
    </xf>
    <xf numFmtId="49" fontId="30" fillId="4" borderId="14" xfId="0" applyNumberFormat="1" applyFont="1" applyFill="1" applyBorder="1" applyAlignment="1" applyProtection="1">
      <alignment horizontal="left" wrapText="1"/>
    </xf>
    <xf numFmtId="49" fontId="35" fillId="4" borderId="14" xfId="0" applyNumberFormat="1" applyFont="1" applyFill="1" applyBorder="1" applyAlignment="1" applyProtection="1">
      <alignment horizontal="left" wrapText="1"/>
    </xf>
    <xf numFmtId="0" fontId="30" fillId="7" borderId="0" xfId="0" applyFont="1" applyFill="1" applyAlignment="1" applyProtection="1">
      <alignment horizontal="right"/>
    </xf>
    <xf numFmtId="49" fontId="30" fillId="7" borderId="13" xfId="0" applyNumberFormat="1" applyFont="1" applyFill="1" applyBorder="1" applyAlignment="1" applyProtection="1">
      <alignment horizontal="left" wrapText="1"/>
    </xf>
    <xf numFmtId="49" fontId="30" fillId="4" borderId="14" xfId="0" applyNumberFormat="1" applyFont="1" applyFill="1" applyBorder="1" applyAlignment="1" applyProtection="1">
      <alignment horizontal="left" vertical="center" wrapText="1"/>
    </xf>
    <xf numFmtId="0" fontId="29" fillId="8" borderId="17" xfId="0" applyFont="1" applyFill="1" applyBorder="1" applyAlignment="1" applyProtection="1">
      <alignment horizontal="right" vertical="center" wrapText="1"/>
    </xf>
    <xf numFmtId="0" fontId="30" fillId="0" borderId="0" xfId="0" applyFont="1" applyProtection="1"/>
    <xf numFmtId="0" fontId="30" fillId="7" borderId="46" xfId="0" applyFont="1" applyFill="1" applyBorder="1" applyAlignment="1" applyProtection="1">
      <alignment horizontal="right" vertical="center" wrapText="1"/>
    </xf>
    <xf numFmtId="49" fontId="37" fillId="7" borderId="42" xfId="0" applyNumberFormat="1" applyFont="1" applyFill="1" applyBorder="1" applyAlignment="1" applyProtection="1">
      <alignment horizontal="right" vertical="center" wrapText="1"/>
    </xf>
    <xf numFmtId="0" fontId="38" fillId="0" borderId="0" xfId="0" applyFont="1" applyAlignment="1" applyProtection="1">
      <alignment horizontal="right" vertical="top"/>
    </xf>
    <xf numFmtId="49" fontId="30" fillId="7" borderId="42" xfId="0" applyNumberFormat="1" applyFont="1" applyFill="1" applyBorder="1" applyAlignment="1" applyProtection="1">
      <alignment horizontal="right" wrapText="1"/>
    </xf>
    <xf numFmtId="0" fontId="38" fillId="0" borderId="0" xfId="0" applyFont="1" applyProtection="1"/>
    <xf numFmtId="49" fontId="30" fillId="7" borderId="43" xfId="0" applyNumberFormat="1" applyFont="1" applyFill="1" applyBorder="1" applyAlignment="1" applyProtection="1">
      <alignment horizontal="right" wrapText="1"/>
    </xf>
    <xf numFmtId="0" fontId="38" fillId="0" borderId="0" xfId="0" applyFont="1" applyAlignment="1" applyProtection="1">
      <alignment wrapText="1"/>
    </xf>
    <xf numFmtId="0" fontId="0" fillId="0" borderId="39" xfId="0" applyBorder="1" applyAlignment="1" applyProtection="1">
      <alignment wrapText="1"/>
    </xf>
    <xf numFmtId="0" fontId="37" fillId="0" borderId="0" xfId="0" applyFont="1" applyProtection="1"/>
    <xf numFmtId="0" fontId="39" fillId="8" borderId="0" xfId="0" applyFont="1" applyFill="1" applyAlignment="1" applyProtection="1">
      <alignment vertical="top"/>
    </xf>
    <xf numFmtId="0" fontId="34" fillId="0" borderId="0" xfId="0" applyFont="1" applyAlignment="1" applyProtection="1">
      <alignment vertical="top"/>
    </xf>
    <xf numFmtId="0" fontId="30" fillId="4" borderId="0" xfId="0" applyFont="1" applyFill="1" applyAlignment="1" applyProtection="1">
      <alignment vertical="top"/>
    </xf>
    <xf numFmtId="0" fontId="8" fillId="0" borderId="0" xfId="0" applyFont="1" applyAlignment="1" applyProtection="1">
      <alignment vertical="top"/>
    </xf>
    <xf numFmtId="0" fontId="41" fillId="0" borderId="0" xfId="0" applyFont="1" applyAlignment="1" applyProtection="1">
      <alignment vertical="top"/>
    </xf>
    <xf numFmtId="0" fontId="41" fillId="0" borderId="0" xfId="0" applyFont="1" applyAlignment="1" applyProtection="1">
      <alignment horizontal="right" vertical="top"/>
    </xf>
    <xf numFmtId="0" fontId="42" fillId="0" borderId="0" xfId="0" applyFont="1" applyProtection="1"/>
    <xf numFmtId="0" fontId="43" fillId="0" borderId="0" xfId="0" applyFont="1" applyAlignment="1" applyProtection="1">
      <alignment horizontal="right" vertical="top"/>
    </xf>
    <xf numFmtId="0" fontId="44" fillId="0" borderId="0" xfId="0" applyFont="1" applyAlignment="1" applyProtection="1">
      <alignment horizontal="right" vertical="top"/>
    </xf>
    <xf numFmtId="0" fontId="45" fillId="0" borderId="0" xfId="0" applyFont="1" applyProtection="1"/>
    <xf numFmtId="0" fontId="112" fillId="0" borderId="0" xfId="0" applyFont="1" applyAlignment="1" applyProtection="1">
      <alignment horizontal="right" vertical="top"/>
    </xf>
    <xf numFmtId="49" fontId="112" fillId="4" borderId="14" xfId="0" applyNumberFormat="1" applyFont="1" applyFill="1" applyBorder="1" applyAlignment="1" applyProtection="1">
      <alignment horizontal="left" wrapText="1"/>
    </xf>
    <xf numFmtId="0" fontId="114" fillId="0" borderId="0" xfId="0" applyFont="1" applyProtection="1"/>
    <xf numFmtId="0" fontId="115" fillId="0" borderId="0" xfId="0" applyFont="1" applyProtection="1"/>
    <xf numFmtId="0" fontId="44" fillId="0" borderId="10" xfId="0" applyFont="1" applyBorder="1" applyAlignment="1" applyProtection="1">
      <alignment horizontal="right" vertical="top"/>
    </xf>
    <xf numFmtId="0" fontId="44" fillId="4" borderId="14" xfId="0" applyFont="1" applyFill="1" applyBorder="1" applyAlignment="1" applyProtection="1">
      <alignment horizontal="left" wrapText="1"/>
    </xf>
    <xf numFmtId="0" fontId="79" fillId="0" borderId="0" xfId="0" applyFont="1" applyProtection="1"/>
    <xf numFmtId="0" fontId="88" fillId="0" borderId="0" xfId="0" applyFont="1" applyAlignment="1" applyProtection="1">
      <alignment horizontal="right" vertical="top"/>
    </xf>
    <xf numFmtId="0" fontId="0" fillId="0" borderId="10" xfId="0" applyBorder="1" applyAlignment="1" applyProtection="1">
      <alignment horizontal="right" vertical="top"/>
    </xf>
    <xf numFmtId="0" fontId="88" fillId="4" borderId="14" xfId="0" applyFont="1" applyFill="1" applyBorder="1" applyAlignment="1" applyProtection="1">
      <alignment horizontal="left" wrapText="1"/>
    </xf>
    <xf numFmtId="0" fontId="90" fillId="0" borderId="0" xfId="0" applyFont="1" applyProtection="1"/>
    <xf numFmtId="0" fontId="91" fillId="0" borderId="0" xfId="0" applyFont="1" applyProtection="1"/>
    <xf numFmtId="0" fontId="5" fillId="0" borderId="0" xfId="0" applyFont="1" applyAlignment="1" applyProtection="1">
      <alignment vertical="top"/>
    </xf>
    <xf numFmtId="0" fontId="5" fillId="4" borderId="14" xfId="0" applyFont="1" applyFill="1" applyBorder="1" applyAlignment="1" applyProtection="1">
      <alignment horizontal="left" wrapText="1"/>
    </xf>
    <xf numFmtId="0" fontId="14" fillId="0" borderId="0" xfId="0" applyFont="1" applyProtection="1"/>
    <xf numFmtId="0" fontId="33" fillId="0" borderId="0" xfId="0" applyFont="1" applyProtection="1"/>
    <xf numFmtId="0" fontId="100" fillId="0" borderId="0" xfId="0" applyFont="1" applyAlignment="1" applyProtection="1">
      <alignment horizontal="right" vertical="top"/>
    </xf>
    <xf numFmtId="0" fontId="100" fillId="4" borderId="14" xfId="0" applyFont="1" applyFill="1" applyBorder="1" applyAlignment="1" applyProtection="1">
      <alignment horizontal="left" wrapText="1"/>
    </xf>
    <xf numFmtId="0" fontId="102" fillId="0" borderId="0" xfId="0" applyFont="1" applyProtection="1"/>
    <xf numFmtId="0" fontId="103" fillId="0" borderId="0" xfId="0" applyFont="1" applyProtection="1"/>
    <xf numFmtId="0" fontId="118" fillId="0" borderId="0" xfId="0" applyFont="1" applyAlignment="1" applyProtection="1">
      <alignment horizontal="right" vertical="top"/>
    </xf>
    <xf numFmtId="0" fontId="118" fillId="4" borderId="14" xfId="0" applyFont="1" applyFill="1" applyBorder="1" applyAlignment="1" applyProtection="1">
      <alignment horizontal="left" wrapText="1"/>
    </xf>
    <xf numFmtId="0" fontId="120" fillId="0" borderId="0" xfId="0" applyFont="1" applyProtection="1"/>
    <xf numFmtId="0" fontId="121" fillId="0" borderId="0" xfId="0" applyFont="1" applyProtection="1"/>
    <xf numFmtId="0" fontId="106" fillId="0" borderId="0" xfId="0" applyFont="1" applyAlignment="1" applyProtection="1">
      <alignment horizontal="right" vertical="top"/>
    </xf>
    <xf numFmtId="0" fontId="106" fillId="4" borderId="14" xfId="0" applyFont="1" applyFill="1" applyBorder="1" applyAlignment="1" applyProtection="1">
      <alignment horizontal="left" wrapText="1"/>
    </xf>
    <xf numFmtId="0" fontId="108" fillId="0" borderId="0" xfId="0" applyFont="1" applyProtection="1"/>
    <xf numFmtId="0" fontId="109" fillId="0" borderId="0" xfId="0" applyFont="1" applyProtection="1"/>
    <xf numFmtId="0" fontId="112" fillId="4" borderId="14" xfId="0" applyFont="1" applyFill="1" applyBorder="1" applyAlignment="1" applyProtection="1">
      <alignment horizontal="left" wrapText="1"/>
    </xf>
    <xf numFmtId="0" fontId="82" fillId="0" borderId="0" xfId="0" applyFont="1" applyAlignment="1" applyProtection="1">
      <alignment horizontal="right" vertical="top"/>
    </xf>
    <xf numFmtId="0" fontId="82" fillId="4" borderId="14" xfId="0" applyFont="1" applyFill="1" applyBorder="1" applyAlignment="1" applyProtection="1">
      <alignment horizontal="left" wrapText="1"/>
    </xf>
    <xf numFmtId="0" fontId="84" fillId="0" borderId="0" xfId="0" applyFont="1" applyProtection="1"/>
    <xf numFmtId="0" fontId="85" fillId="0" borderId="0" xfId="0" applyFont="1" applyProtection="1"/>
    <xf numFmtId="0" fontId="5" fillId="0" borderId="0" xfId="0" applyFont="1" applyAlignment="1" applyProtection="1">
      <alignment horizontal="right" vertical="top"/>
    </xf>
    <xf numFmtId="0" fontId="79" fillId="9" borderId="14" xfId="0" applyFont="1" applyFill="1" applyBorder="1" applyAlignment="1" applyProtection="1">
      <alignment wrapText="1"/>
    </xf>
    <xf numFmtId="0" fontId="90" fillId="9" borderId="14" xfId="0" applyFont="1" applyFill="1" applyBorder="1" applyAlignment="1" applyProtection="1">
      <alignment wrapText="1"/>
    </xf>
    <xf numFmtId="0" fontId="94" fillId="0" borderId="0" xfId="0" applyFont="1" applyAlignment="1" applyProtection="1">
      <alignment horizontal="right" vertical="top"/>
    </xf>
    <xf numFmtId="0" fontId="95" fillId="9" borderId="14" xfId="0" applyFont="1" applyFill="1" applyBorder="1" applyAlignment="1" applyProtection="1">
      <alignment wrapText="1"/>
    </xf>
    <xf numFmtId="0" fontId="95" fillId="0" borderId="0" xfId="0" applyFont="1" applyProtection="1"/>
    <xf numFmtId="0" fontId="97" fillId="0" borderId="0" xfId="0" applyFont="1" applyProtection="1"/>
    <xf numFmtId="0" fontId="102" fillId="9" borderId="14" xfId="0" applyFont="1" applyFill="1" applyBorder="1" applyAlignment="1" applyProtection="1">
      <alignment wrapText="1"/>
    </xf>
    <xf numFmtId="0" fontId="120" fillId="9" borderId="14" xfId="0" applyFont="1" applyFill="1" applyBorder="1" applyAlignment="1" applyProtection="1">
      <alignment wrapText="1"/>
    </xf>
    <xf numFmtId="0" fontId="108" fillId="9" borderId="14" xfId="0" applyFont="1" applyFill="1" applyBorder="1" applyAlignment="1" applyProtection="1">
      <alignment wrapText="1"/>
    </xf>
    <xf numFmtId="0" fontId="114" fillId="9" borderId="14" xfId="0" applyFont="1" applyFill="1" applyBorder="1" applyAlignment="1" applyProtection="1">
      <alignment wrapText="1"/>
    </xf>
    <xf numFmtId="0" fontId="84" fillId="9" borderId="14" xfId="0" applyFont="1" applyFill="1" applyBorder="1" applyAlignment="1" applyProtection="1">
      <alignment wrapText="1"/>
    </xf>
    <xf numFmtId="0" fontId="14" fillId="9" borderId="14" xfId="0" applyFont="1" applyFill="1" applyBorder="1" applyAlignment="1" applyProtection="1">
      <alignment wrapText="1"/>
    </xf>
    <xf numFmtId="49" fontId="5" fillId="9" borderId="14" xfId="0" applyNumberFormat="1" applyFont="1" applyFill="1" applyBorder="1" applyAlignment="1" applyProtection="1">
      <alignment horizontal="left" vertical="center" wrapText="1"/>
    </xf>
    <xf numFmtId="49" fontId="44" fillId="4" borderId="14" xfId="0" applyNumberFormat="1" applyFont="1" applyFill="1" applyBorder="1" applyAlignment="1" applyProtection="1">
      <alignment horizontal="left" vertical="center" wrapText="1"/>
    </xf>
    <xf numFmtId="49" fontId="88" fillId="4" borderId="14" xfId="0" applyNumberFormat="1" applyFont="1" applyFill="1" applyBorder="1" applyAlignment="1" applyProtection="1">
      <alignment horizontal="left" vertical="center" wrapText="1"/>
    </xf>
    <xf numFmtId="49" fontId="94" fillId="4" borderId="14" xfId="0" applyNumberFormat="1" applyFont="1" applyFill="1" applyBorder="1" applyAlignment="1" applyProtection="1">
      <alignment horizontal="left" vertical="center" wrapText="1"/>
    </xf>
    <xf numFmtId="49" fontId="100" fillId="4" borderId="14" xfId="0" applyNumberFormat="1" applyFont="1" applyFill="1" applyBorder="1" applyAlignment="1" applyProtection="1">
      <alignment horizontal="left" vertical="center" wrapText="1"/>
    </xf>
    <xf numFmtId="49" fontId="118" fillId="4" borderId="14" xfId="0" applyNumberFormat="1" applyFont="1" applyFill="1" applyBorder="1" applyAlignment="1" applyProtection="1">
      <alignment horizontal="left" vertical="center" wrapText="1"/>
    </xf>
    <xf numFmtId="49" fontId="106" fillId="4" borderId="14" xfId="0" applyNumberFormat="1" applyFont="1" applyFill="1" applyBorder="1" applyAlignment="1" applyProtection="1">
      <alignment horizontal="left" vertical="center" wrapText="1"/>
    </xf>
    <xf numFmtId="49" fontId="82" fillId="4" borderId="14" xfId="0" applyNumberFormat="1" applyFont="1" applyFill="1" applyBorder="1" applyAlignment="1" applyProtection="1">
      <alignment horizontal="left" wrapText="1"/>
    </xf>
    <xf numFmtId="49" fontId="5" fillId="4" borderId="14" xfId="0" applyNumberFormat="1" applyFont="1" applyFill="1" applyBorder="1" applyAlignment="1" applyProtection="1">
      <alignment horizontal="left" wrapText="1"/>
    </xf>
    <xf numFmtId="49" fontId="80" fillId="10" borderId="14" xfId="0" applyNumberFormat="1" applyFont="1" applyFill="1" applyBorder="1" applyAlignment="1" applyProtection="1">
      <alignment wrapText="1"/>
    </xf>
    <xf numFmtId="49" fontId="92" fillId="10" borderId="14" xfId="0" applyNumberFormat="1" applyFont="1" applyFill="1" applyBorder="1" applyAlignment="1" applyProtection="1">
      <alignment wrapText="1"/>
    </xf>
    <xf numFmtId="49" fontId="98" fillId="10" borderId="14" xfId="0" applyNumberFormat="1" applyFont="1" applyFill="1" applyBorder="1" applyAlignment="1" applyProtection="1">
      <alignment wrapText="1"/>
    </xf>
    <xf numFmtId="49" fontId="104" fillId="10" borderId="14" xfId="0" applyNumberFormat="1" applyFont="1" applyFill="1" applyBorder="1" applyAlignment="1" applyProtection="1">
      <alignment wrapText="1"/>
    </xf>
    <xf numFmtId="49" fontId="122" fillId="9" borderId="14" xfId="0" applyNumberFormat="1" applyFont="1" applyFill="1" applyBorder="1" applyAlignment="1" applyProtection="1">
      <alignment wrapText="1"/>
    </xf>
    <xf numFmtId="49" fontId="110" fillId="9" borderId="14" xfId="0" applyNumberFormat="1" applyFont="1" applyFill="1" applyBorder="1" applyAlignment="1" applyProtection="1">
      <alignment wrapText="1"/>
    </xf>
    <xf numFmtId="49" fontId="116" fillId="9" borderId="14" xfId="0" applyNumberFormat="1" applyFont="1" applyFill="1" applyBorder="1" applyAlignment="1" applyProtection="1">
      <alignment wrapText="1"/>
    </xf>
    <xf numFmtId="49" fontId="86" fillId="9" borderId="14" xfId="0" applyNumberFormat="1" applyFont="1" applyFill="1" applyBorder="1" applyAlignment="1" applyProtection="1">
      <alignment wrapText="1"/>
    </xf>
    <xf numFmtId="49" fontId="46" fillId="9" borderId="14" xfId="0" applyNumberFormat="1" applyFont="1" applyFill="1" applyBorder="1" applyAlignment="1" applyProtection="1">
      <alignment wrapText="1"/>
    </xf>
    <xf numFmtId="0" fontId="44" fillId="0" borderId="0" xfId="0" applyFont="1" applyAlignment="1" applyProtection="1">
      <alignment horizontal="right"/>
    </xf>
    <xf numFmtId="49" fontId="44" fillId="0" borderId="10" xfId="0" applyNumberFormat="1" applyFont="1" applyBorder="1" applyAlignment="1" applyProtection="1">
      <alignment vertical="top"/>
    </xf>
    <xf numFmtId="49" fontId="80" fillId="4" borderId="14" xfId="0" applyNumberFormat="1" applyFont="1" applyFill="1" applyBorder="1" applyAlignment="1" applyProtection="1">
      <alignment wrapText="1"/>
    </xf>
    <xf numFmtId="49" fontId="44" fillId="0" borderId="0" xfId="0" applyNumberFormat="1" applyFont="1" applyProtection="1"/>
    <xf numFmtId="0" fontId="88" fillId="0" borderId="0" xfId="0" applyFont="1" applyAlignment="1" applyProtection="1">
      <alignment horizontal="right"/>
    </xf>
    <xf numFmtId="0" fontId="0" fillId="0" borderId="10" xfId="0" applyBorder="1" applyAlignment="1" applyProtection="1">
      <alignment vertical="top"/>
    </xf>
    <xf numFmtId="49" fontId="92" fillId="4" borderId="14" xfId="0" applyNumberFormat="1" applyFont="1" applyFill="1" applyBorder="1" applyAlignment="1" applyProtection="1">
      <alignment wrapText="1"/>
    </xf>
    <xf numFmtId="49" fontId="88" fillId="0" borderId="0" xfId="0" applyNumberFormat="1" applyFont="1" applyProtection="1"/>
    <xf numFmtId="0" fontId="94" fillId="0" borderId="0" xfId="0" applyFont="1" applyAlignment="1" applyProtection="1">
      <alignment horizontal="right"/>
    </xf>
    <xf numFmtId="49" fontId="98" fillId="4" borderId="14" xfId="0" applyNumberFormat="1" applyFont="1" applyFill="1" applyBorder="1" applyAlignment="1" applyProtection="1">
      <alignment wrapText="1"/>
    </xf>
    <xf numFmtId="49" fontId="94" fillId="0" borderId="0" xfId="0" applyNumberFormat="1" applyFont="1" applyProtection="1"/>
    <xf numFmtId="0" fontId="100" fillId="0" borderId="0" xfId="0" applyFont="1" applyAlignment="1" applyProtection="1">
      <alignment horizontal="right"/>
    </xf>
    <xf numFmtId="49" fontId="104" fillId="4" borderId="14" xfId="0" applyNumberFormat="1" applyFont="1" applyFill="1" applyBorder="1" applyAlignment="1" applyProtection="1">
      <alignment wrapText="1"/>
    </xf>
    <xf numFmtId="49" fontId="100" fillId="0" borderId="0" xfId="0" applyNumberFormat="1" applyFont="1" applyProtection="1"/>
    <xf numFmtId="0" fontId="118" fillId="0" borderId="0" xfId="0" applyFont="1" applyAlignment="1" applyProtection="1">
      <alignment horizontal="right"/>
    </xf>
    <xf numFmtId="49" fontId="122" fillId="4" borderId="14" xfId="0" applyNumberFormat="1" applyFont="1" applyFill="1" applyBorder="1" applyAlignment="1" applyProtection="1">
      <alignment wrapText="1"/>
    </xf>
    <xf numFmtId="49" fontId="118" fillId="0" borderId="0" xfId="0" applyNumberFormat="1" applyFont="1" applyProtection="1"/>
    <xf numFmtId="0" fontId="106" fillId="0" borderId="0" xfId="0" applyFont="1" applyAlignment="1" applyProtection="1">
      <alignment horizontal="right"/>
    </xf>
    <xf numFmtId="49" fontId="110" fillId="4" borderId="14" xfId="0" applyNumberFormat="1" applyFont="1" applyFill="1" applyBorder="1" applyAlignment="1" applyProtection="1">
      <alignment wrapText="1"/>
    </xf>
    <xf numFmtId="49" fontId="106" fillId="0" borderId="0" xfId="0" applyNumberFormat="1" applyFont="1" applyProtection="1"/>
    <xf numFmtId="0" fontId="112" fillId="0" borderId="0" xfId="0" applyFont="1" applyAlignment="1" applyProtection="1">
      <alignment horizontal="right"/>
    </xf>
    <xf numFmtId="49" fontId="116" fillId="4" borderId="14" xfId="0" applyNumberFormat="1" applyFont="1" applyFill="1" applyBorder="1" applyAlignment="1" applyProtection="1">
      <alignment wrapText="1"/>
    </xf>
    <xf numFmtId="49" fontId="112" fillId="0" borderId="0" xfId="0" applyNumberFormat="1" applyFont="1" applyProtection="1"/>
    <xf numFmtId="0" fontId="82" fillId="0" borderId="0" xfId="0" applyFont="1" applyAlignment="1" applyProtection="1">
      <alignment horizontal="right"/>
    </xf>
    <xf numFmtId="49" fontId="86" fillId="4" borderId="14" xfId="0" applyNumberFormat="1" applyFont="1" applyFill="1" applyBorder="1" applyAlignment="1" applyProtection="1">
      <alignment wrapText="1"/>
    </xf>
    <xf numFmtId="49" fontId="82" fillId="0" borderId="0" xfId="0" applyNumberFormat="1" applyFont="1" applyProtection="1"/>
    <xf numFmtId="0" fontId="5" fillId="0" borderId="0" xfId="0" applyFont="1" applyAlignment="1" applyProtection="1">
      <alignment horizontal="right"/>
    </xf>
    <xf numFmtId="49" fontId="5" fillId="0" borderId="0" xfId="0" applyNumberFormat="1" applyFont="1" applyProtection="1"/>
    <xf numFmtId="0" fontId="45" fillId="0" borderId="0" xfId="0" applyFont="1" applyAlignment="1" applyProtection="1">
      <alignment vertical="top"/>
    </xf>
    <xf numFmtId="0" fontId="79" fillId="0" borderId="14" xfId="0" applyFont="1" applyBorder="1" applyAlignment="1" applyProtection="1">
      <alignment wrapText="1"/>
    </xf>
    <xf numFmtId="0" fontId="0" fillId="0" borderId="0" xfId="0" applyAlignment="1" applyProtection="1">
      <alignment vertical="top"/>
    </xf>
    <xf numFmtId="0" fontId="90" fillId="0" borderId="14" xfId="0" applyFont="1" applyBorder="1" applyAlignment="1" applyProtection="1">
      <alignment wrapText="1"/>
    </xf>
    <xf numFmtId="0" fontId="95" fillId="0" borderId="14" xfId="0" applyFont="1" applyBorder="1" applyAlignment="1" applyProtection="1">
      <alignment wrapText="1"/>
    </xf>
    <xf numFmtId="0" fontId="102" fillId="0" borderId="14" xfId="0" applyFont="1" applyBorder="1" applyAlignment="1" applyProtection="1">
      <alignment wrapText="1"/>
    </xf>
    <xf numFmtId="0" fontId="120" fillId="0" borderId="14" xfId="0" applyFont="1" applyBorder="1" applyAlignment="1" applyProtection="1">
      <alignment wrapText="1"/>
    </xf>
    <xf numFmtId="0" fontId="108" fillId="0" borderId="14" xfId="0" applyFont="1" applyBorder="1" applyAlignment="1" applyProtection="1">
      <alignment wrapText="1"/>
    </xf>
    <xf numFmtId="0" fontId="114" fillId="0" borderId="14" xfId="0" applyFont="1" applyBorder="1" applyAlignment="1" applyProtection="1">
      <alignment wrapText="1"/>
    </xf>
    <xf numFmtId="0" fontId="84" fillId="0" borderId="14" xfId="0" applyFont="1" applyBorder="1" applyAlignment="1" applyProtection="1">
      <alignment wrapText="1"/>
    </xf>
    <xf numFmtId="0" fontId="14" fillId="0" borderId="14" xfId="0" applyFont="1" applyBorder="1" applyAlignment="1" applyProtection="1">
      <alignment wrapText="1"/>
    </xf>
    <xf numFmtId="0" fontId="5" fillId="9" borderId="14" xfId="0" applyFont="1" applyFill="1" applyBorder="1" applyAlignment="1" applyProtection="1">
      <alignment wrapText="1"/>
    </xf>
    <xf numFmtId="0" fontId="51" fillId="0" borderId="0" xfId="0" applyFont="1" applyProtection="1"/>
    <xf numFmtId="0" fontId="51" fillId="0" borderId="0" xfId="0" applyFont="1" applyAlignment="1" applyProtection="1">
      <alignment vertical="top"/>
    </xf>
    <xf numFmtId="49" fontId="50" fillId="0" borderId="0" xfId="0" applyNumberFormat="1" applyFont="1" applyAlignment="1" applyProtection="1">
      <alignment horizontal="left" wrapText="1"/>
    </xf>
    <xf numFmtId="0" fontId="35" fillId="0" borderId="0" xfId="0" applyFont="1" applyProtection="1"/>
    <xf numFmtId="0" fontId="35" fillId="0" borderId="0" xfId="0" applyFont="1" applyAlignment="1" applyProtection="1">
      <alignment wrapText="1"/>
    </xf>
    <xf numFmtId="49" fontId="35" fillId="0" borderId="0" xfId="0" applyNumberFormat="1" applyFont="1" applyAlignment="1" applyProtection="1">
      <alignment horizontal="left" wrapText="1"/>
    </xf>
    <xf numFmtId="0" fontId="35" fillId="0" borderId="0" xfId="0" applyFont="1" applyAlignment="1" applyProtection="1">
      <alignment vertical="top"/>
    </xf>
    <xf numFmtId="0" fontId="40" fillId="0" borderId="0" xfId="0" applyFont="1" applyAlignment="1" applyProtection="1">
      <alignment vertical="top"/>
    </xf>
    <xf numFmtId="0" fontId="4" fillId="0" borderId="0" xfId="0" applyFont="1" applyProtection="1"/>
    <xf numFmtId="0" fontId="5" fillId="0" borderId="0" xfId="0" applyFont="1" applyAlignment="1" applyProtection="1">
      <alignment horizontal="justify" vertical="center"/>
    </xf>
    <xf numFmtId="0" fontId="5" fillId="0" borderId="1" xfId="0" applyFont="1" applyBorder="1" applyAlignment="1" applyProtection="1">
      <alignment horizontal="center" vertical="center" wrapText="1"/>
    </xf>
    <xf numFmtId="0" fontId="0" fillId="0" borderId="14" xfId="0" applyBorder="1" applyAlignment="1" applyProtection="1">
      <alignment wrapText="1"/>
    </xf>
    <xf numFmtId="0" fontId="5" fillId="0" borderId="3" xfId="0" applyFont="1" applyBorder="1" applyAlignment="1" applyProtection="1">
      <alignment horizontal="left" vertical="center" wrapText="1"/>
    </xf>
    <xf numFmtId="11" fontId="5" fillId="0" borderId="4" xfId="0" applyNumberFormat="1" applyFont="1" applyBorder="1" applyAlignment="1" applyProtection="1">
      <alignment horizontal="center" vertical="center" wrapText="1"/>
    </xf>
    <xf numFmtId="0" fontId="5" fillId="0" borderId="5" xfId="0" applyFont="1" applyBorder="1" applyAlignment="1" applyProtection="1">
      <alignment horizontal="left" vertical="center" wrapText="1"/>
    </xf>
    <xf numFmtId="11" fontId="5" fillId="0" borderId="6" xfId="0" applyNumberFormat="1" applyFont="1" applyBorder="1" applyAlignment="1" applyProtection="1">
      <alignment horizontal="center" vertical="center" wrapText="1"/>
    </xf>
    <xf numFmtId="0" fontId="0" fillId="0" borderId="0" xfId="0" applyAlignment="1" applyProtection="1">
      <alignment horizontal="center" vertical="center"/>
    </xf>
    <xf numFmtId="0" fontId="0" fillId="0" borderId="0" xfId="0" applyAlignment="1" applyProtection="1">
      <alignment wrapText="1"/>
    </xf>
    <xf numFmtId="0" fontId="5" fillId="0" borderId="0" xfId="0" applyFont="1" applyAlignment="1" applyProtection="1">
      <alignment horizontal="left" vertical="center" wrapText="1"/>
    </xf>
    <xf numFmtId="11" fontId="5" fillId="0" borderId="0" xfId="0" applyNumberFormat="1" applyFont="1" applyAlignment="1" applyProtection="1">
      <alignment horizontal="center" vertical="center" wrapText="1"/>
    </xf>
    <xf numFmtId="0" fontId="5" fillId="0" borderId="7" xfId="0" applyFont="1" applyBorder="1" applyAlignment="1" applyProtection="1">
      <alignment vertical="center" wrapText="1"/>
    </xf>
    <xf numFmtId="0" fontId="5" fillId="0" borderId="2" xfId="0" applyFont="1" applyBorder="1" applyAlignment="1" applyProtection="1">
      <alignment vertical="center" wrapText="1"/>
    </xf>
    <xf numFmtId="0" fontId="5" fillId="0" borderId="3"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10" xfId="0" applyFont="1" applyBorder="1" applyAlignment="1" applyProtection="1">
      <alignment horizontal="center" vertical="center" wrapText="1"/>
    </xf>
    <xf numFmtId="0" fontId="5" fillId="0" borderId="11" xfId="0" applyFont="1" applyBorder="1" applyAlignment="1" applyProtection="1">
      <alignment horizontal="left" vertical="center" wrapText="1" indent="4"/>
    </xf>
    <xf numFmtId="0" fontId="5" fillId="0" borderId="4" xfId="0" applyFont="1" applyBorder="1" applyAlignment="1" applyProtection="1">
      <alignment horizontal="left" vertical="center" wrapText="1" indent="4"/>
    </xf>
    <xf numFmtId="0" fontId="5" fillId="0" borderId="12" xfId="0" applyFont="1" applyBorder="1" applyAlignment="1" applyProtection="1">
      <alignment horizontal="center" vertical="center" wrapText="1"/>
    </xf>
    <xf numFmtId="0" fontId="5" fillId="0" borderId="13" xfId="0" applyFont="1" applyBorder="1" applyAlignment="1" applyProtection="1">
      <alignment horizontal="center" vertical="center" wrapText="1"/>
    </xf>
    <xf numFmtId="0" fontId="5" fillId="0" borderId="8" xfId="0" applyFont="1" applyBorder="1" applyAlignment="1" applyProtection="1">
      <alignment horizontal="left" vertical="center" wrapText="1"/>
    </xf>
    <xf numFmtId="0" fontId="5" fillId="0" borderId="4" xfId="0" applyFont="1" applyBorder="1" applyAlignment="1" applyProtection="1">
      <alignment horizontal="left" vertical="center" wrapText="1"/>
    </xf>
    <xf numFmtId="0" fontId="5" fillId="0" borderId="12" xfId="0" applyFont="1" applyBorder="1" applyAlignment="1" applyProtection="1">
      <alignment horizontal="left" vertical="center" wrapText="1"/>
    </xf>
    <xf numFmtId="0" fontId="5" fillId="0" borderId="14" xfId="0" applyFont="1" applyBorder="1" applyAlignment="1" applyProtection="1">
      <alignment horizontal="center" vertical="center" wrapText="1"/>
    </xf>
    <xf numFmtId="2" fontId="5" fillId="0" borderId="13" xfId="0" applyNumberFormat="1" applyFont="1" applyBorder="1" applyAlignment="1" applyProtection="1">
      <alignment horizontal="center" vertical="center" wrapText="1"/>
    </xf>
    <xf numFmtId="2" fontId="5" fillId="0" borderId="6" xfId="0" applyNumberFormat="1" applyFont="1" applyBorder="1" applyAlignment="1" applyProtection="1">
      <alignment horizontal="center" vertical="center" wrapText="1"/>
    </xf>
    <xf numFmtId="164" fontId="0" fillId="0" borderId="0" xfId="0" applyNumberFormat="1" applyProtection="1"/>
    <xf numFmtId="165" fontId="0" fillId="0" borderId="0" xfId="0" applyNumberFormat="1" applyProtection="1"/>
    <xf numFmtId="165" fontId="0" fillId="0" borderId="0" xfId="0" applyNumberFormat="1" applyAlignment="1" applyProtection="1">
      <alignment horizontal="right"/>
    </xf>
    <xf numFmtId="0" fontId="0" fillId="0" borderId="0" xfId="0" applyAlignment="1" applyProtection="1">
      <alignment horizontal="right"/>
    </xf>
    <xf numFmtId="0" fontId="6" fillId="0" borderId="0" xfId="0" applyFont="1" applyProtection="1"/>
    <xf numFmtId="0" fontId="7" fillId="0" borderId="0" xfId="0" applyFont="1" applyProtection="1"/>
    <xf numFmtId="166" fontId="0" fillId="0" borderId="0" xfId="0" applyNumberFormat="1" applyProtection="1"/>
    <xf numFmtId="49" fontId="8" fillId="0" borderId="0" xfId="0" applyNumberFormat="1" applyFont="1" applyProtection="1"/>
    <xf numFmtId="0" fontId="9" fillId="0" borderId="0" xfId="0" applyFont="1" applyAlignment="1" applyProtection="1">
      <alignment wrapText="1"/>
    </xf>
    <xf numFmtId="0" fontId="8" fillId="0" borderId="0" xfId="0" applyFont="1" applyProtection="1"/>
    <xf numFmtId="0" fontId="9" fillId="0" borderId="0" xfId="0" applyFont="1" applyProtection="1"/>
    <xf numFmtId="49" fontId="9" fillId="0" borderId="0" xfId="0" applyNumberFormat="1" applyFont="1" applyProtection="1"/>
    <xf numFmtId="0" fontId="8" fillId="0" borderId="0" xfId="0" applyFont="1" applyAlignment="1" applyProtection="1">
      <alignment wrapText="1"/>
    </xf>
    <xf numFmtId="0" fontId="8" fillId="0" borderId="0" xfId="0" applyFont="1" applyAlignment="1" applyProtection="1">
      <alignment vertical="center" shrinkToFit="1"/>
    </xf>
    <xf numFmtId="0" fontId="8" fillId="0" borderId="0" xfId="0" applyFont="1" applyAlignment="1" applyProtection="1">
      <alignment shrinkToFit="1"/>
    </xf>
    <xf numFmtId="0" fontId="124" fillId="0" borderId="0" xfId="0" applyFont="1" applyProtection="1"/>
    <xf numFmtId="0" fontId="125" fillId="0" borderId="0" xfId="0" applyFont="1" applyAlignment="1" applyProtection="1">
      <alignment horizontal="center" vertical="center" wrapText="1"/>
    </xf>
    <xf numFmtId="0" fontId="0" fillId="0" borderId="0" xfId="0" applyProtection="1"/>
    <xf numFmtId="0" fontId="25" fillId="0" borderId="0" xfId="0" applyFont="1" applyProtection="1"/>
    <xf numFmtId="0" fontId="0" fillId="0" borderId="0" xfId="0" applyAlignment="1" applyProtection="1">
      <alignment vertical="center"/>
    </xf>
    <xf numFmtId="0" fontId="0" fillId="0" borderId="30" xfId="0" applyBorder="1" applyProtection="1"/>
    <xf numFmtId="0" fontId="0" fillId="0" borderId="69" xfId="0" applyBorder="1" applyProtection="1"/>
    <xf numFmtId="0" fontId="0" fillId="0" borderId="68" xfId="0" applyBorder="1" applyProtection="1"/>
    <xf numFmtId="0" fontId="0" fillId="0" borderId="17" xfId="0" applyBorder="1" applyAlignment="1" applyProtection="1">
      <alignment vertical="center"/>
    </xf>
    <xf numFmtId="0" fontId="0" fillId="4" borderId="70" xfId="0" applyFill="1" applyBorder="1" applyProtection="1"/>
    <xf numFmtId="0" fontId="0" fillId="0" borderId="31" xfId="0" applyBorder="1" applyAlignment="1" applyProtection="1">
      <alignment wrapText="1"/>
    </xf>
    <xf numFmtId="0" fontId="0" fillId="4" borderId="32" xfId="0" applyFill="1" applyBorder="1" applyProtection="1"/>
    <xf numFmtId="0" fontId="0" fillId="0" borderId="29" xfId="0" applyBorder="1" applyProtection="1"/>
    <xf numFmtId="0" fontId="0" fillId="0" borderId="32" xfId="0" applyBorder="1" applyProtection="1"/>
    <xf numFmtId="0" fontId="6" fillId="0" borderId="29" xfId="0" applyFont="1" applyBorder="1" applyProtection="1"/>
    <xf numFmtId="0" fontId="6" fillId="0" borderId="32" xfId="0" applyFont="1" applyBorder="1" applyProtection="1"/>
    <xf numFmtId="0" fontId="0" fillId="0" borderId="33" xfId="0" applyBorder="1" applyAlignment="1" applyProtection="1">
      <alignment wrapText="1"/>
    </xf>
    <xf numFmtId="0" fontId="6" fillId="0" borderId="36" xfId="0" applyFont="1" applyBorder="1" applyProtection="1"/>
    <xf numFmtId="0" fontId="0" fillId="0" borderId="17" xfId="0" applyBorder="1" applyAlignment="1" applyProtection="1">
      <alignment wrapText="1"/>
    </xf>
    <xf numFmtId="0" fontId="0" fillId="0" borderId="18" xfId="0" applyBorder="1" applyProtection="1"/>
    <xf numFmtId="0" fontId="0" fillId="9" borderId="34" xfId="0" applyFill="1" applyBorder="1" applyProtection="1"/>
    <xf numFmtId="0" fontId="0" fillId="0" borderId="37" xfId="0" applyBorder="1" applyProtection="1"/>
    <xf numFmtId="0" fontId="0" fillId="0" borderId="35" xfId="0" applyBorder="1" applyProtection="1"/>
    <xf numFmtId="0" fontId="0" fillId="9" borderId="29" xfId="0" applyFill="1" applyBorder="1" applyProtection="1"/>
    <xf numFmtId="0" fontId="6" fillId="0" borderId="37" xfId="0" applyFont="1" applyBorder="1" applyProtection="1"/>
    <xf numFmtId="0" fontId="6" fillId="0" borderId="35" xfId="0" applyFont="1" applyBorder="1" applyProtection="1"/>
    <xf numFmtId="0" fontId="0" fillId="9" borderId="40" xfId="0" applyFill="1" applyBorder="1" applyProtection="1"/>
    <xf numFmtId="0" fontId="0" fillId="0" borderId="17" xfId="0" applyBorder="1" applyAlignment="1" applyProtection="1">
      <alignment vertical="top" wrapText="1"/>
    </xf>
    <xf numFmtId="0" fontId="0" fillId="0" borderId="49" xfId="0" applyBorder="1" applyAlignment="1" applyProtection="1">
      <alignment vertical="top" wrapText="1"/>
    </xf>
    <xf numFmtId="0" fontId="6" fillId="0" borderId="38" xfId="0" applyFont="1" applyBorder="1" applyProtection="1"/>
    <xf numFmtId="0" fontId="0" fillId="9" borderId="29" xfId="0" applyFill="1" applyBorder="1" applyAlignment="1" applyProtection="1">
      <alignment wrapText="1"/>
    </xf>
    <xf numFmtId="0" fontId="0" fillId="9" borderId="36" xfId="0" applyFill="1" applyBorder="1" applyProtection="1"/>
    <xf numFmtId="0" fontId="0" fillId="0" borderId="18" xfId="0" applyBorder="1" applyAlignment="1" applyProtection="1">
      <alignment wrapText="1"/>
    </xf>
    <xf numFmtId="0" fontId="0" fillId="0" borderId="18" xfId="0" applyBorder="1" applyAlignment="1" applyProtection="1">
      <alignment horizontal="left" wrapText="1"/>
    </xf>
    <xf numFmtId="0" fontId="0" fillId="4" borderId="34" xfId="0" applyFill="1" applyBorder="1" applyProtection="1"/>
    <xf numFmtId="0" fontId="0" fillId="4" borderId="29" xfId="0" applyFill="1" applyBorder="1" applyProtection="1"/>
    <xf numFmtId="0" fontId="6" fillId="9" borderId="36" xfId="0" applyFont="1" applyFill="1" applyBorder="1" applyProtection="1"/>
    <xf numFmtId="0" fontId="26" fillId="0" borderId="0" xfId="0" applyFont="1" applyAlignment="1" applyProtection="1">
      <alignment horizontal="right" vertical="center"/>
    </xf>
    <xf numFmtId="0" fontId="8" fillId="0" borderId="0" xfId="0" applyFont="1" applyAlignment="1" applyProtection="1">
      <alignment horizontal="left"/>
    </xf>
    <xf numFmtId="0" fontId="27" fillId="0" borderId="0" xfId="0" applyFont="1" applyProtection="1"/>
    <xf numFmtId="0" fontId="8" fillId="0" borderId="0" xfId="0" applyFont="1" applyAlignment="1" applyProtection="1">
      <alignment horizontal="right"/>
    </xf>
    <xf numFmtId="0" fontId="28" fillId="4" borderId="20" xfId="0" applyFont="1" applyFill="1" applyBorder="1" applyAlignment="1" applyProtection="1">
      <alignment horizontal="right"/>
    </xf>
    <xf numFmtId="0" fontId="8" fillId="0" borderId="0" xfId="0" applyFont="1" applyAlignment="1" applyProtection="1">
      <alignment horizontal="right" vertical="top"/>
    </xf>
    <xf numFmtId="0" fontId="128" fillId="4" borderId="31" xfId="0" applyFont="1" applyFill="1" applyBorder="1" applyAlignment="1" applyProtection="1">
      <alignment vertical="center" wrapText="1"/>
    </xf>
    <xf numFmtId="0" fontId="8" fillId="6" borderId="0" xfId="0" applyFont="1" applyFill="1" applyAlignment="1" applyProtection="1">
      <alignment horizontal="right" wrapText="1"/>
    </xf>
    <xf numFmtId="0" fontId="29" fillId="6" borderId="28" xfId="0" applyFont="1" applyFill="1" applyBorder="1" applyAlignment="1" applyProtection="1">
      <alignment horizontal="left" vertical="center"/>
    </xf>
    <xf numFmtId="0" fontId="126" fillId="18" borderId="75" xfId="0" applyFont="1" applyFill="1" applyBorder="1" applyAlignment="1" applyProtection="1">
      <alignment horizontal="left" vertical="center" wrapText="1"/>
    </xf>
    <xf numFmtId="0" fontId="8" fillId="7" borderId="0" xfId="0" applyFont="1" applyFill="1" applyAlignment="1" applyProtection="1">
      <alignment horizontal="right" wrapText="1"/>
    </xf>
    <xf numFmtId="0" fontId="8" fillId="7" borderId="71" xfId="0" applyFont="1" applyFill="1" applyBorder="1" applyAlignment="1" applyProtection="1">
      <alignment horizontal="left" vertical="center"/>
    </xf>
    <xf numFmtId="0" fontId="8" fillId="6" borderId="71" xfId="0" applyFont="1" applyFill="1" applyBorder="1" applyAlignment="1" applyProtection="1">
      <alignment horizontal="left"/>
    </xf>
    <xf numFmtId="0" fontId="8" fillId="6" borderId="71" xfId="0" applyFont="1" applyFill="1" applyBorder="1" applyProtection="1"/>
    <xf numFmtId="0" fontId="8" fillId="6" borderId="79" xfId="0" applyFont="1" applyFill="1" applyBorder="1" applyProtection="1"/>
    <xf numFmtId="0" fontId="8" fillId="6" borderId="73" xfId="0" applyFont="1" applyFill="1" applyBorder="1" applyAlignment="1" applyProtection="1">
      <alignment horizontal="left"/>
    </xf>
    <xf numFmtId="0" fontId="8" fillId="8" borderId="0" xfId="0" applyFont="1" applyFill="1" applyAlignment="1" applyProtection="1">
      <alignment horizontal="right" wrapText="1"/>
    </xf>
    <xf numFmtId="0" fontId="8" fillId="8" borderId="71" xfId="0" applyFont="1" applyFill="1" applyBorder="1" applyAlignment="1" applyProtection="1">
      <alignment horizontal="left"/>
    </xf>
    <xf numFmtId="0" fontId="8" fillId="6" borderId="72" xfId="0" applyFont="1" applyFill="1" applyBorder="1" applyAlignment="1" applyProtection="1">
      <alignment horizontal="left"/>
    </xf>
    <xf numFmtId="0" fontId="8" fillId="6" borderId="74" xfId="0" applyFont="1" applyFill="1" applyBorder="1" applyAlignment="1" applyProtection="1">
      <alignment horizontal="left" wrapText="1"/>
    </xf>
    <xf numFmtId="10" fontId="8" fillId="0" borderId="0" xfId="0" applyNumberFormat="1" applyFont="1" applyAlignment="1" applyProtection="1">
      <alignment horizontal="right"/>
    </xf>
    <xf numFmtId="0" fontId="8" fillId="0" borderId="30" xfId="0" applyFont="1" applyBorder="1" applyAlignment="1" applyProtection="1">
      <alignment horizontal="left"/>
    </xf>
    <xf numFmtId="0" fontId="8" fillId="0" borderId="31" xfId="0" applyFont="1" applyBorder="1" applyProtection="1"/>
    <xf numFmtId="0" fontId="28" fillId="0" borderId="33" xfId="0" applyFont="1" applyBorder="1" applyAlignment="1" applyProtection="1">
      <alignment horizontal="left"/>
    </xf>
    <xf numFmtId="0" fontId="0" fillId="0" borderId="33" xfId="0" applyBorder="1" applyProtection="1"/>
    <xf numFmtId="168" fontId="8" fillId="0" borderId="0" xfId="0" applyNumberFormat="1" applyFont="1" applyAlignment="1" applyProtection="1">
      <alignment horizontal="right"/>
    </xf>
    <xf numFmtId="0" fontId="8" fillId="4" borderId="34" xfId="0" applyFont="1" applyFill="1" applyBorder="1" applyAlignment="1" applyProtection="1">
      <alignment horizontal="left" wrapText="1"/>
    </xf>
    <xf numFmtId="0" fontId="8" fillId="4" borderId="35" xfId="0" applyFont="1" applyFill="1" applyBorder="1" applyProtection="1"/>
    <xf numFmtId="0" fontId="8" fillId="4" borderId="29" xfId="0" applyFont="1" applyFill="1" applyBorder="1" applyAlignment="1" applyProtection="1">
      <alignment horizontal="left" wrapText="1"/>
    </xf>
    <xf numFmtId="0" fontId="8" fillId="4" borderId="29" xfId="0" applyFont="1" applyFill="1" applyBorder="1" applyProtection="1"/>
    <xf numFmtId="0" fontId="8" fillId="4" borderId="40" xfId="0" applyFont="1" applyFill="1" applyBorder="1" applyProtection="1"/>
    <xf numFmtId="0" fontId="8" fillId="4" borderId="34" xfId="0" applyFont="1" applyFill="1" applyBorder="1" applyProtection="1"/>
    <xf numFmtId="0" fontId="6" fillId="4" borderId="29" xfId="0" applyFont="1" applyFill="1" applyBorder="1" applyAlignment="1" applyProtection="1">
      <alignment horizontal="left" wrapText="1"/>
    </xf>
    <xf numFmtId="0" fontId="128" fillId="4" borderId="29" xfId="0" applyFont="1" applyFill="1" applyBorder="1" applyProtection="1"/>
    <xf numFmtId="0" fontId="31" fillId="0" borderId="0" xfId="0" applyFont="1" applyAlignment="1" applyProtection="1">
      <alignment horizontal="right"/>
    </xf>
    <xf numFmtId="49" fontId="31" fillId="4" borderId="29" xfId="0" applyNumberFormat="1" applyFont="1" applyFill="1" applyBorder="1" applyAlignment="1" applyProtection="1">
      <alignment horizontal="left" wrapText="1"/>
    </xf>
    <xf numFmtId="0" fontId="31" fillId="4" borderId="29" xfId="0" applyFont="1" applyFill="1" applyBorder="1" applyProtection="1"/>
    <xf numFmtId="49" fontId="31" fillId="4" borderId="40" xfId="0" applyNumberFormat="1" applyFont="1" applyFill="1" applyBorder="1" applyAlignment="1" applyProtection="1">
      <alignment horizontal="left" wrapText="1"/>
    </xf>
    <xf numFmtId="0" fontId="31" fillId="4" borderId="36" xfId="0" applyFont="1" applyFill="1" applyBorder="1" applyProtection="1"/>
    <xf numFmtId="49" fontId="8" fillId="4" borderId="34" xfId="0" applyNumberFormat="1" applyFont="1" applyFill="1" applyBorder="1" applyAlignment="1" applyProtection="1">
      <alignment horizontal="left" wrapText="1"/>
    </xf>
    <xf numFmtId="0" fontId="8" fillId="6" borderId="0" xfId="0" applyFont="1" applyFill="1" applyAlignment="1" applyProtection="1">
      <alignment horizontal="right"/>
    </xf>
    <xf numFmtId="0" fontId="6" fillId="4" borderId="33" xfId="0" applyFont="1" applyFill="1" applyBorder="1" applyProtection="1"/>
    <xf numFmtId="0" fontId="8" fillId="0" borderId="0" xfId="0" applyFont="1" applyAlignment="1" applyProtection="1">
      <alignment horizontal="center"/>
    </xf>
    <xf numFmtId="0" fontId="132" fillId="0" borderId="0" xfId="0" applyFont="1" applyAlignment="1" applyProtection="1">
      <alignment wrapText="1"/>
    </xf>
    <xf numFmtId="0" fontId="34" fillId="0" borderId="0" xfId="0" applyFont="1" applyFill="1"/>
    <xf numFmtId="0" fontId="77" fillId="0" borderId="8" xfId="0" applyFont="1" applyFill="1" applyBorder="1" applyProtection="1">
      <protection locked="0"/>
    </xf>
    <xf numFmtId="0" fontId="113" fillId="0" borderId="8" xfId="0" applyFont="1" applyFill="1" applyBorder="1" applyProtection="1">
      <protection locked="0"/>
    </xf>
    <xf numFmtId="0" fontId="89" fillId="0" borderId="8" xfId="0" applyFont="1" applyFill="1" applyBorder="1" applyProtection="1">
      <protection locked="0"/>
    </xf>
    <xf numFmtId="0" fontId="78" fillId="0" borderId="14" xfId="0" applyFont="1" applyFill="1" applyBorder="1" applyProtection="1">
      <protection locked="0"/>
    </xf>
    <xf numFmtId="0" fontId="101" fillId="0" borderId="8" xfId="0" applyFont="1" applyFill="1" applyBorder="1" applyProtection="1">
      <protection locked="0"/>
    </xf>
    <xf numFmtId="0" fontId="119" fillId="0" borderId="8" xfId="0" applyFont="1" applyFill="1" applyBorder="1" applyProtection="1">
      <protection locked="0"/>
    </xf>
    <xf numFmtId="0" fontId="107" fillId="0" borderId="8" xfId="0" applyFont="1" applyFill="1" applyBorder="1" applyProtection="1">
      <protection locked="0"/>
    </xf>
    <xf numFmtId="0" fontId="83" fillId="0" borderId="14" xfId="0" applyFont="1" applyFill="1" applyBorder="1" applyProtection="1">
      <protection locked="0"/>
    </xf>
    <xf numFmtId="0" fontId="89" fillId="0" borderId="14" xfId="0" applyFont="1" applyFill="1" applyBorder="1" applyProtection="1">
      <protection locked="0"/>
    </xf>
    <xf numFmtId="0" fontId="96" fillId="0" borderId="14" xfId="0" applyFont="1" applyFill="1" applyBorder="1" applyProtection="1">
      <protection locked="0"/>
    </xf>
    <xf numFmtId="0" fontId="101" fillId="0" borderId="14" xfId="0" applyFont="1" applyFill="1" applyBorder="1" applyProtection="1">
      <protection locked="0"/>
    </xf>
    <xf numFmtId="0" fontId="119" fillId="0" borderId="14" xfId="0" applyFont="1" applyFill="1" applyBorder="1" applyProtection="1">
      <protection locked="0"/>
    </xf>
    <xf numFmtId="0" fontId="107" fillId="0" borderId="14" xfId="0" applyFont="1" applyFill="1" applyBorder="1" applyProtection="1">
      <protection locked="0"/>
    </xf>
    <xf numFmtId="0" fontId="113" fillId="0" borderId="14" xfId="0" applyFont="1" applyFill="1" applyBorder="1" applyProtection="1">
      <protection locked="0"/>
    </xf>
    <xf numFmtId="0" fontId="49" fillId="0" borderId="14" xfId="0" applyFont="1" applyFill="1" applyBorder="1" applyProtection="1">
      <protection locked="0"/>
    </xf>
    <xf numFmtId="0" fontId="93" fillId="0" borderId="14" xfId="0" applyFont="1" applyFill="1" applyBorder="1" applyProtection="1">
      <protection locked="0"/>
    </xf>
    <xf numFmtId="0" fontId="99" fillId="0" borderId="14" xfId="0" applyFont="1" applyFill="1" applyBorder="1" applyProtection="1">
      <protection locked="0"/>
    </xf>
    <xf numFmtId="0" fontId="105" fillId="0" borderId="14" xfId="0" applyFont="1" applyFill="1" applyBorder="1" applyProtection="1">
      <protection locked="0"/>
    </xf>
    <xf numFmtId="0" fontId="123" fillId="0" borderId="14" xfId="0" applyFont="1" applyFill="1" applyBorder="1" applyProtection="1">
      <protection locked="0"/>
    </xf>
    <xf numFmtId="0" fontId="111" fillId="0" borderId="14" xfId="0" applyFont="1" applyFill="1" applyBorder="1" applyProtection="1">
      <protection locked="0"/>
    </xf>
    <xf numFmtId="0" fontId="117" fillId="0" borderId="14" xfId="0" applyFont="1" applyFill="1" applyBorder="1" applyProtection="1">
      <protection locked="0"/>
    </xf>
    <xf numFmtId="0" fontId="87" fillId="0" borderId="14" xfId="0" applyFont="1" applyFill="1" applyBorder="1" applyProtection="1">
      <protection locked="0"/>
    </xf>
    <xf numFmtId="0" fontId="74" fillId="0" borderId="14" xfId="0" applyFont="1" applyFill="1" applyBorder="1" applyProtection="1">
      <protection locked="0"/>
    </xf>
    <xf numFmtId="0" fontId="50" fillId="0" borderId="14" xfId="0" applyFont="1" applyFill="1" applyBorder="1" applyProtection="1">
      <protection locked="0"/>
    </xf>
    <xf numFmtId="0" fontId="5" fillId="0" borderId="0" xfId="0" applyFont="1" applyFill="1" applyProtection="1">
      <protection locked="0"/>
    </xf>
    <xf numFmtId="0" fontId="34" fillId="0" borderId="0" xfId="0" applyFont="1" applyFill="1" applyAlignment="1"/>
    <xf numFmtId="0" fontId="34" fillId="0" borderId="14" xfId="0" applyFont="1" applyFill="1" applyBorder="1" applyAlignment="1"/>
    <xf numFmtId="0" fontId="34" fillId="0" borderId="14" xfId="0" applyFont="1" applyFill="1" applyBorder="1"/>
    <xf numFmtId="0" fontId="45" fillId="19" borderId="14" xfId="0" applyFont="1" applyFill="1" applyBorder="1" applyAlignment="1"/>
    <xf numFmtId="0" fontId="45" fillId="20" borderId="14" xfId="0" applyFont="1" applyFill="1" applyBorder="1" applyAlignment="1"/>
    <xf numFmtId="0" fontId="45" fillId="21" borderId="14" xfId="0" applyFont="1" applyFill="1" applyBorder="1" applyAlignment="1"/>
    <xf numFmtId="0" fontId="45" fillId="22" borderId="14" xfId="0" applyFont="1" applyFill="1" applyBorder="1" applyAlignment="1"/>
    <xf numFmtId="0" fontId="45" fillId="23" borderId="14" xfId="0" applyFont="1" applyFill="1" applyBorder="1" applyAlignment="1"/>
    <xf numFmtId="0" fontId="45" fillId="24" borderId="14" xfId="0" applyFont="1" applyFill="1" applyBorder="1" applyAlignment="1"/>
    <xf numFmtId="0" fontId="45" fillId="25" borderId="14" xfId="0" applyFont="1" applyFill="1" applyBorder="1" applyAlignment="1"/>
    <xf numFmtId="0" fontId="45" fillId="26" borderId="14" xfId="0" applyFont="1" applyFill="1" applyBorder="1" applyAlignment="1"/>
    <xf numFmtId="0" fontId="45" fillId="27" borderId="14" xfId="0" applyFont="1" applyFill="1" applyBorder="1" applyAlignment="1"/>
    <xf numFmtId="0" fontId="37" fillId="0" borderId="14" xfId="0" applyFont="1" applyFill="1" applyBorder="1" applyAlignment="1"/>
    <xf numFmtId="0" fontId="37" fillId="0" borderId="14" xfId="0" applyFont="1" applyFill="1" applyBorder="1"/>
    <xf numFmtId="0" fontId="75" fillId="0" borderId="14" xfId="0" applyFont="1" applyFill="1" applyBorder="1" applyAlignment="1"/>
  </cellXfs>
  <cellStyles count="5">
    <cellStyle name="Гиперссылка" xfId="1" builtinId="8"/>
    <cellStyle name="Обычный" xfId="0" builtinId="0"/>
    <cellStyle name="Обычный 2 2 2" xfId="2" xr:uid="{112DEFE1-C3C7-D04B-B735-C6F9C55BE6A9}"/>
    <cellStyle name="Обычный_Протоколы" xfId="3" xr:uid="{B6E3243E-F48E-F94C-9FD7-5EBC6CAC9B56}"/>
    <cellStyle name="Обычный_Шаблон Таблица 5. Контроль состояния средств ЭХЗ" xfId="4" xr:uid="{4568CA30-FDFC-4D45-AD68-428E046E9F55}"/>
  </cellStyles>
  <dxfs count="284">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protection locked="0" hidden="0"/>
    </dxf>
    <dxf>
      <alignment horizontal="general" vertical="bottom" textRotation="0" wrapText="1" indent="0" justifyLastLine="0" shrinkToFit="0" readingOrder="0"/>
      <border diagonalUp="0" diagonalDown="0" outline="0">
        <left style="thin">
          <color auto="1"/>
        </left>
        <right style="thin">
          <color auto="1"/>
        </right>
        <top/>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medium">
          <color indexed="64"/>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auto="1"/>
        <name val="Calibri"/>
        <family val="2"/>
        <scheme val="minor"/>
      </font>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0" hidden="0"/>
    </dxf>
    <dxf>
      <font>
        <b/>
        <i val="0"/>
        <strike val="0"/>
        <condense val="0"/>
        <extend val="0"/>
        <outline val="0"/>
        <shadow val="0"/>
        <u val="none"/>
        <vertAlign val="baseline"/>
        <sz val="10"/>
        <color theme="1"/>
        <name val="Calibri"/>
        <family val="2"/>
        <scheme val="minor"/>
      </font>
      <alignment horizontal="general" vertical="bottom" textRotation="0" wrapText="1" indent="0" justifyLastLine="0" shrinkToFit="0" readingOrder="0"/>
      <border diagonalUp="0" diagonalDown="0" outline="0">
        <left/>
        <right style="thin">
          <color auto="1"/>
        </right>
        <top style="thin">
          <color auto="1"/>
        </top>
        <bottom style="thin">
          <color auto="1"/>
        </bottom>
      </border>
      <protection locked="0" hidden="0"/>
    </dxf>
    <dxf>
      <protection locked="0" hidden="0"/>
    </dxf>
    <dxf>
      <protection locked="0" hidden="0"/>
    </dxf>
    <dxf>
      <protection locked="0" hidden="0"/>
    </dxf>
    <dxf>
      <numFmt numFmtId="30" formatCode="@"/>
      <protection locked="0" hidden="0"/>
    </dxf>
    <dxf>
      <font>
        <b val="0"/>
        <i val="0"/>
        <strike val="0"/>
        <outline val="0"/>
        <shadow val="0"/>
        <u val="none"/>
        <vertAlign val="baseline"/>
        <sz val="12"/>
        <color theme="1"/>
        <name val="Calibri"/>
        <family val="2"/>
        <scheme val="minor"/>
      </font>
      <numFmt numFmtId="30" formatCode="@"/>
      <protection locked="0" hidden="0"/>
    </dxf>
    <dxf>
      <numFmt numFmtId="30" formatCode="@"/>
      <protection locked="0" hidden="0"/>
    </dxf>
    <dxf>
      <protection locked="0" hidden="0"/>
    </dxf>
    <dxf>
      <font>
        <b val="0"/>
        <i val="0"/>
        <strike val="0"/>
        <condense val="0"/>
        <extend val="0"/>
        <outline val="0"/>
        <shadow val="0"/>
        <u val="none"/>
        <vertAlign val="baseline"/>
        <sz val="12"/>
        <color auto="1"/>
        <name val="Calibri"/>
        <family val="2"/>
        <scheme val="minor"/>
      </font>
      <alignment textRotation="0" wrapText="0" justifyLastLine="0" shrinkToFit="0" readingOrder="0"/>
      <protection locked="0" hidden="0"/>
    </dxf>
    <dxf>
      <font>
        <b val="0"/>
        <i val="0"/>
        <strike val="0"/>
        <condense val="0"/>
        <extend val="0"/>
        <outline val="0"/>
        <shadow val="0"/>
        <u val="none"/>
        <vertAlign val="baseline"/>
        <sz val="12"/>
        <color auto="1"/>
        <name val="Calibri"/>
        <family val="2"/>
        <scheme val="minor"/>
      </font>
      <alignment horizontal="general" vertical="bottom" textRotation="0" wrapText="1" indent="0" justifyLastLine="0" shrinkToFit="0" readingOrder="0"/>
      <protection locked="0" hidden="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right/>
        <top style="thin">
          <color auto="1"/>
        </top>
        <bottom style="thin">
          <color auto="1"/>
        </bottom>
      </border>
      <protection locked="0" hidden="0"/>
    </dxf>
    <dxf>
      <font>
        <b val="0"/>
        <i val="0"/>
        <strike val="0"/>
        <condense val="0"/>
        <extend val="0"/>
        <outline val="0"/>
        <shadow val="0"/>
        <u val="none"/>
        <vertAlign val="baseline"/>
        <sz val="12"/>
        <color auto="1"/>
        <name val="Calibri"/>
        <family val="2"/>
        <scheme val="minor"/>
      </font>
      <numFmt numFmtId="15" formatCode="0.00E+00"/>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general"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rgb="FFFF0000"/>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5" tint="0.79998168889431442"/>
        </patternFill>
      </fill>
      <alignment horizontal="general"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charset val="204"/>
        <scheme val="minor"/>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charset val="204"/>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i val="0"/>
        <strike val="0"/>
        <condense val="0"/>
        <extend val="0"/>
        <outline val="0"/>
        <shadow val="0"/>
        <u val="none"/>
        <vertAlign val="baseline"/>
        <sz val="12"/>
        <color auto="1"/>
        <name val="Calibri"/>
        <family val="2"/>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left"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font>
        <b val="0"/>
        <i val="0"/>
        <strike val="0"/>
        <condense val="0"/>
        <extend val="0"/>
        <outline val="0"/>
        <shadow val="0"/>
        <u val="none"/>
        <vertAlign val="baseline"/>
        <sz val="12"/>
        <color auto="1"/>
        <name val="Calibri"/>
        <family val="2"/>
        <scheme val="minor"/>
      </font>
      <alignment textRotation="0" wrapText="0" justifyLastLine="0" shrinkToFit="0" readingOrder="0"/>
      <border outline="0">
        <right style="thin">
          <color theme="1"/>
        </right>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protection locked="0" hidden="0"/>
    </dxf>
    <dxf>
      <font>
        <b/>
        <i val="0"/>
        <strike val="0"/>
        <condense val="0"/>
        <extend val="0"/>
        <outline val="0"/>
        <shadow val="0"/>
        <u val="none"/>
        <vertAlign val="baseline"/>
        <sz val="12"/>
        <color theme="1"/>
        <name val="Calibri"/>
        <family val="2"/>
        <charset val="204"/>
        <scheme val="minor"/>
      </font>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2"/>
        <color theme="1"/>
        <name val="Calibri"/>
        <family val="2"/>
        <charset val="204"/>
        <scheme val="minor"/>
      </font>
      <fill>
        <patternFill patternType="solid">
          <fgColor theme="0" tint="-0.14999847407452621"/>
          <bgColor theme="0" tint="-0.14999847407452621"/>
        </patternFill>
      </fill>
      <border diagonalUp="0" diagonalDown="0" outline="0">
        <left style="thin">
          <color theme="1"/>
        </left>
        <right/>
        <top style="thin">
          <color theme="1"/>
        </top>
        <bottom/>
      </border>
      <protection locked="0" hidden="0"/>
    </dxf>
    <dxf>
      <protection locked="0" hidden="0"/>
    </dxf>
    <dxf>
      <numFmt numFmtId="165" formatCode="0.000"/>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165" formatCode="0.000"/>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numFmt numFmtId="2" formatCode="0.00"/>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thin">
          <color auto="1"/>
        </left>
        <right style="thin">
          <color auto="1"/>
        </right>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right style="thin">
          <color auto="1"/>
        </right>
        <top/>
        <bottom style="thin">
          <color auto="1"/>
        </bottom>
      </border>
      <protection locked="1" hidden="0"/>
    </dxf>
    <dxf>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border diagonalUp="0" diagonalDown="0" outline="0">
        <left style="medium">
          <color rgb="FF000000"/>
        </left>
        <right style="medium">
          <color rgb="FF000000"/>
        </right>
        <top/>
        <bottom/>
      </border>
      <protection locked="1" hidden="0"/>
    </dxf>
    <dxf>
      <font>
        <b val="0"/>
        <i val="0"/>
        <strike val="0"/>
        <condense val="0"/>
        <extend val="0"/>
        <outline val="0"/>
        <shadow val="0"/>
        <u val="none"/>
        <vertAlign val="baseline"/>
        <sz val="10"/>
        <color rgb="FF000000"/>
        <name val="Calibri"/>
        <family val="2"/>
        <scheme val="minor"/>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protection locked="1" hidden="0"/>
    </dxf>
    <dxf>
      <protection locked="1" hidden="0"/>
    </dxf>
    <dxf>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0"/>
        <color rgb="FF000000"/>
        <name val="Calibri"/>
        <family val="2"/>
        <scheme val="minor"/>
      </font>
      <numFmt numFmtId="15" formatCode="0.00E+00"/>
      <alignment horizontal="center" vertical="center" textRotation="0" wrapText="1" indent="0" justifyLastLine="0" shrinkToFit="0" readingOrder="0"/>
      <border diagonalUp="0" diagonalDown="0" outline="0">
        <left style="thin">
          <color auto="1"/>
        </left>
        <right/>
        <top style="thin">
          <color auto="1"/>
        </top>
        <bottom style="thin">
          <color auto="1"/>
        </bottom>
      </border>
      <protection locked="1" hidden="0"/>
    </dxf>
    <dxf>
      <font>
        <b val="0"/>
        <i val="0"/>
        <strike val="0"/>
        <condense val="0"/>
        <extend val="0"/>
        <outline val="0"/>
        <shadow val="0"/>
        <u val="none"/>
        <vertAlign val="baseline"/>
        <sz val="10"/>
        <color rgb="FF000000"/>
        <name val="Calibri"/>
        <family val="2"/>
        <scheme val="minor"/>
      </font>
      <alignment horizontal="left"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border outline="0">
        <left style="thin">
          <color auto="1"/>
        </left>
        <right style="thin">
          <color auto="1"/>
        </right>
        <top style="thin">
          <color auto="1"/>
        </top>
        <bottom style="thin">
          <color auto="1"/>
        </bottom>
      </border>
    </dxf>
    <dxf>
      <border outline="0">
        <left style="medium">
          <color indexed="64"/>
        </left>
        <right style="medium">
          <color indexed="64"/>
        </right>
        <top style="medium">
          <color indexed="64"/>
        </top>
        <bottom style="medium">
          <color indexed="64"/>
        </bottom>
      </border>
    </dxf>
    <dxf>
      <border outline="0">
        <bottom style="medium">
          <color indexed="64"/>
        </bottom>
      </border>
    </dxf>
    <dxf>
      <border diagonalUp="0" diagonalDown="0">
        <left style="medium">
          <color indexed="64"/>
        </left>
        <right style="medium">
          <color indexed="64"/>
        </right>
        <top style="medium">
          <color indexed="64"/>
        </top>
        <bottom style="medium">
          <color indexed="64"/>
        </bottom>
      </border>
    </dxf>
    <dxf>
      <border outline="0">
        <top style="thin">
          <color auto="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border outline="0">
        <left style="medium">
          <color indexed="64"/>
        </lef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Times New Roman"/>
        <family val="1"/>
        <charset val="204"/>
        <scheme val="none"/>
      </font>
      <numFmt numFmtId="0" formatCode="General"/>
      <alignment horizontal="general" vertical="bottom" textRotation="0" wrapText="0" indent="0" justifyLastLine="0" shrinkToFit="0" readingOrder="0"/>
      <border diagonalUp="0" diagonalDown="0">
        <left style="thin">
          <color auto="1"/>
        </left>
        <right/>
        <top style="thin">
          <color theme="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border diagonalUp="0" diagonalDown="0">
        <left/>
        <right/>
        <top style="thin">
          <color auto="1"/>
        </top>
        <bottom/>
        <vertical/>
        <horizontal/>
      </border>
    </dxf>
    <dxf>
      <border outline="0">
        <left style="thin">
          <color auto="1"/>
        </left>
        <top style="thin">
          <color auto="1"/>
        </top>
        <bottom style="thin">
          <color auto="1"/>
        </bottom>
      </border>
    </dxf>
    <dxf>
      <font>
        <b/>
        <i val="0"/>
        <strike val="0"/>
        <condense val="0"/>
        <extend val="0"/>
        <outline val="0"/>
        <shadow val="0"/>
        <u val="none"/>
        <vertAlign val="baseline"/>
        <sz val="10"/>
        <color auto="1"/>
        <name val="Times New Roman"/>
        <family val="1"/>
        <charset val="204"/>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font>
        <b val="0"/>
        <i val="0"/>
        <strike val="0"/>
        <condense val="0"/>
        <extend val="0"/>
        <outline val="0"/>
        <shadow val="0"/>
        <u val="none"/>
        <vertAlign val="baseline"/>
        <sz val="12"/>
        <color rgb="FF333333"/>
        <name val="Arial"/>
        <family val="2"/>
        <scheme val="none"/>
      </font>
    </dxf>
    <dxf>
      <numFmt numFmtId="0" formatCode="General"/>
    </dxf>
    <dxf>
      <border diagonalUp="0" diagonalDown="0">
        <left/>
        <right style="medium">
          <color indexed="64"/>
        </right>
        <top/>
        <bottom/>
        <vertical/>
        <horizontal/>
      </border>
    </dxf>
    <dxf>
      <numFmt numFmtId="0" formatCode="General"/>
    </dxf>
    <dxf>
      <numFmt numFmtId="2" formatCode="0.00"/>
      <border diagonalUp="0" diagonalDown="0">
        <left style="medium">
          <color indexed="64"/>
        </left>
        <right/>
        <top/>
        <bottom/>
        <vertical/>
        <horizontal/>
      </border>
    </dxf>
    <dxf>
      <numFmt numFmtId="0" formatCode="General"/>
    </dxf>
    <dxf>
      <numFmt numFmtId="0" formatCode="General"/>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style="thin">
          <color auto="1"/>
        </left>
        <right/>
        <top style="thin">
          <color auto="1"/>
        </top>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
      <font>
        <b val="0"/>
        <i val="0"/>
        <strike val="0"/>
        <condense val="0"/>
        <extend val="0"/>
        <outline val="0"/>
        <shadow val="0"/>
        <u val="none"/>
        <vertAlign val="baseline"/>
        <sz val="10"/>
        <color auto="1"/>
        <name val="Times New Roman"/>
        <family val="1"/>
        <charset val="204"/>
        <scheme val="none"/>
      </font>
      <numFmt numFmtId="0" formatCode="General"/>
      <alignment horizontal="center" vertical="bottom"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numFmt numFmtId="165" formatCode="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val="0"/>
        <i val="0"/>
        <strike val="0"/>
        <condense val="0"/>
        <extend val="0"/>
        <outline val="0"/>
        <shadow val="0"/>
        <u val="none"/>
        <vertAlign val="baseline"/>
        <sz val="10"/>
        <color auto="1"/>
        <name val="Times New Roman"/>
        <family val="1"/>
        <charset val="204"/>
        <scheme val="none"/>
      </font>
      <alignment horizontal="center" vertical="center" textRotation="0" wrapText="1" indent="0" justifyLastLine="0" shrinkToFit="0" readingOrder="0"/>
      <border diagonalUp="0" diagonalDown="0" outline="0">
        <left style="thin">
          <color auto="1"/>
        </left>
        <right style="thin">
          <color auto="1"/>
        </right>
        <top/>
        <bottom/>
      </border>
    </dxf>
    <dxf>
      <numFmt numFmtId="0" formatCode="General"/>
      <alignment horizontal="general" vertical="bottom" textRotation="0" wrapText="0" indent="0" justifyLastLine="0" shrinkToFit="1" readingOrder="0"/>
    </dxf>
    <dxf>
      <alignment horizontal="general" vertical="bottom" textRotation="0" wrapText="0" indent="0" justifyLastLine="0" shrinkToFit="1" readingOrder="0"/>
    </dxf>
    <dxf>
      <numFmt numFmtId="164" formatCode="0.0000"/>
      <alignment horizontal="general" vertical="bottom" textRotation="0" wrapText="0"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png"/><Relationship Id="rId3" Type="http://schemas.openxmlformats.org/officeDocument/2006/relationships/image" Target="../media/image5.jpeg"/><Relationship Id="rId7" Type="http://schemas.openxmlformats.org/officeDocument/2006/relationships/image" Target="../media/image9.jpeg"/><Relationship Id="rId12" Type="http://schemas.openxmlformats.org/officeDocument/2006/relationships/image" Target="../media/image14.png"/><Relationship Id="rId2" Type="http://schemas.openxmlformats.org/officeDocument/2006/relationships/image" Target="../media/image4.jpeg"/><Relationship Id="rId1" Type="http://schemas.openxmlformats.org/officeDocument/2006/relationships/image" Target="../media/image1.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image" Target="../media/image7.jpeg"/><Relationship Id="rId10" Type="http://schemas.openxmlformats.org/officeDocument/2006/relationships/image" Target="../media/image12.jpeg"/><Relationship Id="rId4" Type="http://schemas.openxmlformats.org/officeDocument/2006/relationships/image" Target="../media/image6.jpeg"/><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jpeg"/><Relationship Id="rId7" Type="http://schemas.openxmlformats.org/officeDocument/2006/relationships/image" Target="../media/image22.png"/><Relationship Id="rId2" Type="http://schemas.openxmlformats.org/officeDocument/2006/relationships/image" Target="../media/image17.jpeg"/><Relationship Id="rId1" Type="http://schemas.openxmlformats.org/officeDocument/2006/relationships/image" Target="../media/image16.jpeg"/><Relationship Id="rId6" Type="http://schemas.openxmlformats.org/officeDocument/2006/relationships/image" Target="../media/image21.jpeg"/><Relationship Id="rId5" Type="http://schemas.openxmlformats.org/officeDocument/2006/relationships/image" Target="../media/image20.jpeg"/><Relationship Id="rId4" Type="http://schemas.openxmlformats.org/officeDocument/2006/relationships/image" Target="../media/image19.jpeg"/></Relationships>
</file>

<file path=xl/drawings/_rels/drawing7.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8</xdr:col>
      <xdr:colOff>33129</xdr:colOff>
      <xdr:row>3</xdr:row>
      <xdr:rowOff>33199</xdr:rowOff>
    </xdr:from>
    <xdr:to>
      <xdr:col>9</xdr:col>
      <xdr:colOff>168142</xdr:colOff>
      <xdr:row>3</xdr:row>
      <xdr:rowOff>630029</xdr:rowOff>
    </xdr:to>
    <xdr:pic>
      <xdr:nvPicPr>
        <xdr:cNvPr id="2" name="Рисунок 1" descr="Среднее удельное сопротивление грунта участка трубы 1, (м ) ">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630529" y="2954199"/>
          <a:ext cx="998613" cy="596830"/>
        </a:xfrm>
        <a:prstGeom prst="rect">
          <a:avLst/>
        </a:prstGeom>
      </xdr:spPr>
    </xdr:pic>
    <xdr:clientData/>
  </xdr:twoCellAnchor>
  <xdr:twoCellAnchor editAs="oneCell">
    <xdr:from>
      <xdr:col>14</xdr:col>
      <xdr:colOff>33129</xdr:colOff>
      <xdr:row>3</xdr:row>
      <xdr:rowOff>33199</xdr:rowOff>
    </xdr:from>
    <xdr:to>
      <xdr:col>15</xdr:col>
      <xdr:colOff>65957</xdr:colOff>
      <xdr:row>3</xdr:row>
      <xdr:rowOff>630029</xdr:rowOff>
    </xdr:to>
    <xdr:pic>
      <xdr:nvPicPr>
        <xdr:cNvPr id="3" name="Рисунок 2" descr="Среднее удельное сопротивление грунта участка трубы 2, (м ) ">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719929" y="2954199"/>
          <a:ext cx="998028" cy="596830"/>
        </a:xfrm>
        <a:prstGeom prst="rect">
          <a:avLst/>
        </a:prstGeom>
      </xdr:spPr>
    </xdr:pic>
    <xdr:clientData/>
  </xdr:twoCellAnchor>
  <xdr:twoCellAnchor editAs="oneCell">
    <xdr:from>
      <xdr:col>74</xdr:col>
      <xdr:colOff>33129</xdr:colOff>
      <xdr:row>3</xdr:row>
      <xdr:rowOff>33129</xdr:rowOff>
    </xdr:from>
    <xdr:to>
      <xdr:col>75</xdr:col>
      <xdr:colOff>55175</xdr:colOff>
      <xdr:row>3</xdr:row>
      <xdr:rowOff>337929</xdr:rowOff>
    </xdr:to>
    <xdr:pic>
      <xdr:nvPicPr>
        <xdr:cNvPr id="4" name="Рисунок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44445029" y="2954129"/>
          <a:ext cx="809446" cy="304800"/>
        </a:xfrm>
        <a:prstGeom prst="rect">
          <a:avLst/>
        </a:prstGeom>
      </xdr:spPr>
    </xdr:pic>
    <xdr:clientData/>
  </xdr:twoCellAnchor>
  <xdr:twoCellAnchor editAs="oneCell">
    <xdr:from>
      <xdr:col>78</xdr:col>
      <xdr:colOff>33129</xdr:colOff>
      <xdr:row>3</xdr:row>
      <xdr:rowOff>33129</xdr:rowOff>
    </xdr:from>
    <xdr:to>
      <xdr:col>79</xdr:col>
      <xdr:colOff>55174</xdr:colOff>
      <xdr:row>3</xdr:row>
      <xdr:rowOff>337929</xdr:rowOff>
    </xdr:to>
    <xdr:pic>
      <xdr:nvPicPr>
        <xdr:cNvPr id="5" name="Рисунок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47302529" y="2954129"/>
          <a:ext cx="809445" cy="304800"/>
        </a:xfrm>
        <a:prstGeom prst="rect">
          <a:avLst/>
        </a:prstGeom>
      </xdr:spPr>
    </xdr:pic>
    <xdr:clientData/>
  </xdr:twoCellAnchor>
  <xdr:oneCellAnchor>
    <xdr:from>
      <xdr:col>2</xdr:col>
      <xdr:colOff>33129</xdr:colOff>
      <xdr:row>3</xdr:row>
      <xdr:rowOff>33199</xdr:rowOff>
    </xdr:from>
    <xdr:ext cx="1003300" cy="596830"/>
    <xdr:pic>
      <xdr:nvPicPr>
        <xdr:cNvPr id="6" name="Рисунок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061829" y="2954199"/>
          <a:ext cx="1003300" cy="596830"/>
        </a:xfrm>
        <a:prstGeom prst="rect">
          <a:avLst/>
        </a:prstGeom>
      </xdr:spPr>
    </xdr:pic>
    <xdr:clientData/>
  </xdr:oneCellAnchor>
  <xdr:oneCellAnchor>
    <xdr:from>
      <xdr:col>69</xdr:col>
      <xdr:colOff>33129</xdr:colOff>
      <xdr:row>3</xdr:row>
      <xdr:rowOff>33129</xdr:rowOff>
    </xdr:from>
    <xdr:ext cx="812800" cy="304800"/>
    <xdr:pic>
      <xdr:nvPicPr>
        <xdr:cNvPr id="7" name="Рисунок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41270029" y="2954129"/>
          <a:ext cx="812800" cy="304800"/>
        </a:xfrm>
        <a:prstGeom prst="rect">
          <a:avLst/>
        </a:prstGeom>
      </xdr:spPr>
    </xdr:pic>
    <xdr:clientData/>
  </xdr:oneCellAnchor>
  <xdr:twoCellAnchor editAs="oneCell">
    <xdr:from>
      <xdr:col>134</xdr:col>
      <xdr:colOff>0</xdr:colOff>
      <xdr:row>3</xdr:row>
      <xdr:rowOff>0</xdr:rowOff>
    </xdr:from>
    <xdr:to>
      <xdr:col>134</xdr:col>
      <xdr:colOff>1060174</xdr:colOff>
      <xdr:row>3</xdr:row>
      <xdr:rowOff>626280</xdr:rowOff>
    </xdr:to>
    <xdr:pic>
      <xdr:nvPicPr>
        <xdr:cNvPr id="8" name="Рисунок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91490800" y="2921000"/>
          <a:ext cx="1060174" cy="626280"/>
        </a:xfrm>
        <a:prstGeom prst="rect">
          <a:avLst/>
        </a:prstGeom>
      </xdr:spPr>
    </xdr:pic>
    <xdr:clientData/>
  </xdr:twoCellAnchor>
  <xdr:oneCellAnchor>
    <xdr:from>
      <xdr:col>82</xdr:col>
      <xdr:colOff>33129</xdr:colOff>
      <xdr:row>3</xdr:row>
      <xdr:rowOff>33129</xdr:rowOff>
    </xdr:from>
    <xdr:ext cx="812800" cy="304800"/>
    <xdr:pic>
      <xdr:nvPicPr>
        <xdr:cNvPr id="9" name="Рисунок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2"/>
        <a:stretch>
          <a:fillRect/>
        </a:stretch>
      </xdr:blipFill>
      <xdr:spPr>
        <a:xfrm>
          <a:off x="49740929" y="2954129"/>
          <a:ext cx="812800" cy="304800"/>
        </a:xfrm>
        <a:prstGeom prst="rect">
          <a:avLst/>
        </a:prstGeom>
      </xdr:spPr>
    </xdr:pic>
    <xdr:clientData/>
  </xdr:oneCellAnchor>
  <xdr:oneCellAnchor>
    <xdr:from>
      <xdr:col>86</xdr:col>
      <xdr:colOff>33129</xdr:colOff>
      <xdr:row>3</xdr:row>
      <xdr:rowOff>33129</xdr:rowOff>
    </xdr:from>
    <xdr:ext cx="812800" cy="304800"/>
    <xdr:pic>
      <xdr:nvPicPr>
        <xdr:cNvPr id="10" name="Рисунок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52268229" y="2954129"/>
          <a:ext cx="812800" cy="304800"/>
        </a:xfrm>
        <a:prstGeom prst="rect">
          <a:avLst/>
        </a:prstGeom>
      </xdr:spPr>
    </xdr:pic>
    <xdr:clientData/>
  </xdr:oneCellAnchor>
  <xdr:oneCellAnchor>
    <xdr:from>
      <xdr:col>90</xdr:col>
      <xdr:colOff>33129</xdr:colOff>
      <xdr:row>3</xdr:row>
      <xdr:rowOff>33129</xdr:rowOff>
    </xdr:from>
    <xdr:ext cx="812800" cy="304800"/>
    <xdr:pic>
      <xdr:nvPicPr>
        <xdr:cNvPr id="11" name="Рисунок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54744729" y="2954129"/>
          <a:ext cx="812800" cy="304800"/>
        </a:xfrm>
        <a:prstGeom prst="rect">
          <a:avLst/>
        </a:prstGeom>
      </xdr:spPr>
    </xdr:pic>
    <xdr:clientData/>
  </xdr:oneCellAnchor>
  <xdr:oneCellAnchor>
    <xdr:from>
      <xdr:col>94</xdr:col>
      <xdr:colOff>33129</xdr:colOff>
      <xdr:row>3</xdr:row>
      <xdr:rowOff>33129</xdr:rowOff>
    </xdr:from>
    <xdr:ext cx="812800" cy="304800"/>
    <xdr:pic>
      <xdr:nvPicPr>
        <xdr:cNvPr id="12" name="Рисунок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57221229" y="2954129"/>
          <a:ext cx="812800" cy="304800"/>
        </a:xfrm>
        <a:prstGeom prst="rect">
          <a:avLst/>
        </a:prstGeom>
      </xdr:spPr>
    </xdr:pic>
    <xdr:clientData/>
  </xdr:oneCellAnchor>
  <xdr:oneCellAnchor>
    <xdr:from>
      <xdr:col>98</xdr:col>
      <xdr:colOff>33129</xdr:colOff>
      <xdr:row>3</xdr:row>
      <xdr:rowOff>33129</xdr:rowOff>
    </xdr:from>
    <xdr:ext cx="812800" cy="304800"/>
    <xdr:pic>
      <xdr:nvPicPr>
        <xdr:cNvPr id="13" name="Рисунок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a:stretch>
          <a:fillRect/>
        </a:stretch>
      </xdr:blipFill>
      <xdr:spPr>
        <a:xfrm>
          <a:off x="59672329" y="2954129"/>
          <a:ext cx="812800" cy="304800"/>
        </a:xfrm>
        <a:prstGeom prst="rect">
          <a:avLst/>
        </a:prstGeom>
      </xdr:spPr>
    </xdr:pic>
    <xdr:clientData/>
  </xdr:oneCellAnchor>
  <xdr:oneCellAnchor>
    <xdr:from>
      <xdr:col>102</xdr:col>
      <xdr:colOff>33129</xdr:colOff>
      <xdr:row>3</xdr:row>
      <xdr:rowOff>33129</xdr:rowOff>
    </xdr:from>
    <xdr:ext cx="812800" cy="304800"/>
    <xdr:pic>
      <xdr:nvPicPr>
        <xdr:cNvPr id="14" name="Рисунок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62174229" y="2954129"/>
          <a:ext cx="812800" cy="304800"/>
        </a:xfrm>
        <a:prstGeom prst="rect">
          <a:avLst/>
        </a:prstGeom>
      </xdr:spPr>
    </xdr:pic>
    <xdr:clientData/>
  </xdr:oneCellAnchor>
  <xdr:oneCellAnchor>
    <xdr:from>
      <xdr:col>106</xdr:col>
      <xdr:colOff>33129</xdr:colOff>
      <xdr:row>3</xdr:row>
      <xdr:rowOff>33129</xdr:rowOff>
    </xdr:from>
    <xdr:ext cx="812800" cy="304800"/>
    <xdr:pic>
      <xdr:nvPicPr>
        <xdr:cNvPr id="15" name="Рисунок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
        <a:stretch>
          <a:fillRect/>
        </a:stretch>
      </xdr:blipFill>
      <xdr:spPr>
        <a:xfrm>
          <a:off x="64625329" y="2954129"/>
          <a:ext cx="812800" cy="304800"/>
        </a:xfrm>
        <a:prstGeom prst="rect">
          <a:avLst/>
        </a:prstGeom>
      </xdr:spPr>
    </xdr:pic>
    <xdr:clientData/>
  </xdr:oneCellAnchor>
  <xdr:oneCellAnchor>
    <xdr:from>
      <xdr:col>110</xdr:col>
      <xdr:colOff>33129</xdr:colOff>
      <xdr:row>3</xdr:row>
      <xdr:rowOff>33129</xdr:rowOff>
    </xdr:from>
    <xdr:ext cx="812800" cy="304800"/>
    <xdr:pic>
      <xdr:nvPicPr>
        <xdr:cNvPr id="16" name="Рисунок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2"/>
        <a:stretch>
          <a:fillRect/>
        </a:stretch>
      </xdr:blipFill>
      <xdr:spPr>
        <a:xfrm>
          <a:off x="67127229" y="2954129"/>
          <a:ext cx="812800" cy="304800"/>
        </a:xfrm>
        <a:prstGeom prst="rect">
          <a:avLst/>
        </a:prstGeom>
      </xdr:spPr>
    </xdr:pic>
    <xdr:clientData/>
  </xdr:oneCellAnchor>
  <xdr:oneCellAnchor>
    <xdr:from>
      <xdr:col>20</xdr:col>
      <xdr:colOff>33129</xdr:colOff>
      <xdr:row>3</xdr:row>
      <xdr:rowOff>33199</xdr:rowOff>
    </xdr:from>
    <xdr:ext cx="1003300" cy="596830"/>
    <xdr:pic>
      <xdr:nvPicPr>
        <xdr:cNvPr id="17" name="Рисунок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
        <a:stretch>
          <a:fillRect/>
        </a:stretch>
      </xdr:blipFill>
      <xdr:spPr>
        <a:xfrm>
          <a:off x="12174329" y="2954199"/>
          <a:ext cx="1003300" cy="596830"/>
        </a:xfrm>
        <a:prstGeom prst="rect">
          <a:avLst/>
        </a:prstGeom>
      </xdr:spPr>
    </xdr:pic>
    <xdr:clientData/>
  </xdr:oneCellAnchor>
  <xdr:oneCellAnchor>
    <xdr:from>
      <xdr:col>26</xdr:col>
      <xdr:colOff>33129</xdr:colOff>
      <xdr:row>3</xdr:row>
      <xdr:rowOff>33199</xdr:rowOff>
    </xdr:from>
    <xdr:ext cx="1003300" cy="596830"/>
    <xdr:pic>
      <xdr:nvPicPr>
        <xdr:cNvPr id="18" name="Рисунок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5628729" y="2954199"/>
          <a:ext cx="1003300" cy="596830"/>
        </a:xfrm>
        <a:prstGeom prst="rect">
          <a:avLst/>
        </a:prstGeom>
      </xdr:spPr>
    </xdr:pic>
    <xdr:clientData/>
  </xdr:oneCellAnchor>
  <xdr:oneCellAnchor>
    <xdr:from>
      <xdr:col>32</xdr:col>
      <xdr:colOff>33129</xdr:colOff>
      <xdr:row>3</xdr:row>
      <xdr:rowOff>33199</xdr:rowOff>
    </xdr:from>
    <xdr:ext cx="1003300" cy="596830"/>
    <xdr:pic>
      <xdr:nvPicPr>
        <xdr:cNvPr id="19" name="Рисунок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
        <a:stretch>
          <a:fillRect/>
        </a:stretch>
      </xdr:blipFill>
      <xdr:spPr>
        <a:xfrm>
          <a:off x="19083129" y="2954199"/>
          <a:ext cx="1003300" cy="596830"/>
        </a:xfrm>
        <a:prstGeom prst="rect">
          <a:avLst/>
        </a:prstGeom>
      </xdr:spPr>
    </xdr:pic>
    <xdr:clientData/>
  </xdr:oneCellAnchor>
  <xdr:oneCellAnchor>
    <xdr:from>
      <xdr:col>38</xdr:col>
      <xdr:colOff>33129</xdr:colOff>
      <xdr:row>3</xdr:row>
      <xdr:rowOff>33199</xdr:rowOff>
    </xdr:from>
    <xdr:ext cx="1003300" cy="596830"/>
    <xdr:pic>
      <xdr:nvPicPr>
        <xdr:cNvPr id="20" name="Рисунок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22537529" y="2954199"/>
          <a:ext cx="1003300" cy="596830"/>
        </a:xfrm>
        <a:prstGeom prst="rect">
          <a:avLst/>
        </a:prstGeom>
      </xdr:spPr>
    </xdr:pic>
    <xdr:clientData/>
  </xdr:oneCellAnchor>
  <xdr:oneCellAnchor>
    <xdr:from>
      <xdr:col>44</xdr:col>
      <xdr:colOff>33129</xdr:colOff>
      <xdr:row>3</xdr:row>
      <xdr:rowOff>33199</xdr:rowOff>
    </xdr:from>
    <xdr:ext cx="1003300" cy="596830"/>
    <xdr:pic>
      <xdr:nvPicPr>
        <xdr:cNvPr id="21" name="Рисунок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
        <a:stretch>
          <a:fillRect/>
        </a:stretch>
      </xdr:blipFill>
      <xdr:spPr>
        <a:xfrm>
          <a:off x="25991929" y="2954199"/>
          <a:ext cx="1003300" cy="596830"/>
        </a:xfrm>
        <a:prstGeom prst="rect">
          <a:avLst/>
        </a:prstGeom>
      </xdr:spPr>
    </xdr:pic>
    <xdr:clientData/>
  </xdr:oneCellAnchor>
  <xdr:oneCellAnchor>
    <xdr:from>
      <xdr:col>50</xdr:col>
      <xdr:colOff>33129</xdr:colOff>
      <xdr:row>3</xdr:row>
      <xdr:rowOff>33199</xdr:rowOff>
    </xdr:from>
    <xdr:ext cx="1003300" cy="596830"/>
    <xdr:pic>
      <xdr:nvPicPr>
        <xdr:cNvPr id="22" name="Рисунок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
        <a:stretch>
          <a:fillRect/>
        </a:stretch>
      </xdr:blipFill>
      <xdr:spPr>
        <a:xfrm>
          <a:off x="29446329" y="2954199"/>
          <a:ext cx="1003300" cy="596830"/>
        </a:xfrm>
        <a:prstGeom prst="rect">
          <a:avLst/>
        </a:prstGeom>
      </xdr:spPr>
    </xdr:pic>
    <xdr:clientData/>
  </xdr:oneCellAnchor>
  <xdr:oneCellAnchor>
    <xdr:from>
      <xdr:col>56</xdr:col>
      <xdr:colOff>33129</xdr:colOff>
      <xdr:row>3</xdr:row>
      <xdr:rowOff>33199</xdr:rowOff>
    </xdr:from>
    <xdr:ext cx="1003300" cy="596830"/>
    <xdr:pic>
      <xdr:nvPicPr>
        <xdr:cNvPr id="23" name="Рисунок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32900729" y="2954199"/>
          <a:ext cx="1003300" cy="596830"/>
        </a:xfrm>
        <a:prstGeom prst="rect">
          <a:avLst/>
        </a:prstGeom>
      </xdr:spPr>
    </xdr:pic>
    <xdr:clientData/>
  </xdr:oneCellAnchor>
  <xdr:oneCellAnchor>
    <xdr:from>
      <xdr:col>62</xdr:col>
      <xdr:colOff>33129</xdr:colOff>
      <xdr:row>3</xdr:row>
      <xdr:rowOff>33199</xdr:rowOff>
    </xdr:from>
    <xdr:ext cx="1003300" cy="596830"/>
    <xdr:pic>
      <xdr:nvPicPr>
        <xdr:cNvPr id="24" name="Рисунок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
        <a:stretch>
          <a:fillRect/>
        </a:stretch>
      </xdr:blipFill>
      <xdr:spPr>
        <a:xfrm>
          <a:off x="36355129" y="2954199"/>
          <a:ext cx="1003300" cy="59683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0</xdr:rowOff>
        </xdr:from>
        <xdr:to>
          <xdr:col>0</xdr:col>
          <xdr:colOff>1143000</xdr:colOff>
          <xdr:row>5</xdr:row>
          <xdr:rowOff>0</xdr:rowOff>
        </xdr:to>
        <xdr:sp macro="" textlink="">
          <xdr:nvSpPr>
            <xdr:cNvPr id="17034" name="Button 650" hidden="1">
              <a:extLst>
                <a:ext uri="{63B3BB69-23CF-44E3-9099-C40C66FF867C}">
                  <a14:compatExt spid="_x0000_s17034"/>
                </a:ext>
                <a:ext uri="{FF2B5EF4-FFF2-40B4-BE49-F238E27FC236}">
                  <a16:creationId xmlns:a16="http://schemas.microsoft.com/office/drawing/2014/main" id="{D25D570A-2CF4-8C43-ADB0-F4BB69D8B6C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1244600</xdr:colOff>
          <xdr:row>4</xdr:row>
          <xdr:rowOff>0</xdr:rowOff>
        </xdr:from>
        <xdr:to>
          <xdr:col>1</xdr:col>
          <xdr:colOff>952500</xdr:colOff>
          <xdr:row>5</xdr:row>
          <xdr:rowOff>0</xdr:rowOff>
        </xdr:to>
        <xdr:sp macro="" textlink="">
          <xdr:nvSpPr>
            <xdr:cNvPr id="17035" name="Button 651" hidden="1">
              <a:extLst>
                <a:ext uri="{63B3BB69-23CF-44E3-9099-C40C66FF867C}">
                  <a14:compatExt spid="_x0000_s17035"/>
                </a:ext>
                <a:ext uri="{FF2B5EF4-FFF2-40B4-BE49-F238E27FC236}">
                  <a16:creationId xmlns:a16="http://schemas.microsoft.com/office/drawing/2014/main" id="{3EBA67DA-5304-B64C-BF32-B17EBEF324D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Подставить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xdr:row>
          <xdr:rowOff>0</xdr:rowOff>
        </xdr:from>
        <xdr:to>
          <xdr:col>2</xdr:col>
          <xdr:colOff>1219200</xdr:colOff>
          <xdr:row>5</xdr:row>
          <xdr:rowOff>0</xdr:rowOff>
        </xdr:to>
        <xdr:sp macro="" textlink="">
          <xdr:nvSpPr>
            <xdr:cNvPr id="17036" name="Button 652" hidden="1">
              <a:extLst>
                <a:ext uri="{63B3BB69-23CF-44E3-9099-C40C66FF867C}">
                  <a14:compatExt spid="_x0000_s17036"/>
                </a:ext>
                <a:ext uri="{FF2B5EF4-FFF2-40B4-BE49-F238E27FC236}">
                  <a16:creationId xmlns:a16="http://schemas.microsoft.com/office/drawing/2014/main" id="{EC56670A-11BB-6D4B-A31A-9E19C863B56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Сохранить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1320800</xdr:colOff>
          <xdr:row>4</xdr:row>
          <xdr:rowOff>0</xdr:rowOff>
        </xdr:from>
        <xdr:to>
          <xdr:col>3</xdr:col>
          <xdr:colOff>723900</xdr:colOff>
          <xdr:row>5</xdr:row>
          <xdr:rowOff>0</xdr:rowOff>
        </xdr:to>
        <xdr:sp macro="" textlink="">
          <xdr:nvSpPr>
            <xdr:cNvPr id="17037" name="Button 653" hidden="1">
              <a:extLst>
                <a:ext uri="{63B3BB69-23CF-44E3-9099-C40C66FF867C}">
                  <a14:compatExt spid="_x0000_s17037"/>
                </a:ext>
                <a:ext uri="{FF2B5EF4-FFF2-40B4-BE49-F238E27FC236}">
                  <a16:creationId xmlns:a16="http://schemas.microsoft.com/office/drawing/2014/main" id="{AB9EB70A-AA7B-934F-A115-23CA271F0BE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52"/>
                  <a:cs typeface="Calibri" pitchFamily="2" charset="-52"/>
                </a:rPr>
                <a:t>Закрыть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22478</xdr:colOff>
      <xdr:row>9</xdr:row>
      <xdr:rowOff>11239</xdr:rowOff>
    </xdr:from>
    <xdr:to>
      <xdr:col>0</xdr:col>
      <xdr:colOff>1025778</xdr:colOff>
      <xdr:row>9</xdr:row>
      <xdr:rowOff>608139</xdr:rowOff>
    </xdr:to>
    <xdr:pic>
      <xdr:nvPicPr>
        <xdr:cNvPr id="5" name="Рисунок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2478" y="3452939"/>
          <a:ext cx="1003300" cy="381000"/>
        </a:xfrm>
        <a:prstGeom prst="rect">
          <a:avLst/>
        </a:prstGeom>
      </xdr:spPr>
    </xdr:pic>
    <xdr:clientData/>
  </xdr:twoCellAnchor>
  <xdr:twoCellAnchor>
    <xdr:from>
      <xdr:col>0</xdr:col>
      <xdr:colOff>25401</xdr:colOff>
      <xdr:row>18</xdr:row>
      <xdr:rowOff>25401</xdr:rowOff>
    </xdr:from>
    <xdr:to>
      <xdr:col>0</xdr:col>
      <xdr:colOff>1410012</xdr:colOff>
      <xdr:row>18</xdr:row>
      <xdr:rowOff>203241</xdr:rowOff>
    </xdr:to>
    <xdr:pic>
      <xdr:nvPicPr>
        <xdr:cNvPr id="6" name="Рисунок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25401" y="5270501"/>
          <a:ext cx="1384611" cy="177840"/>
        </a:xfrm>
        <a:prstGeom prst="rect">
          <a:avLst/>
        </a:prstGeom>
      </xdr:spPr>
    </xdr:pic>
    <xdr:clientData/>
  </xdr:twoCellAnchor>
  <xdr:twoCellAnchor>
    <xdr:from>
      <xdr:col>0</xdr:col>
      <xdr:colOff>16934</xdr:colOff>
      <xdr:row>20</xdr:row>
      <xdr:rowOff>16934</xdr:rowOff>
    </xdr:from>
    <xdr:to>
      <xdr:col>0</xdr:col>
      <xdr:colOff>588434</xdr:colOff>
      <xdr:row>20</xdr:row>
      <xdr:rowOff>320326</xdr:rowOff>
    </xdr:to>
    <xdr:pic>
      <xdr:nvPicPr>
        <xdr:cNvPr id="7" name="Рисунок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3"/>
        <a:stretch>
          <a:fillRect/>
        </a:stretch>
      </xdr:blipFill>
      <xdr:spPr>
        <a:xfrm>
          <a:off x="16934" y="5668434"/>
          <a:ext cx="571500" cy="189092"/>
        </a:xfrm>
        <a:prstGeom prst="rect">
          <a:avLst/>
        </a:prstGeom>
      </xdr:spPr>
    </xdr:pic>
    <xdr:clientData/>
  </xdr:twoCellAnchor>
  <xdr:twoCellAnchor>
    <xdr:from>
      <xdr:col>0</xdr:col>
      <xdr:colOff>25401</xdr:colOff>
      <xdr:row>21</xdr:row>
      <xdr:rowOff>25401</xdr:rowOff>
    </xdr:from>
    <xdr:to>
      <xdr:col>0</xdr:col>
      <xdr:colOff>774701</xdr:colOff>
      <xdr:row>21</xdr:row>
      <xdr:rowOff>317501</xdr:rowOff>
    </xdr:to>
    <xdr:pic>
      <xdr:nvPicPr>
        <xdr:cNvPr id="8" name="Рисунок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a:stretch>
          <a:fillRect/>
        </a:stretch>
      </xdr:blipFill>
      <xdr:spPr>
        <a:xfrm>
          <a:off x="25401" y="5880101"/>
          <a:ext cx="749300" cy="177800"/>
        </a:xfrm>
        <a:prstGeom prst="rect">
          <a:avLst/>
        </a:prstGeom>
      </xdr:spPr>
    </xdr:pic>
    <xdr:clientData/>
  </xdr:twoCellAnchor>
  <xdr:twoCellAnchor>
    <xdr:from>
      <xdr:col>0</xdr:col>
      <xdr:colOff>25401</xdr:colOff>
      <xdr:row>24</xdr:row>
      <xdr:rowOff>16934</xdr:rowOff>
    </xdr:from>
    <xdr:to>
      <xdr:col>0</xdr:col>
      <xdr:colOff>508001</xdr:colOff>
      <xdr:row>24</xdr:row>
      <xdr:rowOff>359834</xdr:rowOff>
    </xdr:to>
    <xdr:pic>
      <xdr:nvPicPr>
        <xdr:cNvPr id="9" name="Рисунок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stretch>
          <a:fillRect/>
        </a:stretch>
      </xdr:blipFill>
      <xdr:spPr>
        <a:xfrm>
          <a:off x="25401" y="6493934"/>
          <a:ext cx="482600" cy="190500"/>
        </a:xfrm>
        <a:prstGeom prst="rect">
          <a:avLst/>
        </a:prstGeom>
      </xdr:spPr>
    </xdr:pic>
    <xdr:clientData/>
  </xdr:twoCellAnchor>
  <xdr:twoCellAnchor>
    <xdr:from>
      <xdr:col>0</xdr:col>
      <xdr:colOff>16934</xdr:colOff>
      <xdr:row>25</xdr:row>
      <xdr:rowOff>16934</xdr:rowOff>
    </xdr:from>
    <xdr:to>
      <xdr:col>0</xdr:col>
      <xdr:colOff>740834</xdr:colOff>
      <xdr:row>25</xdr:row>
      <xdr:rowOff>359834</xdr:rowOff>
    </xdr:to>
    <xdr:pic>
      <xdr:nvPicPr>
        <xdr:cNvPr id="10" name="Рисунок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6"/>
        <a:stretch>
          <a:fillRect/>
        </a:stretch>
      </xdr:blipFill>
      <xdr:spPr>
        <a:xfrm>
          <a:off x="16934" y="6697134"/>
          <a:ext cx="723900" cy="190500"/>
        </a:xfrm>
        <a:prstGeom prst="rect">
          <a:avLst/>
        </a:prstGeom>
      </xdr:spPr>
    </xdr:pic>
    <xdr:clientData/>
  </xdr:twoCellAnchor>
  <xdr:twoCellAnchor>
    <xdr:from>
      <xdr:col>0</xdr:col>
      <xdr:colOff>225930</xdr:colOff>
      <xdr:row>19</xdr:row>
      <xdr:rowOff>25401</xdr:rowOff>
    </xdr:from>
    <xdr:to>
      <xdr:col>0</xdr:col>
      <xdr:colOff>987930</xdr:colOff>
      <xdr:row>19</xdr:row>
      <xdr:rowOff>165101</xdr:rowOff>
    </xdr:to>
    <xdr:pic>
      <xdr:nvPicPr>
        <xdr:cNvPr id="11" name="Рисунок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7"/>
        <a:stretch>
          <a:fillRect/>
        </a:stretch>
      </xdr:blipFill>
      <xdr:spPr>
        <a:xfrm>
          <a:off x="225930" y="5473701"/>
          <a:ext cx="762000" cy="139700"/>
        </a:xfrm>
        <a:prstGeom prst="rect">
          <a:avLst/>
        </a:prstGeom>
      </xdr:spPr>
    </xdr:pic>
    <xdr:clientData/>
  </xdr:twoCellAnchor>
  <xdr:twoCellAnchor>
    <xdr:from>
      <xdr:col>0</xdr:col>
      <xdr:colOff>16934</xdr:colOff>
      <xdr:row>17</xdr:row>
      <xdr:rowOff>16934</xdr:rowOff>
    </xdr:from>
    <xdr:to>
      <xdr:col>0</xdr:col>
      <xdr:colOff>1071034</xdr:colOff>
      <xdr:row>17</xdr:row>
      <xdr:rowOff>328870</xdr:rowOff>
    </xdr:to>
    <xdr:pic>
      <xdr:nvPicPr>
        <xdr:cNvPr id="12" name="Рисунок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8"/>
        <a:stretch>
          <a:fillRect/>
        </a:stretch>
      </xdr:blipFill>
      <xdr:spPr>
        <a:xfrm>
          <a:off x="16934" y="5058834"/>
          <a:ext cx="1054100" cy="184936"/>
        </a:xfrm>
        <a:prstGeom prst="rect">
          <a:avLst/>
        </a:prstGeom>
      </xdr:spPr>
    </xdr:pic>
    <xdr:clientData/>
  </xdr:twoCellAnchor>
  <xdr:twoCellAnchor>
    <xdr:from>
      <xdr:col>0</xdr:col>
      <xdr:colOff>22478</xdr:colOff>
      <xdr:row>7</xdr:row>
      <xdr:rowOff>22478</xdr:rowOff>
    </xdr:from>
    <xdr:to>
      <xdr:col>0</xdr:col>
      <xdr:colOff>835278</xdr:colOff>
      <xdr:row>7</xdr:row>
      <xdr:rowOff>327278</xdr:rowOff>
    </xdr:to>
    <xdr:pic>
      <xdr:nvPicPr>
        <xdr:cNvPr id="14" name="Рисунок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22478" y="2460878"/>
          <a:ext cx="812800" cy="203200"/>
        </a:xfrm>
        <a:prstGeom prst="rect">
          <a:avLst/>
        </a:prstGeom>
      </xdr:spPr>
    </xdr:pic>
    <xdr:clientData/>
  </xdr:twoCellAnchor>
  <xdr:twoCellAnchor>
    <xdr:from>
      <xdr:col>0</xdr:col>
      <xdr:colOff>47748</xdr:colOff>
      <xdr:row>26</xdr:row>
      <xdr:rowOff>43296</xdr:rowOff>
    </xdr:from>
    <xdr:to>
      <xdr:col>0</xdr:col>
      <xdr:colOff>988050</xdr:colOff>
      <xdr:row>26</xdr:row>
      <xdr:rowOff>206062</xdr:rowOff>
    </xdr:to>
    <xdr:pic>
      <xdr:nvPicPr>
        <xdr:cNvPr id="15" name="Рисунок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0"/>
        <a:stretch>
          <a:fillRect/>
        </a:stretch>
      </xdr:blipFill>
      <xdr:spPr>
        <a:xfrm>
          <a:off x="47748" y="6926696"/>
          <a:ext cx="940302" cy="16276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4025900</xdr:colOff>
          <xdr:row>15</xdr:row>
          <xdr:rowOff>215900</xdr:rowOff>
        </xdr:from>
        <xdr:to>
          <xdr:col>2</xdr:col>
          <xdr:colOff>6134100</xdr:colOff>
          <xdr:row>17</xdr:row>
          <xdr:rowOff>12700</xdr:rowOff>
        </xdr:to>
        <xdr:sp macro="" textlink="">
          <xdr:nvSpPr>
            <xdr:cNvPr id="5121" name="Button 1" descr="Расчет участка труопровода"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1" i="0" u="none" strike="noStrike" baseline="0">
                  <a:solidFill>
                    <a:srgbClr val="000000"/>
                  </a:solidFill>
                  <a:latin typeface="Calibri" pitchFamily="2" charset="0"/>
                  <a:cs typeface="Calibri" pitchFamily="2" charset="0"/>
                </a:rPr>
                <a:t>Расчет участка трубопровода</a:t>
              </a:r>
            </a:p>
          </xdr:txBody>
        </xdr:sp>
        <xdr:clientData fPrintsWithSheet="0"/>
      </xdr:twoCellAnchor>
    </mc:Choice>
    <mc:Fallback/>
  </mc:AlternateContent>
  <xdr:twoCellAnchor>
    <xdr:from>
      <xdr:col>0</xdr:col>
      <xdr:colOff>22478</xdr:colOff>
      <xdr:row>9</xdr:row>
      <xdr:rowOff>11239</xdr:rowOff>
    </xdr:from>
    <xdr:to>
      <xdr:col>0</xdr:col>
      <xdr:colOff>1025778</xdr:colOff>
      <xdr:row>9</xdr:row>
      <xdr:rowOff>608139</xdr:rowOff>
    </xdr:to>
    <xdr:pic>
      <xdr:nvPicPr>
        <xdr:cNvPr id="19" name="Рисунок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22478" y="3452939"/>
          <a:ext cx="1003300" cy="381000"/>
        </a:xfrm>
        <a:prstGeom prst="rect">
          <a:avLst/>
        </a:prstGeom>
      </xdr:spPr>
    </xdr:pic>
    <xdr:clientData/>
  </xdr:twoCellAnchor>
  <xdr:twoCellAnchor>
    <xdr:from>
      <xdr:col>0</xdr:col>
      <xdr:colOff>25401</xdr:colOff>
      <xdr:row>18</xdr:row>
      <xdr:rowOff>25401</xdr:rowOff>
    </xdr:from>
    <xdr:to>
      <xdr:col>0</xdr:col>
      <xdr:colOff>1410012</xdr:colOff>
      <xdr:row>18</xdr:row>
      <xdr:rowOff>203241</xdr:rowOff>
    </xdr:to>
    <xdr:pic>
      <xdr:nvPicPr>
        <xdr:cNvPr id="20" name="Рисунок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tretch>
          <a:fillRect/>
        </a:stretch>
      </xdr:blipFill>
      <xdr:spPr>
        <a:xfrm>
          <a:off x="25401" y="5270501"/>
          <a:ext cx="1384611" cy="177840"/>
        </a:xfrm>
        <a:prstGeom prst="rect">
          <a:avLst/>
        </a:prstGeom>
      </xdr:spPr>
    </xdr:pic>
    <xdr:clientData/>
  </xdr:twoCellAnchor>
  <xdr:twoCellAnchor>
    <xdr:from>
      <xdr:col>0</xdr:col>
      <xdr:colOff>16934</xdr:colOff>
      <xdr:row>20</xdr:row>
      <xdr:rowOff>16934</xdr:rowOff>
    </xdr:from>
    <xdr:to>
      <xdr:col>0</xdr:col>
      <xdr:colOff>588434</xdr:colOff>
      <xdr:row>20</xdr:row>
      <xdr:rowOff>320326</xdr:rowOff>
    </xdr:to>
    <xdr:pic>
      <xdr:nvPicPr>
        <xdr:cNvPr id="21" name="Рисунок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3"/>
        <a:stretch>
          <a:fillRect/>
        </a:stretch>
      </xdr:blipFill>
      <xdr:spPr>
        <a:xfrm>
          <a:off x="16934" y="5668434"/>
          <a:ext cx="571500" cy="189092"/>
        </a:xfrm>
        <a:prstGeom prst="rect">
          <a:avLst/>
        </a:prstGeom>
      </xdr:spPr>
    </xdr:pic>
    <xdr:clientData/>
  </xdr:twoCellAnchor>
  <xdr:twoCellAnchor>
    <xdr:from>
      <xdr:col>0</xdr:col>
      <xdr:colOff>25401</xdr:colOff>
      <xdr:row>21</xdr:row>
      <xdr:rowOff>25401</xdr:rowOff>
    </xdr:from>
    <xdr:to>
      <xdr:col>0</xdr:col>
      <xdr:colOff>774701</xdr:colOff>
      <xdr:row>21</xdr:row>
      <xdr:rowOff>317501</xdr:rowOff>
    </xdr:to>
    <xdr:pic>
      <xdr:nvPicPr>
        <xdr:cNvPr id="22" name="Рисунок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4"/>
        <a:stretch>
          <a:fillRect/>
        </a:stretch>
      </xdr:blipFill>
      <xdr:spPr>
        <a:xfrm>
          <a:off x="25401" y="5880101"/>
          <a:ext cx="749300" cy="177800"/>
        </a:xfrm>
        <a:prstGeom prst="rect">
          <a:avLst/>
        </a:prstGeom>
      </xdr:spPr>
    </xdr:pic>
    <xdr:clientData/>
  </xdr:twoCellAnchor>
  <xdr:twoCellAnchor>
    <xdr:from>
      <xdr:col>0</xdr:col>
      <xdr:colOff>25401</xdr:colOff>
      <xdr:row>24</xdr:row>
      <xdr:rowOff>16934</xdr:rowOff>
    </xdr:from>
    <xdr:to>
      <xdr:col>0</xdr:col>
      <xdr:colOff>508001</xdr:colOff>
      <xdr:row>24</xdr:row>
      <xdr:rowOff>359834</xdr:rowOff>
    </xdr:to>
    <xdr:pic>
      <xdr:nvPicPr>
        <xdr:cNvPr id="23" name="Рисунок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25401" y="6493934"/>
          <a:ext cx="482600" cy="190500"/>
        </a:xfrm>
        <a:prstGeom prst="rect">
          <a:avLst/>
        </a:prstGeom>
      </xdr:spPr>
    </xdr:pic>
    <xdr:clientData/>
  </xdr:twoCellAnchor>
  <xdr:twoCellAnchor>
    <xdr:from>
      <xdr:col>0</xdr:col>
      <xdr:colOff>16934</xdr:colOff>
      <xdr:row>25</xdr:row>
      <xdr:rowOff>16934</xdr:rowOff>
    </xdr:from>
    <xdr:to>
      <xdr:col>0</xdr:col>
      <xdr:colOff>740834</xdr:colOff>
      <xdr:row>25</xdr:row>
      <xdr:rowOff>359834</xdr:rowOff>
    </xdr:to>
    <xdr:pic>
      <xdr:nvPicPr>
        <xdr:cNvPr id="24" name="Рисунок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6"/>
        <a:stretch>
          <a:fillRect/>
        </a:stretch>
      </xdr:blipFill>
      <xdr:spPr>
        <a:xfrm>
          <a:off x="16934" y="6697134"/>
          <a:ext cx="723900" cy="190500"/>
        </a:xfrm>
        <a:prstGeom prst="rect">
          <a:avLst/>
        </a:prstGeom>
      </xdr:spPr>
    </xdr:pic>
    <xdr:clientData/>
  </xdr:twoCellAnchor>
  <xdr:twoCellAnchor>
    <xdr:from>
      <xdr:col>0</xdr:col>
      <xdr:colOff>225930</xdr:colOff>
      <xdr:row>19</xdr:row>
      <xdr:rowOff>25401</xdr:rowOff>
    </xdr:from>
    <xdr:to>
      <xdr:col>0</xdr:col>
      <xdr:colOff>987930</xdr:colOff>
      <xdr:row>19</xdr:row>
      <xdr:rowOff>165101</xdr:rowOff>
    </xdr:to>
    <xdr:pic>
      <xdr:nvPicPr>
        <xdr:cNvPr id="25" name="Рисунок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7"/>
        <a:stretch>
          <a:fillRect/>
        </a:stretch>
      </xdr:blipFill>
      <xdr:spPr>
        <a:xfrm>
          <a:off x="225930" y="5473701"/>
          <a:ext cx="762000" cy="139700"/>
        </a:xfrm>
        <a:prstGeom prst="rect">
          <a:avLst/>
        </a:prstGeom>
      </xdr:spPr>
    </xdr:pic>
    <xdr:clientData/>
  </xdr:twoCellAnchor>
  <xdr:twoCellAnchor>
    <xdr:from>
      <xdr:col>0</xdr:col>
      <xdr:colOff>16934</xdr:colOff>
      <xdr:row>17</xdr:row>
      <xdr:rowOff>16934</xdr:rowOff>
    </xdr:from>
    <xdr:to>
      <xdr:col>0</xdr:col>
      <xdr:colOff>1071034</xdr:colOff>
      <xdr:row>17</xdr:row>
      <xdr:rowOff>328870</xdr:rowOff>
    </xdr:to>
    <xdr:pic>
      <xdr:nvPicPr>
        <xdr:cNvPr id="26" name="Рисунок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8"/>
        <a:stretch>
          <a:fillRect/>
        </a:stretch>
      </xdr:blipFill>
      <xdr:spPr>
        <a:xfrm>
          <a:off x="16934" y="5058834"/>
          <a:ext cx="1054100" cy="184936"/>
        </a:xfrm>
        <a:prstGeom prst="rect">
          <a:avLst/>
        </a:prstGeom>
      </xdr:spPr>
    </xdr:pic>
    <xdr:clientData/>
  </xdr:twoCellAnchor>
  <xdr:twoCellAnchor>
    <xdr:from>
      <xdr:col>0</xdr:col>
      <xdr:colOff>22281</xdr:colOff>
      <xdr:row>23</xdr:row>
      <xdr:rowOff>22281</xdr:rowOff>
    </xdr:from>
    <xdr:to>
      <xdr:col>0</xdr:col>
      <xdr:colOff>1295400</xdr:colOff>
      <xdr:row>23</xdr:row>
      <xdr:rowOff>209504</xdr:rowOff>
    </xdr:to>
    <xdr:pic>
      <xdr:nvPicPr>
        <xdr:cNvPr id="27" name="Рисунок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1"/>
        <a:stretch>
          <a:fillRect/>
        </a:stretch>
      </xdr:blipFill>
      <xdr:spPr>
        <a:xfrm>
          <a:off x="22281" y="5826181"/>
          <a:ext cx="1273119" cy="187223"/>
        </a:xfrm>
        <a:prstGeom prst="rect">
          <a:avLst/>
        </a:prstGeom>
      </xdr:spPr>
    </xdr:pic>
    <xdr:clientData/>
  </xdr:twoCellAnchor>
  <xdr:twoCellAnchor>
    <xdr:from>
      <xdr:col>0</xdr:col>
      <xdr:colOff>22478</xdr:colOff>
      <xdr:row>7</xdr:row>
      <xdr:rowOff>22478</xdr:rowOff>
    </xdr:from>
    <xdr:to>
      <xdr:col>0</xdr:col>
      <xdr:colOff>835278</xdr:colOff>
      <xdr:row>7</xdr:row>
      <xdr:rowOff>327278</xdr:rowOff>
    </xdr:to>
    <xdr:pic>
      <xdr:nvPicPr>
        <xdr:cNvPr id="29" name="Рисунок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9"/>
        <a:stretch>
          <a:fillRect/>
        </a:stretch>
      </xdr:blipFill>
      <xdr:spPr>
        <a:xfrm>
          <a:off x="22478" y="2460878"/>
          <a:ext cx="812800" cy="203200"/>
        </a:xfrm>
        <a:prstGeom prst="rect">
          <a:avLst/>
        </a:prstGeom>
      </xdr:spPr>
    </xdr:pic>
    <xdr:clientData/>
  </xdr:twoCellAnchor>
  <xdr:twoCellAnchor>
    <xdr:from>
      <xdr:col>0</xdr:col>
      <xdr:colOff>47748</xdr:colOff>
      <xdr:row>26</xdr:row>
      <xdr:rowOff>43296</xdr:rowOff>
    </xdr:from>
    <xdr:to>
      <xdr:col>0</xdr:col>
      <xdr:colOff>988050</xdr:colOff>
      <xdr:row>26</xdr:row>
      <xdr:rowOff>206062</xdr:rowOff>
    </xdr:to>
    <xdr:pic>
      <xdr:nvPicPr>
        <xdr:cNvPr id="31" name="Рисунок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0"/>
        <a:stretch>
          <a:fillRect/>
        </a:stretch>
      </xdr:blipFill>
      <xdr:spPr>
        <a:xfrm>
          <a:off x="47748" y="6926696"/>
          <a:ext cx="940302" cy="162766"/>
        </a:xfrm>
        <a:prstGeom prst="rect">
          <a:avLst/>
        </a:prstGeom>
      </xdr:spPr>
    </xdr:pic>
    <xdr:clientData/>
  </xdr:twoCellAnchor>
  <xdr:twoCellAnchor>
    <xdr:from>
      <xdr:col>0</xdr:col>
      <xdr:colOff>0</xdr:colOff>
      <xdr:row>28</xdr:row>
      <xdr:rowOff>0</xdr:rowOff>
    </xdr:from>
    <xdr:to>
      <xdr:col>0</xdr:col>
      <xdr:colOff>893661</xdr:colOff>
      <xdr:row>29</xdr:row>
      <xdr:rowOff>0</xdr:rowOff>
    </xdr:to>
    <xdr:pic>
      <xdr:nvPicPr>
        <xdr:cNvPr id="30" name="Рисунок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2"/>
        <a:stretch>
          <a:fillRect/>
        </a:stretch>
      </xdr:blipFill>
      <xdr:spPr>
        <a:xfrm>
          <a:off x="0" y="6847898"/>
          <a:ext cx="893661" cy="202045"/>
        </a:xfrm>
        <a:prstGeom prst="rect">
          <a:avLst/>
        </a:prstGeom>
      </xdr:spPr>
    </xdr:pic>
    <xdr:clientData/>
  </xdr:twoCellAnchor>
  <xdr:twoCellAnchor>
    <xdr:from>
      <xdr:col>0</xdr:col>
      <xdr:colOff>21648</xdr:colOff>
      <xdr:row>29</xdr:row>
      <xdr:rowOff>14432</xdr:rowOff>
    </xdr:from>
    <xdr:to>
      <xdr:col>0</xdr:col>
      <xdr:colOff>923348</xdr:colOff>
      <xdr:row>30</xdr:row>
      <xdr:rowOff>14432</xdr:rowOff>
    </xdr:to>
    <xdr:pic>
      <xdr:nvPicPr>
        <xdr:cNvPr id="34" name="Рисунок 33">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13"/>
        <a:stretch>
          <a:fillRect/>
        </a:stretch>
      </xdr:blipFill>
      <xdr:spPr>
        <a:xfrm>
          <a:off x="21648" y="7049943"/>
          <a:ext cx="901700" cy="202046"/>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25400</xdr:colOff>
          <xdr:row>7</xdr:row>
          <xdr:rowOff>12700</xdr:rowOff>
        </xdr:from>
        <xdr:to>
          <xdr:col>3</xdr:col>
          <xdr:colOff>635000</xdr:colOff>
          <xdr:row>9</xdr:row>
          <xdr:rowOff>254000</xdr:rowOff>
        </xdr:to>
        <xdr:sp macro="" textlink="">
          <xdr:nvSpPr>
            <xdr:cNvPr id="5419" name="Button 299" descr="btnPipeSoilAvg1" hidden="1">
              <a:extLst>
                <a:ext uri="{63B3BB69-23CF-44E3-9099-C40C66FF867C}">
                  <a14:compatExt spid="_x0000_s5419"/>
                </a:ext>
                <a:ext uri="{FF2B5EF4-FFF2-40B4-BE49-F238E27FC236}">
                  <a16:creationId xmlns:a16="http://schemas.microsoft.com/office/drawing/2014/main" id="{00000000-0008-0000-0300-00002B1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800" b="0" i="0" u="none" strike="noStrike" baseline="0">
                  <a:solidFill>
                    <a:srgbClr val="000000"/>
                  </a:solidFill>
                  <a:latin typeface="CourierNewPSMT" charset="0"/>
                  <a:cs typeface="CourierNewPSMT" charset="0"/>
                </a:rPr>
                <a:t>Ввод данных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7</xdr:row>
          <xdr:rowOff>12700</xdr:rowOff>
        </xdr:from>
        <xdr:to>
          <xdr:col>4</xdr:col>
          <xdr:colOff>635000</xdr:colOff>
          <xdr:row>9</xdr:row>
          <xdr:rowOff>254000</xdr:rowOff>
        </xdr:to>
        <xdr:sp macro="" textlink="">
          <xdr:nvSpPr>
            <xdr:cNvPr id="5422" name="Button 302" descr="btnPipeSoilAvg1" hidden="1">
              <a:extLst>
                <a:ext uri="{63B3BB69-23CF-44E3-9099-C40C66FF867C}">
                  <a14:compatExt spid="_x0000_s5422"/>
                </a:ext>
                <a:ext uri="{FF2B5EF4-FFF2-40B4-BE49-F238E27FC236}">
                  <a16:creationId xmlns:a16="http://schemas.microsoft.com/office/drawing/2014/main" id="{00000000-0008-0000-0300-00002E1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ru-RU" sz="800" b="0" i="0" u="none" strike="noStrike" baseline="0">
                  <a:solidFill>
                    <a:srgbClr val="000000"/>
                  </a:solidFill>
                  <a:latin typeface="CourierNewPSMT" charset="0"/>
                  <a:cs typeface="CourierNewPSMT" charset="0"/>
                </a:rPr>
                <a:t>Ввод данных изысканий</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32016</xdr:colOff>
      <xdr:row>24</xdr:row>
      <xdr:rowOff>58954</xdr:rowOff>
    </xdr:from>
    <xdr:to>
      <xdr:col>0</xdr:col>
      <xdr:colOff>931176</xdr:colOff>
      <xdr:row>24</xdr:row>
      <xdr:rowOff>324621</xdr:rowOff>
    </xdr:to>
    <xdr:pic>
      <xdr:nvPicPr>
        <xdr:cNvPr id="2" name="Image 27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32016" y="5342154"/>
          <a:ext cx="899160" cy="138667"/>
        </a:xfrm>
        <a:prstGeom prst="rect">
          <a:avLst/>
        </a:prstGeom>
      </xdr:spPr>
    </xdr:pic>
    <xdr:clientData/>
  </xdr:twoCellAnchor>
  <xdr:twoCellAnchor>
    <xdr:from>
      <xdr:col>0</xdr:col>
      <xdr:colOff>31752</xdr:colOff>
      <xdr:row>15</xdr:row>
      <xdr:rowOff>23814</xdr:rowOff>
    </xdr:from>
    <xdr:to>
      <xdr:col>0</xdr:col>
      <xdr:colOff>1073152</xdr:colOff>
      <xdr:row>15</xdr:row>
      <xdr:rowOff>138114</xdr:rowOff>
    </xdr:to>
    <xdr:pic>
      <xdr:nvPicPr>
        <xdr:cNvPr id="4" name="Рисунок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31752" y="3478214"/>
          <a:ext cx="1041400" cy="114300"/>
        </a:xfrm>
        <a:prstGeom prst="rect">
          <a:avLst/>
        </a:prstGeom>
      </xdr:spPr>
    </xdr:pic>
    <xdr:clientData/>
  </xdr:twoCellAnchor>
  <xdr:twoCellAnchor>
    <xdr:from>
      <xdr:col>0</xdr:col>
      <xdr:colOff>31752</xdr:colOff>
      <xdr:row>16</xdr:row>
      <xdr:rowOff>23813</xdr:rowOff>
    </xdr:from>
    <xdr:to>
      <xdr:col>0</xdr:col>
      <xdr:colOff>996952</xdr:colOff>
      <xdr:row>16</xdr:row>
      <xdr:rowOff>176694</xdr:rowOff>
    </xdr:to>
    <xdr:pic>
      <xdr:nvPicPr>
        <xdr:cNvPr id="5" name="Рисунок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31752" y="3681413"/>
          <a:ext cx="965200" cy="152881"/>
        </a:xfrm>
        <a:prstGeom prst="rect">
          <a:avLst/>
        </a:prstGeom>
      </xdr:spPr>
    </xdr:pic>
    <xdr:clientData/>
  </xdr:twoCellAnchor>
  <xdr:twoCellAnchor>
    <xdr:from>
      <xdr:col>0</xdr:col>
      <xdr:colOff>54030</xdr:colOff>
      <xdr:row>20</xdr:row>
      <xdr:rowOff>3231</xdr:rowOff>
    </xdr:from>
    <xdr:to>
      <xdr:col>0</xdr:col>
      <xdr:colOff>641350</xdr:colOff>
      <xdr:row>21</xdr:row>
      <xdr:rowOff>9007</xdr:rowOff>
    </xdr:to>
    <xdr:pic>
      <xdr:nvPicPr>
        <xdr:cNvPr id="6" name="Рисунок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54030" y="4473631"/>
          <a:ext cx="587320" cy="208976"/>
        </a:xfrm>
        <a:prstGeom prst="rect">
          <a:avLst/>
        </a:prstGeom>
      </xdr:spPr>
    </xdr:pic>
    <xdr:clientData/>
  </xdr:twoCellAnchor>
  <xdr:twoCellAnchor>
    <xdr:from>
      <xdr:col>0</xdr:col>
      <xdr:colOff>22281</xdr:colOff>
      <xdr:row>21</xdr:row>
      <xdr:rowOff>78977</xdr:rowOff>
    </xdr:from>
    <xdr:to>
      <xdr:col>0</xdr:col>
      <xdr:colOff>1216081</xdr:colOff>
      <xdr:row>22</xdr:row>
      <xdr:rowOff>3676</xdr:rowOff>
    </xdr:to>
    <xdr:pic>
      <xdr:nvPicPr>
        <xdr:cNvPr id="7" name="Рисунок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stretch>
          <a:fillRect/>
        </a:stretch>
      </xdr:blipFill>
      <xdr:spPr>
        <a:xfrm>
          <a:off x="22281" y="4752577"/>
          <a:ext cx="1193800" cy="127899"/>
        </a:xfrm>
        <a:prstGeom prst="rect">
          <a:avLst/>
        </a:prstGeom>
      </xdr:spPr>
    </xdr:pic>
    <xdr:clientData/>
  </xdr:twoCellAnchor>
  <xdr:twoCellAnchor>
    <xdr:from>
      <xdr:col>0</xdr:col>
      <xdr:colOff>22281</xdr:colOff>
      <xdr:row>22</xdr:row>
      <xdr:rowOff>22281</xdr:rowOff>
    </xdr:from>
    <xdr:to>
      <xdr:col>0</xdr:col>
      <xdr:colOff>819215</xdr:colOff>
      <xdr:row>22</xdr:row>
      <xdr:rowOff>243118</xdr:rowOff>
    </xdr:to>
    <xdr:pic>
      <xdr:nvPicPr>
        <xdr:cNvPr id="8" name="Рисунок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6"/>
        <a:stretch>
          <a:fillRect/>
        </a:stretch>
      </xdr:blipFill>
      <xdr:spPr>
        <a:xfrm>
          <a:off x="22281" y="4899081"/>
          <a:ext cx="796934" cy="182737"/>
        </a:xfrm>
        <a:prstGeom prst="rect">
          <a:avLst/>
        </a:prstGeom>
      </xdr:spPr>
    </xdr:pic>
    <xdr:clientData/>
  </xdr:twoCellAnchor>
  <xdr:twoCellAnchor>
    <xdr:from>
      <xdr:col>0</xdr:col>
      <xdr:colOff>73080</xdr:colOff>
      <xdr:row>19</xdr:row>
      <xdr:rowOff>1114</xdr:rowOff>
    </xdr:from>
    <xdr:to>
      <xdr:col>0</xdr:col>
      <xdr:colOff>603250</xdr:colOff>
      <xdr:row>20</xdr:row>
      <xdr:rowOff>33311</xdr:rowOff>
    </xdr:to>
    <xdr:pic>
      <xdr:nvPicPr>
        <xdr:cNvPr id="9" name="Рисунок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stretch>
          <a:fillRect/>
        </a:stretch>
      </xdr:blipFill>
      <xdr:spPr>
        <a:xfrm>
          <a:off x="73080" y="4268314"/>
          <a:ext cx="530170" cy="23539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4521200</xdr:colOff>
          <xdr:row>69</xdr:row>
          <xdr:rowOff>317500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Вычислить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2959100</xdr:colOff>
          <xdr:row>56</xdr:row>
          <xdr:rowOff>12700</xdr:rowOff>
        </xdr:from>
        <xdr:to>
          <xdr:col>2</xdr:col>
          <xdr:colOff>6184900</xdr:colOff>
          <xdr:row>57</xdr:row>
          <xdr:rowOff>38100</xdr:rowOff>
        </xdr:to>
        <xdr:sp macro="" textlink="">
          <xdr:nvSpPr>
            <xdr:cNvPr id="6156" name="Button 12" descr="Кнопка 669"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3835400</xdr:colOff>
          <xdr:row>69</xdr:row>
          <xdr:rowOff>50800</xdr:rowOff>
        </xdr:from>
        <xdr:to>
          <xdr:col>2</xdr:col>
          <xdr:colOff>4737100</xdr:colOff>
          <xdr:row>69</xdr:row>
          <xdr:rowOff>317500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Пересчитать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1054100</xdr:colOff>
          <xdr:row>12</xdr:row>
          <xdr:rowOff>368300</xdr:rowOff>
        </xdr:from>
        <xdr:to>
          <xdr:col>2</xdr:col>
          <xdr:colOff>4953000</xdr:colOff>
          <xdr:row>14</xdr:row>
          <xdr:rowOff>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установок катодной защиты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7</xdr:row>
          <xdr:rowOff>0</xdr:rowOff>
        </xdr:from>
        <xdr:to>
          <xdr:col>2</xdr:col>
          <xdr:colOff>3073400</xdr:colOff>
          <xdr:row>8</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Расставить УКЗ равномерно по длине трубы</a:t>
              </a:r>
            </a:p>
          </xdr:txBody>
        </xdr:sp>
        <xdr:clientData fPrintsWithSheet="0"/>
      </xdr:twoCellAnchor>
    </mc:Choice>
    <mc:Fallback/>
  </mc:AlternateContent>
  <xdr:twoCellAnchor>
    <xdr:from>
      <xdr:col>0</xdr:col>
      <xdr:colOff>48490</xdr:colOff>
      <xdr:row>18</xdr:row>
      <xdr:rowOff>11545</xdr:rowOff>
    </xdr:from>
    <xdr:to>
      <xdr:col>0</xdr:col>
      <xdr:colOff>533060</xdr:colOff>
      <xdr:row>18</xdr:row>
      <xdr:rowOff>277091</xdr:rowOff>
    </xdr:to>
    <xdr:pic>
      <xdr:nvPicPr>
        <xdr:cNvPr id="42" name="Рисунок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7"/>
        <a:stretch>
          <a:fillRect/>
        </a:stretch>
      </xdr:blipFill>
      <xdr:spPr>
        <a:xfrm>
          <a:off x="48490" y="4075545"/>
          <a:ext cx="484570" cy="189346"/>
        </a:xfrm>
        <a:prstGeom prst="rect">
          <a:avLst/>
        </a:prstGeom>
      </xdr:spPr>
    </xdr:pic>
    <xdr:clientData/>
  </xdr:twoCellAnchor>
  <xdr:twoCellAnchor>
    <xdr:from>
      <xdr:col>0</xdr:col>
      <xdr:colOff>0</xdr:colOff>
      <xdr:row>17</xdr:row>
      <xdr:rowOff>0</xdr:rowOff>
    </xdr:from>
    <xdr:to>
      <xdr:col>0</xdr:col>
      <xdr:colOff>848492</xdr:colOff>
      <xdr:row>17</xdr:row>
      <xdr:rowOff>191595</xdr:rowOff>
    </xdr:to>
    <xdr:pic>
      <xdr:nvPicPr>
        <xdr:cNvPr id="43" name="Рисунок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8"/>
        <a:stretch>
          <a:fillRect/>
        </a:stretch>
      </xdr:blipFill>
      <xdr:spPr>
        <a:xfrm>
          <a:off x="0" y="3860800"/>
          <a:ext cx="848492" cy="19159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12700</xdr:rowOff>
        </xdr:from>
        <xdr:to>
          <xdr:col>1</xdr:col>
          <xdr:colOff>12700</xdr:colOff>
          <xdr:row>1</xdr:row>
          <xdr:rowOff>25400</xdr:rowOff>
        </xdr:to>
        <xdr:sp macro="" textlink="">
          <xdr:nvSpPr>
            <xdr:cNvPr id="6208" name="Button 64" hidden="1">
              <a:extLst>
                <a:ext uri="{63B3BB69-23CF-44E3-9099-C40C66FF867C}">
                  <a14:compatExt spid="_x0000_s6208"/>
                </a:ext>
                <a:ext uri="{FF2B5EF4-FFF2-40B4-BE49-F238E27FC236}">
                  <a16:creationId xmlns:a16="http://schemas.microsoft.com/office/drawing/2014/main" id="{00000000-0008-0000-0400-0000401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Проверка расчетов в соответствии с Методикой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0</xdr:row>
          <xdr:rowOff>0</xdr:rowOff>
        </xdr:from>
        <xdr:to>
          <xdr:col>2</xdr:col>
          <xdr:colOff>12700</xdr:colOff>
          <xdr:row>1</xdr:row>
          <xdr:rowOff>0</xdr:rowOff>
        </xdr:to>
        <xdr:sp macro="" textlink="">
          <xdr:nvSpPr>
            <xdr:cNvPr id="6209" name="Button 65" hidden="1">
              <a:extLst>
                <a:ext uri="{63B3BB69-23CF-44E3-9099-C40C66FF867C}">
                  <a14:compatExt spid="_x0000_s6209"/>
                </a:ext>
                <a:ext uri="{FF2B5EF4-FFF2-40B4-BE49-F238E27FC236}">
                  <a16:creationId xmlns:a16="http://schemas.microsoft.com/office/drawing/2014/main" id="{00000000-0008-0000-0400-0000411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Пересчет всех вариантов монтажа анодов из справочника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3454400</xdr:colOff>
          <xdr:row>6</xdr:row>
          <xdr:rowOff>0</xdr:rowOff>
        </xdr:from>
        <xdr:to>
          <xdr:col>2</xdr:col>
          <xdr:colOff>5943600</xdr:colOff>
          <xdr:row>7</xdr:row>
          <xdr:rowOff>12700</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0400-00004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Длина по данным 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2959100</xdr:colOff>
          <xdr:row>56</xdr:row>
          <xdr:rowOff>12700</xdr:rowOff>
        </xdr:from>
        <xdr:to>
          <xdr:col>3</xdr:col>
          <xdr:colOff>6184900</xdr:colOff>
          <xdr:row>57</xdr:row>
          <xdr:rowOff>38100</xdr:rowOff>
        </xdr:to>
        <xdr:sp macro="" textlink="">
          <xdr:nvSpPr>
            <xdr:cNvPr id="6222" name="Button 78" descr="Кнопка 669" hidden="1">
              <a:extLst>
                <a:ext uri="{63B3BB69-23CF-44E3-9099-C40C66FF867C}">
                  <a14:compatExt spid="_x0000_s6222"/>
                </a:ext>
                <a:ext uri="{FF2B5EF4-FFF2-40B4-BE49-F238E27FC236}">
                  <a16:creationId xmlns:a16="http://schemas.microsoft.com/office/drawing/2014/main" id="{00000000-0008-0000-0400-00004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2959100</xdr:colOff>
          <xdr:row>56</xdr:row>
          <xdr:rowOff>12700</xdr:rowOff>
        </xdr:from>
        <xdr:to>
          <xdr:col>3</xdr:col>
          <xdr:colOff>6184900</xdr:colOff>
          <xdr:row>57</xdr:row>
          <xdr:rowOff>38100</xdr:rowOff>
        </xdr:to>
        <xdr:sp macro="" textlink="">
          <xdr:nvSpPr>
            <xdr:cNvPr id="6251" name="Button 107" descr="Кнопка 669" hidden="1">
              <a:extLst>
                <a:ext uri="{63B3BB69-23CF-44E3-9099-C40C66FF867C}">
                  <a14:compatExt spid="_x0000_s6251"/>
                </a:ext>
                <a:ext uri="{FF2B5EF4-FFF2-40B4-BE49-F238E27FC236}">
                  <a16:creationId xmlns:a16="http://schemas.microsoft.com/office/drawing/2014/main" id="{00000000-0008-0000-0400-00006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Рассчитать параметры анодных заземлителей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106125</xdr:colOff>
          <xdr:row>52</xdr:row>
          <xdr:rowOff>6277</xdr:rowOff>
        </xdr:from>
        <xdr:to>
          <xdr:col>4</xdr:col>
          <xdr:colOff>690325</xdr:colOff>
          <xdr:row>54</xdr:row>
          <xdr:rowOff>16203</xdr:rowOff>
        </xdr:to>
        <xdr:sp macro="" textlink="">
          <xdr:nvSpPr>
            <xdr:cNvPr id="6399" name="Button 255" hidden="1">
              <a:extLst>
                <a:ext uri="{63B3BB69-23CF-44E3-9099-C40C66FF867C}">
                  <a14:compatExt spid="_x0000_s6399"/>
                </a:ext>
                <a:ext uri="{FF2B5EF4-FFF2-40B4-BE49-F238E27FC236}">
                  <a16:creationId xmlns:a16="http://schemas.microsoft.com/office/drawing/2014/main" id="{EE3C5E56-7494-3C47-8AD9-D8D005712EE9}"/>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106125</xdr:colOff>
          <xdr:row>52</xdr:row>
          <xdr:rowOff>6277</xdr:rowOff>
        </xdr:from>
        <xdr:to>
          <xdr:col>10</xdr:col>
          <xdr:colOff>690325</xdr:colOff>
          <xdr:row>54</xdr:row>
          <xdr:rowOff>16203</xdr:rowOff>
        </xdr:to>
        <xdr:sp macro="" textlink="">
          <xdr:nvSpPr>
            <xdr:cNvPr id="6400" name="Button 256" hidden="1">
              <a:extLst>
                <a:ext uri="{63B3BB69-23CF-44E3-9099-C40C66FF867C}">
                  <a14:compatExt spid="_x0000_s6400"/>
                </a:ext>
                <a:ext uri="{FF2B5EF4-FFF2-40B4-BE49-F238E27FC236}">
                  <a16:creationId xmlns:a16="http://schemas.microsoft.com/office/drawing/2014/main" id="{C8BA3525-57BE-3E4D-8CA7-00E9CA5FF38B}"/>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106125</xdr:colOff>
          <xdr:row>52</xdr:row>
          <xdr:rowOff>6277</xdr:rowOff>
        </xdr:from>
        <xdr:to>
          <xdr:col>11</xdr:col>
          <xdr:colOff>690325</xdr:colOff>
          <xdr:row>54</xdr:row>
          <xdr:rowOff>16203</xdr:rowOff>
        </xdr:to>
        <xdr:sp macro="" textlink="">
          <xdr:nvSpPr>
            <xdr:cNvPr id="6401" name="Button 257" hidden="1">
              <a:extLst>
                <a:ext uri="{63B3BB69-23CF-44E3-9099-C40C66FF867C}">
                  <a14:compatExt spid="_x0000_s6401"/>
                </a:ext>
                <a:ext uri="{FF2B5EF4-FFF2-40B4-BE49-F238E27FC236}">
                  <a16:creationId xmlns:a16="http://schemas.microsoft.com/office/drawing/2014/main" id="{C6C0CC31-10CB-EA41-A418-3DBD98B8FFD5}"/>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ru-RU" sz="800" b="0" i="0" u="none" strike="noStrike" baseline="0">
                  <a:solidFill>
                    <a:srgbClr val="000000"/>
                  </a:solidFill>
                  <a:latin typeface="Calibri" pitchFamily="2" charset="0"/>
                  <a:cs typeface="Calibri" pitchFamily="2" charset="0"/>
                </a:rPr>
                <a:t>Ввод</a:t>
              </a:r>
            </a:p>
            <a:p>
              <a:pPr algn="ctr" rtl="0">
                <a:defRPr sz="1000"/>
              </a:pPr>
              <a:r>
                <a:rPr lang="ru-RU" sz="800" b="0" i="0" u="none" strike="noStrike" baseline="0">
                  <a:solidFill>
                    <a:srgbClr val="000000"/>
                  </a:solidFill>
                  <a:latin typeface="Calibri" pitchFamily="2" charset="0"/>
                  <a:cs typeface="Calibri" pitchFamily="2" charset="0"/>
                </a:rPr>
                <a:t>данных</a:t>
              </a:r>
            </a:p>
            <a:p>
              <a:pPr algn="ctr" rtl="0">
                <a:defRPr sz="1000"/>
              </a:pPr>
              <a:r>
                <a:rPr lang="ru-RU" sz="800" b="0" i="0" u="none" strike="noStrike" baseline="0">
                  <a:solidFill>
                    <a:srgbClr val="000000"/>
                  </a:solidFill>
                  <a:latin typeface="Calibri" pitchFamily="2" charset="0"/>
                  <a:cs typeface="Calibri" pitchFamily="2" charset="0"/>
                </a:rPr>
                <a:t>изысканий</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12700</xdr:rowOff>
        </xdr:from>
        <xdr:to>
          <xdr:col>7</xdr:col>
          <xdr:colOff>1346200</xdr:colOff>
          <xdr:row>1</xdr:row>
          <xdr:rowOff>50800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Очистка от недопустимых символов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12700</xdr:colOff>
          <xdr:row>1</xdr:row>
          <xdr:rowOff>139700</xdr:rowOff>
        </xdr:from>
        <xdr:to>
          <xdr:col>24</xdr:col>
          <xdr:colOff>1066800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200" b="0" i="0" u="none" strike="noStrike" baseline="0">
                  <a:solidFill>
                    <a:srgbClr val="000000"/>
                  </a:solidFill>
                  <a:latin typeface="Calibri" pitchFamily="2" charset="0"/>
                  <a:cs typeface="Calibri" pitchFamily="2" charset="0"/>
                </a:rPr>
                <a:t>Проверить TableAG и TableMounting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2</xdr:col>
      <xdr:colOff>0</xdr:colOff>
      <xdr:row>78</xdr:row>
      <xdr:rowOff>0</xdr:rowOff>
    </xdr:from>
    <xdr:ext cx="6832600" cy="0"/>
    <xdr:pic>
      <xdr:nvPicPr>
        <xdr:cNvPr id="2" name="Рисунок 1" descr="page4image8010960">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48200" y="203327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78</xdr:row>
      <xdr:rowOff>0</xdr:rowOff>
    </xdr:from>
    <xdr:ext cx="6832600" cy="0"/>
    <xdr:pic>
      <xdr:nvPicPr>
        <xdr:cNvPr id="3" name="Рисунок 2" descr="page4image158986848">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20332700"/>
          <a:ext cx="6832600" cy="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351B50B-217C-8A4F-9938-680FFE12914D}" name="Table_s_arm1" displayName="Table_s_arm1" comment="Толщина стенки вдоль трубоппровода м, плечо 1 " ref="BU5:BW29" totalsRowShown="0">
  <autoFilter ref="BU5:BW29" xr:uid="{0F2F6D57-A030-3247-A97C-4779A33E34E4}"/>
  <tableColumns count="3">
    <tableColumn id="1" xr3:uid="{CC9B859A-A0F3-C84F-A88C-CF29DA308FC8}" name="#" dataDxfId="283"/>
    <tableColumn id="2" xr3:uid="{3D16BDEF-0D5D-8544-A5B1-D2006852329B}" name="li" dataDxfId="282"/>
    <tableColumn id="3" xr3:uid="{0CDE7BDA-FF88-264C-BAB3-6A6A2E188F7B}" name="𝛿тi" dataDxfId="28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A1E385B-40A8-F64B-8133-09D6E90103F4}" name="Table_pg2" displayName="Table_pg2" comment="Удельное сопротивление грунта, Ом·м вдоль трубопровода с шагом 100 м плечо 2" ref="M5:P715" totalsRowShown="0" headerRowDxfId="280" headerRowBorderDxfId="279" tableBorderDxfId="278" headerRowCellStyle="Обычный_Шаблон Таблица 5. Контроль состояния средств ЭХЗ">
  <tableColumns count="4">
    <tableColumn id="3" xr3:uid="{9C3CB9C4-6322-AE47-96B9-00FEF976EE9A}" name="№ п/п" dataDxfId="277" dataCellStyle="Обычный_Шаблон Таблица 5. Контроль состояния средств ЭХЗ"/>
    <tableColumn id="1" xr3:uid="{3B6E3D8E-1D39-0242-8901-CF5D8EC6BFE7}" name="Координата измерения, км" dataDxfId="276" dataCellStyle="Обычный 2 2 2"/>
    <tableColumn id="6" xr3:uid="{6EED642E-1F92-9548-9007-F2CCE26BD982}" name="Удельное сопротивление грунта, Ом·м" dataDxfId="275" dataCellStyle="Обычный 2 2 2"/>
    <tableColumn id="2" xr3:uid="{77C7428F-4CD9-DA4D-A27D-E8EF950C285A}" name="Длина участка, м" dataDxfId="274" dataCellStyle="Обычный 2 2 2"/>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C2FFD4D-35AE-5A43-85C8-E06BA09024EB}" name="Table_s_arm2" displayName="Table_s_arm2" comment="Толщина стенки вдоль трубоппровода м, плечо 2" ref="BY5:CA29" totalsRowShown="0">
  <autoFilter ref="BY5:CA29" xr:uid="{5785682F-AD27-CC42-A28E-F0F45F3604F1}"/>
  <tableColumns count="3">
    <tableColumn id="1" xr3:uid="{BC869434-C8C1-1C43-A40D-1E7991A693E7}" name="#" dataDxfId="273"/>
    <tableColumn id="2" xr3:uid="{850E6123-DF5F-BA4B-83D6-D537055F184A}" name="li" dataDxfId="272"/>
    <tableColumn id="3" xr3:uid="{83671CA0-EA8E-1340-8727-8D8C771A6889}" name="𝛿тi" dataDxfId="271"/>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46E9BF-9378-7A44-8D29-4CF60B74B444}" name="Table_pg" displayName="Table_pg" comment="Удельное сопротивление грунта, Ом·м вдоль трубопровода с шагом 100 м" ref="A5:D715" totalsRowShown="0" headerRowDxfId="270" headerRowBorderDxfId="269" tableBorderDxfId="268" headerRowCellStyle="Обычный_Шаблон Таблица 5. Контроль состояния средств ЭХЗ">
  <tableColumns count="4">
    <tableColumn id="3" xr3:uid="{CCBFFFAA-8ED6-1D45-8847-3DDBB381F6CF}" name="Плечо №" dataDxfId="267" dataCellStyle="Обычный_Шаблон Таблица 5. Контроль состояния средств ЭХЗ"/>
    <tableColumn id="1" xr3:uid="{80EDCB64-565A-2847-867A-A6B79138A0E3}" name="Координата измерения, км" dataDxfId="266" dataCellStyle="Обычный 2 2 2"/>
    <tableColumn id="6" xr3:uid="{4DE13F5D-B092-664F-B457-09570E037B5B}" name="Удельное сопротивление грунта, Ом·м" dataDxfId="265" dataCellStyle="Обычный 2 2 2"/>
    <tableColumn id="2" xr3:uid="{9226048A-9D49-EE43-A86A-C7173F6C3389}" name="Шаг  замера, м" dataDxfId="264" dataCellStyle="Обычный 2 2 2">
      <calculatedColumnFormula>IFERROR(IF(B6-B5&lt;=0,"",(B6-B5)*1000),100)</calculatedColumnFormula>
    </tableColumn>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B2F0AC9-AC06-074A-8B0C-BFF0E22F7785}" name="Table_s_pipe" displayName="Table_s_pipe" comment="Толщина стенки вдоль трубоппровода м" ref="BP5:BR29" totalsRowShown="0">
  <autoFilter ref="BP5:BR29" xr:uid="{0096B5C7-4FEF-8E40-A34E-1F40C5394A45}"/>
  <tableColumns count="3">
    <tableColumn id="1" xr3:uid="{1227B1ED-1914-0A44-BA71-BA41A50A1EFC}" name="#" dataDxfId="263"/>
    <tableColumn id="2" xr3:uid="{0B7AEA8B-3225-EE4A-89B4-A0362D56028E}" name="li"/>
    <tableColumn id="3" xr3:uid="{F47CD83D-CB73-2D48-B6E4-1A4307EEA0A0}" name="𝛿тi" dataDxfId="262"/>
  </tableColumns>
  <tableStyleInfo name="TableStyleLight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70C9D71-A3E2-B844-86F1-E84AFC6A14EE}" name="Table_pi" displayName="Table_pi" comment="Удельное электрическое сопротивление k-го слоя грунта по глубине скважины" ref="DI5:ED17" totalsRowShown="0">
  <autoFilter ref="DI5:ED17" xr:uid="{F9DBF096-6F4B-EC4C-B865-AF963FF5D2EC}"/>
  <tableColumns count="22">
    <tableColumn id="1" xr3:uid="{9E697E3F-84A0-B24B-B8C9-62585FA1CFEE}" name="n"/>
    <tableColumn id="2" xr3:uid="{6E94786A-9973-7C42-A319-FC7330F568A0}" name="li1" dataDxfId="261"/>
    <tableColumn id="4" xr3:uid="{55289824-3C26-454E-BFB0-DB12B15266A1}" name="li2" dataDxfId="260"/>
    <tableColumn id="6" xr3:uid="{B56BAC15-F4FD-8647-AB4F-078C1819C4AE}" name="li3"/>
    <tableColumn id="7" xr3:uid="{80BD3104-E5DC-0048-9516-08FCCADB6C9D}" name="li4"/>
    <tableColumn id="8" xr3:uid="{E233456B-366B-314F-9BA4-3065315040AA}" name="li5"/>
    <tableColumn id="9" xr3:uid="{DBB5CFB7-F90D-5641-B7E5-3802A80E4345}" name="li6"/>
    <tableColumn id="10" xr3:uid="{04FD912E-24F4-C14F-B9AA-D448EA4D582C}" name="li7"/>
    <tableColumn id="11" xr3:uid="{D91F1A3B-8E1F-884B-BE52-BEB12A0E1F94}" name="li8"/>
    <tableColumn id="12" xr3:uid="{DEE5C1FC-6774-D140-BB30-68A5BE60B945}" name="li9"/>
    <tableColumn id="13" xr3:uid="{E16C6F06-3B33-C741-9A9C-07693FB6DE64}" name="li10" dataDxfId="259"/>
    <tableColumn id="3" xr3:uid="{0D913080-053F-644E-A82F-D088EF8BCBFE}" name="pi Ом*м" dataDxfId="258"/>
    <tableColumn id="25" xr3:uid="{B0440986-6ABC-AD48-B5E7-05E04556CA4A}" name="pi Ом*м2"/>
    <tableColumn id="26" xr3:uid="{F52BEE62-116A-8144-8CBA-B72733B2951E}" name="pi Ом*м3"/>
    <tableColumn id="27" xr3:uid="{E067BC5E-75E9-114C-92CC-26AF2E75D785}" name="pi Ом*м4"/>
    <tableColumn id="28" xr3:uid="{E3630538-2339-9149-946A-24255E1A16EE}" name="pi Ом*м5"/>
    <tableColumn id="29" xr3:uid="{EE361B52-1583-984D-8239-DA6C80DC3FDF}" name="pi Ом*м6"/>
    <tableColumn id="30" xr3:uid="{95748F69-71EA-0642-B136-7FEA2F9A4D73}" name="pi Ом*м7"/>
    <tableColumn id="31" xr3:uid="{510B0AAF-E905-A945-BB71-F6A75E485BA6}" name="pi Ом*м8"/>
    <tableColumn id="32" xr3:uid="{69D5E7A5-720B-574B-8472-2EC77AE58792}" name="pi Ом*м9"/>
    <tableColumn id="33" xr3:uid="{9E951185-E663-E348-A226-331BB1C0966B}" name="pi Ом*м10"/>
    <tableColumn id="5" xr3:uid="{8F6947C7-5C0B-114F-99A1-F64FDBF1B587}" name="Некоторые свойства грунтов и их удельное сопротивление:" dataDxfId="257"/>
  </tableColumns>
  <tableStyleInfo name="TableStyleLight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C5062F7-F5A6-C249-BCD0-D92DCE5A52F1}" name="Table_s_arm3" displayName="Table_s_arm3" comment="Толщина стенки вдоль трубоппровода м, плечо 3" ref="CC5:CE29" totalsRowShown="0">
  <autoFilter ref="CC5:CE29" xr:uid="{E76A3DF4-2668-954C-A99E-71680BF175C0}"/>
  <tableColumns count="3">
    <tableColumn id="1" xr3:uid="{990B7978-753A-8A43-B975-E4DA0E2A8184}" name="#" dataDxfId="256"/>
    <tableColumn id="2" xr3:uid="{1EC0B715-4534-F743-AAC7-AEA664EF5902}" name="li" dataDxfId="255"/>
    <tableColumn id="3" xr3:uid="{FAE386C9-E492-8841-9F28-0D5F67358A34}" name="𝛿тi" dataDxfId="254"/>
  </tableColumns>
  <tableStyleInfo name="TableStyleLight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A7E0434-B895-4646-978A-B532BB7D987C}" name="Table_s_arm4" displayName="Table_s_arm4" comment="Толщина стенки вдоль трубоппровода м, плечо 4" ref="CG5:CI26" totalsRowShown="0">
  <autoFilter ref="CG5:CI26" xr:uid="{43F96D96-ADB7-F249-B6F4-CB8046523046}"/>
  <tableColumns count="3">
    <tableColumn id="1" xr3:uid="{8D20678F-CC8C-E149-93BD-0BD77E0B04BF}" name="#" dataDxfId="253"/>
    <tableColumn id="2" xr3:uid="{46162C92-9CBE-3A40-9630-C5E19C044188}" name="li" dataDxfId="252"/>
    <tableColumn id="3" xr3:uid="{20803599-CA9A-604D-8A15-B038BB9CDEDB}" name="𝛿тi" dataDxfId="251"/>
  </tableColumns>
  <tableStyleInfo name="TableStyleLight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4504F93-7016-264E-9A81-5667AEDAB4EE}" name="Table_s_arm5" displayName="Table_s_arm5" comment="Толщина стенки вдоль трубоппровода м, плечо 5" ref="CK5:CM26" totalsRowShown="0">
  <autoFilter ref="CK5:CM26" xr:uid="{2D6EE0C0-B408-5A4E-B074-1F72D0D725A7}"/>
  <tableColumns count="3">
    <tableColumn id="1" xr3:uid="{8E829F1D-44A1-0749-AB04-9B9520B12229}" name="#" dataDxfId="250"/>
    <tableColumn id="2" xr3:uid="{4ECCCEE9-D4D1-6846-832B-BFF7429006CE}" name="li" dataDxfId="249"/>
    <tableColumn id="3" xr3:uid="{C718C7E5-9031-D743-997E-7322CA65A168}" name="𝛿тi" dataDxfId="248"/>
  </tableColumns>
  <tableStyleInfo name="TableStyleLight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E709EEE-5097-2840-8538-CBC0319FD860}" name="Table_s_arm6" displayName="Table_s_arm6" comment="Толщина стенки вдоль трубоппровода м, плечо 6" ref="CO5:CQ26" totalsRowShown="0">
  <autoFilter ref="CO5:CQ26" xr:uid="{D568312A-6515-BE42-B627-EFC161ED4F3B}"/>
  <tableColumns count="3">
    <tableColumn id="1" xr3:uid="{8DDF11ED-D1FA-924A-8B03-A6049DBDC420}" name="#" dataDxfId="247"/>
    <tableColumn id="2" xr3:uid="{018C1B1F-1838-5C44-82D7-7302BD61706A}" name="li" dataDxfId="246"/>
    <tableColumn id="3" xr3:uid="{432DD94C-DCBF-184D-874E-1F58F9EEFC7E}" name="𝛿тi" dataDxfId="245"/>
  </tableColumns>
  <tableStyleInfo name="TableStyleLight1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E226E65-790F-444B-9EA6-F0149A7FAB6C}" name="Table_s_arm7" displayName="Table_s_arm7" comment="Толщина стенки вдоль трубоппровода м, плечо 7" ref="CS5:CU26" totalsRowShown="0">
  <autoFilter ref="CS5:CU26" xr:uid="{7AEA2E2C-7068-7748-9B67-7DFAA3F5414D}"/>
  <tableColumns count="3">
    <tableColumn id="1" xr3:uid="{2DF3CDFA-7B5B-BA4E-B505-4617AAF170C7}" name="#" dataDxfId="244"/>
    <tableColumn id="2" xr3:uid="{C86FCD42-EEFB-1646-B32F-12AAF711DEC1}" name="li" dataDxfId="243"/>
    <tableColumn id="3" xr3:uid="{60CCE30C-0290-6A4A-A9B1-6BBE90D10E3C}" name="𝛿тi" dataDxfId="242"/>
  </tableColumns>
  <tableStyleInfo name="TableStyleLight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D6B5F5F-327E-3E4D-862A-5DEFA91B326C}" name="Table_s_arm8" displayName="Table_s_arm8" comment="Толщина стенки вдоль трубоппровода м, плечо 8" ref="CW5:CY26" totalsRowShown="0">
  <autoFilter ref="CW5:CY26" xr:uid="{8788D674-7669-8C4A-A85B-8E04F6E10BF7}"/>
  <tableColumns count="3">
    <tableColumn id="1" xr3:uid="{AC79F770-BE06-B04C-9857-F551481094CA}" name="#" dataDxfId="241"/>
    <tableColumn id="2" xr3:uid="{BF9C527B-9D72-E049-A829-D9356B1A3E23}" name="li" dataDxfId="240"/>
    <tableColumn id="3" xr3:uid="{776D402E-F400-BC4A-B0CA-7220D2AB9763}" name="𝛿тi" dataDxfId="239"/>
  </tableColumns>
  <tableStyleInfo name="TableStyleLight1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D924FCB-511C-6E49-B9FB-65FB9BDF5BA1}" name="Table_s_arm9" displayName="Table_s_arm9" comment="Толщина стенки вдоль трубоппровода м, плечо 9" ref="DA5:DC26" totalsRowShown="0">
  <autoFilter ref="DA5:DC26" xr:uid="{ACFEE793-8EE5-754E-9B06-A95D4BBE683D}"/>
  <tableColumns count="3">
    <tableColumn id="1" xr3:uid="{91A317DE-9DDB-7A4D-8C7B-0C51F2E144EB}" name="#" dataDxfId="238"/>
    <tableColumn id="2" xr3:uid="{5859C6D4-66F8-3E46-97C7-361535D3D257}" name="li" dataDxfId="237"/>
    <tableColumn id="3" xr3:uid="{2F8D348D-2C5A-4F41-97D8-1C9E0C3C1AC1}" name="𝛿тi" dataDxfId="236"/>
  </tableColumns>
  <tableStyleInfo name="TableStyleLight1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D8126B4-A85D-474E-990C-80FF62B8BE01}" name="Table_s_arm10" displayName="Table_s_arm10" comment="Толщина стенки вдоль трубоппровода м, плечо 10" ref="DE5:DG26" totalsRowShown="0">
  <autoFilter ref="DE5:DG26" xr:uid="{9755DF07-4A1C-4549-B5C2-B98390F13B6D}"/>
  <tableColumns count="3">
    <tableColumn id="1" xr3:uid="{8ECD738E-96B4-6B46-9F75-07DD560B46E8}" name="#"/>
    <tableColumn id="2" xr3:uid="{56FA3A00-6608-824D-B918-CA200BAA6B0C}" name="li"/>
    <tableColumn id="3" xr3:uid="{4066A4AA-6DFA-7543-81CC-022AC1B562C5}" name="𝛿тi" dataDxfId="235"/>
  </tableColumns>
  <tableStyleInfo name="TableStyleLight1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399EB6C-224F-ED42-AA65-741EA72C7008}" name="Table_pg3" displayName="Table_pg3" comment="Удельное сопротивление грунта, Ом·м вдоль трубопровода с шагом 100 м плечо 3" ref="S5:V715" totalsRowShown="0" headerRowDxfId="234" headerRowBorderDxfId="233" tableBorderDxfId="232" headerRowCellStyle="Обычный_Шаблон Таблица 5. Контроль состояния средств ЭХЗ">
  <tableColumns count="4">
    <tableColumn id="3" xr3:uid="{336D84CA-1397-0C47-827D-3903E90318D6}" name="№ п/п" dataDxfId="231" dataCellStyle="Обычный_Шаблон Таблица 5. Контроль состояния средств ЭХЗ"/>
    <tableColumn id="1" xr3:uid="{5A5509B6-2249-F045-94F4-80E8A2B69AFD}" name="Координата измерения, км" dataDxfId="230" dataCellStyle="Обычный 2 2 2"/>
    <tableColumn id="6" xr3:uid="{E1AAF6EB-DD49-7345-AEA2-EE03537FAC23}" name="Удельное сопротивление грунта, Ом·м" dataDxfId="229" dataCellStyle="Обычный 2 2 2"/>
    <tableColumn id="2" xr3:uid="{8B39960E-50E3-734B-BD19-93C33B7D8D08}" name="Длина участка, м" dataDxfId="228" dataCellStyle="Обычный 2 2 2">
      <calculatedColumnFormula>IFERROR(IF(T6-T5&lt;=0,"",(T6-T5)*1000),100)</calculatedColumnFormula>
    </tableColumn>
  </tableColumns>
  <tableStyleInfo name="TableStyleLight1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7641D5D-BF23-ED4E-A567-1074D59FD5E3}" name="Table_pg4" displayName="Table_pg4" comment="Удельное сопротивление грунта, Ом·м вдоль трубопровода с шагом 100 м плечо 4" ref="Y5:AB715" totalsRowShown="0" headerRowDxfId="227" headerRowBorderDxfId="226" tableBorderDxfId="225" headerRowCellStyle="Обычный_Шаблон Таблица 5. Контроль состояния средств ЭХЗ">
  <tableColumns count="4">
    <tableColumn id="3" xr3:uid="{56F9C341-7DF2-0347-9EBF-350642EB7389}" name="№ п/п" dataDxfId="224" dataCellStyle="Обычный_Шаблон Таблица 5. Контроль состояния средств ЭХЗ"/>
    <tableColumn id="1" xr3:uid="{471DDCED-EA0E-E34B-82C0-6F6138A56B0F}" name="Координата измерения, км" dataDxfId="223" dataCellStyle="Обычный 2 2 2"/>
    <tableColumn id="6" xr3:uid="{C7BC9855-9429-6147-ABD5-690860EBFAA9}" name="Удельное сопротивление грунта, Ом·м" dataDxfId="222" dataCellStyle="Обычный 2 2 2"/>
    <tableColumn id="2" xr3:uid="{5393DEF6-8A7B-4042-9289-051A9CB8B066}" name="Длина участка, м" dataDxfId="221" dataCellStyle="Обычный 2 2 2"/>
  </tableColumns>
  <tableStyleInfo name="TableStyleLight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70047EE-C4CE-DB4D-A288-A3D2780B1154}" name="Table_pg5" displayName="Table_pg5" comment="Удельное сопротивление грунта, Ом·м вдоль трубопровода с шагом 100 м плечо 5" ref="AE5:AH715" totalsRowShown="0" headerRowDxfId="220" headerRowBorderDxfId="219" tableBorderDxfId="218" headerRowCellStyle="Обычный_Шаблон Таблица 5. Контроль состояния средств ЭХЗ">
  <tableColumns count="4">
    <tableColumn id="3" xr3:uid="{CA6D80F7-A3CF-DD4B-8E96-61D646431AA6}" name="№ п/п" dataDxfId="217" dataCellStyle="Обычный_Шаблон Таблица 5. Контроль состояния средств ЭХЗ"/>
    <tableColumn id="1" xr3:uid="{D058BA73-8331-D443-A49C-80A4B37CF5F2}" name="Координата измерения, км" dataDxfId="216" dataCellStyle="Обычный 2 2 2"/>
    <tableColumn id="6" xr3:uid="{FC879EF5-E879-7D4E-8C73-D596BDAF8B28}" name="Удельное сопротивление грунта, Ом·м" dataDxfId="215" dataCellStyle="Обычный 2 2 2"/>
    <tableColumn id="2" xr3:uid="{4B58CBD6-4177-1A41-9355-9E39166BE5AC}" name="Длина участка, м" dataDxfId="214" dataCellStyle="Обычный 2 2 2">
      <calculatedColumnFormula>IFERROR(IF(AF6-AF5&lt;=0,"",(AF6-AF5)*1000),100)</calculatedColumnFormula>
    </tableColumn>
  </tableColumns>
  <tableStyleInfo name="TableStyleLight1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D551941-276E-C849-A9E6-1F107E32F290}" name="Table_pg6" displayName="Table_pg6" comment="Удельное сопротивление грунта, Ом·м вдоль трубопровода с шагом 100 м плечо 6" ref="AK5:AN715" totalsRowShown="0" headerRowDxfId="213" headerRowBorderDxfId="212" tableBorderDxfId="211" headerRowCellStyle="Обычный_Шаблон Таблица 5. Контроль состояния средств ЭХЗ">
  <tableColumns count="4">
    <tableColumn id="3" xr3:uid="{4A1E901D-9B1F-7942-83A4-D752B97A756E}" name="№ п/п" dataDxfId="210" dataCellStyle="Обычный_Шаблон Таблица 5. Контроль состояния средств ЭХЗ"/>
    <tableColumn id="1" xr3:uid="{C7AB5997-CAEB-FE48-A3A0-33460639408E}" name="Координата измерения, км" dataDxfId="209" dataCellStyle="Обычный 2 2 2"/>
    <tableColumn id="6" xr3:uid="{B27BBD45-3BD9-9041-89D1-D3A86269D283}" name="Удельное сопротивление грунта, Ом·м" dataDxfId="208" dataCellStyle="Обычный 2 2 2"/>
    <tableColumn id="2" xr3:uid="{77723C24-4B2D-C147-9566-2CA5A3F42B8A}" name="Длина участка, м" dataDxfId="207" dataCellStyle="Обычный 2 2 2"/>
  </tableColumns>
  <tableStyleInfo name="TableStyleLight1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716A71-4FAC-FD44-A7A4-2D5144CE9EC5}" name="Table_pg7" displayName="Table_pg7" comment="Удельное сопротивление грунта, Ом·м вдоль трубопровода с шагом 100 м плечо 7" ref="AQ5:AT715" totalsRowShown="0" headerRowDxfId="206" headerRowBorderDxfId="205" tableBorderDxfId="204" headerRowCellStyle="Обычный_Шаблон Таблица 5. Контроль состояния средств ЭХЗ">
  <tableColumns count="4">
    <tableColumn id="3" xr3:uid="{3C79A7E0-F6CB-C24E-B478-DADE2A24BCBF}" name="№ п/п" dataDxfId="203" dataCellStyle="Обычный_Шаблон Таблица 5. Контроль состояния средств ЭХЗ"/>
    <tableColumn id="1" xr3:uid="{72808B8D-9586-974E-8D44-89589EEB722B}" name="Координата измерения, км" dataDxfId="202" dataCellStyle="Обычный 2 2 2"/>
    <tableColumn id="6" xr3:uid="{7216D0BD-D86C-0C48-9901-56DDA563C5AE}" name="Удельное сопротивление грунта, Ом·м" dataDxfId="201" dataCellStyle="Обычный 2 2 2"/>
    <tableColumn id="2" xr3:uid="{63E59B87-A46B-1944-B2AF-87632E519C30}" name="Длина участка, м" dataDxfId="200" dataCellStyle="Обычный 2 2 2">
      <calculatedColumnFormula>IFERROR(IF(AR6-AR5&lt;=0,"",(AR6-AR5)*1000),100)</calculatedColumnFormula>
    </tableColumn>
  </tableColumns>
  <tableStyleInfo name="TableStyleLight1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79AEFED-1A8A-A941-B7B0-50A13AB5667B}" name="Table_pg8" displayName="Table_pg8" comment="Удельное сопротивление грунта, Ом·м вдоль трубопровода с шагом 100 м плечо 8" ref="AW5:AZ715" totalsRowShown="0" headerRowDxfId="199" headerRowBorderDxfId="198" tableBorderDxfId="197" headerRowCellStyle="Обычный_Шаблон Таблица 5. Контроль состояния средств ЭХЗ">
  <tableColumns count="4">
    <tableColumn id="3" xr3:uid="{B6B982CF-49D7-A946-B6BC-7EF0DD3A90AE}" name="№ п/п" dataDxfId="196" dataCellStyle="Обычный_Шаблон Таблица 5. Контроль состояния средств ЭХЗ"/>
    <tableColumn id="1" xr3:uid="{F2F6A33C-82A7-A144-B489-749171D18D84}" name="Координата измерения, км" dataDxfId="195" dataCellStyle="Обычный 2 2 2"/>
    <tableColumn id="6" xr3:uid="{C40BAAE2-A206-1F4E-A98C-6FFDD6642CD9}" name="Удельное сопротивление грунта, Ом·м" dataDxfId="194" dataCellStyle="Обычный 2 2 2"/>
    <tableColumn id="2" xr3:uid="{F4E1A079-5AD0-0948-ACD7-F1B0C43E96E9}" name="Длина участка, м" dataDxfId="193" dataCellStyle="Обычный 2 2 2"/>
  </tableColumns>
  <tableStyleInfo name="TableStyleLight1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3DDF851-1230-8847-9612-4925D66274B6}" name="Table_pg9" displayName="Table_pg9" comment="Удельное сопротивление грунта, Ом·м вдоль трубопровода с шагом 100 м плечо 9" ref="BC5:BF715" totalsRowShown="0" headerRowDxfId="192" headerRowBorderDxfId="191" tableBorderDxfId="190" headerRowCellStyle="Обычный_Шаблон Таблица 5. Контроль состояния средств ЭХЗ">
  <tableColumns count="4">
    <tableColumn id="3" xr3:uid="{6E38AFFC-C2BC-6A48-832E-D0D9B09FBD98}" name="№ п/п" dataDxfId="189" dataCellStyle="Обычный_Шаблон Таблица 5. Контроль состояния средств ЭХЗ"/>
    <tableColumn id="1" xr3:uid="{FCAD23E6-E590-0D4C-BB26-1B793826C6F6}" name="Координата измерения, км" dataDxfId="188" dataCellStyle="Обычный 2 2 2"/>
    <tableColumn id="6" xr3:uid="{80F0145E-DC53-8D4F-BB38-B8B1C59BA2E7}" name="Удельное сопротивление грунта, Ом·м" dataDxfId="187" dataCellStyle="Обычный 2 2 2"/>
    <tableColumn id="2" xr3:uid="{F8A76FBA-B77B-8541-94F6-CE3EB95AC42E}" name="Длина участка, м" dataDxfId="186" dataCellStyle="Обычный 2 2 2">
      <calculatedColumnFormula>IFERROR(IF(BD6-BD5&lt;=0,"",(BD6-BD5)*1000),100)</calculatedColumnFormula>
    </tableColumn>
  </tableColumns>
  <tableStyleInfo name="TableStyleLight1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97F4A0B-D6DB-F64B-933F-F828085C96F7}" name="Table_pg10" displayName="Table_pg10" comment="Удельное сопротивление грунта, Ом·м вдоль трубопровода с шагом 100 м плечо 10" ref="BI5:BL715" totalsRowShown="0" headerRowDxfId="185" headerRowBorderDxfId="184" tableBorderDxfId="183" headerRowCellStyle="Обычный_Шаблон Таблица 5. Контроль состояния средств ЭХЗ">
  <tableColumns count="4">
    <tableColumn id="3" xr3:uid="{2C8005FA-5297-614C-9E40-466C4A16243B}" name="№ п/п" dataDxfId="182" dataCellStyle="Обычный_Шаблон Таблица 5. Контроль состояния средств ЭХЗ"/>
    <tableColumn id="1" xr3:uid="{932B33C7-DBE7-0B41-8447-1E4BA0A80CC5}" name="Координата измерения, км" dataDxfId="181" dataCellStyle="Обычный 2 2 2"/>
    <tableColumn id="6" xr3:uid="{E114111C-025C-884C-A690-A97404A48E14}" name="Удельное сопротивление грунта, Ом·м" dataDxfId="180" dataCellStyle="Обычный 2 2 2"/>
    <tableColumn id="2" xr3:uid="{DF5A059D-E13E-BC44-9023-EE29FD3B6A89}" name="Длина участка, м" dataDxfId="179" dataCellStyle="Обычный 2 2 2"/>
  </tableColumns>
  <tableStyleInfo name="TableStyleLight1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3AA4E4-2A14-5A41-A2CA-F013975F8F84}" name="Table_pg1" displayName="Table_pg1" comment="Удельное сопротивление грунта, Ом·м вдоль трубопровода с шагом 100 м плечо 1" ref="G5:J715" totalsRowShown="0" headerRowDxfId="178" tableBorderDxfId="177" headerRowCellStyle="Обычный_Шаблон Таблица 5. Контроль состояния средств ЭХЗ">
  <autoFilter ref="G5:J715" xr:uid="{30CC5B07-CE8B-C34A-802B-FFB63C532BB9}"/>
  <tableColumns count="4">
    <tableColumn id="1" xr3:uid="{07018B29-A195-9643-9AFC-4470572B72ED}" name="№ пикета" dataDxfId="176" dataCellStyle="Обычный_Шаблон Таблица 5. Контроль состояния средств ЭХЗ"/>
    <tableColumn id="2" xr3:uid="{1F0C93D0-0EC0-B249-8C84-AA6CA7B625B6}" name="Координата измерения, км" dataDxfId="175" dataCellStyle="Обычный 2 2 2"/>
    <tableColumn id="3" xr3:uid="{B8636B30-304B-8143-82BA-A349B35259C0}" name="Удельное сопротивление грунта, Ом·м" dataDxfId="174" dataCellStyle="Обычный 2 2 2"/>
    <tableColumn id="4" xr3:uid="{7DF20612-9D60-C54E-B2B8-098203B4CC45}" name="Длина участка, м" dataDxfId="173" dataCellStyle="Обычный 2 2 2">
      <calculatedColumnFormula>IFERROR(IF(H6-H5&lt;=0,"",(H6-H5)*1000),100)</calculatedColumnFormula>
    </tableColumn>
  </tableColumns>
  <tableStyleInfo name="TableStyleLight1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8844219-66B8-1343-B746-FC2CEC0E9234}" name="TableSoilAvg" displayName="TableSoilAvg" ref="AA1:AG3051" totalsRowShown="0" headerRowDxfId="172" dataDxfId="171">
  <autoFilter ref="AA1:AG3051" xr:uid="{C8844219-66B8-1343-B746-FC2CEC0E9234}"/>
  <tableColumns count="7">
    <tableColumn id="1" xr3:uid="{5CA5B732-5031-3E4C-925D-1EB1089C5BA7}" name="Key" dataDxfId="170"/>
    <tableColumn id="2" xr3:uid="{F7F8DF82-7FD1-774D-9408-23AAEA4DBA6C}" name="Section" dataDxfId="169"/>
    <tableColumn id="3" xr3:uid="{3EA8ABC5-6691-6F40-AE1A-D476AA8A27A5}" name="Picket" dataDxfId="168"/>
    <tableColumn id="4" xr3:uid="{0DB6A4AE-1229-1845-BF77-32CE10EAF728}" name="Geo" dataDxfId="167"/>
    <tableColumn id="5" xr3:uid="{1E068EDB-BEBA-0A4D-8AD1-680C3E8B138C}" name="Distance" dataDxfId="166"/>
    <tableColumn id="6" xr3:uid="{F1CB0D45-52BC-F249-8240-6843948F3A0A}" name="Resistivity" dataDxfId="165"/>
    <tableColumn id="7" xr3:uid="{28CCD8F6-DE67-ED4C-A6FE-E433F7111D5E}" name="WallThickness" dataDxfId="16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A288027-0E35-4D43-8794-653C3CBBB188}" name="TableCP" displayName="TableCP" comment="Справочник устройств катодной защиты" ref="A2:G225" totalsRowShown="0" headerRowDxfId="53" dataDxfId="52">
  <autoFilter ref="A2:G225" xr:uid="{C65FC74B-8146-BC49-BE15-167A3AE3A75C}"/>
  <tableColumns count="7">
    <tableColumn id="1" xr3:uid="{56ACFFBF-41B6-C147-8E0D-CA111138029E}" name="#" dataDxfId="60"/>
    <tableColumn id="2" xr3:uid="{092D775A-0B09-6540-97F8-733C24DF9DA3}" name="typeCP" dataDxfId="59"/>
    <tableColumn id="3" xr3:uid="{DED58886-DB3F-544F-A150-AFFC04C1720D}" name="nominalOutputCurrenCP" dataDxfId="58"/>
    <tableColumn id="4" xr3:uid="{0C9D096B-A1A8-714F-BD83-1B9728FBDD9C}" name="nominalOutputVoltageCP" dataDxfId="57"/>
    <tableColumn id="5" xr3:uid="{3238F90C-048C-484B-A28F-040FFA6D9AB2}" name="nominalOutputPowerCP" dataDxfId="56"/>
    <tableColumn id="6" xr3:uid="{3CF969CA-D162-B74E-8AF1-26E021B648F9}" name="modelCP" dataDxfId="55"/>
    <tableColumn id="7" xr3:uid="{9375E09A-3658-EC42-8059-299F3486DA72}" name="webLinkCP" dataDxfId="54"/>
  </tableColumns>
  <tableStyleInfo name="TableStyleLight1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DE4DAB2-D67B-D943-A9E4-F3EC5367176F}" name="TableAG" displayName="TableAG" comment="Справочник параметров анодных заземлителей" ref="Z2:BD41" totalsRowShown="0" headerRowDxfId="20" dataDxfId="19">
  <autoFilter ref="Z2:BD41" xr:uid="{2E9DFD95-2C27-DB48-B063-F26BCD8F6265}"/>
  <tableColumns count="31">
    <tableColumn id="1" xr3:uid="{36433370-4AD9-3843-BC5B-A900AAA1B9FB}" name="#" dataDxfId="51"/>
    <tableColumn id="6" xr3:uid="{EBF1B910-E131-494E-BAA1-9359571B49A1}" name="материал анода" dataDxfId="50"/>
    <tableColumn id="7" xr3:uid="{3C13CBA2-C2F1-1A4D-92B1-682FAB9129C8}" name="тип монтажа" dataDxfId="49"/>
    <tableColumn id="8" xr3:uid="{C2B3A064-C35D-A34B-95B5-C410AB86A2B8}" name="комплектация" dataDxfId="48"/>
    <tableColumn id="5" xr3:uid="{42BA4B6A-60D9-184E-B85C-009E68A2EC30}" name="model" dataDxfId="47"/>
    <tableColumn id="11" xr3:uid="{A4BECACE-5E00-2745-B8F7-3B72E70574E2}" name="диаметр электрода заземлителя (de, m)" dataDxfId="46"/>
    <tableColumn id="12" xr3:uid="{88C4552F-65A8-9145-B679-ECCD7E06942D}" name="длина рабочей части электрода заземлителя (le, m)" dataDxfId="45"/>
    <tableColumn id="14" xr3:uid="{D94EFB30-C148-1941-BDE1-2F3FAECDFF48}" name="диаметр электрода заземлителя в коксовой засыпке (dz, m)" dataDxfId="44"/>
    <tableColumn id="13" xr3:uid="{6177A272-F55A-DC49-92CA-488B3444B636}" name="длина электрода заземлителя в коксовой засыпке (la, m)" dataDxfId="43"/>
    <tableColumn id="9" xr3:uid="{3428B129-6504-AE47-B656-05E38CBEC906}" name="масса материала электрода заземлителя без коксовой засыпки (Ge, kg)" dataDxfId="42"/>
    <tableColumn id="10" xr3:uid="{EE533CF6-2857-7D4C-A268-946498D5C6B8}" name="скорость растворения материала заземлителя (qz, kg/(A*year))" dataDxfId="41"/>
    <tableColumn id="31" xr3:uid="{A1A0EB59-325F-7947-B1A8-D32DED2826FA}" name="номинальная токовая нагрузка, A, не более (Ia.n, A)" dataDxfId="40"/>
    <tableColumn id="19" xr3:uid="{B95142A2-8D1F-3442-902E-14C058171C15}" name="удельное электрическое сопротивление материала рабочего элемента заземлителя (rа, Om*m)" dataDxfId="39"/>
    <tableColumn id="20" xr3:uid="{97059F0F-5806-3640-A8E8-FF99447EFEB7}" name="удельное электрическое сопротивление коксовой засыпки заземлителя (rkz, Om*m)" dataDxfId="38"/>
    <tableColumn id="25" xr3:uid="{C1DA5491-8E14-6B42-A4D4-2799CB6ABAC6}" name="удельная номинальная токовая нагрузка на погонный метр изделия (Iaz.n, A/m)" dataDxfId="37"/>
    <tableColumn id="16" xr3:uid="{67A38ABC-5B24-6F4C-B48C-B9C32A652C94}" name="удельная масса рабочего элемента протяженного заземлителя (Ge.pr, kg/m)" dataDxfId="36"/>
    <tableColumn id="23" xr3:uid="{9A4AEBC1-14EF-0343-9B1B-6DA10239A23F}" name="сечение токопроводящей жилы рабочего элемента, m^2" dataDxfId="35">
      <calculatedColumnFormula>2*SQRT(50*0.000001/PI())</calculatedColumnFormula>
    </tableColumn>
    <tableColumn id="24" xr3:uid="{351C9F14-9FA4-764A-866C-937740D99455}" name="масса заземлителя в сборе (без учёта кабеля), kg/m" dataDxfId="34">
      <calculatedColumnFormula>TableAG[[#This Row],[удельная номинальная токовая нагрузка на погонный метр изделия (Iaz.n, A/m)]]*TableAG[[#This Row],[длина электрода заземлителя в коксовой засыпке (la, m)]]</calculatedColumnFormula>
    </tableColumn>
    <tableColumn id="29" xr3:uid="{CEC59990-E706-924A-A89C-542E8DDF646D}" name="максимальная токовая нагрузка, A" dataDxfId="33"/>
    <tableColumn id="32" xr3:uid="{77F9EF4B-FA02-6C44-8D2C-4D9FBB8F00CF}" name="удельная токовая нагрузка заземлителя, не более (Ia, A/m^2)" dataDxfId="32"/>
    <tableColumn id="17" xr3:uid="{4855E4E4-1480-544A-9930-6421501BECDC}" name="Предельное допустимое значение удельной токовой нагрузки с одного метра рабочего элемента, A/m" dataDxfId="31"/>
    <tableColumn id="18" xr3:uid="{09F9A9A1-3573-3944-9260-FC98D7DA6ACB}" name="срок службы, лет, не менее" dataDxfId="30"/>
    <tableColumn id="21" xr3:uid="{B63519B2-8F6E-7142-81C2-33FD9A9EDE5B}" name="активная площадь поверхности рабочего элемента (электрода), m^2, не менее" dataDxfId="29"/>
    <tableColumn id="22" xr3:uid="{B609A100-F27B-B146-94F6-E610CFD30F0A}" name="активная площадь поверхности анода в коксовой засыпке, m^2/pog.m, не менее:" dataDxfId="28"/>
    <tableColumn id="26" xr3:uid="{9F229494-0862-1D45-AD72-FE6FE44CF0B3}" name="максимальное количество рабочих элементов (электродов) в аноде, не более шт" dataDxfId="27"/>
    <tableColumn id="27" xr3:uid="{9AC8C45F-BF8B-EA41-9F52-2BEE83E46CE4}" name="максимальное напряжение «анод-среда», V" dataDxfId="26"/>
    <tableColumn id="2" xr3:uid="{A0924449-8B06-F34F-B6D3-DCA0D494AED0}" name="сертификат" dataDxfId="25"/>
    <tableColumn id="3" xr3:uid="{9594A71E-9AE1-7A40-B9F5-64A39C774580}" name="производитель" dataDxfId="24"/>
    <tableColumn id="4" xr3:uid="{07F2E935-2969-9045-8B0E-D0A2E5129B01}" name="ntd" dataDxfId="23"/>
    <tableColumn id="30" xr3:uid="{AF1E8591-CCAA-1048-B1C7-DD56D5517606}" name="руководство" dataDxfId="22"/>
    <tableColumn id="28" xr3:uid="{5B3413CB-E900-504D-88E1-9AFB866ACF8C}" name="описание" dataDxfId="21"/>
  </tableColumns>
  <tableStyleInfo name="TableStyleLight1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0D1891A-C330-2740-A8CE-2F54ADD12BA1}" name="TableMounting" displayName="TableMounting" comment="Способ монтажа - Тип монтажа" ref="R2:V11" totalsRowShown="0" headerRowDxfId="13" dataDxfId="12">
  <tableColumns count="5">
    <tableColumn id="1" xr3:uid="{60138DA8-397B-5846-AD2C-6F7BF4ED560F}" name="#" dataDxfId="18"/>
    <tableColumn id="2" xr3:uid="{38E71EC3-B098-D546-8B50-A74FE1EDE28E}" name="абр." dataDxfId="17"/>
    <tableColumn id="3" xr3:uid="{726470DC-556D-6F4E-97C1-8D3967885D94}" name="способ монтажа" dataDxfId="16"/>
    <tableColumn id="4" xr3:uid="{31B9C6D1-01D4-EB42-9778-4D9BA2F4EB13}" name="тип монтажа" dataDxfId="15"/>
    <tableColumn id="6" xr3:uid="{F045B882-C949-9740-8654-92D3EA163F82}" name="комплектация" dataDxfId="14"/>
  </tableColumns>
  <tableStyleInfo name="TableStyleLight1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4383BA1-16E1-0740-B787-C864B7556A16}" name="TableAllTest" displayName="TableAllTest" ref="BL2:BU7" totalsRowShown="0" headerRowDxfId="1" dataDxfId="0" tableBorderDxfId="129">
  <autoFilter ref="BL2:BU7" xr:uid="{04383BA1-16E1-0740-B787-C864B7556A16}"/>
  <tableColumns count="10">
    <tableColumn id="1" xr3:uid="{1F7CDCB6-136B-6D4F-A9D8-6782AD4E7D32}" name="AG1" dataDxfId="11"/>
    <tableColumn id="2" xr3:uid="{DABF867E-0FC1-1B49-81B3-6C4612234A2C}" name="AG2" dataDxfId="10"/>
    <tableColumn id="3" xr3:uid="{92665C41-E424-8746-9751-AAD4A75F4F04}" name="AG3" dataDxfId="9"/>
    <tableColumn id="4" xr3:uid="{3FE66BFB-892B-6040-A864-92E90B3CD813}" name="AG4" dataDxfId="8"/>
    <tableColumn id="5" xr3:uid="{70B18D6E-4799-A84A-BAD9-953A1E6A444D}" name="AG5" dataDxfId="7"/>
    <tableColumn id="6" xr3:uid="{34274860-111C-F043-AE81-9800D67CB0DD}" name="AG6" dataDxfId="6"/>
    <tableColumn id="7" xr3:uid="{F166C552-48EF-374C-BAE9-07109536DBD9}" name="AG7" dataDxfId="5"/>
    <tableColumn id="8" xr3:uid="{F64B167E-1D6C-FD4A-99A6-58CA3E1B4535}" name="AG8" dataDxfId="4"/>
    <tableColumn id="9" xr3:uid="{4D3F8129-1810-9F42-92AF-DC117B8210B8}" name="AG9" dataDxfId="3"/>
    <tableColumn id="10" xr3:uid="{639769A8-93E7-E948-9170-193B97D9E90C}" name="AG10" dataDxfId="2"/>
  </tableColumns>
  <tableStyleInfo name="TableStyleLight1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F0B9B3-FA20-884C-BAC4-C68F0839113D}" name="Table6_1" displayName="Table6_1" comment="Сопротивление защитного покрытия строящихся и реконструируемых трубопроводов " ref="B3:C5" totalsRowShown="0" headerRowDxfId="113" dataDxfId="112" headerRowBorderDxfId="128" tableBorderDxfId="127" totalsRowBorderDxfId="126">
  <autoFilter ref="B3:C5" xr:uid="{B52ADC9A-66AD-0649-B68A-BF1C38C00C45}"/>
  <tableColumns count="2">
    <tableColumn id="1" xr3:uid="{EFC0AEA1-11BC-5A4A-9850-8050EFA1963B}" name="Тип защитного покрытия" dataDxfId="115"/>
    <tableColumn id="2" xr3:uid="{DE87E16B-73F2-934E-9C18-76601E35317B}" name="Начальное сопротивление защитного покрытия уложенного в траншею и засыпанного трубопровода Rиз0  , Ом·м2" dataDxfId="114"/>
  </tableColumns>
  <tableStyleInfo name="TableStyleLight1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E60E95D-553F-0D47-B928-50030659DC7A}" name="Table6_2" displayName="Table6_2" comment="Удельное электрическое сопротивление различных марок трубной стали " ref="B8:C17" totalsRowShown="0" headerRowDxfId="109" dataDxfId="108" tableBorderDxfId="125">
  <autoFilter ref="B8:C17" xr:uid="{2CB050C0-081C-884F-A551-4B96A3FD5429}"/>
  <tableColumns count="2">
    <tableColumn id="1" xr3:uid="{28A396EB-6111-7F4D-A8FB-4AA0DE9A9166}" name="марка трубной стали" dataDxfId="111"/>
    <tableColumn id="2" xr3:uid="{6AA09019-55AC-434E-B994-B356F7535FDA}" name="удельное электрическое сопротивление трубной стали, ом·м" dataDxfId="110"/>
  </tableColumns>
  <tableStyleInfo name="TableStyleLight1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5B2DA3-E21A-EE44-8DA0-A74B353B596A}" name="Table6_3" displayName="Table6_3" comment="Значение коэффициентов К1 и К2 в зависимости от Расстояния, до 500 и от 500 до 1000" ref="B20:D22" totalsRowShown="0" headerRowDxfId="104" dataDxfId="103" headerRowBorderDxfId="124" tableBorderDxfId="123">
  <autoFilter ref="B20:D22" xr:uid="{A7217E31-FD6C-1E42-B4DB-1F287CA7C946}"/>
  <tableColumns count="3">
    <tableColumn id="1" xr3:uid="{ABDEEBEF-2CC3-D742-95F1-6AC64FE17254}" name="Расстояние, м" dataDxfId="107"/>
    <tableColumn id="2" xr3:uid="{3AC87E98-4B24-494D-963B-F0E2682309FB}" name="К1" dataDxfId="106"/>
    <tableColumn id="3" xr3:uid="{A65F7244-0773-8F48-9EE7-0D5D0ADB3476}" name="К2" dataDxfId="105"/>
  </tableColumns>
  <tableStyleInfo name="TableStyleLight1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AA3962-7019-7043-A57C-07106205CBB3}" name="Table6_4" displayName="Table6_4" comment="Значение коэффициента К3 в зависимости от количества параллельных трубопроводов" ref="B25:C31" totalsRowShown="0" headerRowDxfId="100" dataDxfId="99" tableBorderDxfId="122">
  <autoFilter ref="B25:C31" xr:uid="{54DAFDF8-A1CA-0F48-84B4-F6869F9B5AA6}"/>
  <tableColumns count="2">
    <tableColumn id="1" xr3:uid="{279121AF-B5D1-9942-8F1D-8BB2CB85C28F}" name="Количество параллельных трубопроводов" dataDxfId="102"/>
    <tableColumn id="2" xr3:uid="{A6DD7D9C-6790-974B-93E8-E4FB70C7DFBA}" name="Величина коэффициента " dataDxfId="101"/>
  </tableColumns>
  <tableStyleInfo name="TableStyleLight1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700B906-5627-1341-93A5-3CF3E4306FF6}" name="Table6_5" displayName="Table6_5" comment="Допустимые значения падения напряжения в дренажном кабеле" ref="B34:F36" totalsRowShown="0" headerRowDxfId="93" dataDxfId="92" headerRowBorderDxfId="121" tableBorderDxfId="120" totalsRowBorderDxfId="119">
  <autoFilter ref="B34:F36" xr:uid="{FC2CF77D-DA1D-0941-8A6E-8AA9048185E5}"/>
  <tableColumns count="5">
    <tableColumn id="1" xr3:uid="{8EA9F5EE-A326-0344-AB23-4BF152305D17}" name="Длина кабеля, м" dataDxfId="98"/>
    <tableColumn id="2" xr3:uid="{B0AB74E7-2795-1147-8D64-BAC6F7814D93}" name="200 В" dataDxfId="97"/>
    <tableColumn id="3" xr3:uid="{CED3C91D-C579-8A45-8632-E513AB2AC6A5}" name="500 В" dataDxfId="96"/>
    <tableColumn id="4" xr3:uid="{A30C931F-641C-7F4E-AA17-512BB8D52858}" name="1000 В" dataDxfId="95"/>
    <tableColumn id="5" xr3:uid="{C1B39DDD-74DB-564D-B130-D60C36B39E90}" name="2000 В" dataDxfId="94"/>
  </tableColumns>
  <tableStyleInfo name="TableStyleLight1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237609-8328-0340-A638-7E5C4B993CC1}" name="Table7_1" displayName="Table7_1" comment="Таблица7.1" ref="B39:E47" totalsRowShown="0" headerRowDxfId="87" dataDxfId="86" headerRowBorderDxfId="118" tableBorderDxfId="117" totalsRowBorderDxfId="116">
  <autoFilter ref="B39:E47" xr:uid="{4CC2BBF9-93DD-1E44-BC7E-8C8C8009F2F5}"/>
  <tableColumns count="4">
    <tableColumn id="1" xr3:uid="{AD5E67E3-03EC-1E49-A07B-BFFE73EA16CA}" name="Наименование защищаемого объекта" dataDxfId="91"/>
    <tableColumn id="2" xr3:uid="{D4D4D3D4-8B96-3D49-A470-4E16A251431E}" name="Удельное электрическое сопротивление грунта, Ом·м" dataDxfId="90"/>
    <tableColumn id="3" xr3:uid="{4BEAE646-914C-4347-BA6C-25701DCAC00A}" name="Наличие блуждающих токов" dataDxfId="89"/>
    <tableColumn id="4" xr3:uid="{CC207E9B-FBD8-F248-B4B0-5704D13B8954}" name="Защитная плотность тока, мА/м" dataDxfId="88"/>
  </tableColumns>
  <tableStyleInfo name="TableStyleLight1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94B76E-DFA9-694C-82DB-58B16F054FA6}" name="TableB" displayName="TableB" comment="Значения продольного сопротивления трубопровода Rт при толщине стенки трубы от 4 до 9.5 мм при условии, что  2.454E-7  Ом·м, t=20°C" ref="B51:X71" totalsRowShown="0" headerRowDxfId="62" dataDxfId="61">
  <tableColumns count="23">
    <tableColumn id="1" xr3:uid="{114F6C31-5015-2A45-91DF-C9CE062AE5FF}" name="Диаметр трубы Dт, м / Толщина стенки трубы 𝛿т , м" dataDxfId="85" dataCellStyle="Гиперссылка"/>
    <tableColumn id="2" xr3:uid="{3C013264-4306-0046-A7E2-9CD8E238755D}" name="0.0040" dataDxfId="84"/>
    <tableColumn id="3" xr3:uid="{8518782D-22D1-8444-998B-1FD7AFB4BB1B}" name="0.0050" dataDxfId="83"/>
    <tableColumn id="4" xr3:uid="{23AA92B4-449A-2B4F-B6CD-E279C3F37761}" name="0.0055" dataDxfId="82"/>
    <tableColumn id="5" xr3:uid="{A0B00DF3-AE31-2E40-8F2A-8C9D43C4CEBB}" name="0.0060" dataDxfId="81"/>
    <tableColumn id="6" xr3:uid="{0B7BC9EA-EC3C-144C-B4B0-35B7FB75EA58}" name="0.0065" dataDxfId="80"/>
    <tableColumn id="7" xr3:uid="{4AE7D99F-A1DB-0449-9EAE-24E287C55830}" name="0.0070" dataDxfId="79"/>
    <tableColumn id="8" xr3:uid="{F968259A-8E8A-AE48-B9DF-BDDACCC6AAE8}" name="0.0075" dataDxfId="78"/>
    <tableColumn id="9" xr3:uid="{595422EC-5403-7742-B66D-EF53FD42FDEE}" name="0.0080" dataDxfId="77"/>
    <tableColumn id="10" xr3:uid="{6E2D5B99-9B99-2B40-9A2A-31F7DD19BC23}" name="0.0085" dataDxfId="76"/>
    <tableColumn id="11" xr3:uid="{D4E73CB9-25B7-6345-AF5C-AEE8CC8E7725}" name="0.0090" dataDxfId="75"/>
    <tableColumn id="12" xr3:uid="{725FBCF1-0522-5A45-9248-38D90884DEA6}" name="0.0095" dataDxfId="74"/>
    <tableColumn id="13" xr3:uid="{943C3119-4BD9-DC48-938C-5957498F4C24}" name="0.0100" dataDxfId="73"/>
    <tableColumn id="14" xr3:uid="{2C07DDF8-B13C-D74F-BE28-8B8A994B9B8A}" name="0.0105" dataDxfId="72"/>
    <tableColumn id="15" xr3:uid="{29B6A7D3-4518-464E-B55F-09CDF825CA85}" name="0.0110" dataDxfId="71"/>
    <tableColumn id="16" xr3:uid="{E7A8714B-A0E7-B946-B7D5-EBED58BA8795}" name="0.0115" dataDxfId="70"/>
    <tableColumn id="17" xr3:uid="{E17DD8AB-9546-5541-A10A-67A5950CB8E4}" name="0.0120" dataDxfId="69"/>
    <tableColumn id="18" xr3:uid="{FDEE17CC-5A90-494F-9D14-F6CA6E46AF6E}" name="0.0125" dataDxfId="68"/>
    <tableColumn id="19" xr3:uid="{0C4381C2-A1D9-3847-9649-C3E853411A3D}" name="0.0140" dataDxfId="67"/>
    <tableColumn id="20" xr3:uid="{61B5985D-CE9C-314E-96B3-58C09EFEC50B}" name="0.0150" dataDxfId="66"/>
    <tableColumn id="21" xr3:uid="{C2781DE6-ED3D-F34E-9AA3-4D53EB55207C}" name="0.0160" dataDxfId="65"/>
    <tableColumn id="22" xr3:uid="{EE049250-0DB8-E14A-8D5C-4B646F5B6757}" name="0.0170" dataDxfId="64"/>
    <tableColumn id="23" xr3:uid="{EFDD61A3-A998-C043-ACDC-717A68F832C6}" name="0.0200" dataDxfId="63"/>
  </tableColumns>
  <tableStyleInfo name="TableStyleLight15"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2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omments" Target="../comments3.xml"/><Relationship Id="rId2" Type="http://schemas.openxmlformats.org/officeDocument/2006/relationships/drawing" Target="../drawings/drawing4.xml"/><Relationship Id="rId16"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117" Type="http://schemas.openxmlformats.org/officeDocument/2006/relationships/hyperlink" Target="https://cit-es.ru/catalog/skz-pkzr/pkz-ar-b/" TargetMode="External"/><Relationship Id="rId21" Type="http://schemas.openxmlformats.org/officeDocument/2006/relationships/hyperlink" Target="https://www.energomera.ru/ru/products/ehz/v-ope-m2-v" TargetMode="External"/><Relationship Id="rId42" Type="http://schemas.openxmlformats.org/officeDocument/2006/relationships/hyperlink" Target="https://www.energomera.ru/ru/products/ehz/v-ope-m7-v" TargetMode="External"/><Relationship Id="rId63" Type="http://schemas.openxmlformats.org/officeDocument/2006/relationships/hyperlink" Target="https://www.energomera.ru/ru/products/ehz/mpn-ope-m14" TargetMode="External"/><Relationship Id="rId84" Type="http://schemas.openxmlformats.org/officeDocument/2006/relationships/hyperlink" Target="https://www.energomera.ru/ru/products/ehz/mpn-ope-m14" TargetMode="External"/><Relationship Id="rId138" Type="http://schemas.openxmlformats.org/officeDocument/2006/relationships/hyperlink" Target="https://cit-es.ru/catalog/skz-pkzr/pkz-ar-b/" TargetMode="External"/><Relationship Id="rId159" Type="http://schemas.openxmlformats.org/officeDocument/2006/relationships/hyperlink" Target="https://cit-es.ru/catalog/skz-pkzr/pkz-ar-b/" TargetMode="External"/><Relationship Id="rId170" Type="http://schemas.openxmlformats.org/officeDocument/2006/relationships/hyperlink" Target="https://cit-es.ru/catalog/skz-pkzr/pkz-ar-b/" TargetMode="External"/><Relationship Id="rId191" Type="http://schemas.openxmlformats.org/officeDocument/2006/relationships/hyperlink" Target="https://tp-s.ru/catalog/ctancii-katodnoj-zashhity-na-baze-invert/" TargetMode="External"/><Relationship Id="rId205" Type="http://schemas.openxmlformats.org/officeDocument/2006/relationships/hyperlink" Target="http://www.signalrp.ru/catalog/skzip-m1/" TargetMode="External"/><Relationship Id="rId226" Type="http://schemas.openxmlformats.org/officeDocument/2006/relationships/table" Target="../tables/table25.xml"/><Relationship Id="rId107" Type="http://schemas.openxmlformats.org/officeDocument/2006/relationships/hyperlink" Target="https://cit-es.ru/catalog/skz-pkzr/pkz-ar-b/" TargetMode="External"/><Relationship Id="rId11" Type="http://schemas.openxmlformats.org/officeDocument/2006/relationships/hyperlink" Target="https://pss.ru/product/ekhz-katodnaya-zashchita/stantsii-katodnoy-zashchity-skz-vypryamiteli/avtomaticheskiy-vypryamitel-v-ope/" TargetMode="External"/><Relationship Id="rId32" Type="http://schemas.openxmlformats.org/officeDocument/2006/relationships/hyperlink" Target="https://www.energomera.ru/ru/products/ehz/v-ope-m6-v" TargetMode="External"/><Relationship Id="rId53" Type="http://schemas.openxmlformats.org/officeDocument/2006/relationships/hyperlink" Target="https://www.energomera.ru/ru/products/ehz/pn-ope-m11" TargetMode="External"/><Relationship Id="rId74" Type="http://schemas.openxmlformats.org/officeDocument/2006/relationships/hyperlink" Target="https://www.energomera.ru/ru/products/ehz/mpn-ope-m14" TargetMode="External"/><Relationship Id="rId128" Type="http://schemas.openxmlformats.org/officeDocument/2006/relationships/hyperlink" Target="https://cit-es.ru/catalog/skz-pkzr/pkz-ar-b/" TargetMode="External"/><Relationship Id="rId149" Type="http://schemas.openxmlformats.org/officeDocument/2006/relationships/hyperlink" Target="https://cit-es.ru/catalog/skz-pkzr/pkz-ar-b/" TargetMode="External"/><Relationship Id="rId5" Type="http://schemas.openxmlformats.org/officeDocument/2006/relationships/hyperlink" Target="http://www.signalrp.ru/catalog/vope-3/" TargetMode="External"/><Relationship Id="rId95" Type="http://schemas.openxmlformats.org/officeDocument/2006/relationships/hyperlink" Target="http://www.eltech.tver.ru/catalog/elhim/elhim_17.html" TargetMode="External"/><Relationship Id="rId160" Type="http://schemas.openxmlformats.org/officeDocument/2006/relationships/hyperlink" Target="https://cit-es.ru/catalog/skz-pkzr/pkz-ar-b/" TargetMode="External"/><Relationship Id="rId181" Type="http://schemas.openxmlformats.org/officeDocument/2006/relationships/hyperlink" Target="https://tp-s.ru/catalog/ctancii-katodnoj-zashhity-na-baze-invert/" TargetMode="External"/><Relationship Id="rId216" Type="http://schemas.openxmlformats.org/officeDocument/2006/relationships/hyperlink" Target="http://www.signalrp.ru/catalog/skzip-m1/" TargetMode="External"/><Relationship Id="rId22" Type="http://schemas.openxmlformats.org/officeDocument/2006/relationships/hyperlink" Target="https://www.energomera.ru/ru/products/ehz/v-ope-m3-v" TargetMode="External"/><Relationship Id="rId43" Type="http://schemas.openxmlformats.org/officeDocument/2006/relationships/hyperlink" Target="https://www.energomera.ru/ru/products/ehz/v-ope-m7-v" TargetMode="External"/><Relationship Id="rId64" Type="http://schemas.openxmlformats.org/officeDocument/2006/relationships/hyperlink" Target="https://www.energomera.ru/ru/products/ehz/mpn-ope-m14" TargetMode="External"/><Relationship Id="rId118" Type="http://schemas.openxmlformats.org/officeDocument/2006/relationships/hyperlink" Target="https://cit-es.ru/catalog/skz-pkzr/pkz-ar-b/" TargetMode="External"/><Relationship Id="rId139" Type="http://schemas.openxmlformats.org/officeDocument/2006/relationships/hyperlink" Target="https://cit-es.ru/catalog/skz-pkzr/pkz-ar-b/" TargetMode="External"/><Relationship Id="rId85" Type="http://schemas.openxmlformats.org/officeDocument/2006/relationships/hyperlink" Target="https://www.energomera.ru/ru/products/ehz/mpn-ope-m14" TargetMode="External"/><Relationship Id="rId150" Type="http://schemas.openxmlformats.org/officeDocument/2006/relationships/hyperlink" Target="https://cit-es.ru/catalog/skz-pkzr/pkz-ar-b/" TargetMode="External"/><Relationship Id="rId171" Type="http://schemas.openxmlformats.org/officeDocument/2006/relationships/hyperlink" Target="https://cit-es.ru/catalog/skz-pkzr/pkz-ar-b/" TargetMode="External"/><Relationship Id="rId192" Type="http://schemas.openxmlformats.org/officeDocument/2006/relationships/hyperlink" Target="https://tp-s.ru/catalog/ctancii-katodnoj-zashhity-na-baze-invert/" TargetMode="External"/><Relationship Id="rId206" Type="http://schemas.openxmlformats.org/officeDocument/2006/relationships/hyperlink" Target="http://www.signalrp.ru/catalog/skzip-m1/" TargetMode="External"/><Relationship Id="rId12" Type="http://schemas.openxmlformats.org/officeDocument/2006/relationships/hyperlink" Target="https://pss.ru/product/ekhz-katodnaya-zashchita/stantsii-katodnoy-zashchity-skz-vypryamiteli/avtomaticheskiy-vypryamitel-v-ope/" TargetMode="External"/><Relationship Id="rId33" Type="http://schemas.openxmlformats.org/officeDocument/2006/relationships/hyperlink" Target="https://www.energomera.ru/ru/products/ehz/v-ope-m6-v" TargetMode="External"/><Relationship Id="rId108" Type="http://schemas.openxmlformats.org/officeDocument/2006/relationships/hyperlink" Target="https://cit-es.ru/catalog/skz-pkzr/pkz-ar-b/" TargetMode="External"/><Relationship Id="rId129" Type="http://schemas.openxmlformats.org/officeDocument/2006/relationships/hyperlink" Target="https://cit-es.ru/catalog/skz-pkzr/pkz-ar-b/" TargetMode="External"/><Relationship Id="rId54" Type="http://schemas.openxmlformats.org/officeDocument/2006/relationships/hyperlink" Target="https://www.energomera.ru/ru/products/ehz/pn-ope-m11" TargetMode="External"/><Relationship Id="rId75" Type="http://schemas.openxmlformats.org/officeDocument/2006/relationships/hyperlink" Target="https://www.energomera.ru/ru/products/ehz/mpn-ope-m14" TargetMode="External"/><Relationship Id="rId96" Type="http://schemas.openxmlformats.org/officeDocument/2006/relationships/hyperlink" Target="http://www.eltech.tver.ru/catalog/elhim/elhim_17.html" TargetMode="External"/><Relationship Id="rId140" Type="http://schemas.openxmlformats.org/officeDocument/2006/relationships/hyperlink" Target="https://cit-es.ru/catalog/skz-pkzr/pkz-ar-b/" TargetMode="External"/><Relationship Id="rId161" Type="http://schemas.openxmlformats.org/officeDocument/2006/relationships/hyperlink" Target="https://cit-es.ru/catalog/skz-pkzr/pkz-ar-b/" TargetMode="External"/><Relationship Id="rId182" Type="http://schemas.openxmlformats.org/officeDocument/2006/relationships/hyperlink" Target="https://tp-s.ru/catalog/ctancii-katodnoj-zashhity-na-baze-invert/" TargetMode="External"/><Relationship Id="rId217" Type="http://schemas.openxmlformats.org/officeDocument/2006/relationships/hyperlink" Target="http://www.signalrp.ru/catalog/skzip-m1/" TargetMode="External"/><Relationship Id="rId6" Type="http://schemas.openxmlformats.org/officeDocument/2006/relationships/hyperlink" Target="http://www.signalrp.ru/catalog/vope-3/" TargetMode="External"/><Relationship Id="rId23" Type="http://schemas.openxmlformats.org/officeDocument/2006/relationships/hyperlink" Target="https://www.energomera.ru/ru/products/ehz/v-ope-m3-v" TargetMode="External"/><Relationship Id="rId119" Type="http://schemas.openxmlformats.org/officeDocument/2006/relationships/hyperlink" Target="https://cit-es.ru/catalog/skz-pkzr/pkz-ar-b/" TargetMode="External"/><Relationship Id="rId44" Type="http://schemas.openxmlformats.org/officeDocument/2006/relationships/hyperlink" Target="https://www.energomera.ru/ru/products/ehz/v-ope-m7-v" TargetMode="External"/><Relationship Id="rId65" Type="http://schemas.openxmlformats.org/officeDocument/2006/relationships/hyperlink" Target="https://www.energomera.ru/ru/products/ehz/mpn-ope-m14" TargetMode="External"/><Relationship Id="rId86" Type="http://schemas.openxmlformats.org/officeDocument/2006/relationships/hyperlink" Target="https://www.energomera.ru/ru/products/ehz/mpn-ope-m14" TargetMode="External"/><Relationship Id="rId130" Type="http://schemas.openxmlformats.org/officeDocument/2006/relationships/hyperlink" Target="https://cit-es.ru/catalog/skz-pkzr/pkz-ar-b/" TargetMode="External"/><Relationship Id="rId151" Type="http://schemas.openxmlformats.org/officeDocument/2006/relationships/hyperlink" Target="https://cit-es.ru/catalog/skz-pkzr/pkz-ar-b/" TargetMode="External"/><Relationship Id="rId172" Type="http://schemas.openxmlformats.org/officeDocument/2006/relationships/hyperlink" Target="https://cit-es.ru/catalog/skz-pkzr/pkz-ar-b/" TargetMode="External"/><Relationship Id="rId193" Type="http://schemas.openxmlformats.org/officeDocument/2006/relationships/hyperlink" Target="https://tp-s.ru/catalog/ctancii-katodnoj-zashhity-na-baze-invert/" TargetMode="External"/><Relationship Id="rId207" Type="http://schemas.openxmlformats.org/officeDocument/2006/relationships/hyperlink" Target="http://www.signalrp.ru/catalog/skzip-m1/" TargetMode="External"/><Relationship Id="rId13" Type="http://schemas.openxmlformats.org/officeDocument/2006/relationships/hyperlink" Target="https://pss.ru/product/ekhz-katodnaya-zashchita/stantsii-katodnoy-zashchity-skz-vypryamiteli/avtomaticheskiy-vypryamitel-v-ope/" TargetMode="External"/><Relationship Id="rId109" Type="http://schemas.openxmlformats.org/officeDocument/2006/relationships/hyperlink" Target="https://cit-es.ru/catalog/skz-pkzr/pkz-ar-b/" TargetMode="External"/><Relationship Id="rId34" Type="http://schemas.openxmlformats.org/officeDocument/2006/relationships/hyperlink" Target="https://www.energomera.ru/ru/products/ehz/v-ope-m6-v" TargetMode="External"/><Relationship Id="rId55" Type="http://schemas.openxmlformats.org/officeDocument/2006/relationships/hyperlink" Target="https://www.energomera.ru/ru/products/ehz/pn-ope-m11" TargetMode="External"/><Relationship Id="rId76" Type="http://schemas.openxmlformats.org/officeDocument/2006/relationships/hyperlink" Target="https://www.energomera.ru/ru/products/ehz/mpn-ope-m14" TargetMode="External"/><Relationship Id="rId97" Type="http://schemas.openxmlformats.org/officeDocument/2006/relationships/hyperlink" Target="http://www.eltech.tver.ru/catalog/elhim/elhim_17.html" TargetMode="External"/><Relationship Id="rId120" Type="http://schemas.openxmlformats.org/officeDocument/2006/relationships/hyperlink" Target="https://cit-es.ru/catalog/skz-pkzr/pkz-ar-b/" TargetMode="External"/><Relationship Id="rId141" Type="http://schemas.openxmlformats.org/officeDocument/2006/relationships/hyperlink" Target="https://cit-es.ru/catalog/skz-pkzr/pkz-ar-b/" TargetMode="External"/><Relationship Id="rId7" Type="http://schemas.openxmlformats.org/officeDocument/2006/relationships/hyperlink" Target="https://pss.ru/product/ekhz-katodnaya-zashchita/stantsii-katodnoy-zashchity-skz-vypryamiteli/avtomaticheskiy-vypryamitel-v-ope/" TargetMode="External"/><Relationship Id="rId162" Type="http://schemas.openxmlformats.org/officeDocument/2006/relationships/hyperlink" Target="https://cit-es.ru/catalog/skz-pkzr/pkz-ar-b/" TargetMode="External"/><Relationship Id="rId183" Type="http://schemas.openxmlformats.org/officeDocument/2006/relationships/hyperlink" Target="https://tp-s.ru/catalog/ctancii-katodnoj-zashhity-na-baze-invert/" TargetMode="External"/><Relationship Id="rId218" Type="http://schemas.openxmlformats.org/officeDocument/2006/relationships/hyperlink" Target="http://www.signalrp.ru/catalog/skzip-mr2/" TargetMode="External"/><Relationship Id="rId24" Type="http://schemas.openxmlformats.org/officeDocument/2006/relationships/hyperlink" Target="https://www.energomera.ru/ru/products/ehz/v-ope-m3-v" TargetMode="External"/><Relationship Id="rId45" Type="http://schemas.openxmlformats.org/officeDocument/2006/relationships/hyperlink" Target="https://www.energomera.ru/ru/products/ehz/v-ope-m7-v" TargetMode="External"/><Relationship Id="rId66" Type="http://schemas.openxmlformats.org/officeDocument/2006/relationships/hyperlink" Target="https://www.energomera.ru/ru/products/ehz/mpn-ope-m14" TargetMode="External"/><Relationship Id="rId87" Type="http://schemas.openxmlformats.org/officeDocument/2006/relationships/hyperlink" Target="https://www.energomera.ru/ru/products/ehz/mpn-ope-m14" TargetMode="External"/><Relationship Id="rId110" Type="http://schemas.openxmlformats.org/officeDocument/2006/relationships/hyperlink" Target="https://cit-es.ru/catalog/skz-pkzr/pkz-ar-b/" TargetMode="External"/><Relationship Id="rId131" Type="http://schemas.openxmlformats.org/officeDocument/2006/relationships/hyperlink" Target="https://cit-es.ru/catalog/skz-pkzr/pkz-ar-b/" TargetMode="External"/><Relationship Id="rId152" Type="http://schemas.openxmlformats.org/officeDocument/2006/relationships/hyperlink" Target="https://cit-es.ru/catalog/skz-pkzr/pkz-ar-b/" TargetMode="External"/><Relationship Id="rId173" Type="http://schemas.openxmlformats.org/officeDocument/2006/relationships/hyperlink" Target="https://cit-es.ru/catalog/skz-pkzr/pkz-ar-b/" TargetMode="External"/><Relationship Id="rId194" Type="http://schemas.openxmlformats.org/officeDocument/2006/relationships/hyperlink" Target="https://tp-s.ru/catalog/ctancii-katodnoj-zashhity-na-baze-invert/" TargetMode="External"/><Relationship Id="rId208" Type="http://schemas.openxmlformats.org/officeDocument/2006/relationships/hyperlink" Target="http://www.signalrp.ru/catalog/skzip-m1/" TargetMode="External"/><Relationship Id="rId14" Type="http://schemas.openxmlformats.org/officeDocument/2006/relationships/hyperlink" Target="https://www.energomera.ru/ru/products/ehz/mpn-ope-m14" TargetMode="External"/><Relationship Id="rId35" Type="http://schemas.openxmlformats.org/officeDocument/2006/relationships/hyperlink" Target="https://www.energomera.ru/ru/products/ehz/v-ope-m6-v" TargetMode="External"/><Relationship Id="rId56" Type="http://schemas.openxmlformats.org/officeDocument/2006/relationships/hyperlink" Target="https://www.energomera.ru/ru/products/ehz/pn-ope-m11" TargetMode="External"/><Relationship Id="rId77" Type="http://schemas.openxmlformats.org/officeDocument/2006/relationships/hyperlink" Target="https://www.energomera.ru/ru/products/ehz/mpn-ope-m14" TargetMode="External"/><Relationship Id="rId100" Type="http://schemas.openxmlformats.org/officeDocument/2006/relationships/hyperlink" Target="http://www.eltech.tver.ru/catalog/elhim/elhim_54.html" TargetMode="External"/><Relationship Id="rId8" Type="http://schemas.openxmlformats.org/officeDocument/2006/relationships/hyperlink" Target="https://pss.ru/product/ekhz-katodnaya-zashchita/stantsii-katodnoy-zashchity-skz-vypryamiteli/avtomaticheskiy-vypryamitel-v-ope/" TargetMode="External"/><Relationship Id="rId98" Type="http://schemas.openxmlformats.org/officeDocument/2006/relationships/hyperlink" Target="http://www.eltech.tver.ru/catalog/elhim/elhim_17.html" TargetMode="External"/><Relationship Id="rId121" Type="http://schemas.openxmlformats.org/officeDocument/2006/relationships/hyperlink" Target="https://cit-es.ru/catalog/skz-pkzr/pkz-ar-b/" TargetMode="External"/><Relationship Id="rId142" Type="http://schemas.openxmlformats.org/officeDocument/2006/relationships/hyperlink" Target="https://cit-es.ru/catalog/skz-pkzr/pkz-ar-b/" TargetMode="External"/><Relationship Id="rId163" Type="http://schemas.openxmlformats.org/officeDocument/2006/relationships/hyperlink" Target="https://cit-es.ru/catalog/skz-pkzr/pkz-ar-b/" TargetMode="External"/><Relationship Id="rId184" Type="http://schemas.openxmlformats.org/officeDocument/2006/relationships/hyperlink" Target="https://tp-s.ru/catalog/ctancii-katodnoj-zashhity-na-baze-invert/" TargetMode="External"/><Relationship Id="rId219" Type="http://schemas.openxmlformats.org/officeDocument/2006/relationships/hyperlink" Target="http://www.signalrp.ru/catalog/skzip-mr2/" TargetMode="External"/><Relationship Id="rId3" Type="http://schemas.openxmlformats.org/officeDocument/2006/relationships/hyperlink" Target="http://www.signalrp.ru/catalog/vope-3/" TargetMode="External"/><Relationship Id="rId214" Type="http://schemas.openxmlformats.org/officeDocument/2006/relationships/hyperlink" Target="http://www.signalrp.ru/catalog/skzip-m1/" TargetMode="External"/><Relationship Id="rId25" Type="http://schemas.openxmlformats.org/officeDocument/2006/relationships/hyperlink" Target="https://www.energomera.ru/ru/products/ehz/v-ope-m3-v" TargetMode="External"/><Relationship Id="rId46" Type="http://schemas.openxmlformats.org/officeDocument/2006/relationships/hyperlink" Target="https://www.energomera.ru/ru/products/ehz/v-ope-m10-v" TargetMode="External"/><Relationship Id="rId67" Type="http://schemas.openxmlformats.org/officeDocument/2006/relationships/hyperlink" Target="https://www.energomera.ru/ru/products/ehz/mpn-ope-m14" TargetMode="External"/><Relationship Id="rId116" Type="http://schemas.openxmlformats.org/officeDocument/2006/relationships/hyperlink" Target="https://cit-es.ru/catalog/skz-pkzr/pkz-ar-b/" TargetMode="External"/><Relationship Id="rId137" Type="http://schemas.openxmlformats.org/officeDocument/2006/relationships/hyperlink" Target="https://cit-es.ru/catalog/skz-pkzr/pkz-ar-b/" TargetMode="External"/><Relationship Id="rId158" Type="http://schemas.openxmlformats.org/officeDocument/2006/relationships/hyperlink" Target="https://cit-es.ru/catalog/skz-pkzr/pkz-ar-b/" TargetMode="External"/><Relationship Id="rId20" Type="http://schemas.openxmlformats.org/officeDocument/2006/relationships/hyperlink" Target="https://www.energomera.ru/ru/products/ehz/v-ope-m2-v" TargetMode="External"/><Relationship Id="rId41" Type="http://schemas.openxmlformats.org/officeDocument/2006/relationships/hyperlink" Target="https://www.energomera.ru/ru/products/ehz/v-ope-m7-v" TargetMode="External"/><Relationship Id="rId62" Type="http://schemas.openxmlformats.org/officeDocument/2006/relationships/hyperlink" Target="https://www.energomera.ru/ru/products/ehz/mpn-ope-m14" TargetMode="External"/><Relationship Id="rId83" Type="http://schemas.openxmlformats.org/officeDocument/2006/relationships/hyperlink" Target="https://www.energomera.ru/ru/products/ehz/mpn-ope-m14" TargetMode="External"/><Relationship Id="rId88" Type="http://schemas.openxmlformats.org/officeDocument/2006/relationships/hyperlink" Target="https://www.energomera.ru/ru/products/ehz/mpn-ope-m14" TargetMode="External"/><Relationship Id="rId111" Type="http://schemas.openxmlformats.org/officeDocument/2006/relationships/hyperlink" Target="https://cit-es.ru/catalog/skz-pkzr/pkz-ar-b/" TargetMode="External"/><Relationship Id="rId132" Type="http://schemas.openxmlformats.org/officeDocument/2006/relationships/hyperlink" Target="https://cit-es.ru/catalog/skz-pkzr/pkz-ar-b/" TargetMode="External"/><Relationship Id="rId153" Type="http://schemas.openxmlformats.org/officeDocument/2006/relationships/hyperlink" Target="https://cit-es.ru/catalog/skz-pkzr/pkz-ar-b/" TargetMode="External"/><Relationship Id="rId174" Type="http://schemas.openxmlformats.org/officeDocument/2006/relationships/hyperlink" Target="https://tp-s.ru/catalog/ctancii-katodnoj-zashhity-na-baze-invert/" TargetMode="External"/><Relationship Id="rId179" Type="http://schemas.openxmlformats.org/officeDocument/2006/relationships/hyperlink" Target="https://tp-s.ru/catalog/ctancii-katodnoj-zashhity-na-baze-invert/" TargetMode="External"/><Relationship Id="rId195" Type="http://schemas.openxmlformats.org/officeDocument/2006/relationships/hyperlink" Target="http://www.signalrp.ru/catalog/skzip-m1/" TargetMode="External"/><Relationship Id="rId209" Type="http://schemas.openxmlformats.org/officeDocument/2006/relationships/hyperlink" Target="http://www.signalrp.ru/catalog/skzip-m1/" TargetMode="External"/><Relationship Id="rId190" Type="http://schemas.openxmlformats.org/officeDocument/2006/relationships/hyperlink" Target="https://tp-s.ru/catalog/ctancii-katodnoj-zashhity-na-baze-invert/" TargetMode="External"/><Relationship Id="rId204" Type="http://schemas.openxmlformats.org/officeDocument/2006/relationships/hyperlink" Target="http://www.signalrp.ru/catalog/skzip-m1/" TargetMode="External"/><Relationship Id="rId220" Type="http://schemas.openxmlformats.org/officeDocument/2006/relationships/hyperlink" Target="http://www.signalrp.ru/catalog/skzip-mr2/" TargetMode="External"/><Relationship Id="rId225" Type="http://schemas.openxmlformats.org/officeDocument/2006/relationships/ctrlProp" Target="../ctrlProps/ctrlProp21.xml"/><Relationship Id="rId15" Type="http://schemas.openxmlformats.org/officeDocument/2006/relationships/hyperlink" Target="https://www.energomera.ru/ru/products/ehz/v-ope-m2-v" TargetMode="External"/><Relationship Id="rId36" Type="http://schemas.openxmlformats.org/officeDocument/2006/relationships/hyperlink" Target="https://www.energomera.ru/ru/products/ehz/v-ope-m6-v" TargetMode="External"/><Relationship Id="rId57" Type="http://schemas.openxmlformats.org/officeDocument/2006/relationships/hyperlink" Target="https://www.energomera.ru/ru/products/ehz/mpn-ope-m14" TargetMode="External"/><Relationship Id="rId106" Type="http://schemas.openxmlformats.org/officeDocument/2006/relationships/hyperlink" Target="https://cit-es.ru/catalog/skz-pkzr/pkz-ar-b/" TargetMode="External"/><Relationship Id="rId127" Type="http://schemas.openxmlformats.org/officeDocument/2006/relationships/hyperlink" Target="https://cit-es.ru/catalog/skz-pkzr/pkz-ar-b/" TargetMode="External"/><Relationship Id="rId10" Type="http://schemas.openxmlformats.org/officeDocument/2006/relationships/hyperlink" Target="https://pss.ru/product/ekhz-katodnaya-zashchita/stantsii-katodnoy-zashchity-skz-vypryamiteli/avtomaticheskiy-vypryamitel-v-ope/" TargetMode="External"/><Relationship Id="rId31" Type="http://schemas.openxmlformats.org/officeDocument/2006/relationships/hyperlink" Target="https://www.energomera.ru/ru/products/ehz/v-ope-m6-v" TargetMode="External"/><Relationship Id="rId52" Type="http://schemas.openxmlformats.org/officeDocument/2006/relationships/hyperlink" Target="https://www.energomera.ru/ru/products/ehz/pn-ope-m11" TargetMode="External"/><Relationship Id="rId73" Type="http://schemas.openxmlformats.org/officeDocument/2006/relationships/hyperlink" Target="https://www.energomera.ru/ru/products/ehz/mpn-ope-m14" TargetMode="External"/><Relationship Id="rId78" Type="http://schemas.openxmlformats.org/officeDocument/2006/relationships/hyperlink" Target="https://www.energomera.ru/ru/products/ehz/mpn-ope-m14" TargetMode="External"/><Relationship Id="rId94" Type="http://schemas.openxmlformats.org/officeDocument/2006/relationships/hyperlink" Target="http://www.eltech.tver.ru/catalog/elhim/elhim_17.html" TargetMode="External"/><Relationship Id="rId99" Type="http://schemas.openxmlformats.org/officeDocument/2006/relationships/hyperlink" Target="http://www.eltech.tver.ru/catalog/elhim/elhim_54.html" TargetMode="External"/><Relationship Id="rId101" Type="http://schemas.openxmlformats.org/officeDocument/2006/relationships/hyperlink" Target="http://www.eltech.tver.ru/catalog/elhim/elhim_54.html" TargetMode="External"/><Relationship Id="rId122" Type="http://schemas.openxmlformats.org/officeDocument/2006/relationships/hyperlink" Target="https://cit-es.ru/catalog/skz-pkzr/pkz-ar-b/" TargetMode="External"/><Relationship Id="rId143" Type="http://schemas.openxmlformats.org/officeDocument/2006/relationships/hyperlink" Target="https://cit-es.ru/catalog/skz-pkzr/pkz-ar-b/" TargetMode="External"/><Relationship Id="rId148" Type="http://schemas.openxmlformats.org/officeDocument/2006/relationships/hyperlink" Target="https://cit-es.ru/catalog/skz-pkzr/pkz-ar-b/" TargetMode="External"/><Relationship Id="rId164" Type="http://schemas.openxmlformats.org/officeDocument/2006/relationships/hyperlink" Target="https://cit-es.ru/catalog/skz-pkzr/pkz-ar-b/" TargetMode="External"/><Relationship Id="rId169" Type="http://schemas.openxmlformats.org/officeDocument/2006/relationships/hyperlink" Target="https://cit-es.ru/catalog/skz-pkzr/pkz-ar-b/" TargetMode="External"/><Relationship Id="rId185" Type="http://schemas.openxmlformats.org/officeDocument/2006/relationships/hyperlink" Target="https://tp-s.ru/catalog/ctancii-katodnoj-zashhity-na-baze-invert/" TargetMode="External"/><Relationship Id="rId4" Type="http://schemas.openxmlformats.org/officeDocument/2006/relationships/hyperlink" Target="http://www.signalrp.ru/catalog/vope-3/" TargetMode="External"/><Relationship Id="rId9" Type="http://schemas.openxmlformats.org/officeDocument/2006/relationships/hyperlink" Target="https://pss.ru/product/ekhz-katodnaya-zashchita/stantsii-katodnoy-zashchity-skz-vypryamiteli/avtomaticheskiy-vypryamitel-v-ope/" TargetMode="External"/><Relationship Id="rId180" Type="http://schemas.openxmlformats.org/officeDocument/2006/relationships/hyperlink" Target="https://tp-s.ru/catalog/ctancii-katodnoj-zashhity-na-baze-invert/" TargetMode="External"/><Relationship Id="rId210" Type="http://schemas.openxmlformats.org/officeDocument/2006/relationships/hyperlink" Target="http://www.signalrp.ru/catalog/skzip-m1/" TargetMode="External"/><Relationship Id="rId215" Type="http://schemas.openxmlformats.org/officeDocument/2006/relationships/hyperlink" Target="http://www.signalrp.ru/catalog/skzip-m1/" TargetMode="External"/><Relationship Id="rId26" Type="http://schemas.openxmlformats.org/officeDocument/2006/relationships/hyperlink" Target="https://www.energomera.ru/ru/products/ehz/v-ope-m3-v" TargetMode="External"/><Relationship Id="rId47" Type="http://schemas.openxmlformats.org/officeDocument/2006/relationships/hyperlink" Target="https://www.energomera.ru/ru/products/ehz/v-ope-m10-v" TargetMode="External"/><Relationship Id="rId68" Type="http://schemas.openxmlformats.org/officeDocument/2006/relationships/hyperlink" Target="https://www.energomera.ru/ru/products/ehz/mpn-ope-m14" TargetMode="External"/><Relationship Id="rId89" Type="http://schemas.openxmlformats.org/officeDocument/2006/relationships/hyperlink" Target="https://www.energomera.ru/ru/products/ehz/mpn-ope-m14" TargetMode="External"/><Relationship Id="rId112" Type="http://schemas.openxmlformats.org/officeDocument/2006/relationships/hyperlink" Target="https://cit-es.ru/catalog/skz-pkzr/pkz-ar-b/" TargetMode="External"/><Relationship Id="rId133" Type="http://schemas.openxmlformats.org/officeDocument/2006/relationships/hyperlink" Target="https://cit-es.ru/catalog/skz-pkzr/pkz-ar-b/" TargetMode="External"/><Relationship Id="rId154" Type="http://schemas.openxmlformats.org/officeDocument/2006/relationships/hyperlink" Target="https://cit-es.ru/catalog/skz-pkzr/pkz-ar-b/" TargetMode="External"/><Relationship Id="rId175" Type="http://schemas.openxmlformats.org/officeDocument/2006/relationships/hyperlink" Target="https://tp-s.ru/catalog/ctancii-katodnoj-zashhity-na-baze-invert/" TargetMode="External"/><Relationship Id="rId196" Type="http://schemas.openxmlformats.org/officeDocument/2006/relationships/hyperlink" Target="http://www.signalrp.ru/catalog/skzip-m1/" TargetMode="External"/><Relationship Id="rId200" Type="http://schemas.openxmlformats.org/officeDocument/2006/relationships/hyperlink" Target="http://www.signalrp.ru/catalog/skzip-m1/" TargetMode="External"/><Relationship Id="rId16" Type="http://schemas.openxmlformats.org/officeDocument/2006/relationships/hyperlink" Target="https://www.energomera.ru/ru/products/ehz/v-ope-m2-v" TargetMode="External"/><Relationship Id="rId221" Type="http://schemas.openxmlformats.org/officeDocument/2006/relationships/hyperlink" Target="http://www.signalrp.ru/catalog/skzip-mr2/" TargetMode="External"/><Relationship Id="rId37" Type="http://schemas.openxmlformats.org/officeDocument/2006/relationships/hyperlink" Target="https://www.energomera.ru/ru/products/ehz/v-ope-m6-v" TargetMode="External"/><Relationship Id="rId58" Type="http://schemas.openxmlformats.org/officeDocument/2006/relationships/hyperlink" Target="https://www.energomera.ru/ru/products/ehz/mpn-ope-m14" TargetMode="External"/><Relationship Id="rId79" Type="http://schemas.openxmlformats.org/officeDocument/2006/relationships/hyperlink" Target="https://www.energomera.ru/ru/products/ehz/mpn-ope-m14" TargetMode="External"/><Relationship Id="rId102" Type="http://schemas.openxmlformats.org/officeDocument/2006/relationships/hyperlink" Target="https://cit-es.ru/catalog/skz-pkzr/pkz-ar-b/" TargetMode="External"/><Relationship Id="rId123" Type="http://schemas.openxmlformats.org/officeDocument/2006/relationships/hyperlink" Target="https://cit-es.ru/catalog/skz-pkzr/pkz-ar-b/" TargetMode="External"/><Relationship Id="rId144" Type="http://schemas.openxmlformats.org/officeDocument/2006/relationships/hyperlink" Target="https://cit-es.ru/catalog/skz-pkzr/pkz-ar-b/" TargetMode="External"/><Relationship Id="rId90" Type="http://schemas.openxmlformats.org/officeDocument/2006/relationships/hyperlink" Target="https://www.energomera.ru/ru/products/ehz/mpn-ope-m14" TargetMode="External"/><Relationship Id="rId165" Type="http://schemas.openxmlformats.org/officeDocument/2006/relationships/hyperlink" Target="https://cit-es.ru/catalog/skz-pkzr/pkz-ar-b/" TargetMode="External"/><Relationship Id="rId186" Type="http://schemas.openxmlformats.org/officeDocument/2006/relationships/hyperlink" Target="https://tp-s.ru/catalog/ctancii-katodnoj-zashhity-na-baze-invert/" TargetMode="External"/><Relationship Id="rId211" Type="http://schemas.openxmlformats.org/officeDocument/2006/relationships/hyperlink" Target="http://www.signalrp.ru/catalog/skzip-m1/" TargetMode="External"/><Relationship Id="rId27" Type="http://schemas.openxmlformats.org/officeDocument/2006/relationships/hyperlink" Target="https://www.energomera.ru/ru/products/ehz/v-ope-m3-v" TargetMode="External"/><Relationship Id="rId48" Type="http://schemas.openxmlformats.org/officeDocument/2006/relationships/hyperlink" Target="https://www.energomera.ru/ru/products/ehz/v-ope-m10-v" TargetMode="External"/><Relationship Id="rId69" Type="http://schemas.openxmlformats.org/officeDocument/2006/relationships/hyperlink" Target="https://www.energomera.ru/ru/products/ehz/mpn-ope-m14" TargetMode="External"/><Relationship Id="rId113" Type="http://schemas.openxmlformats.org/officeDocument/2006/relationships/hyperlink" Target="https://cit-es.ru/catalog/skz-pkzr/pkz-ar-b/" TargetMode="External"/><Relationship Id="rId134" Type="http://schemas.openxmlformats.org/officeDocument/2006/relationships/hyperlink" Target="https://cit-es.ru/catalog/skz-pkzr/pkz-ar-b/" TargetMode="External"/><Relationship Id="rId80" Type="http://schemas.openxmlformats.org/officeDocument/2006/relationships/hyperlink" Target="https://www.energomera.ru/ru/products/ehz/mpn-ope-m14" TargetMode="External"/><Relationship Id="rId155" Type="http://schemas.openxmlformats.org/officeDocument/2006/relationships/hyperlink" Target="https://cit-es.ru/catalog/skz-pkzr/pkz-ar-b/" TargetMode="External"/><Relationship Id="rId176" Type="http://schemas.openxmlformats.org/officeDocument/2006/relationships/hyperlink" Target="https://tp-s.ru/catalog/ctancii-katodnoj-zashhity-na-baze-invert/" TargetMode="External"/><Relationship Id="rId197" Type="http://schemas.openxmlformats.org/officeDocument/2006/relationships/hyperlink" Target="http://www.signalrp.ru/catalog/skzip-m1/" TargetMode="External"/><Relationship Id="rId201" Type="http://schemas.openxmlformats.org/officeDocument/2006/relationships/hyperlink" Target="http://www.signalrp.ru/catalog/skzip-m1/" TargetMode="External"/><Relationship Id="rId222" Type="http://schemas.openxmlformats.org/officeDocument/2006/relationships/hyperlink" Target="http://www.signalrp.ru/catalog/skzip-mr2/" TargetMode="External"/><Relationship Id="rId17" Type="http://schemas.openxmlformats.org/officeDocument/2006/relationships/hyperlink" Target="https://www.energomera.ru/ru/products/ehz/v-ope-m2-v" TargetMode="External"/><Relationship Id="rId38" Type="http://schemas.openxmlformats.org/officeDocument/2006/relationships/hyperlink" Target="https://www.energomera.ru/ru/products/ehz/v-ope-m7-v" TargetMode="External"/><Relationship Id="rId59" Type="http://schemas.openxmlformats.org/officeDocument/2006/relationships/hyperlink" Target="https://www.energomera.ru/ru/products/ehz/mpn-ope-m14" TargetMode="External"/><Relationship Id="rId103" Type="http://schemas.openxmlformats.org/officeDocument/2006/relationships/hyperlink" Target="https://cit-es.ru/catalog/skz-pkzr/pkz-ar-b/" TargetMode="External"/><Relationship Id="rId124" Type="http://schemas.openxmlformats.org/officeDocument/2006/relationships/hyperlink" Target="https://cit-es.ru/catalog/skz-pkzr/pkz-ar-b/" TargetMode="External"/><Relationship Id="rId70" Type="http://schemas.openxmlformats.org/officeDocument/2006/relationships/hyperlink" Target="https://www.energomera.ru/ru/products/ehz/mpn-ope-m14" TargetMode="External"/><Relationship Id="rId91" Type="http://schemas.openxmlformats.org/officeDocument/2006/relationships/hyperlink" Target="https://www.energomera.ru/ru/products/ehz/mpn-ope-m14" TargetMode="External"/><Relationship Id="rId145" Type="http://schemas.openxmlformats.org/officeDocument/2006/relationships/hyperlink" Target="https://cit-es.ru/catalog/skz-pkzr/pkz-ar-b/" TargetMode="External"/><Relationship Id="rId166" Type="http://schemas.openxmlformats.org/officeDocument/2006/relationships/hyperlink" Target="https://cit-es.ru/catalog/skz-pkzr/pkz-ar-b/" TargetMode="External"/><Relationship Id="rId187" Type="http://schemas.openxmlformats.org/officeDocument/2006/relationships/hyperlink" Target="https://tp-s.ru/catalog/ctancii-katodnoj-zashhity-na-baze-invert/" TargetMode="External"/><Relationship Id="rId1" Type="http://schemas.openxmlformats.org/officeDocument/2006/relationships/hyperlink" Target="https://tp-s.ru/catalog/pdv-06-pdv-12-pdv-30-preobrazovatel/" TargetMode="External"/><Relationship Id="rId212" Type="http://schemas.openxmlformats.org/officeDocument/2006/relationships/hyperlink" Target="http://www.signalrp.ru/catalog/skzip-m1/" TargetMode="External"/><Relationship Id="rId28" Type="http://schemas.openxmlformats.org/officeDocument/2006/relationships/hyperlink" Target="https://www.energomera.ru/ru/products/ehz/v-ope-m3-v" TargetMode="External"/><Relationship Id="rId49" Type="http://schemas.openxmlformats.org/officeDocument/2006/relationships/hyperlink" Target="https://www.energomera.ru/ru/products/ehz/v-ope-m10-v" TargetMode="External"/><Relationship Id="rId114" Type="http://schemas.openxmlformats.org/officeDocument/2006/relationships/hyperlink" Target="https://cit-es.ru/catalog/skz-pkzr/pkz-ar-b/" TargetMode="External"/><Relationship Id="rId60" Type="http://schemas.openxmlformats.org/officeDocument/2006/relationships/hyperlink" Target="https://www.energomera.ru/ru/products/ehz/mpn-ope-m14" TargetMode="External"/><Relationship Id="rId81" Type="http://schemas.openxmlformats.org/officeDocument/2006/relationships/hyperlink" Target="https://www.energomera.ru/ru/products/ehz/mpn-ope-m14" TargetMode="External"/><Relationship Id="rId135" Type="http://schemas.openxmlformats.org/officeDocument/2006/relationships/hyperlink" Target="https://cit-es.ru/catalog/skz-pkzr/pkz-ar-b/" TargetMode="External"/><Relationship Id="rId156" Type="http://schemas.openxmlformats.org/officeDocument/2006/relationships/hyperlink" Target="https://cit-es.ru/catalog/skz-pkzr/pkz-ar-b/" TargetMode="External"/><Relationship Id="rId177" Type="http://schemas.openxmlformats.org/officeDocument/2006/relationships/hyperlink" Target="https://tp-s.ru/catalog/ctancii-katodnoj-zashhity-na-baze-invert/" TargetMode="External"/><Relationship Id="rId198" Type="http://schemas.openxmlformats.org/officeDocument/2006/relationships/hyperlink" Target="http://www.signalrp.ru/catalog/skzip-m1/" TargetMode="External"/><Relationship Id="rId202" Type="http://schemas.openxmlformats.org/officeDocument/2006/relationships/hyperlink" Target="http://www.signalrp.ru/catalog/skzip-m1/" TargetMode="External"/><Relationship Id="rId223" Type="http://schemas.openxmlformats.org/officeDocument/2006/relationships/drawing" Target="../drawings/drawing5.xml"/><Relationship Id="rId18" Type="http://schemas.openxmlformats.org/officeDocument/2006/relationships/hyperlink" Target="https://www.energomera.ru/ru/products/ehz/v-ope-m2-v" TargetMode="External"/><Relationship Id="rId39" Type="http://schemas.openxmlformats.org/officeDocument/2006/relationships/hyperlink" Target="https://www.energomera.ru/ru/products/ehz/v-ope-m7-v" TargetMode="External"/><Relationship Id="rId50" Type="http://schemas.openxmlformats.org/officeDocument/2006/relationships/hyperlink" Target="https://www.energomera.ru/ru/products/ehz/pn-ope-m11" TargetMode="External"/><Relationship Id="rId104" Type="http://schemas.openxmlformats.org/officeDocument/2006/relationships/hyperlink" Target="https://cit-es.ru/catalog/skz-pkzr/pkz-ar-b/" TargetMode="External"/><Relationship Id="rId125" Type="http://schemas.openxmlformats.org/officeDocument/2006/relationships/hyperlink" Target="https://cit-es.ru/catalog/skz-pkzr/pkz-ar-b/" TargetMode="External"/><Relationship Id="rId146" Type="http://schemas.openxmlformats.org/officeDocument/2006/relationships/hyperlink" Target="https://cit-es.ru/catalog/skz-pkzr/pkz-ar-b/" TargetMode="External"/><Relationship Id="rId167" Type="http://schemas.openxmlformats.org/officeDocument/2006/relationships/hyperlink" Target="https://cit-es.ru/catalog/skz-pkzr/pkz-ar-b/" TargetMode="External"/><Relationship Id="rId188" Type="http://schemas.openxmlformats.org/officeDocument/2006/relationships/hyperlink" Target="https://tp-s.ru/catalog/ctancii-katodnoj-zashhity-na-baze-invert/" TargetMode="External"/><Relationship Id="rId71" Type="http://schemas.openxmlformats.org/officeDocument/2006/relationships/hyperlink" Target="https://www.energomera.ru/ru/products/ehz/mpn-ope-m14" TargetMode="External"/><Relationship Id="rId92" Type="http://schemas.openxmlformats.org/officeDocument/2006/relationships/hyperlink" Target="https://www.energomera.ru/ru/products/ehz/mpn-ope-m14" TargetMode="External"/><Relationship Id="rId213" Type="http://schemas.openxmlformats.org/officeDocument/2006/relationships/hyperlink" Target="http://www.signalrp.ru/catalog/skzip-m1/" TargetMode="External"/><Relationship Id="rId2" Type="http://schemas.openxmlformats.org/officeDocument/2006/relationships/hyperlink" Target="https://tp-s.ru/catalog/pdv-06-pdv-12-pdv-30-preobrazovatel/" TargetMode="External"/><Relationship Id="rId29" Type="http://schemas.openxmlformats.org/officeDocument/2006/relationships/hyperlink" Target="https://www.energomera.ru/ru/products/ehz/v-ope-m3-v" TargetMode="External"/><Relationship Id="rId40" Type="http://schemas.openxmlformats.org/officeDocument/2006/relationships/hyperlink" Target="https://www.energomera.ru/ru/products/ehz/v-ope-m7-v" TargetMode="External"/><Relationship Id="rId115" Type="http://schemas.openxmlformats.org/officeDocument/2006/relationships/hyperlink" Target="https://cit-es.ru/catalog/skz-pkzr/pkz-ar-b/" TargetMode="External"/><Relationship Id="rId136" Type="http://schemas.openxmlformats.org/officeDocument/2006/relationships/hyperlink" Target="https://cit-es.ru/catalog/skz-pkzr/pkz-ar-b/" TargetMode="External"/><Relationship Id="rId157" Type="http://schemas.openxmlformats.org/officeDocument/2006/relationships/hyperlink" Target="https://cit-es.ru/catalog/skz-pkzr/pkz-ar-b/" TargetMode="External"/><Relationship Id="rId178" Type="http://schemas.openxmlformats.org/officeDocument/2006/relationships/hyperlink" Target="https://tp-s.ru/catalog/ctancii-katodnoj-zashhity-na-baze-invert/" TargetMode="External"/><Relationship Id="rId61" Type="http://schemas.openxmlformats.org/officeDocument/2006/relationships/hyperlink" Target="https://www.energomera.ru/ru/products/ehz/mpn-ope-m14" TargetMode="External"/><Relationship Id="rId82" Type="http://schemas.openxmlformats.org/officeDocument/2006/relationships/hyperlink" Target="https://www.energomera.ru/ru/products/ehz/mpn-ope-m14" TargetMode="External"/><Relationship Id="rId199" Type="http://schemas.openxmlformats.org/officeDocument/2006/relationships/hyperlink" Target="http://www.signalrp.ru/catalog/skzip-m1/" TargetMode="External"/><Relationship Id="rId203" Type="http://schemas.openxmlformats.org/officeDocument/2006/relationships/hyperlink" Target="http://www.signalrp.ru/catalog/skzip-m1/" TargetMode="External"/><Relationship Id="rId19" Type="http://schemas.openxmlformats.org/officeDocument/2006/relationships/hyperlink" Target="https://www.energomera.ru/ru/products/ehz/v-ope-m2-v" TargetMode="External"/><Relationship Id="rId224" Type="http://schemas.openxmlformats.org/officeDocument/2006/relationships/vmlDrawing" Target="../drawings/vmlDrawing5.vml"/><Relationship Id="rId30" Type="http://schemas.openxmlformats.org/officeDocument/2006/relationships/hyperlink" Target="https://www.energomera.ru/ru/products/ehz/v-ope-m6-v" TargetMode="External"/><Relationship Id="rId105" Type="http://schemas.openxmlformats.org/officeDocument/2006/relationships/hyperlink" Target="https://cit-es.ru/catalog/skz-pkzr/pkz-ar-b/" TargetMode="External"/><Relationship Id="rId126" Type="http://schemas.openxmlformats.org/officeDocument/2006/relationships/hyperlink" Target="https://cit-es.ru/catalog/skz-pkzr/pkz-ar-b/" TargetMode="External"/><Relationship Id="rId147" Type="http://schemas.openxmlformats.org/officeDocument/2006/relationships/hyperlink" Target="https://cit-es.ru/catalog/skz-pkzr/pkz-ar-b/" TargetMode="External"/><Relationship Id="rId168" Type="http://schemas.openxmlformats.org/officeDocument/2006/relationships/hyperlink" Target="https://cit-es.ru/catalog/skz-pkzr/pkz-ar-b/" TargetMode="External"/><Relationship Id="rId51" Type="http://schemas.openxmlformats.org/officeDocument/2006/relationships/hyperlink" Target="https://www.energomera.ru/ru/products/ehz/pn-ope-m11" TargetMode="External"/><Relationship Id="rId72" Type="http://schemas.openxmlformats.org/officeDocument/2006/relationships/hyperlink" Target="https://www.energomera.ru/ru/products/ehz/mpn-ope-m14" TargetMode="External"/><Relationship Id="rId93" Type="http://schemas.openxmlformats.org/officeDocument/2006/relationships/hyperlink" Target="http://www.eltech.tver.ru/catalog/elhim/elhim_17.html" TargetMode="External"/><Relationship Id="rId189" Type="http://schemas.openxmlformats.org/officeDocument/2006/relationships/hyperlink" Target="https://tp-s.ru/catalog/ctancii-katodnoj-zashhity-na-baze-invert/"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drawing" Target="../drawings/drawing7.xml"/><Relationship Id="rId1" Type="http://schemas.openxmlformats.org/officeDocument/2006/relationships/hyperlink" Target="https://rusneb.ru/catalog/000200_000018_RU_NLR_BIBL_A_012655435/" TargetMode="External"/><Relationship Id="rId6" Type="http://schemas.openxmlformats.org/officeDocument/2006/relationships/table" Target="../tables/table32.xml"/><Relationship Id="rId5" Type="http://schemas.openxmlformats.org/officeDocument/2006/relationships/table" Target="../tables/table31.xml"/><Relationship Id="rId4" Type="http://schemas.openxmlformats.org/officeDocument/2006/relationships/table" Target="../tables/table30.xml"/><Relationship Id="rId9"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519A-1776-AF41-932B-B3E68DD6D651}">
  <sheetPr codeName="wsResearch">
    <tabColor theme="4" tint="0.39997558519241921"/>
  </sheetPr>
  <dimension ref="A1:EM1073"/>
  <sheetViews>
    <sheetView topLeftCell="ED1" zoomScale="115" zoomScaleNormal="87" workbookViewId="0">
      <selection activeCell="F3" sqref="F3"/>
    </sheetView>
  </sheetViews>
  <sheetFormatPr baseColWidth="10" defaultColWidth="10.6640625" defaultRowHeight="16"/>
  <cols>
    <col min="1" max="1" width="5.6640625" customWidth="1"/>
    <col min="2" max="2" width="7.83203125" customWidth="1"/>
    <col min="3" max="3" width="12.6640625" customWidth="1"/>
    <col min="4" max="4" width="7.5" style="7" customWidth="1"/>
    <col min="5" max="6" width="5.83203125" style="7" customWidth="1"/>
    <col min="7" max="7" width="7.33203125" customWidth="1"/>
    <col min="8" max="8" width="7.6640625" customWidth="1"/>
    <col min="9" max="9" width="11.33203125" customWidth="1"/>
    <col min="10" max="10" width="17.1640625" style="7" customWidth="1"/>
    <col min="11" max="12" width="5.83203125" style="7" customWidth="1"/>
    <col min="13" max="13" width="5.6640625" customWidth="1"/>
    <col min="14" max="14" width="7.83203125" customWidth="1"/>
    <col min="15" max="15" width="12.6640625" customWidth="1"/>
    <col min="16" max="16" width="7.5" style="7" customWidth="1"/>
    <col min="17" max="18" width="5.83203125" style="7" customWidth="1"/>
    <col min="19" max="19" width="5.6640625" customWidth="1"/>
    <col min="20" max="20" width="7.83203125" customWidth="1"/>
    <col min="21" max="21" width="12.6640625" customWidth="1"/>
    <col min="22" max="22" width="7.5" style="7" customWidth="1"/>
    <col min="23" max="24" width="5.83203125" style="7" customWidth="1"/>
    <col min="25" max="25" width="5.6640625" customWidth="1"/>
    <col min="26" max="26" width="7.83203125" customWidth="1"/>
    <col min="27" max="27" width="12.6640625" customWidth="1"/>
    <col min="28" max="28" width="7.5" style="7" customWidth="1"/>
    <col min="29" max="30" width="5.83203125" style="7" customWidth="1"/>
    <col min="31" max="31" width="5.6640625" customWidth="1"/>
    <col min="32" max="32" width="7.83203125" customWidth="1"/>
    <col min="33" max="33" width="12.6640625" customWidth="1"/>
    <col min="34" max="34" width="7.5" style="7" customWidth="1"/>
    <col min="35" max="36" width="5.83203125" style="7" customWidth="1"/>
    <col min="37" max="37" width="5.6640625" customWidth="1"/>
    <col min="38" max="38" width="7.83203125" customWidth="1"/>
    <col min="39" max="39" width="12.6640625" customWidth="1"/>
    <col min="40" max="40" width="7.5" style="7" customWidth="1"/>
    <col min="41" max="42" width="5.83203125" style="7" customWidth="1"/>
    <col min="43" max="43" width="5.6640625" customWidth="1"/>
    <col min="44" max="44" width="7.83203125" customWidth="1"/>
    <col min="45" max="45" width="12.6640625" customWidth="1"/>
    <col min="46" max="46" width="7.5" style="7" customWidth="1"/>
    <col min="47" max="48" width="5.83203125" style="7" customWidth="1"/>
    <col min="49" max="49" width="5.6640625" customWidth="1"/>
    <col min="50" max="50" width="7.83203125" customWidth="1"/>
    <col min="51" max="51" width="12.6640625" customWidth="1"/>
    <col min="52" max="52" width="7.5" style="7" customWidth="1"/>
    <col min="53" max="54" width="5.83203125" style="7" customWidth="1"/>
    <col min="55" max="55" width="5.6640625" customWidth="1"/>
    <col min="56" max="56" width="7.83203125" customWidth="1"/>
    <col min="57" max="57" width="12.6640625" customWidth="1"/>
    <col min="58" max="58" width="7.5" style="7" customWidth="1"/>
    <col min="59" max="60" width="5.83203125" style="7" customWidth="1"/>
    <col min="61" max="61" width="5.6640625" customWidth="1"/>
    <col min="62" max="62" width="7.83203125" customWidth="1"/>
    <col min="63" max="63" width="12.6640625" customWidth="1"/>
    <col min="64" max="64" width="7.5" style="7" customWidth="1"/>
    <col min="65" max="66" width="5.83203125" style="7" customWidth="1"/>
    <col min="67" max="67" width="11.6640625" style="7" customWidth="1"/>
    <col min="68" max="68" width="12.1640625" customWidth="1"/>
    <col min="69" max="69" width="8.83203125" customWidth="1"/>
    <col min="70" max="70" width="9.33203125" customWidth="1"/>
    <col min="71" max="71" width="3.83203125" customWidth="1"/>
    <col min="72" max="72" width="11.83203125" customWidth="1"/>
    <col min="73" max="73" width="8.1640625" style="8" customWidth="1"/>
    <col min="74" max="74" width="8.5" style="8" customWidth="1"/>
    <col min="75" max="75" width="10.33203125" style="8" customWidth="1"/>
    <col min="76" max="76" width="12.33203125" customWidth="1"/>
    <col min="77" max="77" width="6.33203125" style="8" customWidth="1"/>
    <col min="78" max="78" width="8.5" style="8" customWidth="1"/>
    <col min="79" max="79" width="10.33203125" style="8" customWidth="1"/>
    <col min="80" max="80" width="8" customWidth="1"/>
    <col min="81" max="81" width="5.1640625" style="8" customWidth="1"/>
    <col min="82" max="82" width="8.5" style="8" customWidth="1"/>
    <col min="83" max="83" width="10.33203125" style="8" customWidth="1"/>
    <col min="84" max="84" width="8" customWidth="1"/>
    <col min="85" max="85" width="6.33203125" style="8" customWidth="1"/>
    <col min="86" max="86" width="8.5" style="8" customWidth="1"/>
    <col min="87" max="87" width="10.33203125" style="8" customWidth="1"/>
    <col min="88" max="88" width="8" customWidth="1"/>
    <col min="89" max="89" width="5.6640625" style="8" customWidth="1"/>
    <col min="90" max="90" width="8.5" style="8" customWidth="1"/>
    <col min="91" max="91" width="10.33203125" style="8" customWidth="1"/>
    <col min="92" max="92" width="8" customWidth="1"/>
    <col min="93" max="93" width="5.6640625" style="8" customWidth="1"/>
    <col min="94" max="94" width="8.5" style="8" customWidth="1"/>
    <col min="95" max="95" width="10.33203125" style="8" customWidth="1"/>
    <col min="96" max="96" width="8" customWidth="1"/>
    <col min="97" max="97" width="5.33203125" style="8" customWidth="1"/>
    <col min="98" max="98" width="8.5" style="8" customWidth="1"/>
    <col min="99" max="99" width="10.33203125" style="8" customWidth="1"/>
    <col min="100" max="100" width="8" customWidth="1"/>
    <col min="101" max="101" width="6" style="8" customWidth="1"/>
    <col min="102" max="102" width="8.5" style="8" customWidth="1"/>
    <col min="103" max="103" width="10.33203125" style="8" customWidth="1"/>
    <col min="104" max="104" width="8" customWidth="1"/>
    <col min="105" max="105" width="5.33203125" style="8" customWidth="1"/>
    <col min="106" max="106" width="8.5" style="8" customWidth="1"/>
    <col min="107" max="107" width="10.33203125" style="8" customWidth="1"/>
    <col min="108" max="108" width="8" customWidth="1"/>
    <col min="109" max="109" width="6" style="8" customWidth="1"/>
    <col min="110" max="110" width="8.5" style="8" customWidth="1"/>
    <col min="111" max="111" width="10.33203125" style="8" customWidth="1"/>
    <col min="112" max="112" width="8" customWidth="1"/>
    <col min="113" max="113" width="3.5" customWidth="1"/>
    <col min="114" max="122" width="8.1640625" bestFit="1" customWidth="1"/>
    <col min="123" max="123" width="9.33203125" bestFit="1" customWidth="1"/>
    <col min="124" max="124" width="10.83203125" bestFit="1" customWidth="1"/>
    <col min="125" max="132" width="11.83203125" bestFit="1" customWidth="1"/>
    <col min="133" max="133" width="12.83203125" bestFit="1" customWidth="1"/>
    <col min="134" max="134" width="97.1640625" customWidth="1"/>
    <col min="135" max="135" width="15.1640625" customWidth="1"/>
  </cols>
  <sheetData>
    <row r="1" spans="1:143" ht="48" customHeight="1" thickBot="1">
      <c r="A1" t="s">
        <v>115</v>
      </c>
      <c r="G1" t="s">
        <v>116</v>
      </c>
      <c r="M1" t="s">
        <v>117</v>
      </c>
      <c r="S1" t="s">
        <v>116</v>
      </c>
      <c r="Y1" t="s">
        <v>117</v>
      </c>
      <c r="AE1" t="s">
        <v>116</v>
      </c>
      <c r="AK1" t="s">
        <v>117</v>
      </c>
      <c r="AQ1" t="s">
        <v>116</v>
      </c>
      <c r="AW1" t="s">
        <v>117</v>
      </c>
      <c r="BC1" t="s">
        <v>116</v>
      </c>
      <c r="BI1" t="s">
        <v>117</v>
      </c>
      <c r="BO1" s="7" t="s">
        <v>118</v>
      </c>
      <c r="BP1" t="s">
        <v>119</v>
      </c>
      <c r="BU1" t="s">
        <v>119</v>
      </c>
      <c r="BY1"/>
      <c r="CC1" t="s">
        <v>119</v>
      </c>
      <c r="CG1"/>
      <c r="CK1" t="s">
        <v>119</v>
      </c>
      <c r="CO1"/>
      <c r="CS1" t="s">
        <v>119</v>
      </c>
      <c r="CW1"/>
      <c r="DA1" t="s">
        <v>119</v>
      </c>
      <c r="DE1" t="s">
        <v>119</v>
      </c>
      <c r="DI1" t="s">
        <v>119</v>
      </c>
      <c r="DT1" s="9" cm="1">
        <f t="array" ref="DT1">SUM(Table_pi[li1])/(MIN(Table_pi[pi Ом*м])*SUM(Table_pi[li1]/Table_pi[pi Ом*м]))</f>
        <v>4.5420559597885877</v>
      </c>
      <c r="DU1" s="10" cm="1">
        <f t="array" ref="DU1">SUM(Table_pi[li2])/(MIN(Table_pi[pi Ом*м2])*SUM(Table_pi[li2]/Table_pi[pi Ом*м2]))</f>
        <v>3.6528355134368482</v>
      </c>
      <c r="DV1" s="10" cm="1">
        <f t="array" ref="DV1">SUM(Table_pi[li3])/(MIN(Table_pi[pi Ом*м3])*SUM(Table_pi[li3]/Table_pi[pi Ом*м3]))</f>
        <v>3.5855747181806921</v>
      </c>
      <c r="DW1" s="10" cm="1">
        <f t="array" ref="DW1">SUM(Table_pi[li4])/(MIN(Table_pi[pi Ом*м4])*SUM(Table_pi[li4]/Table_pi[pi Ом*м4]))</f>
        <v>2.6988473977862846</v>
      </c>
      <c r="DX1" s="10" cm="1">
        <f t="array" ref="DX1">SUM(Table_pi[li5])/(MIN(Table_pi[pi Ом*м5])*SUM(Table_pi[li5]/Table_pi[pi Ом*м5]))</f>
        <v>3.2183398915365586</v>
      </c>
      <c r="DY1" s="10" cm="1">
        <f t="array" ref="DY1">SUM(Table_pi[li6])/(MIN(Table_pi[pi Ом*м6])*SUM(Table_pi[li6]/Table_pi[pi Ом*м6]))</f>
        <v>3.5121585190909204</v>
      </c>
      <c r="DZ1" s="10" cm="1">
        <f t="array" ref="DZ1">SUM(Table_pi[li7])/(MIN(Table_pi[pi Ом*м7])*SUM(Table_pi[li7]/Table_pi[pi Ом*м7]))</f>
        <v>4.5588735858407956</v>
      </c>
      <c r="EA1" s="10" cm="1">
        <f t="array" ref="EA1">SUM(Table_pi[li8])/(MIN(Table_pi[pi Ом*м8])*SUM(Table_pi[li8]/Table_pi[pi Ом*м8]))</f>
        <v>3.464673147793834</v>
      </c>
      <c r="EB1" s="10" cm="1">
        <f t="array" ref="EB1">SUM(Table_pi[li9])/(MIN(Table_pi[pi Ом*м9])*SUM(Table_pi[li9]/Table_pi[pi Ом*м9]))</f>
        <v>5.1238800104709084</v>
      </c>
      <c r="EC1" s="11" cm="1">
        <f t="array" ref="EC1">SUM(Table_pi[li10])/(MIN(Table_pi[pi Ом*м10])*SUM(Table_pi[li10]/Table_pi[pi Ом*м10]))</f>
        <v>4.5655420415182295</v>
      </c>
      <c r="ED1" t="s">
        <v>120</v>
      </c>
    </row>
    <row r="2" spans="1:143" ht="137" customHeight="1" thickBot="1">
      <c r="A2" s="1" t="s">
        <v>121</v>
      </c>
      <c r="C2" s="1" t="s">
        <v>122</v>
      </c>
      <c r="D2" s="1" t="s">
        <v>123</v>
      </c>
      <c r="E2" s="12"/>
      <c r="F2" s="12"/>
      <c r="G2" s="1" t="s">
        <v>124</v>
      </c>
      <c r="H2" s="1" t="s">
        <v>125</v>
      </c>
      <c r="I2" s="1" t="s">
        <v>126</v>
      </c>
      <c r="J2" s="12"/>
      <c r="K2" s="12"/>
      <c r="L2" s="12"/>
      <c r="M2" s="1" t="s">
        <v>127</v>
      </c>
      <c r="N2" s="1" t="s">
        <v>128</v>
      </c>
      <c r="O2" s="1" t="s">
        <v>129</v>
      </c>
      <c r="P2" s="12"/>
      <c r="Q2" s="12"/>
      <c r="R2" s="12"/>
      <c r="S2" s="1" t="s">
        <v>130</v>
      </c>
      <c r="T2" s="1" t="s">
        <v>131</v>
      </c>
      <c r="U2" s="1" t="s">
        <v>132</v>
      </c>
      <c r="V2" s="12"/>
      <c r="W2" s="12"/>
      <c r="X2" s="12"/>
      <c r="Y2" s="1" t="s">
        <v>133</v>
      </c>
      <c r="Z2" s="1" t="s">
        <v>134</v>
      </c>
      <c r="AA2" s="1" t="s">
        <v>135</v>
      </c>
      <c r="AB2" s="12"/>
      <c r="AC2" s="12"/>
      <c r="AD2" s="12"/>
      <c r="AE2" s="1" t="s">
        <v>136</v>
      </c>
      <c r="AF2" s="1" t="s">
        <v>137</v>
      </c>
      <c r="AG2" s="1" t="s">
        <v>126</v>
      </c>
      <c r="AH2" s="12"/>
      <c r="AI2" s="12"/>
      <c r="AJ2" s="12"/>
      <c r="AK2" s="1" t="s">
        <v>138</v>
      </c>
      <c r="AL2" s="1" t="s">
        <v>139</v>
      </c>
      <c r="AM2" s="1" t="s">
        <v>129</v>
      </c>
      <c r="AN2" s="12"/>
      <c r="AO2" s="12"/>
      <c r="AP2" s="12"/>
      <c r="AQ2" s="1" t="s">
        <v>140</v>
      </c>
      <c r="AR2" s="1" t="s">
        <v>141</v>
      </c>
      <c r="AS2" s="1" t="s">
        <v>142</v>
      </c>
      <c r="AT2" s="12"/>
      <c r="AU2" s="12"/>
      <c r="AV2" s="12"/>
      <c r="AW2" s="1" t="s">
        <v>143</v>
      </c>
      <c r="AX2" s="1" t="s">
        <v>144</v>
      </c>
      <c r="AY2" s="1" t="s">
        <v>145</v>
      </c>
      <c r="AZ2" s="12"/>
      <c r="BA2" s="12"/>
      <c r="BB2" s="12"/>
      <c r="BC2" s="1" t="s">
        <v>146</v>
      </c>
      <c r="BD2" s="1" t="s">
        <v>147</v>
      </c>
      <c r="BE2" s="1" t="s">
        <v>148</v>
      </c>
      <c r="BF2" s="12"/>
      <c r="BG2" s="12"/>
      <c r="BH2" s="12"/>
      <c r="BI2" s="1" t="s">
        <v>149</v>
      </c>
      <c r="BJ2" s="1" t="s">
        <v>150</v>
      </c>
      <c r="BK2" s="1" t="s">
        <v>151</v>
      </c>
      <c r="BL2" s="12"/>
      <c r="BM2" s="12"/>
      <c r="BN2" s="12"/>
      <c r="BO2" s="12"/>
      <c r="BP2" t="s">
        <v>152</v>
      </c>
      <c r="BQ2" s="1" t="s">
        <v>153</v>
      </c>
      <c r="BR2" s="1" t="s">
        <v>154</v>
      </c>
      <c r="BU2" t="s">
        <v>152</v>
      </c>
      <c r="BV2" s="1" t="s">
        <v>155</v>
      </c>
      <c r="BW2" s="1" t="s">
        <v>156</v>
      </c>
      <c r="BY2"/>
      <c r="BZ2" s="1" t="s">
        <v>157</v>
      </c>
      <c r="CA2" s="1" t="s">
        <v>158</v>
      </c>
      <c r="CC2"/>
      <c r="CD2" s="1" t="s">
        <v>159</v>
      </c>
      <c r="CE2" s="1" t="s">
        <v>160</v>
      </c>
      <c r="CG2"/>
      <c r="CH2" s="1" t="s">
        <v>161</v>
      </c>
      <c r="CI2" s="13" t="s">
        <v>162</v>
      </c>
      <c r="CK2"/>
      <c r="CL2" s="1" t="s">
        <v>163</v>
      </c>
      <c r="CM2" s="13" t="s">
        <v>164</v>
      </c>
      <c r="CO2"/>
      <c r="CP2" s="1" t="s">
        <v>165</v>
      </c>
      <c r="CQ2" s="13" t="s">
        <v>166</v>
      </c>
      <c r="CS2"/>
      <c r="CT2" s="1" t="s">
        <v>167</v>
      </c>
      <c r="CU2" s="13" t="s">
        <v>168</v>
      </c>
      <c r="CW2"/>
      <c r="CX2" s="1" t="s">
        <v>169</v>
      </c>
      <c r="CY2" s="13" t="s">
        <v>170</v>
      </c>
      <c r="DA2"/>
      <c r="DB2" s="1" t="s">
        <v>171</v>
      </c>
      <c r="DC2" s="13" t="s">
        <v>172</v>
      </c>
      <c r="DE2"/>
      <c r="DF2" s="1" t="s">
        <v>173</v>
      </c>
      <c r="DG2" s="13" t="s">
        <v>174</v>
      </c>
      <c r="DI2" s="1" t="s">
        <v>175</v>
      </c>
      <c r="DJ2" s="426" t="s">
        <v>176</v>
      </c>
      <c r="DK2" s="426"/>
      <c r="DL2" s="426"/>
      <c r="DM2" s="426"/>
      <c r="DN2" s="426"/>
      <c r="DO2" s="426"/>
      <c r="DP2" s="426"/>
      <c r="DQ2" s="426"/>
      <c r="DR2" s="426"/>
      <c r="DS2" s="426"/>
      <c r="DT2" cm="1">
        <f t="array" ref="DT2">DJ4/DT3*SUM(Table_pi[li1]/Table_pi[pi Ом*м])</f>
        <v>0.12736795887498092</v>
      </c>
      <c r="DU2" cm="1">
        <f t="array" ref="DU2">DK4/DU3*SUM(Table_pi[li2]/Table_pi[pi Ом*м2])</f>
        <v>0.78021580482240682</v>
      </c>
      <c r="DV2" cm="1">
        <f t="array" ref="DV2">DL4/DV3*SUM(Table_pi[li3]/Table_pi[pi Ом*м3])</f>
        <v>4.9940597538431442E-2</v>
      </c>
      <c r="DW2" cm="1">
        <f t="array" ref="DW2">DM4/DW3*SUM(Table_pi[li4]/Table_pi[pi Ом*м4])</f>
        <v>0.24894886630163007</v>
      </c>
      <c r="DX2" cm="1">
        <f t="array" ref="DX2">DN4/DX3*SUM(Table_pi[li5]/Table_pi[pi Ом*м5])</f>
        <v>0.36457719596954657</v>
      </c>
      <c r="DY2" cm="1">
        <f t="array" ref="DY2">DO4/DY3*SUM(Table_pi[li6]/Table_pi[pi Ом*м6])</f>
        <v>0.34448232807072682</v>
      </c>
      <c r="DZ2" cm="1">
        <f t="array" ref="DZ2">DP4/DZ3*SUM(Table_pi[li7]/Table_pi[pi Ом*м7])</f>
        <v>0.17109489555107815</v>
      </c>
      <c r="EA2" cm="1">
        <f t="array" ref="EA2">DQ4/EA3*SUM(Table_pi[li8]/Table_pi[pi Ом*м8])</f>
        <v>0.19949933818147569</v>
      </c>
      <c r="EB2" cm="1">
        <f t="array" ref="EB2">DR4/EB3*SUM(Table_pi[li9]/Table_pi[pi Ом*м9])</f>
        <v>0.1536921236232511</v>
      </c>
      <c r="EC2" cm="1">
        <f t="array" ref="EC2">DS4/EC3*SUM(Table_pi[li10]/Table_pi[pi Ом*м10])</f>
        <v>0.21456200114388596</v>
      </c>
      <c r="EE2" s="14"/>
      <c r="EF2" s="1"/>
    </row>
    <row r="3" spans="1:143" s="17" customFormat="1" ht="45" customHeight="1" thickBot="1">
      <c r="A3" s="15">
        <f>MAX(Table_pg[Плечо №])</f>
        <v>1</v>
      </c>
      <c r="B3" s="16">
        <f>(MAX(Table_pg[Координата измерения, км])-MIN(Table_pg[Координата измерения, км]))*1000+100</f>
        <v>27800.000000006297</v>
      </c>
      <c r="C3" s="17" t="e">
        <v>#REF!</v>
      </c>
      <c r="D3" s="18">
        <f>SUM(Table_pg[Шаг  замера, м])</f>
        <v>27800.000000006126</v>
      </c>
      <c r="E3" s="19"/>
      <c r="F3" s="19"/>
      <c r="G3" s="17">
        <f>MAX(Research!$G$6:$G$715)</f>
        <v>277</v>
      </c>
      <c r="H3" s="16">
        <f>(MAX(Research!$H$6:$H$715)-MIN(Research!$H$6:$H$715))*1000+100</f>
        <v>27800.000000006297</v>
      </c>
      <c r="I3" s="17">
        <f>((SUM(Research!$J$6:$J$715)/SUM(Research!K:K)))^2</f>
        <v>59.989256728017203</v>
      </c>
      <c r="J3" s="18">
        <f>SUM(Research!$J$6:$J$715)</f>
        <v>27800.000000006126</v>
      </c>
      <c r="K3" s="19"/>
      <c r="L3" s="19"/>
      <c r="M3" s="17">
        <f>MAX(Table_pg2[№ п/п])</f>
        <v>55</v>
      </c>
      <c r="N3" s="16">
        <v>-22300.000000005071</v>
      </c>
      <c r="O3" s="17" t="e">
        <v>#REF!</v>
      </c>
      <c r="P3" s="18">
        <f>SUM(Table_pg2[Длина участка, м])</f>
        <v>2800.0000000002501</v>
      </c>
      <c r="Q3" s="19"/>
      <c r="R3" s="19"/>
      <c r="S3" s="17">
        <f>MAX(Table_pg3[№ п/п])</f>
        <v>83</v>
      </c>
      <c r="T3" s="16">
        <f>(MAX(Table_pg4[Координата измерения, км])-MAX(Table_pg3[Координата измерения, км]))*1000</f>
        <v>2700.0000000006139</v>
      </c>
      <c r="U3" s="17" t="e">
        <v>#REF!</v>
      </c>
      <c r="V3" s="18">
        <f>SUM(Table_pg4[Длина участка, м])</f>
        <v>2800.0000000006139</v>
      </c>
      <c r="W3" s="19"/>
      <c r="X3" s="19"/>
      <c r="Y3" s="17">
        <f>MAX(Table_pg4[№ п/п])</f>
        <v>110</v>
      </c>
      <c r="Z3" s="16">
        <f>(MAX(Table_pg4[Координата измерения, км])-MAX(Table_pg3[Координата измерения, км]))*1000</f>
        <v>2700.0000000006139</v>
      </c>
      <c r="AA3" s="17" t="e">
        <v>#REF!</v>
      </c>
      <c r="AB3" s="18">
        <f>SUM(Table_pg4[Длина участка, м])</f>
        <v>2800.0000000006139</v>
      </c>
      <c r="AC3" s="19"/>
      <c r="AD3" s="19"/>
      <c r="AE3" s="17">
        <f>MAX(Table_pg5[№ п/п])</f>
        <v>140</v>
      </c>
      <c r="AF3" s="16">
        <f>(MAX(Table_pg5[Координата измерения, км])-MAX(Table_pg4[Координата измерения, км]))*1000</f>
        <v>3100.0000000007049</v>
      </c>
      <c r="AG3" s="17" t="e">
        <v>#REF!</v>
      </c>
      <c r="AH3" s="18">
        <f>SUM(Table_pg5[Длина участка, м])</f>
        <v>3100.0000000007049</v>
      </c>
      <c r="AI3" s="19"/>
      <c r="AJ3" s="19"/>
      <c r="AK3" s="17">
        <f>MAX(Table_pg6[№ п/п])</f>
        <v>170</v>
      </c>
      <c r="AL3" s="16">
        <f>(MAX(Table_pg6[Координата измерения, км])-MAX(Table_pg5[Координата измерения, км]))*1000</f>
        <v>3000.0000000006821</v>
      </c>
      <c r="AM3" s="17" t="e">
        <v>#REF!</v>
      </c>
      <c r="AN3" s="18">
        <f>SUM(Table_pg6[Длина участка, м])</f>
        <v>3000.0000000006821</v>
      </c>
      <c r="AO3" s="19"/>
      <c r="AP3" s="19"/>
      <c r="AQ3" s="17">
        <f>MAX(Table_pg7[№ п/п])</f>
        <v>190</v>
      </c>
      <c r="AR3" s="16">
        <f>(MAX(Table_pg7[Координата измерения, км])-MIN(Table_pg7[Координата измерения, км]))*1000</f>
        <v>1900.000000000432</v>
      </c>
      <c r="AS3" s="17" t="e">
        <v>#REF!</v>
      </c>
      <c r="AT3" s="18">
        <f>SUM(Table_pg7[Длина участка, м])</f>
        <v>2000.0000000004547</v>
      </c>
      <c r="AU3" s="19"/>
      <c r="AV3" s="19"/>
      <c r="AW3" s="17">
        <f>MAX(Table_pg8[№ п/п])</f>
        <v>220</v>
      </c>
      <c r="AX3" s="16">
        <f>(MAX(Table_pg8[Координата измерения, км])-MAX(Table_pg7[Координата измерения, км]))*1000</f>
        <v>3000.0000000006821</v>
      </c>
      <c r="AY3" s="17" t="e">
        <v>#REF!</v>
      </c>
      <c r="AZ3" s="18">
        <f>SUM(Table_pg8[Длина участка, м])</f>
        <v>3000.0000000006821</v>
      </c>
      <c r="BA3" s="19"/>
      <c r="BB3" s="19"/>
      <c r="BC3" s="17">
        <f>MAX(Table_pg9[№ п/п])</f>
        <v>250</v>
      </c>
      <c r="BD3" s="16">
        <f>(MAX(Table_pg9[Координата измерения, км])-MAX(Table_pg8[Координата измерения, км]))*1000</f>
        <v>3000.0000000006821</v>
      </c>
      <c r="BE3" s="17" t="e">
        <v>#REF!</v>
      </c>
      <c r="BF3" s="18">
        <f>SUM(Table_pg9[Длина участка, м])</f>
        <v>3000.0000000006821</v>
      </c>
      <c r="BG3" s="19"/>
      <c r="BH3" s="19"/>
      <c r="BI3" s="17">
        <f>MAX(Table_pg10[№ п/п])</f>
        <v>277</v>
      </c>
      <c r="BJ3" s="16">
        <f>(MAX(Table_pg10[Координата измерения, км])-MAX(Table_pg9[Координата измерения, км]))*1000</f>
        <v>2700.0000000006139</v>
      </c>
      <c r="BK3" s="17" t="e">
        <v>#REF!</v>
      </c>
      <c r="BL3" s="18">
        <f>SUM(Table_pg10[Длина участка, м])</f>
        <v>2700.0000000006139</v>
      </c>
      <c r="BM3" s="19"/>
      <c r="BN3" s="19"/>
      <c r="BO3" s="19"/>
      <c r="BP3" s="17" t="e">
        <v>#REF!</v>
      </c>
      <c r="BQ3" s="20">
        <f>SUM(Table_s_pipe[li])</f>
        <v>1120</v>
      </c>
      <c r="BR3" s="20" cm="1">
        <f t="array" ref="BR3">SUM(Table_s_pipe[li]*Table_s_pipe[𝛿тi])/SUM(Table_s_pipe[li])</f>
        <v>1.0910714285714284E-2</v>
      </c>
      <c r="BU3" s="17" t="e">
        <v>#REF!</v>
      </c>
      <c r="BV3" s="20">
        <f>SUM(Table_s_arm1[li])</f>
        <v>1120</v>
      </c>
      <c r="BW3" s="20" cm="1">
        <f t="array" ref="BW3">SUM(Table_s_arm1[li]*Table_s_arm1[𝛿тi])/SUM(Table_s_arm1[li])</f>
        <v>1.0910714285714284E-2</v>
      </c>
      <c r="BX3" s="21">
        <f>BV3</f>
        <v>1120</v>
      </c>
      <c r="BY3" s="17" t="e">
        <v>#REF!</v>
      </c>
      <c r="BZ3" s="20">
        <f>SUM(Table_s_arm2[li])</f>
        <v>1580</v>
      </c>
      <c r="CA3" s="20" cm="1">
        <f t="array" ref="CA3">SUM(Table_s_arm2[li]*Table_s_arm2[𝛿тi])/SUM(Table_s_arm2[li])</f>
        <v>1.1091772151898736E-2</v>
      </c>
      <c r="CB3" s="21">
        <f>BX3+BZ3</f>
        <v>2700</v>
      </c>
      <c r="CC3" s="17" t="e">
        <v>#REF!</v>
      </c>
      <c r="CD3" s="20">
        <f>SUM(Table_s_arm3[li])</f>
        <v>1120</v>
      </c>
      <c r="CE3" s="20" cm="1">
        <f t="array" ref="CE3">SUM(Table_s_arm3[li]*Table_s_arm3[𝛿тi])/SUM(Table_s_arm3[li])</f>
        <v>1.0910714285714284E-2</v>
      </c>
      <c r="CF3" s="21">
        <f>CB3+CD3</f>
        <v>3820</v>
      </c>
      <c r="CG3" s="17" t="e">
        <v>#REF!</v>
      </c>
      <c r="CH3" s="20">
        <f>SUM(Table_s_arm4[li])</f>
        <v>1580</v>
      </c>
      <c r="CI3" s="20" cm="1">
        <f t="array" ref="CI3">SUM(Table_s_arm4[li]*Table_s_arm4[𝛿тi])/SUM(Table_s_arm4[li])</f>
        <v>1.1091772151898736E-2</v>
      </c>
      <c r="CJ3" s="21">
        <f>CF3+CH3</f>
        <v>5400</v>
      </c>
      <c r="CK3" s="17" t="e">
        <v>#REF!</v>
      </c>
      <c r="CL3" s="20">
        <f>SUM(Table_s_arm5[li])</f>
        <v>1120</v>
      </c>
      <c r="CM3" s="20" cm="1">
        <f t="array" ref="CM3">SUM(Table_s_arm5[li]*Table_s_arm5[𝛿тi])/SUM(Table_s_arm5[li])</f>
        <v>1.0910714285714284E-2</v>
      </c>
      <c r="CN3" s="21">
        <f>CJ3+CL3</f>
        <v>6520</v>
      </c>
      <c r="CO3" s="17" t="e">
        <v>#REF!</v>
      </c>
      <c r="CP3" s="20">
        <f>SUM(Table_s_arm6[li])</f>
        <v>1580</v>
      </c>
      <c r="CQ3" s="20" cm="1">
        <f t="array" ref="CQ3">SUM(Table_s_arm6[li]*Table_s_arm6[𝛿тi])/SUM(Table_s_arm6[li])</f>
        <v>1.1091772151898736E-2</v>
      </c>
      <c r="CR3" s="21">
        <f>CN3+CP3</f>
        <v>8100</v>
      </c>
      <c r="CS3" s="17" t="e">
        <v>#REF!</v>
      </c>
      <c r="CT3" s="20">
        <f>SUM(Table_s_arm7[li])</f>
        <v>1120</v>
      </c>
      <c r="CU3" s="20" cm="1">
        <f t="array" ref="CU3">SUM(Table_s_arm7[li]*Table_s_arm7[𝛿тi])/SUM(Table_s_arm7[li])</f>
        <v>1.0910714285714284E-2</v>
      </c>
      <c r="CV3" s="21">
        <f>CR3+CT3</f>
        <v>9220</v>
      </c>
      <c r="CW3" s="17" t="e">
        <v>#REF!</v>
      </c>
      <c r="CX3" s="20">
        <f>SUM(Table_s_arm8[li])</f>
        <v>1580</v>
      </c>
      <c r="CY3" s="20" cm="1">
        <f t="array" ref="CY3">SUM(Table_s_arm8[li]*Table_s_arm8[𝛿тi])/SUM(Table_s_arm8[li])</f>
        <v>1.1091772151898736E-2</v>
      </c>
      <c r="CZ3" s="21">
        <f>CV3+CX3</f>
        <v>10800</v>
      </c>
      <c r="DA3" s="17" t="e">
        <v>#REF!</v>
      </c>
      <c r="DB3" s="20">
        <f>SUM(Table_s_arm9[li])</f>
        <v>1120</v>
      </c>
      <c r="DC3" s="20" cm="1">
        <f t="array" ref="DC3">SUM(Table_s_arm9[li]*Table_s_arm9[𝛿тi])/SUM(Table_s_arm9[li])</f>
        <v>1.0910714285714284E-2</v>
      </c>
      <c r="DD3" s="21">
        <f>CZ3+DB3</f>
        <v>11920</v>
      </c>
      <c r="DE3" s="17" t="e">
        <v>#REF!</v>
      </c>
      <c r="DF3" s="20">
        <f>SUM(Table_s_arm10[li])</f>
        <v>1580</v>
      </c>
      <c r="DG3" s="20" cm="1">
        <f t="array" ref="DG3">SUM(Table_s_arm10[li]*Table_s_arm10[𝛿тi])/SUM(Table_s_arm10[li])</f>
        <v>1.1091772151898736E-2</v>
      </c>
      <c r="DH3" s="21">
        <f>DD3+DF3</f>
        <v>13500</v>
      </c>
      <c r="DI3" s="17">
        <f>MAX(Table_pi[n])</f>
        <v>12</v>
      </c>
      <c r="DJ3" s="22">
        <f>SUM(Table_pi[li1])</f>
        <v>70</v>
      </c>
      <c r="DK3" s="22">
        <f>SUM(Table_pi[li2])</f>
        <v>95</v>
      </c>
      <c r="DL3" s="22">
        <f>SUM(Table_pi[li3])</f>
        <v>69</v>
      </c>
      <c r="DM3" s="22">
        <f>SUM(Table_pi[li4])</f>
        <v>86</v>
      </c>
      <c r="DN3" s="22">
        <f>SUM(Table_pi[li5])</f>
        <v>96</v>
      </c>
      <c r="DO3" s="22">
        <f>SUM(Table_pi[li6])</f>
        <v>98</v>
      </c>
      <c r="DP3" s="22">
        <f>SUM(Table_pi[li7])</f>
        <v>78</v>
      </c>
      <c r="DQ3" s="22">
        <f>SUM(Table_pi[li8])</f>
        <v>72</v>
      </c>
      <c r="DR3" s="22">
        <f>SUM(Table_pi[li9])</f>
        <v>63</v>
      </c>
      <c r="DS3" s="22">
        <f>SUM(Table_pi[li10])</f>
        <v>72</v>
      </c>
      <c r="DT3" s="23">
        <f>MIN(DT6:DT17)</f>
        <v>22</v>
      </c>
      <c r="DU3" s="23">
        <f t="shared" ref="DU3:EC3" si="0">MIN(DU6:DU17)</f>
        <v>20</v>
      </c>
      <c r="DV3" s="23">
        <f t="shared" si="0"/>
        <v>34</v>
      </c>
      <c r="DW3" s="23">
        <f t="shared" si="0"/>
        <v>32</v>
      </c>
      <c r="DX3" s="23">
        <f t="shared" si="0"/>
        <v>30</v>
      </c>
      <c r="DY3" s="23">
        <f t="shared" si="0"/>
        <v>27</v>
      </c>
      <c r="DZ3" s="23">
        <f t="shared" si="0"/>
        <v>20</v>
      </c>
      <c r="EA3" s="23">
        <f t="shared" si="0"/>
        <v>25</v>
      </c>
      <c r="EB3" s="23">
        <f t="shared" si="0"/>
        <v>20</v>
      </c>
      <c r="EC3" s="23">
        <f t="shared" si="0"/>
        <v>21</v>
      </c>
      <c r="EE3" s="20" t="s">
        <v>177</v>
      </c>
      <c r="EF3" s="17" t="s">
        <v>178</v>
      </c>
    </row>
    <row r="4" spans="1:143" ht="63" customHeight="1" thickBot="1">
      <c r="B4" s="24"/>
      <c r="D4" s="25"/>
      <c r="H4" s="24"/>
      <c r="J4" s="25"/>
      <c r="N4" s="24"/>
      <c r="P4" s="25"/>
      <c r="T4" s="24"/>
      <c r="V4" s="25"/>
      <c r="Z4" s="24"/>
      <c r="AB4" s="25"/>
      <c r="AF4" s="24"/>
      <c r="AH4" s="25"/>
      <c r="AL4" s="24"/>
      <c r="AN4" s="25"/>
      <c r="AR4" s="24"/>
      <c r="AT4" s="25"/>
      <c r="AX4" s="24"/>
      <c r="AZ4" s="25"/>
      <c r="BD4" s="24"/>
      <c r="BF4" s="25"/>
      <c r="BJ4" s="24"/>
      <c r="BL4" s="25" t="s">
        <v>179</v>
      </c>
      <c r="BR4" s="1"/>
      <c r="BS4">
        <v>6.2</v>
      </c>
      <c r="BU4"/>
      <c r="BW4" s="1"/>
      <c r="BY4"/>
      <c r="CA4" s="1"/>
      <c r="CC4"/>
      <c r="CE4" s="1"/>
      <c r="CG4"/>
      <c r="CI4" s="1"/>
      <c r="CK4"/>
      <c r="CM4" s="1"/>
      <c r="CO4"/>
      <c r="CQ4" s="1"/>
      <c r="CS4"/>
      <c r="CU4" s="1"/>
      <c r="CW4"/>
      <c r="CY4" s="1"/>
      <c r="DA4"/>
      <c r="DC4" s="1"/>
      <c r="DE4"/>
      <c r="DG4" s="1"/>
      <c r="DJ4">
        <f>_xlfn.XLOOKUP(DT3,Table_pi[pi Ом*м],Table_pi[li1])</f>
        <v>4</v>
      </c>
      <c r="DK4">
        <f>_xlfn.XLOOKUP(DU3,Table_pi[pi Ом*м2],Table_pi[li2])</f>
        <v>12</v>
      </c>
      <c r="DL4">
        <f>_xlfn.XLOOKUP(DV3,Table_pi[pi Ом*м3],Table_pi[li3])</f>
        <v>3</v>
      </c>
      <c r="DM4">
        <f>_xlfn.XLOOKUP(DW3,Table_pi[pi Ом*м4],Table_pi[li4])</f>
        <v>8</v>
      </c>
      <c r="DN4">
        <f>_xlfn.XLOOKUP(DX3,Table_pi[pi Ом*м5],Table_pi[li5],,0,1)</f>
        <v>11</v>
      </c>
      <c r="DO4">
        <f>_xlfn.XLOOKUP(DY3,Table_pi[pi Ом*м6],Table_pi[li6])</f>
        <v>9</v>
      </c>
      <c r="DP4">
        <f>_xlfn.XLOOKUP(DZ3,Table_pi[pi Ом*м7],Table_pi[li7])</f>
        <v>4</v>
      </c>
      <c r="DQ4">
        <f>_xlfn.XLOOKUP(EA3,Table_pi[pi Ом*м8],Table_pi[li8])</f>
        <v>6</v>
      </c>
      <c r="DR4">
        <f>_xlfn.XLOOKUP(EB3,Table_pi[pi Ом*м9],Table_pi[li9])</f>
        <v>5</v>
      </c>
      <c r="DS4">
        <f>_xlfn.XLOOKUP(EC3,Table_pi[pi Ом*м10],Table_pi[li10])</f>
        <v>6</v>
      </c>
      <c r="DT4" cm="1">
        <f t="array" ref="DT4">DJ4/(DT3*SUM(Table_pi[li1]/Table_pi[pi Ом*м]))</f>
        <v>0.25954605484506216</v>
      </c>
      <c r="DU4" cm="1">
        <f t="array" ref="DU4">DK4/(DU3*SUM(Table_pi[li2]/Table_pi[pi Ом*м2]))</f>
        <v>0.4614108016972861</v>
      </c>
      <c r="DV4" cm="1">
        <f t="array" ref="DV4">DL4/(DV3*SUM(Table_pi[li3]/Table_pi[pi Ом*м3]))</f>
        <v>0.1558945529643779</v>
      </c>
      <c r="DW4" cm="1">
        <f t="array" ref="DW4">DM4/(DW3*SUM(Table_pi[li4]/Table_pi[pi Ом*м4]))</f>
        <v>0.25105557188709626</v>
      </c>
      <c r="DX4" cm="1">
        <f t="array" ref="DX4">DN4/(DX3*SUM(Table_pi[li5]/Table_pi[pi Ом*м5]))</f>
        <v>0.36876811257189734</v>
      </c>
      <c r="DY4" cm="1">
        <f t="array" ref="DY4">DO4/(DY3*SUM(Table_pi[li6]/Table_pi[pi Ом*м6]))</f>
        <v>0.32254517012059475</v>
      </c>
      <c r="DZ4" cm="1">
        <f t="array" ref="DZ4">DP4/(DZ3*SUM(Table_pi[li7]/Table_pi[pi Ом*м7]))</f>
        <v>0.2337883890174767</v>
      </c>
      <c r="EA4" cm="1">
        <f t="array" ref="EA4">DQ4/(EA3*SUM(Table_pi[li8]/Table_pi[pi Ом*м8]))</f>
        <v>0.28872276231615279</v>
      </c>
      <c r="EB4" cm="1">
        <f t="array" ref="EB4">DR4/(EB3*SUM(Table_pi[li9]/Table_pi[pi Ом*м9]))</f>
        <v>0.4066571436881673</v>
      </c>
      <c r="EC4" cm="1">
        <f t="array" ref="EC4">DS4/(EC3*SUM(Table_pi[li10]/Table_pi[pi Ом*м10]))</f>
        <v>0.38046183679318579</v>
      </c>
      <c r="ED4" s="3"/>
      <c r="EF4" t="s">
        <v>180</v>
      </c>
    </row>
    <row r="5" spans="1:143" ht="60" customHeight="1" thickBot="1">
      <c r="A5" s="26" t="s">
        <v>181</v>
      </c>
      <c r="B5" s="27" t="s">
        <v>182</v>
      </c>
      <c r="C5" s="28" t="s">
        <v>183</v>
      </c>
      <c r="D5" s="29" t="s">
        <v>184</v>
      </c>
      <c r="E5" s="25"/>
      <c r="F5" s="25"/>
      <c r="G5" s="30" t="s">
        <v>185</v>
      </c>
      <c r="H5" s="31" t="s">
        <v>182</v>
      </c>
      <c r="I5" s="31" t="s">
        <v>183</v>
      </c>
      <c r="J5" s="32" t="s">
        <v>186</v>
      </c>
      <c r="K5" s="25"/>
      <c r="L5" s="25"/>
      <c r="M5" s="26" t="s">
        <v>187</v>
      </c>
      <c r="N5" s="27" t="s">
        <v>182</v>
      </c>
      <c r="O5" s="28" t="s">
        <v>183</v>
      </c>
      <c r="P5" s="29" t="s">
        <v>186</v>
      </c>
      <c r="Q5" s="25"/>
      <c r="R5" s="25"/>
      <c r="S5" s="26" t="s">
        <v>187</v>
      </c>
      <c r="T5" s="27" t="s">
        <v>182</v>
      </c>
      <c r="U5" s="28" t="s">
        <v>183</v>
      </c>
      <c r="V5" s="29" t="s">
        <v>186</v>
      </c>
      <c r="W5" s="25"/>
      <c r="X5" s="25"/>
      <c r="Y5" s="26" t="s">
        <v>187</v>
      </c>
      <c r="Z5" s="27" t="s">
        <v>182</v>
      </c>
      <c r="AA5" s="28" t="s">
        <v>183</v>
      </c>
      <c r="AB5" s="29" t="s">
        <v>186</v>
      </c>
      <c r="AC5" s="25"/>
      <c r="AD5" s="25"/>
      <c r="AE5" s="26" t="s">
        <v>187</v>
      </c>
      <c r="AF5" s="27" t="s">
        <v>182</v>
      </c>
      <c r="AG5" s="28" t="s">
        <v>183</v>
      </c>
      <c r="AH5" s="29" t="s">
        <v>186</v>
      </c>
      <c r="AI5" s="25"/>
      <c r="AJ5" s="25"/>
      <c r="AK5" s="26" t="s">
        <v>187</v>
      </c>
      <c r="AL5" s="27" t="s">
        <v>182</v>
      </c>
      <c r="AM5" s="28" t="s">
        <v>183</v>
      </c>
      <c r="AN5" s="29" t="s">
        <v>186</v>
      </c>
      <c r="AO5" s="25"/>
      <c r="AP5" s="25"/>
      <c r="AQ5" s="26" t="s">
        <v>187</v>
      </c>
      <c r="AR5" s="27" t="s">
        <v>182</v>
      </c>
      <c r="AS5" s="28" t="s">
        <v>183</v>
      </c>
      <c r="AT5" s="29" t="s">
        <v>186</v>
      </c>
      <c r="AU5" s="25"/>
      <c r="AV5" s="25"/>
      <c r="AW5" s="26" t="s">
        <v>187</v>
      </c>
      <c r="AX5" s="27" t="s">
        <v>182</v>
      </c>
      <c r="AY5" s="28" t="s">
        <v>183</v>
      </c>
      <c r="AZ5" s="29" t="s">
        <v>186</v>
      </c>
      <c r="BA5" s="25"/>
      <c r="BB5" s="25"/>
      <c r="BC5" s="26" t="s">
        <v>187</v>
      </c>
      <c r="BD5" s="27" t="s">
        <v>182</v>
      </c>
      <c r="BE5" s="28" t="s">
        <v>183</v>
      </c>
      <c r="BF5" s="29" t="s">
        <v>186</v>
      </c>
      <c r="BG5" s="25"/>
      <c r="BH5" s="25"/>
      <c r="BI5" s="26" t="s">
        <v>187</v>
      </c>
      <c r="BJ5" s="27" t="s">
        <v>182</v>
      </c>
      <c r="BK5" s="28" t="s">
        <v>183</v>
      </c>
      <c r="BL5" s="29" t="s">
        <v>186</v>
      </c>
      <c r="BM5" s="25"/>
      <c r="BN5" s="25"/>
      <c r="BO5" s="25"/>
      <c r="BP5" t="s">
        <v>188</v>
      </c>
      <c r="BQ5" t="s">
        <v>189</v>
      </c>
      <c r="BR5" t="s">
        <v>190</v>
      </c>
      <c r="BU5" t="s">
        <v>188</v>
      </c>
      <c r="BV5" t="s">
        <v>189</v>
      </c>
      <c r="BW5" t="s">
        <v>190</v>
      </c>
      <c r="BY5" t="s">
        <v>188</v>
      </c>
      <c r="BZ5" t="s">
        <v>189</v>
      </c>
      <c r="CA5" t="s">
        <v>190</v>
      </c>
      <c r="CC5" t="s">
        <v>188</v>
      </c>
      <c r="CD5" t="s">
        <v>189</v>
      </c>
      <c r="CE5" t="s">
        <v>190</v>
      </c>
      <c r="CG5" t="s">
        <v>188</v>
      </c>
      <c r="CH5" t="s">
        <v>189</v>
      </c>
      <c r="CI5" t="s">
        <v>190</v>
      </c>
      <c r="CK5" t="s">
        <v>188</v>
      </c>
      <c r="CL5" t="s">
        <v>189</v>
      </c>
      <c r="CM5" t="s">
        <v>190</v>
      </c>
      <c r="CO5" t="s">
        <v>188</v>
      </c>
      <c r="CP5" t="s">
        <v>189</v>
      </c>
      <c r="CQ5" t="s">
        <v>190</v>
      </c>
      <c r="CS5" t="s">
        <v>188</v>
      </c>
      <c r="CT5" t="s">
        <v>189</v>
      </c>
      <c r="CU5" t="s">
        <v>190</v>
      </c>
      <c r="CW5" t="s">
        <v>188</v>
      </c>
      <c r="CX5" t="s">
        <v>189</v>
      </c>
      <c r="CY5" t="s">
        <v>190</v>
      </c>
      <c r="DA5" t="s">
        <v>188</v>
      </c>
      <c r="DB5" t="s">
        <v>189</v>
      </c>
      <c r="DC5" t="s">
        <v>190</v>
      </c>
      <c r="DE5" t="s">
        <v>188</v>
      </c>
      <c r="DF5" t="s">
        <v>189</v>
      </c>
      <c r="DG5" t="s">
        <v>190</v>
      </c>
      <c r="DI5" t="s">
        <v>191</v>
      </c>
      <c r="DJ5" s="4" t="s">
        <v>192</v>
      </c>
      <c r="DK5" s="6" t="s">
        <v>193</v>
      </c>
      <c r="DL5" s="6" t="s">
        <v>194</v>
      </c>
      <c r="DM5" s="6" t="s">
        <v>195</v>
      </c>
      <c r="DN5" s="6" t="s">
        <v>196</v>
      </c>
      <c r="DO5" s="6" t="s">
        <v>197</v>
      </c>
      <c r="DP5" s="6" t="s">
        <v>198</v>
      </c>
      <c r="DQ5" s="6" t="s">
        <v>199</v>
      </c>
      <c r="DR5" s="6" t="s">
        <v>200</v>
      </c>
      <c r="DS5" s="5" t="s">
        <v>201</v>
      </c>
      <c r="DT5" t="s">
        <v>202</v>
      </c>
      <c r="DU5" t="s">
        <v>203</v>
      </c>
      <c r="DV5" t="s">
        <v>204</v>
      </c>
      <c r="DW5" t="s">
        <v>205</v>
      </c>
      <c r="DX5" t="s">
        <v>206</v>
      </c>
      <c r="DY5" t="s">
        <v>207</v>
      </c>
      <c r="DZ5" t="s">
        <v>208</v>
      </c>
      <c r="EA5" t="s">
        <v>209</v>
      </c>
      <c r="EB5" t="s">
        <v>210</v>
      </c>
      <c r="EC5" t="s">
        <v>211</v>
      </c>
      <c r="ED5" s="33" t="s">
        <v>212</v>
      </c>
    </row>
    <row r="6" spans="1:143">
      <c r="A6" s="34">
        <v>1</v>
      </c>
      <c r="B6" s="35">
        <v>496.5</v>
      </c>
      <c r="C6" s="36">
        <v>546</v>
      </c>
      <c r="D6" s="37">
        <f t="shared" ref="D6:D69" si="1">IFERROR(IF(B6-B5&lt;=0,"",(B6-B5)*1000),100)</f>
        <v>100</v>
      </c>
      <c r="E6" s="7">
        <f>IFERROR(IF(B6-B5&lt;=0,"",D6/SQRT(Table_pg[[#This Row],[Удельное сопротивление грунта, Ом·м]])),D6/SQRT(Table_pg[[#This Row],[Удельное сопротивление грунта, Ом·м]]))</f>
        <v>4.2796049251091288</v>
      </c>
      <c r="G6" s="38">
        <v>1</v>
      </c>
      <c r="H6" s="39">
        <v>496.5</v>
      </c>
      <c r="I6" s="40">
        <v>546</v>
      </c>
      <c r="J6" s="41">
        <f t="shared" ref="J6:J69" si="2">IFERROR(IF(H6-H5&lt;=0,"",(H6-H5)*1000),100)</f>
        <v>100</v>
      </c>
      <c r="K6" s="7">
        <f>IFERROR(IF(H6-H5&lt;=0,"",J6/SQRT(Table_pg1[[#This Row],[Удельное сопротивление грунта, Ом·м]])),J6/SQRT(Table_pg1[[#This Row],[Удельное сопротивление грунта, Ом·м]]))</f>
        <v>4.2796049251091288</v>
      </c>
      <c r="L6" s="7">
        <v>1</v>
      </c>
      <c r="M6" s="34">
        <v>29</v>
      </c>
      <c r="N6" s="35">
        <v>499.30000000000098</v>
      </c>
      <c r="O6" s="36">
        <v>53</v>
      </c>
      <c r="P6" s="7">
        <v>100</v>
      </c>
      <c r="Q6" s="7">
        <f>IFERROR(IF(N6-N5&lt;=0,"",P6/SQRT(Table_pg2[[#This Row],[Удельное сопротивление грунта, Ом·м]])),P6/SQRT(Table_pg2[[#This Row],[Удельное сопротивление грунта, Ом·м]]))</f>
        <v>13.736056394868903</v>
      </c>
      <c r="R6" s="37">
        <v>1</v>
      </c>
      <c r="S6" s="42">
        <v>56</v>
      </c>
      <c r="T6" s="35">
        <v>502.00000000000125</v>
      </c>
      <c r="U6" s="43">
        <v>73.3</v>
      </c>
      <c r="V6" s="7">
        <f>IFERROR(IF(T6-N32&lt;=0,"",(T6-N32)*1000),100)</f>
        <v>100.00000000002274</v>
      </c>
      <c r="W6" s="7">
        <f>IFERROR(IF(T6-T5&lt;=0,"",V6/SQRT(Table_pg3[[#This Row],[Удельное сопротивление грунта, Ом·м]])),V6/SQRT(Table_pg3[[#This Row],[Удельное сопротивление грунта, Ом·м]]))</f>
        <v>11.680139041205381</v>
      </c>
      <c r="X6" s="7">
        <v>1</v>
      </c>
      <c r="Y6" s="42">
        <v>84</v>
      </c>
      <c r="Z6" s="44">
        <v>504.80000000000189</v>
      </c>
      <c r="AA6" s="43">
        <v>53.1</v>
      </c>
      <c r="AB6" s="7">
        <f>IFERROR(IF(Z6-T33&lt;=0,"",(Z6-T33)*1000),100)</f>
        <v>100.00000000002274</v>
      </c>
      <c r="AC6" s="7">
        <f>IFERROR(IF(Z6-Z5&lt;=0,"",AB6/SQRT(Table_pg4[[#This Row],[Удельное сопротивление грунта, Ом·м]])),AB6/SQRT(Table_pg4[[#This Row],[Удельное сопротивление грунта, Ом·м]]))</f>
        <v>13.723116159880091</v>
      </c>
      <c r="AD6" s="37">
        <v>1</v>
      </c>
      <c r="AE6" s="42">
        <v>111</v>
      </c>
      <c r="AF6" s="44">
        <v>507.5000000000025</v>
      </c>
      <c r="AG6" s="43">
        <v>35.200000000000003</v>
      </c>
      <c r="AH6" s="7">
        <f>IFERROR(IF(AF6-Z32&lt;=0,"",(AF6-Z32)*1000),100)</f>
        <v>100.00000000002274</v>
      </c>
      <c r="AI6" s="7">
        <f>IFERROR(IF(AF6-AF5&lt;=0,"",AH6/SQRT(Table_pg5[[#This Row],[Удельное сопротивление грунта, Ом·м]])),AH6/SQRT(Table_pg5[[#This Row],[Удельное сопротивление грунта, Ом·м]]))</f>
        <v>16.854996561584883</v>
      </c>
      <c r="AJ6" s="7">
        <v>1</v>
      </c>
      <c r="AK6" s="34">
        <v>141</v>
      </c>
      <c r="AL6" s="44">
        <v>510.60000000000321</v>
      </c>
      <c r="AM6" s="45">
        <v>57.4</v>
      </c>
      <c r="AN6" s="7">
        <f>IFERROR(IF(AL6-AF35&lt;=0,"",(AL6-AF35)*1000),100)</f>
        <v>100.00000000002274</v>
      </c>
      <c r="AO6" s="7">
        <f>IFERROR(IF(AL6-AL5&lt;=0,"",AN6/SQRT(Table_pg6[[#This Row],[Удельное сопротивление грунта, Ом·м]])),AN6/SQRT(Table_pg6[[#This Row],[Удельное сопротивление грунта, Ом·м]]))</f>
        <v>13.199091933714367</v>
      </c>
      <c r="AP6" s="37">
        <v>1</v>
      </c>
      <c r="AQ6" s="34">
        <v>171</v>
      </c>
      <c r="AR6" s="44">
        <v>513.60000000000389</v>
      </c>
      <c r="AS6" s="45">
        <v>25</v>
      </c>
      <c r="AT6" s="7">
        <f>IFERROR(IF(AR6-AL35&lt;=0,"",(AR6-AL35)*1000),100)</f>
        <v>100.00000000002274</v>
      </c>
      <c r="AU6" s="7">
        <f>IFERROR(IF(AR6-AR5&lt;=0,"",AT6/SQRT(Table_pg7[[#This Row],[Удельное сопротивление грунта, Ом·м]])),AT6/SQRT(Table_pg7[[#This Row],[Удельное сопротивление грунта, Ом·м]]))</f>
        <v>20.000000000004547</v>
      </c>
      <c r="AV6" s="7">
        <v>1</v>
      </c>
      <c r="AW6" s="34">
        <v>191</v>
      </c>
      <c r="AX6" s="44">
        <v>515.60000000000434</v>
      </c>
      <c r="AY6" s="45">
        <v>77.8</v>
      </c>
      <c r="AZ6" s="7">
        <f>IFERROR(IF(AX6-AR25&lt;=0,"",(AX6-AR25)*1000),100)</f>
        <v>100.00000000002274</v>
      </c>
      <c r="BA6" s="7">
        <f>IFERROR(IF(AX6-AX5&lt;=0,"",AZ6/SQRT(Table_pg8[[#This Row],[Удельное сопротивление грунта, Ом·м]])),AZ6/SQRT(Table_pg8[[#This Row],[Удельное сопротивление грунта, Ом·м]]))</f>
        <v>11.337314689565533</v>
      </c>
      <c r="BB6" s="37">
        <v>1</v>
      </c>
      <c r="BC6" s="34">
        <v>221</v>
      </c>
      <c r="BD6" s="44">
        <v>518.60000000000502</v>
      </c>
      <c r="BE6" s="45">
        <v>69.900000000000006</v>
      </c>
      <c r="BF6" s="7">
        <f>IFERROR(IF(BD6-AX35&lt;=0,"",(BD6-AX35)*1000),100)</f>
        <v>100.00000000002274</v>
      </c>
      <c r="BG6" s="7">
        <f>IFERROR(IF(BD6-AX25&lt;=0,"",BF6/SQRT(Table_pg9[[#This Row],[Удельное сопротивление грунта, Ом·м]])),BF6/SQRT(Table_pg9[[#This Row],[Удельное сопротивление грунта, Ом·м]]))</f>
        <v>11.960832598617015</v>
      </c>
      <c r="BH6" s="7">
        <v>1</v>
      </c>
      <c r="BI6" s="34">
        <v>251</v>
      </c>
      <c r="BJ6" s="44">
        <v>521.60000000000571</v>
      </c>
      <c r="BK6" s="45">
        <v>31.8</v>
      </c>
      <c r="BL6" s="7">
        <f>IFERROR(IF(BJ6-BD35&lt;=0,"",(BJ6-BD35)*1000),100)</f>
        <v>100.00000000002274</v>
      </c>
      <c r="BM6" s="7">
        <f>IFERROR(IF(BJ6-BD35&lt;=0,"",BL6/SQRT(Table_pg10[[#This Row],[Удельное сопротивление грунта, Ом·м]])),BL6/SQRT(Table_pg10[[#This Row],[Удельное сопротивление грунта, Ом·м]]))</f>
        <v>17.733172553301749</v>
      </c>
      <c r="BP6">
        <v>1</v>
      </c>
      <c r="BQ6">
        <v>270</v>
      </c>
      <c r="BR6">
        <v>8.9999999999999993E-3</v>
      </c>
      <c r="BT6" s="7" t="e">
        <v>#REF!</v>
      </c>
      <c r="BU6">
        <v>1</v>
      </c>
      <c r="BV6">
        <v>270</v>
      </c>
      <c r="BW6">
        <v>8.9999999999999993E-3</v>
      </c>
      <c r="BX6" s="46" t="e">
        <v>#REF!</v>
      </c>
      <c r="BY6">
        <v>1</v>
      </c>
      <c r="BZ6">
        <v>230</v>
      </c>
      <c r="CA6">
        <v>8.9999999999999993E-3</v>
      </c>
      <c r="CB6" s="46"/>
      <c r="CC6">
        <v>1</v>
      </c>
      <c r="CD6">
        <v>270</v>
      </c>
      <c r="CE6">
        <v>8.9999999999999993E-3</v>
      </c>
      <c r="CF6" s="46"/>
      <c r="CG6">
        <v>1</v>
      </c>
      <c r="CH6">
        <v>230</v>
      </c>
      <c r="CI6">
        <v>8.9999999999999993E-3</v>
      </c>
      <c r="CJ6" s="46"/>
      <c r="CK6">
        <v>1</v>
      </c>
      <c r="CL6">
        <v>270</v>
      </c>
      <c r="CM6">
        <v>8.9999999999999993E-3</v>
      </c>
      <c r="CN6" s="46"/>
      <c r="CO6">
        <v>1</v>
      </c>
      <c r="CP6">
        <v>230</v>
      </c>
      <c r="CQ6">
        <v>8.9999999999999993E-3</v>
      </c>
      <c r="CR6" s="46"/>
      <c r="CS6">
        <v>1</v>
      </c>
      <c r="CT6">
        <v>270</v>
      </c>
      <c r="CU6">
        <v>8.9999999999999993E-3</v>
      </c>
      <c r="CV6" s="46"/>
      <c r="CW6">
        <v>1</v>
      </c>
      <c r="CX6">
        <v>230</v>
      </c>
      <c r="CY6">
        <v>8.9999999999999993E-3</v>
      </c>
      <c r="CZ6" s="46"/>
      <c r="DA6">
        <v>1</v>
      </c>
      <c r="DB6">
        <v>270</v>
      </c>
      <c r="DC6">
        <v>8.9999999999999993E-3</v>
      </c>
      <c r="DD6" s="46"/>
      <c r="DE6">
        <v>1</v>
      </c>
      <c r="DF6">
        <v>230</v>
      </c>
      <c r="DG6">
        <v>8.9999999999999993E-3</v>
      </c>
      <c r="DH6" s="46"/>
      <c r="DI6">
        <v>1</v>
      </c>
      <c r="DJ6" s="47">
        <v>8</v>
      </c>
      <c r="DK6" s="47">
        <v>1</v>
      </c>
      <c r="DL6" s="47">
        <v>4</v>
      </c>
      <c r="DM6" s="47">
        <v>5</v>
      </c>
      <c r="DN6" s="47">
        <v>10</v>
      </c>
      <c r="DO6" s="47">
        <v>7</v>
      </c>
      <c r="DP6" s="47">
        <v>12</v>
      </c>
      <c r="DQ6" s="47">
        <v>5</v>
      </c>
      <c r="DR6" s="47">
        <v>9</v>
      </c>
      <c r="DS6" s="47">
        <v>7</v>
      </c>
      <c r="DT6" s="47">
        <v>117</v>
      </c>
      <c r="DU6" s="47">
        <v>144</v>
      </c>
      <c r="DV6" s="47">
        <v>113</v>
      </c>
      <c r="DW6" s="47">
        <v>120</v>
      </c>
      <c r="DX6" s="47">
        <v>122</v>
      </c>
      <c r="DY6" s="47">
        <v>122</v>
      </c>
      <c r="DZ6" s="47">
        <v>82</v>
      </c>
      <c r="EA6" s="47">
        <v>132</v>
      </c>
      <c r="EB6" s="47">
        <v>133</v>
      </c>
      <c r="EC6" s="47">
        <v>136</v>
      </c>
      <c r="ED6" s="48" t="s">
        <v>213</v>
      </c>
      <c r="EE6" s="2"/>
      <c r="EG6" s="2"/>
      <c r="EH6" s="2"/>
      <c r="EI6" s="2"/>
      <c r="EJ6" s="2"/>
      <c r="EK6" s="2"/>
      <c r="EL6" s="2"/>
      <c r="EM6" s="2"/>
    </row>
    <row r="7" spans="1:143">
      <c r="A7" s="34">
        <v>1</v>
      </c>
      <c r="B7" s="35">
        <v>496.6</v>
      </c>
      <c r="C7" s="36">
        <v>362.8</v>
      </c>
      <c r="D7" s="7">
        <f t="shared" si="1"/>
        <v>100.00000000002274</v>
      </c>
      <c r="E7" s="7">
        <f>IFERROR(IF(B7-B6&lt;=0,"",D7/SQRT(Table_pg[[#This Row],[Удельное сопротивление грунта, Ом·м]])),D7/SQRT(Table_pg[[#This Row],[Удельное сопротивление грунта, Ом·м]]))</f>
        <v>5.2500853145807422</v>
      </c>
      <c r="G7" s="49">
        <v>2</v>
      </c>
      <c r="H7" s="50">
        <v>496.6</v>
      </c>
      <c r="I7" s="51">
        <v>362.8</v>
      </c>
      <c r="J7" s="52">
        <f t="shared" si="2"/>
        <v>100.00000000002274</v>
      </c>
      <c r="K7" s="7">
        <f>IFERROR(IF(H7-H6&lt;=0,"",J7/SQRT(Table_pg1[[#This Row],[Удельное сопротивление грунта, Ом·м]])),J7/SQRT(Table_pg1[[#This Row],[Удельное сопротивление грунта, Ом·м]]))</f>
        <v>5.2500853145807422</v>
      </c>
      <c r="L7" s="7">
        <v>2</v>
      </c>
      <c r="M7" s="34">
        <v>30</v>
      </c>
      <c r="N7" s="35">
        <v>499.400000000001</v>
      </c>
      <c r="O7" s="36">
        <v>62</v>
      </c>
      <c r="P7" s="7">
        <f t="shared" ref="P7:P32" si="3">IFERROR(IF(N7-N6&lt;=0,"",(N7-N6)*1000),100)</f>
        <v>100.00000000002274</v>
      </c>
      <c r="Q7" s="7">
        <f>IFERROR(IF(N7-N6&lt;=0,"",P7/SQRT(Table_pg2[[#This Row],[Удельное сопротивление грунта, Ом·м]])),P7/SQRT(Table_pg2[[#This Row],[Удельное сопротивление грунта, Ом·м]]))</f>
        <v>12.700012700021938</v>
      </c>
      <c r="R7" s="37">
        <v>2</v>
      </c>
      <c r="S7" s="42">
        <v>57</v>
      </c>
      <c r="T7" s="35">
        <v>502.10000000000127</v>
      </c>
      <c r="U7" s="43">
        <v>47</v>
      </c>
      <c r="V7" s="7">
        <f t="shared" ref="V7:V33" si="4">IFERROR(IF(T7-T6&lt;=0,"",(T7-T6)*1000),100)</f>
        <v>100.00000000002274</v>
      </c>
      <c r="W7" s="7">
        <f>IFERROR(IF(T7-T6&lt;=0,"",V7/SQRT(Table_pg3[[#This Row],[Удельное сопротивление грунта, Ом·м]])),V7/SQRT(Table_pg3[[#This Row],[Удельное сопротивление грунта, Ом·м]]))</f>
        <v>14.586499149792772</v>
      </c>
      <c r="X7" s="7">
        <v>2</v>
      </c>
      <c r="Y7" s="42">
        <v>85</v>
      </c>
      <c r="Z7" s="44">
        <v>504.90000000000191</v>
      </c>
      <c r="AA7" s="43">
        <v>54.5</v>
      </c>
      <c r="AB7" s="7">
        <f t="shared" ref="AB7:AB32" si="5">IFERROR(IF(Z7-Z6&lt;=0,"",(Z7-Z6)*1000),100)</f>
        <v>100.00000000002274</v>
      </c>
      <c r="AC7" s="7">
        <f>IFERROR(IF(Z7-Z6&lt;=0,"",AB7/SQRT(Table_pg4[[#This Row],[Удельное сопротивление грунта, Ом·м]])),AB7/SQRT(Table_pg4[[#This Row],[Удельное сопротивление грунта, Ом·м]]))</f>
        <v>13.545709229575007</v>
      </c>
      <c r="AD7" s="37">
        <v>2</v>
      </c>
      <c r="AE7" s="42">
        <v>112</v>
      </c>
      <c r="AF7" s="44">
        <v>507.60000000000252</v>
      </c>
      <c r="AG7" s="43">
        <v>38.9</v>
      </c>
      <c r="AH7" s="7">
        <f t="shared" ref="AH7:AH35" si="6">IFERROR(IF(AF7-AF6&lt;=0,"",(AF7-AF6)*1000),100)</f>
        <v>100.00000000002274</v>
      </c>
      <c r="AI7" s="7">
        <f>IFERROR(IF(AF7-AF6&lt;=0,"",AH7/SQRT(Table_pg5[[#This Row],[Удельное сопротивление грунта, Ом·м]])),AH7/SQRT(Table_pg5[[#This Row],[Удельное сопротивление грунта, Ом·м]]))</f>
        <v>16.033384194875293</v>
      </c>
      <c r="AJ7" s="7">
        <v>2</v>
      </c>
      <c r="AK7" s="34">
        <v>142</v>
      </c>
      <c r="AL7" s="44">
        <v>510.70000000000323</v>
      </c>
      <c r="AM7" s="45">
        <v>55.9</v>
      </c>
      <c r="AN7" s="7">
        <f t="shared" ref="AN7:AN35" si="7">IFERROR(IF(AL7-AL6&lt;=0,"",(AL7-AL6)*1000),100)</f>
        <v>100.00000000002274</v>
      </c>
      <c r="AO7" s="7">
        <f>IFERROR(IF(AL7-AL6&lt;=0,"",AN7/SQRT(Table_pg6[[#This Row],[Удельное сопротивление грунта, Ом·м]])),AN7/SQRT(Table_pg6[[#This Row],[Удельное сопротивление грунта, Ом·м]]))</f>
        <v>13.375009404309836</v>
      </c>
      <c r="AP7" s="37">
        <v>2</v>
      </c>
      <c r="AQ7" s="34">
        <v>172</v>
      </c>
      <c r="AR7" s="44">
        <v>513.70000000000391</v>
      </c>
      <c r="AS7" s="45">
        <v>27.3</v>
      </c>
      <c r="AT7" s="7">
        <f t="shared" ref="AT7:AT25" si="8">IFERROR(IF(AR7-AR6&lt;=0,"",(AR7-AR6)*1000),100)</f>
        <v>100.00000000002274</v>
      </c>
      <c r="AU7" s="7">
        <f>IFERROR(IF(AR7-AR6&lt;=0,"",AT7/SQRT(Table_pg7[[#This Row],[Удельное сопротивление грунта, Ом·м]])),AT7/SQRT(Table_pg7[[#This Row],[Удельное сопротивление грунта, Ом·м]]))</f>
        <v>19.138975058778168</v>
      </c>
      <c r="AV7" s="7">
        <v>2</v>
      </c>
      <c r="AW7" s="34">
        <v>192</v>
      </c>
      <c r="AX7" s="44">
        <v>515.70000000000437</v>
      </c>
      <c r="AY7" s="45">
        <v>86.1</v>
      </c>
      <c r="AZ7" s="7">
        <f t="shared" ref="AZ7:AZ35" si="9">IFERROR(IF(AX7-AX6&lt;=0,"",(AX7-AX6)*1000),100)</f>
        <v>100.00000000002274</v>
      </c>
      <c r="BA7" s="7">
        <f>IFERROR(IF(AX7-AX6&lt;=0,"",AZ7/SQRT(Table_pg8[[#This Row],[Удельное сопротивление грунта, Ом·м]])),AZ7/SQRT(Table_pg8[[#This Row],[Удельное сопротивление грунта, Ом·м]]))</f>
        <v>10.777013435228509</v>
      </c>
      <c r="BB7" s="37">
        <v>2</v>
      </c>
      <c r="BC7" s="34">
        <v>222</v>
      </c>
      <c r="BD7" s="44">
        <v>518.70000000000505</v>
      </c>
      <c r="BE7" s="45">
        <v>90.1</v>
      </c>
      <c r="BF7" s="7">
        <f t="shared" ref="BF7:BF35" si="10">IFERROR(IF(BD7-BD6&lt;=0,"",(BD7-BD6)*1000),100)</f>
        <v>100.00000000002274</v>
      </c>
      <c r="BG7" s="7">
        <f>IFERROR(IF(BD7-AX26&lt;=0,"",BF7/SQRT(Table_pg9[[#This Row],[Удельное сопротивление грунта, Ом·м]])),BF7/SQRT(Table_pg9[[#This Row],[Удельное сопротивление грунта, Ом·м]]))</f>
        <v>10.535074339699875</v>
      </c>
      <c r="BH7" s="7">
        <v>2</v>
      </c>
      <c r="BI7" s="34">
        <v>252</v>
      </c>
      <c r="BJ7" s="44">
        <v>521.70000000000573</v>
      </c>
      <c r="BK7" s="45">
        <v>28.7</v>
      </c>
      <c r="BL7" s="7">
        <f t="shared" ref="BL7:BL32" si="11">IFERROR(IF(BJ7-BJ6&lt;=0,"",(BJ7-BJ6)*1000),100)</f>
        <v>100.00000000002274</v>
      </c>
      <c r="BM7" s="7">
        <f>IFERROR(IF(BJ7-BD36&lt;=0,"",BL7/SQRT(Table_pg10[[#This Row],[Удельное сопротивление грунта, Ом·м]])),BL7/SQRT(Table_pg10[[#This Row],[Удельное сопротивление грунта, Ом·м]]))</f>
        <v>18.66633482366818</v>
      </c>
      <c r="BP7">
        <v>2</v>
      </c>
      <c r="BQ7">
        <v>130</v>
      </c>
      <c r="BR7">
        <v>9.4999999999999998E-3</v>
      </c>
      <c r="BU7">
        <v>2</v>
      </c>
      <c r="BV7">
        <v>130</v>
      </c>
      <c r="BW7">
        <v>9.4999999999999998E-3</v>
      </c>
      <c r="BY7">
        <v>2</v>
      </c>
      <c r="BZ7">
        <v>200</v>
      </c>
      <c r="CA7">
        <v>9.4999999999999998E-3</v>
      </c>
      <c r="CC7">
        <v>2</v>
      </c>
      <c r="CD7">
        <v>130</v>
      </c>
      <c r="CE7">
        <v>9.4999999999999998E-3</v>
      </c>
      <c r="CG7">
        <v>2</v>
      </c>
      <c r="CH7">
        <v>200</v>
      </c>
      <c r="CI7">
        <v>9.4999999999999998E-3</v>
      </c>
      <c r="CK7">
        <v>2</v>
      </c>
      <c r="CL7">
        <v>130</v>
      </c>
      <c r="CM7">
        <v>9.4999999999999998E-3</v>
      </c>
      <c r="CO7">
        <v>2</v>
      </c>
      <c r="CP7">
        <v>200</v>
      </c>
      <c r="CQ7">
        <v>9.4999999999999998E-3</v>
      </c>
      <c r="CS7">
        <v>2</v>
      </c>
      <c r="CT7">
        <v>130</v>
      </c>
      <c r="CU7">
        <v>9.4999999999999998E-3</v>
      </c>
      <c r="CW7">
        <v>2</v>
      </c>
      <c r="CX7">
        <v>200</v>
      </c>
      <c r="CY7">
        <v>9.4999999999999998E-3</v>
      </c>
      <c r="DA7">
        <v>2</v>
      </c>
      <c r="DB7">
        <v>130</v>
      </c>
      <c r="DC7">
        <v>9.4999999999999998E-3</v>
      </c>
      <c r="DE7">
        <v>2</v>
      </c>
      <c r="DF7">
        <v>200</v>
      </c>
      <c r="DG7">
        <v>9.4999999999999998E-3</v>
      </c>
      <c r="DI7">
        <v>2</v>
      </c>
      <c r="DJ7" s="47">
        <v>5</v>
      </c>
      <c r="DK7" s="47">
        <v>12</v>
      </c>
      <c r="DL7" s="47">
        <v>6</v>
      </c>
      <c r="DM7" s="47">
        <v>9</v>
      </c>
      <c r="DN7" s="47">
        <v>7</v>
      </c>
      <c r="DO7" s="47">
        <v>11</v>
      </c>
      <c r="DP7" s="47">
        <v>12</v>
      </c>
      <c r="DQ7" s="47">
        <v>2</v>
      </c>
      <c r="DR7" s="47">
        <v>4</v>
      </c>
      <c r="DS7" s="47">
        <v>5</v>
      </c>
      <c r="DT7" s="47">
        <v>134</v>
      </c>
      <c r="DU7" s="47">
        <v>99</v>
      </c>
      <c r="DV7" s="47">
        <v>98</v>
      </c>
      <c r="DW7" s="47">
        <v>110</v>
      </c>
      <c r="DX7" s="47">
        <v>140</v>
      </c>
      <c r="DY7" s="47">
        <v>89</v>
      </c>
      <c r="DZ7" s="47">
        <v>121</v>
      </c>
      <c r="EA7" s="47">
        <v>109</v>
      </c>
      <c r="EB7" s="47">
        <v>130</v>
      </c>
      <c r="EC7" s="47">
        <v>146</v>
      </c>
      <c r="ED7" s="48" t="s">
        <v>213</v>
      </c>
    </row>
    <row r="8" spans="1:143">
      <c r="A8" s="34">
        <v>1</v>
      </c>
      <c r="B8" s="35">
        <v>496.7</v>
      </c>
      <c r="C8" s="36">
        <v>269.8</v>
      </c>
      <c r="D8" s="7">
        <f t="shared" si="1"/>
        <v>99.999999999965894</v>
      </c>
      <c r="E8" s="7">
        <f>IFERROR(IF(B8-B7&lt;=0,"",D8/SQRT(Table_pg[[#This Row],[Удельное сопротивление грунта, Ом·м]])),D8/SQRT(Table_pg[[#This Row],[Удельное сопротивление грунта, Ом·м]]))</f>
        <v>6.0880614497910051</v>
      </c>
      <c r="G8" s="38">
        <v>3</v>
      </c>
      <c r="H8" s="39">
        <v>496.7</v>
      </c>
      <c r="I8" s="40">
        <v>269.8</v>
      </c>
      <c r="J8" s="53">
        <f t="shared" si="2"/>
        <v>99.999999999965894</v>
      </c>
      <c r="K8" s="7">
        <f>IFERROR(IF(H8-H7&lt;=0,"",J8/SQRT(Table_pg1[[#This Row],[Удельное сопротивление грунта, Ом·м]])),J8/SQRT(Table_pg1[[#This Row],[Удельное сопротивление грунта, Ом·м]]))</f>
        <v>6.0880614497910051</v>
      </c>
      <c r="L8" s="7">
        <v>3</v>
      </c>
      <c r="M8" s="34">
        <v>31</v>
      </c>
      <c r="N8" s="35">
        <v>499.50000000000102</v>
      </c>
      <c r="O8" s="43">
        <v>44</v>
      </c>
      <c r="P8" s="7">
        <f t="shared" si="3"/>
        <v>100.00000000002274</v>
      </c>
      <c r="Q8" s="7">
        <f>IFERROR(IF(N8-N7&lt;=0,"",P8/SQRT(Table_pg2[[#This Row],[Удельное сопротивление грунта, Ом·м]])),P8/SQRT(Table_pg2[[#This Row],[Удельное сопротивление грунта, Ом·м]]))</f>
        <v>15.075567228891609</v>
      </c>
      <c r="R8" s="37">
        <v>3</v>
      </c>
      <c r="S8" s="42">
        <v>58</v>
      </c>
      <c r="T8" s="35">
        <v>502.2000000000013</v>
      </c>
      <c r="U8" s="43">
        <v>76.400000000000006</v>
      </c>
      <c r="V8" s="7">
        <f t="shared" si="4"/>
        <v>100.00000000002274</v>
      </c>
      <c r="W8" s="7">
        <f>IFERROR(IF(T8-T7&lt;=0,"",V8/SQRT(Table_pg3[[#This Row],[Удельное сопротивление грунта, Ом·м]])),V8/SQRT(Table_pg3[[#This Row],[Удельное сопротивление грунта, Ом·м]]))</f>
        <v>11.440719048909489</v>
      </c>
      <c r="X8" s="7">
        <v>3</v>
      </c>
      <c r="Y8" s="42">
        <v>86</v>
      </c>
      <c r="Z8" s="44">
        <v>505.00000000000193</v>
      </c>
      <c r="AA8" s="43">
        <v>57.9</v>
      </c>
      <c r="AB8" s="7">
        <f t="shared" si="5"/>
        <v>100.00000000002274</v>
      </c>
      <c r="AC8" s="7">
        <f>IFERROR(IF(Z8-Z7&lt;=0,"",AB8/SQRT(Table_pg4[[#This Row],[Удельное сопротивление грунта, Ом·м]])),AB8/SQRT(Table_pg4[[#This Row],[Удельное сопротивление грунта, Ом·м]]))</f>
        <v>13.141977464422194</v>
      </c>
      <c r="AD8" s="37">
        <v>3</v>
      </c>
      <c r="AE8" s="42">
        <v>113</v>
      </c>
      <c r="AF8" s="44">
        <v>507.70000000000255</v>
      </c>
      <c r="AG8" s="43">
        <v>37.5</v>
      </c>
      <c r="AH8" s="7">
        <f t="shared" si="6"/>
        <v>100.00000000002274</v>
      </c>
      <c r="AI8" s="7">
        <f>IFERROR(IF(AF8-AF7&lt;=0,"",AH8/SQRT(Table_pg5[[#This Row],[Удельное сопротивление грунта, Ом·м]])),AH8/SQRT(Table_pg5[[#This Row],[Удельное сопротивление грунта, Ом·м]]))</f>
        <v>16.329931618558234</v>
      </c>
      <c r="AJ8" s="7">
        <v>3</v>
      </c>
      <c r="AK8" s="34">
        <v>143</v>
      </c>
      <c r="AL8" s="44">
        <v>510.80000000000325</v>
      </c>
      <c r="AM8" s="45">
        <v>49.9</v>
      </c>
      <c r="AN8" s="7">
        <f t="shared" si="7"/>
        <v>100.00000000002274</v>
      </c>
      <c r="AO8" s="7">
        <f>IFERROR(IF(AL8-AL7&lt;=0,"",AN8/SQRT(Table_pg6[[#This Row],[Удельное сопротивление грунта, Ом·м]])),AN8/SQRT(Table_pg6[[#This Row],[Удельное сопротивление грунта, Ом·м]]))</f>
        <v>14.156299007978658</v>
      </c>
      <c r="AP8" s="37">
        <v>3</v>
      </c>
      <c r="AQ8" s="34">
        <v>173</v>
      </c>
      <c r="AR8" s="44">
        <v>513.80000000000393</v>
      </c>
      <c r="AS8" s="45">
        <v>27.4</v>
      </c>
      <c r="AT8" s="7">
        <f t="shared" si="8"/>
        <v>100.00000000002274</v>
      </c>
      <c r="AU8" s="7">
        <f>IFERROR(IF(AR8-AR7&lt;=0,"",AT8/SQRT(Table_pg7[[#This Row],[Удельное сопротивление грунта, Ом·м]])),AT8/SQRT(Table_pg7[[#This Row],[Удельное сопротивление грунта, Ом·м]]))</f>
        <v>19.104017997526096</v>
      </c>
      <c r="AV8" s="7">
        <v>3</v>
      </c>
      <c r="AW8" s="34">
        <v>193</v>
      </c>
      <c r="AX8" s="44">
        <v>515.80000000000439</v>
      </c>
      <c r="AY8" s="45">
        <v>93.5</v>
      </c>
      <c r="AZ8" s="7">
        <f t="shared" si="9"/>
        <v>100.00000000002274</v>
      </c>
      <c r="BA8" s="7">
        <f>IFERROR(IF(AX8-AX7&lt;=0,"",AZ8/SQRT(Table_pg8[[#This Row],[Удельное сопротивление грунта, Ом·м]])),AZ8/SQRT(Table_pg8[[#This Row],[Удельное сопротивление грунта, Ом·м]]))</f>
        <v>10.341753799902735</v>
      </c>
      <c r="BB8" s="37">
        <v>3</v>
      </c>
      <c r="BC8" s="34">
        <v>223</v>
      </c>
      <c r="BD8" s="44">
        <v>518.80000000000507</v>
      </c>
      <c r="BE8" s="45">
        <v>112</v>
      </c>
      <c r="BF8" s="7">
        <f t="shared" si="10"/>
        <v>100.00000000002274</v>
      </c>
      <c r="BG8" s="7">
        <f>IFERROR(IF(BD8-AX27&lt;=0,"",BF8/SQRT(Table_pg9[[#This Row],[Удельное сопротивление грунта, Ом·м]])),BF8/SQRT(Table_pg9[[#This Row],[Удельное сопротивление грунта, Ом·м]]))</f>
        <v>9.4491118252328281</v>
      </c>
      <c r="BH8" s="7">
        <v>3</v>
      </c>
      <c r="BI8" s="34">
        <v>253</v>
      </c>
      <c r="BJ8" s="44">
        <v>521.80000000000575</v>
      </c>
      <c r="BK8" s="45">
        <v>31.6</v>
      </c>
      <c r="BL8" s="7">
        <f t="shared" si="11"/>
        <v>100.00000000002274</v>
      </c>
      <c r="BM8" s="7">
        <f>IFERROR(IF(BJ8-BD37&lt;=0,"",BL8/SQRT(Table_pg10[[#This Row],[Удельное сопротивление грунта, Ом·м]])),BL8/SQRT(Table_pg10[[#This Row],[Удельное сопротивление грунта, Ом·м]]))</f>
        <v>17.789201674124545</v>
      </c>
      <c r="BP8">
        <v>3</v>
      </c>
      <c r="BQ8">
        <v>120</v>
      </c>
      <c r="BR8">
        <v>0.01</v>
      </c>
      <c r="BU8">
        <v>3</v>
      </c>
      <c r="BV8">
        <v>120</v>
      </c>
      <c r="BW8">
        <v>0.01</v>
      </c>
      <c r="BY8">
        <v>3</v>
      </c>
      <c r="BZ8">
        <v>190</v>
      </c>
      <c r="CA8">
        <v>0.01</v>
      </c>
      <c r="CC8">
        <v>3</v>
      </c>
      <c r="CD8">
        <v>120</v>
      </c>
      <c r="CE8">
        <v>0.01</v>
      </c>
      <c r="CG8">
        <v>3</v>
      </c>
      <c r="CH8">
        <v>190</v>
      </c>
      <c r="CI8">
        <v>0.01</v>
      </c>
      <c r="CK8">
        <v>3</v>
      </c>
      <c r="CL8">
        <v>120</v>
      </c>
      <c r="CM8">
        <v>0.01</v>
      </c>
      <c r="CO8">
        <v>3</v>
      </c>
      <c r="CP8">
        <v>190</v>
      </c>
      <c r="CQ8">
        <v>0.01</v>
      </c>
      <c r="CS8">
        <v>3</v>
      </c>
      <c r="CT8">
        <v>120</v>
      </c>
      <c r="CU8">
        <v>0.01</v>
      </c>
      <c r="CW8">
        <v>3</v>
      </c>
      <c r="CX8">
        <v>190</v>
      </c>
      <c r="CY8">
        <v>0.01</v>
      </c>
      <c r="DA8">
        <v>3</v>
      </c>
      <c r="DB8">
        <v>120</v>
      </c>
      <c r="DC8">
        <v>0.01</v>
      </c>
      <c r="DE8">
        <v>3</v>
      </c>
      <c r="DF8">
        <v>190</v>
      </c>
      <c r="DG8">
        <v>0.01</v>
      </c>
      <c r="DI8">
        <v>3</v>
      </c>
      <c r="DJ8" s="47">
        <v>5</v>
      </c>
      <c r="DK8" s="47">
        <v>11</v>
      </c>
      <c r="DL8" s="47">
        <v>1</v>
      </c>
      <c r="DM8" s="47">
        <v>9</v>
      </c>
      <c r="DN8" s="47">
        <v>11</v>
      </c>
      <c r="DO8" s="47">
        <v>7</v>
      </c>
      <c r="DP8" s="47">
        <v>5</v>
      </c>
      <c r="DQ8" s="47">
        <v>10</v>
      </c>
      <c r="DR8" s="47">
        <v>2</v>
      </c>
      <c r="DS8" s="47">
        <v>4</v>
      </c>
      <c r="DT8" s="47">
        <v>98</v>
      </c>
      <c r="DU8" s="47">
        <v>86</v>
      </c>
      <c r="DV8" s="47">
        <v>116</v>
      </c>
      <c r="DW8" s="47">
        <v>120</v>
      </c>
      <c r="DX8" s="47">
        <v>141</v>
      </c>
      <c r="DY8" s="47">
        <v>99</v>
      </c>
      <c r="DZ8" s="47">
        <v>99</v>
      </c>
      <c r="EA8" s="47">
        <v>113</v>
      </c>
      <c r="EB8" s="47">
        <v>96</v>
      </c>
      <c r="EC8" s="47">
        <v>132</v>
      </c>
      <c r="ED8" s="48" t="s">
        <v>213</v>
      </c>
    </row>
    <row r="9" spans="1:143">
      <c r="A9" s="34">
        <v>1</v>
      </c>
      <c r="B9" s="35">
        <v>496.8</v>
      </c>
      <c r="C9" s="36">
        <v>271</v>
      </c>
      <c r="D9" s="7">
        <f t="shared" si="1"/>
        <v>100.00000000002274</v>
      </c>
      <c r="E9" s="7">
        <f>IFERROR(IF(B9-B8&lt;=0,"",D9/SQRT(Table_pg[[#This Row],[Удельное сопротивление грунта, Ом·м]])),D9/SQRT(Table_pg[[#This Row],[Удельное сопротивление грунта, Ом·м]]))</f>
        <v>6.0745673923092509</v>
      </c>
      <c r="G9" s="49">
        <v>4</v>
      </c>
      <c r="H9" s="50">
        <v>496.8</v>
      </c>
      <c r="I9" s="51">
        <v>271</v>
      </c>
      <c r="J9" s="52">
        <f t="shared" si="2"/>
        <v>100.00000000002274</v>
      </c>
      <c r="K9" s="7">
        <f>IFERROR(IF(H9-H8&lt;=0,"",J9/SQRT(Table_pg1[[#This Row],[Удельное сопротивление грунта, Ом·м]])),J9/SQRT(Table_pg1[[#This Row],[Удельное сопротивление грунта, Ом·м]]))</f>
        <v>6.0745673923092509</v>
      </c>
      <c r="L9" s="7">
        <v>4</v>
      </c>
      <c r="M9" s="34">
        <v>32</v>
      </c>
      <c r="N9" s="35">
        <v>499.60000000000099</v>
      </c>
      <c r="O9" s="43">
        <v>53</v>
      </c>
      <c r="P9" s="7">
        <f t="shared" si="3"/>
        <v>99.999999999965894</v>
      </c>
      <c r="Q9" s="7">
        <f>IFERROR(IF(N9-N8&lt;=0,"",P9/SQRT(Table_pg2[[#This Row],[Удельное сопротивление грунта, Ом·м]])),P9/SQRT(Table_pg2[[#This Row],[Удельное сопротивление грунта, Ом·м]]))</f>
        <v>13.736056394864217</v>
      </c>
      <c r="R9" s="37">
        <v>4</v>
      </c>
      <c r="S9" s="42">
        <v>59</v>
      </c>
      <c r="T9" s="35">
        <v>502.30000000000132</v>
      </c>
      <c r="U9" s="43">
        <v>71</v>
      </c>
      <c r="V9" s="7">
        <f t="shared" si="4"/>
        <v>100.00000000002274</v>
      </c>
      <c r="W9" s="7">
        <f>IFERROR(IF(T9-T8&lt;=0,"",V9/SQRT(Table_pg3[[#This Row],[Удельное сопротивление грунта, Ом·м]])),V9/SQRT(Table_pg3[[#This Row],[Удельное сопротивление грунта, Ом·м]]))</f>
        <v>11.867816581941231</v>
      </c>
      <c r="X9" s="7">
        <v>4</v>
      </c>
      <c r="Y9" s="42">
        <v>87</v>
      </c>
      <c r="Z9" s="44">
        <v>505.10000000000196</v>
      </c>
      <c r="AA9" s="43">
        <v>44.3</v>
      </c>
      <c r="AB9" s="7">
        <f t="shared" si="5"/>
        <v>100.00000000002274</v>
      </c>
      <c r="AC9" s="7">
        <f>IFERROR(IF(Z9-Z8&lt;=0,"",AB9/SQRT(Table_pg4[[#This Row],[Удельное сопротивление грунта, Ом·м]])),AB9/SQRT(Table_pg4[[#This Row],[Удельное сопротивление грунта, Ом·м]]))</f>
        <v>15.024434575437942</v>
      </c>
      <c r="AD9" s="37">
        <v>4</v>
      </c>
      <c r="AE9" s="42">
        <v>114</v>
      </c>
      <c r="AF9" s="44">
        <v>507.80000000000257</v>
      </c>
      <c r="AG9" s="43">
        <v>41.9</v>
      </c>
      <c r="AH9" s="7">
        <f t="shared" si="6"/>
        <v>100.00000000002274</v>
      </c>
      <c r="AI9" s="7">
        <f>IFERROR(IF(AF9-AF8&lt;=0,"",AH9/SQRT(Table_pg5[[#This Row],[Удельное сопротивление грунта, Ом·м]])),AH9/SQRT(Table_pg5[[#This Row],[Удельное сопротивление грунта, Ом·м]]))</f>
        <v>15.448737310440036</v>
      </c>
      <c r="AJ9" s="7">
        <v>4</v>
      </c>
      <c r="AK9" s="34">
        <v>144</v>
      </c>
      <c r="AL9" s="44">
        <v>510.90000000000327</v>
      </c>
      <c r="AM9" s="45">
        <v>51</v>
      </c>
      <c r="AN9" s="7">
        <f t="shared" si="7"/>
        <v>100.00000000002274</v>
      </c>
      <c r="AO9" s="7">
        <f>IFERROR(IF(AL9-AL8&lt;=0,"",AN9/SQRT(Table_pg6[[#This Row],[Удельное сопротивление грунта, Ом·м]])),AN9/SQRT(Table_pg6[[#This Row],[Удельное сопротивление грунта, Ом·м]]))</f>
        <v>14.002800840283282</v>
      </c>
      <c r="AP9" s="37">
        <v>4</v>
      </c>
      <c r="AQ9" s="34">
        <v>174</v>
      </c>
      <c r="AR9" s="44">
        <v>513.90000000000396</v>
      </c>
      <c r="AS9" s="45">
        <v>22.8</v>
      </c>
      <c r="AT9" s="7">
        <f t="shared" si="8"/>
        <v>100.00000000002274</v>
      </c>
      <c r="AU9" s="7">
        <f>IFERROR(IF(AR9-AR8&lt;=0,"",AT9/SQRT(Table_pg7[[#This Row],[Удельное сопротивление грунта, Ом·м]])),AT9/SQRT(Table_pg7[[#This Row],[Удельное сопротивление грунта, Ом·м]]))</f>
        <v>20.942695414589537</v>
      </c>
      <c r="AV9" s="7">
        <v>4</v>
      </c>
      <c r="AW9" s="34">
        <v>194</v>
      </c>
      <c r="AX9" s="44">
        <v>515.90000000000441</v>
      </c>
      <c r="AY9" s="45">
        <v>98.4</v>
      </c>
      <c r="AZ9" s="7">
        <f t="shared" si="9"/>
        <v>100.00000000002274</v>
      </c>
      <c r="BA9" s="7">
        <f>IFERROR(IF(AX9-AX8&lt;=0,"",AZ9/SQRT(Table_pg8[[#This Row],[Удельное сопротивление грунта, Ом·м]])),AZ9/SQRT(Table_pg8[[#This Row],[Удельное сопротивление грунта, Ом·м]]))</f>
        <v>10.080972981821191</v>
      </c>
      <c r="BB9" s="37">
        <v>4</v>
      </c>
      <c r="BC9" s="34">
        <v>224</v>
      </c>
      <c r="BD9" s="44">
        <v>518.90000000000509</v>
      </c>
      <c r="BE9" s="45">
        <v>134</v>
      </c>
      <c r="BF9" s="7">
        <f t="shared" si="10"/>
        <v>100.00000000002274</v>
      </c>
      <c r="BG9" s="7">
        <f>IFERROR(IF(BD9-AX28&lt;=0,"",BF9/SQRT(Table_pg9[[#This Row],[Удельное сопротивление грунта, Ом·м]])),BF9/SQRT(Table_pg9[[#This Row],[Удельное сопротивление грунта, Ом·м]]))</f>
        <v>8.6386842558155656</v>
      </c>
      <c r="BH9" s="7">
        <v>4</v>
      </c>
      <c r="BI9" s="34">
        <v>254</v>
      </c>
      <c r="BJ9" s="44">
        <v>521.90000000000578</v>
      </c>
      <c r="BK9" s="45">
        <v>30.5</v>
      </c>
      <c r="BL9" s="7">
        <f t="shared" si="11"/>
        <v>100.00000000002274</v>
      </c>
      <c r="BM9" s="7">
        <f>IFERROR(IF(BJ9-BD38&lt;=0,"",BL9/SQRT(Table_pg10[[#This Row],[Удельное сопротивление грунта, Ом·м]])),BL9/SQRT(Table_pg10[[#This Row],[Удельное сопротивление грунта, Ом·м]]))</f>
        <v>18.107149208507824</v>
      </c>
      <c r="BP9">
        <v>4</v>
      </c>
      <c r="BQ9">
        <v>110</v>
      </c>
      <c r="BR9">
        <v>1.0500000000000001E-2</v>
      </c>
      <c r="BU9">
        <v>4</v>
      </c>
      <c r="BV9">
        <v>110</v>
      </c>
      <c r="BW9">
        <v>1.0500000000000001E-2</v>
      </c>
      <c r="BY9">
        <v>4</v>
      </c>
      <c r="BZ9">
        <v>180</v>
      </c>
      <c r="CA9">
        <v>1.0500000000000001E-2</v>
      </c>
      <c r="CC9">
        <v>4</v>
      </c>
      <c r="CD9">
        <v>110</v>
      </c>
      <c r="CE9">
        <v>1.0500000000000001E-2</v>
      </c>
      <c r="CG9">
        <v>4</v>
      </c>
      <c r="CH9">
        <v>180</v>
      </c>
      <c r="CI9">
        <v>1.0500000000000001E-2</v>
      </c>
      <c r="CK9">
        <v>4</v>
      </c>
      <c r="CL9">
        <v>110</v>
      </c>
      <c r="CM9">
        <v>1.0500000000000001E-2</v>
      </c>
      <c r="CO9">
        <v>4</v>
      </c>
      <c r="CP9">
        <v>180</v>
      </c>
      <c r="CQ9">
        <v>1.0500000000000001E-2</v>
      </c>
      <c r="CS9">
        <v>4</v>
      </c>
      <c r="CT9">
        <v>110</v>
      </c>
      <c r="CU9">
        <v>1.0500000000000001E-2</v>
      </c>
      <c r="CW9">
        <v>4</v>
      </c>
      <c r="CX9">
        <v>180</v>
      </c>
      <c r="CY9">
        <v>1.0500000000000001E-2</v>
      </c>
      <c r="DA9">
        <v>4</v>
      </c>
      <c r="DB9">
        <v>110</v>
      </c>
      <c r="DC9">
        <v>1.0500000000000001E-2</v>
      </c>
      <c r="DE9">
        <v>4</v>
      </c>
      <c r="DF9">
        <v>180</v>
      </c>
      <c r="DG9">
        <v>1.0500000000000001E-2</v>
      </c>
      <c r="DI9">
        <v>4</v>
      </c>
      <c r="DJ9" s="47">
        <v>7</v>
      </c>
      <c r="DK9" s="47">
        <v>4</v>
      </c>
      <c r="DL9" s="47">
        <v>1</v>
      </c>
      <c r="DM9" s="47">
        <v>9</v>
      </c>
      <c r="DN9" s="47">
        <v>1</v>
      </c>
      <c r="DO9" s="47">
        <v>7</v>
      </c>
      <c r="DP9" s="47">
        <v>4</v>
      </c>
      <c r="DQ9" s="47">
        <v>6</v>
      </c>
      <c r="DR9" s="47">
        <v>2</v>
      </c>
      <c r="DS9" s="47">
        <v>6</v>
      </c>
      <c r="DT9" s="47">
        <v>29</v>
      </c>
      <c r="DU9" s="47">
        <v>41</v>
      </c>
      <c r="DV9" s="47">
        <v>42</v>
      </c>
      <c r="DW9" s="47">
        <v>50</v>
      </c>
      <c r="DX9" s="47">
        <v>48</v>
      </c>
      <c r="DY9" s="47">
        <v>34</v>
      </c>
      <c r="DZ9" s="47">
        <v>20</v>
      </c>
      <c r="EA9" s="47">
        <v>25</v>
      </c>
      <c r="EB9" s="47">
        <v>35</v>
      </c>
      <c r="EC9" s="47">
        <v>21</v>
      </c>
      <c r="ED9" s="48" t="s">
        <v>214</v>
      </c>
    </row>
    <row r="10" spans="1:143">
      <c r="A10" s="34">
        <v>1</v>
      </c>
      <c r="B10" s="35">
        <v>496.9</v>
      </c>
      <c r="C10" s="36">
        <v>248.8</v>
      </c>
      <c r="D10" s="7">
        <f t="shared" si="1"/>
        <v>99.999999999965894</v>
      </c>
      <c r="E10" s="7">
        <f>IFERROR(IF(B10-B9&lt;=0,"",D10/SQRT(Table_pg[[#This Row],[Удельное сопротивление грунта, Ом·м]])),D10/SQRT(Table_pg[[#This Row],[Удельное сопротивление грунта, Ом·м]]))</f>
        <v>6.3397891167600093</v>
      </c>
      <c r="G10" s="38">
        <v>5</v>
      </c>
      <c r="H10" s="39">
        <v>496.9</v>
      </c>
      <c r="I10" s="40">
        <v>248.8</v>
      </c>
      <c r="J10" s="53">
        <f t="shared" si="2"/>
        <v>99.999999999965894</v>
      </c>
      <c r="K10" s="7">
        <f>IFERROR(IF(H10-H9&lt;=0,"",J10/SQRT(Table_pg1[[#This Row],[Удельное сопротивление грунта, Ом·м]])),J10/SQRT(Table_pg1[[#This Row],[Удельное сопротивление грунта, Ом·м]]))</f>
        <v>6.3397891167600093</v>
      </c>
      <c r="L10" s="7">
        <v>5</v>
      </c>
      <c r="M10" s="34">
        <v>33</v>
      </c>
      <c r="N10" s="35">
        <v>499.70000000000101</v>
      </c>
      <c r="O10" s="43">
        <v>62.6</v>
      </c>
      <c r="P10" s="7">
        <f t="shared" si="3"/>
        <v>100.00000000002274</v>
      </c>
      <c r="Q10" s="7">
        <f>IFERROR(IF(N10-N9&lt;=0,"",P10/SQRT(Table_pg2[[#This Row],[Удельное сопротивление грунта, Ом·м]])),P10/SQRT(Table_pg2[[#This Row],[Удельное сопротивление грунта, Ом·м]]))</f>
        <v>12.63900347914184</v>
      </c>
      <c r="R10" s="37">
        <v>5</v>
      </c>
      <c r="S10" s="42">
        <v>60</v>
      </c>
      <c r="T10" s="35">
        <v>502.40000000000134</v>
      </c>
      <c r="U10" s="43">
        <v>77.2</v>
      </c>
      <c r="V10" s="7">
        <f t="shared" si="4"/>
        <v>100.00000000002274</v>
      </c>
      <c r="W10" s="7">
        <f>IFERROR(IF(T10-T9&lt;=0,"",V10/SQRT(Table_pg3[[#This Row],[Удельное сопротивление грунта, Ом·м]])),V10/SQRT(Table_pg3[[#This Row],[Удельное сопротивление грунта, Ом·м]]))</f>
        <v>11.381286340152222</v>
      </c>
      <c r="X10" s="7">
        <v>5</v>
      </c>
      <c r="Y10" s="42">
        <v>88</v>
      </c>
      <c r="Z10" s="44">
        <v>505.20000000000198</v>
      </c>
      <c r="AA10" s="43">
        <v>58.3</v>
      </c>
      <c r="AB10" s="7">
        <f t="shared" si="5"/>
        <v>100.00000000002274</v>
      </c>
      <c r="AC10" s="7">
        <f>IFERROR(IF(Z10-Z9&lt;=0,"",AB10/SQRT(Table_pg4[[#This Row],[Удельное сопротивление грунта, Ом·м]])),AB10/SQRT(Table_pg4[[#This Row],[Удельное сопротивление грунта, Ом·м]]))</f>
        <v>13.096815896278159</v>
      </c>
      <c r="AD10" s="37">
        <v>5</v>
      </c>
      <c r="AE10" s="42">
        <v>115</v>
      </c>
      <c r="AF10" s="44">
        <v>507.90000000000259</v>
      </c>
      <c r="AG10" s="43">
        <v>42.6</v>
      </c>
      <c r="AH10" s="7">
        <f t="shared" si="6"/>
        <v>100.00000000002274</v>
      </c>
      <c r="AI10" s="7">
        <f>IFERROR(IF(AF10-AF9&lt;=0,"",AH10/SQRT(Table_pg5[[#This Row],[Удельное сопротивление грунта, Ом·м]])),AH10/SQRT(Table_pg5[[#This Row],[Удельное сопротивление грунта, Ом·м]]))</f>
        <v>15.321285325900872</v>
      </c>
      <c r="AJ10" s="7">
        <v>5</v>
      </c>
      <c r="AK10" s="34">
        <v>145</v>
      </c>
      <c r="AL10" s="44">
        <v>511.0000000000033</v>
      </c>
      <c r="AM10" s="45">
        <v>50.5</v>
      </c>
      <c r="AN10" s="7">
        <f t="shared" si="7"/>
        <v>100.00000000002274</v>
      </c>
      <c r="AO10" s="7">
        <f>IFERROR(IF(AL10-AL9&lt;=0,"",AN10/SQRT(Table_pg6[[#This Row],[Удельное сопротивление грунта, Ом·м]])),AN10/SQRT(Table_pg6[[#This Row],[Удельное сопротивление грунта, Ом·м]]))</f>
        <v>14.071950894609037</v>
      </c>
      <c r="AP10" s="37">
        <v>5</v>
      </c>
      <c r="AQ10" s="34">
        <v>175</v>
      </c>
      <c r="AR10" s="44">
        <v>514.00000000000398</v>
      </c>
      <c r="AS10" s="45">
        <v>24.9</v>
      </c>
      <c r="AT10" s="7">
        <f t="shared" si="8"/>
        <v>100.00000000002274</v>
      </c>
      <c r="AU10" s="7">
        <f>IFERROR(IF(AR10-AR9&lt;=0,"",AT10/SQRT(Table_pg7[[#This Row],[Удельное сопротивление грунта, Ом·м]])),AT10/SQRT(Table_pg7[[#This Row],[Удельное сопротивление грунта, Ом·м]]))</f>
        <v>20.040120401409617</v>
      </c>
      <c r="AV10" s="7">
        <v>5</v>
      </c>
      <c r="AW10" s="34">
        <v>195</v>
      </c>
      <c r="AX10" s="44">
        <v>516.00000000000443</v>
      </c>
      <c r="AY10" s="45">
        <v>106.6</v>
      </c>
      <c r="AZ10" s="7">
        <f t="shared" si="9"/>
        <v>100.00000000002274</v>
      </c>
      <c r="BA10" s="7">
        <f>IFERROR(IF(AX10-AX9&lt;=0,"",AZ10/SQRT(Table_pg8[[#This Row],[Удельное сопротивление грунта, Ом·м]])),AZ10/SQRT(Table_pg8[[#This Row],[Удельное сопротивление грунта, Ом·м]]))</f>
        <v>9.6854855528279487</v>
      </c>
      <c r="BB10" s="37">
        <v>5</v>
      </c>
      <c r="BC10" s="34">
        <v>225</v>
      </c>
      <c r="BD10" s="44">
        <v>519.00000000000512</v>
      </c>
      <c r="BE10" s="45">
        <v>163.6</v>
      </c>
      <c r="BF10" s="7">
        <f t="shared" si="10"/>
        <v>100.00000000002274</v>
      </c>
      <c r="BG10" s="7">
        <f>IFERROR(IF(BD10-AX29&lt;=0,"",BF10/SQRT(Table_pg9[[#This Row],[Удельное сопротивление грунта, Ом·м]])),BF10/SQRT(Table_pg9[[#This Row],[Удельное сопротивление грунта, Ом·м]]))</f>
        <v>7.818228340011304</v>
      </c>
      <c r="BH10" s="7">
        <v>5</v>
      </c>
      <c r="BI10" s="34">
        <v>255</v>
      </c>
      <c r="BJ10" s="44">
        <v>522.0000000000058</v>
      </c>
      <c r="BK10" s="45">
        <v>33.1</v>
      </c>
      <c r="BL10" s="7">
        <f t="shared" si="11"/>
        <v>100.00000000002274</v>
      </c>
      <c r="BM10" s="7">
        <f>IFERROR(IF(BJ10-BD39&lt;=0,"",BL10/SQRT(Table_pg10[[#This Row],[Удельное сопротивление грунта, Ом·м]])),BL10/SQRT(Table_pg10[[#This Row],[Удельное сопротивление грунта, Ом·м]]))</f>
        <v>17.381449986278906</v>
      </c>
      <c r="BP10">
        <v>5</v>
      </c>
      <c r="BQ10">
        <v>100</v>
      </c>
      <c r="BR10">
        <v>1.0999999999999999E-2</v>
      </c>
      <c r="BU10">
        <v>5</v>
      </c>
      <c r="BV10">
        <v>100</v>
      </c>
      <c r="BW10">
        <v>1.0999999999999999E-2</v>
      </c>
      <c r="BY10">
        <v>5</v>
      </c>
      <c r="BZ10">
        <v>170</v>
      </c>
      <c r="CA10">
        <v>1.0999999999999999E-2</v>
      </c>
      <c r="CC10">
        <v>5</v>
      </c>
      <c r="CD10">
        <v>100</v>
      </c>
      <c r="CE10">
        <v>1.0999999999999999E-2</v>
      </c>
      <c r="CG10">
        <v>5</v>
      </c>
      <c r="CH10">
        <v>170</v>
      </c>
      <c r="CI10">
        <v>1.0999999999999999E-2</v>
      </c>
      <c r="CK10">
        <v>5</v>
      </c>
      <c r="CL10">
        <v>100</v>
      </c>
      <c r="CM10">
        <v>1.0999999999999999E-2</v>
      </c>
      <c r="CO10">
        <v>5</v>
      </c>
      <c r="CP10">
        <v>170</v>
      </c>
      <c r="CQ10">
        <v>1.0999999999999999E-2</v>
      </c>
      <c r="CS10">
        <v>5</v>
      </c>
      <c r="CT10">
        <v>100</v>
      </c>
      <c r="CU10">
        <v>1.0999999999999999E-2</v>
      </c>
      <c r="CW10">
        <v>5</v>
      </c>
      <c r="CX10">
        <v>170</v>
      </c>
      <c r="CY10">
        <v>1.0999999999999999E-2</v>
      </c>
      <c r="DA10">
        <v>5</v>
      </c>
      <c r="DB10">
        <v>100</v>
      </c>
      <c r="DC10">
        <v>1.0999999999999999E-2</v>
      </c>
      <c r="DE10">
        <v>5</v>
      </c>
      <c r="DF10">
        <v>170</v>
      </c>
      <c r="DG10">
        <v>1.0999999999999999E-2</v>
      </c>
      <c r="DI10">
        <v>5</v>
      </c>
      <c r="DJ10" s="47">
        <v>4</v>
      </c>
      <c r="DK10" s="47">
        <v>10</v>
      </c>
      <c r="DL10" s="47">
        <v>3</v>
      </c>
      <c r="DM10" s="47">
        <v>8</v>
      </c>
      <c r="DN10" s="47">
        <v>11</v>
      </c>
      <c r="DO10" s="47">
        <v>9</v>
      </c>
      <c r="DP10" s="47">
        <v>3</v>
      </c>
      <c r="DQ10" s="47">
        <v>6</v>
      </c>
      <c r="DR10" s="47">
        <v>5</v>
      </c>
      <c r="DS10" s="47">
        <v>3</v>
      </c>
      <c r="DT10" s="47">
        <v>49</v>
      </c>
      <c r="DU10" s="47">
        <v>34</v>
      </c>
      <c r="DV10" s="47">
        <v>34</v>
      </c>
      <c r="DW10" s="47">
        <v>34</v>
      </c>
      <c r="DX10" s="47">
        <v>38</v>
      </c>
      <c r="DY10" s="47">
        <v>27</v>
      </c>
      <c r="DZ10" s="47">
        <v>35</v>
      </c>
      <c r="EA10" s="47">
        <v>45</v>
      </c>
      <c r="EB10" s="47">
        <v>20</v>
      </c>
      <c r="EC10" s="47">
        <v>26</v>
      </c>
      <c r="ED10" s="48" t="s">
        <v>214</v>
      </c>
    </row>
    <row r="11" spans="1:143">
      <c r="A11" s="34">
        <v>1</v>
      </c>
      <c r="B11" s="35">
        <v>497</v>
      </c>
      <c r="C11" s="36">
        <v>192.6</v>
      </c>
      <c r="D11" s="7">
        <f t="shared" si="1"/>
        <v>100.00000000002274</v>
      </c>
      <c r="E11" s="7">
        <f>IFERROR(IF(B11-B10&lt;=0,"",D11/SQRT(Table_pg[[#This Row],[Удельное сопротивление грунта, Ом·м]])),D11/SQRT(Table_pg[[#This Row],[Удельное сопротивление грунта, Ом·м]]))</f>
        <v>7.2056283527869205</v>
      </c>
      <c r="G11" s="49">
        <v>6</v>
      </c>
      <c r="H11" s="50">
        <v>497</v>
      </c>
      <c r="I11" s="51">
        <v>192.6</v>
      </c>
      <c r="J11" s="52">
        <f t="shared" si="2"/>
        <v>100.00000000002274</v>
      </c>
      <c r="K11" s="7">
        <f>IFERROR(IF(H11-H10&lt;=0,"",J11/SQRT(Table_pg1[[#This Row],[Удельное сопротивление грунта, Ом·м]])),J11/SQRT(Table_pg1[[#This Row],[Удельное сопротивление грунта, Ом·м]]))</f>
        <v>7.2056283527869205</v>
      </c>
      <c r="L11" s="7">
        <v>6</v>
      </c>
      <c r="M11" s="34">
        <v>34</v>
      </c>
      <c r="N11" s="35">
        <v>499.80000000000098</v>
      </c>
      <c r="O11" s="43">
        <v>44.9</v>
      </c>
      <c r="P11" s="7">
        <f t="shared" si="3"/>
        <v>99.999999999965894</v>
      </c>
      <c r="Q11" s="7">
        <f>IFERROR(IF(N11-N10&lt;=0,"",P11/SQRT(Table_pg2[[#This Row],[Удельное сопротивление грунта, Ом·м]])),P11/SQRT(Table_pg2[[#This Row],[Удельное сопротивление грунта, Ом·м]]))</f>
        <v>14.923710973492419</v>
      </c>
      <c r="R11" s="37">
        <v>6</v>
      </c>
      <c r="S11" s="42">
        <v>61</v>
      </c>
      <c r="T11" s="35">
        <v>502.50000000000136</v>
      </c>
      <c r="U11" s="43">
        <v>69.400000000000006</v>
      </c>
      <c r="V11" s="7">
        <f t="shared" si="4"/>
        <v>100.00000000002274</v>
      </c>
      <c r="W11" s="7">
        <f>IFERROR(IF(T11-T10&lt;=0,"",V11/SQRT(Table_pg3[[#This Row],[Удельное сопротивление грунта, Ом·м]])),V11/SQRT(Table_pg3[[#This Row],[Удельное сопротивление грунта, Ом·м]]))</f>
        <v>12.00384184418632</v>
      </c>
      <c r="X11" s="7">
        <v>6</v>
      </c>
      <c r="Y11" s="42">
        <v>89</v>
      </c>
      <c r="Z11" s="44">
        <v>505.300000000002</v>
      </c>
      <c r="AA11" s="43">
        <v>60.7</v>
      </c>
      <c r="AB11" s="7">
        <f t="shared" si="5"/>
        <v>100.00000000002274</v>
      </c>
      <c r="AC11" s="7">
        <f>IFERROR(IF(Z11-Z10&lt;=0,"",AB11/SQRT(Table_pg4[[#This Row],[Удельное сопротивление грунта, Ом·м]])),AB11/SQRT(Table_pg4[[#This Row],[Удельное сопротивление грунта, Ом·м]]))</f>
        <v>12.835289081243415</v>
      </c>
      <c r="AD11" s="37">
        <v>6</v>
      </c>
      <c r="AE11" s="34">
        <v>116</v>
      </c>
      <c r="AF11" s="44">
        <v>508.10000000000264</v>
      </c>
      <c r="AG11" s="45">
        <v>32.6</v>
      </c>
      <c r="AH11" s="7">
        <f t="shared" si="6"/>
        <v>200.00000000004547</v>
      </c>
      <c r="AI11" s="7">
        <f>IFERROR(IF(AF11-AF10&lt;=0,"",AH11/SQRT(Table_pg5[[#This Row],[Удельное сопротивление грунта, Ом·м]])),AH11/SQRT(Table_pg5[[#This Row],[Удельное сопротивление грунта, Ом·м]]))</f>
        <v>35.028472205210903</v>
      </c>
      <c r="AJ11" s="7">
        <v>6</v>
      </c>
      <c r="AK11" s="34">
        <v>146</v>
      </c>
      <c r="AL11" s="44">
        <v>511.10000000000332</v>
      </c>
      <c r="AM11" s="45">
        <v>51.7</v>
      </c>
      <c r="AN11" s="7">
        <f t="shared" si="7"/>
        <v>100.00000000002274</v>
      </c>
      <c r="AO11" s="7">
        <f>IFERROR(IF(AL11-AL10&lt;=0,"",AN11/SQRT(Table_pg6[[#This Row],[Удельное сопротивление грунта, Ом·м]])),AN11/SQRT(Table_pg6[[#This Row],[Удельное сопротивление грунта, Ом·м]]))</f>
        <v>13.907681247390048</v>
      </c>
      <c r="AP11" s="37">
        <v>6</v>
      </c>
      <c r="AQ11" s="34">
        <v>176</v>
      </c>
      <c r="AR11" s="44">
        <v>514.100000000004</v>
      </c>
      <c r="AS11" s="45">
        <v>37.799999999999997</v>
      </c>
      <c r="AT11" s="7">
        <f t="shared" si="8"/>
        <v>100.00000000002274</v>
      </c>
      <c r="AU11" s="7">
        <f>IFERROR(IF(AR11-AR10&lt;=0,"",AT11/SQRT(Table_pg7[[#This Row],[Удельное сопротивление грунта, Ом·м]])),AT11/SQRT(Table_pg7[[#This Row],[Удельное сопротивление грунта, Ом·м]]))</f>
        <v>16.265001215812585</v>
      </c>
      <c r="AV11" s="7">
        <v>6</v>
      </c>
      <c r="AW11" s="34">
        <v>196</v>
      </c>
      <c r="AX11" s="44">
        <v>516.10000000000446</v>
      </c>
      <c r="AY11" s="45">
        <v>18.2</v>
      </c>
      <c r="AZ11" s="7">
        <f t="shared" si="9"/>
        <v>100.00000000002274</v>
      </c>
      <c r="BA11" s="7">
        <f>IFERROR(IF(AX11-AX10&lt;=0,"",AZ11/SQRT(Table_pg8[[#This Row],[Удельное сопротивление грунта, Ом·м]])),AZ11/SQRT(Table_pg8[[#This Row],[Удельное сопротивление грунта, Ом·м]]))</f>
        <v>23.440361546930099</v>
      </c>
      <c r="BB11" s="37">
        <v>6</v>
      </c>
      <c r="BC11" s="34">
        <v>226</v>
      </c>
      <c r="BD11" s="44">
        <v>519.10000000000514</v>
      </c>
      <c r="BE11" s="45">
        <v>91.7</v>
      </c>
      <c r="BF11" s="7">
        <f t="shared" si="10"/>
        <v>100.00000000002274</v>
      </c>
      <c r="BG11" s="7">
        <f>IFERROR(IF(BD11-AX30&lt;=0,"",BF11/SQRT(Table_pg9[[#This Row],[Удельное сопротивление грунта, Ом·м]])),BF11/SQRT(Table_pg9[[#This Row],[Удельное сопротивление грунта, Ом·м]]))</f>
        <v>10.442760846130282</v>
      </c>
      <c r="BH11" s="7">
        <v>6</v>
      </c>
      <c r="BI11" s="34">
        <v>256</v>
      </c>
      <c r="BJ11" s="44">
        <v>522.10000000000582</v>
      </c>
      <c r="BK11" s="45">
        <v>31.3</v>
      </c>
      <c r="BL11" s="7">
        <f t="shared" si="11"/>
        <v>100.00000000002274</v>
      </c>
      <c r="BM11" s="7">
        <f>IFERROR(IF(BJ11-BD40&lt;=0,"",BL11/SQRT(Table_pg10[[#This Row],[Удельное сопротивление грунта, Ом·м]])),BL11/SQRT(Table_pg10[[#This Row],[Удельное сопротивление грунта, Ом·м]]))</f>
        <v>17.874250135083123</v>
      </c>
      <c r="BP11">
        <v>6</v>
      </c>
      <c r="BQ11">
        <v>90</v>
      </c>
      <c r="BR11">
        <v>1.15E-2</v>
      </c>
      <c r="BU11">
        <v>6</v>
      </c>
      <c r="BV11">
        <v>90</v>
      </c>
      <c r="BW11">
        <v>1.15E-2</v>
      </c>
      <c r="BY11">
        <v>6</v>
      </c>
      <c r="BZ11">
        <v>160</v>
      </c>
      <c r="CA11">
        <v>1.15E-2</v>
      </c>
      <c r="CC11">
        <v>6</v>
      </c>
      <c r="CD11">
        <v>90</v>
      </c>
      <c r="CE11">
        <v>1.15E-2</v>
      </c>
      <c r="CG11">
        <v>6</v>
      </c>
      <c r="CH11">
        <v>160</v>
      </c>
      <c r="CI11">
        <v>1.15E-2</v>
      </c>
      <c r="CK11">
        <v>6</v>
      </c>
      <c r="CL11">
        <v>90</v>
      </c>
      <c r="CM11">
        <v>1.15E-2</v>
      </c>
      <c r="CO11">
        <v>6</v>
      </c>
      <c r="CP11">
        <v>160</v>
      </c>
      <c r="CQ11">
        <v>1.15E-2</v>
      </c>
      <c r="CS11">
        <v>6</v>
      </c>
      <c r="CT11">
        <v>90</v>
      </c>
      <c r="CU11">
        <v>1.15E-2</v>
      </c>
      <c r="CW11">
        <v>6</v>
      </c>
      <c r="CX11">
        <v>160</v>
      </c>
      <c r="CY11">
        <v>1.15E-2</v>
      </c>
      <c r="DA11">
        <v>6</v>
      </c>
      <c r="DB11">
        <v>90</v>
      </c>
      <c r="DC11">
        <v>1.15E-2</v>
      </c>
      <c r="DE11">
        <v>6</v>
      </c>
      <c r="DF11">
        <v>160</v>
      </c>
      <c r="DG11">
        <v>1.15E-2</v>
      </c>
      <c r="DI11">
        <v>6</v>
      </c>
      <c r="DJ11" s="47">
        <v>4</v>
      </c>
      <c r="DK11" s="47">
        <v>12</v>
      </c>
      <c r="DL11" s="47">
        <v>6</v>
      </c>
      <c r="DM11" s="47">
        <v>8</v>
      </c>
      <c r="DN11" s="47">
        <v>11</v>
      </c>
      <c r="DO11" s="47">
        <v>2</v>
      </c>
      <c r="DP11" s="47">
        <v>9</v>
      </c>
      <c r="DQ11" s="47">
        <v>8</v>
      </c>
      <c r="DR11" s="47">
        <v>6</v>
      </c>
      <c r="DS11" s="47">
        <v>6</v>
      </c>
      <c r="DT11" s="47">
        <v>22</v>
      </c>
      <c r="DU11" s="47">
        <v>20</v>
      </c>
      <c r="DV11" s="47">
        <v>35</v>
      </c>
      <c r="DW11" s="47">
        <v>32</v>
      </c>
      <c r="DX11" s="47">
        <v>30</v>
      </c>
      <c r="DY11" s="47">
        <v>39</v>
      </c>
      <c r="DZ11" s="47">
        <v>46</v>
      </c>
      <c r="EA11" s="47">
        <v>37</v>
      </c>
      <c r="EB11" s="47">
        <v>50</v>
      </c>
      <c r="EC11" s="47">
        <v>39</v>
      </c>
      <c r="ED11" s="48" t="s">
        <v>214</v>
      </c>
    </row>
    <row r="12" spans="1:143">
      <c r="A12" s="34">
        <v>1</v>
      </c>
      <c r="B12" s="35">
        <v>497.1</v>
      </c>
      <c r="C12" s="36">
        <v>196.3</v>
      </c>
      <c r="D12" s="7">
        <f t="shared" si="1"/>
        <v>100.00000000002274</v>
      </c>
      <c r="E12" s="7">
        <f>IFERROR(IF(B12-B11&lt;=0,"",D12/SQRT(Table_pg[[#This Row],[Удельное сопротивление грунта, Ом·м]])),D12/SQRT(Table_pg[[#This Row],[Удельное сопротивление грунта, Ом·м]]))</f>
        <v>7.1373969378491537</v>
      </c>
      <c r="G12" s="38">
        <v>7</v>
      </c>
      <c r="H12" s="39">
        <v>497.1</v>
      </c>
      <c r="I12" s="40">
        <v>196.3</v>
      </c>
      <c r="J12" s="53">
        <f t="shared" si="2"/>
        <v>100.00000000002274</v>
      </c>
      <c r="K12" s="7">
        <f>IFERROR(IF(H12-H11&lt;=0,"",J12/SQRT(Table_pg1[[#This Row],[Удельное сопротивление грунта, Ом·м]])),J12/SQRT(Table_pg1[[#This Row],[Удельное сопротивление грунта, Ом·м]]))</f>
        <v>7.1373969378491537</v>
      </c>
      <c r="L12" s="7">
        <v>7</v>
      </c>
      <c r="M12" s="34">
        <v>35</v>
      </c>
      <c r="N12" s="35">
        <v>499.900000000001</v>
      </c>
      <c r="O12" s="43">
        <v>45.6</v>
      </c>
      <c r="P12" s="7">
        <f t="shared" si="3"/>
        <v>100.00000000002274</v>
      </c>
      <c r="Q12" s="7">
        <f>IFERROR(IF(N12-N11&lt;=0,"",P12/SQRT(Table_pg2[[#This Row],[Удельное сопротивление грунта, Ом·м]])),P12/SQRT(Table_pg2[[#This Row],[Удельное сопротивление грунта, Ом·м]]))</f>
        <v>14.808721943980675</v>
      </c>
      <c r="R12" s="37">
        <v>7</v>
      </c>
      <c r="S12" s="42">
        <v>62</v>
      </c>
      <c r="T12" s="35">
        <v>502.60000000000139</v>
      </c>
      <c r="U12" s="43">
        <v>83</v>
      </c>
      <c r="V12" s="7">
        <f t="shared" si="4"/>
        <v>100.00000000002274</v>
      </c>
      <c r="W12" s="7">
        <f>IFERROR(IF(T12-T11&lt;=0,"",V12/SQRT(Table_pg3[[#This Row],[Удельное сопротивление грунта, Ом·м]])),V12/SQRT(Table_pg3[[#This Row],[Удельное сопротивление грунта, Ом·м]]))</f>
        <v>10.97642599897153</v>
      </c>
      <c r="X12" s="7">
        <v>7</v>
      </c>
      <c r="Y12" s="42">
        <v>90</v>
      </c>
      <c r="Z12" s="44">
        <v>505.40000000000202</v>
      </c>
      <c r="AA12" s="43">
        <v>62</v>
      </c>
      <c r="AB12" s="7">
        <f t="shared" si="5"/>
        <v>100.00000000002274</v>
      </c>
      <c r="AC12" s="7">
        <f>IFERROR(IF(Z12-Z11&lt;=0,"",AB12/SQRT(Table_pg4[[#This Row],[Удельное сопротивление грунта, Ом·м]])),AB12/SQRT(Table_pg4[[#This Row],[Удельное сопротивление грунта, Ом·м]]))</f>
        <v>12.700012700021938</v>
      </c>
      <c r="AD12" s="37">
        <v>7</v>
      </c>
      <c r="AE12" s="34">
        <v>117</v>
      </c>
      <c r="AF12" s="44">
        <v>508.20000000000266</v>
      </c>
      <c r="AG12" s="45">
        <v>47.2</v>
      </c>
      <c r="AH12" s="7">
        <f t="shared" si="6"/>
        <v>100.00000000002274</v>
      </c>
      <c r="AI12" s="7">
        <f>IFERROR(IF(AF12-AF11&lt;=0,"",AH12/SQRT(Table_pg5[[#This Row],[Удельное сопротивление грунта, Ом·м]])),AH12/SQRT(Table_pg5[[#This Row],[Удельное сопротивление грунта, Ом·м]]))</f>
        <v>14.55556274349286</v>
      </c>
      <c r="AJ12" s="7">
        <v>7</v>
      </c>
      <c r="AK12" s="34">
        <v>147</v>
      </c>
      <c r="AL12" s="44">
        <v>511.20000000000334</v>
      </c>
      <c r="AM12" s="45">
        <v>56.9</v>
      </c>
      <c r="AN12" s="7">
        <f t="shared" si="7"/>
        <v>100.00000000002274</v>
      </c>
      <c r="AO12" s="7">
        <f>IFERROR(IF(AL12-AL11&lt;=0,"",AN12/SQRT(Table_pg6[[#This Row],[Удельное сопротивление грунта, Ом·м]])),AN12/SQRT(Table_pg6[[#This Row],[Удельное сопротивление грунта, Ом·м]]))</f>
        <v>13.256957585694481</v>
      </c>
      <c r="AP12" s="37">
        <v>7</v>
      </c>
      <c r="AQ12" s="34">
        <v>177</v>
      </c>
      <c r="AR12" s="44">
        <v>514.20000000000402</v>
      </c>
      <c r="AS12" s="45">
        <v>21.7</v>
      </c>
      <c r="AT12" s="7">
        <f t="shared" si="8"/>
        <v>100.00000000002274</v>
      </c>
      <c r="AU12" s="7">
        <f>IFERROR(IF(AR12-AR11&lt;=0,"",AT12/SQRT(Table_pg7[[#This Row],[Удельное сопротивление грунта, Ом·м]])),AT12/SQRT(Table_pg7[[#This Row],[Удельное сопротивление грунта, Ом·м]]))</f>
        <v>21.466939537059474</v>
      </c>
      <c r="AV12" s="7">
        <v>7</v>
      </c>
      <c r="AW12" s="34">
        <v>197</v>
      </c>
      <c r="AX12" s="44">
        <v>516.20000000000448</v>
      </c>
      <c r="AY12" s="45">
        <v>118.6</v>
      </c>
      <c r="AZ12" s="7">
        <f t="shared" si="9"/>
        <v>100.00000000002274</v>
      </c>
      <c r="BA12" s="7">
        <f>IFERROR(IF(AX12-AX11&lt;=0,"",AZ12/SQRT(Table_pg8[[#This Row],[Удельное сопротивление грунта, Ом·м]])),AZ12/SQRT(Table_pg8[[#This Row],[Удельное сопротивление грунта, Ом·м]]))</f>
        <v>9.182430617244572</v>
      </c>
      <c r="BB12" s="37">
        <v>7</v>
      </c>
      <c r="BC12" s="34">
        <v>227</v>
      </c>
      <c r="BD12" s="44">
        <v>519.20000000000516</v>
      </c>
      <c r="BE12" s="45">
        <v>202.6</v>
      </c>
      <c r="BF12" s="7">
        <f t="shared" si="10"/>
        <v>100.00000000002274</v>
      </c>
      <c r="BG12" s="7">
        <f>IFERROR(IF(BD12-AX31&lt;=0,"",BF12/SQRT(Table_pg9[[#This Row],[Удельное сопротивление грунта, Ом·м]])),BF12/SQRT(Table_pg9[[#This Row],[Удельное сопротивление грунта, Ом·м]]))</f>
        <v>7.0255491998665871</v>
      </c>
      <c r="BH12" s="7">
        <v>7</v>
      </c>
      <c r="BI12" s="34">
        <v>257</v>
      </c>
      <c r="BJ12" s="44">
        <v>522.20000000000584</v>
      </c>
      <c r="BK12" s="45">
        <v>36.799999999999997</v>
      </c>
      <c r="BL12" s="7">
        <f t="shared" si="11"/>
        <v>100.00000000002274</v>
      </c>
      <c r="BM12" s="7">
        <f>IFERROR(IF(BJ12-BD41&lt;=0,"",BL12/SQRT(Table_pg10[[#This Row],[Удельное сопротивление грунта, Ом·м]])),BL12/SQRT(Table_pg10[[#This Row],[Удельное сопротивление грунта, Ом·м]]))</f>
        <v>16.484511834898424</v>
      </c>
      <c r="BP12">
        <v>7</v>
      </c>
      <c r="BQ12">
        <v>80</v>
      </c>
      <c r="BR12">
        <v>1.2E-2</v>
      </c>
      <c r="BU12">
        <v>7</v>
      </c>
      <c r="BV12">
        <v>80</v>
      </c>
      <c r="BW12">
        <v>1.2E-2</v>
      </c>
      <c r="BY12">
        <v>7</v>
      </c>
      <c r="BZ12">
        <v>150</v>
      </c>
      <c r="CA12">
        <v>1.2E-2</v>
      </c>
      <c r="CC12">
        <v>7</v>
      </c>
      <c r="CD12">
        <v>80</v>
      </c>
      <c r="CE12">
        <v>1.2E-2</v>
      </c>
      <c r="CG12">
        <v>7</v>
      </c>
      <c r="CH12">
        <v>150</v>
      </c>
      <c r="CI12">
        <v>1.2E-2</v>
      </c>
      <c r="CK12">
        <v>7</v>
      </c>
      <c r="CL12">
        <v>80</v>
      </c>
      <c r="CM12">
        <v>1.2E-2</v>
      </c>
      <c r="CO12">
        <v>7</v>
      </c>
      <c r="CP12">
        <v>150</v>
      </c>
      <c r="CQ12">
        <v>1.2E-2</v>
      </c>
      <c r="CS12">
        <v>7</v>
      </c>
      <c r="CT12">
        <v>80</v>
      </c>
      <c r="CU12">
        <v>1.2E-2</v>
      </c>
      <c r="CW12">
        <v>7</v>
      </c>
      <c r="CX12">
        <v>150</v>
      </c>
      <c r="CY12">
        <v>1.2E-2</v>
      </c>
      <c r="DA12">
        <v>7</v>
      </c>
      <c r="DB12">
        <v>80</v>
      </c>
      <c r="DC12">
        <v>1.2E-2</v>
      </c>
      <c r="DE12">
        <v>7</v>
      </c>
      <c r="DF12">
        <v>150</v>
      </c>
      <c r="DG12">
        <v>1.2E-2</v>
      </c>
      <c r="DI12">
        <v>7</v>
      </c>
      <c r="DJ12" s="47">
        <v>1</v>
      </c>
      <c r="DK12" s="47">
        <v>1</v>
      </c>
      <c r="DL12" s="47">
        <v>10</v>
      </c>
      <c r="DM12" s="47">
        <v>11</v>
      </c>
      <c r="DN12" s="47">
        <v>5</v>
      </c>
      <c r="DO12" s="47">
        <v>12</v>
      </c>
      <c r="DP12" s="47">
        <v>7</v>
      </c>
      <c r="DQ12" s="47">
        <v>10</v>
      </c>
      <c r="DR12" s="47">
        <v>4</v>
      </c>
      <c r="DS12" s="47">
        <v>4</v>
      </c>
      <c r="DT12" s="47">
        <v>64</v>
      </c>
      <c r="DU12" s="47">
        <v>105</v>
      </c>
      <c r="DV12" s="47">
        <v>104</v>
      </c>
      <c r="DW12" s="47">
        <v>106</v>
      </c>
      <c r="DX12" s="47">
        <v>69</v>
      </c>
      <c r="DY12" s="47">
        <v>94</v>
      </c>
      <c r="DZ12" s="47">
        <v>127</v>
      </c>
      <c r="EA12" s="47">
        <v>123</v>
      </c>
      <c r="EB12" s="47">
        <v>125</v>
      </c>
      <c r="EC12" s="47">
        <v>80</v>
      </c>
      <c r="ED12" s="48" t="s">
        <v>215</v>
      </c>
    </row>
    <row r="13" spans="1:143">
      <c r="A13" s="34">
        <v>1</v>
      </c>
      <c r="B13" s="35">
        <v>497.2</v>
      </c>
      <c r="C13" s="36">
        <v>175.6</v>
      </c>
      <c r="D13" s="7">
        <f t="shared" si="1"/>
        <v>99.999999999965894</v>
      </c>
      <c r="E13" s="7">
        <f>IFERROR(IF(B13-B12&lt;=0,"",D13/SQRT(Table_pg[[#This Row],[Удельное сопротивление грунта, Ом·м]])),D13/SQRT(Table_pg[[#This Row],[Удельное сопротивление грунта, Ом·м]]))</f>
        <v>7.5463639059097014</v>
      </c>
      <c r="G13" s="49">
        <v>8</v>
      </c>
      <c r="H13" s="50">
        <v>497.2</v>
      </c>
      <c r="I13" s="51">
        <v>175.6</v>
      </c>
      <c r="J13" s="52">
        <f t="shared" si="2"/>
        <v>99.999999999965894</v>
      </c>
      <c r="K13" s="7">
        <f>IFERROR(IF(H13-H12&lt;=0,"",J13/SQRT(Table_pg1[[#This Row],[Удельное сопротивление грунта, Ом·м]])),J13/SQRT(Table_pg1[[#This Row],[Удельное сопротивление грунта, Ом·м]]))</f>
        <v>7.5463639059097014</v>
      </c>
      <c r="L13" s="7">
        <v>8</v>
      </c>
      <c r="M13" s="34">
        <v>36</v>
      </c>
      <c r="N13" s="35">
        <v>500.00000000000102</v>
      </c>
      <c r="O13" s="43">
        <v>47.1</v>
      </c>
      <c r="P13" s="7">
        <f t="shared" si="3"/>
        <v>100.00000000002274</v>
      </c>
      <c r="Q13" s="7">
        <f>IFERROR(IF(N13-N12&lt;=0,"",P13/SQRT(Table_pg2[[#This Row],[Удельное сопротивление грунта, Ом·м]])),P13/SQRT(Table_pg2[[#This Row],[Удельное сопротивление грунта, Ом·м]]))</f>
        <v>14.571006315734513</v>
      </c>
      <c r="R13" s="37">
        <v>8</v>
      </c>
      <c r="S13" s="42">
        <v>63</v>
      </c>
      <c r="T13" s="35">
        <v>502.70000000000141</v>
      </c>
      <c r="U13" s="43">
        <v>66.5</v>
      </c>
      <c r="V13" s="7">
        <f t="shared" si="4"/>
        <v>100.00000000002274</v>
      </c>
      <c r="W13" s="7">
        <f>IFERROR(IF(T13-T12&lt;=0,"",V13/SQRT(Table_pg3[[#This Row],[Удельное сопротивление грунта, Ом·м]])),V13/SQRT(Table_pg3[[#This Row],[Удельное сопротивление грунта, Ом·м]]))</f>
        <v>12.262786789702105</v>
      </c>
      <c r="X13" s="7">
        <v>8</v>
      </c>
      <c r="Y13" s="42">
        <v>91</v>
      </c>
      <c r="Z13" s="44">
        <v>505.50000000000205</v>
      </c>
      <c r="AA13" s="43">
        <v>67.5</v>
      </c>
      <c r="AB13" s="7">
        <f t="shared" si="5"/>
        <v>100.00000000002274</v>
      </c>
      <c r="AC13" s="7">
        <f>IFERROR(IF(Z13-Z12&lt;=0,"",AB13/SQRT(Table_pg4[[#This Row],[Удельное сопротивление грунта, Ом·м]])),AB13/SQRT(Table_pg4[[#This Row],[Удельное сопротивление грунта, Ом·м]]))</f>
        <v>12.171612389006459</v>
      </c>
      <c r="AD13" s="37">
        <v>8</v>
      </c>
      <c r="AE13" s="34">
        <v>118</v>
      </c>
      <c r="AF13" s="44">
        <v>508.30000000000268</v>
      </c>
      <c r="AG13" s="45">
        <v>46.5</v>
      </c>
      <c r="AH13" s="7">
        <f t="shared" si="6"/>
        <v>100.00000000002274</v>
      </c>
      <c r="AI13" s="7">
        <f>IFERROR(IF(AF13-AF12&lt;=0,"",AH13/SQRT(Table_pg5[[#This Row],[Удельное сопротивление грунта, Ом·м]])),AH13/SQRT(Table_pg5[[#This Row],[Удельное сопротивление грунта, Ом·м]]))</f>
        <v>14.664711502138664</v>
      </c>
      <c r="AJ13" s="7">
        <v>8</v>
      </c>
      <c r="AK13" s="34">
        <v>148</v>
      </c>
      <c r="AL13" s="44">
        <v>511.30000000000337</v>
      </c>
      <c r="AM13" s="45">
        <v>57.7</v>
      </c>
      <c r="AN13" s="7">
        <f t="shared" si="7"/>
        <v>100.00000000002274</v>
      </c>
      <c r="AO13" s="7">
        <f>IFERROR(IF(AL13-AL12&lt;=0,"",AN13/SQRT(Table_pg6[[#This Row],[Удельное сопротивление грунта, Ом·м]])),AN13/SQRT(Table_pg6[[#This Row],[Удельное сопротивление грунта, Ом·м]]))</f>
        <v>13.164734152400181</v>
      </c>
      <c r="AP13" s="37">
        <v>8</v>
      </c>
      <c r="AQ13" s="34">
        <v>178</v>
      </c>
      <c r="AR13" s="44">
        <v>514.30000000000405</v>
      </c>
      <c r="AS13" s="45">
        <v>24.3</v>
      </c>
      <c r="AT13" s="7">
        <f t="shared" si="8"/>
        <v>100.00000000002274</v>
      </c>
      <c r="AU13" s="7">
        <f>IFERROR(IF(AR13-AR12&lt;=0,"",AT13/SQRT(Table_pg7[[#This Row],[Удельное сопротивление грунта, Ом·м]])),AT13/SQRT(Table_pg7[[#This Row],[Удельное сопротивление грунта, Ом·м]]))</f>
        <v>20.286020648344095</v>
      </c>
      <c r="AV13" s="7">
        <v>8</v>
      </c>
      <c r="AW13" s="34">
        <v>198</v>
      </c>
      <c r="AX13" s="44">
        <v>516.3000000000045</v>
      </c>
      <c r="AY13" s="45">
        <v>127</v>
      </c>
      <c r="AZ13" s="7">
        <f t="shared" si="9"/>
        <v>100.00000000002274</v>
      </c>
      <c r="BA13" s="7">
        <f>IFERROR(IF(AX13-AX12&lt;=0,"",AZ13/SQRT(Table_pg8[[#This Row],[Удельное сопротивление грунта, Ом·м]])),AZ13/SQRT(Table_pg8[[#This Row],[Удельное сопротивление грунта, Ом·м]]))</f>
        <v>8.8735650941631565</v>
      </c>
      <c r="BB13" s="37">
        <v>8</v>
      </c>
      <c r="BC13" s="34">
        <v>228</v>
      </c>
      <c r="BD13" s="44">
        <v>519.30000000000518</v>
      </c>
      <c r="BE13" s="45">
        <v>225.3</v>
      </c>
      <c r="BF13" s="7">
        <f t="shared" si="10"/>
        <v>100.00000000002274</v>
      </c>
      <c r="BG13" s="7">
        <f>IFERROR(IF(BD13-AX32&lt;=0,"",BF13/SQRT(Table_pg9[[#This Row],[Удельное сопротивление грунта, Ом·м]])),BF13/SQRT(Table_pg9[[#This Row],[Удельное сопротивление грунта, Ом·м]]))</f>
        <v>6.662226661735664</v>
      </c>
      <c r="BH13" s="7">
        <v>8</v>
      </c>
      <c r="BI13" s="34">
        <v>258</v>
      </c>
      <c r="BJ13" s="44">
        <v>522.30000000000587</v>
      </c>
      <c r="BK13" s="45">
        <v>34.4</v>
      </c>
      <c r="BL13" s="7">
        <f t="shared" si="11"/>
        <v>100.00000000002274</v>
      </c>
      <c r="BM13" s="7">
        <f>IFERROR(IF(BJ13-BD42&lt;=0,"",BL13/SQRT(Table_pg10[[#This Row],[Удельное сопротивление грунта, Ом·м]])),BL13/SQRT(Table_pg10[[#This Row],[Удельное сопротивление грунта, Ом·м]]))</f>
        <v>17.049858486765714</v>
      </c>
      <c r="BP13">
        <v>8</v>
      </c>
      <c r="BQ13">
        <v>70</v>
      </c>
      <c r="BR13">
        <v>1.2500000000000001E-2</v>
      </c>
      <c r="BU13">
        <v>8</v>
      </c>
      <c r="BV13">
        <v>70</v>
      </c>
      <c r="BW13">
        <v>1.2500000000000001E-2</v>
      </c>
      <c r="BY13">
        <v>8</v>
      </c>
      <c r="BZ13">
        <v>90</v>
      </c>
      <c r="CA13">
        <v>1.2500000000000001E-2</v>
      </c>
      <c r="CC13">
        <v>8</v>
      </c>
      <c r="CD13">
        <v>70</v>
      </c>
      <c r="CE13">
        <v>1.2500000000000001E-2</v>
      </c>
      <c r="CG13">
        <v>8</v>
      </c>
      <c r="CH13">
        <v>90</v>
      </c>
      <c r="CI13">
        <v>1.2500000000000001E-2</v>
      </c>
      <c r="CK13">
        <v>8</v>
      </c>
      <c r="CL13">
        <v>70</v>
      </c>
      <c r="CM13">
        <v>1.2500000000000001E-2</v>
      </c>
      <c r="CO13">
        <v>8</v>
      </c>
      <c r="CP13">
        <v>90</v>
      </c>
      <c r="CQ13">
        <v>1.2500000000000001E-2</v>
      </c>
      <c r="CS13">
        <v>8</v>
      </c>
      <c r="CT13">
        <v>70</v>
      </c>
      <c r="CU13">
        <v>1.2500000000000001E-2</v>
      </c>
      <c r="CW13">
        <v>8</v>
      </c>
      <c r="CX13">
        <v>90</v>
      </c>
      <c r="CY13">
        <v>1.2500000000000001E-2</v>
      </c>
      <c r="DA13">
        <v>8</v>
      </c>
      <c r="DB13">
        <v>70</v>
      </c>
      <c r="DC13">
        <v>1.2500000000000001E-2</v>
      </c>
      <c r="DE13">
        <v>8</v>
      </c>
      <c r="DF13">
        <v>90</v>
      </c>
      <c r="DG13">
        <v>1.2500000000000001E-2</v>
      </c>
      <c r="DI13">
        <v>8</v>
      </c>
      <c r="DJ13" s="47">
        <v>1</v>
      </c>
      <c r="DK13" s="47">
        <v>6</v>
      </c>
      <c r="DL13" s="47">
        <v>11</v>
      </c>
      <c r="DM13" s="47">
        <v>5</v>
      </c>
      <c r="DN13" s="47">
        <v>6</v>
      </c>
      <c r="DO13" s="47">
        <v>12</v>
      </c>
      <c r="DP13" s="47">
        <v>3</v>
      </c>
      <c r="DQ13" s="47">
        <v>1</v>
      </c>
      <c r="DR13" s="47">
        <v>8</v>
      </c>
      <c r="DS13" s="47">
        <v>2</v>
      </c>
      <c r="DT13" s="47">
        <v>184</v>
      </c>
      <c r="DU13" s="47">
        <v>217</v>
      </c>
      <c r="DV13" s="47">
        <v>227</v>
      </c>
      <c r="DW13" s="47">
        <v>297</v>
      </c>
      <c r="DX13" s="47">
        <v>263</v>
      </c>
      <c r="DY13" s="47">
        <v>234</v>
      </c>
      <c r="DZ13" s="47">
        <v>313</v>
      </c>
      <c r="EA13" s="47">
        <v>224</v>
      </c>
      <c r="EB13" s="47">
        <v>395</v>
      </c>
      <c r="EC13" s="47">
        <v>164</v>
      </c>
      <c r="ED13" s="48" t="s">
        <v>215</v>
      </c>
    </row>
    <row r="14" spans="1:143">
      <c r="A14" s="34">
        <v>1</v>
      </c>
      <c r="B14" s="35">
        <v>497.3</v>
      </c>
      <c r="C14" s="36">
        <v>153.19999999999999</v>
      </c>
      <c r="D14" s="7">
        <f t="shared" si="1"/>
        <v>100.00000000002274</v>
      </c>
      <c r="E14" s="7">
        <f>IFERROR(IF(B14-B13&lt;=0,"",D14/SQRT(Table_pg[[#This Row],[Удельное сопротивление грунта, Ом·м]])),D14/SQRT(Table_pg[[#This Row],[Удельное сопротивление грунта, Ом·м]]))</f>
        <v>8.0792420087568253</v>
      </c>
      <c r="G14" s="38">
        <v>9</v>
      </c>
      <c r="H14" s="39">
        <v>497.3</v>
      </c>
      <c r="I14" s="40">
        <v>153.19999999999999</v>
      </c>
      <c r="J14" s="53">
        <f t="shared" si="2"/>
        <v>100.00000000002274</v>
      </c>
      <c r="K14" s="7">
        <f>IFERROR(IF(H14-H13&lt;=0,"",J14/SQRT(Table_pg1[[#This Row],[Удельное сопротивление грунта, Ом·м]])),J14/SQRT(Table_pg1[[#This Row],[Удельное сопротивление грунта, Ом·м]]))</f>
        <v>8.0792420087568253</v>
      </c>
      <c r="L14" s="7">
        <v>9</v>
      </c>
      <c r="M14" s="34">
        <v>37</v>
      </c>
      <c r="N14" s="35">
        <v>500.10000000000099</v>
      </c>
      <c r="O14" s="43">
        <v>63.6</v>
      </c>
      <c r="P14" s="7">
        <f t="shared" si="3"/>
        <v>99.999999999965894</v>
      </c>
      <c r="Q14" s="7">
        <f>IFERROR(IF(N14-N13&lt;=0,"",P14/SQRT(Table_pg2[[#This Row],[Удельное сопротивление грунта, Ом·м]])),P14/SQRT(Table_pg2[[#This Row],[Удельное сопротивление грунта, Ом·м]]))</f>
        <v>12.539246564383703</v>
      </c>
      <c r="R14" s="37">
        <v>9</v>
      </c>
      <c r="S14" s="42">
        <v>64</v>
      </c>
      <c r="T14" s="35">
        <v>502.80000000000143</v>
      </c>
      <c r="U14" s="43">
        <v>72.8</v>
      </c>
      <c r="V14" s="7">
        <f t="shared" si="4"/>
        <v>100.00000000002274</v>
      </c>
      <c r="W14" s="7">
        <f>IFERROR(IF(T14-T13&lt;=0,"",V14/SQRT(Table_pg3[[#This Row],[Удельное сопротивление грунта, Ом·м]])),V14/SQRT(Table_pg3[[#This Row],[Удельное сопротивление грунта, Ом·м]]))</f>
        <v>11.720180773465049</v>
      </c>
      <c r="X14" s="7">
        <v>9</v>
      </c>
      <c r="Y14" s="42">
        <v>92</v>
      </c>
      <c r="Z14" s="44">
        <v>505.60000000000207</v>
      </c>
      <c r="AA14" s="43">
        <v>64.2</v>
      </c>
      <c r="AB14" s="7">
        <f t="shared" si="5"/>
        <v>100.00000000002274</v>
      </c>
      <c r="AC14" s="7">
        <f>IFERROR(IF(Z14-Z13&lt;=0,"",AB14/SQRT(Table_pg4[[#This Row],[Удельное сопротивление грунта, Ом·м]])),AB14/SQRT(Table_pg4[[#This Row],[Удельное сопротивление грунта, Ом·м]]))</f>
        <v>12.480514407485783</v>
      </c>
      <c r="AD14" s="37">
        <v>9</v>
      </c>
      <c r="AE14" s="34">
        <v>119</v>
      </c>
      <c r="AF14" s="44">
        <v>508.40000000000271</v>
      </c>
      <c r="AG14" s="45">
        <v>53.7</v>
      </c>
      <c r="AH14" s="7">
        <f t="shared" si="6"/>
        <v>100.00000000002274</v>
      </c>
      <c r="AI14" s="7">
        <f>IFERROR(IF(AF14-AF13&lt;=0,"",AH14/SQRT(Table_pg5[[#This Row],[Удельное сопротивление грунта, Ом·м]])),AH14/SQRT(Table_pg5[[#This Row],[Удельное сопротивление грунта, Ом·м]]))</f>
        <v>13.646235352376481</v>
      </c>
      <c r="AJ14" s="7">
        <v>9</v>
      </c>
      <c r="AK14" s="34">
        <v>149</v>
      </c>
      <c r="AL14" s="44">
        <v>511.40000000000339</v>
      </c>
      <c r="AM14" s="45">
        <v>57.5</v>
      </c>
      <c r="AN14" s="7">
        <f t="shared" si="7"/>
        <v>100.00000000002274</v>
      </c>
      <c r="AO14" s="7">
        <f>IFERROR(IF(AL14-AL13&lt;=0,"",AN14/SQRT(Table_pg6[[#This Row],[Удельное сопротивление грунта, Ом·м]])),AN14/SQRT(Table_pg6[[#This Row],[Удельное сопротивление грунта, Ом·м]]))</f>
        <v>13.187609467918739</v>
      </c>
      <c r="AP14" s="37">
        <v>9</v>
      </c>
      <c r="AQ14" s="34">
        <v>179</v>
      </c>
      <c r="AR14" s="44">
        <v>514.40000000000407</v>
      </c>
      <c r="AS14" s="45">
        <v>21.7</v>
      </c>
      <c r="AT14" s="7">
        <f t="shared" si="8"/>
        <v>100.00000000002274</v>
      </c>
      <c r="AU14" s="7">
        <f>IFERROR(IF(AR14-AR13&lt;=0,"",AT14/SQRT(Table_pg7[[#This Row],[Удельное сопротивление грунта, Ом·м]])),AT14/SQRT(Table_pg7[[#This Row],[Удельное сопротивление грунта, Ом·м]]))</f>
        <v>21.466939537059474</v>
      </c>
      <c r="AV14" s="7">
        <v>9</v>
      </c>
      <c r="AW14" s="34">
        <v>199</v>
      </c>
      <c r="AX14" s="44">
        <v>516.40000000000452</v>
      </c>
      <c r="AY14" s="45">
        <v>132.19999999999999</v>
      </c>
      <c r="AZ14" s="7">
        <f t="shared" si="9"/>
        <v>100.00000000002274</v>
      </c>
      <c r="BA14" s="7">
        <f>IFERROR(IF(AX14-AX13&lt;=0,"",AZ14/SQRT(Table_pg8[[#This Row],[Удельное сопротивление грунта, Ом·м]])),AZ14/SQRT(Table_pg8[[#This Row],[Удельное сопротивление грунта, Ом·м]]))</f>
        <v>8.6972964307461886</v>
      </c>
      <c r="BB14" s="37">
        <v>9</v>
      </c>
      <c r="BC14" s="34">
        <v>229</v>
      </c>
      <c r="BD14" s="44">
        <v>519.40000000000521</v>
      </c>
      <c r="BE14" s="45">
        <v>246</v>
      </c>
      <c r="BF14" s="7">
        <f t="shared" si="10"/>
        <v>100.00000000002274</v>
      </c>
      <c r="BG14" s="7">
        <f>IFERROR(IF(BD14-AX33&lt;=0,"",BF14/SQRT(Table_pg9[[#This Row],[Удельное сопротивление грунта, Ом·м]])),BF14/SQRT(Table_pg9[[#This Row],[Удельное сопротивление грунта, Ом·м]]))</f>
        <v>6.3757671306348325</v>
      </c>
      <c r="BH14" s="7">
        <v>9</v>
      </c>
      <c r="BI14" s="34">
        <v>259</v>
      </c>
      <c r="BJ14" s="44">
        <v>522.40000000000589</v>
      </c>
      <c r="BK14" s="45">
        <v>38.5</v>
      </c>
      <c r="BL14" s="7">
        <f t="shared" si="11"/>
        <v>100.00000000002274</v>
      </c>
      <c r="BM14" s="7">
        <f>IFERROR(IF(BJ14-BD43&lt;=0,"",BL14/SQRT(Table_pg10[[#This Row],[Удельное сопротивление грунта, Ом·м]])),BL14/SQRT(Table_pg10[[#This Row],[Удельное сопротивление грунта, Ом·м]]))</f>
        <v>16.116459280511268</v>
      </c>
      <c r="BP14">
        <v>9</v>
      </c>
      <c r="BQ14">
        <v>60</v>
      </c>
      <c r="BR14">
        <v>1.4E-2</v>
      </c>
      <c r="BU14">
        <v>9</v>
      </c>
      <c r="BV14">
        <v>60</v>
      </c>
      <c r="BW14">
        <v>1.4E-2</v>
      </c>
      <c r="BY14">
        <v>9</v>
      </c>
      <c r="BZ14">
        <v>80</v>
      </c>
      <c r="CA14">
        <v>1.4E-2</v>
      </c>
      <c r="CC14">
        <v>9</v>
      </c>
      <c r="CD14">
        <v>60</v>
      </c>
      <c r="CE14">
        <v>1.4E-2</v>
      </c>
      <c r="CG14">
        <v>9</v>
      </c>
      <c r="CH14">
        <v>80</v>
      </c>
      <c r="CI14">
        <v>1.4E-2</v>
      </c>
      <c r="CK14">
        <v>9</v>
      </c>
      <c r="CL14">
        <v>60</v>
      </c>
      <c r="CM14">
        <v>1.4E-2</v>
      </c>
      <c r="CO14">
        <v>9</v>
      </c>
      <c r="CP14">
        <v>80</v>
      </c>
      <c r="CQ14">
        <v>1.4E-2</v>
      </c>
      <c r="CS14">
        <v>9</v>
      </c>
      <c r="CT14">
        <v>60</v>
      </c>
      <c r="CU14">
        <v>1.4E-2</v>
      </c>
      <c r="CW14">
        <v>9</v>
      </c>
      <c r="CX14">
        <v>80</v>
      </c>
      <c r="CY14">
        <v>1.4E-2</v>
      </c>
      <c r="DA14">
        <v>9</v>
      </c>
      <c r="DB14">
        <v>60</v>
      </c>
      <c r="DC14">
        <v>1.4E-2</v>
      </c>
      <c r="DE14">
        <v>9</v>
      </c>
      <c r="DF14">
        <v>80</v>
      </c>
      <c r="DG14">
        <v>1.4E-2</v>
      </c>
      <c r="DI14">
        <v>9</v>
      </c>
      <c r="DJ14" s="47">
        <v>9</v>
      </c>
      <c r="DK14" s="47">
        <v>7</v>
      </c>
      <c r="DL14" s="47">
        <v>12</v>
      </c>
      <c r="DM14" s="47">
        <v>3</v>
      </c>
      <c r="DN14" s="47">
        <v>9</v>
      </c>
      <c r="DO14" s="47">
        <v>6</v>
      </c>
      <c r="DP14" s="47">
        <v>12</v>
      </c>
      <c r="DQ14" s="47">
        <v>8</v>
      </c>
      <c r="DR14" s="47">
        <v>5</v>
      </c>
      <c r="DS14" s="47">
        <v>12</v>
      </c>
      <c r="DT14" s="47">
        <v>779</v>
      </c>
      <c r="DU14" s="47">
        <v>922</v>
      </c>
      <c r="DV14" s="47">
        <v>456</v>
      </c>
      <c r="DW14" s="47">
        <v>489</v>
      </c>
      <c r="DX14" s="47">
        <v>1435</v>
      </c>
      <c r="DY14" s="47">
        <v>1170</v>
      </c>
      <c r="DZ14" s="47">
        <v>1258</v>
      </c>
      <c r="EA14" s="47">
        <v>1305</v>
      </c>
      <c r="EB14" s="47">
        <v>400</v>
      </c>
      <c r="EC14" s="47">
        <v>1005</v>
      </c>
      <c r="ED14" s="48" t="s">
        <v>215</v>
      </c>
    </row>
    <row r="15" spans="1:143">
      <c r="A15" s="34">
        <v>1</v>
      </c>
      <c r="B15" s="35">
        <v>497.4</v>
      </c>
      <c r="C15" s="36">
        <v>178.7</v>
      </c>
      <c r="D15" s="7">
        <f t="shared" si="1"/>
        <v>99.999999999965894</v>
      </c>
      <c r="E15" s="7">
        <f>IFERROR(IF(B15-B14&lt;=0,"",D15/SQRT(Table_pg[[#This Row],[Удельное сопротивление грунта, Ом·м]])),D15/SQRT(Table_pg[[#This Row],[Удельное сопротивление грунта, Ом·м]]))</f>
        <v>7.4806222341109425</v>
      </c>
      <c r="G15" s="49">
        <v>10</v>
      </c>
      <c r="H15" s="50">
        <v>497.4</v>
      </c>
      <c r="I15" s="51">
        <v>178.7</v>
      </c>
      <c r="J15" s="52">
        <f t="shared" si="2"/>
        <v>99.999999999965894</v>
      </c>
      <c r="K15" s="7">
        <f>IFERROR(IF(H15-H14&lt;=0,"",J15/SQRT(Table_pg1[[#This Row],[Удельное сопротивление грунта, Ом·м]])),J15/SQRT(Table_pg1[[#This Row],[Удельное сопротивление грунта, Ом·м]]))</f>
        <v>7.4806222341109425</v>
      </c>
      <c r="L15" s="7">
        <v>10</v>
      </c>
      <c r="M15" s="34">
        <v>38</v>
      </c>
      <c r="N15" s="35">
        <v>500.20000000000101</v>
      </c>
      <c r="O15" s="43">
        <v>42.6</v>
      </c>
      <c r="P15" s="7">
        <f t="shared" si="3"/>
        <v>100.00000000002274</v>
      </c>
      <c r="Q15" s="7">
        <f>IFERROR(IF(N15-N14&lt;=0,"",P15/SQRT(Table_pg2[[#This Row],[Удельное сопротивление грунта, Ом·м]])),P15/SQRT(Table_pg2[[#This Row],[Удельное сопротивление грунта, Ом·м]]))</f>
        <v>15.321285325900872</v>
      </c>
      <c r="R15" s="37">
        <v>10</v>
      </c>
      <c r="S15" s="42">
        <v>65</v>
      </c>
      <c r="T15" s="35">
        <v>502.90000000000146</v>
      </c>
      <c r="U15" s="43">
        <v>61.2</v>
      </c>
      <c r="V15" s="7">
        <f t="shared" si="4"/>
        <v>100.00000000002274</v>
      </c>
      <c r="W15" s="7">
        <f>IFERROR(IF(T15-T14&lt;=0,"",V15/SQRT(Table_pg3[[#This Row],[Удельное сопротивление грунта, Ом·м]])),V15/SQRT(Table_pg3[[#This Row],[Удельное сопротивление грунта, Ом·м]]))</f>
        <v>12.782749814125747</v>
      </c>
      <c r="X15" s="7">
        <v>10</v>
      </c>
      <c r="Y15" s="42">
        <v>93</v>
      </c>
      <c r="Z15" s="44">
        <v>505.70000000000209</v>
      </c>
      <c r="AA15" s="43">
        <v>69.900000000000006</v>
      </c>
      <c r="AB15" s="7">
        <f t="shared" si="5"/>
        <v>100.00000000002274</v>
      </c>
      <c r="AC15" s="7">
        <f>IFERROR(IF(Z15-Z14&lt;=0,"",AB15/SQRT(Table_pg4[[#This Row],[Удельное сопротивление грунта, Ом·м]])),AB15/SQRT(Table_pg4[[#This Row],[Удельное сопротивление грунта, Ом·м]]))</f>
        <v>11.960832598617015</v>
      </c>
      <c r="AD15" s="37">
        <v>10</v>
      </c>
      <c r="AE15" s="34">
        <v>120</v>
      </c>
      <c r="AF15" s="44">
        <v>508.50000000000273</v>
      </c>
      <c r="AG15" s="45">
        <v>54</v>
      </c>
      <c r="AH15" s="7">
        <f t="shared" si="6"/>
        <v>100.00000000002274</v>
      </c>
      <c r="AI15" s="7">
        <f>IFERROR(IF(AF15-AF14&lt;=0,"",AH15/SQRT(Table_pg5[[#This Row],[Удельное сопротивление грунта, Ом·м]])),AH15/SQRT(Table_pg5[[#This Row],[Удельное сопротивление грунта, Ом·м]]))</f>
        <v>13.608276348798528</v>
      </c>
      <c r="AJ15" s="7">
        <v>10</v>
      </c>
      <c r="AK15" s="34">
        <v>150</v>
      </c>
      <c r="AL15" s="44">
        <v>511.50000000000341</v>
      </c>
      <c r="AM15" s="45">
        <v>61.4</v>
      </c>
      <c r="AN15" s="7">
        <f t="shared" si="7"/>
        <v>100.00000000002274</v>
      </c>
      <c r="AO15" s="7">
        <f>IFERROR(IF(AL15-AL14&lt;=0,"",AN15/SQRT(Table_pg6[[#This Row],[Удельное сопротивление грунта, Ом·м]])),AN15/SQRT(Table_pg6[[#This Row],[Удельное сопротивление грунта, Ом·м]]))</f>
        <v>12.7619140222568</v>
      </c>
      <c r="AP15" s="37">
        <v>10</v>
      </c>
      <c r="AQ15" s="34">
        <v>180</v>
      </c>
      <c r="AR15" s="44">
        <v>514.50000000000409</v>
      </c>
      <c r="AS15" s="45">
        <v>19</v>
      </c>
      <c r="AT15" s="7">
        <f t="shared" si="8"/>
        <v>100.00000000002274</v>
      </c>
      <c r="AU15" s="7">
        <f>IFERROR(IF(AR15-AR14&lt;=0,"",AT15/SQRT(Table_pg7[[#This Row],[Удельное сопротивление грунта, Ом·м]])),AT15/SQRT(Table_pg7[[#This Row],[Удельное сопротивление грунта, Ом·м]]))</f>
        <v>22.941573387061389</v>
      </c>
      <c r="AV15" s="7">
        <v>10</v>
      </c>
      <c r="AW15" s="34">
        <v>200</v>
      </c>
      <c r="AX15" s="44">
        <v>516.50000000000455</v>
      </c>
      <c r="AY15" s="45">
        <v>128.80000000000001</v>
      </c>
      <c r="AZ15" s="7">
        <f t="shared" si="9"/>
        <v>100.00000000002274</v>
      </c>
      <c r="BA15" s="7">
        <f>IFERROR(IF(AX15-AX14&lt;=0,"",AZ15/SQRT(Table_pg8[[#This Row],[Удельное сопротивление грунта, Ом·м]])),AZ15/SQRT(Table_pg8[[#This Row],[Удельное сопротивление грунта, Ом·м]]))</f>
        <v>8.8113422106300199</v>
      </c>
      <c r="BB15" s="37">
        <v>10</v>
      </c>
      <c r="BC15" s="34">
        <v>230</v>
      </c>
      <c r="BD15" s="44">
        <v>519.50000000000523</v>
      </c>
      <c r="BE15" s="45">
        <v>271.2</v>
      </c>
      <c r="BF15" s="7">
        <f t="shared" si="10"/>
        <v>100.00000000002274</v>
      </c>
      <c r="BG15" s="7">
        <f>IFERROR(IF(BD15-AX34&lt;=0,"",BF15/SQRT(Table_pg9[[#This Row],[Удельное сопротивление грунта, Ом·м]])),BF15/SQRT(Table_pg9[[#This Row],[Удельное сопротивление грунта, Ом·м]]))</f>
        <v>6.0723270944671341</v>
      </c>
      <c r="BH15" s="7">
        <v>10</v>
      </c>
      <c r="BI15" s="34">
        <v>260</v>
      </c>
      <c r="BJ15" s="44">
        <v>522.50000000000591</v>
      </c>
      <c r="BK15" s="45">
        <v>38.5</v>
      </c>
      <c r="BL15" s="7">
        <f t="shared" si="11"/>
        <v>100.00000000002274</v>
      </c>
      <c r="BM15" s="7">
        <f>IFERROR(IF(BJ15-BD44&lt;=0,"",BL15/SQRT(Table_pg10[[#This Row],[Удельное сопротивление грунта, Ом·м]])),BL15/SQRT(Table_pg10[[#This Row],[Удельное сопротивление грунта, Ом·м]]))</f>
        <v>16.116459280511268</v>
      </c>
      <c r="BP15">
        <v>10</v>
      </c>
      <c r="BQ15">
        <v>50</v>
      </c>
      <c r="BR15">
        <v>1.4999999999999999E-2</v>
      </c>
      <c r="BU15">
        <v>10</v>
      </c>
      <c r="BV15">
        <v>50</v>
      </c>
      <c r="BW15">
        <v>1.4999999999999999E-2</v>
      </c>
      <c r="BY15">
        <v>10</v>
      </c>
      <c r="BZ15">
        <v>70</v>
      </c>
      <c r="CA15">
        <v>1.4999999999999999E-2</v>
      </c>
      <c r="CC15">
        <v>10</v>
      </c>
      <c r="CD15">
        <v>50</v>
      </c>
      <c r="CE15">
        <v>1.4999999999999999E-2</v>
      </c>
      <c r="CG15">
        <v>10</v>
      </c>
      <c r="CH15">
        <v>70</v>
      </c>
      <c r="CI15">
        <v>1.4999999999999999E-2</v>
      </c>
      <c r="CK15">
        <v>10</v>
      </c>
      <c r="CL15">
        <v>50</v>
      </c>
      <c r="CM15">
        <v>1.4999999999999999E-2</v>
      </c>
      <c r="CO15">
        <v>10</v>
      </c>
      <c r="CP15">
        <v>70</v>
      </c>
      <c r="CQ15">
        <v>1.4999999999999999E-2</v>
      </c>
      <c r="CS15">
        <v>10</v>
      </c>
      <c r="CT15">
        <v>50</v>
      </c>
      <c r="CU15">
        <v>1.4999999999999999E-2</v>
      </c>
      <c r="CW15">
        <v>10</v>
      </c>
      <c r="CX15">
        <v>70</v>
      </c>
      <c r="CY15">
        <v>1.4999999999999999E-2</v>
      </c>
      <c r="DA15">
        <v>10</v>
      </c>
      <c r="DB15">
        <v>50</v>
      </c>
      <c r="DC15">
        <v>1.4999999999999999E-2</v>
      </c>
      <c r="DE15">
        <v>10</v>
      </c>
      <c r="DF15">
        <v>70</v>
      </c>
      <c r="DG15">
        <v>1.4999999999999999E-2</v>
      </c>
      <c r="DI15">
        <v>10</v>
      </c>
      <c r="DJ15" s="47">
        <v>6</v>
      </c>
      <c r="DK15" s="47">
        <v>9</v>
      </c>
      <c r="DL15" s="47">
        <v>12</v>
      </c>
      <c r="DM15" s="47">
        <v>9</v>
      </c>
      <c r="DN15" s="47">
        <v>10</v>
      </c>
      <c r="DO15" s="47">
        <v>9</v>
      </c>
      <c r="DP15" s="47">
        <v>4</v>
      </c>
      <c r="DQ15" s="47">
        <v>8</v>
      </c>
      <c r="DR15" s="47">
        <v>1</v>
      </c>
      <c r="DS15" s="47">
        <v>9</v>
      </c>
      <c r="DT15" s="47">
        <v>2508</v>
      </c>
      <c r="DU15" s="47">
        <v>2479</v>
      </c>
      <c r="DV15" s="47">
        <v>2097</v>
      </c>
      <c r="DW15" s="47">
        <v>1952</v>
      </c>
      <c r="DX15" s="47">
        <v>2669</v>
      </c>
      <c r="DY15" s="47">
        <v>2212</v>
      </c>
      <c r="DZ15" s="47">
        <v>1773</v>
      </c>
      <c r="EA15" s="47">
        <v>2552</v>
      </c>
      <c r="EB15" s="47">
        <v>2539</v>
      </c>
      <c r="EC15" s="47">
        <v>2817</v>
      </c>
      <c r="ED15" s="48" t="s">
        <v>216</v>
      </c>
    </row>
    <row r="16" spans="1:143">
      <c r="A16" s="34">
        <v>1</v>
      </c>
      <c r="B16" s="35">
        <v>497.5</v>
      </c>
      <c r="C16" s="36">
        <v>127.3</v>
      </c>
      <c r="D16" s="7">
        <f t="shared" si="1"/>
        <v>100.00000000002274</v>
      </c>
      <c r="E16" s="7">
        <f>IFERROR(IF(B16-B15&lt;=0,"",D16/SQRT(Table_pg[[#This Row],[Удельное сопротивление грунта, Ом·м]])),D16/SQRT(Table_pg[[#This Row],[Удельное сопротивление грунта, Ом·м]]))</f>
        <v>8.8631030369656205</v>
      </c>
      <c r="G16" s="38">
        <v>11</v>
      </c>
      <c r="H16" s="39">
        <v>497.5</v>
      </c>
      <c r="I16" s="40">
        <v>127.3</v>
      </c>
      <c r="J16" s="53">
        <f t="shared" si="2"/>
        <v>100.00000000002274</v>
      </c>
      <c r="K16" s="7">
        <f>IFERROR(IF(H16-H15&lt;=0,"",J16/SQRT(Table_pg1[[#This Row],[Удельное сопротивление грунта, Ом·м]])),J16/SQRT(Table_pg1[[#This Row],[Удельное сопротивление грунта, Ом·м]]))</f>
        <v>8.8631030369656205</v>
      </c>
      <c r="L16" s="7">
        <v>11</v>
      </c>
      <c r="M16" s="34">
        <v>39</v>
      </c>
      <c r="N16" s="35">
        <v>500.30000000000098</v>
      </c>
      <c r="O16" s="43">
        <v>45</v>
      </c>
      <c r="P16" s="7">
        <f t="shared" si="3"/>
        <v>99.999999999965894</v>
      </c>
      <c r="Q16" s="7">
        <f>IFERROR(IF(N16-N15&lt;=0,"",P16/SQRT(Table_pg2[[#This Row],[Удельное сопротивление грунта, Ом·м]])),P16/SQRT(Table_pg2[[#This Row],[Удельное сопротивление грунта, Ом·м]]))</f>
        <v>14.907119849993514</v>
      </c>
      <c r="R16" s="37">
        <v>11</v>
      </c>
      <c r="S16" s="42">
        <v>66</v>
      </c>
      <c r="T16" s="35">
        <v>503.00000000000148</v>
      </c>
      <c r="U16" s="43">
        <v>63.5</v>
      </c>
      <c r="V16" s="7">
        <f t="shared" si="4"/>
        <v>100.00000000002274</v>
      </c>
      <c r="W16" s="7">
        <f>IFERROR(IF(T16-T15&lt;=0,"",V16/SQRT(Table_pg3[[#This Row],[Удельное сопротивление грунта, Ом·м]])),V16/SQRT(Table_pg3[[#This Row],[Удельное сопротивление грунта, Ом·м]]))</f>
        <v>12.549116102766025</v>
      </c>
      <c r="X16" s="7">
        <v>11</v>
      </c>
      <c r="Y16" s="42">
        <v>94</v>
      </c>
      <c r="Z16" s="44">
        <v>505.80000000000211</v>
      </c>
      <c r="AA16" s="43">
        <v>67.8</v>
      </c>
      <c r="AB16" s="7">
        <f t="shared" si="5"/>
        <v>100.00000000002274</v>
      </c>
      <c r="AC16" s="7">
        <f>IFERROR(IF(Z16-Z15&lt;=0,"",AB16/SQRT(Table_pg4[[#This Row],[Удельное сопротивление грунта, Ом·м]])),AB16/SQRT(Table_pg4[[#This Row],[Удельное сопротивление грунта, Ом·м]]))</f>
        <v>12.144654188934268</v>
      </c>
      <c r="AD16" s="37">
        <v>11</v>
      </c>
      <c r="AE16" s="34">
        <v>121</v>
      </c>
      <c r="AF16" s="44">
        <v>508.60000000000275</v>
      </c>
      <c r="AG16" s="45">
        <v>56</v>
      </c>
      <c r="AH16" s="7">
        <f t="shared" si="6"/>
        <v>100.00000000002274</v>
      </c>
      <c r="AI16" s="7">
        <f>IFERROR(IF(AF16-AF15&lt;=0,"",AH16/SQRT(Table_pg5[[#This Row],[Удельное сопротивление грунта, Ом·м]])),AH16/SQRT(Table_pg5[[#This Row],[Удельное сопротивление грунта, Ом·м]]))</f>
        <v>13.363062095624258</v>
      </c>
      <c r="AJ16" s="7">
        <v>11</v>
      </c>
      <c r="AK16" s="34">
        <v>151</v>
      </c>
      <c r="AL16" s="44">
        <v>511.60000000000343</v>
      </c>
      <c r="AM16" s="45">
        <v>51</v>
      </c>
      <c r="AN16" s="7">
        <f t="shared" si="7"/>
        <v>100.00000000002274</v>
      </c>
      <c r="AO16" s="7">
        <f>IFERROR(IF(AL16-AL15&lt;=0,"",AN16/SQRT(Table_pg6[[#This Row],[Удельное сопротивление грунта, Ом·м]])),AN16/SQRT(Table_pg6[[#This Row],[Удельное сопротивление грунта, Ом·м]]))</f>
        <v>14.002800840283282</v>
      </c>
      <c r="AP16" s="37">
        <v>11</v>
      </c>
      <c r="AQ16" s="34">
        <v>181</v>
      </c>
      <c r="AR16" s="44">
        <v>514.60000000000412</v>
      </c>
      <c r="AS16" s="45">
        <v>22.8</v>
      </c>
      <c r="AT16" s="7">
        <f t="shared" si="8"/>
        <v>100.00000000002274</v>
      </c>
      <c r="AU16" s="7">
        <f>IFERROR(IF(AR16-AR15&lt;=0,"",AT16/SQRT(Table_pg7[[#This Row],[Удельное сопротивление грунта, Ом·м]])),AT16/SQRT(Table_pg7[[#This Row],[Удельное сопротивление грунта, Ом·м]]))</f>
        <v>20.942695414589537</v>
      </c>
      <c r="AV16" s="7">
        <v>11</v>
      </c>
      <c r="AW16" s="34">
        <v>201</v>
      </c>
      <c r="AX16" s="44">
        <v>516.60000000000457</v>
      </c>
      <c r="AY16" s="45">
        <v>150.19999999999999</v>
      </c>
      <c r="AZ16" s="7">
        <f t="shared" si="9"/>
        <v>100.00000000002274</v>
      </c>
      <c r="BA16" s="7">
        <f>IFERROR(IF(AX16-AX15&lt;=0,"",AZ16/SQRT(Table_pg8[[#This Row],[Удельное сопротивление грунта, Ом·м]])),AZ16/SQRT(Table_pg8[[#This Row],[Удельное сопротивление грунта, Ом·м]]))</f>
        <v>8.1595279360090629</v>
      </c>
      <c r="BB16" s="37">
        <v>11</v>
      </c>
      <c r="BC16" s="34">
        <v>231</v>
      </c>
      <c r="BD16" s="44">
        <v>519.60000000000525</v>
      </c>
      <c r="BE16" s="45">
        <v>272</v>
      </c>
      <c r="BF16" s="7">
        <f t="shared" si="10"/>
        <v>100.00000000002274</v>
      </c>
      <c r="BG16" s="7">
        <f>IFERROR(IF(BD16-AX35&lt;=0,"",BF16/SQRT(Table_pg9[[#This Row],[Удельное сопротивление грунта, Ом·м]])),BF16/SQRT(Table_pg9[[#This Row],[Удельное сопротивление грунта, Ом·м]]))</f>
        <v>6.0633906259097028</v>
      </c>
      <c r="BH16" s="7">
        <v>11</v>
      </c>
      <c r="BI16" s="34">
        <v>261</v>
      </c>
      <c r="BJ16" s="44">
        <v>522.60000000000593</v>
      </c>
      <c r="BK16" s="45">
        <v>41.8</v>
      </c>
      <c r="BL16" s="7">
        <f t="shared" si="11"/>
        <v>100.00000000002274</v>
      </c>
      <c r="BM16" s="7">
        <f>IFERROR(IF(BJ16-BD45&lt;=0,"",BL16/SQRT(Table_pg10[[#This Row],[Удельное сопротивление грунта, Ом·м]])),BL16/SQRT(Table_pg10[[#This Row],[Удельное сопротивление грунта, Ом·м]]))</f>
        <v>15.467205622247166</v>
      </c>
      <c r="BP16">
        <v>11</v>
      </c>
      <c r="BQ16">
        <v>40</v>
      </c>
      <c r="BR16">
        <v>1.6E-2</v>
      </c>
      <c r="BU16">
        <v>11</v>
      </c>
      <c r="BV16">
        <v>40</v>
      </c>
      <c r="BW16">
        <v>1.6E-2</v>
      </c>
      <c r="BY16">
        <v>11</v>
      </c>
      <c r="BZ16">
        <v>60</v>
      </c>
      <c r="CA16">
        <v>1.6E-2</v>
      </c>
      <c r="CC16">
        <v>11</v>
      </c>
      <c r="CD16">
        <v>40</v>
      </c>
      <c r="CE16">
        <v>1.6E-2</v>
      </c>
      <c r="CG16">
        <v>11</v>
      </c>
      <c r="CH16">
        <v>60</v>
      </c>
      <c r="CI16">
        <v>1.6E-2</v>
      </c>
      <c r="CK16">
        <v>11</v>
      </c>
      <c r="CL16">
        <v>40</v>
      </c>
      <c r="CM16">
        <v>1.6E-2</v>
      </c>
      <c r="CO16">
        <v>11</v>
      </c>
      <c r="CP16">
        <v>60</v>
      </c>
      <c r="CQ16">
        <v>1.6E-2</v>
      </c>
      <c r="CS16">
        <v>11</v>
      </c>
      <c r="CT16">
        <v>40</v>
      </c>
      <c r="CU16">
        <v>1.6E-2</v>
      </c>
      <c r="CW16">
        <v>11</v>
      </c>
      <c r="CX16">
        <v>60</v>
      </c>
      <c r="CY16">
        <v>1.6E-2</v>
      </c>
      <c r="DA16">
        <v>11</v>
      </c>
      <c r="DB16">
        <v>40</v>
      </c>
      <c r="DC16">
        <v>1.6E-2</v>
      </c>
      <c r="DE16">
        <v>11</v>
      </c>
      <c r="DF16">
        <v>60</v>
      </c>
      <c r="DG16">
        <v>1.6E-2</v>
      </c>
      <c r="DI16">
        <v>11</v>
      </c>
      <c r="DJ16" s="47">
        <v>10</v>
      </c>
      <c r="DK16" s="47">
        <v>11</v>
      </c>
      <c r="DL16" s="47">
        <v>2</v>
      </c>
      <c r="DM16" s="47">
        <v>1</v>
      </c>
      <c r="DN16" s="47">
        <v>5</v>
      </c>
      <c r="DO16" s="47">
        <v>9</v>
      </c>
      <c r="DP16" s="47">
        <v>6</v>
      </c>
      <c r="DQ16" s="47">
        <v>6</v>
      </c>
      <c r="DR16" s="47">
        <v>12</v>
      </c>
      <c r="DS16" s="47">
        <v>9</v>
      </c>
      <c r="DT16" s="47">
        <v>3391</v>
      </c>
      <c r="DU16" s="47">
        <v>3201</v>
      </c>
      <c r="DV16" s="47">
        <v>3465</v>
      </c>
      <c r="DW16" s="47">
        <v>4305</v>
      </c>
      <c r="DX16" s="47">
        <v>3909</v>
      </c>
      <c r="DY16" s="47">
        <v>3340</v>
      </c>
      <c r="DZ16" s="47">
        <v>3980</v>
      </c>
      <c r="EA16" s="47">
        <v>3298</v>
      </c>
      <c r="EB16" s="47">
        <v>4054</v>
      </c>
      <c r="EC16" s="47">
        <v>3847</v>
      </c>
      <c r="ED16" s="48" t="s">
        <v>216</v>
      </c>
    </row>
    <row r="17" spans="1:134">
      <c r="A17" s="34">
        <v>1</v>
      </c>
      <c r="B17" s="35">
        <v>497.6</v>
      </c>
      <c r="C17" s="36">
        <v>128</v>
      </c>
      <c r="D17" s="7">
        <f t="shared" si="1"/>
        <v>100.00000000002274</v>
      </c>
      <c r="E17" s="7">
        <f>IFERROR(IF(B17-B16&lt;=0,"",D17/SQRT(Table_pg[[#This Row],[Удельное сопротивление грунта, Ом·м]])),D17/SQRT(Table_pg[[#This Row],[Удельное сопротивление грунта, Ом·м]]))</f>
        <v>8.8388347648338534</v>
      </c>
      <c r="G17" s="49">
        <v>12</v>
      </c>
      <c r="H17" s="50">
        <v>497.6</v>
      </c>
      <c r="I17" s="51">
        <v>128</v>
      </c>
      <c r="J17" s="52">
        <f t="shared" si="2"/>
        <v>100.00000000002274</v>
      </c>
      <c r="K17" s="7">
        <f>IFERROR(IF(H17-H16&lt;=0,"",J17/SQRT(Table_pg1[[#This Row],[Удельное сопротивление грунта, Ом·м]])),J17/SQRT(Table_pg1[[#This Row],[Удельное сопротивление грунта, Ом·м]]))</f>
        <v>8.8388347648338534</v>
      </c>
      <c r="L17" s="7">
        <v>12</v>
      </c>
      <c r="M17" s="34">
        <v>40</v>
      </c>
      <c r="N17" s="35">
        <v>500.400000000001</v>
      </c>
      <c r="O17" s="43">
        <v>37.700000000000003</v>
      </c>
      <c r="P17" s="7">
        <f t="shared" si="3"/>
        <v>100.00000000002274</v>
      </c>
      <c r="Q17" s="7">
        <f>IFERROR(IF(N17-N16&lt;=0,"",P17/SQRT(Table_pg2[[#This Row],[Удельное сопротивление грунта, Ом·м]])),P17/SQRT(Table_pg2[[#This Row],[Удельное сопротивление грунта, Ом·м]]))</f>
        <v>16.286558549615112</v>
      </c>
      <c r="R17" s="37">
        <v>12</v>
      </c>
      <c r="S17" s="42">
        <v>67</v>
      </c>
      <c r="T17" s="35">
        <v>503.1000000000015</v>
      </c>
      <c r="U17" s="43">
        <v>101</v>
      </c>
      <c r="V17" s="7">
        <f t="shared" si="4"/>
        <v>100.00000000002274</v>
      </c>
      <c r="W17" s="7">
        <f>IFERROR(IF(T17-T16&lt;=0,"",V17/SQRT(Table_pg3[[#This Row],[Удельное сопротивление грунта, Ом·м]])),V17/SQRT(Table_pg3[[#This Row],[Удельное сопротивление грунта, Ом·м]]))</f>
        <v>9.9503719021021535</v>
      </c>
      <c r="X17" s="7">
        <v>12</v>
      </c>
      <c r="Y17" s="42">
        <v>95</v>
      </c>
      <c r="Z17" s="44">
        <v>505.90000000000214</v>
      </c>
      <c r="AA17" s="43">
        <v>69.5</v>
      </c>
      <c r="AB17" s="7">
        <f t="shared" si="5"/>
        <v>100.00000000002274</v>
      </c>
      <c r="AC17" s="7">
        <f>IFERROR(IF(Z17-Z16&lt;=0,"",AB17/SQRT(Table_pg4[[#This Row],[Удельное сопротивление грунта, Ом·м]])),AB17/SQRT(Table_pg4[[#This Row],[Удельное сопротивление грунта, Ом·м]]))</f>
        <v>11.995202878084072</v>
      </c>
      <c r="AD17" s="37">
        <v>12</v>
      </c>
      <c r="AE17" s="34">
        <v>122</v>
      </c>
      <c r="AF17" s="44">
        <v>508.70000000000277</v>
      </c>
      <c r="AG17" s="45">
        <v>57.3</v>
      </c>
      <c r="AH17" s="7">
        <f t="shared" si="6"/>
        <v>100.00000000002274</v>
      </c>
      <c r="AI17" s="7">
        <f>IFERROR(IF(AF17-AF16&lt;=0,"",AH17/SQRT(Table_pg5[[#This Row],[Удельное сопротивление грунта, Ом·м]])),AH17/SQRT(Table_pg5[[#This Row],[Удельное сопротивление грунта, Ом·м]]))</f>
        <v>13.210604445221547</v>
      </c>
      <c r="AJ17" s="7">
        <v>12</v>
      </c>
      <c r="AK17" s="34">
        <v>152</v>
      </c>
      <c r="AL17" s="44">
        <v>511.70000000000346</v>
      </c>
      <c r="AM17" s="45">
        <v>58.1</v>
      </c>
      <c r="AN17" s="7">
        <f t="shared" si="7"/>
        <v>100.00000000002274</v>
      </c>
      <c r="AO17" s="7">
        <f>IFERROR(IF(AL17-AL16&lt;=0,"",AN17/SQRT(Table_pg6[[#This Row],[Удельное сопротивление грунта, Ом·м]])),AN17/SQRT(Table_pg6[[#This Row],[Удельное сопротивление грунта, Ом·м]]))</f>
        <v>13.119338382212625</v>
      </c>
      <c r="AP17" s="37">
        <v>12</v>
      </c>
      <c r="AQ17" s="34">
        <v>182</v>
      </c>
      <c r="AR17" s="44">
        <v>514.70000000000414</v>
      </c>
      <c r="AS17" s="45">
        <v>28.5</v>
      </c>
      <c r="AT17" s="7">
        <f t="shared" si="8"/>
        <v>100.00000000002274</v>
      </c>
      <c r="AU17" s="7">
        <f>IFERROR(IF(AR17-AR16&lt;=0,"",AT17/SQRT(Table_pg7[[#This Row],[Удельное сопротивление грунта, Ом·м]])),AT17/SQRT(Table_pg7[[#This Row],[Удельное сопротивление грунта, Ом·м]]))</f>
        <v>18.731716231638138</v>
      </c>
      <c r="AV17" s="7">
        <v>12</v>
      </c>
      <c r="AW17" s="34">
        <v>202</v>
      </c>
      <c r="AX17" s="44">
        <v>516.70000000000459</v>
      </c>
      <c r="AY17" s="45">
        <v>125</v>
      </c>
      <c r="AZ17" s="7">
        <f t="shared" si="9"/>
        <v>100.00000000002274</v>
      </c>
      <c r="BA17" s="7">
        <f>IFERROR(IF(AX17-AX16&lt;=0,"",AZ17/SQRT(Table_pg8[[#This Row],[Удельное сопротивление грунта, Ом·м]])),AZ17/SQRT(Table_pg8[[#This Row],[Удельное сопротивление грунта, Ом·м]]))</f>
        <v>8.9442719100011914</v>
      </c>
      <c r="BB17" s="37">
        <v>12</v>
      </c>
      <c r="BC17" s="34">
        <v>232</v>
      </c>
      <c r="BD17" s="44">
        <v>519.70000000000528</v>
      </c>
      <c r="BE17" s="45">
        <v>272.8</v>
      </c>
      <c r="BF17" s="7">
        <f t="shared" si="10"/>
        <v>100.00000000002274</v>
      </c>
      <c r="BG17" s="7">
        <f>IFERROR(IF(BD17-AX36&lt;=0,"",BF17/SQRT(Table_pg9[[#This Row],[Удельное сопротивление грунта, Ом·м]])),BF17/SQRT(Table_pg9[[#This Row],[Удельное сопротивление грунта, Ом·м]]))</f>
        <v>6.0544934962074102</v>
      </c>
      <c r="BH17" s="7">
        <v>12</v>
      </c>
      <c r="BI17" s="34">
        <v>262</v>
      </c>
      <c r="BJ17" s="44">
        <v>522.70000000000596</v>
      </c>
      <c r="BK17" s="45">
        <v>41.3</v>
      </c>
      <c r="BL17" s="7">
        <f t="shared" si="11"/>
        <v>100.00000000002274</v>
      </c>
      <c r="BM17" s="7">
        <f>IFERROR(IF(BJ17-BD46&lt;=0,"",BL17/SQRT(Table_pg10[[#This Row],[Удельное сопротивление грунта, Ом·м]])),BL17/SQRT(Table_pg10[[#This Row],[Удельное сопротивление грунта, Ом·м]]))</f>
        <v>15.560551102240465</v>
      </c>
      <c r="BU17"/>
      <c r="BV17"/>
      <c r="BW17"/>
      <c r="BY17"/>
      <c r="BZ17"/>
      <c r="CA17"/>
      <c r="CC17"/>
      <c r="CD17"/>
      <c r="CE17"/>
      <c r="CG17"/>
      <c r="CH17"/>
      <c r="CI17"/>
      <c r="CK17"/>
      <c r="CL17"/>
      <c r="CM17"/>
      <c r="CO17"/>
      <c r="CP17"/>
      <c r="CQ17"/>
      <c r="CS17"/>
      <c r="CT17"/>
      <c r="CU17"/>
      <c r="CW17"/>
      <c r="CX17"/>
      <c r="CY17"/>
      <c r="DA17"/>
      <c r="DB17"/>
      <c r="DC17"/>
      <c r="DE17"/>
      <c r="DF17"/>
      <c r="DG17"/>
      <c r="DI17">
        <v>12</v>
      </c>
      <c r="DJ17" s="47">
        <v>10</v>
      </c>
      <c r="DK17" s="47">
        <v>11</v>
      </c>
      <c r="DL17" s="47">
        <v>1</v>
      </c>
      <c r="DM17" s="47">
        <v>9</v>
      </c>
      <c r="DN17" s="47">
        <v>10</v>
      </c>
      <c r="DO17" s="47">
        <v>7</v>
      </c>
      <c r="DP17" s="47">
        <v>1</v>
      </c>
      <c r="DQ17" s="47">
        <v>2</v>
      </c>
      <c r="DR17" s="47">
        <v>5</v>
      </c>
      <c r="DS17" s="47">
        <v>5</v>
      </c>
      <c r="DT17" s="47">
        <v>9715</v>
      </c>
      <c r="DU17" s="47">
        <v>14016</v>
      </c>
      <c r="DV17" s="47">
        <v>20328</v>
      </c>
      <c r="DW17" s="47">
        <v>20931</v>
      </c>
      <c r="DX17" s="47">
        <v>12965</v>
      </c>
      <c r="DY17" s="47">
        <v>16038</v>
      </c>
      <c r="DZ17" s="47">
        <v>12103</v>
      </c>
      <c r="EA17" s="47">
        <v>15967</v>
      </c>
      <c r="EB17" s="47">
        <v>20256</v>
      </c>
      <c r="EC17" s="47">
        <v>15062</v>
      </c>
      <c r="ED17" s="48" t="s">
        <v>216</v>
      </c>
    </row>
    <row r="18" spans="1:134">
      <c r="A18" s="34">
        <v>1</v>
      </c>
      <c r="B18" s="35">
        <v>497.7</v>
      </c>
      <c r="C18" s="36">
        <v>139.4</v>
      </c>
      <c r="D18" s="7">
        <f t="shared" si="1"/>
        <v>99.999999999965894</v>
      </c>
      <c r="E18" s="7">
        <f>IFERROR(IF(B18-B17&lt;=0,"",D18/SQRT(Table_pg[[#This Row],[Удельное сопротивление грунта, Ом·м]])),D18/SQRT(Table_pg[[#This Row],[Удельное сопротивление грунта, Ом·м]]))</f>
        <v>8.4697114164363878</v>
      </c>
      <c r="G18" s="38">
        <v>13</v>
      </c>
      <c r="H18" s="39">
        <v>497.7</v>
      </c>
      <c r="I18" s="40">
        <v>139.4</v>
      </c>
      <c r="J18" s="53">
        <f t="shared" si="2"/>
        <v>99.999999999965894</v>
      </c>
      <c r="K18" s="7">
        <f>IFERROR(IF(H18-H17&lt;=0,"",J18/SQRT(Table_pg1[[#This Row],[Удельное сопротивление грунта, Ом·м]])),J18/SQRT(Table_pg1[[#This Row],[Удельное сопротивление грунта, Ом·м]]))</f>
        <v>8.4697114164363878</v>
      </c>
      <c r="L18" s="7">
        <v>13</v>
      </c>
      <c r="M18" s="34">
        <v>41</v>
      </c>
      <c r="N18" s="35">
        <v>500.50000000000102</v>
      </c>
      <c r="O18" s="43">
        <v>37.9</v>
      </c>
      <c r="P18" s="7">
        <f t="shared" si="3"/>
        <v>100.00000000002274</v>
      </c>
      <c r="Q18" s="7">
        <f>IFERROR(IF(N18-N17&lt;=0,"",P18/SQRT(Table_pg2[[#This Row],[Удельное сопротивление грунта, Ом·м]])),P18/SQRT(Table_pg2[[#This Row],[Удельное сопротивление грунта, Ом·м]]))</f>
        <v>16.243529257651591</v>
      </c>
      <c r="R18" s="37">
        <v>13</v>
      </c>
      <c r="S18" s="42">
        <v>68</v>
      </c>
      <c r="T18" s="35">
        <v>503.20000000000152</v>
      </c>
      <c r="U18" s="43">
        <v>65.5</v>
      </c>
      <c r="V18" s="7">
        <f t="shared" si="4"/>
        <v>100.00000000002274</v>
      </c>
      <c r="W18" s="7">
        <f>IFERROR(IF(T18-T17&lt;=0,"",V18/SQRT(Table_pg3[[#This Row],[Удельное сопротивление грунта, Ом·м]])),V18/SQRT(Table_pg3[[#This Row],[Удельное сопротивление грунта, Ом·м]]))</f>
        <v>12.356041264307118</v>
      </c>
      <c r="X18" s="7">
        <v>13</v>
      </c>
      <c r="Y18" s="42">
        <v>96</v>
      </c>
      <c r="Z18" s="44">
        <v>506.00000000000216</v>
      </c>
      <c r="AA18" s="43">
        <v>63.4</v>
      </c>
      <c r="AB18" s="7">
        <f t="shared" si="5"/>
        <v>100.00000000002274</v>
      </c>
      <c r="AC18" s="7">
        <f>IFERROR(IF(Z18-Z17&lt;=0,"",AB18/SQRT(Table_pg4[[#This Row],[Удельное сопротивление грунта, Ом·м]])),AB18/SQRT(Table_pg4[[#This Row],[Удельное сопротивление грунта, Ом·м]]))</f>
        <v>12.559008982586063</v>
      </c>
      <c r="AD18" s="37">
        <v>13</v>
      </c>
      <c r="AE18" s="34">
        <v>123</v>
      </c>
      <c r="AF18" s="44">
        <v>508.8000000000028</v>
      </c>
      <c r="AG18" s="45">
        <v>56.8</v>
      </c>
      <c r="AH18" s="7">
        <f t="shared" si="6"/>
        <v>100.00000000002274</v>
      </c>
      <c r="AI18" s="7">
        <f>IFERROR(IF(AF18-AF17&lt;=0,"",AH18/SQRT(Table_pg5[[#This Row],[Удельное сопротивление грунта, Ом·м]])),AH18/SQRT(Table_pg5[[#This Row],[Удельное сопротивление грунта, Ом·м]]))</f>
        <v>13.268622310859898</v>
      </c>
      <c r="AJ18" s="7">
        <v>13</v>
      </c>
      <c r="AK18" s="34">
        <v>153</v>
      </c>
      <c r="AL18" s="44">
        <v>511.80000000000348</v>
      </c>
      <c r="AM18" s="45">
        <v>56.6</v>
      </c>
      <c r="AN18" s="7">
        <f t="shared" si="7"/>
        <v>100.00000000002274</v>
      </c>
      <c r="AO18" s="7">
        <f>IFERROR(IF(AL18-AL17&lt;=0,"",AN18/SQRT(Table_pg6[[#This Row],[Удельное сопротивление грунта, Ом·м]])),AN18/SQRT(Table_pg6[[#This Row],[Удельное сопротивление грунта, Ом·м]]))</f>
        <v>13.292044433786787</v>
      </c>
      <c r="AP18" s="37">
        <v>13</v>
      </c>
      <c r="AQ18" s="34">
        <v>183</v>
      </c>
      <c r="AR18" s="44">
        <v>514.80000000000416</v>
      </c>
      <c r="AS18" s="45">
        <v>35.4</v>
      </c>
      <c r="AT18" s="7">
        <f t="shared" si="8"/>
        <v>100.00000000002274</v>
      </c>
      <c r="AU18" s="7">
        <f>IFERROR(IF(AR18-AR17&lt;=0,"",AT18/SQRT(Table_pg7[[#This Row],[Удельное сопротивление грунта, Ом·м]])),AT18/SQRT(Table_pg7[[#This Row],[Удельное сопротивление грунта, Ом·м]]))</f>
        <v>16.807316136324179</v>
      </c>
      <c r="AV18" s="7">
        <v>13</v>
      </c>
      <c r="AW18" s="34">
        <v>203</v>
      </c>
      <c r="AX18" s="44">
        <v>516.80000000000462</v>
      </c>
      <c r="AY18" s="45">
        <v>134.30000000000001</v>
      </c>
      <c r="AZ18" s="7">
        <f t="shared" si="9"/>
        <v>100.00000000002274</v>
      </c>
      <c r="BA18" s="7">
        <f>IFERROR(IF(AX18-AX17&lt;=0,"",AZ18/SQRT(Table_pg8[[#This Row],[Удельное сопротивление грунта, Ом·м]])),AZ18/SQRT(Table_pg8[[#This Row],[Удельное сопротивление грунта, Ом·м]]))</f>
        <v>8.6290302938623551</v>
      </c>
      <c r="BB18" s="37">
        <v>13</v>
      </c>
      <c r="BC18" s="34">
        <v>233</v>
      </c>
      <c r="BD18" s="44">
        <v>519.8000000000053</v>
      </c>
      <c r="BE18" s="45">
        <v>271.89999999999998</v>
      </c>
      <c r="BF18" s="7">
        <f t="shared" si="10"/>
        <v>100.00000000002274</v>
      </c>
      <c r="BG18" s="7">
        <f>IFERROR(IF(BD18-AX37&lt;=0,"",BF18/SQRT(Table_pg9[[#This Row],[Удельное сопротивление грунта, Ом·м]])),BF18/SQRT(Table_pg9[[#This Row],[Удельное сопротивление грунта, Ом·м]]))</f>
        <v>6.0645055272018151</v>
      </c>
      <c r="BH18" s="7">
        <v>13</v>
      </c>
      <c r="BI18" s="34">
        <v>263</v>
      </c>
      <c r="BJ18" s="44">
        <v>522.80000000000598</v>
      </c>
      <c r="BK18" s="45">
        <v>41.8</v>
      </c>
      <c r="BL18" s="7">
        <f t="shared" si="11"/>
        <v>100.00000000002274</v>
      </c>
      <c r="BM18" s="7">
        <f>IFERROR(IF(BJ18-BD47&lt;=0,"",BL18/SQRT(Table_pg10[[#This Row],[Удельное сопротивление грунта, Ом·м]])),BL18/SQRT(Table_pg10[[#This Row],[Удельное сопротивление грунта, Ом·м]]))</f>
        <v>15.467205622247166</v>
      </c>
      <c r="BU18"/>
      <c r="BV18"/>
      <c r="BW18"/>
      <c r="BY18"/>
      <c r="BZ18"/>
      <c r="CA18"/>
      <c r="CC18"/>
      <c r="CD18"/>
      <c r="CE18"/>
      <c r="CG18" s="54"/>
      <c r="CH18" s="54"/>
      <c r="CK18" s="54"/>
      <c r="CL18" s="54"/>
      <c r="CO18" s="54"/>
      <c r="CP18" s="54"/>
      <c r="CS18" s="54"/>
      <c r="CT18" s="54"/>
      <c r="CW18" s="54"/>
      <c r="CX18" s="54"/>
      <c r="DA18" s="54"/>
      <c r="DB18" s="54"/>
      <c r="DE18" s="54"/>
      <c r="DF18" s="54"/>
    </row>
    <row r="19" spans="1:134">
      <c r="A19" s="34">
        <v>1</v>
      </c>
      <c r="B19" s="35">
        <v>497.8</v>
      </c>
      <c r="C19" s="36">
        <v>113.5</v>
      </c>
      <c r="D19" s="7">
        <f t="shared" si="1"/>
        <v>100.00000000002274</v>
      </c>
      <c r="E19" s="7">
        <f>IFERROR(IF(B19-B18&lt;=0,"",D19/SQRT(Table_pg[[#This Row],[Удельное сопротивление грунта, Ом·м]])),D19/SQRT(Table_pg[[#This Row],[Удельное сопротивление грунта, Ом·м]]))</f>
        <v>9.3864650892807759</v>
      </c>
      <c r="G19" s="49">
        <v>14</v>
      </c>
      <c r="H19" s="50">
        <v>497.8</v>
      </c>
      <c r="I19" s="51">
        <v>113.5</v>
      </c>
      <c r="J19" s="52">
        <f t="shared" si="2"/>
        <v>100.00000000002274</v>
      </c>
      <c r="K19" s="7">
        <f>IFERROR(IF(H19-H18&lt;=0,"",J19/SQRT(Table_pg1[[#This Row],[Удельное сопротивление грунта, Ом·м]])),J19/SQRT(Table_pg1[[#This Row],[Удельное сопротивление грунта, Ом·м]]))</f>
        <v>9.3864650892807759</v>
      </c>
      <c r="L19" s="7">
        <v>14</v>
      </c>
      <c r="M19" s="34">
        <v>42</v>
      </c>
      <c r="N19" s="35">
        <v>500.60000000000099</v>
      </c>
      <c r="O19" s="43">
        <v>40.9</v>
      </c>
      <c r="P19" s="7">
        <f t="shared" si="3"/>
        <v>99.999999999965894</v>
      </c>
      <c r="Q19" s="7">
        <f>IFERROR(IF(N19-N18&lt;=0,"",P19/SQRT(Table_pg2[[#This Row],[Удельное сопротивление грунта, Ом·м]])),P19/SQRT(Table_pg2[[#This Row],[Удельное сопротивление грунта, Ом·м]]))</f>
        <v>15.636456680013719</v>
      </c>
      <c r="R19" s="37">
        <v>14</v>
      </c>
      <c r="S19" s="42">
        <v>69</v>
      </c>
      <c r="T19" s="35">
        <v>503.30000000000155</v>
      </c>
      <c r="U19" s="43">
        <v>53.6</v>
      </c>
      <c r="V19" s="7">
        <f t="shared" si="4"/>
        <v>100.00000000002274</v>
      </c>
      <c r="W19" s="7">
        <f>IFERROR(IF(T19-T18&lt;=0,"",V19/SQRT(Table_pg3[[#This Row],[Удельное сопротивление грунта, Ом·м]])),V19/SQRT(Table_pg3[[#This Row],[Удельное сопротивление грунта, Ом·м]]))</f>
        <v>13.658959117706932</v>
      </c>
      <c r="X19" s="7">
        <v>14</v>
      </c>
      <c r="Y19" s="42">
        <v>97</v>
      </c>
      <c r="Z19" s="44">
        <v>506.10000000000218</v>
      </c>
      <c r="AA19" s="43">
        <v>43.9</v>
      </c>
      <c r="AB19" s="7">
        <f t="shared" si="5"/>
        <v>100.00000000002274</v>
      </c>
      <c r="AC19" s="7">
        <f>IFERROR(IF(Z19-Z18&lt;=0,"",AB19/SQRT(Table_pg4[[#This Row],[Удельное сопротивление грунта, Ом·м]])),AB19/SQRT(Table_pg4[[#This Row],[Удельное сопротивление грунта, Ом·м]]))</f>
        <v>15.092727811827983</v>
      </c>
      <c r="AD19" s="37">
        <v>14</v>
      </c>
      <c r="AE19" s="34">
        <v>124</v>
      </c>
      <c r="AF19" s="44">
        <v>508.90000000000282</v>
      </c>
      <c r="AG19" s="45">
        <v>54.3</v>
      </c>
      <c r="AH19" s="7">
        <f t="shared" si="6"/>
        <v>100.00000000002274</v>
      </c>
      <c r="AI19" s="7">
        <f>IFERROR(IF(AF19-AF18&lt;=0,"",AH19/SQRT(Table_pg5[[#This Row],[Удельное сопротивление грунта, Ом·м]])),AH19/SQRT(Table_pg5[[#This Row],[Удельное сопротивление грунта, Ом·м]]))</f>
        <v>13.570632358706982</v>
      </c>
      <c r="AJ19" s="7">
        <v>14</v>
      </c>
      <c r="AK19" s="34">
        <v>154</v>
      </c>
      <c r="AL19" s="44">
        <v>511.9000000000035</v>
      </c>
      <c r="AM19" s="45">
        <v>48.6</v>
      </c>
      <c r="AN19" s="7">
        <f t="shared" si="7"/>
        <v>100.00000000002274</v>
      </c>
      <c r="AO19" s="7">
        <f>IFERROR(IF(AL19-AL18&lt;=0,"",AN19/SQRT(Table_pg6[[#This Row],[Удельное сопротивление грунта, Ом·м]])),AN19/SQRT(Table_pg6[[#This Row],[Удельное сопротивление грунта, Ом·м]]))</f>
        <v>14.344382763734435</v>
      </c>
      <c r="AP19" s="37">
        <v>14</v>
      </c>
      <c r="AQ19" s="34">
        <v>184</v>
      </c>
      <c r="AR19" s="44">
        <v>514.90000000000418</v>
      </c>
      <c r="AS19" s="45">
        <v>39.4</v>
      </c>
      <c r="AT19" s="7">
        <f t="shared" si="8"/>
        <v>100.00000000002274</v>
      </c>
      <c r="AU19" s="7">
        <f>IFERROR(IF(AR19-AR18&lt;=0,"",AT19/SQRT(Table_pg7[[#This Row],[Удельное сопротивление грунта, Ом·м]])),AT19/SQRT(Table_pg7[[#This Row],[Удельное сопротивление грунта, Ом·м]]))</f>
        <v>15.931324696932776</v>
      </c>
      <c r="AV19" s="7">
        <v>14</v>
      </c>
      <c r="AW19" s="34">
        <v>204</v>
      </c>
      <c r="AX19" s="44">
        <v>516.90000000000464</v>
      </c>
      <c r="AY19" s="45">
        <v>137.30000000000001</v>
      </c>
      <c r="AZ19" s="7">
        <f t="shared" si="9"/>
        <v>100.00000000002274</v>
      </c>
      <c r="BA19" s="7">
        <f>IFERROR(IF(AX19-AX18&lt;=0,"",AZ19/SQRT(Table_pg8[[#This Row],[Удельное сопротивление грунта, Ом·м]])),AZ19/SQRT(Table_pg8[[#This Row],[Удельное сопротивление грунта, Ом·м]]))</f>
        <v>8.5342376311349497</v>
      </c>
      <c r="BB19" s="37">
        <v>14</v>
      </c>
      <c r="BC19" s="34">
        <v>234</v>
      </c>
      <c r="BD19" s="44">
        <v>519.90000000000532</v>
      </c>
      <c r="BE19" s="45">
        <v>270.39999999999998</v>
      </c>
      <c r="BF19" s="7">
        <f t="shared" si="10"/>
        <v>100.00000000002274</v>
      </c>
      <c r="BG19" s="7">
        <f>IFERROR(IF(BD19-AX38&lt;=0,"",BF19/SQRT(Table_pg9[[#This Row],[Удельное сопротивление грунта, Ом·м]])),BF19/SQRT(Table_pg9[[#This Row],[Удельное сопротивление грунта, Ом·м]]))</f>
        <v>6.0813031926328813</v>
      </c>
      <c r="BH19" s="7">
        <v>14</v>
      </c>
      <c r="BI19" s="34">
        <v>264</v>
      </c>
      <c r="BJ19" s="44">
        <v>522.900000000006</v>
      </c>
      <c r="BK19" s="45">
        <v>44.9</v>
      </c>
      <c r="BL19" s="7">
        <f t="shared" si="11"/>
        <v>100.00000000002274</v>
      </c>
      <c r="BM19" s="7">
        <f>IFERROR(IF(BJ19-BD48&lt;=0,"",BL19/SQRT(Table_pg10[[#This Row],[Удельное сопротивление грунта, Ом·м]])),BL19/SQRT(Table_pg10[[#This Row],[Удельное сопротивление грунта, Ом·м]]))</f>
        <v>14.923710973500903</v>
      </c>
      <c r="BU19"/>
      <c r="BV19"/>
      <c r="BW19"/>
      <c r="BY19"/>
      <c r="BZ19"/>
      <c r="CA19"/>
      <c r="CC19"/>
      <c r="CD19"/>
      <c r="CE19"/>
      <c r="CG19" s="54"/>
      <c r="CH19" s="54"/>
      <c r="CK19" s="54"/>
      <c r="CL19" s="54"/>
      <c r="CO19" s="54"/>
      <c r="CP19" s="54"/>
      <c r="CS19" s="54"/>
      <c r="CT19" s="54"/>
      <c r="CW19" s="54"/>
      <c r="CX19" s="54"/>
      <c r="DA19" s="54"/>
      <c r="DB19" s="54"/>
      <c r="DE19" s="54"/>
      <c r="DF19" s="54"/>
    </row>
    <row r="20" spans="1:134">
      <c r="A20" s="34">
        <v>1</v>
      </c>
      <c r="B20" s="35">
        <v>497.9</v>
      </c>
      <c r="C20" s="36">
        <v>113.3</v>
      </c>
      <c r="D20" s="7">
        <f t="shared" si="1"/>
        <v>99.999999999965894</v>
      </c>
      <c r="E20" s="7">
        <f>IFERROR(IF(B20-B19&lt;=0,"",D20/SQRT(Table_pg[[#This Row],[Удельное сопротивление грунта, Ом·м]])),D20/SQRT(Table_pg[[#This Row],[Удельное сопротивление грунта, Ом·м]]))</f>
        <v>9.3947460481769696</v>
      </c>
      <c r="G20" s="38">
        <v>15</v>
      </c>
      <c r="H20" s="39">
        <v>497.9</v>
      </c>
      <c r="I20" s="40">
        <v>113.3</v>
      </c>
      <c r="J20" s="53">
        <f t="shared" si="2"/>
        <v>99.999999999965894</v>
      </c>
      <c r="K20" s="7">
        <f>IFERROR(IF(H20-H19&lt;=0,"",J20/SQRT(Table_pg1[[#This Row],[Удельное сопротивление грунта, Ом·м]])),J20/SQRT(Table_pg1[[#This Row],[Удельное сопротивление грунта, Ом·м]]))</f>
        <v>9.3947460481769696</v>
      </c>
      <c r="L20" s="7">
        <v>15</v>
      </c>
      <c r="M20" s="34">
        <v>43</v>
      </c>
      <c r="N20" s="35">
        <v>500.70000000000101</v>
      </c>
      <c r="O20" s="43">
        <v>46</v>
      </c>
      <c r="P20" s="7">
        <f t="shared" si="3"/>
        <v>100.00000000002274</v>
      </c>
      <c r="Q20" s="7">
        <f>IFERROR(IF(N20-N19&lt;=0,"",P20/SQRT(Table_pg2[[#This Row],[Удельное сопротивление грунта, Ом·м]])),P20/SQRT(Table_pg2[[#This Row],[Удельное сопротивление грунта, Ом·м]]))</f>
        <v>14.744195615493066</v>
      </c>
      <c r="R20" s="37">
        <v>15</v>
      </c>
      <c r="S20" s="42">
        <v>70</v>
      </c>
      <c r="T20" s="35">
        <v>503.40000000000157</v>
      </c>
      <c r="U20" s="43">
        <v>41.2</v>
      </c>
      <c r="V20" s="7">
        <f t="shared" si="4"/>
        <v>100.00000000002274</v>
      </c>
      <c r="W20" s="7">
        <f>IFERROR(IF(T20-T19&lt;=0,"",V20/SQRT(Table_pg3[[#This Row],[Удельное сопротивление грунта, Ом·м]])),V20/SQRT(Table_pg3[[#This Row],[Удельное сопротивление грунта, Ом·м]]))</f>
        <v>15.579423821247438</v>
      </c>
      <c r="X20" s="7">
        <v>15</v>
      </c>
      <c r="Y20" s="42">
        <v>98</v>
      </c>
      <c r="Z20" s="44">
        <v>506.20000000000221</v>
      </c>
      <c r="AA20" s="43">
        <v>67.099999999999994</v>
      </c>
      <c r="AB20" s="7">
        <f t="shared" si="5"/>
        <v>100.00000000002274</v>
      </c>
      <c r="AC20" s="7">
        <f>IFERROR(IF(Z20-Z19&lt;=0,"",AB20/SQRT(Table_pg4[[#This Row],[Удельное сопротивление грунта, Ом·м]])),AB20/SQRT(Table_pg4[[#This Row],[Удельное сопротивление грунта, Ом·м]]))</f>
        <v>12.207837505977379</v>
      </c>
      <c r="AD20" s="37">
        <v>15</v>
      </c>
      <c r="AE20" s="34">
        <v>125</v>
      </c>
      <c r="AF20" s="44">
        <v>509.00000000000284</v>
      </c>
      <c r="AG20" s="45">
        <v>60.9</v>
      </c>
      <c r="AH20" s="7">
        <f t="shared" si="6"/>
        <v>100.00000000002274</v>
      </c>
      <c r="AI20" s="7">
        <f>IFERROR(IF(AF20-AF19&lt;=0,"",AH20/SQRT(Table_pg5[[#This Row],[Удельное сопротивление грунта, Ом·м]])),AH20/SQRT(Table_pg5[[#This Row],[Удельное сопротивление грунта, Ом·м]]))</f>
        <v>12.814195740644406</v>
      </c>
      <c r="AJ20" s="7">
        <v>15</v>
      </c>
      <c r="AK20" s="34">
        <v>155</v>
      </c>
      <c r="AL20" s="44">
        <v>512.00000000000352</v>
      </c>
      <c r="AM20" s="45">
        <v>56.2</v>
      </c>
      <c r="AN20" s="7">
        <f t="shared" si="7"/>
        <v>100.00000000002274</v>
      </c>
      <c r="AO20" s="7">
        <f>IFERROR(IF(AL20-AL19&lt;=0,"",AN20/SQRT(Table_pg6[[#This Row],[Удельное сопротивление грунта, Ом·м]])),AN20/SQRT(Table_pg6[[#This Row],[Удельное сопротивление грунта, Ом·м]]))</f>
        <v>13.339263212808238</v>
      </c>
      <c r="AP20" s="37">
        <v>15</v>
      </c>
      <c r="AQ20" s="34">
        <v>185</v>
      </c>
      <c r="AR20" s="44">
        <v>515.00000000000421</v>
      </c>
      <c r="AS20" s="45">
        <v>47</v>
      </c>
      <c r="AT20" s="7">
        <f t="shared" si="8"/>
        <v>100.00000000002274</v>
      </c>
      <c r="AU20" s="7">
        <f>IFERROR(IF(AR20-AR19&lt;=0,"",AT20/SQRT(Table_pg7[[#This Row],[Удельное сопротивление грунта, Ом·м]])),AT20/SQRT(Table_pg7[[#This Row],[Удельное сопротивление грунта, Ом·м]]))</f>
        <v>14.586499149792772</v>
      </c>
      <c r="AV20" s="7">
        <v>15</v>
      </c>
      <c r="AW20" s="34">
        <v>205</v>
      </c>
      <c r="AX20" s="44">
        <v>517.00000000000466</v>
      </c>
      <c r="AY20" s="45">
        <v>131.6</v>
      </c>
      <c r="AZ20" s="7">
        <f t="shared" si="9"/>
        <v>100.00000000002274</v>
      </c>
      <c r="BA20" s="7">
        <f>IFERROR(IF(AX20-AX19&lt;=0,"",AZ20/SQRT(Table_pg8[[#This Row],[Удельное сопротивление грунта, Ом·м]])),AZ20/SQRT(Table_pg8[[#This Row],[Удельное сопротивление грунта, Ом·м]]))</f>
        <v>8.7171005469320644</v>
      </c>
      <c r="BB20" s="37">
        <v>15</v>
      </c>
      <c r="BC20" s="34">
        <v>235</v>
      </c>
      <c r="BD20" s="44">
        <v>520.00000000000534</v>
      </c>
      <c r="BE20" s="45">
        <v>273.2</v>
      </c>
      <c r="BF20" s="7">
        <f t="shared" si="10"/>
        <v>100.00000000002274</v>
      </c>
      <c r="BG20" s="7">
        <f>IFERROR(IF(BD20-AX39&lt;=0,"",BF20/SQRT(Table_pg9[[#This Row],[Удельное сопротивление грунта, Ом·м]])),BF20/SQRT(Table_pg9[[#This Row],[Удельное сопротивление грунта, Ом·м]]))</f>
        <v>6.050059593381869</v>
      </c>
      <c r="BH20" s="7">
        <v>15</v>
      </c>
      <c r="BI20" s="34">
        <v>265</v>
      </c>
      <c r="BJ20" s="44">
        <v>523.00000000000603</v>
      </c>
      <c r="BK20" s="45">
        <v>45.9</v>
      </c>
      <c r="BL20" s="7">
        <f t="shared" si="11"/>
        <v>100.00000000002274</v>
      </c>
      <c r="BM20" s="7">
        <f>IFERROR(IF(BJ20-BD49&lt;=0,"",BL20/SQRT(Table_pg10[[#This Row],[Удельное сопротивление грунта, Ом·м]])),BL20/SQRT(Table_pg10[[#This Row],[Удельное сопротивление грунта, Ом·м]]))</f>
        <v>14.760248092338278</v>
      </c>
      <c r="BU20"/>
      <c r="BV20"/>
      <c r="BW20"/>
      <c r="BY20"/>
      <c r="BZ20"/>
      <c r="CA20"/>
      <c r="CC20"/>
      <c r="CD20"/>
      <c r="CE20"/>
      <c r="CG20" s="54"/>
      <c r="CK20" s="54"/>
      <c r="CO20" s="54"/>
      <c r="CS20" s="54"/>
      <c r="CW20" s="54"/>
      <c r="DA20" s="54"/>
      <c r="DE20" s="54"/>
    </row>
    <row r="21" spans="1:134">
      <c r="A21" s="34">
        <v>1</v>
      </c>
      <c r="B21" s="35">
        <v>498</v>
      </c>
      <c r="C21" s="36">
        <v>124.1</v>
      </c>
      <c r="D21" s="7">
        <f t="shared" si="1"/>
        <v>100.00000000002274</v>
      </c>
      <c r="E21" s="7">
        <f>IFERROR(IF(B21-B20&lt;=0,"",D21/SQRT(Table_pg[[#This Row],[Удельное сопротивление грунта, Ом·м]])),D21/SQRT(Table_pg[[#This Row],[Удельное сопротивление грунта, Ом·м]]))</f>
        <v>8.9766462153984143</v>
      </c>
      <c r="G21" s="49">
        <v>16</v>
      </c>
      <c r="H21" s="50">
        <v>498</v>
      </c>
      <c r="I21" s="51">
        <v>124.1</v>
      </c>
      <c r="J21" s="52">
        <f t="shared" si="2"/>
        <v>100.00000000002274</v>
      </c>
      <c r="K21" s="7">
        <f>IFERROR(IF(H21-H20&lt;=0,"",J21/SQRT(Table_pg1[[#This Row],[Удельное сопротивление грунта, Ом·м]])),J21/SQRT(Table_pg1[[#This Row],[Удельное сопротивление грунта, Ом·м]]))</f>
        <v>8.9766462153984143</v>
      </c>
      <c r="L21" s="7">
        <v>16</v>
      </c>
      <c r="M21" s="34">
        <v>44</v>
      </c>
      <c r="N21" s="35">
        <v>500.80000000000098</v>
      </c>
      <c r="O21" s="43">
        <v>48.6</v>
      </c>
      <c r="P21" s="7">
        <f t="shared" si="3"/>
        <v>99.999999999965894</v>
      </c>
      <c r="Q21" s="7">
        <f>IFERROR(IF(N21-N20&lt;=0,"",P21/SQRT(Table_pg2[[#This Row],[Удельное сопротивление грунта, Ом·м]])),P21/SQRT(Table_pg2[[#This Row],[Удельное сопротивление грунта, Ом·м]]))</f>
        <v>14.34438276372628</v>
      </c>
      <c r="R21" s="37">
        <v>16</v>
      </c>
      <c r="S21" s="42">
        <v>71</v>
      </c>
      <c r="T21" s="35">
        <v>503.50000000000159</v>
      </c>
      <c r="U21" s="43">
        <v>49.4</v>
      </c>
      <c r="V21" s="7">
        <f t="shared" si="4"/>
        <v>100.00000000002274</v>
      </c>
      <c r="W21" s="7">
        <f>IFERROR(IF(T21-T20&lt;=0,"",V21/SQRT(Table_pg3[[#This Row],[Удельное сопротивление грунта, Ом·м]])),V21/SQRT(Table_pg3[[#This Row],[Удельное сопротивление грунта, Ом·м]]))</f>
        <v>14.227759830615041</v>
      </c>
      <c r="X21" s="7">
        <v>16</v>
      </c>
      <c r="Y21" s="42">
        <v>99</v>
      </c>
      <c r="Z21" s="44">
        <v>506.30000000000223</v>
      </c>
      <c r="AA21" s="43">
        <v>59.8</v>
      </c>
      <c r="AB21" s="7">
        <f t="shared" si="5"/>
        <v>100.00000000002274</v>
      </c>
      <c r="AC21" s="7">
        <f>IFERROR(IF(Z21-Z20&lt;=0,"",AB21/SQRT(Table_pg4[[#This Row],[Удельное сопротивление грунта, Ом·м]])),AB21/SQRT(Table_pg4[[#This Row],[Удельное сопротивление грунта, Ом·м]]))</f>
        <v>12.931515002799733</v>
      </c>
      <c r="AD21" s="37">
        <v>16</v>
      </c>
      <c r="AE21" s="34">
        <v>126</v>
      </c>
      <c r="AF21" s="44">
        <v>509.10000000000286</v>
      </c>
      <c r="AG21" s="45">
        <v>36</v>
      </c>
      <c r="AH21" s="7">
        <f t="shared" si="6"/>
        <v>100.00000000002274</v>
      </c>
      <c r="AI21" s="7">
        <f>IFERROR(IF(AF21-AF20&lt;=0,"",AH21/SQRT(Table_pg5[[#This Row],[Удельное сопротивление грунта, Ом·м]])),AH21/SQRT(Table_pg5[[#This Row],[Удельное сопротивление грунта, Ом·м]]))</f>
        <v>16.666666666670455</v>
      </c>
      <c r="AJ21" s="7">
        <v>16</v>
      </c>
      <c r="AK21" s="34">
        <v>156</v>
      </c>
      <c r="AL21" s="44">
        <v>512.10000000000355</v>
      </c>
      <c r="AM21" s="45">
        <v>57.3</v>
      </c>
      <c r="AN21" s="7">
        <f t="shared" si="7"/>
        <v>100.00000000002274</v>
      </c>
      <c r="AO21" s="7">
        <f>IFERROR(IF(AL21-AL20&lt;=0,"",AN21/SQRT(Table_pg6[[#This Row],[Удельное сопротивление грунта, Ом·м]])),AN21/SQRT(Table_pg6[[#This Row],[Удельное сопротивление грунта, Ом·м]]))</f>
        <v>13.210604445221547</v>
      </c>
      <c r="AP21" s="37">
        <v>16</v>
      </c>
      <c r="AQ21" s="34">
        <v>186</v>
      </c>
      <c r="AR21" s="44">
        <v>515.10000000000423</v>
      </c>
      <c r="AS21" s="45">
        <v>19.100000000000001</v>
      </c>
      <c r="AT21" s="7">
        <f t="shared" si="8"/>
        <v>100.00000000002274</v>
      </c>
      <c r="AU21" s="7">
        <f>IFERROR(IF(AR21-AR20&lt;=0,"",AT21/SQRT(Table_pg7[[#This Row],[Удельное сопротивление грунта, Ом·м]])),AT21/SQRT(Table_pg7[[#This Row],[Удельное сопротивление грунта, Ом·м]]))</f>
        <v>22.881438097818979</v>
      </c>
      <c r="AV21" s="7">
        <v>16</v>
      </c>
      <c r="AW21" s="34">
        <v>206</v>
      </c>
      <c r="AX21" s="44">
        <v>517.10000000000468</v>
      </c>
      <c r="AY21" s="45">
        <v>127</v>
      </c>
      <c r="AZ21" s="7">
        <f t="shared" si="9"/>
        <v>100.00000000002274</v>
      </c>
      <c r="BA21" s="7">
        <f>IFERROR(IF(AX21-AX20&lt;=0,"",AZ21/SQRT(Table_pg8[[#This Row],[Удельное сопротивление грунта, Ом·м]])),AZ21/SQRT(Table_pg8[[#This Row],[Удельное сопротивление грунта, Ом·м]]))</f>
        <v>8.8735650941631565</v>
      </c>
      <c r="BB21" s="37">
        <v>16</v>
      </c>
      <c r="BC21" s="34">
        <v>236</v>
      </c>
      <c r="BD21" s="44">
        <v>520.10000000000537</v>
      </c>
      <c r="BE21" s="45">
        <v>21.3</v>
      </c>
      <c r="BF21" s="7">
        <f t="shared" si="10"/>
        <v>100.00000000002274</v>
      </c>
      <c r="BG21" s="7">
        <f>IFERROR(IF(BD21-AX40&lt;=0,"",BF21/SQRT(Table_pg9[[#This Row],[Удельное сопротивление грунта, Ом·м]])),BF21/SQRT(Table_pg9[[#This Row],[Удельное сопротивление грунта, Ом·м]]))</f>
        <v>21.667569500876901</v>
      </c>
      <c r="BH21" s="7">
        <v>16</v>
      </c>
      <c r="BI21" s="34">
        <v>266</v>
      </c>
      <c r="BJ21" s="44">
        <v>523.10000000000605</v>
      </c>
      <c r="BK21" s="45">
        <v>28.6</v>
      </c>
      <c r="BL21" s="7">
        <f t="shared" si="11"/>
        <v>100.00000000002274</v>
      </c>
      <c r="BM21" s="7">
        <f>IFERROR(IF(BJ21-BD50&lt;=0,"",BL21/SQRT(Table_pg10[[#This Row],[Удельное сопротивление грунта, Ом·м]])),BL21/SQRT(Table_pg10[[#This Row],[Удельное сопротивление грунта, Ом·м]]))</f>
        <v>18.698939800173395</v>
      </c>
      <c r="BU21"/>
      <c r="BV21"/>
      <c r="BW21"/>
      <c r="BY21"/>
      <c r="BZ21"/>
      <c r="CA21"/>
      <c r="CC21"/>
      <c r="CD21"/>
      <c r="CE21"/>
      <c r="CG21" s="54"/>
      <c r="CK21" s="54"/>
      <c r="CO21" s="54"/>
      <c r="CS21" s="54"/>
      <c r="CW21" s="54"/>
      <c r="DA21" s="54"/>
      <c r="DE21" s="54"/>
    </row>
    <row r="22" spans="1:134">
      <c r="A22" s="34">
        <v>1</v>
      </c>
      <c r="B22" s="35">
        <v>498.1</v>
      </c>
      <c r="C22" s="36">
        <v>138.19999999999999</v>
      </c>
      <c r="D22" s="7">
        <f t="shared" si="1"/>
        <v>100.00000000002274</v>
      </c>
      <c r="E22" s="7">
        <f>IFERROR(IF(B22-B21&lt;=0,"",D22/SQRT(Table_pg[[#This Row],[Удельное сопротивление грунта, Ом·м]])),D22/SQRT(Table_pg[[#This Row],[Удельное сопротивление грунта, Ом·м]]))</f>
        <v>8.5064034788358533</v>
      </c>
      <c r="G22" s="38">
        <v>17</v>
      </c>
      <c r="H22" s="39">
        <v>498.1</v>
      </c>
      <c r="I22" s="40">
        <v>138.19999999999999</v>
      </c>
      <c r="J22" s="53">
        <f t="shared" si="2"/>
        <v>100.00000000002274</v>
      </c>
      <c r="K22" s="7">
        <f>IFERROR(IF(H22-H21&lt;=0,"",J22/SQRT(Table_pg1[[#This Row],[Удельное сопротивление грунта, Ом·м]])),J22/SQRT(Table_pg1[[#This Row],[Удельное сопротивление грунта, Ом·м]]))</f>
        <v>8.5064034788358533</v>
      </c>
      <c r="L22" s="7">
        <v>17</v>
      </c>
      <c r="M22" s="34">
        <v>45</v>
      </c>
      <c r="N22" s="35">
        <v>500.900000000001</v>
      </c>
      <c r="O22" s="43">
        <v>50.6</v>
      </c>
      <c r="P22" s="7">
        <f t="shared" si="3"/>
        <v>100.00000000002274</v>
      </c>
      <c r="Q22" s="7">
        <f>IFERROR(IF(N22-N21&lt;=0,"",P22/SQRT(Table_pg2[[#This Row],[Удельное сопротивление грунта, Ом·м]])),P22/SQRT(Table_pg2[[#This Row],[Удельное сопротивление грунта, Ом·м]]))</f>
        <v>14.058038927891529</v>
      </c>
      <c r="R22" s="37">
        <v>17</v>
      </c>
      <c r="S22" s="42">
        <v>72</v>
      </c>
      <c r="T22" s="35">
        <v>503.60000000000161</v>
      </c>
      <c r="U22" s="43">
        <v>42.4</v>
      </c>
      <c r="V22" s="7">
        <f t="shared" si="4"/>
        <v>100.00000000002274</v>
      </c>
      <c r="W22" s="7">
        <f>IFERROR(IF(T22-T21&lt;=0,"",V22/SQRT(Table_pg3[[#This Row],[Удельное сопротивление грунта, Ом·м]])),V22/SQRT(Table_pg3[[#This Row],[Удельное сопротивление грунта, Ом·м]]))</f>
        <v>15.357377920852272</v>
      </c>
      <c r="X22" s="7">
        <v>17</v>
      </c>
      <c r="Y22" s="42">
        <v>100</v>
      </c>
      <c r="Z22" s="44">
        <v>506.40000000000225</v>
      </c>
      <c r="AA22" s="43">
        <v>65.900000000000006</v>
      </c>
      <c r="AB22" s="7">
        <f t="shared" si="5"/>
        <v>100.00000000002274</v>
      </c>
      <c r="AC22" s="7">
        <f>IFERROR(IF(Z22-Z21&lt;=0,"",AB22/SQRT(Table_pg4[[#This Row],[Удельное сопротивление грунта, Ом·м]])),AB22/SQRT(Table_pg4[[#This Row],[Удельное сопротивление грунта, Ом·м]]))</f>
        <v>12.318484821005777</v>
      </c>
      <c r="AD22" s="37">
        <v>17</v>
      </c>
      <c r="AE22" s="34">
        <v>127</v>
      </c>
      <c r="AF22" s="44">
        <v>509.20000000000289</v>
      </c>
      <c r="AG22" s="45">
        <v>55.6</v>
      </c>
      <c r="AH22" s="7">
        <f t="shared" si="6"/>
        <v>100.00000000002274</v>
      </c>
      <c r="AI22" s="7">
        <f>IFERROR(IF(AF22-AF21&lt;=0,"",AH22/SQRT(Table_pg5[[#This Row],[Удельное сопротивление грунта, Ом·м]])),AH22/SQRT(Table_pg5[[#This Row],[Удельное сопротивление грунта, Ом·м]]))</f>
        <v>13.411044519648552</v>
      </c>
      <c r="AJ22" s="7">
        <v>17</v>
      </c>
      <c r="AK22" s="34">
        <v>157</v>
      </c>
      <c r="AL22" s="44">
        <v>512.20000000000357</v>
      </c>
      <c r="AM22" s="45">
        <v>54.5</v>
      </c>
      <c r="AN22" s="7">
        <f t="shared" si="7"/>
        <v>100.00000000002274</v>
      </c>
      <c r="AO22" s="7">
        <f>IFERROR(IF(AL22-AL21&lt;=0,"",AN22/SQRT(Table_pg6[[#This Row],[Удельное сопротивление грунта, Ом·м]])),AN22/SQRT(Table_pg6[[#This Row],[Удельное сопротивление грунта, Ом·м]]))</f>
        <v>13.545709229575007</v>
      </c>
      <c r="AP22" s="37">
        <v>17</v>
      </c>
      <c r="AQ22" s="34">
        <v>187</v>
      </c>
      <c r="AR22" s="44">
        <v>515.20000000000425</v>
      </c>
      <c r="AS22" s="45">
        <v>55.4</v>
      </c>
      <c r="AT22" s="7">
        <f t="shared" si="8"/>
        <v>100.00000000002274</v>
      </c>
      <c r="AU22" s="7">
        <f>IFERROR(IF(AR22-AR21&lt;=0,"",AT22/SQRT(Table_pg7[[#This Row],[Удельное сопротивление грунта, Ом·м]])),AT22/SQRT(Table_pg7[[#This Row],[Удельное сопротивление грунта, Ом·м]]))</f>
        <v>13.435230372514532</v>
      </c>
      <c r="AV22" s="7">
        <v>17</v>
      </c>
      <c r="AW22" s="34">
        <v>207</v>
      </c>
      <c r="AX22" s="44">
        <v>517.20000000000471</v>
      </c>
      <c r="AY22" s="45">
        <v>124.7</v>
      </c>
      <c r="AZ22" s="7">
        <f t="shared" si="9"/>
        <v>100.00000000002274</v>
      </c>
      <c r="BA22" s="7">
        <f>IFERROR(IF(AX22-AX21&lt;=0,"",AZ22/SQRT(Table_pg8[[#This Row],[Удельное сопротивление грунта, Ом·м]])),AZ22/SQRT(Table_pg8[[#This Row],[Удельное сопротивление грунта, Ом·м]]))</f>
        <v>8.955024394641093</v>
      </c>
      <c r="BB22" s="37">
        <v>17</v>
      </c>
      <c r="BC22" s="34">
        <v>237</v>
      </c>
      <c r="BD22" s="44">
        <v>520.20000000000539</v>
      </c>
      <c r="BE22" s="45">
        <v>275.39999999999998</v>
      </c>
      <c r="BF22" s="7">
        <f t="shared" si="10"/>
        <v>100.00000000002274</v>
      </c>
      <c r="BG22" s="7">
        <f>IFERROR(IF(BD22-AX41&lt;=0,"",BF22/SQRT(Table_pg9[[#This Row],[Удельное сопротивление грунта, Ом·м]])),BF22/SQRT(Table_pg9[[#This Row],[Удельное сопротивление грунта, Ом·м]]))</f>
        <v>6.0258460505195979</v>
      </c>
      <c r="BH22" s="7">
        <v>17</v>
      </c>
      <c r="BI22" s="34">
        <v>267</v>
      </c>
      <c r="BJ22" s="44">
        <v>523.20000000000607</v>
      </c>
      <c r="BK22" s="45">
        <v>43.9</v>
      </c>
      <c r="BL22" s="7">
        <f t="shared" si="11"/>
        <v>100.00000000002274</v>
      </c>
      <c r="BM22" s="7">
        <f>IFERROR(IF(BJ22-BD51&lt;=0,"",BL22/SQRT(Table_pg10[[#This Row],[Удельное сопротивление грунта, Ом·м]])),BL22/SQRT(Table_pg10[[#This Row],[Удельное сопротивление грунта, Ом·м]]))</f>
        <v>15.092727811827983</v>
      </c>
      <c r="BU22"/>
      <c r="BV22"/>
      <c r="BW22"/>
      <c r="BY22"/>
      <c r="BZ22"/>
      <c r="CA22"/>
      <c r="CC22"/>
      <c r="CD22"/>
      <c r="CE22"/>
      <c r="CG22" s="54"/>
      <c r="CK22" s="54"/>
      <c r="CO22" s="54"/>
      <c r="CS22" s="54"/>
      <c r="CW22" s="54"/>
      <c r="DA22" s="54"/>
      <c r="DE22" s="54"/>
    </row>
    <row r="23" spans="1:134">
      <c r="A23" s="34">
        <v>1</v>
      </c>
      <c r="B23" s="35">
        <v>498.2</v>
      </c>
      <c r="C23" s="36">
        <v>94.9</v>
      </c>
      <c r="D23" s="7">
        <f t="shared" si="1"/>
        <v>99.999999999965894</v>
      </c>
      <c r="E23" s="7">
        <f>IFERROR(IF(B23-B22&lt;=0,"",D23/SQRT(Table_pg[[#This Row],[Удельное сопротивление грунта, Ом·м]])),D23/SQRT(Table_pg[[#This Row],[Удельное сопротивление грунта, Ом·м]]))</f>
        <v>10.265187673722572</v>
      </c>
      <c r="G23" s="49">
        <v>18</v>
      </c>
      <c r="H23" s="50">
        <v>498.2</v>
      </c>
      <c r="I23" s="51">
        <v>94.9</v>
      </c>
      <c r="J23" s="52">
        <f t="shared" si="2"/>
        <v>99.999999999965894</v>
      </c>
      <c r="K23" s="7">
        <f>IFERROR(IF(H23-H22&lt;=0,"",J23/SQRT(Table_pg1[[#This Row],[Удельное сопротивление грунта, Ом·м]])),J23/SQRT(Table_pg1[[#This Row],[Удельное сопротивление грунта, Ом·м]]))</f>
        <v>10.265187673722572</v>
      </c>
      <c r="L23" s="7">
        <v>18</v>
      </c>
      <c r="M23" s="34">
        <v>46</v>
      </c>
      <c r="N23" s="35">
        <v>501.00000000000102</v>
      </c>
      <c r="O23" s="43">
        <v>53.8</v>
      </c>
      <c r="P23" s="7">
        <f t="shared" si="3"/>
        <v>100.00000000002274</v>
      </c>
      <c r="Q23" s="7">
        <f>IFERROR(IF(N23-N22&lt;=0,"",P23/SQRT(Table_pg2[[#This Row],[Удельное сопротивление грунта, Ом·м]])),P23/SQRT(Table_pg2[[#This Row],[Удельное сопротивление грунта, Ом·м]]))</f>
        <v>13.633547078733397</v>
      </c>
      <c r="R23" s="37">
        <v>18</v>
      </c>
      <c r="S23" s="42">
        <v>73</v>
      </c>
      <c r="T23" s="35">
        <v>503.70000000000164</v>
      </c>
      <c r="U23" s="43">
        <v>43.4</v>
      </c>
      <c r="V23" s="7">
        <f t="shared" si="4"/>
        <v>100.00000000002274</v>
      </c>
      <c r="W23" s="7">
        <f>IFERROR(IF(T23-T22&lt;=0,"",V23/SQRT(Table_pg3[[#This Row],[Удельное сопротивление грунта, Ом·м]])),V23/SQRT(Table_pg3[[#This Row],[Удельное сопротивление грунта, Ом·м]]))</f>
        <v>15.179418517976359</v>
      </c>
      <c r="X23" s="7">
        <v>18</v>
      </c>
      <c r="Y23" s="42">
        <v>101</v>
      </c>
      <c r="Z23" s="44">
        <v>506.50000000000227</v>
      </c>
      <c r="AA23" s="43">
        <v>64.5</v>
      </c>
      <c r="AB23" s="7">
        <f t="shared" si="5"/>
        <v>100.00000000002274</v>
      </c>
      <c r="AC23" s="7">
        <f>IFERROR(IF(Z23-Z22&lt;=0,"",AB23/SQRT(Table_pg4[[#This Row],[Удельное сопротивление грунта, Ом·м]])),AB23/SQRT(Table_pg4[[#This Row],[Удельное сопротивление грунта, Ом·м]]))</f>
        <v>12.451456127296638</v>
      </c>
      <c r="AD23" s="37">
        <v>18</v>
      </c>
      <c r="AE23" s="34">
        <v>128</v>
      </c>
      <c r="AF23" s="44">
        <v>509.30000000000291</v>
      </c>
      <c r="AG23" s="45">
        <v>60.1</v>
      </c>
      <c r="AH23" s="7">
        <f t="shared" si="6"/>
        <v>100.00000000002274</v>
      </c>
      <c r="AI23" s="7">
        <f>IFERROR(IF(AF23-AF22&lt;=0,"",AH23/SQRT(Table_pg5[[#This Row],[Удельное сопротивление грунта, Ом·м]])),AH23/SQRT(Table_pg5[[#This Row],[Удельное сопротивление грунта, Ом·м]]))</f>
        <v>12.899199629496648</v>
      </c>
      <c r="AJ23" s="7">
        <v>18</v>
      </c>
      <c r="AK23" s="34">
        <v>158</v>
      </c>
      <c r="AL23" s="44">
        <v>512.30000000000359</v>
      </c>
      <c r="AM23" s="45">
        <v>49.3</v>
      </c>
      <c r="AN23" s="7">
        <f t="shared" si="7"/>
        <v>100.00000000002274</v>
      </c>
      <c r="AO23" s="7">
        <f>IFERROR(IF(AL23-AL22&lt;=0,"",AN23/SQRT(Table_pg6[[#This Row],[Удельное сопротивление грунта, Ом·м]])),AN23/SQRT(Table_pg6[[#This Row],[Удельное сопротивление грунта, Ом·м]]))</f>
        <v>14.242182297400365</v>
      </c>
      <c r="AP23" s="37">
        <v>18</v>
      </c>
      <c r="AQ23" s="34">
        <v>188</v>
      </c>
      <c r="AR23" s="44">
        <v>515.30000000000427</v>
      </c>
      <c r="AS23" s="45">
        <v>59.9</v>
      </c>
      <c r="AT23" s="7">
        <f t="shared" si="8"/>
        <v>100.00000000002274</v>
      </c>
      <c r="AU23" s="7">
        <f>IFERROR(IF(AR23-AR22&lt;=0,"",AT23/SQRT(Table_pg7[[#This Row],[Удельное сопротивление грунта, Ом·м]])),AT23/SQRT(Table_pg7[[#This Row],[Удельное сопротивление грунта, Ом·м]]))</f>
        <v>12.920716240997494</v>
      </c>
      <c r="AV23" s="7">
        <v>18</v>
      </c>
      <c r="AW23" s="34">
        <v>208</v>
      </c>
      <c r="AX23" s="44">
        <v>517.30000000000473</v>
      </c>
      <c r="AY23" s="45">
        <v>132.4</v>
      </c>
      <c r="AZ23" s="7">
        <f t="shared" si="9"/>
        <v>100.00000000002274</v>
      </c>
      <c r="BA23" s="7">
        <f>IFERROR(IF(AX23-AX22&lt;=0,"",AZ23/SQRT(Table_pg8[[#This Row],[Удельное сопротивление грунта, Ом·м]])),AZ23/SQRT(Table_pg8[[#This Row],[Удельное сопротивление грунта, Ом·м]]))</f>
        <v>8.6907249931394528</v>
      </c>
      <c r="BB23" s="37">
        <v>18</v>
      </c>
      <c r="BC23" s="34">
        <v>238</v>
      </c>
      <c r="BD23" s="44">
        <v>520.30000000000541</v>
      </c>
      <c r="BE23" s="45">
        <v>276.10000000000002</v>
      </c>
      <c r="BF23" s="7">
        <f t="shared" si="10"/>
        <v>100.00000000002274</v>
      </c>
      <c r="BG23" s="7">
        <f>IFERROR(IF(BD23-AX42&lt;=0,"",BF23/SQRT(Table_pg9[[#This Row],[Удельное сопротивление грунта, Ом·м]])),BF23/SQRT(Table_pg9[[#This Row],[Удельное сопротивление грунта, Ом·м]]))</f>
        <v>6.0182024989509433</v>
      </c>
      <c r="BH23" s="7">
        <v>18</v>
      </c>
      <c r="BI23" s="34">
        <v>268</v>
      </c>
      <c r="BJ23" s="44">
        <v>523.30000000000609</v>
      </c>
      <c r="BK23" s="45">
        <v>47.1</v>
      </c>
      <c r="BL23" s="7">
        <f t="shared" si="11"/>
        <v>100.00000000002274</v>
      </c>
      <c r="BM23" s="7">
        <f>IFERROR(IF(BJ23-BD52&lt;=0,"",BL23/SQRT(Table_pg10[[#This Row],[Удельное сопротивление грунта, Ом·м]])),BL23/SQRT(Table_pg10[[#This Row],[Удельное сопротивление грунта, Ом·м]]))</f>
        <v>14.571006315734513</v>
      </c>
      <c r="BU23"/>
      <c r="BV23"/>
      <c r="BW23"/>
      <c r="BY23"/>
      <c r="BZ23"/>
      <c r="CA23"/>
      <c r="CC23"/>
      <c r="CD23"/>
      <c r="CE23"/>
      <c r="CG23" s="54"/>
      <c r="CK23" s="54"/>
      <c r="CO23" s="54"/>
      <c r="CS23" s="54"/>
      <c r="CW23" s="54"/>
      <c r="DA23" s="54"/>
      <c r="DE23" s="54"/>
    </row>
    <row r="24" spans="1:134">
      <c r="A24" s="34">
        <v>1</v>
      </c>
      <c r="B24" s="35">
        <v>498.3</v>
      </c>
      <c r="C24" s="36">
        <v>117.7</v>
      </c>
      <c r="D24" s="7">
        <f t="shared" si="1"/>
        <v>100.00000000002274</v>
      </c>
      <c r="E24" s="7">
        <f>IFERROR(IF(B24-B23&lt;=0,"",D24/SQRT(Table_pg[[#This Row],[Удельное сопротивление грунта, Ом·м]])),D24/SQRT(Table_pg[[#This Row],[Удельное сопротивление грунта, Ом·м]]))</f>
        <v>9.2174707596388128</v>
      </c>
      <c r="G24" s="38">
        <v>19</v>
      </c>
      <c r="H24" s="39">
        <v>498.3</v>
      </c>
      <c r="I24" s="40">
        <v>117.7</v>
      </c>
      <c r="J24" s="53">
        <f t="shared" si="2"/>
        <v>100.00000000002274</v>
      </c>
      <c r="K24" s="7">
        <f>IFERROR(IF(H24-H23&lt;=0,"",J24/SQRT(Table_pg1[[#This Row],[Удельное сопротивление грунта, Ом·м]])),J24/SQRT(Table_pg1[[#This Row],[Удельное сопротивление грунта, Ом·м]]))</f>
        <v>9.2174707596388128</v>
      </c>
      <c r="L24" s="7">
        <v>19</v>
      </c>
      <c r="M24" s="34">
        <v>47</v>
      </c>
      <c r="N24" s="35">
        <v>501.10000000000105</v>
      </c>
      <c r="O24" s="43">
        <v>31.5</v>
      </c>
      <c r="P24" s="7">
        <f t="shared" si="3"/>
        <v>100.00000000002274</v>
      </c>
      <c r="Q24" s="7">
        <f>IFERROR(IF(N24-N23&lt;=0,"",P24/SQRT(Table_pg2[[#This Row],[Удельное сопротивление грунта, Ом·м]])),P24/SQRT(Table_pg2[[#This Row],[Удельное сопротивление грунта, Ом·м]]))</f>
        <v>17.817416127499008</v>
      </c>
      <c r="R24" s="37">
        <v>19</v>
      </c>
      <c r="S24" s="42">
        <v>74</v>
      </c>
      <c r="T24" s="35">
        <v>503.80000000000166</v>
      </c>
      <c r="U24" s="43">
        <v>41.6</v>
      </c>
      <c r="V24" s="7">
        <f t="shared" si="4"/>
        <v>100.00000000002274</v>
      </c>
      <c r="W24" s="7">
        <f>IFERROR(IF(T24-T23&lt;=0,"",V24/SQRT(Table_pg3[[#This Row],[Удельное сопротивление грунта, Ом·м]])),V24/SQRT(Table_pg3[[#This Row],[Удельное сопротивление грунта, Ом·м]]))</f>
        <v>15.504341823654581</v>
      </c>
      <c r="X24" s="7">
        <v>19</v>
      </c>
      <c r="Y24" s="42">
        <v>102</v>
      </c>
      <c r="Z24" s="44">
        <v>506.6000000000023</v>
      </c>
      <c r="AA24" s="43">
        <v>59</v>
      </c>
      <c r="AB24" s="7">
        <f t="shared" si="5"/>
        <v>100.00000000002274</v>
      </c>
      <c r="AC24" s="7">
        <f>IFERROR(IF(Z24-Z23&lt;=0,"",AB24/SQRT(Table_pg4[[#This Row],[Удельное сопротивление грунта, Ом·м]])),AB24/SQRT(Table_pg4[[#This Row],[Удельное сопротивление грунта, Ом·м]]))</f>
        <v>13.018891098085348</v>
      </c>
      <c r="AD24" s="37">
        <v>19</v>
      </c>
      <c r="AE24" s="34">
        <v>129</v>
      </c>
      <c r="AF24" s="44">
        <v>509.40000000000293</v>
      </c>
      <c r="AG24" s="45">
        <v>57</v>
      </c>
      <c r="AH24" s="7">
        <f t="shared" si="6"/>
        <v>100.00000000002274</v>
      </c>
      <c r="AI24" s="7">
        <f>IFERROR(IF(AF24-AF23&lt;=0,"",AH24/SQRT(Table_pg5[[#This Row],[Удельное сопротивление грунта, Ом·м]])),AH24/SQRT(Table_pg5[[#This Row],[Удельное сопротивление грунта, Ом·м]]))</f>
        <v>13.245323570653449</v>
      </c>
      <c r="AJ24" s="7">
        <v>19</v>
      </c>
      <c r="AK24" s="34">
        <v>159</v>
      </c>
      <c r="AL24" s="44">
        <v>512.40000000000362</v>
      </c>
      <c r="AM24" s="45">
        <v>48</v>
      </c>
      <c r="AN24" s="7">
        <f t="shared" si="7"/>
        <v>100.00000000002274</v>
      </c>
      <c r="AO24" s="7">
        <f>IFERROR(IF(AL24-AL23&lt;=0,"",AN24/SQRT(Table_pg6[[#This Row],[Удельное сопротивление грунта, Ом·м]])),AN24/SQRT(Table_pg6[[#This Row],[Удельное сопротивление грунта, Ом·м]]))</f>
        <v>14.433756729743926</v>
      </c>
      <c r="AP24" s="37">
        <v>19</v>
      </c>
      <c r="AQ24" s="34">
        <v>189</v>
      </c>
      <c r="AR24" s="44">
        <v>515.4000000000043</v>
      </c>
      <c r="AS24" s="45">
        <v>67.400000000000006</v>
      </c>
      <c r="AT24" s="7">
        <f t="shared" si="8"/>
        <v>100.00000000002274</v>
      </c>
      <c r="AU24" s="7">
        <f>IFERROR(IF(AR24-AR23&lt;=0,"",AT24/SQRT(Table_pg7[[#This Row],[Удельное сопротивление грунта, Ом·м]])),AT24/SQRT(Table_pg7[[#This Row],[Удельное сопротивление грунта, Ом·м]]))</f>
        <v>12.180638428355167</v>
      </c>
      <c r="AV24" s="7">
        <v>19</v>
      </c>
      <c r="AW24" s="34">
        <v>209</v>
      </c>
      <c r="AX24" s="44">
        <v>517.40000000000475</v>
      </c>
      <c r="AY24" s="45">
        <v>116.1</v>
      </c>
      <c r="AZ24" s="7">
        <f t="shared" si="9"/>
        <v>100.00000000002274</v>
      </c>
      <c r="BA24" s="7">
        <f>IFERROR(IF(AX24-AX23&lt;=0,"",AZ24/SQRT(Table_pg8[[#This Row],[Удельное сопротивление грунта, Ом·м]])),AZ24/SQRT(Table_pg8[[#This Row],[Удельное сопротивление грунта, Ом·м]]))</f>
        <v>9.2807674398305195</v>
      </c>
      <c r="BB24" s="37">
        <v>19</v>
      </c>
      <c r="BC24" s="34">
        <v>239</v>
      </c>
      <c r="BD24" s="44">
        <v>520.40000000000543</v>
      </c>
      <c r="BE24" s="45">
        <v>275.89999999999998</v>
      </c>
      <c r="BF24" s="7">
        <f t="shared" si="10"/>
        <v>100.00000000002274</v>
      </c>
      <c r="BG24" s="7">
        <f>IFERROR(IF(BD24-AX43&lt;=0,"",BF24/SQRT(Table_pg9[[#This Row],[Удельное сопротивление грунта, Ом·м]])),BF24/SQRT(Table_pg9[[#This Row],[Удельное сопротивление грунта, Ом·м]]))</f>
        <v>6.0203834022654927</v>
      </c>
      <c r="BH24" s="7">
        <v>19</v>
      </c>
      <c r="BI24" s="34">
        <v>269</v>
      </c>
      <c r="BJ24" s="44">
        <v>523.40000000000612</v>
      </c>
      <c r="BK24" s="45">
        <v>47.3</v>
      </c>
      <c r="BL24" s="7">
        <f t="shared" si="11"/>
        <v>100.00000000002274</v>
      </c>
      <c r="BM24" s="7">
        <f>IFERROR(IF(BJ24-BD53&lt;=0,"",BL24/SQRT(Table_pg10[[#This Row],[Удельное сопротивление грунта, Ом·м]])),BL24/SQRT(Table_pg10[[#This Row],[Удельное сопротивление грунта, Ом·м]]))</f>
        <v>14.540168172560938</v>
      </c>
      <c r="BU24"/>
      <c r="BV24"/>
      <c r="BW24"/>
      <c r="BY24"/>
      <c r="BZ24"/>
      <c r="CA24"/>
      <c r="CC24"/>
      <c r="CD24"/>
      <c r="CE24"/>
      <c r="CG24" s="54"/>
      <c r="CK24" s="54"/>
      <c r="CO24" s="54"/>
      <c r="CS24" s="54"/>
      <c r="CW24" s="54"/>
      <c r="DA24" s="54"/>
      <c r="DE24" s="54"/>
    </row>
    <row r="25" spans="1:134">
      <c r="A25" s="34">
        <v>1</v>
      </c>
      <c r="B25" s="35">
        <v>498.4</v>
      </c>
      <c r="C25" s="36">
        <v>112.6</v>
      </c>
      <c r="D25" s="7">
        <f t="shared" si="1"/>
        <v>99.999999999965894</v>
      </c>
      <c r="E25" s="7">
        <f>IFERROR(IF(B25-B24&lt;=0,"",D25/SQRT(Table_pg[[#This Row],[Удельное сопротивление грунта, Ом·м]])),D25/SQRT(Table_pg[[#This Row],[Удельное сопротивление грунта, Ом·м]]))</f>
        <v>9.4239029448510028</v>
      </c>
      <c r="G25" s="49">
        <v>20</v>
      </c>
      <c r="H25" s="50">
        <v>498.4</v>
      </c>
      <c r="I25" s="51">
        <v>112.6</v>
      </c>
      <c r="J25" s="52">
        <f t="shared" si="2"/>
        <v>99.999999999965894</v>
      </c>
      <c r="K25" s="7">
        <f>IFERROR(IF(H25-H24&lt;=0,"",J25/SQRT(Table_pg1[[#This Row],[Удельное сопротивление грунта, Ом·м]])),J25/SQRT(Table_pg1[[#This Row],[Удельное сопротивление грунта, Ом·м]]))</f>
        <v>9.4239029448510028</v>
      </c>
      <c r="L25" s="7">
        <v>20</v>
      </c>
      <c r="M25" s="34">
        <v>48</v>
      </c>
      <c r="N25" s="35">
        <v>501.20000000000107</v>
      </c>
      <c r="O25" s="43">
        <v>61.6</v>
      </c>
      <c r="P25" s="7">
        <f t="shared" si="3"/>
        <v>100.00000000002274</v>
      </c>
      <c r="Q25" s="7">
        <f>IFERROR(IF(N25-N24&lt;=0,"",P25/SQRT(Table_pg2[[#This Row],[Удельное сопротивление грунта, Ом·м]])),P25/SQRT(Table_pg2[[#This Row],[Удельное сопротивление грунта, Ом·м]]))</f>
        <v>12.741179785943535</v>
      </c>
      <c r="R25" s="37">
        <v>20</v>
      </c>
      <c r="S25" s="42">
        <v>75</v>
      </c>
      <c r="T25" s="35">
        <v>503.90000000000168</v>
      </c>
      <c r="U25" s="43">
        <v>50</v>
      </c>
      <c r="V25" s="7">
        <f t="shared" si="4"/>
        <v>100.00000000002274</v>
      </c>
      <c r="W25" s="7">
        <f>IFERROR(IF(T25-T24&lt;=0,"",V25/SQRT(Table_pg3[[#This Row],[Удельное сопротивление грунта, Ом·м]])),V25/SQRT(Table_pg3[[#This Row],[Удельное сопротивление грунта, Ом·м]]))</f>
        <v>14.142135623734166</v>
      </c>
      <c r="X25" s="7">
        <v>20</v>
      </c>
      <c r="Y25" s="42">
        <v>103</v>
      </c>
      <c r="Z25" s="44">
        <v>506.70000000000232</v>
      </c>
      <c r="AA25" s="43">
        <v>61.6</v>
      </c>
      <c r="AB25" s="7">
        <f t="shared" si="5"/>
        <v>100.00000000002274</v>
      </c>
      <c r="AC25" s="7">
        <f>IFERROR(IF(Z25-Z24&lt;=0,"",AB25/SQRT(Table_pg4[[#This Row],[Удельное сопротивление грунта, Ом·м]])),AB25/SQRT(Table_pg4[[#This Row],[Удельное сопротивление грунта, Ом·м]]))</f>
        <v>12.741179785943535</v>
      </c>
      <c r="AD25" s="37">
        <v>20</v>
      </c>
      <c r="AE25" s="34">
        <v>130</v>
      </c>
      <c r="AF25" s="44">
        <v>509.50000000000296</v>
      </c>
      <c r="AG25" s="45">
        <v>57.1</v>
      </c>
      <c r="AH25" s="7">
        <f t="shared" si="6"/>
        <v>100.00000000002274</v>
      </c>
      <c r="AI25" s="7">
        <f>IFERROR(IF(AF25-AF24&lt;=0,"",AH25/SQRT(Table_pg5[[#This Row],[Удельное сопротивление грунта, Ом·м]])),AH25/SQRT(Table_pg5[[#This Row],[Удельное сопротивление грунта, Ом·м]]))</f>
        <v>13.233720131220213</v>
      </c>
      <c r="AJ25" s="7">
        <v>20</v>
      </c>
      <c r="AK25" s="34">
        <v>160</v>
      </c>
      <c r="AL25" s="44">
        <v>512.50000000000364</v>
      </c>
      <c r="AM25" s="45">
        <v>45.3</v>
      </c>
      <c r="AN25" s="7">
        <f t="shared" si="7"/>
        <v>100.00000000002274</v>
      </c>
      <c r="AO25" s="7">
        <f>IFERROR(IF(AL25-AL24&lt;=0,"",AN25/SQRT(Table_pg6[[#This Row],[Удельное сопротивление грунта, Ом·м]])),AN25/SQRT(Table_pg6[[#This Row],[Удельное сопротивление грунта, Ом·м]]))</f>
        <v>14.857676530214274</v>
      </c>
      <c r="AP25" s="37">
        <v>20</v>
      </c>
      <c r="AQ25" s="34">
        <v>190</v>
      </c>
      <c r="AR25" s="44">
        <v>515.50000000000432</v>
      </c>
      <c r="AS25" s="45">
        <v>71.400000000000006</v>
      </c>
      <c r="AT25" s="7">
        <f t="shared" si="8"/>
        <v>100.00000000002274</v>
      </c>
      <c r="AU25" s="7">
        <f>IFERROR(IF(AR25-AR24&lt;=0,"",AT25/SQRT(Table_pg7[[#This Row],[Удельное сопротивление грунта, Ом·м]])),AT25/SQRT(Table_pg7[[#This Row],[Удельное сопротивление грунта, Ом·м]]))</f>
        <v>11.834526708281462</v>
      </c>
      <c r="AV25" s="7">
        <v>20</v>
      </c>
      <c r="AW25" s="34">
        <v>210</v>
      </c>
      <c r="AX25" s="44">
        <v>517.50000000000477</v>
      </c>
      <c r="AY25" s="45">
        <v>112.9</v>
      </c>
      <c r="AZ25" s="7">
        <f t="shared" si="9"/>
        <v>100.00000000002274</v>
      </c>
      <c r="BA25" s="7">
        <f>IFERROR(IF(AX25-AX24&lt;=0,"",AZ25/SQRT(Table_pg8[[#This Row],[Удельное сопротивление грунта, Ом·м]])),AZ25/SQRT(Table_pg8[[#This Row],[Удельное сопротивление грунта, Ом·м]]))</f>
        <v>9.4113739303047037</v>
      </c>
      <c r="BB25" s="37">
        <v>20</v>
      </c>
      <c r="BC25" s="34">
        <v>240</v>
      </c>
      <c r="BD25" s="44">
        <v>520.50000000000546</v>
      </c>
      <c r="BE25" s="45">
        <v>282.7</v>
      </c>
      <c r="BF25" s="7">
        <f t="shared" si="10"/>
        <v>100.00000000002274</v>
      </c>
      <c r="BG25" s="7">
        <f>IFERROR(IF(BD25-AX44&lt;=0,"",BF25/SQRT(Table_pg9[[#This Row],[Удельное сопротивление грунта, Ом·м]])),BF25/SQRT(Table_pg9[[#This Row],[Удельное сопротивление грунта, Ом·м]]))</f>
        <v>5.9475362230234445</v>
      </c>
      <c r="BH25" s="7">
        <v>20</v>
      </c>
      <c r="BI25" s="34">
        <v>270</v>
      </c>
      <c r="BJ25" s="44">
        <v>523.50000000000614</v>
      </c>
      <c r="BK25" s="45">
        <v>52.7</v>
      </c>
      <c r="BL25" s="7">
        <f t="shared" si="11"/>
        <v>100.00000000002274</v>
      </c>
      <c r="BM25" s="7">
        <f>IFERROR(IF(BJ25-BD54&lt;=0,"",BL25/SQRT(Table_pg10[[#This Row],[Удельное сопротивление грунта, Ом·м]])),BL25/SQRT(Table_pg10[[#This Row],[Удельное сопротивление грунта, Ом·м]]))</f>
        <v>13.775097846592532</v>
      </c>
      <c r="BU25"/>
      <c r="BV25"/>
      <c r="BW25"/>
      <c r="BY25"/>
      <c r="BZ25"/>
      <c r="CA25"/>
      <c r="CC25"/>
      <c r="CD25"/>
      <c r="CE25"/>
      <c r="CG25" s="54"/>
      <c r="CK25" s="54"/>
      <c r="CO25" s="54"/>
      <c r="CS25" s="54"/>
      <c r="CW25" s="54"/>
      <c r="DA25" s="54"/>
      <c r="DE25" s="54"/>
    </row>
    <row r="26" spans="1:134">
      <c r="A26" s="34">
        <v>1</v>
      </c>
      <c r="B26" s="35">
        <v>498.5</v>
      </c>
      <c r="C26" s="36">
        <v>100.8</v>
      </c>
      <c r="D26" s="7">
        <f t="shared" si="1"/>
        <v>100.00000000002274</v>
      </c>
      <c r="E26" s="7">
        <f>IFERROR(IF(B26-B25&lt;=0,"",D26/SQRT(Table_pg[[#This Row],[Удельное сопротивление грунта, Ом·м]])),D26/SQRT(Table_pg[[#This Row],[Удельное сопротивление грунта, Ом·м]]))</f>
        <v>9.9602384111222122</v>
      </c>
      <c r="G26" s="38">
        <v>21</v>
      </c>
      <c r="H26" s="39">
        <v>498.5</v>
      </c>
      <c r="I26" s="40">
        <v>100.8</v>
      </c>
      <c r="J26" s="53">
        <f t="shared" si="2"/>
        <v>100.00000000002274</v>
      </c>
      <c r="K26" s="7">
        <f>IFERROR(IF(H26-H25&lt;=0,"",J26/SQRT(Table_pg1[[#This Row],[Удельное сопротивление грунта, Ом·м]])),J26/SQRT(Table_pg1[[#This Row],[Удельное сопротивление грунта, Ом·м]]))</f>
        <v>9.9602384111222122</v>
      </c>
      <c r="L26" s="7">
        <v>21</v>
      </c>
      <c r="M26" s="34">
        <v>49</v>
      </c>
      <c r="N26" s="35">
        <v>501.30000000000109</v>
      </c>
      <c r="O26" s="43">
        <v>70</v>
      </c>
      <c r="P26" s="7">
        <f t="shared" si="3"/>
        <v>100.00000000002274</v>
      </c>
      <c r="Q26" s="7">
        <f>IFERROR(IF(N26-N25&lt;=0,"",P26/SQRT(Table_pg2[[#This Row],[Удельное сопротивление грунта, Ом·м]])),P26/SQRT(Table_pg2[[#This Row],[Удельное сопротивление грунта, Ом·м]]))</f>
        <v>11.952286093346654</v>
      </c>
      <c r="R26" s="37">
        <v>21</v>
      </c>
      <c r="S26" s="42">
        <v>76</v>
      </c>
      <c r="T26" s="35">
        <v>504.00000000000171</v>
      </c>
      <c r="U26" s="43">
        <v>46.3</v>
      </c>
      <c r="V26" s="7">
        <f t="shared" si="4"/>
        <v>100.00000000002274</v>
      </c>
      <c r="W26" s="7">
        <f>IFERROR(IF(T26-T25&lt;=0,"",V26/SQRT(Table_pg3[[#This Row],[Удельное сопротивление грунта, Ом·м]])),V26/SQRT(Table_pg3[[#This Row],[Удельное сопротивление грунта, Ом·м]]))</f>
        <v>14.696350614434444</v>
      </c>
      <c r="X26" s="7">
        <v>21</v>
      </c>
      <c r="Y26" s="42">
        <v>104</v>
      </c>
      <c r="Z26" s="44">
        <v>506.80000000000234</v>
      </c>
      <c r="AA26" s="43">
        <v>46.3</v>
      </c>
      <c r="AB26" s="7">
        <f t="shared" si="5"/>
        <v>100.00000000002274</v>
      </c>
      <c r="AC26" s="7">
        <f>IFERROR(IF(Z26-Z25&lt;=0,"",AB26/SQRT(Table_pg4[[#This Row],[Удельное сопротивление грунта, Ом·м]])),AB26/SQRT(Table_pg4[[#This Row],[Удельное сопротивление грунта, Ом·м]]))</f>
        <v>14.696350614434444</v>
      </c>
      <c r="AD26" s="37">
        <v>21</v>
      </c>
      <c r="AE26" s="34">
        <v>131</v>
      </c>
      <c r="AF26" s="44">
        <v>509.60000000000298</v>
      </c>
      <c r="AG26" s="45">
        <v>65.099999999999994</v>
      </c>
      <c r="AH26" s="7">
        <f t="shared" si="6"/>
        <v>100.00000000002274</v>
      </c>
      <c r="AI26" s="7">
        <f>IFERROR(IF(AF26-AF25&lt;=0,"",AH26/SQRT(Table_pg5[[#This Row],[Удельное сопротивление грунта, Ом·м]])),AH26/SQRT(Table_pg5[[#This Row],[Удельное сопротивление грунта, Ом·м]]))</f>
        <v>12.393943320398709</v>
      </c>
      <c r="AJ26" s="7">
        <v>21</v>
      </c>
      <c r="AK26" s="34">
        <v>161</v>
      </c>
      <c r="AL26" s="44">
        <v>512.60000000000366</v>
      </c>
      <c r="AM26" s="45">
        <v>43.2</v>
      </c>
      <c r="AN26" s="7">
        <f t="shared" si="7"/>
        <v>100.00000000002274</v>
      </c>
      <c r="AO26" s="7">
        <f>IFERROR(IF(AL26-AL25&lt;=0,"",AN26/SQRT(Table_pg6[[#This Row],[Удельное сопротивление грунта, Ом·м]])),AN26/SQRT(Table_pg6[[#This Row],[Удельное сопротивление грунта, Ом·м]]))</f>
        <v>15.214515486258072</v>
      </c>
      <c r="AU26" s="7" t="str">
        <f>IFERROR(IF(AR26-AR25&lt;=0,"",AT26/SQRT(Table_pg7[[#This Row],[Удельное сопротивление грунта, Ом·м]])),AT26/SQRT(Table_pg7[[#This Row],[Удельное сопротивление грунта, Ом·м]]))</f>
        <v/>
      </c>
      <c r="AV26" s="7">
        <v>21</v>
      </c>
      <c r="AW26" s="34">
        <v>211</v>
      </c>
      <c r="AX26" s="44">
        <v>517.6000000000048</v>
      </c>
      <c r="AY26" s="45">
        <v>101.5</v>
      </c>
      <c r="AZ26" s="7">
        <f t="shared" si="9"/>
        <v>100.00000000002274</v>
      </c>
      <c r="BA26" s="7">
        <f>IFERROR(IF(AX26-AX25&lt;=0,"",AZ26/SQRT(Table_pg8[[#This Row],[Удельное сопротивление грунта, Ом·м]])),AZ26/SQRT(Table_pg8[[#This Row],[Удельное сопротивление грунта, Ом·м]]))</f>
        <v>9.9258333397115592</v>
      </c>
      <c r="BB26" s="37">
        <v>21</v>
      </c>
      <c r="BC26" s="34">
        <v>241</v>
      </c>
      <c r="BD26" s="44">
        <v>520.60000000000548</v>
      </c>
      <c r="BE26" s="45">
        <v>258.3</v>
      </c>
      <c r="BF26" s="7">
        <f t="shared" si="10"/>
        <v>100.00000000002274</v>
      </c>
      <c r="BG26" s="7">
        <f>IFERROR(IF(BD26-AX45&lt;=0,"",BF26/SQRT(Table_pg9[[#This Row],[Удельное сопротивление грунта, Ом·м]])),BF26/SQRT(Table_pg9[[#This Row],[Удельное сопротивление грунта, Ом·м]]))</f>
        <v>6.2221116078893921</v>
      </c>
      <c r="BH26" s="7">
        <v>21</v>
      </c>
      <c r="BI26" s="34">
        <v>271</v>
      </c>
      <c r="BJ26" s="44">
        <v>523.60000000000616</v>
      </c>
      <c r="BK26" s="45">
        <v>53.4</v>
      </c>
      <c r="BL26" s="7">
        <f t="shared" si="11"/>
        <v>100.00000000002274</v>
      </c>
      <c r="BM26" s="7">
        <f>IFERROR(IF(BJ26-BD55&lt;=0,"",BL26/SQRT(Table_pg10[[#This Row],[Удельное сопротивление грунта, Ом·м]])),BL26/SQRT(Table_pg10[[#This Row],[Удельное сопротивление грунта, Ом·м]]))</f>
        <v>13.684513787602445</v>
      </c>
      <c r="BU26"/>
      <c r="BV26"/>
      <c r="BW26"/>
      <c r="BY26"/>
      <c r="BZ26"/>
      <c r="CA26"/>
      <c r="CC26"/>
      <c r="CD26"/>
      <c r="CE26"/>
      <c r="CG26" s="54"/>
      <c r="CK26" s="54"/>
      <c r="CO26" s="54"/>
      <c r="CS26" s="54"/>
      <c r="CW26" s="54"/>
      <c r="DA26" s="54"/>
      <c r="DE26" s="54"/>
    </row>
    <row r="27" spans="1:134">
      <c r="A27" s="34">
        <v>1</v>
      </c>
      <c r="B27" s="35">
        <v>498.6</v>
      </c>
      <c r="C27" s="36">
        <v>98.1</v>
      </c>
      <c r="D27" s="7">
        <f t="shared" si="1"/>
        <v>100.00000000002274</v>
      </c>
      <c r="E27" s="7">
        <f>IFERROR(IF(B27-B26&lt;=0,"",D27/SQRT(Table_pg[[#This Row],[Удельное сопротивление грунта, Ом·м]])),D27/SQRT(Table_pg[[#This Row],[Удельное сопротивление грунта, Ом·м]]))</f>
        <v>10.096375546925339</v>
      </c>
      <c r="G27" s="49">
        <v>22</v>
      </c>
      <c r="H27" s="50">
        <v>498.6</v>
      </c>
      <c r="I27" s="51">
        <v>98.1</v>
      </c>
      <c r="J27" s="52">
        <f t="shared" si="2"/>
        <v>100.00000000002274</v>
      </c>
      <c r="K27" s="7">
        <f>IFERROR(IF(H27-H26&lt;=0,"",J27/SQRT(Table_pg1[[#This Row],[Удельное сопротивление грунта, Ом·м]])),J27/SQRT(Table_pg1[[#This Row],[Удельное сопротивление грунта, Ом·м]]))</f>
        <v>10.096375546925339</v>
      </c>
      <c r="L27" s="7">
        <v>22</v>
      </c>
      <c r="M27" s="42">
        <v>50</v>
      </c>
      <c r="N27" s="35">
        <v>501.40000000000111</v>
      </c>
      <c r="O27" s="43">
        <v>70.2</v>
      </c>
      <c r="P27" s="7">
        <f t="shared" si="3"/>
        <v>100.00000000002274</v>
      </c>
      <c r="Q27" s="7">
        <f>IFERROR(IF(N27-N26&lt;=0,"",P27/SQRT(Table_pg2[[#This Row],[Удельное сопротивление грунта, Ом·м]])),P27/SQRT(Table_pg2[[#This Row],[Удельное сопротивление грунта, Ом·м]]))</f>
        <v>11.935247900659929</v>
      </c>
      <c r="R27" s="37">
        <v>22</v>
      </c>
      <c r="S27" s="42">
        <v>77</v>
      </c>
      <c r="T27" s="35">
        <v>504.10000000000173</v>
      </c>
      <c r="U27" s="43">
        <v>50.5</v>
      </c>
      <c r="V27" s="7">
        <f t="shared" si="4"/>
        <v>100.00000000002274</v>
      </c>
      <c r="W27" s="7">
        <f>IFERROR(IF(T27-T26&lt;=0,"",V27/SQRT(Table_pg3[[#This Row],[Удельное сопротивление грунта, Ом·м]])),V27/SQRT(Table_pg3[[#This Row],[Удельное сопротивление грунта, Ом·м]]))</f>
        <v>14.071950894609037</v>
      </c>
      <c r="X27" s="7">
        <v>22</v>
      </c>
      <c r="Y27" s="42">
        <v>105</v>
      </c>
      <c r="Z27" s="44">
        <v>506.90000000000236</v>
      </c>
      <c r="AA27" s="43">
        <v>54.2</v>
      </c>
      <c r="AB27" s="7">
        <f t="shared" si="5"/>
        <v>100.00000000002274</v>
      </c>
      <c r="AC27" s="7">
        <f>IFERROR(IF(Z27-Z26&lt;=0,"",AB27/SQRT(Table_pg4[[#This Row],[Удельное сопротивление грунта, Ом·м]])),AB27/SQRT(Table_pg4[[#This Row],[Удельное сопротивление грунта, Ом·м]]))</f>
        <v>13.58314562310712</v>
      </c>
      <c r="AD27" s="37">
        <v>22</v>
      </c>
      <c r="AE27" s="34">
        <v>132</v>
      </c>
      <c r="AF27" s="44">
        <v>509.700000000003</v>
      </c>
      <c r="AG27" s="45">
        <v>65</v>
      </c>
      <c r="AH27" s="7">
        <f t="shared" si="6"/>
        <v>100.00000000002274</v>
      </c>
      <c r="AI27" s="7">
        <f>IFERROR(IF(AF27-AF26&lt;=0,"",AH27/SQRT(Table_pg5[[#This Row],[Удельное сопротивление грунта, Ом·м]])),AH27/SQRT(Table_pg5[[#This Row],[Удельное сопротивление грунта, Ом·м]]))</f>
        <v>12.403473458923667</v>
      </c>
      <c r="AJ27" s="7">
        <v>22</v>
      </c>
      <c r="AK27" s="34">
        <v>162</v>
      </c>
      <c r="AL27" s="44">
        <v>512.70000000000368</v>
      </c>
      <c r="AM27" s="45">
        <v>40.4</v>
      </c>
      <c r="AN27" s="7">
        <f t="shared" si="7"/>
        <v>100.00000000002274</v>
      </c>
      <c r="AO27" s="7">
        <f>IFERROR(IF(AL27-AL26&lt;=0,"",AN27/SQRT(Table_pg6[[#This Row],[Удельное сопротивление грунта, Ом·м]])),AN27/SQRT(Table_pg6[[#This Row],[Удельное сопротивление грунта, Ом·м]]))</f>
        <v>15.732919388192393</v>
      </c>
      <c r="AU27" s="7" t="str">
        <f>IFERROR(IF(AR27-AR26&lt;=0,"",AT27/SQRT(Table_pg7[[#This Row],[Удельное сопротивление грунта, Ом·м]])),AT27/SQRT(Table_pg7[[#This Row],[Удельное сопротивление грунта, Ом·м]]))</f>
        <v/>
      </c>
      <c r="AV27" s="7">
        <v>22</v>
      </c>
      <c r="AW27" s="34">
        <v>212</v>
      </c>
      <c r="AX27" s="44">
        <v>517.70000000000482</v>
      </c>
      <c r="AY27" s="45">
        <v>118.6</v>
      </c>
      <c r="AZ27" s="7">
        <f t="shared" si="9"/>
        <v>100.00000000002274</v>
      </c>
      <c r="BA27" s="7">
        <f>IFERROR(IF(AX27-AX26&lt;=0,"",AZ27/SQRT(Table_pg8[[#This Row],[Удельное сопротивление грунта, Ом·м]])),AZ27/SQRT(Table_pg8[[#This Row],[Удельное сопротивление грунта, Ом·м]]))</f>
        <v>9.182430617244572</v>
      </c>
      <c r="BB27" s="37">
        <v>22</v>
      </c>
      <c r="BC27" s="34">
        <v>242</v>
      </c>
      <c r="BD27" s="44">
        <v>520.7000000000055</v>
      </c>
      <c r="BE27" s="45">
        <v>265.7</v>
      </c>
      <c r="BF27" s="7">
        <f t="shared" si="10"/>
        <v>100.00000000002274</v>
      </c>
      <c r="BG27" s="7">
        <f>IFERROR(IF(BD27-AX46&lt;=0,"",BF27/SQRT(Table_pg9[[#This Row],[Удельное сопротивление грунта, Ом·м]])),BF27/SQRT(Table_pg9[[#This Row],[Удельное сопротивление грунта, Ом·м]]))</f>
        <v>6.134853874890358</v>
      </c>
      <c r="BH27" s="7">
        <v>22</v>
      </c>
      <c r="BI27" s="34">
        <v>272</v>
      </c>
      <c r="BJ27" s="44">
        <v>523.70000000000618</v>
      </c>
      <c r="BK27" s="45">
        <v>55.1</v>
      </c>
      <c r="BL27" s="7">
        <f t="shared" si="11"/>
        <v>100.00000000002274</v>
      </c>
      <c r="BM27" s="7">
        <f>IFERROR(IF(BJ27-BD56&lt;=0,"",BL27/SQRT(Table_pg10[[#This Row],[Удельное сопротивление грунта, Ом·м]])),BL27/SQRT(Table_pg10[[#This Row],[Удельное сопротивление грунта, Ом·м]]))</f>
        <v>13.471755760362869</v>
      </c>
      <c r="BU27"/>
      <c r="BV27"/>
      <c r="BW27"/>
      <c r="BY27"/>
      <c r="BZ27"/>
      <c r="CA27"/>
      <c r="CC27"/>
      <c r="CD27"/>
      <c r="CE27"/>
      <c r="CG27" s="54"/>
      <c r="CK27" s="54"/>
      <c r="CO27" s="54"/>
      <c r="CS27" s="54"/>
      <c r="CW27" s="54"/>
      <c r="DA27" s="54"/>
      <c r="DE27" s="54"/>
    </row>
    <row r="28" spans="1:134">
      <c r="A28" s="34">
        <v>1</v>
      </c>
      <c r="B28" s="35">
        <v>498.70000000000101</v>
      </c>
      <c r="C28" s="36">
        <v>80.099999999999994</v>
      </c>
      <c r="D28" s="7">
        <f t="shared" si="1"/>
        <v>100.00000000098908</v>
      </c>
      <c r="E28" s="7">
        <f>IFERROR(IF(B28-B27&lt;=0,"",D28/SQRT(Table_pg[[#This Row],[Удельное сопротивление грунта, Ом·м]])),D28/SQRT(Table_pg[[#This Row],[Удельное сопротивление грунта, Ом·м]]))</f>
        <v>11.173358719343694</v>
      </c>
      <c r="G28" s="38">
        <v>23</v>
      </c>
      <c r="H28" s="39">
        <v>498.70000000000101</v>
      </c>
      <c r="I28" s="40">
        <v>80.099999999999994</v>
      </c>
      <c r="J28" s="53">
        <f t="shared" si="2"/>
        <v>100.00000000098908</v>
      </c>
      <c r="K28" s="7">
        <f>IFERROR(IF(H28-H27&lt;=0,"",J28/SQRT(Table_pg1[[#This Row],[Удельное сопротивление грунта, Ом·м]])),J28/SQRT(Table_pg1[[#This Row],[Удельное сопротивление грунта, Ом·м]]))</f>
        <v>11.173358719343694</v>
      </c>
      <c r="L28" s="7">
        <v>23</v>
      </c>
      <c r="M28" s="42">
        <v>51</v>
      </c>
      <c r="N28" s="35">
        <v>501.50000000000114</v>
      </c>
      <c r="O28" s="43">
        <v>78.3</v>
      </c>
      <c r="P28" s="7">
        <f t="shared" si="3"/>
        <v>100.00000000002274</v>
      </c>
      <c r="Q28" s="7">
        <f>IFERROR(IF(N28-N27&lt;=0,"",P28/SQRT(Table_pg2[[#This Row],[Удельное сопротивление грунта, Ом·м]])),P28/SQRT(Table_pg2[[#This Row],[Удельное сопротивление грунта, Ом·м]]))</f>
        <v>11.301058393682743</v>
      </c>
      <c r="R28" s="37">
        <v>23</v>
      </c>
      <c r="S28" s="42">
        <v>78</v>
      </c>
      <c r="T28" s="35">
        <v>504.20000000000175</v>
      </c>
      <c r="U28" s="43">
        <v>42</v>
      </c>
      <c r="V28" s="7">
        <f t="shared" si="4"/>
        <v>100.00000000002274</v>
      </c>
      <c r="W28" s="7">
        <f>IFERROR(IF(T28-T27&lt;=0,"",V28/SQRT(Table_pg3[[#This Row],[Удельное сопротивление грунта, Ом·м]])),V28/SQRT(Table_pg3[[#This Row],[Удельное сопротивление грунта, Ом·м]]))</f>
        <v>15.430334996212698</v>
      </c>
      <c r="X28" s="7">
        <v>23</v>
      </c>
      <c r="Y28" s="42">
        <v>106</v>
      </c>
      <c r="Z28" s="44">
        <v>507.00000000000239</v>
      </c>
      <c r="AA28" s="43">
        <v>48.3</v>
      </c>
      <c r="AB28" s="7">
        <f t="shared" si="5"/>
        <v>100.00000000002274</v>
      </c>
      <c r="AC28" s="7">
        <f>IFERROR(IF(Z28-Z27&lt;=0,"",AB28/SQRT(Table_pg4[[#This Row],[Удельное сопротивление грунта, Ом·м]])),AB28/SQRT(Table_pg4[[#This Row],[Удельное сопротивление грунта, Ом·м]]))</f>
        <v>14.388861576727127</v>
      </c>
      <c r="AD28" s="37">
        <v>23</v>
      </c>
      <c r="AE28" s="34">
        <v>133</v>
      </c>
      <c r="AF28" s="44">
        <v>509.80000000000302</v>
      </c>
      <c r="AG28" s="45">
        <v>52.9</v>
      </c>
      <c r="AH28" s="7">
        <f t="shared" si="6"/>
        <v>100.00000000002274</v>
      </c>
      <c r="AI28" s="7">
        <f>IFERROR(IF(AF28-AF27&lt;=0,"",AH28/SQRT(Table_pg5[[#This Row],[Удельное сопротивление грунта, Ом·м]])),AH28/SQRT(Table_pg5[[#This Row],[Удельное сопротивление грунта, Ом·м]]))</f>
        <v>13.749033305083037</v>
      </c>
      <c r="AJ28" s="7">
        <v>23</v>
      </c>
      <c r="AK28" s="34">
        <v>163</v>
      </c>
      <c r="AL28" s="44">
        <v>512.80000000000371</v>
      </c>
      <c r="AM28" s="45">
        <v>43</v>
      </c>
      <c r="AN28" s="7">
        <f t="shared" si="7"/>
        <v>100.00000000002274</v>
      </c>
      <c r="AO28" s="7">
        <f>IFERROR(IF(AL28-AL27&lt;=0,"",AN28/SQRT(Table_pg6[[#This Row],[Удельное сопротивление грунта, Ом·м]])),AN28/SQRT(Table_pg6[[#This Row],[Удельное сопротивление грунта, Ом·м]]))</f>
        <v>15.249857033263934</v>
      </c>
      <c r="AU28" s="7" t="str">
        <f>IFERROR(IF(AR28-AR27&lt;=0,"",AT28/SQRT(Table_pg7[[#This Row],[Удельное сопротивление грунта, Ом·м]])),AT28/SQRT(Table_pg7[[#This Row],[Удельное сопротивление грунта, Ом·м]]))</f>
        <v/>
      </c>
      <c r="AV28" s="7">
        <v>23</v>
      </c>
      <c r="AW28" s="34">
        <v>213</v>
      </c>
      <c r="AX28" s="44">
        <v>517.80000000000484</v>
      </c>
      <c r="AY28" s="45">
        <v>117.4</v>
      </c>
      <c r="AZ28" s="7">
        <f t="shared" si="9"/>
        <v>100.00000000002274</v>
      </c>
      <c r="BA28" s="7">
        <f>IFERROR(IF(AX28-AX27&lt;=0,"",AZ28/SQRT(Table_pg8[[#This Row],[Удельное сопротивление грунта, Ом·м]])),AZ28/SQRT(Table_pg8[[#This Row],[Удельное сопротивление грунта, Ом·м]]))</f>
        <v>9.2292402525278483</v>
      </c>
      <c r="BB28" s="37">
        <v>23</v>
      </c>
      <c r="BC28" s="34">
        <v>243</v>
      </c>
      <c r="BD28" s="44">
        <v>520.80000000000553</v>
      </c>
      <c r="BE28" s="45">
        <v>161.69999999999999</v>
      </c>
      <c r="BF28" s="7">
        <f t="shared" si="10"/>
        <v>100.00000000002274</v>
      </c>
      <c r="BG28" s="7">
        <f>IFERROR(IF(BD28-AX47&lt;=0,"",BF28/SQRT(Table_pg9[[#This Row],[Удельное сопротивление грунта, Ом·м]])),BF28/SQRT(Table_pg9[[#This Row],[Удельное сопротивление грунта, Ом·м]]))</f>
        <v>7.8640268937615065</v>
      </c>
      <c r="BH28" s="7">
        <v>23</v>
      </c>
      <c r="BI28" s="34">
        <v>273</v>
      </c>
      <c r="BJ28" s="44">
        <v>523.80000000000621</v>
      </c>
      <c r="BK28" s="45">
        <v>49</v>
      </c>
      <c r="BL28" s="7">
        <f t="shared" si="11"/>
        <v>100.00000000002274</v>
      </c>
      <c r="BM28" s="7">
        <f>IFERROR(IF(BJ28-BD57&lt;=0,"",BL28/SQRT(Table_pg10[[#This Row],[Удельное сопротивление грунта, Ом·м]])),BL28/SQRT(Table_pg10[[#This Row],[Удельное сопротивление грунта, Ом·м]]))</f>
        <v>14.285714285717534</v>
      </c>
      <c r="BU28"/>
      <c r="BV28"/>
      <c r="BW28"/>
      <c r="BY28"/>
      <c r="BZ28"/>
      <c r="CA28"/>
      <c r="CC28"/>
      <c r="CD28"/>
      <c r="CE28"/>
      <c r="CG28" s="54"/>
      <c r="CK28" s="54"/>
      <c r="CO28" s="54"/>
      <c r="CS28" s="54"/>
      <c r="CW28" s="54"/>
      <c r="DA28" s="54"/>
      <c r="DE28" s="54"/>
    </row>
    <row r="29" spans="1:134">
      <c r="A29" s="34">
        <v>1</v>
      </c>
      <c r="B29" s="35">
        <v>498.80000000000098</v>
      </c>
      <c r="C29" s="36">
        <v>85</v>
      </c>
      <c r="D29" s="7">
        <f t="shared" si="1"/>
        <v>99.999999999965894</v>
      </c>
      <c r="E29" s="7">
        <f>IFERROR(IF(B29-B28&lt;=0,"",D29/SQRT(Table_pg[[#This Row],[Удельное сопротивление грунта, Ом·м]])),D29/SQRT(Table_pg[[#This Row],[Удельное сопротивление грунта, Ом·м]]))</f>
        <v>10.84652289092911</v>
      </c>
      <c r="G29" s="49">
        <v>24</v>
      </c>
      <c r="H29" s="50">
        <v>498.80000000000098</v>
      </c>
      <c r="I29" s="51">
        <v>85</v>
      </c>
      <c r="J29" s="52">
        <f t="shared" si="2"/>
        <v>99.999999999965894</v>
      </c>
      <c r="K29" s="7">
        <f>IFERROR(IF(H29-H28&lt;=0,"",J29/SQRT(Table_pg1[[#This Row],[Удельное сопротивление грунта, Ом·м]])),J29/SQRT(Table_pg1[[#This Row],[Удельное сопротивление грунта, Ом·м]]))</f>
        <v>10.84652289092911</v>
      </c>
      <c r="L29" s="7">
        <v>24</v>
      </c>
      <c r="M29" s="42">
        <v>52</v>
      </c>
      <c r="N29" s="35">
        <v>501.60000000000116</v>
      </c>
      <c r="O29" s="43">
        <v>70.2</v>
      </c>
      <c r="P29" s="7">
        <f t="shared" si="3"/>
        <v>100.00000000002274</v>
      </c>
      <c r="Q29" s="7">
        <f>IFERROR(IF(N29-N28&lt;=0,"",P29/SQRT(Table_pg2[[#This Row],[Удельное сопротивление грунта, Ом·м]])),P29/SQRT(Table_pg2[[#This Row],[Удельное сопротивление грунта, Ом·м]]))</f>
        <v>11.935247900659929</v>
      </c>
      <c r="R29" s="37">
        <v>24</v>
      </c>
      <c r="S29" s="42">
        <v>79</v>
      </c>
      <c r="T29" s="35">
        <v>504.30000000000177</v>
      </c>
      <c r="U29" s="43">
        <v>39.9</v>
      </c>
      <c r="V29" s="7">
        <f t="shared" si="4"/>
        <v>100.00000000002274</v>
      </c>
      <c r="W29" s="7">
        <f>IFERROR(IF(T29-T28&lt;=0,"",V29/SQRT(Table_pg3[[#This Row],[Удельное сопротивление грунта, Ом·м]])),V29/SQRT(Table_pg3[[#This Row],[Удельное сопротивление грунта, Ом·м]]))</f>
        <v>15.831189671536189</v>
      </c>
      <c r="X29" s="7">
        <v>24</v>
      </c>
      <c r="Y29" s="42">
        <v>107</v>
      </c>
      <c r="Z29" s="44">
        <v>507.10000000000241</v>
      </c>
      <c r="AA29" s="43">
        <v>92.9</v>
      </c>
      <c r="AB29" s="7">
        <f t="shared" si="5"/>
        <v>100.00000000002274</v>
      </c>
      <c r="AC29" s="7">
        <f>IFERROR(IF(Z29-Z28&lt;=0,"",AB29/SQRT(Table_pg4[[#This Row],[Удельное сопротивление грунта, Ом·м]])),AB29/SQRT(Table_pg4[[#This Row],[Удельное сопротивление грунта, Ом·м]]))</f>
        <v>10.375096456425601</v>
      </c>
      <c r="AD29" s="37">
        <v>24</v>
      </c>
      <c r="AE29" s="34">
        <v>134</v>
      </c>
      <c r="AF29" s="44">
        <v>509.90000000000305</v>
      </c>
      <c r="AG29" s="45">
        <v>58.3</v>
      </c>
      <c r="AH29" s="7">
        <f t="shared" si="6"/>
        <v>100.00000000002274</v>
      </c>
      <c r="AI29" s="7">
        <f>IFERROR(IF(AF29-AF28&lt;=0,"",AH29/SQRT(Table_pg5[[#This Row],[Удельное сопротивление грунта, Ом·м]])),AH29/SQRT(Table_pg5[[#This Row],[Удельное сопротивление грунта, Ом·м]]))</f>
        <v>13.096815896278159</v>
      </c>
      <c r="AJ29" s="7">
        <v>24</v>
      </c>
      <c r="AK29" s="34">
        <v>164</v>
      </c>
      <c r="AL29" s="44">
        <v>512.90000000000373</v>
      </c>
      <c r="AM29" s="45">
        <v>36</v>
      </c>
      <c r="AN29" s="7">
        <f t="shared" si="7"/>
        <v>100.00000000002274</v>
      </c>
      <c r="AO29" s="7">
        <f>IFERROR(IF(AL29-AL28&lt;=0,"",AN29/SQRT(Table_pg6[[#This Row],[Удельное сопротивление грунта, Ом·м]])),AN29/SQRT(Table_pg6[[#This Row],[Удельное сопротивление грунта, Ом·м]]))</f>
        <v>16.666666666670455</v>
      </c>
      <c r="AU29" s="7" t="str">
        <f>IFERROR(IF(AR29-AR28&lt;=0,"",AT29/SQRT(Table_pg7[[#This Row],[Удельное сопротивление грунта, Ом·м]])),AT29/SQRT(Table_pg7[[#This Row],[Удельное сопротивление грунта, Ом·м]]))</f>
        <v/>
      </c>
      <c r="AV29" s="7">
        <v>24</v>
      </c>
      <c r="AW29" s="34">
        <v>214</v>
      </c>
      <c r="AX29" s="44">
        <v>517.90000000000487</v>
      </c>
      <c r="AY29" s="45">
        <v>81.099999999999994</v>
      </c>
      <c r="AZ29" s="7">
        <f t="shared" si="9"/>
        <v>100.00000000002274</v>
      </c>
      <c r="BA29" s="7">
        <f>IFERROR(IF(AX29-AX28&lt;=0,"",AZ29/SQRT(Table_pg8[[#This Row],[Удельное сопротивление грунта, Ом·м]])),AZ29/SQRT(Table_pg8[[#This Row],[Удельное сопротивление грунта, Ом·м]]))</f>
        <v>11.104258744682603</v>
      </c>
      <c r="BB29" s="37">
        <v>24</v>
      </c>
      <c r="BC29" s="34">
        <v>244</v>
      </c>
      <c r="BD29" s="44">
        <v>520.90000000000555</v>
      </c>
      <c r="BE29" s="45">
        <v>126.8</v>
      </c>
      <c r="BF29" s="7">
        <f t="shared" si="10"/>
        <v>100.00000000002274</v>
      </c>
      <c r="BG29" s="7">
        <f>IFERROR(IF(BD29-AX48&lt;=0,"",BF29/SQRT(Table_pg9[[#This Row],[Удельное сопротивление грунта, Ом·м]])),BF29/SQRT(Table_pg9[[#This Row],[Удельное сопротивление грунта, Ом·м]]))</f>
        <v>8.8805604165693683</v>
      </c>
      <c r="BH29" s="7">
        <v>24</v>
      </c>
      <c r="BI29" s="34">
        <v>274</v>
      </c>
      <c r="BJ29" s="44">
        <v>523.90000000000623</v>
      </c>
      <c r="BK29" s="45">
        <v>51.2</v>
      </c>
      <c r="BL29" s="7">
        <f t="shared" si="11"/>
        <v>100.00000000002274</v>
      </c>
      <c r="BM29" s="7">
        <f>IFERROR(IF(BJ29-BD58&lt;=0,"",BL29/SQRT(Table_pg10[[#This Row],[Удельное сопротивление грунта, Ом·м]])),BL29/SQRT(Table_pg10[[#This Row],[Удельное сопротивление грунта, Ом·м]]))</f>
        <v>13.975424859376863</v>
      </c>
      <c r="BU29"/>
      <c r="BV29"/>
      <c r="BW29"/>
      <c r="BY29"/>
      <c r="BZ29"/>
      <c r="CA29"/>
      <c r="CC29"/>
      <c r="CD29"/>
      <c r="CE29"/>
      <c r="CG29" s="54"/>
      <c r="CK29" s="54"/>
      <c r="CO29" s="54"/>
      <c r="CS29" s="54"/>
      <c r="CW29" s="54"/>
      <c r="DA29" s="54"/>
      <c r="DE29" s="54"/>
    </row>
    <row r="30" spans="1:134">
      <c r="A30" s="34">
        <v>1</v>
      </c>
      <c r="B30" s="35">
        <v>498.900000000001</v>
      </c>
      <c r="C30" s="36">
        <v>72.5</v>
      </c>
      <c r="D30" s="7">
        <f t="shared" si="1"/>
        <v>100.00000000002274</v>
      </c>
      <c r="E30" s="7">
        <f>IFERROR(IF(B30-B29&lt;=0,"",D30/SQRT(Table_pg[[#This Row],[Удельное сопротивление грунта, Ом·м]])),D30/SQRT(Table_pg[[#This Row],[Удельное сопротивление грунта, Ом·м]]))</f>
        <v>11.744404390296738</v>
      </c>
      <c r="G30" s="38">
        <v>25</v>
      </c>
      <c r="H30" s="39">
        <v>498.900000000001</v>
      </c>
      <c r="I30" s="40">
        <v>72.5</v>
      </c>
      <c r="J30" s="53">
        <f t="shared" si="2"/>
        <v>100.00000000002274</v>
      </c>
      <c r="K30" s="7">
        <f>IFERROR(IF(H30-H29&lt;=0,"",J30/SQRT(Table_pg1[[#This Row],[Удельное сопротивление грунта, Ом·м]])),J30/SQRT(Table_pg1[[#This Row],[Удельное сопротивление грунта, Ом·м]]))</f>
        <v>11.744404390296738</v>
      </c>
      <c r="L30" s="7">
        <v>25</v>
      </c>
      <c r="M30" s="42">
        <v>53</v>
      </c>
      <c r="N30" s="35">
        <v>501.70000000000118</v>
      </c>
      <c r="O30" s="43">
        <v>70.5</v>
      </c>
      <c r="P30" s="7">
        <f t="shared" si="3"/>
        <v>100.00000000002274</v>
      </c>
      <c r="Q30" s="7">
        <f>IFERROR(IF(N30-N29&lt;=0,"",P30/SQRT(Table_pg2[[#This Row],[Удельное сопротивление грунта, Ом·м]])),P30/SQRT(Table_pg2[[#This Row],[Удельное сопротивление грунта, Ом·м]]))</f>
        <v>11.909826683510982</v>
      </c>
      <c r="R30" s="37">
        <v>25</v>
      </c>
      <c r="S30" s="42">
        <v>80</v>
      </c>
      <c r="T30" s="35">
        <v>504.4000000000018</v>
      </c>
      <c r="U30" s="43">
        <v>48.6</v>
      </c>
      <c r="V30" s="7">
        <f t="shared" si="4"/>
        <v>100.00000000002274</v>
      </c>
      <c r="W30" s="7">
        <f>IFERROR(IF(T30-T29&lt;=0,"",V30/SQRT(Table_pg3[[#This Row],[Удельное сопротивление грунта, Ом·м]])),V30/SQRT(Table_pg3[[#This Row],[Удельное сопротивление грунта, Ом·м]]))</f>
        <v>14.344382763734435</v>
      </c>
      <c r="X30" s="7">
        <v>25</v>
      </c>
      <c r="Y30" s="42">
        <v>108</v>
      </c>
      <c r="Z30" s="44">
        <v>507.20000000000243</v>
      </c>
      <c r="AA30" s="43">
        <v>45.9</v>
      </c>
      <c r="AB30" s="7">
        <f t="shared" si="5"/>
        <v>100.00000000002274</v>
      </c>
      <c r="AC30" s="7">
        <f>IFERROR(IF(Z30-Z29&lt;=0,"",AB30/SQRT(Table_pg4[[#This Row],[Удельное сопротивление грунта, Ом·м]])),AB30/SQRT(Table_pg4[[#This Row],[Удельное сопротивление грунта, Ом·м]]))</f>
        <v>14.760248092338278</v>
      </c>
      <c r="AD30" s="37">
        <v>25</v>
      </c>
      <c r="AE30" s="34">
        <v>135</v>
      </c>
      <c r="AF30" s="44">
        <v>510.00000000000307</v>
      </c>
      <c r="AG30" s="45">
        <v>62.5</v>
      </c>
      <c r="AH30" s="7">
        <f t="shared" si="6"/>
        <v>100.00000000002274</v>
      </c>
      <c r="AI30" s="7">
        <f>IFERROR(IF(AF30-AF29&lt;=0,"",AH30/SQRT(Table_pg5[[#This Row],[Удельное сопротивление грунта, Ом·м]])),AH30/SQRT(Table_pg5[[#This Row],[Удельное сопротивление грунта, Ом·м]]))</f>
        <v>12.649110640676394</v>
      </c>
      <c r="AJ30" s="7">
        <v>25</v>
      </c>
      <c r="AK30" s="34">
        <v>165</v>
      </c>
      <c r="AL30" s="44">
        <v>513.00000000000375</v>
      </c>
      <c r="AM30" s="45">
        <v>39.299999999999997</v>
      </c>
      <c r="AN30" s="7">
        <f t="shared" si="7"/>
        <v>100.00000000002274</v>
      </c>
      <c r="AO30" s="7">
        <f>IFERROR(IF(AL30-AL29&lt;=0,"",AN30/SQRT(Table_pg6[[#This Row],[Удельное сопротивление грунта, Ом·м]])),AN30/SQRT(Table_pg6[[#This Row],[Удельное сопротивление грунта, Ом·м]]))</f>
        <v>15.951580680571038</v>
      </c>
      <c r="AU30" s="7" t="str">
        <f>IFERROR(IF(AR30-AR29&lt;=0,"",AT30/SQRT(Table_pg7[[#This Row],[Удельное сопротивление грунта, Ом·м]])),AT30/SQRT(Table_pg7[[#This Row],[Удельное сопротивление грунта, Ом·м]]))</f>
        <v/>
      </c>
      <c r="AV30" s="7">
        <v>25</v>
      </c>
      <c r="AW30" s="34">
        <v>215</v>
      </c>
      <c r="AX30" s="44">
        <v>518.00000000000489</v>
      </c>
      <c r="AY30" s="45">
        <v>94.6</v>
      </c>
      <c r="AZ30" s="7">
        <f t="shared" si="9"/>
        <v>100.00000000002274</v>
      </c>
      <c r="BA30" s="7">
        <f>IFERROR(IF(AX30-AX29&lt;=0,"",AZ30/SQRT(Table_pg8[[#This Row],[Удельное сопротивление грунта, Ом·м]])),AZ30/SQRT(Table_pg8[[#This Row],[Удельное сопротивление грунта, Ом·м]]))</f>
        <v>10.28145151441065</v>
      </c>
      <c r="BB30" s="37">
        <v>25</v>
      </c>
      <c r="BC30" s="34">
        <v>245</v>
      </c>
      <c r="BD30" s="44">
        <v>521.00000000000557</v>
      </c>
      <c r="BE30" s="45">
        <v>193.9</v>
      </c>
      <c r="BF30" s="7">
        <f t="shared" si="10"/>
        <v>100.00000000002274</v>
      </c>
      <c r="BG30" s="7">
        <f>IFERROR(IF(BD30-AX49&lt;=0,"",BF30/SQRT(Table_pg9[[#This Row],[Удельное сопротивление грунта, Ом·м]])),BF30/SQRT(Table_pg9[[#This Row],[Удельное сопротивление грунта, Ом·м]]))</f>
        <v>7.1814327094755157</v>
      </c>
      <c r="BH30" s="7">
        <v>25</v>
      </c>
      <c r="BI30" s="34">
        <v>275</v>
      </c>
      <c r="BJ30" s="44">
        <v>524.00000000000625</v>
      </c>
      <c r="BK30" s="45">
        <v>50.7</v>
      </c>
      <c r="BL30" s="7">
        <f t="shared" si="11"/>
        <v>100.00000000002274</v>
      </c>
      <c r="BM30" s="7">
        <f>IFERROR(IF(BJ30-BD59&lt;=0,"",BL30/SQRT(Table_pg10[[#This Row],[Удельное сопротивление грунта, Ом·м]])),BL30/SQRT(Table_pg10[[#This Row],[Удельное сопротивление грунта, Ом·м]]))</f>
        <v>14.044168141161299</v>
      </c>
      <c r="BU30" s="54"/>
      <c r="BY30" s="54"/>
      <c r="CC30" s="54"/>
      <c r="CG30" s="54"/>
      <c r="CK30" s="54"/>
      <c r="CO30" s="54"/>
      <c r="CS30" s="54"/>
      <c r="CW30" s="54"/>
      <c r="DA30" s="54"/>
      <c r="DE30" s="54"/>
    </row>
    <row r="31" spans="1:134">
      <c r="A31" s="34">
        <v>1</v>
      </c>
      <c r="B31" s="35">
        <v>499.00000000000102</v>
      </c>
      <c r="C31" s="36">
        <v>130.1</v>
      </c>
      <c r="D31" s="7">
        <f t="shared" si="1"/>
        <v>100.00000000002274</v>
      </c>
      <c r="E31" s="7">
        <f>IFERROR(IF(B31-B30&lt;=0,"",D31/SQRT(Table_pg[[#This Row],[Удельное сопротивление грунта, Ом·м]])),D31/SQRT(Table_pg[[#This Row],[Удельное сопротивление грунта, Ом·м]]))</f>
        <v>8.7672088378860025</v>
      </c>
      <c r="G31" s="49">
        <v>26</v>
      </c>
      <c r="H31" s="50">
        <v>499.00000000000102</v>
      </c>
      <c r="I31" s="51">
        <v>130.1</v>
      </c>
      <c r="J31" s="52">
        <f t="shared" si="2"/>
        <v>100.00000000002274</v>
      </c>
      <c r="K31" s="7">
        <f>IFERROR(IF(H31-H30&lt;=0,"",J31/SQRT(Table_pg1[[#This Row],[Удельное сопротивление грунта, Ом·м]])),J31/SQRT(Table_pg1[[#This Row],[Удельное сопротивление грунта, Ом·м]]))</f>
        <v>8.7672088378860025</v>
      </c>
      <c r="L31" s="7">
        <v>26</v>
      </c>
      <c r="M31" s="42">
        <v>54</v>
      </c>
      <c r="N31" s="35">
        <v>501.80000000000121</v>
      </c>
      <c r="O31" s="43">
        <v>74.3</v>
      </c>
      <c r="P31" s="7">
        <f t="shared" si="3"/>
        <v>100.00000000002274</v>
      </c>
      <c r="Q31" s="7">
        <f>IFERROR(IF(N31-N30&lt;=0,"",P31/SQRT(Table_pg2[[#This Row],[Удельное сопротивление грунта, Ом·м]])),P31/SQRT(Table_pg2[[#This Row],[Удельное сопротивление грунта, Ом·м]]))</f>
        <v>11.601271569052408</v>
      </c>
      <c r="R31" s="37">
        <v>26</v>
      </c>
      <c r="S31" s="42">
        <v>81</v>
      </c>
      <c r="T31" s="44">
        <v>504.50000000000182</v>
      </c>
      <c r="U31" s="43">
        <v>45.9</v>
      </c>
      <c r="V31" s="7">
        <f t="shared" si="4"/>
        <v>100.00000000002274</v>
      </c>
      <c r="W31" s="7">
        <f>IFERROR(IF(T31-T30&lt;=0,"",V31/SQRT(Table_pg3[[#This Row],[Удельное сопротивление грунта, Ом·м]])),V31/SQRT(Table_pg3[[#This Row],[Удельное сопротивление грунта, Ом·м]]))</f>
        <v>14.760248092338278</v>
      </c>
      <c r="X31" s="7">
        <v>26</v>
      </c>
      <c r="Y31" s="42">
        <v>109</v>
      </c>
      <c r="Z31" s="44">
        <v>507.30000000000246</v>
      </c>
      <c r="AA31" s="43">
        <v>44.4</v>
      </c>
      <c r="AB31" s="7">
        <f t="shared" si="5"/>
        <v>100.00000000002274</v>
      </c>
      <c r="AC31" s="7">
        <f>IFERROR(IF(Z31-Z30&lt;=0,"",AB31/SQRT(Table_pg4[[#This Row],[Удельное сопротивление грунта, Ом·м]])),AB31/SQRT(Table_pg4[[#This Row],[Удельное сопротивление грунта, Ом·м]]))</f>
        <v>15.007505629695018</v>
      </c>
      <c r="AD31" s="37">
        <v>26</v>
      </c>
      <c r="AE31" s="34">
        <v>136</v>
      </c>
      <c r="AF31" s="44">
        <v>510.10000000000309</v>
      </c>
      <c r="AG31" s="45">
        <v>71</v>
      </c>
      <c r="AH31" s="7">
        <f t="shared" si="6"/>
        <v>100.00000000002274</v>
      </c>
      <c r="AI31" s="7">
        <f>IFERROR(IF(AF31-AF30&lt;=0,"",AH31/SQRT(Table_pg5[[#This Row],[Удельное сопротивление грунта, Ом·м]])),AH31/SQRT(Table_pg5[[#This Row],[Удельное сопротивление грунта, Ом·м]]))</f>
        <v>11.867816581941231</v>
      </c>
      <c r="AJ31" s="7">
        <v>26</v>
      </c>
      <c r="AK31" s="34">
        <v>166</v>
      </c>
      <c r="AL31" s="44">
        <v>513.10000000000377</v>
      </c>
      <c r="AM31" s="45">
        <v>55.3</v>
      </c>
      <c r="AN31" s="7">
        <f t="shared" si="7"/>
        <v>100.00000000002274</v>
      </c>
      <c r="AO31" s="7">
        <f>IFERROR(IF(AL31-AL30&lt;=0,"",AN31/SQRT(Table_pg6[[#This Row],[Удельное сопротивление грунта, Ом·м]])),AN31/SQRT(Table_pg6[[#This Row],[Удельное сопротивление грунта, Ом·м]]))</f>
        <v>13.447372472030693</v>
      </c>
      <c r="AU31" s="7" t="str">
        <f>IFERROR(IF(AR31-AR30&lt;=0,"",AT31/SQRT(Table_pg7[[#This Row],[Удельное сопротивление грунта, Ом·м]])),AT31/SQRT(Table_pg7[[#This Row],[Удельное сопротивление грунта, Ом·м]]))</f>
        <v/>
      </c>
      <c r="AV31" s="7">
        <v>26</v>
      </c>
      <c r="AW31" s="34">
        <v>216</v>
      </c>
      <c r="AX31" s="44">
        <v>518.10000000000491</v>
      </c>
      <c r="AY31" s="45">
        <v>152</v>
      </c>
      <c r="AZ31" s="7">
        <f t="shared" si="9"/>
        <v>100.00000000002274</v>
      </c>
      <c r="BA31" s="7">
        <f>IFERROR(IF(AX31-AX30&lt;=0,"",AZ31/SQRT(Table_pg8[[#This Row],[Удельное сопротивление грунта, Ом·м]])),AZ31/SQRT(Table_pg8[[#This Row],[Удельное сопротивление грунта, Ом·м]]))</f>
        <v>8.1110710565399717</v>
      </c>
      <c r="BB31" s="37">
        <v>26</v>
      </c>
      <c r="BC31" s="34">
        <v>246</v>
      </c>
      <c r="BD31" s="44">
        <v>521.10000000000559</v>
      </c>
      <c r="BE31" s="45">
        <v>38</v>
      </c>
      <c r="BF31" s="7">
        <f t="shared" si="10"/>
        <v>100.00000000002274</v>
      </c>
      <c r="BG31" s="7">
        <f>IFERROR(IF(BD31-AX50&lt;=0,"",BF31/SQRT(Table_pg9[[#This Row],[Удельное сопротивление грунта, Ом·м]])),BF31/SQRT(Table_pg9[[#This Row],[Удельное сопротивление грунта, Ом·м]]))</f>
        <v>16.222142113079943</v>
      </c>
      <c r="BH31" s="7">
        <v>26</v>
      </c>
      <c r="BI31" s="34">
        <v>276</v>
      </c>
      <c r="BJ31" s="44">
        <v>524.10000000000628</v>
      </c>
      <c r="BK31" s="45">
        <v>48.9</v>
      </c>
      <c r="BL31" s="7">
        <f t="shared" si="11"/>
        <v>100.00000000002274</v>
      </c>
      <c r="BM31" s="7">
        <f>IFERROR(IF(BJ31-BD60&lt;=0,"",BL31/SQRT(Table_pg10[[#This Row],[Удельное сопротивление грунта, Ом·м]])),BL31/SQRT(Table_pg10[[#This Row],[Удельное сопротивление грунта, Ом·м]]))</f>
        <v>14.300313895338293</v>
      </c>
    </row>
    <row r="32" spans="1:134">
      <c r="A32" s="34">
        <v>1</v>
      </c>
      <c r="B32" s="35">
        <v>499.10000000000099</v>
      </c>
      <c r="C32" s="36">
        <v>74.5</v>
      </c>
      <c r="D32" s="7">
        <f t="shared" si="1"/>
        <v>99.999999999965894</v>
      </c>
      <c r="E32" s="7">
        <f>IFERROR(IF(B32-B31&lt;=0,"",D32/SQRT(Table_pg[[#This Row],[Удельное сопротивление грунта, Ом·м]])),D32/SQRT(Table_pg[[#This Row],[Удельное сопротивление грунта, Ом·м]]))</f>
        <v>11.585688927265894</v>
      </c>
      <c r="G32" s="38">
        <v>27</v>
      </c>
      <c r="H32" s="39">
        <v>499.10000000000099</v>
      </c>
      <c r="I32" s="40">
        <v>74.5</v>
      </c>
      <c r="J32" s="53">
        <f t="shared" si="2"/>
        <v>99.999999999965894</v>
      </c>
      <c r="K32" s="7">
        <f>IFERROR(IF(H32-H31&lt;=0,"",J32/SQRT(Table_pg1[[#This Row],[Удельное сопротивление грунта, Ом·м]])),J32/SQRT(Table_pg1[[#This Row],[Удельное сопротивление грунта, Ом·м]]))</f>
        <v>11.585688927265894</v>
      </c>
      <c r="L32" s="7">
        <v>27</v>
      </c>
      <c r="M32" s="42">
        <v>55</v>
      </c>
      <c r="N32" s="35">
        <v>501.90000000000123</v>
      </c>
      <c r="O32" s="43">
        <v>75.3</v>
      </c>
      <c r="P32" s="7">
        <f t="shared" si="3"/>
        <v>100.00000000002274</v>
      </c>
      <c r="Q32" s="7">
        <f>IFERROR(IF(N32-N31&lt;=0,"",P32/SQRT(Table_pg2[[#This Row],[Удельное сопротивление грунта, Ом·м]])),P32/SQRT(Table_pg2[[#This Row],[Удельное сопротивление грунта, Ом·м]]))</f>
        <v>11.523980424925137</v>
      </c>
      <c r="R32" s="37">
        <v>27</v>
      </c>
      <c r="S32" s="42">
        <v>82</v>
      </c>
      <c r="T32" s="44">
        <v>504.60000000000184</v>
      </c>
      <c r="U32" s="43">
        <v>45.2</v>
      </c>
      <c r="V32" s="7">
        <f t="shared" si="4"/>
        <v>100.00000000002274</v>
      </c>
      <c r="W32" s="7">
        <f>IFERROR(IF(T32-T31&lt;=0,"",V32/SQRT(Table_pg3[[#This Row],[Удельное сопротивление грунта, Ом·м]])),V32/SQRT(Table_pg3[[#This Row],[Удельное сопротивление грунта, Ом·м]]))</f>
        <v>14.874102932721621</v>
      </c>
      <c r="X32" s="7">
        <v>27</v>
      </c>
      <c r="Y32" s="42">
        <v>110</v>
      </c>
      <c r="Z32" s="44">
        <v>507.40000000000248</v>
      </c>
      <c r="AA32" s="43">
        <v>39.1</v>
      </c>
      <c r="AB32" s="7">
        <f t="shared" si="5"/>
        <v>100.00000000002274</v>
      </c>
      <c r="AC32" s="7">
        <f>IFERROR(IF(Z32-Z31&lt;=0,"",AB32/SQRT(Table_pg4[[#This Row],[Удельное сопротивление грунта, Ом·м]])),AB32/SQRT(Table_pg4[[#This Row],[Удельное сопротивление грунта, Ом·м]]))</f>
        <v>15.992325525183668</v>
      </c>
      <c r="AD32" s="37">
        <v>27</v>
      </c>
      <c r="AE32" s="34">
        <v>137</v>
      </c>
      <c r="AF32" s="44">
        <v>510.20000000000312</v>
      </c>
      <c r="AG32" s="45">
        <v>61.9</v>
      </c>
      <c r="AH32" s="7">
        <f t="shared" si="6"/>
        <v>100.00000000002274</v>
      </c>
      <c r="AI32" s="7">
        <f>IFERROR(IF(AF32-AF31&lt;=0,"",AH32/SQRT(Table_pg5[[#This Row],[Удельное сопротивление грунта, Ом·м]])),AH32/SQRT(Table_pg5[[#This Row],[Удельное сопротивление грунта, Ом·м]]))</f>
        <v>12.71026705187426</v>
      </c>
      <c r="AJ32" s="7">
        <v>27</v>
      </c>
      <c r="AK32" s="34">
        <v>167</v>
      </c>
      <c r="AL32" s="44">
        <v>513.2000000000038</v>
      </c>
      <c r="AM32" s="45">
        <v>28.5</v>
      </c>
      <c r="AN32" s="7">
        <f t="shared" si="7"/>
        <v>100.00000000002274</v>
      </c>
      <c r="AO32" s="7">
        <f>IFERROR(IF(AL32-AL31&lt;=0,"",AN32/SQRT(Table_pg6[[#This Row],[Удельное сопротивление грунта, Ом·м]])),AN32/SQRT(Table_pg6[[#This Row],[Удельное сопротивление грунта, Ом·м]]))</f>
        <v>18.731716231638138</v>
      </c>
      <c r="AU32" s="7" t="str">
        <f>IFERROR(IF(AR32-AR31&lt;=0,"",AT32/SQRT(Table_pg7[[#This Row],[Удельное сопротивление грунта, Ом·м]])),AT32/SQRT(Table_pg7[[#This Row],[Удельное сопротивление грунта, Ом·м]]))</f>
        <v/>
      </c>
      <c r="AV32" s="7">
        <v>27</v>
      </c>
      <c r="AW32" s="34">
        <v>217</v>
      </c>
      <c r="AX32" s="44">
        <v>518.20000000000493</v>
      </c>
      <c r="AY32" s="45">
        <v>90.9</v>
      </c>
      <c r="AZ32" s="7">
        <f t="shared" si="9"/>
        <v>100.00000000002274</v>
      </c>
      <c r="BA32" s="7">
        <f>IFERROR(IF(AX32-AX31&lt;=0,"",AZ32/SQRT(Table_pg8[[#This Row],[Удельное сопротивление грунта, Ом·м]])),AZ32/SQRT(Table_pg8[[#This Row],[Удельное сопротивление грунта, Ом·м]]))</f>
        <v>10.488612925461595</v>
      </c>
      <c r="BB32" s="37">
        <v>27</v>
      </c>
      <c r="BC32" s="34">
        <v>247</v>
      </c>
      <c r="BD32" s="44">
        <v>521.20000000000562</v>
      </c>
      <c r="BE32" s="45">
        <v>78.8</v>
      </c>
      <c r="BF32" s="7">
        <f t="shared" si="10"/>
        <v>100.00000000002274</v>
      </c>
      <c r="BG32" s="7">
        <f>IFERROR(IF(BD32-AX51&lt;=0,"",BF32/SQRT(Table_pg9[[#This Row],[Удельное сопротивление грунта, Ом·м]])),BF32/SQRT(Table_pg9[[#This Row],[Удельное сопротивление грунта, Ом·м]]))</f>
        <v>11.265147726485884</v>
      </c>
      <c r="BH32" s="7">
        <v>27</v>
      </c>
      <c r="BI32" s="34">
        <v>277</v>
      </c>
      <c r="BJ32" s="44">
        <v>524.2000000000063</v>
      </c>
      <c r="BK32" s="45">
        <v>58.1</v>
      </c>
      <c r="BL32" s="7">
        <f t="shared" si="11"/>
        <v>100.00000000002274</v>
      </c>
      <c r="BM32" s="7">
        <f>IFERROR(IF(BJ32-BD61&lt;=0,"",BL32/SQRT(Table_pg10[[#This Row],[Удельное сопротивление грунта, Ом·м]])),BL32/SQRT(Table_pg10[[#This Row],[Удельное сопротивление грунта, Ом·м]]))</f>
        <v>13.119338382212625</v>
      </c>
    </row>
    <row r="33" spans="1:65">
      <c r="A33" s="34">
        <v>1</v>
      </c>
      <c r="B33" s="35">
        <v>499.20000000000101</v>
      </c>
      <c r="C33" s="36">
        <v>49.4</v>
      </c>
      <c r="D33" s="7">
        <f t="shared" si="1"/>
        <v>100.00000000002274</v>
      </c>
      <c r="E33" s="7">
        <f>IFERROR(IF(B33-B32&lt;=0,"",D33/SQRT(Table_pg[[#This Row],[Удельное сопротивление грунта, Ом·м]])),D33/SQRT(Table_pg[[#This Row],[Удельное сопротивление грунта, Ом·м]]))</f>
        <v>14.227759830615041</v>
      </c>
      <c r="G33" s="49">
        <v>28</v>
      </c>
      <c r="H33" s="50">
        <v>499.20000000000101</v>
      </c>
      <c r="I33" s="51">
        <v>49.4</v>
      </c>
      <c r="J33" s="52">
        <f t="shared" si="2"/>
        <v>100.00000000002274</v>
      </c>
      <c r="K33" s="7">
        <f>IFERROR(IF(H33-H32&lt;=0,"",J33/SQRT(Table_pg1[[#This Row],[Удельное сопротивление грунта, Ом·м]])),J33/SQRT(Table_pg1[[#This Row],[Удельное сопротивление грунта, Ом·м]]))</f>
        <v>14.227759830615041</v>
      </c>
      <c r="Q33" s="7" t="str">
        <f>IFERROR(IF(N33-N32&lt;=0,"",P33/SQRT(Table_pg2[[#This Row],[Удельное сопротивление грунта, Ом·м]])),P33/SQRT(Table_pg2[[#This Row],[Удельное сопротивление грунта, Ом·м]]))</f>
        <v/>
      </c>
      <c r="R33" s="37">
        <v>28</v>
      </c>
      <c r="S33" s="42">
        <v>83</v>
      </c>
      <c r="T33" s="44">
        <v>504.70000000000186</v>
      </c>
      <c r="U33" s="43">
        <v>46.1</v>
      </c>
      <c r="V33" s="7">
        <f t="shared" si="4"/>
        <v>100.00000000002274</v>
      </c>
      <c r="W33" s="7">
        <f>IFERROR(IF(T33-T32&lt;=0,"",V33/SQRT(Table_pg3[[#This Row],[Удельное сопротивление грунта, Ом·м]])),V33/SQRT(Table_pg3[[#This Row],[Удельное сопротивление грунта, Ом·м]]))</f>
        <v>14.728195398500489</v>
      </c>
      <c r="AC33" s="7" t="str">
        <f>IFERROR(IF(Z33-Z32&lt;=0,"",AB33/SQRT(Table_pg4[[#This Row],[Удельное сопротивление грунта, Ом·м]])),AB33/SQRT(Table_pg4[[#This Row],[Удельное сопротивление грунта, Ом·м]]))</f>
        <v/>
      </c>
      <c r="AD33" s="37">
        <v>28</v>
      </c>
      <c r="AE33" s="34">
        <v>138</v>
      </c>
      <c r="AF33" s="44">
        <v>510.30000000000314</v>
      </c>
      <c r="AG33" s="45">
        <v>56.4</v>
      </c>
      <c r="AH33" s="7">
        <f t="shared" si="6"/>
        <v>100.00000000002274</v>
      </c>
      <c r="AI33" s="7">
        <f>IFERROR(IF(AF33-AF32&lt;=0,"",AH33/SQRT(Table_pg5[[#This Row],[Удельное сопротивление грунта, Ом·м]])),AH33/SQRT(Table_pg5[[#This Row],[Удельное сопротивление грунта, Ом·м]]))</f>
        <v>13.315591032285715</v>
      </c>
      <c r="AJ33" s="7">
        <v>28</v>
      </c>
      <c r="AK33" s="34">
        <v>168</v>
      </c>
      <c r="AL33" s="44">
        <v>513.30000000000382</v>
      </c>
      <c r="AM33" s="45">
        <v>29.6</v>
      </c>
      <c r="AN33" s="7">
        <f t="shared" si="7"/>
        <v>100.00000000002274</v>
      </c>
      <c r="AO33" s="7">
        <f>IFERROR(IF(AL33-AL32&lt;=0,"",AN33/SQRT(Table_pg6[[#This Row],[Удельное сопротивление грунта, Ом·м]])),AN33/SQRT(Table_pg6[[#This Row],[Удельное сопротивление грунта, Ом·м]]))</f>
        <v>18.380365552349375</v>
      </c>
      <c r="AU33" s="7" t="str">
        <f>IFERROR(IF(AR33-AR32&lt;=0,"",AT33/SQRT(Table_pg7[[#This Row],[Удельное сопротивление грунта, Ом·м]])),AT33/SQRT(Table_pg7[[#This Row],[Удельное сопротивление грунта, Ом·м]]))</f>
        <v/>
      </c>
      <c r="AV33" s="7">
        <v>28</v>
      </c>
      <c r="AW33" s="34">
        <v>218</v>
      </c>
      <c r="AX33" s="44">
        <v>518.30000000000496</v>
      </c>
      <c r="AY33" s="45">
        <v>69.5</v>
      </c>
      <c r="AZ33" s="7">
        <f t="shared" si="9"/>
        <v>100.00000000002274</v>
      </c>
      <c r="BA33" s="7">
        <f>IFERROR(IF(AX33-AX32&lt;=0,"",AZ33/SQRT(Table_pg8[[#This Row],[Удельное сопротивление грунта, Ом·м]])),AZ33/SQRT(Table_pg8[[#This Row],[Удельное сопротивление грунта, Ом·м]]))</f>
        <v>11.995202878084072</v>
      </c>
      <c r="BB33" s="37">
        <v>28</v>
      </c>
      <c r="BC33" s="34">
        <v>248</v>
      </c>
      <c r="BD33" s="44">
        <v>521.30000000000564</v>
      </c>
      <c r="BE33" s="45">
        <v>36.799999999999997</v>
      </c>
      <c r="BF33" s="7">
        <f t="shared" si="10"/>
        <v>100.00000000002274</v>
      </c>
      <c r="BG33" s="7">
        <f>IFERROR(IF(BD33-AX52&lt;=0,"",BF33/SQRT(Table_pg9[[#This Row],[Удельное сопротивление грунта, Ом·м]])),BF33/SQRT(Table_pg9[[#This Row],[Удельное сопротивление грунта, Ом·м]]))</f>
        <v>16.484511834898424</v>
      </c>
      <c r="BI33" s="34"/>
      <c r="BJ33" s="35"/>
      <c r="BK33" s="36"/>
      <c r="BM33" s="7" t="str">
        <f>IFERROR(IF(BJ33-BD62&lt;=0,"",BL33/SQRT(Table_pg10[[#This Row],[Удельное сопротивление грунта, Ом·м]])),BL33/SQRT(Table_pg10[[#This Row],[Удельное сопротивление грунта, Ом·м]]))</f>
        <v/>
      </c>
    </row>
    <row r="34" spans="1:65">
      <c r="A34" s="34">
        <v>1</v>
      </c>
      <c r="B34" s="35">
        <v>499.30000000000098</v>
      </c>
      <c r="C34" s="36">
        <v>53</v>
      </c>
      <c r="D34" s="7">
        <f t="shared" si="1"/>
        <v>99.999999999965894</v>
      </c>
      <c r="E34" s="7">
        <f>IFERROR(IF(B34-B33&lt;=0,"",D34/SQRT(Table_pg[[#This Row],[Удельное сопротивление грунта, Ом·м]])),D34/SQRT(Table_pg[[#This Row],[Удельное сопротивление грунта, Ом·м]]))</f>
        <v>13.736056394864217</v>
      </c>
      <c r="G34" s="38">
        <v>29</v>
      </c>
      <c r="H34" s="39">
        <v>499.30000000000098</v>
      </c>
      <c r="I34" s="40">
        <v>53</v>
      </c>
      <c r="J34" s="53">
        <f t="shared" si="2"/>
        <v>99.999999999965894</v>
      </c>
      <c r="K34" s="7">
        <f>IFERROR(IF(H34-H33&lt;=0,"",J34/SQRT(Table_pg1[[#This Row],[Удельное сопротивление грунта, Ом·м]])),J34/SQRT(Table_pg1[[#This Row],[Удельное сопротивление грунта, Ом·м]]))</f>
        <v>13.736056394864217</v>
      </c>
      <c r="Q34" s="7" t="str">
        <f>IFERROR(IF(N34-N33&lt;=0,"",P34/SQRT(Table_pg2[[#This Row],[Удельное сопротивление грунта, Ом·м]])),P34/SQRT(Table_pg2[[#This Row],[Удельное сопротивление грунта, Ом·м]]))</f>
        <v/>
      </c>
      <c r="W34" s="7" t="str">
        <f>IFERROR(IF(T34-T33&lt;=0,"",V34/SQRT(Table_pg3[[#This Row],[Удельное сопротивление грунта, Ом·м]])),V34/SQRT(Table_pg3[[#This Row],[Удельное сопротивление грунта, Ом·м]]))</f>
        <v/>
      </c>
      <c r="AC34" s="7" t="str">
        <f>IFERROR(IF(Z34-Z33&lt;=0,"",AB34/SQRT(Table_pg4[[#This Row],[Удельное сопротивление грунта, Ом·м]])),AB34/SQRT(Table_pg4[[#This Row],[Удельное сопротивление грунта, Ом·м]]))</f>
        <v/>
      </c>
      <c r="AD34" s="37">
        <v>29</v>
      </c>
      <c r="AE34" s="34">
        <v>139</v>
      </c>
      <c r="AF34" s="44">
        <v>510.40000000000316</v>
      </c>
      <c r="AG34" s="45">
        <v>56.8</v>
      </c>
      <c r="AH34" s="7">
        <f t="shared" si="6"/>
        <v>100.00000000002274</v>
      </c>
      <c r="AI34" s="7">
        <f>IFERROR(IF(AF34-AF33&lt;=0,"",AH34/SQRT(Table_pg5[[#This Row],[Удельное сопротивление грунта, Ом·м]])),AH34/SQRT(Table_pg5[[#This Row],[Удельное сопротивление грунта, Ом·м]]))</f>
        <v>13.268622310859898</v>
      </c>
      <c r="AJ34" s="7">
        <v>29</v>
      </c>
      <c r="AK34" s="34">
        <v>169</v>
      </c>
      <c r="AL34" s="44">
        <v>513.40000000000384</v>
      </c>
      <c r="AM34" s="45">
        <v>31.8</v>
      </c>
      <c r="AN34" s="7">
        <f t="shared" si="7"/>
        <v>100.00000000002274</v>
      </c>
      <c r="AO34" s="7">
        <f>IFERROR(IF(AL34-AL33&lt;=0,"",AN34/SQRT(Table_pg6[[#This Row],[Удельное сопротивление грунта, Ом·м]])),AN34/SQRT(Table_pg6[[#This Row],[Удельное сопротивление грунта, Ом·м]]))</f>
        <v>17.733172553301749</v>
      </c>
      <c r="AU34" s="7" t="str">
        <f>IFERROR(IF(AR34-AR33&lt;=0,"",AT34/SQRT(Table_pg7[[#This Row],[Удельное сопротивление грунта, Ом·м]])),AT34/SQRT(Table_pg7[[#This Row],[Удельное сопротивление грунта, Ом·м]]))</f>
        <v/>
      </c>
      <c r="AV34" s="7">
        <v>29</v>
      </c>
      <c r="AW34" s="34">
        <v>219</v>
      </c>
      <c r="AX34" s="44">
        <v>518.40000000000498</v>
      </c>
      <c r="AY34" s="45">
        <v>62.5</v>
      </c>
      <c r="AZ34" s="7">
        <f t="shared" si="9"/>
        <v>100.00000000002274</v>
      </c>
      <c r="BA34" s="7">
        <f>IFERROR(IF(AX34-AX33&lt;=0,"",AZ34/SQRT(Table_pg8[[#This Row],[Удельное сопротивление грунта, Ом·м]])),AZ34/SQRT(Table_pg8[[#This Row],[Удельное сопротивление грунта, Ом·м]]))</f>
        <v>12.649110640676394</v>
      </c>
      <c r="BB34" s="37">
        <v>29</v>
      </c>
      <c r="BC34" s="34">
        <v>249</v>
      </c>
      <c r="BD34" s="44">
        <v>521.40000000000566</v>
      </c>
      <c r="BE34" s="45">
        <v>55.9</v>
      </c>
      <c r="BF34" s="7">
        <f t="shared" si="10"/>
        <v>100.00000000002274</v>
      </c>
      <c r="BG34" s="7">
        <f>IFERROR(IF(BD34-AX53&lt;=0,"",BF34/SQRT(Table_pg9[[#This Row],[Удельное сопротивление грунта, Ом·м]])),BF34/SQRT(Table_pg9[[#This Row],[Удельное сопротивление грунта, Ом·м]]))</f>
        <v>13.375009404309836</v>
      </c>
      <c r="BI34" s="34"/>
      <c r="BJ34" s="35"/>
      <c r="BK34" s="36"/>
      <c r="BM34" s="7" t="str">
        <f>IFERROR(IF(BJ34-BD63&lt;=0,"",BL34/SQRT(Table_pg10[[#This Row],[Удельное сопротивление грунта, Ом·м]])),BL34/SQRT(Table_pg10[[#This Row],[Удельное сопротивление грунта, Ом·м]]))</f>
        <v/>
      </c>
    </row>
    <row r="35" spans="1:65">
      <c r="A35" s="34">
        <v>1</v>
      </c>
      <c r="B35" s="35">
        <v>499.400000000001</v>
      </c>
      <c r="C35" s="36">
        <v>62</v>
      </c>
      <c r="D35" s="7">
        <f t="shared" si="1"/>
        <v>100.00000000002274</v>
      </c>
      <c r="E35" s="7">
        <f>IFERROR(IF(B35-B34&lt;=0,"",D35/SQRT(Table_pg[[#This Row],[Удельное сопротивление грунта, Ом·м]])),D35/SQRT(Table_pg[[#This Row],[Удельное сопротивление грунта, Ом·м]]))</f>
        <v>12.700012700021938</v>
      </c>
      <c r="G35" s="49">
        <v>30</v>
      </c>
      <c r="H35" s="50">
        <v>499.400000000001</v>
      </c>
      <c r="I35" s="51">
        <v>62</v>
      </c>
      <c r="J35" s="52">
        <f t="shared" si="2"/>
        <v>100.00000000002274</v>
      </c>
      <c r="K35" s="7">
        <f>IFERROR(IF(H35-H34&lt;=0,"",J35/SQRT(Table_pg1[[#This Row],[Удельное сопротивление грунта, Ом·м]])),J35/SQRT(Table_pg1[[#This Row],[Удельное сопротивление грунта, Ом·м]]))</f>
        <v>12.700012700021938</v>
      </c>
      <c r="Q35" s="7" t="str">
        <f>IFERROR(IF(N35-N34&lt;=0,"",P35/SQRT(Table_pg2[[#This Row],[Удельное сопротивление грунта, Ом·м]])),P35/SQRT(Table_pg2[[#This Row],[Удельное сопротивление грунта, Ом·м]]))</f>
        <v/>
      </c>
      <c r="W35" s="7" t="str">
        <f>IFERROR(IF(T35-T34&lt;=0,"",V35/SQRT(Table_pg3[[#This Row],[Удельное сопротивление грунта, Ом·м]])),V35/SQRT(Table_pg3[[#This Row],[Удельное сопротивление грунта, Ом·м]]))</f>
        <v/>
      </c>
      <c r="AC35" s="7" t="str">
        <f>IFERROR(IF(Z35-Z34&lt;=0,"",AB35/SQRT(Table_pg4[[#This Row],[Удельное сопротивление грунта, Ом·м]])),AB35/SQRT(Table_pg4[[#This Row],[Удельное сопротивление грунта, Ом·м]]))</f>
        <v/>
      </c>
      <c r="AD35" s="37">
        <v>30</v>
      </c>
      <c r="AE35" s="34">
        <v>140</v>
      </c>
      <c r="AF35" s="44">
        <v>510.50000000000318</v>
      </c>
      <c r="AG35" s="45">
        <v>55.4</v>
      </c>
      <c r="AH35" s="7">
        <f t="shared" si="6"/>
        <v>100.00000000002274</v>
      </c>
      <c r="AI35" s="7">
        <f>IFERROR(IF(AF35-AF34&lt;=0,"",AH35/SQRT(Table_pg5[[#This Row],[Удельное сопротивление грунта, Ом·м]])),AH35/SQRT(Table_pg5[[#This Row],[Удельное сопротивление грунта, Ом·м]]))</f>
        <v>13.435230372514532</v>
      </c>
      <c r="AJ35" s="7">
        <v>30</v>
      </c>
      <c r="AK35" s="34">
        <v>170</v>
      </c>
      <c r="AL35" s="44">
        <v>513.50000000000387</v>
      </c>
      <c r="AM35" s="45">
        <v>32</v>
      </c>
      <c r="AN35" s="7">
        <f t="shared" si="7"/>
        <v>100.00000000002274</v>
      </c>
      <c r="AO35" s="7">
        <f>IFERROR(IF(AL35-AL34&lt;=0,"",AN35/SQRT(Table_pg6[[#This Row],[Удельное сопротивление грунта, Ом·м]])),AN35/SQRT(Table_pg6[[#This Row],[Удельное сопротивление грунта, Ом·м]]))</f>
        <v>17.677669529667707</v>
      </c>
      <c r="AU35" s="7" t="str">
        <f>IFERROR(IF(AR35-AR34&lt;=0,"",AT35/SQRT(Table_pg7[[#This Row],[Удельное сопротивление грунта, Ом·м]])),AT35/SQRT(Table_pg7[[#This Row],[Удельное сопротивление грунта, Ом·м]]))</f>
        <v/>
      </c>
      <c r="AV35" s="7">
        <v>30</v>
      </c>
      <c r="AW35" s="34">
        <v>220</v>
      </c>
      <c r="AX35" s="44">
        <v>518.500000000005</v>
      </c>
      <c r="AY35" s="45">
        <v>61.7</v>
      </c>
      <c r="AZ35" s="7">
        <f t="shared" si="9"/>
        <v>100.00000000002274</v>
      </c>
      <c r="BA35" s="7">
        <f>IFERROR(IF(AX35-AX34&lt;=0,"",AZ35/SQRT(Table_pg8[[#This Row],[Удельное сопротивление грунта, Ом·м]])),AZ35/SQRT(Table_pg8[[#This Row],[Удельное сопротивление грунта, Ом·м]]))</f>
        <v>12.730850493782786</v>
      </c>
      <c r="BB35" s="37">
        <v>30</v>
      </c>
      <c r="BC35" s="34">
        <v>250</v>
      </c>
      <c r="BD35" s="44">
        <v>521.50000000000568</v>
      </c>
      <c r="BE35" s="45">
        <v>32.5</v>
      </c>
      <c r="BF35" s="7">
        <f t="shared" si="10"/>
        <v>100.00000000002274</v>
      </c>
      <c r="BG35" s="7">
        <f>IFERROR(IF(BD35-AX54&lt;=0,"",BF35/SQRT(Table_pg9[[#This Row],[Удельное сопротивление грунта, Ом·м]])),BF35/SQRT(Table_pg9[[#This Row],[Удельное сопротивление грунта, Ом·м]]))</f>
        <v>17.541160386144572</v>
      </c>
      <c r="BI35" s="34"/>
      <c r="BJ35" s="35"/>
      <c r="BK35" s="36"/>
      <c r="BM35" s="7" t="str">
        <f>IFERROR(IF(BJ35-BD64&lt;=0,"",BL35/SQRT(Table_pg10[[#This Row],[Удельное сопротивление грунта, Ом·м]])),BL35/SQRT(Table_pg10[[#This Row],[Удельное сопротивление грунта, Ом·м]]))</f>
        <v/>
      </c>
    </row>
    <row r="36" spans="1:65">
      <c r="A36" s="34">
        <v>1</v>
      </c>
      <c r="B36" s="35">
        <v>499.50000000000102</v>
      </c>
      <c r="C36" s="43">
        <v>44</v>
      </c>
      <c r="D36" s="7">
        <f t="shared" si="1"/>
        <v>100.00000000002274</v>
      </c>
      <c r="E36" s="7">
        <f>IFERROR(IF(B36-B35&lt;=0,"",D36/SQRT(Table_pg[[#This Row],[Удельное сопротивление грунта, Ом·м]])),D36/SQRT(Table_pg[[#This Row],[Удельное сопротивление грунта, Ом·м]]))</f>
        <v>15.075567228891609</v>
      </c>
      <c r="G36" s="38">
        <v>31</v>
      </c>
      <c r="H36" s="39">
        <v>499.50000000000102</v>
      </c>
      <c r="I36" s="55">
        <v>44</v>
      </c>
      <c r="J36" s="53">
        <f t="shared" si="2"/>
        <v>100.00000000002274</v>
      </c>
      <c r="K36" s="7">
        <f>IFERROR(IF(H36-H35&lt;=0,"",J36/SQRT(Table_pg1[[#This Row],[Удельное сопротивление грунта, Ом·м]])),J36/SQRT(Table_pg1[[#This Row],[Удельное сопротивление грунта, Ом·м]]))</f>
        <v>15.075567228891609</v>
      </c>
      <c r="Q36" s="7" t="str">
        <f>IFERROR(IF(N36-N35&lt;=0,"",P36/SQRT(Table_pg2[[#This Row],[Удельное сопротивление грунта, Ом·м]])),P36/SQRT(Table_pg2[[#This Row],[Удельное сопротивление грунта, Ом·м]]))</f>
        <v/>
      </c>
      <c r="W36" s="7" t="str">
        <f>IFERROR(IF(T36-T35&lt;=0,"",V36/SQRT(Table_pg3[[#This Row],[Удельное сопротивление грунта, Ом·м]])),V36/SQRT(Table_pg3[[#This Row],[Удельное сопротивление грунта, Ом·м]]))</f>
        <v/>
      </c>
      <c r="AC36" s="7" t="str">
        <f>IFERROR(IF(Z36-Z35&lt;=0,"",AB36/SQRT(Table_pg4[[#This Row],[Удельное сопротивление грунта, Ом·м]])),AB36/SQRT(Table_pg4[[#This Row],[Удельное сопротивление грунта, Ом·м]]))</f>
        <v/>
      </c>
      <c r="AI36" s="7" t="str">
        <f>IFERROR(IF(AF36-AF35&lt;=0,"",AH36/SQRT(Table_pg5[[#This Row],[Удельное сопротивление грунта, Ом·м]])),AH36/SQRT(Table_pg5[[#This Row],[Удельное сопротивление грунта, Ом·м]]))</f>
        <v/>
      </c>
      <c r="AO36" s="7" t="str">
        <f>IFERROR(IF(AL36-AL35&lt;=0,"",AN36/SQRT(Table_pg6[[#This Row],[Удельное сопротивление грунта, Ом·м]])),AN36/SQRT(Table_pg6[[#This Row],[Удельное сопротивление грунта, Ом·м]]))</f>
        <v/>
      </c>
      <c r="AU36" s="7" t="str">
        <f>IFERROR(IF(AR36-AR35&lt;=0,"",AT36/SQRT(Table_pg7[[#This Row],[Удельное сопротивление грунта, Ом·м]])),AT36/SQRT(Table_pg7[[#This Row],[Удельное сопротивление грунта, Ом·м]]))</f>
        <v/>
      </c>
      <c r="BA36" s="7" t="str">
        <f>IFERROR(IF(AX36-AX35&lt;=0,"",AZ36/SQRT(Table_pg8[[#This Row],[Удельное сопротивление грунта, Ом·м]])),AZ36/SQRT(Table_pg8[[#This Row],[Удельное сопротивление грунта, Ом·м]]))</f>
        <v/>
      </c>
      <c r="BG36" s="7" t="str">
        <f>IFERROR(IF(BD36-AX55&lt;=0,"",BF36/SQRT(Table_pg9[[#This Row],[Удельное сопротивление грунта, Ом·м]])),BF36/SQRT(Table_pg9[[#This Row],[Удельное сопротивление грунта, Ом·м]]))</f>
        <v/>
      </c>
      <c r="BI36" s="34"/>
      <c r="BJ36" s="35"/>
      <c r="BK36" s="43"/>
      <c r="BM36" s="7" t="str">
        <f>IFERROR(IF(BJ36-BD65&lt;=0,"",BL36/SQRT(Table_pg10[[#This Row],[Удельное сопротивление грунта, Ом·м]])),BL36/SQRT(Table_pg10[[#This Row],[Удельное сопротивление грунта, Ом·м]]))</f>
        <v/>
      </c>
    </row>
    <row r="37" spans="1:65">
      <c r="A37" s="34">
        <v>1</v>
      </c>
      <c r="B37" s="35">
        <v>499.60000000000099</v>
      </c>
      <c r="C37" s="43">
        <v>53</v>
      </c>
      <c r="D37" s="7">
        <f t="shared" si="1"/>
        <v>99.999999999965894</v>
      </c>
      <c r="E37" s="7">
        <f>IFERROR(IF(B37-B36&lt;=0,"",D37/SQRT(Table_pg[[#This Row],[Удельное сопротивление грунта, Ом·м]])),D37/SQRT(Table_pg[[#This Row],[Удельное сопротивление грунта, Ом·м]]))</f>
        <v>13.736056394864217</v>
      </c>
      <c r="G37" s="49">
        <v>32</v>
      </c>
      <c r="H37" s="50">
        <v>499.60000000000099</v>
      </c>
      <c r="I37" s="56">
        <v>53</v>
      </c>
      <c r="J37" s="52">
        <f t="shared" si="2"/>
        <v>99.999999999965894</v>
      </c>
      <c r="K37" s="7">
        <f>IFERROR(IF(H37-H36&lt;=0,"",J37/SQRT(Table_pg1[[#This Row],[Удельное сопротивление грунта, Ом·м]])),J37/SQRT(Table_pg1[[#This Row],[Удельное сопротивление грунта, Ом·м]]))</f>
        <v>13.736056394864217</v>
      </c>
      <c r="Q37" s="7" t="str">
        <f>IFERROR(IF(N37-N36&lt;=0,"",P37/SQRT(Table_pg2[[#This Row],[Удельное сопротивление грунта, Ом·м]])),P37/SQRT(Table_pg2[[#This Row],[Удельное сопротивление грунта, Ом·м]]))</f>
        <v/>
      </c>
      <c r="W37" s="7" t="str">
        <f>IFERROR(IF(T37-T36&lt;=0,"",V37/SQRT(Table_pg3[[#This Row],[Удельное сопротивление грунта, Ом·м]])),V37/SQRT(Table_pg3[[#This Row],[Удельное сопротивление грунта, Ом·м]]))</f>
        <v/>
      </c>
      <c r="AC37" s="7" t="str">
        <f>IFERROR(IF(Z37-Z36&lt;=0,"",AB37/SQRT(Table_pg4[[#This Row],[Удельное сопротивление грунта, Ом·м]])),AB37/SQRT(Table_pg4[[#This Row],[Удельное сопротивление грунта, Ом·м]]))</f>
        <v/>
      </c>
      <c r="AI37" s="7" t="str">
        <f>IFERROR(IF(AF37-AF36&lt;=0,"",AH37/SQRT(Table_pg5[[#This Row],[Удельное сопротивление грунта, Ом·м]])),AH37/SQRT(Table_pg5[[#This Row],[Удельное сопротивление грунта, Ом·м]]))</f>
        <v/>
      </c>
      <c r="AO37" s="7" t="str">
        <f>IFERROR(IF(AL37-AL36&lt;=0,"",AN37/SQRT(Table_pg6[[#This Row],[Удельное сопротивление грунта, Ом·м]])),AN37/SQRT(Table_pg6[[#This Row],[Удельное сопротивление грунта, Ом·м]]))</f>
        <v/>
      </c>
      <c r="AU37" s="7" t="str">
        <f>IFERROR(IF(AR37-AR36&lt;=0,"",AT37/SQRT(Table_pg7[[#This Row],[Удельное сопротивление грунта, Ом·м]])),AT37/SQRT(Table_pg7[[#This Row],[Удельное сопротивление грунта, Ом·м]]))</f>
        <v/>
      </c>
      <c r="BA37" s="7" t="str">
        <f>IFERROR(IF(AX37-AX36&lt;=0,"",AZ37/SQRT(Table_pg8[[#This Row],[Удельное сопротивление грунта, Ом·м]])),AZ37/SQRT(Table_pg8[[#This Row],[Удельное сопротивление грунта, Ом·м]]))</f>
        <v/>
      </c>
      <c r="BG37" s="7" t="str">
        <f>IFERROR(IF(BD37-AX56&lt;=0,"",BF37/SQRT(Table_pg9[[#This Row],[Удельное сопротивление грунта, Ом·м]])),BF37/SQRT(Table_pg9[[#This Row],[Удельное сопротивление грунта, Ом·м]]))</f>
        <v/>
      </c>
      <c r="BI37" s="34"/>
      <c r="BJ37" s="35"/>
      <c r="BK37" s="43"/>
      <c r="BM37" s="7" t="str">
        <f>IFERROR(IF(BJ37-BD66&lt;=0,"",BL37/SQRT(Table_pg10[[#This Row],[Удельное сопротивление грунта, Ом·м]])),BL37/SQRT(Table_pg10[[#This Row],[Удельное сопротивление грунта, Ом·м]]))</f>
        <v/>
      </c>
    </row>
    <row r="38" spans="1:65">
      <c r="A38" s="34">
        <v>1</v>
      </c>
      <c r="B38" s="35">
        <v>499.70000000000101</v>
      </c>
      <c r="C38" s="43">
        <v>62.6</v>
      </c>
      <c r="D38" s="7">
        <f t="shared" si="1"/>
        <v>100.00000000002274</v>
      </c>
      <c r="E38" s="7">
        <f>IFERROR(IF(B38-B37&lt;=0,"",D38/SQRT(Table_pg[[#This Row],[Удельное сопротивление грунта, Ом·м]])),D38/SQRT(Table_pg[[#This Row],[Удельное сопротивление грунта, Ом·м]]))</f>
        <v>12.63900347914184</v>
      </c>
      <c r="G38" s="38">
        <v>33</v>
      </c>
      <c r="H38" s="39">
        <v>499.70000000000101</v>
      </c>
      <c r="I38" s="55">
        <v>62.6</v>
      </c>
      <c r="J38" s="53">
        <f t="shared" si="2"/>
        <v>100.00000000002274</v>
      </c>
      <c r="K38" s="7">
        <f>IFERROR(IF(H38-H37&lt;=0,"",J38/SQRT(Table_pg1[[#This Row],[Удельное сопротивление грунта, Ом·м]])),J38/SQRT(Table_pg1[[#This Row],[Удельное сопротивление грунта, Ом·м]]))</f>
        <v>12.63900347914184</v>
      </c>
      <c r="Q38" s="7" t="str">
        <f>IFERROR(IF(N38-N37&lt;=0,"",P38/SQRT(Table_pg2[[#This Row],[Удельное сопротивление грунта, Ом·м]])),P38/SQRT(Table_pg2[[#This Row],[Удельное сопротивление грунта, Ом·м]]))</f>
        <v/>
      </c>
      <c r="W38" s="7" t="str">
        <f>IFERROR(IF(T38-T37&lt;=0,"",V38/SQRT(Table_pg3[[#This Row],[Удельное сопротивление грунта, Ом·м]])),V38/SQRT(Table_pg3[[#This Row],[Удельное сопротивление грунта, Ом·м]]))</f>
        <v/>
      </c>
      <c r="AC38" s="7" t="str">
        <f>IFERROR(IF(Z38-Z37&lt;=0,"",AB38/SQRT(Table_pg4[[#This Row],[Удельное сопротивление грунта, Ом·м]])),AB38/SQRT(Table_pg4[[#This Row],[Удельное сопротивление грунта, Ом·м]]))</f>
        <v/>
      </c>
      <c r="AI38" s="7" t="str">
        <f>IFERROR(IF(AF38-AF37&lt;=0,"",AH38/SQRT(Table_pg5[[#This Row],[Удельное сопротивление грунта, Ом·м]])),AH38/SQRT(Table_pg5[[#This Row],[Удельное сопротивление грунта, Ом·м]]))</f>
        <v/>
      </c>
      <c r="AO38" s="7" t="str">
        <f>IFERROR(IF(AL38-AL37&lt;=0,"",AN38/SQRT(Table_pg6[[#This Row],[Удельное сопротивление грунта, Ом·м]])),AN38/SQRT(Table_pg6[[#This Row],[Удельное сопротивление грунта, Ом·м]]))</f>
        <v/>
      </c>
      <c r="AU38" s="7" t="str">
        <f>IFERROR(IF(AR38-AR37&lt;=0,"",AT38/SQRT(Table_pg7[[#This Row],[Удельное сопротивление грунта, Ом·м]])),AT38/SQRT(Table_pg7[[#This Row],[Удельное сопротивление грунта, Ом·м]]))</f>
        <v/>
      </c>
      <c r="BA38" s="7" t="str">
        <f>IFERROR(IF(AX38-AX37&lt;=0,"",AZ38/SQRT(Table_pg8[[#This Row],[Удельное сопротивление грунта, Ом·м]])),AZ38/SQRT(Table_pg8[[#This Row],[Удельное сопротивление грунта, Ом·м]]))</f>
        <v/>
      </c>
      <c r="BG38" s="7" t="str">
        <f>IFERROR(IF(BD38-AX57&lt;=0,"",BF38/SQRT(Table_pg9[[#This Row],[Удельное сопротивление грунта, Ом·м]])),BF38/SQRT(Table_pg9[[#This Row],[Удельное сопротивление грунта, Ом·м]]))</f>
        <v/>
      </c>
      <c r="BI38" s="34"/>
      <c r="BJ38" s="35"/>
      <c r="BK38" s="43"/>
      <c r="BM38" s="7" t="str">
        <f>IFERROR(IF(BJ38-BD67&lt;=0,"",BL38/SQRT(Table_pg10[[#This Row],[Удельное сопротивление грунта, Ом·м]])),BL38/SQRT(Table_pg10[[#This Row],[Удельное сопротивление грунта, Ом·м]]))</f>
        <v/>
      </c>
    </row>
    <row r="39" spans="1:65">
      <c r="A39" s="34">
        <v>1</v>
      </c>
      <c r="B39" s="35">
        <v>499.80000000000098</v>
      </c>
      <c r="C39" s="43">
        <v>44.9</v>
      </c>
      <c r="D39" s="7">
        <f t="shared" si="1"/>
        <v>99.999999999965894</v>
      </c>
      <c r="E39" s="7">
        <f>IFERROR(IF(B39-B38&lt;=0,"",D39/SQRT(Table_pg[[#This Row],[Удельное сопротивление грунта, Ом·м]])),D39/SQRT(Table_pg[[#This Row],[Удельное сопротивление грунта, Ом·м]]))</f>
        <v>14.923710973492419</v>
      </c>
      <c r="G39" s="49">
        <v>34</v>
      </c>
      <c r="H39" s="50">
        <v>499.80000000000098</v>
      </c>
      <c r="I39" s="56">
        <v>44.9</v>
      </c>
      <c r="J39" s="52">
        <f t="shared" si="2"/>
        <v>99.999999999965894</v>
      </c>
      <c r="K39" s="7">
        <f>IFERROR(IF(H39-H38&lt;=0,"",J39/SQRT(Table_pg1[[#This Row],[Удельное сопротивление грунта, Ом·м]])),J39/SQRT(Table_pg1[[#This Row],[Удельное сопротивление грунта, Ом·м]]))</f>
        <v>14.923710973492419</v>
      </c>
      <c r="Q39" s="7" t="str">
        <f>IFERROR(IF(N39-N38&lt;=0,"",P39/SQRT(Table_pg2[[#This Row],[Удельное сопротивление грунта, Ом·м]])),P39/SQRT(Table_pg2[[#This Row],[Удельное сопротивление грунта, Ом·м]]))</f>
        <v/>
      </c>
      <c r="W39" s="7" t="str">
        <f>IFERROR(IF(T39-T38&lt;=0,"",V39/SQRT(Table_pg3[[#This Row],[Удельное сопротивление грунта, Ом·м]])),V39/SQRT(Table_pg3[[#This Row],[Удельное сопротивление грунта, Ом·м]]))</f>
        <v/>
      </c>
      <c r="AC39" s="7" t="str">
        <f>IFERROR(IF(Z39-Z38&lt;=0,"",AB39/SQRT(Table_pg4[[#This Row],[Удельное сопротивление грунта, Ом·м]])),AB39/SQRT(Table_pg4[[#This Row],[Удельное сопротивление грунта, Ом·м]]))</f>
        <v/>
      </c>
      <c r="AI39" s="7" t="str">
        <f>IFERROR(IF(AF39-AF38&lt;=0,"",AH39/SQRT(Table_pg5[[#This Row],[Удельное сопротивление грунта, Ом·м]])),AH39/SQRT(Table_pg5[[#This Row],[Удельное сопротивление грунта, Ом·м]]))</f>
        <v/>
      </c>
      <c r="AO39" s="7" t="str">
        <f>IFERROR(IF(AL39-AL38&lt;=0,"",AN39/SQRT(Table_pg6[[#This Row],[Удельное сопротивление грунта, Ом·м]])),AN39/SQRT(Table_pg6[[#This Row],[Удельное сопротивление грунта, Ом·м]]))</f>
        <v/>
      </c>
      <c r="AU39" s="7" t="str">
        <f>IFERROR(IF(AR39-AR38&lt;=0,"",AT39/SQRT(Table_pg7[[#This Row],[Удельное сопротивление грунта, Ом·м]])),AT39/SQRT(Table_pg7[[#This Row],[Удельное сопротивление грунта, Ом·м]]))</f>
        <v/>
      </c>
      <c r="BA39" s="7" t="str">
        <f>IFERROR(IF(AX39-AX38&lt;=0,"",AZ39/SQRT(Table_pg8[[#This Row],[Удельное сопротивление грунта, Ом·м]])),AZ39/SQRT(Table_pg8[[#This Row],[Удельное сопротивление грунта, Ом·м]]))</f>
        <v/>
      </c>
      <c r="BG39" s="7" t="str">
        <f>IFERROR(IF(BD39-AX58&lt;=0,"",BF39/SQRT(Table_pg9[[#This Row],[Удельное сопротивление грунта, Ом·м]])),BF39/SQRT(Table_pg9[[#This Row],[Удельное сопротивление грунта, Ом·м]]))</f>
        <v/>
      </c>
      <c r="BI39" s="34"/>
      <c r="BJ39" s="35"/>
      <c r="BK39" s="43"/>
      <c r="BM39" s="7" t="str">
        <f>IFERROR(IF(BJ39-BD68&lt;=0,"",BL39/SQRT(Table_pg10[[#This Row],[Удельное сопротивление грунта, Ом·м]])),BL39/SQRT(Table_pg10[[#This Row],[Удельное сопротивление грунта, Ом·м]]))</f>
        <v/>
      </c>
    </row>
    <row r="40" spans="1:65">
      <c r="A40" s="34">
        <v>1</v>
      </c>
      <c r="B40" s="35">
        <v>499.900000000001</v>
      </c>
      <c r="C40" s="43">
        <v>45.6</v>
      </c>
      <c r="D40" s="7">
        <f t="shared" si="1"/>
        <v>100.00000000002274</v>
      </c>
      <c r="E40" s="7">
        <f>IFERROR(IF(B40-B39&lt;=0,"",D40/SQRT(Table_pg[[#This Row],[Удельное сопротивление грунта, Ом·м]])),D40/SQRT(Table_pg[[#This Row],[Удельное сопротивление грунта, Ом·м]]))</f>
        <v>14.808721943980675</v>
      </c>
      <c r="G40" s="38">
        <v>35</v>
      </c>
      <c r="H40" s="39">
        <v>499.900000000001</v>
      </c>
      <c r="I40" s="55">
        <v>45.6</v>
      </c>
      <c r="J40" s="53">
        <f t="shared" si="2"/>
        <v>100.00000000002274</v>
      </c>
      <c r="K40" s="7">
        <f>IFERROR(IF(H40-H39&lt;=0,"",J40/SQRT(Table_pg1[[#This Row],[Удельное сопротивление грунта, Ом·м]])),J40/SQRT(Table_pg1[[#This Row],[Удельное сопротивление грунта, Ом·м]]))</f>
        <v>14.808721943980675</v>
      </c>
      <c r="Q40" s="7" t="str">
        <f>IFERROR(IF(N40-N39&lt;=0,"",P40/SQRT(Table_pg2[[#This Row],[Удельное сопротивление грунта, Ом·м]])),P40/SQRT(Table_pg2[[#This Row],[Удельное сопротивление грунта, Ом·м]]))</f>
        <v/>
      </c>
      <c r="W40" s="7" t="str">
        <f>IFERROR(IF(T40-T39&lt;=0,"",V40/SQRT(Table_pg3[[#This Row],[Удельное сопротивление грунта, Ом·м]])),V40/SQRT(Table_pg3[[#This Row],[Удельное сопротивление грунта, Ом·м]]))</f>
        <v/>
      </c>
      <c r="AC40" s="7" t="str">
        <f>IFERROR(IF(Z40-Z39&lt;=0,"",AB40/SQRT(Table_pg4[[#This Row],[Удельное сопротивление грунта, Ом·м]])),AB40/SQRT(Table_pg4[[#This Row],[Удельное сопротивление грунта, Ом·м]]))</f>
        <v/>
      </c>
      <c r="AI40" s="7" t="str">
        <f>IFERROR(IF(AF40-AF39&lt;=0,"",AH40/SQRT(Table_pg5[[#This Row],[Удельное сопротивление грунта, Ом·м]])),AH40/SQRT(Table_pg5[[#This Row],[Удельное сопротивление грунта, Ом·м]]))</f>
        <v/>
      </c>
      <c r="AO40" s="7" t="str">
        <f>IFERROR(IF(AL40-AL39&lt;=0,"",AN40/SQRT(Table_pg6[[#This Row],[Удельное сопротивление грунта, Ом·м]])),AN40/SQRT(Table_pg6[[#This Row],[Удельное сопротивление грунта, Ом·м]]))</f>
        <v/>
      </c>
      <c r="AU40" s="7" t="str">
        <f>IFERROR(IF(AR40-AR39&lt;=0,"",AT40/SQRT(Table_pg7[[#This Row],[Удельное сопротивление грунта, Ом·м]])),AT40/SQRT(Table_pg7[[#This Row],[Удельное сопротивление грунта, Ом·м]]))</f>
        <v/>
      </c>
      <c r="BA40" s="7" t="str">
        <f>IFERROR(IF(AX40-AX39&lt;=0,"",AZ40/SQRT(Table_pg8[[#This Row],[Удельное сопротивление грунта, Ом·м]])),AZ40/SQRT(Table_pg8[[#This Row],[Удельное сопротивление грунта, Ом·м]]))</f>
        <v/>
      </c>
      <c r="BG40" s="7" t="str">
        <f>IFERROR(IF(BD40-AX59&lt;=0,"",BF40/SQRT(Table_pg9[[#This Row],[Удельное сопротивление грунта, Ом·м]])),BF40/SQRT(Table_pg9[[#This Row],[Удельное сопротивление грунта, Ом·м]]))</f>
        <v/>
      </c>
      <c r="BI40" s="34"/>
      <c r="BJ40" s="35"/>
      <c r="BK40" s="43"/>
      <c r="BM40" s="7" t="str">
        <f>IFERROR(IF(BJ40-BD69&lt;=0,"",BL40/SQRT(Table_pg10[[#This Row],[Удельное сопротивление грунта, Ом·м]])),BL40/SQRT(Table_pg10[[#This Row],[Удельное сопротивление грунта, Ом·м]]))</f>
        <v/>
      </c>
    </row>
    <row r="41" spans="1:65">
      <c r="A41" s="34">
        <v>1</v>
      </c>
      <c r="B41" s="35">
        <v>500.00000000000102</v>
      </c>
      <c r="C41" s="43">
        <v>47.1</v>
      </c>
      <c r="D41" s="7">
        <f t="shared" si="1"/>
        <v>100.00000000002274</v>
      </c>
      <c r="E41" s="7">
        <f>IFERROR(IF(B41-B40&lt;=0,"",D41/SQRT(Table_pg[[#This Row],[Удельное сопротивление грунта, Ом·м]])),D41/SQRT(Table_pg[[#This Row],[Удельное сопротивление грунта, Ом·м]]))</f>
        <v>14.571006315734513</v>
      </c>
      <c r="G41" s="49">
        <v>36</v>
      </c>
      <c r="H41" s="50">
        <v>500.00000000000102</v>
      </c>
      <c r="I41" s="56">
        <v>47.1</v>
      </c>
      <c r="J41" s="52">
        <f t="shared" si="2"/>
        <v>100.00000000002274</v>
      </c>
      <c r="K41" s="7">
        <f>IFERROR(IF(H41-H40&lt;=0,"",J41/SQRT(Table_pg1[[#This Row],[Удельное сопротивление грунта, Ом·м]])),J41/SQRT(Table_pg1[[#This Row],[Удельное сопротивление грунта, Ом·м]]))</f>
        <v>14.571006315734513</v>
      </c>
      <c r="Q41" s="7" t="str">
        <f>IFERROR(IF(N41-N40&lt;=0,"",P41/SQRT(Table_pg2[[#This Row],[Удельное сопротивление грунта, Ом·м]])),P41/SQRT(Table_pg2[[#This Row],[Удельное сопротивление грунта, Ом·м]]))</f>
        <v/>
      </c>
      <c r="W41" s="7" t="str">
        <f>IFERROR(IF(T41-T40&lt;=0,"",V41/SQRT(Table_pg3[[#This Row],[Удельное сопротивление грунта, Ом·м]])),V41/SQRT(Table_pg3[[#This Row],[Удельное сопротивление грунта, Ом·м]]))</f>
        <v/>
      </c>
      <c r="AC41" s="7" t="str">
        <f>IFERROR(IF(Z41-Z40&lt;=0,"",AB41/SQRT(Table_pg4[[#This Row],[Удельное сопротивление грунта, Ом·м]])),AB41/SQRT(Table_pg4[[#This Row],[Удельное сопротивление грунта, Ом·м]]))</f>
        <v/>
      </c>
      <c r="AI41" s="7" t="str">
        <f>IFERROR(IF(AF41-AF40&lt;=0,"",AH41/SQRT(Table_pg5[[#This Row],[Удельное сопротивление грунта, Ом·м]])),AH41/SQRT(Table_pg5[[#This Row],[Удельное сопротивление грунта, Ом·м]]))</f>
        <v/>
      </c>
      <c r="AO41" s="7" t="str">
        <f>IFERROR(IF(AL41-AL40&lt;=0,"",AN41/SQRT(Table_pg6[[#This Row],[Удельное сопротивление грунта, Ом·м]])),AN41/SQRT(Table_pg6[[#This Row],[Удельное сопротивление грунта, Ом·м]]))</f>
        <v/>
      </c>
      <c r="AU41" s="7" t="str">
        <f>IFERROR(IF(AR41-AR40&lt;=0,"",AT41/SQRT(Table_pg7[[#This Row],[Удельное сопротивление грунта, Ом·м]])),AT41/SQRT(Table_pg7[[#This Row],[Удельное сопротивление грунта, Ом·м]]))</f>
        <v/>
      </c>
      <c r="BA41" s="7" t="str">
        <f>IFERROR(IF(AX41-AX40&lt;=0,"",AZ41/SQRT(Table_pg8[[#This Row],[Удельное сопротивление грунта, Ом·м]])),AZ41/SQRT(Table_pg8[[#This Row],[Удельное сопротивление грунта, Ом·м]]))</f>
        <v/>
      </c>
      <c r="BG41" s="7" t="str">
        <f>IFERROR(IF(BD41-AX60&lt;=0,"",BF41/SQRT(Table_pg9[[#This Row],[Удельное сопротивление грунта, Ом·м]])),BF41/SQRT(Table_pg9[[#This Row],[Удельное сопротивление грунта, Ом·м]]))</f>
        <v/>
      </c>
      <c r="BI41" s="34"/>
      <c r="BJ41" s="35"/>
      <c r="BK41" s="43"/>
      <c r="BM41" s="7" t="str">
        <f>IFERROR(IF(BJ41-BD70&lt;=0,"",BL41/SQRT(Table_pg10[[#This Row],[Удельное сопротивление грунта, Ом·м]])),BL41/SQRT(Table_pg10[[#This Row],[Удельное сопротивление грунта, Ом·м]]))</f>
        <v/>
      </c>
    </row>
    <row r="42" spans="1:65">
      <c r="A42" s="34">
        <v>1</v>
      </c>
      <c r="B42" s="35">
        <v>500.10000000000099</v>
      </c>
      <c r="C42" s="43">
        <v>63.6</v>
      </c>
      <c r="D42" s="7">
        <f t="shared" si="1"/>
        <v>99.999999999965894</v>
      </c>
      <c r="E42" s="7">
        <f>IFERROR(IF(B42-B41&lt;=0,"",D42/SQRT(Table_pg[[#This Row],[Удельное сопротивление грунта, Ом·м]])),D42/SQRT(Table_pg[[#This Row],[Удельное сопротивление грунта, Ом·м]]))</f>
        <v>12.539246564383703</v>
      </c>
      <c r="G42" s="38">
        <v>37</v>
      </c>
      <c r="H42" s="39">
        <v>500.10000000000099</v>
      </c>
      <c r="I42" s="55">
        <v>63.6</v>
      </c>
      <c r="J42" s="53">
        <f t="shared" si="2"/>
        <v>99.999999999965894</v>
      </c>
      <c r="K42" s="7">
        <f>IFERROR(IF(H42-H41&lt;=0,"",J42/SQRT(Table_pg1[[#This Row],[Удельное сопротивление грунта, Ом·м]])),J42/SQRT(Table_pg1[[#This Row],[Удельное сопротивление грунта, Ом·м]]))</f>
        <v>12.539246564383703</v>
      </c>
      <c r="Q42" s="7" t="str">
        <f>IFERROR(IF(N42-N41&lt;=0,"",P42/SQRT(Table_pg2[[#This Row],[Удельное сопротивление грунта, Ом·м]])),P42/SQRT(Table_pg2[[#This Row],[Удельное сопротивление грунта, Ом·м]]))</f>
        <v/>
      </c>
      <c r="W42" s="7" t="str">
        <f>IFERROR(IF(T42-T41&lt;=0,"",V42/SQRT(Table_pg3[[#This Row],[Удельное сопротивление грунта, Ом·м]])),V42/SQRT(Table_pg3[[#This Row],[Удельное сопротивление грунта, Ом·м]]))</f>
        <v/>
      </c>
      <c r="AC42" s="7" t="str">
        <f>IFERROR(IF(Z42-Z41&lt;=0,"",AB42/SQRT(Table_pg4[[#This Row],[Удельное сопротивление грунта, Ом·м]])),AB42/SQRT(Table_pg4[[#This Row],[Удельное сопротивление грунта, Ом·м]]))</f>
        <v/>
      </c>
      <c r="AI42" s="7" t="str">
        <f>IFERROR(IF(AF42-AF41&lt;=0,"",AH42/SQRT(Table_pg5[[#This Row],[Удельное сопротивление грунта, Ом·м]])),AH42/SQRT(Table_pg5[[#This Row],[Удельное сопротивление грунта, Ом·м]]))</f>
        <v/>
      </c>
      <c r="AO42" s="7" t="str">
        <f>IFERROR(IF(AL42-AL41&lt;=0,"",AN42/SQRT(Table_pg6[[#This Row],[Удельное сопротивление грунта, Ом·м]])),AN42/SQRT(Table_pg6[[#This Row],[Удельное сопротивление грунта, Ом·м]]))</f>
        <v/>
      </c>
      <c r="AU42" s="7" t="str">
        <f>IFERROR(IF(AR42-AR41&lt;=0,"",AT42/SQRT(Table_pg7[[#This Row],[Удельное сопротивление грунта, Ом·м]])),AT42/SQRT(Table_pg7[[#This Row],[Удельное сопротивление грунта, Ом·м]]))</f>
        <v/>
      </c>
      <c r="BA42" s="7" t="str">
        <f>IFERROR(IF(AX42-AX41&lt;=0,"",AZ42/SQRT(Table_pg8[[#This Row],[Удельное сопротивление грунта, Ом·м]])),AZ42/SQRT(Table_pg8[[#This Row],[Удельное сопротивление грунта, Ом·м]]))</f>
        <v/>
      </c>
      <c r="BG42" s="7" t="str">
        <f>IFERROR(IF(BD42-AX61&lt;=0,"",BF42/SQRT(Table_pg9[[#This Row],[Удельное сопротивление грунта, Ом·м]])),BF42/SQRT(Table_pg9[[#This Row],[Удельное сопротивление грунта, Ом·м]]))</f>
        <v/>
      </c>
      <c r="BI42" s="34"/>
      <c r="BJ42" s="35"/>
      <c r="BK42" s="43"/>
      <c r="BM42" s="7" t="str">
        <f>IFERROR(IF(BJ42-BD71&lt;=0,"",BL42/SQRT(Table_pg10[[#This Row],[Удельное сопротивление грунта, Ом·м]])),BL42/SQRT(Table_pg10[[#This Row],[Удельное сопротивление грунта, Ом·м]]))</f>
        <v/>
      </c>
    </row>
    <row r="43" spans="1:65">
      <c r="A43" s="34">
        <v>1</v>
      </c>
      <c r="B43" s="35">
        <v>500.20000000000101</v>
      </c>
      <c r="C43" s="43">
        <v>42.6</v>
      </c>
      <c r="D43" s="7">
        <f t="shared" si="1"/>
        <v>100.00000000002274</v>
      </c>
      <c r="E43" s="7">
        <f>IFERROR(IF(B43-B42&lt;=0,"",D43/SQRT(Table_pg[[#This Row],[Удельное сопротивление грунта, Ом·м]])),D43/SQRT(Table_pg[[#This Row],[Удельное сопротивление грунта, Ом·м]]))</f>
        <v>15.321285325900872</v>
      </c>
      <c r="G43" s="49">
        <v>38</v>
      </c>
      <c r="H43" s="50">
        <v>500.20000000000101</v>
      </c>
      <c r="I43" s="56">
        <v>42.6</v>
      </c>
      <c r="J43" s="52">
        <f t="shared" si="2"/>
        <v>100.00000000002274</v>
      </c>
      <c r="K43" s="7">
        <f>IFERROR(IF(H43-H42&lt;=0,"",J43/SQRT(Table_pg1[[#This Row],[Удельное сопротивление грунта, Ом·м]])),J43/SQRT(Table_pg1[[#This Row],[Удельное сопротивление грунта, Ом·м]]))</f>
        <v>15.321285325900872</v>
      </c>
      <c r="Q43" s="7" t="str">
        <f>IFERROR(IF(N43-N42&lt;=0,"",P43/SQRT(Table_pg2[[#This Row],[Удельное сопротивление грунта, Ом·м]])),P43/SQRT(Table_pg2[[#This Row],[Удельное сопротивление грунта, Ом·м]]))</f>
        <v/>
      </c>
      <c r="W43" s="7" t="str">
        <f>IFERROR(IF(T43-T42&lt;=0,"",V43/SQRT(Table_pg3[[#This Row],[Удельное сопротивление грунта, Ом·м]])),V43/SQRT(Table_pg3[[#This Row],[Удельное сопротивление грунта, Ом·м]]))</f>
        <v/>
      </c>
      <c r="AC43" s="7" t="str">
        <f>IFERROR(IF(Z43-Z42&lt;=0,"",AB43/SQRT(Table_pg4[[#This Row],[Удельное сопротивление грунта, Ом·м]])),AB43/SQRT(Table_pg4[[#This Row],[Удельное сопротивление грунта, Ом·м]]))</f>
        <v/>
      </c>
      <c r="AI43" s="7" t="str">
        <f>IFERROR(IF(AF43-AF42&lt;=0,"",AH43/SQRT(Table_pg5[[#This Row],[Удельное сопротивление грунта, Ом·м]])),AH43/SQRT(Table_pg5[[#This Row],[Удельное сопротивление грунта, Ом·м]]))</f>
        <v/>
      </c>
      <c r="AO43" s="7" t="str">
        <f>IFERROR(IF(AL43-AL42&lt;=0,"",AN43/SQRT(Table_pg6[[#This Row],[Удельное сопротивление грунта, Ом·м]])),AN43/SQRT(Table_pg6[[#This Row],[Удельное сопротивление грунта, Ом·м]]))</f>
        <v/>
      </c>
      <c r="AU43" s="7" t="str">
        <f>IFERROR(IF(AR43-AR42&lt;=0,"",AT43/SQRT(Table_pg7[[#This Row],[Удельное сопротивление грунта, Ом·м]])),AT43/SQRT(Table_pg7[[#This Row],[Удельное сопротивление грунта, Ом·м]]))</f>
        <v/>
      </c>
      <c r="BA43" s="7" t="str">
        <f>IFERROR(IF(AX43-AX42&lt;=0,"",AZ43/SQRT(Table_pg8[[#This Row],[Удельное сопротивление грунта, Ом·м]])),AZ43/SQRT(Table_pg8[[#This Row],[Удельное сопротивление грунта, Ом·м]]))</f>
        <v/>
      </c>
      <c r="BG43" s="7" t="str">
        <f>IFERROR(IF(BD43-AX62&lt;=0,"",BF43/SQRT(Table_pg9[[#This Row],[Удельное сопротивление грунта, Ом·м]])),BF43/SQRT(Table_pg9[[#This Row],[Удельное сопротивление грунта, Ом·м]]))</f>
        <v/>
      </c>
      <c r="BI43" s="34"/>
      <c r="BJ43" s="35"/>
      <c r="BK43" s="43"/>
      <c r="BM43" s="7" t="str">
        <f>IFERROR(IF(BJ43-BD72&lt;=0,"",BL43/SQRT(Table_pg10[[#This Row],[Удельное сопротивление грунта, Ом·м]])),BL43/SQRT(Table_pg10[[#This Row],[Удельное сопротивление грунта, Ом·м]]))</f>
        <v/>
      </c>
    </row>
    <row r="44" spans="1:65">
      <c r="A44" s="34">
        <v>1</v>
      </c>
      <c r="B44" s="35">
        <v>500.30000000000098</v>
      </c>
      <c r="C44" s="43">
        <v>45</v>
      </c>
      <c r="D44" s="7">
        <f t="shared" si="1"/>
        <v>99.999999999965894</v>
      </c>
      <c r="E44" s="7">
        <f>IFERROR(IF(B44-B43&lt;=0,"",D44/SQRT(Table_pg[[#This Row],[Удельное сопротивление грунта, Ом·м]])),D44/SQRT(Table_pg[[#This Row],[Удельное сопротивление грунта, Ом·м]]))</f>
        <v>14.907119849993514</v>
      </c>
      <c r="G44" s="38">
        <v>39</v>
      </c>
      <c r="H44" s="39">
        <v>500.30000000000098</v>
      </c>
      <c r="I44" s="55">
        <v>45</v>
      </c>
      <c r="J44" s="53">
        <f t="shared" si="2"/>
        <v>99.999999999965894</v>
      </c>
      <c r="K44" s="7">
        <f>IFERROR(IF(H44-H43&lt;=0,"",J44/SQRT(Table_pg1[[#This Row],[Удельное сопротивление грунта, Ом·м]])),J44/SQRT(Table_pg1[[#This Row],[Удельное сопротивление грунта, Ом·м]]))</f>
        <v>14.907119849993514</v>
      </c>
      <c r="Q44" s="7" t="str">
        <f>IFERROR(IF(N44-N43&lt;=0,"",P44/SQRT(Table_pg2[[#This Row],[Удельное сопротивление грунта, Ом·м]])),P44/SQRT(Table_pg2[[#This Row],[Удельное сопротивление грунта, Ом·м]]))</f>
        <v/>
      </c>
      <c r="W44" s="7" t="str">
        <f>IFERROR(IF(T44-T43&lt;=0,"",V44/SQRT(Table_pg3[[#This Row],[Удельное сопротивление грунта, Ом·м]])),V44/SQRT(Table_pg3[[#This Row],[Удельное сопротивление грунта, Ом·м]]))</f>
        <v/>
      </c>
      <c r="AC44" s="7" t="str">
        <f>IFERROR(IF(Z44-Z43&lt;=0,"",AB44/SQRT(Table_pg4[[#This Row],[Удельное сопротивление грунта, Ом·м]])),AB44/SQRT(Table_pg4[[#This Row],[Удельное сопротивление грунта, Ом·м]]))</f>
        <v/>
      </c>
      <c r="AI44" s="7" t="str">
        <f>IFERROR(IF(AF44-AF43&lt;=0,"",AH44/SQRT(Table_pg5[[#This Row],[Удельное сопротивление грунта, Ом·м]])),AH44/SQRT(Table_pg5[[#This Row],[Удельное сопротивление грунта, Ом·м]]))</f>
        <v/>
      </c>
      <c r="AO44" s="7" t="str">
        <f>IFERROR(IF(AL44-AL43&lt;=0,"",AN44/SQRT(Table_pg6[[#This Row],[Удельное сопротивление грунта, Ом·м]])),AN44/SQRT(Table_pg6[[#This Row],[Удельное сопротивление грунта, Ом·м]]))</f>
        <v/>
      </c>
      <c r="AU44" s="7" t="str">
        <f>IFERROR(IF(AR44-AR43&lt;=0,"",AT44/SQRT(Table_pg7[[#This Row],[Удельное сопротивление грунта, Ом·м]])),AT44/SQRT(Table_pg7[[#This Row],[Удельное сопротивление грунта, Ом·м]]))</f>
        <v/>
      </c>
      <c r="BA44" s="7" t="str">
        <f>IFERROR(IF(AX44-AX43&lt;=0,"",AZ44/SQRT(Table_pg8[[#This Row],[Удельное сопротивление грунта, Ом·м]])),AZ44/SQRT(Table_pg8[[#This Row],[Удельное сопротивление грунта, Ом·м]]))</f>
        <v/>
      </c>
      <c r="BG44" s="7" t="str">
        <f>IFERROR(IF(BD44-AX63&lt;=0,"",BF44/SQRT(Table_pg9[[#This Row],[Удельное сопротивление грунта, Ом·м]])),BF44/SQRT(Table_pg9[[#This Row],[Удельное сопротивление грунта, Ом·м]]))</f>
        <v/>
      </c>
      <c r="BI44" s="34"/>
      <c r="BJ44" s="35"/>
      <c r="BK44" s="43"/>
      <c r="BM44" s="7" t="str">
        <f>IFERROR(IF(BJ44-BD73&lt;=0,"",BL44/SQRT(Table_pg10[[#This Row],[Удельное сопротивление грунта, Ом·м]])),BL44/SQRT(Table_pg10[[#This Row],[Удельное сопротивление грунта, Ом·м]]))</f>
        <v/>
      </c>
    </row>
    <row r="45" spans="1:65">
      <c r="A45" s="34">
        <v>1</v>
      </c>
      <c r="B45" s="35">
        <v>500.400000000001</v>
      </c>
      <c r="C45" s="43">
        <v>37.700000000000003</v>
      </c>
      <c r="D45" s="7">
        <f t="shared" si="1"/>
        <v>100.00000000002274</v>
      </c>
      <c r="E45" s="7">
        <f>IFERROR(IF(B45-B44&lt;=0,"",D45/SQRT(Table_pg[[#This Row],[Удельное сопротивление грунта, Ом·м]])),D45/SQRT(Table_pg[[#This Row],[Удельное сопротивление грунта, Ом·м]]))</f>
        <v>16.286558549615112</v>
      </c>
      <c r="G45" s="49">
        <v>40</v>
      </c>
      <c r="H45" s="50">
        <v>500.400000000001</v>
      </c>
      <c r="I45" s="56">
        <v>37.700000000000003</v>
      </c>
      <c r="J45" s="52">
        <f t="shared" si="2"/>
        <v>100.00000000002274</v>
      </c>
      <c r="K45" s="7">
        <f>IFERROR(IF(H45-H44&lt;=0,"",J45/SQRT(Table_pg1[[#This Row],[Удельное сопротивление грунта, Ом·м]])),J45/SQRT(Table_pg1[[#This Row],[Удельное сопротивление грунта, Ом·м]]))</f>
        <v>16.286558549615112</v>
      </c>
      <c r="Q45" s="7" t="str">
        <f>IFERROR(IF(N45-N44&lt;=0,"",P45/SQRT(Table_pg2[[#This Row],[Удельное сопротивление грунта, Ом·м]])),P45/SQRT(Table_pg2[[#This Row],[Удельное сопротивление грунта, Ом·м]]))</f>
        <v/>
      </c>
      <c r="W45" s="7" t="str">
        <f>IFERROR(IF(T45-T44&lt;=0,"",V45/SQRT(Table_pg3[[#This Row],[Удельное сопротивление грунта, Ом·м]])),V45/SQRT(Table_pg3[[#This Row],[Удельное сопротивление грунта, Ом·м]]))</f>
        <v/>
      </c>
      <c r="AC45" s="7" t="str">
        <f>IFERROR(IF(Z45-Z44&lt;=0,"",AB45/SQRT(Table_pg4[[#This Row],[Удельное сопротивление грунта, Ом·м]])),AB45/SQRT(Table_pg4[[#This Row],[Удельное сопротивление грунта, Ом·м]]))</f>
        <v/>
      </c>
      <c r="AI45" s="7" t="str">
        <f>IFERROR(IF(AF45-AF44&lt;=0,"",AH45/SQRT(Table_pg5[[#This Row],[Удельное сопротивление грунта, Ом·м]])),AH45/SQRT(Table_pg5[[#This Row],[Удельное сопротивление грунта, Ом·м]]))</f>
        <v/>
      </c>
      <c r="AO45" s="7" t="str">
        <f>IFERROR(IF(AL45-AL44&lt;=0,"",AN45/SQRT(Table_pg6[[#This Row],[Удельное сопротивление грунта, Ом·м]])),AN45/SQRT(Table_pg6[[#This Row],[Удельное сопротивление грунта, Ом·м]]))</f>
        <v/>
      </c>
      <c r="AU45" s="7" t="str">
        <f>IFERROR(IF(AR45-AR44&lt;=0,"",AT45/SQRT(Table_pg7[[#This Row],[Удельное сопротивление грунта, Ом·м]])),AT45/SQRT(Table_pg7[[#This Row],[Удельное сопротивление грунта, Ом·м]]))</f>
        <v/>
      </c>
      <c r="BA45" s="7" t="str">
        <f>IFERROR(IF(AX45-AX44&lt;=0,"",AZ45/SQRT(Table_pg8[[#This Row],[Удельное сопротивление грунта, Ом·м]])),AZ45/SQRT(Table_pg8[[#This Row],[Удельное сопротивление грунта, Ом·м]]))</f>
        <v/>
      </c>
      <c r="BG45" s="7" t="str">
        <f>IFERROR(IF(BD45-AX64&lt;=0,"",BF45/SQRT(Table_pg9[[#This Row],[Удельное сопротивление грунта, Ом·м]])),BF45/SQRT(Table_pg9[[#This Row],[Удельное сопротивление грунта, Ом·м]]))</f>
        <v/>
      </c>
      <c r="BI45" s="34"/>
      <c r="BJ45" s="35"/>
      <c r="BK45" s="43"/>
      <c r="BM45" s="7" t="str">
        <f>IFERROR(IF(BJ45-BD74&lt;=0,"",BL45/SQRT(Table_pg10[[#This Row],[Удельное сопротивление грунта, Ом·м]])),BL45/SQRT(Table_pg10[[#This Row],[Удельное сопротивление грунта, Ом·м]]))</f>
        <v/>
      </c>
    </row>
    <row r="46" spans="1:65">
      <c r="A46" s="34">
        <v>1</v>
      </c>
      <c r="B46" s="35">
        <v>500.50000000000102</v>
      </c>
      <c r="C46" s="43">
        <v>37.9</v>
      </c>
      <c r="D46" s="7">
        <f t="shared" si="1"/>
        <v>100.00000000002274</v>
      </c>
      <c r="E46" s="7">
        <f>IFERROR(IF(B46-B45&lt;=0,"",D46/SQRT(Table_pg[[#This Row],[Удельное сопротивление грунта, Ом·м]])),D46/SQRT(Table_pg[[#This Row],[Удельное сопротивление грунта, Ом·м]]))</f>
        <v>16.243529257651591</v>
      </c>
      <c r="G46" s="38">
        <v>41</v>
      </c>
      <c r="H46" s="39">
        <v>500.50000000000102</v>
      </c>
      <c r="I46" s="55">
        <v>37.9</v>
      </c>
      <c r="J46" s="53">
        <f t="shared" si="2"/>
        <v>100.00000000002274</v>
      </c>
      <c r="K46" s="7">
        <f>IFERROR(IF(H46-H45&lt;=0,"",J46/SQRT(Table_pg1[[#This Row],[Удельное сопротивление грунта, Ом·м]])),J46/SQRT(Table_pg1[[#This Row],[Удельное сопротивление грунта, Ом·м]]))</f>
        <v>16.243529257651591</v>
      </c>
      <c r="Q46" s="7" t="str">
        <f>IFERROR(IF(N46-N45&lt;=0,"",P46/SQRT(Table_pg2[[#This Row],[Удельное сопротивление грунта, Ом·м]])),P46/SQRT(Table_pg2[[#This Row],[Удельное сопротивление грунта, Ом·м]]))</f>
        <v/>
      </c>
      <c r="W46" s="7" t="str">
        <f>IFERROR(IF(T46-T45&lt;=0,"",V46/SQRT(Table_pg3[[#This Row],[Удельное сопротивление грунта, Ом·м]])),V46/SQRT(Table_pg3[[#This Row],[Удельное сопротивление грунта, Ом·м]]))</f>
        <v/>
      </c>
      <c r="AC46" s="7" t="str">
        <f>IFERROR(IF(Z46-Z45&lt;=0,"",AB46/SQRT(Table_pg4[[#This Row],[Удельное сопротивление грунта, Ом·м]])),AB46/SQRT(Table_pg4[[#This Row],[Удельное сопротивление грунта, Ом·м]]))</f>
        <v/>
      </c>
      <c r="AI46" s="7" t="str">
        <f>IFERROR(IF(AF46-AF45&lt;=0,"",AH46/SQRT(Table_pg5[[#This Row],[Удельное сопротивление грунта, Ом·м]])),AH46/SQRT(Table_pg5[[#This Row],[Удельное сопротивление грунта, Ом·м]]))</f>
        <v/>
      </c>
      <c r="AO46" s="7" t="str">
        <f>IFERROR(IF(AL46-AL45&lt;=0,"",AN46/SQRT(Table_pg6[[#This Row],[Удельное сопротивление грунта, Ом·м]])),AN46/SQRT(Table_pg6[[#This Row],[Удельное сопротивление грунта, Ом·м]]))</f>
        <v/>
      </c>
      <c r="AU46" s="7" t="str">
        <f>IFERROR(IF(AR46-AR45&lt;=0,"",AT46/SQRT(Table_pg7[[#This Row],[Удельное сопротивление грунта, Ом·м]])),AT46/SQRT(Table_pg7[[#This Row],[Удельное сопротивление грунта, Ом·м]]))</f>
        <v/>
      </c>
      <c r="BA46" s="7" t="str">
        <f>IFERROR(IF(AX46-AX45&lt;=0,"",AZ46/SQRT(Table_pg8[[#This Row],[Удельное сопротивление грунта, Ом·м]])),AZ46/SQRT(Table_pg8[[#This Row],[Удельное сопротивление грунта, Ом·м]]))</f>
        <v/>
      </c>
      <c r="BG46" s="7" t="str">
        <f>IFERROR(IF(BD46-AX65&lt;=0,"",BF46/SQRT(Table_pg9[[#This Row],[Удельное сопротивление грунта, Ом·м]])),BF46/SQRT(Table_pg9[[#This Row],[Удельное сопротивление грунта, Ом·м]]))</f>
        <v/>
      </c>
      <c r="BI46" s="34"/>
      <c r="BJ46" s="35"/>
      <c r="BK46" s="43"/>
      <c r="BM46" s="7" t="str">
        <f>IFERROR(IF(BJ46-BD75&lt;=0,"",BL46/SQRT(Table_pg10[[#This Row],[Удельное сопротивление грунта, Ом·м]])),BL46/SQRT(Table_pg10[[#This Row],[Удельное сопротивление грунта, Ом·м]]))</f>
        <v/>
      </c>
    </row>
    <row r="47" spans="1:65">
      <c r="A47" s="34">
        <v>1</v>
      </c>
      <c r="B47" s="35">
        <v>500.60000000000099</v>
      </c>
      <c r="C47" s="43">
        <v>40.9</v>
      </c>
      <c r="D47" s="7">
        <f t="shared" si="1"/>
        <v>99.999999999965894</v>
      </c>
      <c r="E47" s="7">
        <f>IFERROR(IF(B47-B46&lt;=0,"",D47/SQRT(Table_pg[[#This Row],[Удельное сопротивление грунта, Ом·м]])),D47/SQRT(Table_pg[[#This Row],[Удельное сопротивление грунта, Ом·м]]))</f>
        <v>15.636456680013719</v>
      </c>
      <c r="G47" s="49">
        <v>42</v>
      </c>
      <c r="H47" s="50">
        <v>500.60000000000099</v>
      </c>
      <c r="I47" s="56">
        <v>40.9</v>
      </c>
      <c r="J47" s="52">
        <f t="shared" si="2"/>
        <v>99.999999999965894</v>
      </c>
      <c r="K47" s="7">
        <f>IFERROR(IF(H47-H46&lt;=0,"",J47/SQRT(Table_pg1[[#This Row],[Удельное сопротивление грунта, Ом·м]])),J47/SQRT(Table_pg1[[#This Row],[Удельное сопротивление грунта, Ом·м]]))</f>
        <v>15.636456680013719</v>
      </c>
      <c r="Q47" s="7" t="str">
        <f>IFERROR(IF(N47-N46&lt;=0,"",P47/SQRT(Table_pg2[[#This Row],[Удельное сопротивление грунта, Ом·м]])),P47/SQRT(Table_pg2[[#This Row],[Удельное сопротивление грунта, Ом·м]]))</f>
        <v/>
      </c>
      <c r="W47" s="7" t="str">
        <f>IFERROR(IF(T47-T46&lt;=0,"",V47/SQRT(Table_pg3[[#This Row],[Удельное сопротивление грунта, Ом·м]])),V47/SQRT(Table_pg3[[#This Row],[Удельное сопротивление грунта, Ом·м]]))</f>
        <v/>
      </c>
      <c r="AC47" s="7" t="str">
        <f>IFERROR(IF(Z47-Z46&lt;=0,"",AB47/SQRT(Table_pg4[[#This Row],[Удельное сопротивление грунта, Ом·м]])),AB47/SQRT(Table_pg4[[#This Row],[Удельное сопротивление грунта, Ом·м]]))</f>
        <v/>
      </c>
      <c r="AI47" s="7" t="str">
        <f>IFERROR(IF(AF47-AF46&lt;=0,"",AH47/SQRT(Table_pg5[[#This Row],[Удельное сопротивление грунта, Ом·м]])),AH47/SQRT(Table_pg5[[#This Row],[Удельное сопротивление грунта, Ом·м]]))</f>
        <v/>
      </c>
      <c r="AO47" s="7" t="str">
        <f>IFERROR(IF(AL47-AL46&lt;=0,"",AN47/SQRT(Table_pg6[[#This Row],[Удельное сопротивление грунта, Ом·м]])),AN47/SQRT(Table_pg6[[#This Row],[Удельное сопротивление грунта, Ом·м]]))</f>
        <v/>
      </c>
      <c r="AU47" s="7" t="str">
        <f>IFERROR(IF(AR47-AR46&lt;=0,"",AT47/SQRT(Table_pg7[[#This Row],[Удельное сопротивление грунта, Ом·м]])),AT47/SQRT(Table_pg7[[#This Row],[Удельное сопротивление грунта, Ом·м]]))</f>
        <v/>
      </c>
      <c r="BA47" s="7" t="str">
        <f>IFERROR(IF(AX47-AX46&lt;=0,"",AZ47/SQRT(Table_pg8[[#This Row],[Удельное сопротивление грунта, Ом·м]])),AZ47/SQRT(Table_pg8[[#This Row],[Удельное сопротивление грунта, Ом·м]]))</f>
        <v/>
      </c>
      <c r="BG47" s="7" t="str">
        <f>IFERROR(IF(BD47-AX66&lt;=0,"",BF47/SQRT(Table_pg9[[#This Row],[Удельное сопротивление грунта, Ом·м]])),BF47/SQRT(Table_pg9[[#This Row],[Удельное сопротивление грунта, Ом·м]]))</f>
        <v/>
      </c>
      <c r="BI47" s="34"/>
      <c r="BJ47" s="35"/>
      <c r="BK47" s="43"/>
      <c r="BM47" s="7" t="str">
        <f>IFERROR(IF(BJ47-BD76&lt;=0,"",BL47/SQRT(Table_pg10[[#This Row],[Удельное сопротивление грунта, Ом·м]])),BL47/SQRT(Table_pg10[[#This Row],[Удельное сопротивление грунта, Ом·м]]))</f>
        <v/>
      </c>
    </row>
    <row r="48" spans="1:65">
      <c r="A48" s="34">
        <v>1</v>
      </c>
      <c r="B48" s="35">
        <v>500.70000000000101</v>
      </c>
      <c r="C48" s="43">
        <v>46</v>
      </c>
      <c r="D48" s="7">
        <f t="shared" si="1"/>
        <v>100.00000000002274</v>
      </c>
      <c r="E48" s="7">
        <f>IFERROR(IF(B48-B47&lt;=0,"",D48/SQRT(Table_pg[[#This Row],[Удельное сопротивление грунта, Ом·м]])),D48/SQRT(Table_pg[[#This Row],[Удельное сопротивление грунта, Ом·м]]))</f>
        <v>14.744195615493066</v>
      </c>
      <c r="G48" s="38">
        <v>43</v>
      </c>
      <c r="H48" s="39">
        <v>500.70000000000101</v>
      </c>
      <c r="I48" s="55">
        <v>46</v>
      </c>
      <c r="J48" s="53">
        <f t="shared" si="2"/>
        <v>100.00000000002274</v>
      </c>
      <c r="K48" s="7">
        <f>IFERROR(IF(H48-H47&lt;=0,"",J48/SQRT(Table_pg1[[#This Row],[Удельное сопротивление грунта, Ом·м]])),J48/SQRT(Table_pg1[[#This Row],[Удельное сопротивление грунта, Ом·м]]))</f>
        <v>14.744195615493066</v>
      </c>
      <c r="Q48" s="7" t="str">
        <f>IFERROR(IF(N48-N47&lt;=0,"",P48/SQRT(Table_pg2[[#This Row],[Удельное сопротивление грунта, Ом·м]])),P48/SQRT(Table_pg2[[#This Row],[Удельное сопротивление грунта, Ом·м]]))</f>
        <v/>
      </c>
      <c r="W48" s="7" t="str">
        <f>IFERROR(IF(T48-T47&lt;=0,"",V48/SQRT(Table_pg3[[#This Row],[Удельное сопротивление грунта, Ом·м]])),V48/SQRT(Table_pg3[[#This Row],[Удельное сопротивление грунта, Ом·м]]))</f>
        <v/>
      </c>
      <c r="AC48" s="7" t="str">
        <f>IFERROR(IF(Z48-Z47&lt;=0,"",AB48/SQRT(Table_pg4[[#This Row],[Удельное сопротивление грунта, Ом·м]])),AB48/SQRT(Table_pg4[[#This Row],[Удельное сопротивление грунта, Ом·м]]))</f>
        <v/>
      </c>
      <c r="AI48" s="7" t="str">
        <f>IFERROR(IF(AF48-AF47&lt;=0,"",AH48/SQRT(Table_pg5[[#This Row],[Удельное сопротивление грунта, Ом·м]])),AH48/SQRT(Table_pg5[[#This Row],[Удельное сопротивление грунта, Ом·м]]))</f>
        <v/>
      </c>
      <c r="AO48" s="7" t="str">
        <f>IFERROR(IF(AL48-AL47&lt;=0,"",AN48/SQRT(Table_pg6[[#This Row],[Удельное сопротивление грунта, Ом·м]])),AN48/SQRT(Table_pg6[[#This Row],[Удельное сопротивление грунта, Ом·м]]))</f>
        <v/>
      </c>
      <c r="AU48" s="7" t="str">
        <f>IFERROR(IF(AR48-AR47&lt;=0,"",AT48/SQRT(Table_pg7[[#This Row],[Удельное сопротивление грунта, Ом·м]])),AT48/SQRT(Table_pg7[[#This Row],[Удельное сопротивление грунта, Ом·м]]))</f>
        <v/>
      </c>
      <c r="BA48" s="7" t="str">
        <f>IFERROR(IF(AX48-AX47&lt;=0,"",AZ48/SQRT(Table_pg8[[#This Row],[Удельное сопротивление грунта, Ом·м]])),AZ48/SQRT(Table_pg8[[#This Row],[Удельное сопротивление грунта, Ом·м]]))</f>
        <v/>
      </c>
      <c r="BG48" s="7" t="str">
        <f>IFERROR(IF(BD48-AX67&lt;=0,"",BF48/SQRT(Table_pg9[[#This Row],[Удельное сопротивление грунта, Ом·м]])),BF48/SQRT(Table_pg9[[#This Row],[Удельное сопротивление грунта, Ом·м]]))</f>
        <v/>
      </c>
      <c r="BI48" s="34"/>
      <c r="BJ48" s="35"/>
      <c r="BK48" s="43"/>
      <c r="BM48" s="7" t="str">
        <f>IFERROR(IF(BJ48-BD77&lt;=0,"",BL48/SQRT(Table_pg10[[#This Row],[Удельное сопротивление грунта, Ом·м]])),BL48/SQRT(Table_pg10[[#This Row],[Удельное сопротивление грунта, Ом·м]]))</f>
        <v/>
      </c>
    </row>
    <row r="49" spans="1:65">
      <c r="A49" s="34">
        <v>1</v>
      </c>
      <c r="B49" s="35">
        <v>500.80000000000098</v>
      </c>
      <c r="C49" s="43">
        <v>48.6</v>
      </c>
      <c r="D49" s="7">
        <f t="shared" si="1"/>
        <v>99.999999999965894</v>
      </c>
      <c r="E49" s="7">
        <f>IFERROR(IF(B49-B48&lt;=0,"",D49/SQRT(Table_pg[[#This Row],[Удельное сопротивление грунта, Ом·м]])),D49/SQRT(Table_pg[[#This Row],[Удельное сопротивление грунта, Ом·м]]))</f>
        <v>14.34438276372628</v>
      </c>
      <c r="G49" s="49">
        <v>44</v>
      </c>
      <c r="H49" s="50">
        <v>500.80000000000098</v>
      </c>
      <c r="I49" s="56">
        <v>48.6</v>
      </c>
      <c r="J49" s="52">
        <f t="shared" si="2"/>
        <v>99.999999999965894</v>
      </c>
      <c r="K49" s="7">
        <f>IFERROR(IF(H49-H48&lt;=0,"",J49/SQRT(Table_pg1[[#This Row],[Удельное сопротивление грунта, Ом·м]])),J49/SQRT(Table_pg1[[#This Row],[Удельное сопротивление грунта, Ом·м]]))</f>
        <v>14.34438276372628</v>
      </c>
      <c r="Q49" s="7" t="str">
        <f>IFERROR(IF(N49-N48&lt;=0,"",P49/SQRT(Table_pg2[[#This Row],[Удельное сопротивление грунта, Ом·м]])),P49/SQRT(Table_pg2[[#This Row],[Удельное сопротивление грунта, Ом·м]]))</f>
        <v/>
      </c>
      <c r="W49" s="7" t="str">
        <f>IFERROR(IF(T49-T48&lt;=0,"",V49/SQRT(Table_pg3[[#This Row],[Удельное сопротивление грунта, Ом·м]])),V49/SQRT(Table_pg3[[#This Row],[Удельное сопротивление грунта, Ом·м]]))</f>
        <v/>
      </c>
      <c r="AC49" s="7" t="str">
        <f>IFERROR(IF(Z49-Z48&lt;=0,"",AB49/SQRT(Table_pg4[[#This Row],[Удельное сопротивление грунта, Ом·м]])),AB49/SQRT(Table_pg4[[#This Row],[Удельное сопротивление грунта, Ом·м]]))</f>
        <v/>
      </c>
      <c r="AI49" s="7" t="str">
        <f>IFERROR(IF(AF49-AF48&lt;=0,"",AH49/SQRT(Table_pg5[[#This Row],[Удельное сопротивление грунта, Ом·м]])),AH49/SQRT(Table_pg5[[#This Row],[Удельное сопротивление грунта, Ом·м]]))</f>
        <v/>
      </c>
      <c r="AO49" s="7" t="str">
        <f>IFERROR(IF(AL49-AL48&lt;=0,"",AN49/SQRT(Table_pg6[[#This Row],[Удельное сопротивление грунта, Ом·м]])),AN49/SQRT(Table_pg6[[#This Row],[Удельное сопротивление грунта, Ом·м]]))</f>
        <v/>
      </c>
      <c r="AU49" s="7" t="str">
        <f>IFERROR(IF(AR49-AR48&lt;=0,"",AT49/SQRT(Table_pg7[[#This Row],[Удельное сопротивление грунта, Ом·м]])),AT49/SQRT(Table_pg7[[#This Row],[Удельное сопротивление грунта, Ом·м]]))</f>
        <v/>
      </c>
      <c r="BA49" s="7" t="str">
        <f>IFERROR(IF(AX49-AX48&lt;=0,"",AZ49/SQRT(Table_pg8[[#This Row],[Удельное сопротивление грунта, Ом·м]])),AZ49/SQRT(Table_pg8[[#This Row],[Удельное сопротивление грунта, Ом·м]]))</f>
        <v/>
      </c>
      <c r="BG49" s="7" t="str">
        <f>IFERROR(IF(BD49-AX68&lt;=0,"",BF49/SQRT(Table_pg9[[#This Row],[Удельное сопротивление грунта, Ом·м]])),BF49/SQRT(Table_pg9[[#This Row],[Удельное сопротивление грунта, Ом·м]]))</f>
        <v/>
      </c>
      <c r="BI49" s="34"/>
      <c r="BJ49" s="35"/>
      <c r="BK49" s="43"/>
      <c r="BM49" s="7" t="str">
        <f>IFERROR(IF(BJ49-BD78&lt;=0,"",BL49/SQRT(Table_pg10[[#This Row],[Удельное сопротивление грунта, Ом·м]])),BL49/SQRT(Table_pg10[[#This Row],[Удельное сопротивление грунта, Ом·м]]))</f>
        <v/>
      </c>
    </row>
    <row r="50" spans="1:65">
      <c r="A50" s="34">
        <v>1</v>
      </c>
      <c r="B50" s="35">
        <v>500.900000000001</v>
      </c>
      <c r="C50" s="43">
        <v>50.6</v>
      </c>
      <c r="D50" s="7">
        <f t="shared" si="1"/>
        <v>100.00000000002274</v>
      </c>
      <c r="E50" s="7">
        <f>IFERROR(IF(B50-B49&lt;=0,"",D50/SQRT(Table_pg[[#This Row],[Удельное сопротивление грунта, Ом·м]])),D50/SQRT(Table_pg[[#This Row],[Удельное сопротивление грунта, Ом·м]]))</f>
        <v>14.058038927891529</v>
      </c>
      <c r="G50" s="38">
        <v>45</v>
      </c>
      <c r="H50" s="39">
        <v>500.900000000001</v>
      </c>
      <c r="I50" s="55">
        <v>50.6</v>
      </c>
      <c r="J50" s="53">
        <f t="shared" si="2"/>
        <v>100.00000000002274</v>
      </c>
      <c r="K50" s="7">
        <f>IFERROR(IF(H50-H49&lt;=0,"",J50/SQRT(Table_pg1[[#This Row],[Удельное сопротивление грунта, Ом·м]])),J50/SQRT(Table_pg1[[#This Row],[Удельное сопротивление грунта, Ом·м]]))</f>
        <v>14.058038927891529</v>
      </c>
      <c r="Q50" s="7" t="str">
        <f>IFERROR(IF(N50-N49&lt;=0,"",P50/SQRT(Table_pg2[[#This Row],[Удельное сопротивление грунта, Ом·м]])),P50/SQRT(Table_pg2[[#This Row],[Удельное сопротивление грунта, Ом·м]]))</f>
        <v/>
      </c>
      <c r="W50" s="7" t="str">
        <f>IFERROR(IF(T50-T49&lt;=0,"",V50/SQRT(Table_pg3[[#This Row],[Удельное сопротивление грунта, Ом·м]])),V50/SQRT(Table_pg3[[#This Row],[Удельное сопротивление грунта, Ом·м]]))</f>
        <v/>
      </c>
      <c r="AC50" s="7" t="str">
        <f>IFERROR(IF(Z50-Z49&lt;=0,"",AB50/SQRT(Table_pg4[[#This Row],[Удельное сопротивление грунта, Ом·м]])),AB50/SQRT(Table_pg4[[#This Row],[Удельное сопротивление грунта, Ом·м]]))</f>
        <v/>
      </c>
      <c r="AI50" s="7" t="str">
        <f>IFERROR(IF(AF50-AF49&lt;=0,"",AH50/SQRT(Table_pg5[[#This Row],[Удельное сопротивление грунта, Ом·м]])),AH50/SQRT(Table_pg5[[#This Row],[Удельное сопротивление грунта, Ом·м]]))</f>
        <v/>
      </c>
      <c r="AO50" s="7" t="str">
        <f>IFERROR(IF(AL50-AL49&lt;=0,"",AN50/SQRT(Table_pg6[[#This Row],[Удельное сопротивление грунта, Ом·м]])),AN50/SQRT(Table_pg6[[#This Row],[Удельное сопротивление грунта, Ом·м]]))</f>
        <v/>
      </c>
      <c r="AU50" s="7" t="str">
        <f>IFERROR(IF(AR50-AR49&lt;=0,"",AT50/SQRT(Table_pg7[[#This Row],[Удельное сопротивление грунта, Ом·м]])),AT50/SQRT(Table_pg7[[#This Row],[Удельное сопротивление грунта, Ом·м]]))</f>
        <v/>
      </c>
      <c r="BA50" s="7" t="str">
        <f>IFERROR(IF(AX50-AX49&lt;=0,"",AZ50/SQRT(Table_pg8[[#This Row],[Удельное сопротивление грунта, Ом·м]])),AZ50/SQRT(Table_pg8[[#This Row],[Удельное сопротивление грунта, Ом·м]]))</f>
        <v/>
      </c>
      <c r="BG50" s="7" t="str">
        <f>IFERROR(IF(BD50-AX69&lt;=0,"",BF50/SQRT(Table_pg9[[#This Row],[Удельное сопротивление грунта, Ом·м]])),BF50/SQRT(Table_pg9[[#This Row],[Удельное сопротивление грунта, Ом·м]]))</f>
        <v/>
      </c>
      <c r="BI50" s="34"/>
      <c r="BJ50" s="35"/>
      <c r="BK50" s="43"/>
      <c r="BM50" s="7" t="str">
        <f>IFERROR(IF(BJ50-BD79&lt;=0,"",BL50/SQRT(Table_pg10[[#This Row],[Удельное сопротивление грунта, Ом·м]])),BL50/SQRT(Table_pg10[[#This Row],[Удельное сопротивление грунта, Ом·м]]))</f>
        <v/>
      </c>
    </row>
    <row r="51" spans="1:65">
      <c r="A51" s="34">
        <v>1</v>
      </c>
      <c r="B51" s="35">
        <v>501.00000000000102</v>
      </c>
      <c r="C51" s="43">
        <v>53.8</v>
      </c>
      <c r="D51" s="7">
        <f t="shared" si="1"/>
        <v>100.00000000002274</v>
      </c>
      <c r="E51" s="7">
        <f>IFERROR(IF(B51-B50&lt;=0,"",D51/SQRT(Table_pg[[#This Row],[Удельное сопротивление грунта, Ом·м]])),D51/SQRT(Table_pg[[#This Row],[Удельное сопротивление грунта, Ом·м]]))</f>
        <v>13.633547078733397</v>
      </c>
      <c r="G51" s="49">
        <v>46</v>
      </c>
      <c r="H51" s="50">
        <v>501.00000000000102</v>
      </c>
      <c r="I51" s="56">
        <v>53.8</v>
      </c>
      <c r="J51" s="52">
        <f t="shared" si="2"/>
        <v>100.00000000002274</v>
      </c>
      <c r="K51" s="7">
        <f>IFERROR(IF(H51-H50&lt;=0,"",J51/SQRT(Table_pg1[[#This Row],[Удельное сопротивление грунта, Ом·м]])),J51/SQRT(Table_pg1[[#This Row],[Удельное сопротивление грунта, Ом·м]]))</f>
        <v>13.633547078733397</v>
      </c>
      <c r="Q51" s="7" t="str">
        <f>IFERROR(IF(N51-N50&lt;=0,"",P51/SQRT(Table_pg2[[#This Row],[Удельное сопротивление грунта, Ом·м]])),P51/SQRT(Table_pg2[[#This Row],[Удельное сопротивление грунта, Ом·м]]))</f>
        <v/>
      </c>
      <c r="W51" s="7" t="str">
        <f>IFERROR(IF(T51-T50&lt;=0,"",V51/SQRT(Table_pg3[[#This Row],[Удельное сопротивление грунта, Ом·м]])),V51/SQRT(Table_pg3[[#This Row],[Удельное сопротивление грунта, Ом·м]]))</f>
        <v/>
      </c>
      <c r="AC51" s="7" t="str">
        <f>IFERROR(IF(Z51-Z50&lt;=0,"",AB51/SQRT(Table_pg4[[#This Row],[Удельное сопротивление грунта, Ом·м]])),AB51/SQRT(Table_pg4[[#This Row],[Удельное сопротивление грунта, Ом·м]]))</f>
        <v/>
      </c>
      <c r="AI51" s="7" t="str">
        <f>IFERROR(IF(AF51-AF50&lt;=0,"",AH51/SQRT(Table_pg5[[#This Row],[Удельное сопротивление грунта, Ом·м]])),AH51/SQRT(Table_pg5[[#This Row],[Удельное сопротивление грунта, Ом·м]]))</f>
        <v/>
      </c>
      <c r="AO51" s="7" t="str">
        <f>IFERROR(IF(AL51-AL50&lt;=0,"",AN51/SQRT(Table_pg6[[#This Row],[Удельное сопротивление грунта, Ом·м]])),AN51/SQRT(Table_pg6[[#This Row],[Удельное сопротивление грунта, Ом·м]]))</f>
        <v/>
      </c>
      <c r="AU51" s="7" t="str">
        <f>IFERROR(IF(AR51-AR50&lt;=0,"",AT51/SQRT(Table_pg7[[#This Row],[Удельное сопротивление грунта, Ом·м]])),AT51/SQRT(Table_pg7[[#This Row],[Удельное сопротивление грунта, Ом·м]]))</f>
        <v/>
      </c>
      <c r="BA51" s="7" t="str">
        <f>IFERROR(IF(AX51-AX50&lt;=0,"",AZ51/SQRT(Table_pg8[[#This Row],[Удельное сопротивление грунта, Ом·м]])),AZ51/SQRT(Table_pg8[[#This Row],[Удельное сопротивление грунта, Ом·м]]))</f>
        <v/>
      </c>
      <c r="BG51" s="7" t="str">
        <f>IFERROR(IF(BD51-AX70&lt;=0,"",BF51/SQRT(Table_pg9[[#This Row],[Удельное сопротивление грунта, Ом·м]])),BF51/SQRT(Table_pg9[[#This Row],[Удельное сопротивление грунта, Ом·м]]))</f>
        <v/>
      </c>
      <c r="BI51" s="34"/>
      <c r="BJ51" s="35"/>
      <c r="BK51" s="43"/>
      <c r="BM51" s="7" t="str">
        <f>IFERROR(IF(BJ51-BD80&lt;=0,"",BL51/SQRT(Table_pg10[[#This Row],[Удельное сопротивление грунта, Ом·м]])),BL51/SQRT(Table_pg10[[#This Row],[Удельное сопротивление грунта, Ом·м]]))</f>
        <v/>
      </c>
    </row>
    <row r="52" spans="1:65">
      <c r="A52" s="34">
        <v>1</v>
      </c>
      <c r="B52" s="35">
        <v>501.10000000000105</v>
      </c>
      <c r="C52" s="43">
        <v>31.5</v>
      </c>
      <c r="D52" s="7">
        <f t="shared" si="1"/>
        <v>100.00000000002274</v>
      </c>
      <c r="E52" s="7">
        <f>IFERROR(IF(B52-B51&lt;=0,"",D52/SQRT(Table_pg[[#This Row],[Удельное сопротивление грунта, Ом·м]])),D52/SQRT(Table_pg[[#This Row],[Удельное сопротивление грунта, Ом·м]]))</f>
        <v>17.817416127499008</v>
      </c>
      <c r="G52" s="38">
        <v>47</v>
      </c>
      <c r="H52" s="39">
        <v>501.10000000000105</v>
      </c>
      <c r="I52" s="55">
        <v>31.5</v>
      </c>
      <c r="J52" s="53">
        <f t="shared" si="2"/>
        <v>100.00000000002274</v>
      </c>
      <c r="K52" s="7">
        <f>IFERROR(IF(H52-H51&lt;=0,"",J52/SQRT(Table_pg1[[#This Row],[Удельное сопротивление грунта, Ом·м]])),J52/SQRT(Table_pg1[[#This Row],[Удельное сопротивление грунта, Ом·м]]))</f>
        <v>17.817416127499008</v>
      </c>
      <c r="Q52" s="7" t="str">
        <f>IFERROR(IF(N52-N51&lt;=0,"",P52/SQRT(Table_pg2[[#This Row],[Удельное сопротивление грунта, Ом·м]])),P52/SQRT(Table_pg2[[#This Row],[Удельное сопротивление грунта, Ом·м]]))</f>
        <v/>
      </c>
      <c r="W52" s="7" t="str">
        <f>IFERROR(IF(T52-T51&lt;=0,"",V52/SQRT(Table_pg3[[#This Row],[Удельное сопротивление грунта, Ом·м]])),V52/SQRT(Table_pg3[[#This Row],[Удельное сопротивление грунта, Ом·м]]))</f>
        <v/>
      </c>
      <c r="AC52" s="7" t="str">
        <f>IFERROR(IF(Z52-Z51&lt;=0,"",AB52/SQRT(Table_pg4[[#This Row],[Удельное сопротивление грунта, Ом·м]])),AB52/SQRT(Table_pg4[[#This Row],[Удельное сопротивление грунта, Ом·м]]))</f>
        <v/>
      </c>
      <c r="AI52" s="7" t="str">
        <f>IFERROR(IF(AF52-AF51&lt;=0,"",AH52/SQRT(Table_pg5[[#This Row],[Удельное сопротивление грунта, Ом·м]])),AH52/SQRT(Table_pg5[[#This Row],[Удельное сопротивление грунта, Ом·м]]))</f>
        <v/>
      </c>
      <c r="AO52" s="7" t="str">
        <f>IFERROR(IF(AL52-AL51&lt;=0,"",AN52/SQRT(Table_pg6[[#This Row],[Удельное сопротивление грунта, Ом·м]])),AN52/SQRT(Table_pg6[[#This Row],[Удельное сопротивление грунта, Ом·м]]))</f>
        <v/>
      </c>
      <c r="AU52" s="7" t="str">
        <f>IFERROR(IF(AR52-AR51&lt;=0,"",AT52/SQRT(Table_pg7[[#This Row],[Удельное сопротивление грунта, Ом·м]])),AT52/SQRT(Table_pg7[[#This Row],[Удельное сопротивление грунта, Ом·м]]))</f>
        <v/>
      </c>
      <c r="BA52" s="7" t="str">
        <f>IFERROR(IF(AX52-AX51&lt;=0,"",AZ52/SQRT(Table_pg8[[#This Row],[Удельное сопротивление грунта, Ом·м]])),AZ52/SQRT(Table_pg8[[#This Row],[Удельное сопротивление грунта, Ом·м]]))</f>
        <v/>
      </c>
      <c r="BG52" s="7" t="str">
        <f>IFERROR(IF(BD52-AX71&lt;=0,"",BF52/SQRT(Table_pg9[[#This Row],[Удельное сопротивление грунта, Ом·м]])),BF52/SQRT(Table_pg9[[#This Row],[Удельное сопротивление грунта, Ом·м]]))</f>
        <v/>
      </c>
      <c r="BI52" s="34"/>
      <c r="BJ52" s="35"/>
      <c r="BK52" s="43"/>
      <c r="BM52" s="7" t="str">
        <f>IFERROR(IF(BJ52-BD81&lt;=0,"",BL52/SQRT(Table_pg10[[#This Row],[Удельное сопротивление грунта, Ом·м]])),BL52/SQRT(Table_pg10[[#This Row],[Удельное сопротивление грунта, Ом·м]]))</f>
        <v/>
      </c>
    </row>
    <row r="53" spans="1:65">
      <c r="A53" s="34">
        <v>1</v>
      </c>
      <c r="B53" s="35">
        <v>501.20000000000107</v>
      </c>
      <c r="C53" s="43">
        <v>61.6</v>
      </c>
      <c r="D53" s="7">
        <f t="shared" si="1"/>
        <v>100.00000000002274</v>
      </c>
      <c r="E53" s="7">
        <f>IFERROR(IF(B53-B52&lt;=0,"",D53/SQRT(Table_pg[[#This Row],[Удельное сопротивление грунта, Ом·м]])),D53/SQRT(Table_pg[[#This Row],[Удельное сопротивление грунта, Ом·м]]))</f>
        <v>12.741179785943535</v>
      </c>
      <c r="G53" s="49">
        <v>48</v>
      </c>
      <c r="H53" s="50">
        <v>501.20000000000107</v>
      </c>
      <c r="I53" s="56">
        <v>61.6</v>
      </c>
      <c r="J53" s="52">
        <f t="shared" si="2"/>
        <v>100.00000000002274</v>
      </c>
      <c r="K53" s="7">
        <f>IFERROR(IF(H53-H52&lt;=0,"",J53/SQRT(Table_pg1[[#This Row],[Удельное сопротивление грунта, Ом·м]])),J53/SQRT(Table_pg1[[#This Row],[Удельное сопротивление грунта, Ом·м]]))</f>
        <v>12.741179785943535</v>
      </c>
      <c r="Q53" s="7" t="str">
        <f>IFERROR(IF(N53-N52&lt;=0,"",P53/SQRT(Table_pg2[[#This Row],[Удельное сопротивление грунта, Ом·м]])),P53/SQRT(Table_pg2[[#This Row],[Удельное сопротивление грунта, Ом·м]]))</f>
        <v/>
      </c>
      <c r="W53" s="7" t="str">
        <f>IFERROR(IF(T53-T52&lt;=0,"",V53/SQRT(Table_pg3[[#This Row],[Удельное сопротивление грунта, Ом·м]])),V53/SQRT(Table_pg3[[#This Row],[Удельное сопротивление грунта, Ом·м]]))</f>
        <v/>
      </c>
      <c r="AC53" s="7" t="str">
        <f>IFERROR(IF(Z53-Z52&lt;=0,"",AB53/SQRT(Table_pg4[[#This Row],[Удельное сопротивление грунта, Ом·м]])),AB53/SQRT(Table_pg4[[#This Row],[Удельное сопротивление грунта, Ом·м]]))</f>
        <v/>
      </c>
      <c r="AI53" s="7" t="str">
        <f>IFERROR(IF(AF53-AF52&lt;=0,"",AH53/SQRT(Table_pg5[[#This Row],[Удельное сопротивление грунта, Ом·м]])),AH53/SQRT(Table_pg5[[#This Row],[Удельное сопротивление грунта, Ом·м]]))</f>
        <v/>
      </c>
      <c r="AO53" s="7" t="str">
        <f>IFERROR(IF(AL53-AL52&lt;=0,"",AN53/SQRT(Table_pg6[[#This Row],[Удельное сопротивление грунта, Ом·м]])),AN53/SQRT(Table_pg6[[#This Row],[Удельное сопротивление грунта, Ом·м]]))</f>
        <v/>
      </c>
      <c r="AU53" s="7" t="str">
        <f>IFERROR(IF(AR53-AR52&lt;=0,"",AT53/SQRT(Table_pg7[[#This Row],[Удельное сопротивление грунта, Ом·м]])),AT53/SQRT(Table_pg7[[#This Row],[Удельное сопротивление грунта, Ом·м]]))</f>
        <v/>
      </c>
      <c r="BA53" s="7" t="str">
        <f>IFERROR(IF(AX53-AX52&lt;=0,"",AZ53/SQRT(Table_pg8[[#This Row],[Удельное сопротивление грунта, Ом·м]])),AZ53/SQRT(Table_pg8[[#This Row],[Удельное сопротивление грунта, Ом·м]]))</f>
        <v/>
      </c>
      <c r="BG53" s="7" t="str">
        <f>IFERROR(IF(BD53-AX72&lt;=0,"",BF53/SQRT(Table_pg9[[#This Row],[Удельное сопротивление грунта, Ом·м]])),BF53/SQRT(Table_pg9[[#This Row],[Удельное сопротивление грунта, Ом·м]]))</f>
        <v/>
      </c>
      <c r="BI53" s="34"/>
      <c r="BJ53" s="35"/>
      <c r="BK53" s="43"/>
      <c r="BM53" s="7" t="str">
        <f>IFERROR(IF(BJ53-BD82&lt;=0,"",BL53/SQRT(Table_pg10[[#This Row],[Удельное сопротивление грунта, Ом·м]])),BL53/SQRT(Table_pg10[[#This Row],[Удельное сопротивление грунта, Ом·м]]))</f>
        <v/>
      </c>
    </row>
    <row r="54" spans="1:65">
      <c r="A54" s="34">
        <v>1</v>
      </c>
      <c r="B54" s="35">
        <v>501.30000000000109</v>
      </c>
      <c r="C54" s="43">
        <v>70</v>
      </c>
      <c r="D54" s="7">
        <f t="shared" si="1"/>
        <v>100.00000000002274</v>
      </c>
      <c r="E54" s="7">
        <f>IFERROR(IF(B54-B53&lt;=0,"",D54/SQRT(Table_pg[[#This Row],[Удельное сопротивление грунта, Ом·м]])),D54/SQRT(Table_pg[[#This Row],[Удельное сопротивление грунта, Ом·м]]))</f>
        <v>11.952286093346654</v>
      </c>
      <c r="G54" s="38">
        <v>49</v>
      </c>
      <c r="H54" s="39">
        <v>501.30000000000109</v>
      </c>
      <c r="I54" s="55">
        <v>70</v>
      </c>
      <c r="J54" s="53">
        <f t="shared" si="2"/>
        <v>100.00000000002274</v>
      </c>
      <c r="K54" s="7">
        <f>IFERROR(IF(H54-H53&lt;=0,"",J54/SQRT(Table_pg1[[#This Row],[Удельное сопротивление грунта, Ом·м]])),J54/SQRT(Table_pg1[[#This Row],[Удельное сопротивление грунта, Ом·м]]))</f>
        <v>11.952286093346654</v>
      </c>
      <c r="Q54" s="7" t="str">
        <f>IFERROR(IF(N54-N53&lt;=0,"",P54/SQRT(Table_pg2[[#This Row],[Удельное сопротивление грунта, Ом·м]])),P54/SQRT(Table_pg2[[#This Row],[Удельное сопротивление грунта, Ом·м]]))</f>
        <v/>
      </c>
      <c r="W54" s="7" t="str">
        <f>IFERROR(IF(T54-T53&lt;=0,"",V54/SQRT(Table_pg3[[#This Row],[Удельное сопротивление грунта, Ом·м]])),V54/SQRT(Table_pg3[[#This Row],[Удельное сопротивление грунта, Ом·м]]))</f>
        <v/>
      </c>
      <c r="AC54" s="7" t="str">
        <f>IFERROR(IF(Z54-Z53&lt;=0,"",AB54/SQRT(Table_pg4[[#This Row],[Удельное сопротивление грунта, Ом·м]])),AB54/SQRT(Table_pg4[[#This Row],[Удельное сопротивление грунта, Ом·м]]))</f>
        <v/>
      </c>
      <c r="AI54" s="7" t="str">
        <f>IFERROR(IF(AF54-AF53&lt;=0,"",AH54/SQRT(Table_pg5[[#This Row],[Удельное сопротивление грунта, Ом·м]])),AH54/SQRT(Table_pg5[[#This Row],[Удельное сопротивление грунта, Ом·м]]))</f>
        <v/>
      </c>
      <c r="AO54" s="7" t="str">
        <f>IFERROR(IF(AL54-AL53&lt;=0,"",AN54/SQRT(Table_pg6[[#This Row],[Удельное сопротивление грунта, Ом·м]])),AN54/SQRT(Table_pg6[[#This Row],[Удельное сопротивление грунта, Ом·м]]))</f>
        <v/>
      </c>
      <c r="AU54" s="7" t="str">
        <f>IFERROR(IF(AR54-AR53&lt;=0,"",AT54/SQRT(Table_pg7[[#This Row],[Удельное сопротивление грунта, Ом·м]])),AT54/SQRT(Table_pg7[[#This Row],[Удельное сопротивление грунта, Ом·м]]))</f>
        <v/>
      </c>
      <c r="BA54" s="7" t="str">
        <f>IFERROR(IF(AX54-AX53&lt;=0,"",AZ54/SQRT(Table_pg8[[#This Row],[Удельное сопротивление грунта, Ом·м]])),AZ54/SQRT(Table_pg8[[#This Row],[Удельное сопротивление грунта, Ом·м]]))</f>
        <v/>
      </c>
      <c r="BG54" s="7" t="str">
        <f>IFERROR(IF(BD54-AX73&lt;=0,"",BF54/SQRT(Table_pg9[[#This Row],[Удельное сопротивление грунта, Ом·м]])),BF54/SQRT(Table_pg9[[#This Row],[Удельное сопротивление грунта, Ом·м]]))</f>
        <v/>
      </c>
      <c r="BI54" s="34"/>
      <c r="BJ54" s="35"/>
      <c r="BK54" s="43"/>
      <c r="BM54" s="7" t="str">
        <f>IFERROR(IF(BJ54-BD83&lt;=0,"",BL54/SQRT(Table_pg10[[#This Row],[Удельное сопротивление грунта, Ом·м]])),BL54/SQRT(Table_pg10[[#This Row],[Удельное сопротивление грунта, Ом·м]]))</f>
        <v/>
      </c>
    </row>
    <row r="55" spans="1:65">
      <c r="A55" s="34">
        <v>1</v>
      </c>
      <c r="B55" s="35">
        <v>501.40000000000111</v>
      </c>
      <c r="C55" s="43">
        <v>70.2</v>
      </c>
      <c r="D55" s="7">
        <f t="shared" si="1"/>
        <v>100.00000000002274</v>
      </c>
      <c r="E55" s="7">
        <f>IFERROR(IF(B55-B54&lt;=0,"",D55/SQRT(Table_pg[[#This Row],[Удельное сопротивление грунта, Ом·м]])),D55/SQRT(Table_pg[[#This Row],[Удельное сопротивление грунта, Ом·м]]))</f>
        <v>11.935247900659929</v>
      </c>
      <c r="G55" s="49">
        <v>50</v>
      </c>
      <c r="H55" s="50">
        <v>501.40000000000111</v>
      </c>
      <c r="I55" s="56">
        <v>70.2</v>
      </c>
      <c r="J55" s="52">
        <f t="shared" si="2"/>
        <v>100.00000000002274</v>
      </c>
      <c r="K55" s="7">
        <f>IFERROR(IF(H55-H54&lt;=0,"",J55/SQRT(Table_pg1[[#This Row],[Удельное сопротивление грунта, Ом·м]])),J55/SQRT(Table_pg1[[#This Row],[Удельное сопротивление грунта, Ом·м]]))</f>
        <v>11.935247900659929</v>
      </c>
      <c r="Q55" s="7" t="str">
        <f>IFERROR(IF(N55-N54&lt;=0,"",P55/SQRT(Table_pg2[[#This Row],[Удельное сопротивление грунта, Ом·м]])),P55/SQRT(Table_pg2[[#This Row],[Удельное сопротивление грунта, Ом·м]]))</f>
        <v/>
      </c>
      <c r="W55" s="7" t="str">
        <f>IFERROR(IF(T55-T54&lt;=0,"",V55/SQRT(Table_pg3[[#This Row],[Удельное сопротивление грунта, Ом·м]])),V55/SQRT(Table_pg3[[#This Row],[Удельное сопротивление грунта, Ом·м]]))</f>
        <v/>
      </c>
      <c r="AC55" s="7" t="str">
        <f>IFERROR(IF(Z55-Z54&lt;=0,"",AB55/SQRT(Table_pg4[[#This Row],[Удельное сопротивление грунта, Ом·м]])),AB55/SQRT(Table_pg4[[#This Row],[Удельное сопротивление грунта, Ом·м]]))</f>
        <v/>
      </c>
      <c r="AI55" s="7" t="str">
        <f>IFERROR(IF(AF55-AF54&lt;=0,"",AH55/SQRT(Table_pg5[[#This Row],[Удельное сопротивление грунта, Ом·м]])),AH55/SQRT(Table_pg5[[#This Row],[Удельное сопротивление грунта, Ом·м]]))</f>
        <v/>
      </c>
      <c r="AO55" s="7" t="str">
        <f>IFERROR(IF(AL55-AL54&lt;=0,"",AN55/SQRT(Table_pg6[[#This Row],[Удельное сопротивление грунта, Ом·м]])),AN55/SQRT(Table_pg6[[#This Row],[Удельное сопротивление грунта, Ом·м]]))</f>
        <v/>
      </c>
      <c r="AU55" s="7" t="str">
        <f>IFERROR(IF(AR55-AR54&lt;=0,"",AT55/SQRT(Table_pg7[[#This Row],[Удельное сопротивление грунта, Ом·м]])),AT55/SQRT(Table_pg7[[#This Row],[Удельное сопротивление грунта, Ом·м]]))</f>
        <v/>
      </c>
      <c r="BA55" s="7" t="str">
        <f>IFERROR(IF(AX55-AX54&lt;=0,"",AZ55/SQRT(Table_pg8[[#This Row],[Удельное сопротивление грунта, Ом·м]])),AZ55/SQRT(Table_pg8[[#This Row],[Удельное сопротивление грунта, Ом·м]]))</f>
        <v/>
      </c>
      <c r="BG55" s="7" t="str">
        <f>IFERROR(IF(BD55-AX74&lt;=0,"",BF55/SQRT(Table_pg9[[#This Row],[Удельное сопротивление грунта, Ом·м]])),BF55/SQRT(Table_pg9[[#This Row],[Удельное сопротивление грунта, Ом·м]]))</f>
        <v/>
      </c>
      <c r="BI55" s="42"/>
      <c r="BJ55" s="35"/>
      <c r="BK55" s="43"/>
      <c r="BM55" s="7" t="str">
        <f>IFERROR(IF(BJ55-BD84&lt;=0,"",BL55/SQRT(Table_pg10[[#This Row],[Удельное сопротивление грунта, Ом·м]])),BL55/SQRT(Table_pg10[[#This Row],[Удельное сопротивление грунта, Ом·м]]))</f>
        <v/>
      </c>
    </row>
    <row r="56" spans="1:65">
      <c r="A56" s="34">
        <v>1</v>
      </c>
      <c r="B56" s="35">
        <v>501.50000000000114</v>
      </c>
      <c r="C56" s="43">
        <v>78.3</v>
      </c>
      <c r="D56" s="7">
        <f t="shared" si="1"/>
        <v>100.00000000002274</v>
      </c>
      <c r="E56" s="7">
        <f>IFERROR(IF(B56-B55&lt;=0,"",D56/SQRT(Table_pg[[#This Row],[Удельное сопротивление грунта, Ом·м]])),D56/SQRT(Table_pg[[#This Row],[Удельное сопротивление грунта, Ом·м]]))</f>
        <v>11.301058393682743</v>
      </c>
      <c r="G56" s="38">
        <v>51</v>
      </c>
      <c r="H56" s="39">
        <v>501.50000000000114</v>
      </c>
      <c r="I56" s="55">
        <v>78.3</v>
      </c>
      <c r="J56" s="53">
        <f t="shared" si="2"/>
        <v>100.00000000002274</v>
      </c>
      <c r="K56" s="7">
        <f>IFERROR(IF(H56-H55&lt;=0,"",J56/SQRT(Table_pg1[[#This Row],[Удельное сопротивление грунта, Ом·м]])),J56/SQRT(Table_pg1[[#This Row],[Удельное сопротивление грунта, Ом·м]]))</f>
        <v>11.301058393682743</v>
      </c>
      <c r="Q56" s="7" t="str">
        <f>IFERROR(IF(N56-N55&lt;=0,"",P56/SQRT(Table_pg2[[#This Row],[Удельное сопротивление грунта, Ом·м]])),P56/SQRT(Table_pg2[[#This Row],[Удельное сопротивление грунта, Ом·м]]))</f>
        <v/>
      </c>
      <c r="W56" s="7" t="str">
        <f>IFERROR(IF(T56-T55&lt;=0,"",V56/SQRT(Table_pg3[[#This Row],[Удельное сопротивление грунта, Ом·м]])),V56/SQRT(Table_pg3[[#This Row],[Удельное сопротивление грунта, Ом·м]]))</f>
        <v/>
      </c>
      <c r="AC56" s="7" t="str">
        <f>IFERROR(IF(Z56-Z55&lt;=0,"",AB56/SQRT(Table_pg4[[#This Row],[Удельное сопротивление грунта, Ом·м]])),AB56/SQRT(Table_pg4[[#This Row],[Удельное сопротивление грунта, Ом·м]]))</f>
        <v/>
      </c>
      <c r="AI56" s="7" t="str">
        <f>IFERROR(IF(AF56-AF55&lt;=0,"",AH56/SQRT(Table_pg5[[#This Row],[Удельное сопротивление грунта, Ом·м]])),AH56/SQRT(Table_pg5[[#This Row],[Удельное сопротивление грунта, Ом·м]]))</f>
        <v/>
      </c>
      <c r="AO56" s="7" t="str">
        <f>IFERROR(IF(AL56-AL55&lt;=0,"",AN56/SQRT(Table_pg6[[#This Row],[Удельное сопротивление грунта, Ом·м]])),AN56/SQRT(Table_pg6[[#This Row],[Удельное сопротивление грунта, Ом·м]]))</f>
        <v/>
      </c>
      <c r="AU56" s="7" t="str">
        <f>IFERROR(IF(AR56-AR55&lt;=0,"",AT56/SQRT(Table_pg7[[#This Row],[Удельное сопротивление грунта, Ом·м]])),AT56/SQRT(Table_pg7[[#This Row],[Удельное сопротивление грунта, Ом·м]]))</f>
        <v/>
      </c>
      <c r="BA56" s="7" t="str">
        <f>IFERROR(IF(AX56-AX55&lt;=0,"",AZ56/SQRT(Table_pg8[[#This Row],[Удельное сопротивление грунта, Ом·м]])),AZ56/SQRT(Table_pg8[[#This Row],[Удельное сопротивление грунта, Ом·м]]))</f>
        <v/>
      </c>
      <c r="BG56" s="7" t="str">
        <f>IFERROR(IF(BD56-AX75&lt;=0,"",BF56/SQRT(Table_pg9[[#This Row],[Удельное сопротивление грунта, Ом·м]])),BF56/SQRT(Table_pg9[[#This Row],[Удельное сопротивление грунта, Ом·м]]))</f>
        <v/>
      </c>
      <c r="BI56" s="42"/>
      <c r="BJ56" s="35"/>
      <c r="BK56" s="43"/>
      <c r="BM56" s="7" t="str">
        <f>IFERROR(IF(BJ56-BD85&lt;=0,"",BL56/SQRT(Table_pg10[[#This Row],[Удельное сопротивление грунта, Ом·м]])),BL56/SQRT(Table_pg10[[#This Row],[Удельное сопротивление грунта, Ом·м]]))</f>
        <v/>
      </c>
    </row>
    <row r="57" spans="1:65">
      <c r="A57" s="34">
        <v>1</v>
      </c>
      <c r="B57" s="35">
        <v>501.60000000000116</v>
      </c>
      <c r="C57" s="43">
        <v>70.2</v>
      </c>
      <c r="D57" s="7">
        <f t="shared" si="1"/>
        <v>100.00000000002274</v>
      </c>
      <c r="E57" s="7">
        <f>IFERROR(IF(B57-B56&lt;=0,"",D57/SQRT(Table_pg[[#This Row],[Удельное сопротивление грунта, Ом·м]])),D57/SQRT(Table_pg[[#This Row],[Удельное сопротивление грунта, Ом·м]]))</f>
        <v>11.935247900659929</v>
      </c>
      <c r="G57" s="49">
        <v>52</v>
      </c>
      <c r="H57" s="50">
        <v>501.60000000000116</v>
      </c>
      <c r="I57" s="56">
        <v>70.2</v>
      </c>
      <c r="J57" s="52">
        <f t="shared" si="2"/>
        <v>100.00000000002274</v>
      </c>
      <c r="K57" s="7">
        <f>IFERROR(IF(H57-H56&lt;=0,"",J57/SQRT(Table_pg1[[#This Row],[Удельное сопротивление грунта, Ом·м]])),J57/SQRT(Table_pg1[[#This Row],[Удельное сопротивление грунта, Ом·м]]))</f>
        <v>11.935247900659929</v>
      </c>
      <c r="Q57" s="7" t="str">
        <f>IFERROR(IF(N57-N56&lt;=0,"",P57/SQRT(Table_pg2[[#This Row],[Удельное сопротивление грунта, Ом·м]])),P57/SQRT(Table_pg2[[#This Row],[Удельное сопротивление грунта, Ом·м]]))</f>
        <v/>
      </c>
      <c r="W57" s="7" t="str">
        <f>IFERROR(IF(T57-T56&lt;=0,"",V57/SQRT(Table_pg3[[#This Row],[Удельное сопротивление грунта, Ом·м]])),V57/SQRT(Table_pg3[[#This Row],[Удельное сопротивление грунта, Ом·м]]))</f>
        <v/>
      </c>
      <c r="AC57" s="7" t="str">
        <f>IFERROR(IF(Z57-Z56&lt;=0,"",AB57/SQRT(Table_pg4[[#This Row],[Удельное сопротивление грунта, Ом·м]])),AB57/SQRT(Table_pg4[[#This Row],[Удельное сопротивление грунта, Ом·м]]))</f>
        <v/>
      </c>
      <c r="AI57" s="7" t="str">
        <f>IFERROR(IF(AF57-AF56&lt;=0,"",AH57/SQRT(Table_pg5[[#This Row],[Удельное сопротивление грунта, Ом·м]])),AH57/SQRT(Table_pg5[[#This Row],[Удельное сопротивление грунта, Ом·м]]))</f>
        <v/>
      </c>
      <c r="AO57" s="7" t="str">
        <f>IFERROR(IF(AL57-AL56&lt;=0,"",AN57/SQRT(Table_pg6[[#This Row],[Удельное сопротивление грунта, Ом·м]])),AN57/SQRT(Table_pg6[[#This Row],[Удельное сопротивление грунта, Ом·м]]))</f>
        <v/>
      </c>
      <c r="AU57" s="7" t="str">
        <f>IFERROR(IF(AR57-AR56&lt;=0,"",AT57/SQRT(Table_pg7[[#This Row],[Удельное сопротивление грунта, Ом·м]])),AT57/SQRT(Table_pg7[[#This Row],[Удельное сопротивление грунта, Ом·м]]))</f>
        <v/>
      </c>
      <c r="BA57" s="7" t="str">
        <f>IFERROR(IF(AX57-AX56&lt;=0,"",AZ57/SQRT(Table_pg8[[#This Row],[Удельное сопротивление грунта, Ом·м]])),AZ57/SQRT(Table_pg8[[#This Row],[Удельное сопротивление грунта, Ом·м]]))</f>
        <v/>
      </c>
      <c r="BG57" s="7" t="str">
        <f>IFERROR(IF(BD57-AX76&lt;=0,"",BF57/SQRT(Table_pg9[[#This Row],[Удельное сопротивление грунта, Ом·м]])),BF57/SQRT(Table_pg9[[#This Row],[Удельное сопротивление грунта, Ом·м]]))</f>
        <v/>
      </c>
      <c r="BI57" s="42"/>
      <c r="BJ57" s="35"/>
      <c r="BK57" s="43"/>
      <c r="BM57" s="7" t="str">
        <f>IFERROR(IF(BJ57-BD86&lt;=0,"",BL57/SQRT(Table_pg10[[#This Row],[Удельное сопротивление грунта, Ом·м]])),BL57/SQRT(Table_pg10[[#This Row],[Удельное сопротивление грунта, Ом·м]]))</f>
        <v/>
      </c>
    </row>
    <row r="58" spans="1:65">
      <c r="A58" s="34">
        <v>1</v>
      </c>
      <c r="B58" s="35">
        <v>501.70000000000118</v>
      </c>
      <c r="C58" s="43">
        <v>70.5</v>
      </c>
      <c r="D58" s="7">
        <f t="shared" si="1"/>
        <v>100.00000000002274</v>
      </c>
      <c r="E58" s="7">
        <f>IFERROR(IF(B58-B57&lt;=0,"",D58/SQRT(Table_pg[[#This Row],[Удельное сопротивление грунта, Ом·м]])),D58/SQRT(Table_pg[[#This Row],[Удельное сопротивление грунта, Ом·м]]))</f>
        <v>11.909826683510982</v>
      </c>
      <c r="G58" s="38">
        <v>53</v>
      </c>
      <c r="H58" s="39">
        <v>501.70000000000118</v>
      </c>
      <c r="I58" s="55">
        <v>70.5</v>
      </c>
      <c r="J58" s="53">
        <f t="shared" si="2"/>
        <v>100.00000000002274</v>
      </c>
      <c r="K58" s="7">
        <f>IFERROR(IF(H58-H57&lt;=0,"",J58/SQRT(Table_pg1[[#This Row],[Удельное сопротивление грунта, Ом·м]])),J58/SQRT(Table_pg1[[#This Row],[Удельное сопротивление грунта, Ом·м]]))</f>
        <v>11.909826683510982</v>
      </c>
      <c r="Q58" s="7" t="str">
        <f>IFERROR(IF(N58-N57&lt;=0,"",P58/SQRT(Table_pg2[[#This Row],[Удельное сопротивление грунта, Ом·м]])),P58/SQRT(Table_pg2[[#This Row],[Удельное сопротивление грунта, Ом·м]]))</f>
        <v/>
      </c>
      <c r="W58" s="7" t="str">
        <f>IFERROR(IF(T58-T57&lt;=0,"",V58/SQRT(Table_pg3[[#This Row],[Удельное сопротивление грунта, Ом·м]])),V58/SQRT(Table_pg3[[#This Row],[Удельное сопротивление грунта, Ом·м]]))</f>
        <v/>
      </c>
      <c r="AC58" s="7" t="str">
        <f>IFERROR(IF(Z58-Z57&lt;=0,"",AB58/SQRT(Table_pg4[[#This Row],[Удельное сопротивление грунта, Ом·м]])),AB58/SQRT(Table_pg4[[#This Row],[Удельное сопротивление грунта, Ом·м]]))</f>
        <v/>
      </c>
      <c r="AI58" s="7" t="str">
        <f>IFERROR(IF(AF58-AF57&lt;=0,"",AH58/SQRT(Table_pg5[[#This Row],[Удельное сопротивление грунта, Ом·м]])),AH58/SQRT(Table_pg5[[#This Row],[Удельное сопротивление грунта, Ом·м]]))</f>
        <v/>
      </c>
      <c r="AO58" s="7" t="str">
        <f>IFERROR(IF(AL58-AL57&lt;=0,"",AN58/SQRT(Table_pg6[[#This Row],[Удельное сопротивление грунта, Ом·м]])),AN58/SQRT(Table_pg6[[#This Row],[Удельное сопротивление грунта, Ом·м]]))</f>
        <v/>
      </c>
      <c r="AU58" s="7" t="str">
        <f>IFERROR(IF(AR58-AR57&lt;=0,"",AT58/SQRT(Table_pg7[[#This Row],[Удельное сопротивление грунта, Ом·м]])),AT58/SQRT(Table_pg7[[#This Row],[Удельное сопротивление грунта, Ом·м]]))</f>
        <v/>
      </c>
      <c r="BA58" s="7" t="str">
        <f>IFERROR(IF(AX58-AX57&lt;=0,"",AZ58/SQRT(Table_pg8[[#This Row],[Удельное сопротивление грунта, Ом·м]])),AZ58/SQRT(Table_pg8[[#This Row],[Удельное сопротивление грунта, Ом·м]]))</f>
        <v/>
      </c>
      <c r="BG58" s="7" t="str">
        <f>IFERROR(IF(BD58-AX77&lt;=0,"",BF58/SQRT(Table_pg9[[#This Row],[Удельное сопротивление грунта, Ом·м]])),BF58/SQRT(Table_pg9[[#This Row],[Удельное сопротивление грунта, Ом·м]]))</f>
        <v/>
      </c>
      <c r="BI58" s="42"/>
      <c r="BJ58" s="35"/>
      <c r="BK58" s="43"/>
      <c r="BM58" s="7" t="str">
        <f>IFERROR(IF(BJ58-BD87&lt;=0,"",BL58/SQRT(Table_pg10[[#This Row],[Удельное сопротивление грунта, Ом·м]])),BL58/SQRT(Table_pg10[[#This Row],[Удельное сопротивление грунта, Ом·м]]))</f>
        <v/>
      </c>
    </row>
    <row r="59" spans="1:65">
      <c r="A59" s="34">
        <v>1</v>
      </c>
      <c r="B59" s="35">
        <v>501.80000000000121</v>
      </c>
      <c r="C59" s="43">
        <v>74.3</v>
      </c>
      <c r="D59" s="7">
        <f t="shared" si="1"/>
        <v>100.00000000002274</v>
      </c>
      <c r="E59" s="7">
        <f>IFERROR(IF(B59-B58&lt;=0,"",D59/SQRT(Table_pg[[#This Row],[Удельное сопротивление грунта, Ом·м]])),D59/SQRT(Table_pg[[#This Row],[Удельное сопротивление грунта, Ом·м]]))</f>
        <v>11.601271569052408</v>
      </c>
      <c r="G59" s="49">
        <v>54</v>
      </c>
      <c r="H59" s="50">
        <v>501.80000000000121</v>
      </c>
      <c r="I59" s="56">
        <v>74.3</v>
      </c>
      <c r="J59" s="52">
        <f t="shared" si="2"/>
        <v>100.00000000002274</v>
      </c>
      <c r="K59" s="7">
        <f>IFERROR(IF(H59-H58&lt;=0,"",J59/SQRT(Table_pg1[[#This Row],[Удельное сопротивление грунта, Ом·м]])),J59/SQRT(Table_pg1[[#This Row],[Удельное сопротивление грунта, Ом·м]]))</f>
        <v>11.601271569052408</v>
      </c>
      <c r="Q59" s="7" t="str">
        <f>IFERROR(IF(N59-N58&lt;=0,"",P59/SQRT(Table_pg2[[#This Row],[Удельное сопротивление грунта, Ом·м]])),P59/SQRT(Table_pg2[[#This Row],[Удельное сопротивление грунта, Ом·м]]))</f>
        <v/>
      </c>
      <c r="W59" s="7" t="str">
        <f>IFERROR(IF(T59-T58&lt;=0,"",V59/SQRT(Table_pg3[[#This Row],[Удельное сопротивление грунта, Ом·м]])),V59/SQRT(Table_pg3[[#This Row],[Удельное сопротивление грунта, Ом·м]]))</f>
        <v/>
      </c>
      <c r="AC59" s="7" t="str">
        <f>IFERROR(IF(Z59-Z58&lt;=0,"",AB59/SQRT(Table_pg4[[#This Row],[Удельное сопротивление грунта, Ом·м]])),AB59/SQRT(Table_pg4[[#This Row],[Удельное сопротивление грунта, Ом·м]]))</f>
        <v/>
      </c>
      <c r="AI59" s="7" t="str">
        <f>IFERROR(IF(AF59-AF58&lt;=0,"",AH59/SQRT(Table_pg5[[#This Row],[Удельное сопротивление грунта, Ом·м]])),AH59/SQRT(Table_pg5[[#This Row],[Удельное сопротивление грунта, Ом·м]]))</f>
        <v/>
      </c>
      <c r="AO59" s="7" t="str">
        <f>IFERROR(IF(AL59-AL58&lt;=0,"",AN59/SQRT(Table_pg6[[#This Row],[Удельное сопротивление грунта, Ом·м]])),AN59/SQRT(Table_pg6[[#This Row],[Удельное сопротивление грунта, Ом·м]]))</f>
        <v/>
      </c>
      <c r="AU59" s="7" t="str">
        <f>IFERROR(IF(AR59-AR58&lt;=0,"",AT59/SQRT(Table_pg7[[#This Row],[Удельное сопротивление грунта, Ом·м]])),AT59/SQRT(Table_pg7[[#This Row],[Удельное сопротивление грунта, Ом·м]]))</f>
        <v/>
      </c>
      <c r="BA59" s="7" t="str">
        <f>IFERROR(IF(AX59-AX58&lt;=0,"",AZ59/SQRT(Table_pg8[[#This Row],[Удельное сопротивление грунта, Ом·м]])),AZ59/SQRT(Table_pg8[[#This Row],[Удельное сопротивление грунта, Ом·м]]))</f>
        <v/>
      </c>
      <c r="BG59" s="7" t="str">
        <f>IFERROR(IF(BD59-AX78&lt;=0,"",BF59/SQRT(Table_pg9[[#This Row],[Удельное сопротивление грунта, Ом·м]])),BF59/SQRT(Table_pg9[[#This Row],[Удельное сопротивление грунта, Ом·м]]))</f>
        <v/>
      </c>
      <c r="BI59" s="42"/>
      <c r="BJ59" s="35"/>
      <c r="BK59" s="43"/>
      <c r="BM59" s="7" t="str">
        <f>IFERROR(IF(BJ59-BD88&lt;=0,"",BL59/SQRT(Table_pg10[[#This Row],[Удельное сопротивление грунта, Ом·м]])),BL59/SQRT(Table_pg10[[#This Row],[Удельное сопротивление грунта, Ом·м]]))</f>
        <v/>
      </c>
    </row>
    <row r="60" spans="1:65">
      <c r="A60" s="34">
        <v>1</v>
      </c>
      <c r="B60" s="35">
        <v>501.90000000000123</v>
      </c>
      <c r="C60" s="43">
        <v>75.3</v>
      </c>
      <c r="D60" s="7">
        <f t="shared" si="1"/>
        <v>100.00000000002274</v>
      </c>
      <c r="E60" s="7">
        <f>IFERROR(IF(B60-B59&lt;=0,"",D60/SQRT(Table_pg[[#This Row],[Удельное сопротивление грунта, Ом·м]])),D60/SQRT(Table_pg[[#This Row],[Удельное сопротивление грунта, Ом·м]]))</f>
        <v>11.523980424925137</v>
      </c>
      <c r="G60" s="38">
        <v>55</v>
      </c>
      <c r="H60" s="39">
        <v>501.90000000000123</v>
      </c>
      <c r="I60" s="55">
        <v>75.3</v>
      </c>
      <c r="J60" s="53">
        <f t="shared" si="2"/>
        <v>100.00000000002274</v>
      </c>
      <c r="K60" s="7">
        <f>IFERROR(IF(H60-H59&lt;=0,"",J60/SQRT(Table_pg1[[#This Row],[Удельное сопротивление грунта, Ом·м]])),J60/SQRT(Table_pg1[[#This Row],[Удельное сопротивление грунта, Ом·м]]))</f>
        <v>11.523980424925137</v>
      </c>
      <c r="Q60" s="7" t="str">
        <f>IFERROR(IF(N60-N59&lt;=0,"",P60/SQRT(Table_pg2[[#This Row],[Удельное сопротивление грунта, Ом·м]])),P60/SQRT(Table_pg2[[#This Row],[Удельное сопротивление грунта, Ом·м]]))</f>
        <v/>
      </c>
      <c r="W60" s="7" t="str">
        <f>IFERROR(IF(T60-T59&lt;=0,"",V60/SQRT(Table_pg3[[#This Row],[Удельное сопротивление грунта, Ом·м]])),V60/SQRT(Table_pg3[[#This Row],[Удельное сопротивление грунта, Ом·м]]))</f>
        <v/>
      </c>
      <c r="AC60" s="7" t="str">
        <f>IFERROR(IF(Z60-Z59&lt;=0,"",AB60/SQRT(Table_pg4[[#This Row],[Удельное сопротивление грунта, Ом·м]])),AB60/SQRT(Table_pg4[[#This Row],[Удельное сопротивление грунта, Ом·м]]))</f>
        <v/>
      </c>
      <c r="AI60" s="7" t="str">
        <f>IFERROR(IF(AF60-AF59&lt;=0,"",AH60/SQRT(Table_pg5[[#This Row],[Удельное сопротивление грунта, Ом·м]])),AH60/SQRT(Table_pg5[[#This Row],[Удельное сопротивление грунта, Ом·м]]))</f>
        <v/>
      </c>
      <c r="AO60" s="7" t="str">
        <f>IFERROR(IF(AL60-AL59&lt;=0,"",AN60/SQRT(Table_pg6[[#This Row],[Удельное сопротивление грунта, Ом·м]])),AN60/SQRT(Table_pg6[[#This Row],[Удельное сопротивление грунта, Ом·м]]))</f>
        <v/>
      </c>
      <c r="AU60" s="7" t="str">
        <f>IFERROR(IF(AR60-AR59&lt;=0,"",AT60/SQRT(Table_pg7[[#This Row],[Удельное сопротивление грунта, Ом·м]])),AT60/SQRT(Table_pg7[[#This Row],[Удельное сопротивление грунта, Ом·м]]))</f>
        <v/>
      </c>
      <c r="BA60" s="7" t="str">
        <f>IFERROR(IF(AX60-AX59&lt;=0,"",AZ60/SQRT(Table_pg8[[#This Row],[Удельное сопротивление грунта, Ом·м]])),AZ60/SQRT(Table_pg8[[#This Row],[Удельное сопротивление грунта, Ом·м]]))</f>
        <v/>
      </c>
      <c r="BG60" s="7" t="str">
        <f>IFERROR(IF(BD60-AX79&lt;=0,"",BF60/SQRT(Table_pg9[[#This Row],[Удельное сопротивление грунта, Ом·м]])),BF60/SQRT(Table_pg9[[#This Row],[Удельное сопротивление грунта, Ом·м]]))</f>
        <v/>
      </c>
      <c r="BI60" s="42"/>
      <c r="BJ60" s="35"/>
      <c r="BK60" s="43"/>
      <c r="BM60" s="7" t="str">
        <f>IFERROR(IF(BJ60-BD89&lt;=0,"",BL60/SQRT(Table_pg10[[#This Row],[Удельное сопротивление грунта, Ом·м]])),BL60/SQRT(Table_pg10[[#This Row],[Удельное сопротивление грунта, Ом·м]]))</f>
        <v/>
      </c>
    </row>
    <row r="61" spans="1:65">
      <c r="A61" s="34">
        <v>1</v>
      </c>
      <c r="B61" s="35">
        <v>502.00000000000125</v>
      </c>
      <c r="C61" s="43">
        <v>73.3</v>
      </c>
      <c r="D61" s="7">
        <f t="shared" si="1"/>
        <v>100.00000000002274</v>
      </c>
      <c r="E61" s="7">
        <f>IFERROR(IF(B61-B60&lt;=0,"",D61/SQRT(Table_pg[[#This Row],[Удельное сопротивление грунта, Ом·м]])),D61/SQRT(Table_pg[[#This Row],[Удельное сопротивление грунта, Ом·м]]))</f>
        <v>11.680139041205381</v>
      </c>
      <c r="G61" s="49">
        <v>56</v>
      </c>
      <c r="H61" s="50">
        <v>502.00000000000125</v>
      </c>
      <c r="I61" s="56">
        <v>73.3</v>
      </c>
      <c r="J61" s="52">
        <f t="shared" si="2"/>
        <v>100.00000000002274</v>
      </c>
      <c r="K61" s="7">
        <f>IFERROR(IF(H61-H60&lt;=0,"",J61/SQRT(Table_pg1[[#This Row],[Удельное сопротивление грунта, Ом·м]])),J61/SQRT(Table_pg1[[#This Row],[Удельное сопротивление грунта, Ом·м]]))</f>
        <v>11.680139041205381</v>
      </c>
      <c r="Q61" s="7" t="str">
        <f>IFERROR(IF(N61-N60&lt;=0,"",P61/SQRT(Table_pg2[[#This Row],[Удельное сопротивление грунта, Ом·м]])),P61/SQRT(Table_pg2[[#This Row],[Удельное сопротивление грунта, Ом·м]]))</f>
        <v/>
      </c>
      <c r="W61" s="7" t="str">
        <f>IFERROR(IF(T61-T60&lt;=0,"",V61/SQRT(Table_pg3[[#This Row],[Удельное сопротивление грунта, Ом·м]])),V61/SQRT(Table_pg3[[#This Row],[Удельное сопротивление грунта, Ом·м]]))</f>
        <v/>
      </c>
      <c r="AC61" s="7" t="str">
        <f>IFERROR(IF(Z61-Z60&lt;=0,"",AB61/SQRT(Table_pg4[[#This Row],[Удельное сопротивление грунта, Ом·м]])),AB61/SQRT(Table_pg4[[#This Row],[Удельное сопротивление грунта, Ом·м]]))</f>
        <v/>
      </c>
      <c r="AI61" s="7" t="str">
        <f>IFERROR(IF(AF61-AF60&lt;=0,"",AH61/SQRT(Table_pg5[[#This Row],[Удельное сопротивление грунта, Ом·м]])),AH61/SQRT(Table_pg5[[#This Row],[Удельное сопротивление грунта, Ом·м]]))</f>
        <v/>
      </c>
      <c r="AO61" s="7" t="str">
        <f>IFERROR(IF(AL61-AL60&lt;=0,"",AN61/SQRT(Table_pg6[[#This Row],[Удельное сопротивление грунта, Ом·м]])),AN61/SQRT(Table_pg6[[#This Row],[Удельное сопротивление грунта, Ом·м]]))</f>
        <v/>
      </c>
      <c r="AU61" s="7" t="str">
        <f>IFERROR(IF(AR61-AR60&lt;=0,"",AT61/SQRT(Table_pg7[[#This Row],[Удельное сопротивление грунта, Ом·м]])),AT61/SQRT(Table_pg7[[#This Row],[Удельное сопротивление грунта, Ом·м]]))</f>
        <v/>
      </c>
      <c r="BA61" s="7" t="str">
        <f>IFERROR(IF(AX61-AX60&lt;=0,"",AZ61/SQRT(Table_pg8[[#This Row],[Удельное сопротивление грунта, Ом·м]])),AZ61/SQRT(Table_pg8[[#This Row],[Удельное сопротивление грунта, Ом·м]]))</f>
        <v/>
      </c>
      <c r="BG61" s="7" t="str">
        <f>IFERROR(IF(BD61-AX80&lt;=0,"",BF61/SQRT(Table_pg9[[#This Row],[Удельное сопротивление грунта, Ом·м]])),BF61/SQRT(Table_pg9[[#This Row],[Удельное сопротивление грунта, Ом·м]]))</f>
        <v/>
      </c>
      <c r="BI61" s="42"/>
      <c r="BJ61" s="35"/>
      <c r="BK61" s="43"/>
      <c r="BM61" s="7" t="str">
        <f>IFERROR(IF(BJ61-BD90&lt;=0,"",BL61/SQRT(Table_pg10[[#This Row],[Удельное сопротивление грунта, Ом·м]])),BL61/SQRT(Table_pg10[[#This Row],[Удельное сопротивление грунта, Ом·м]]))</f>
        <v/>
      </c>
    </row>
    <row r="62" spans="1:65">
      <c r="A62" s="34">
        <v>1</v>
      </c>
      <c r="B62" s="35">
        <v>502.10000000000127</v>
      </c>
      <c r="C62" s="43">
        <v>47</v>
      </c>
      <c r="D62" s="7">
        <f t="shared" si="1"/>
        <v>100.00000000002274</v>
      </c>
      <c r="E62" s="7">
        <f>IFERROR(IF(B62-B61&lt;=0,"",D62/SQRT(Table_pg[[#This Row],[Удельное сопротивление грунта, Ом·м]])),D62/SQRT(Table_pg[[#This Row],[Удельное сопротивление грунта, Ом·м]]))</f>
        <v>14.586499149792772</v>
      </c>
      <c r="G62" s="38">
        <v>57</v>
      </c>
      <c r="H62" s="39">
        <v>502.10000000000127</v>
      </c>
      <c r="I62" s="55">
        <v>47</v>
      </c>
      <c r="J62" s="53">
        <f t="shared" si="2"/>
        <v>100.00000000002274</v>
      </c>
      <c r="K62" s="7">
        <f>IFERROR(IF(H62-H61&lt;=0,"",J62/SQRT(Table_pg1[[#This Row],[Удельное сопротивление грунта, Ом·м]])),J62/SQRT(Table_pg1[[#This Row],[Удельное сопротивление грунта, Ом·м]]))</f>
        <v>14.586499149792772</v>
      </c>
      <c r="Q62" s="7" t="str">
        <f>IFERROR(IF(N62-N61&lt;=0,"",P62/SQRT(Table_pg2[[#This Row],[Удельное сопротивление грунта, Ом·м]])),P62/SQRT(Table_pg2[[#This Row],[Удельное сопротивление грунта, Ом·м]]))</f>
        <v/>
      </c>
      <c r="W62" s="7" t="str">
        <f>IFERROR(IF(T62-T61&lt;=0,"",V62/SQRT(Table_pg3[[#This Row],[Удельное сопротивление грунта, Ом·м]])),V62/SQRT(Table_pg3[[#This Row],[Удельное сопротивление грунта, Ом·м]]))</f>
        <v/>
      </c>
      <c r="AC62" s="7" t="str">
        <f>IFERROR(IF(Z62-Z61&lt;=0,"",AB62/SQRT(Table_pg4[[#This Row],[Удельное сопротивление грунта, Ом·м]])),AB62/SQRT(Table_pg4[[#This Row],[Удельное сопротивление грунта, Ом·м]]))</f>
        <v/>
      </c>
      <c r="AI62" s="7" t="str">
        <f>IFERROR(IF(AF62-AF61&lt;=0,"",AH62/SQRT(Table_pg5[[#This Row],[Удельное сопротивление грунта, Ом·м]])),AH62/SQRT(Table_pg5[[#This Row],[Удельное сопротивление грунта, Ом·м]]))</f>
        <v/>
      </c>
      <c r="AO62" s="7" t="str">
        <f>IFERROR(IF(AL62-AL61&lt;=0,"",AN62/SQRT(Table_pg6[[#This Row],[Удельное сопротивление грунта, Ом·м]])),AN62/SQRT(Table_pg6[[#This Row],[Удельное сопротивление грунта, Ом·м]]))</f>
        <v/>
      </c>
      <c r="AU62" s="7" t="str">
        <f>IFERROR(IF(AR62-AR61&lt;=0,"",AT62/SQRT(Table_pg7[[#This Row],[Удельное сопротивление грунта, Ом·м]])),AT62/SQRT(Table_pg7[[#This Row],[Удельное сопротивление грунта, Ом·м]]))</f>
        <v/>
      </c>
      <c r="BA62" s="7" t="str">
        <f>IFERROR(IF(AX62-AX61&lt;=0,"",AZ62/SQRT(Table_pg8[[#This Row],[Удельное сопротивление грунта, Ом·м]])),AZ62/SQRT(Table_pg8[[#This Row],[Удельное сопротивление грунта, Ом·м]]))</f>
        <v/>
      </c>
      <c r="BG62" s="7" t="str">
        <f>IFERROR(IF(BD62-AX81&lt;=0,"",BF62/SQRT(Table_pg9[[#This Row],[Удельное сопротивление грунта, Ом·м]])),BF62/SQRT(Table_pg9[[#This Row],[Удельное сопротивление грунта, Ом·м]]))</f>
        <v/>
      </c>
      <c r="BI62" s="42"/>
      <c r="BJ62" s="35"/>
      <c r="BK62" s="43"/>
      <c r="BM62" s="7" t="str">
        <f>IFERROR(IF(BJ62-BD91&lt;=0,"",BL62/SQRT(Table_pg10[[#This Row],[Удельное сопротивление грунта, Ом·м]])),BL62/SQRT(Table_pg10[[#This Row],[Удельное сопротивление грунта, Ом·м]]))</f>
        <v/>
      </c>
    </row>
    <row r="63" spans="1:65">
      <c r="A63" s="34">
        <v>1</v>
      </c>
      <c r="B63" s="35">
        <v>502.2000000000013</v>
      </c>
      <c r="C63" s="43">
        <v>76.400000000000006</v>
      </c>
      <c r="D63" s="7">
        <f t="shared" si="1"/>
        <v>100.00000000002274</v>
      </c>
      <c r="E63" s="7">
        <f>IFERROR(IF(B63-B62&lt;=0,"",D63/SQRT(Table_pg[[#This Row],[Удельное сопротивление грунта, Ом·м]])),D63/SQRT(Table_pg[[#This Row],[Удельное сопротивление грунта, Ом·м]]))</f>
        <v>11.440719048909489</v>
      </c>
      <c r="G63" s="49">
        <v>58</v>
      </c>
      <c r="H63" s="50">
        <v>502.2000000000013</v>
      </c>
      <c r="I63" s="56">
        <v>76.400000000000006</v>
      </c>
      <c r="J63" s="52">
        <f t="shared" si="2"/>
        <v>100.00000000002274</v>
      </c>
      <c r="K63" s="7">
        <f>IFERROR(IF(H63-H62&lt;=0,"",J63/SQRT(Table_pg1[[#This Row],[Удельное сопротивление грунта, Ом·м]])),J63/SQRT(Table_pg1[[#This Row],[Удельное сопротивление грунта, Ом·м]]))</f>
        <v>11.440719048909489</v>
      </c>
      <c r="Q63" s="7" t="str">
        <f>IFERROR(IF(N63-N62&lt;=0,"",P63/SQRT(Table_pg2[[#This Row],[Удельное сопротивление грунта, Ом·м]])),P63/SQRT(Table_pg2[[#This Row],[Удельное сопротивление грунта, Ом·м]]))</f>
        <v/>
      </c>
      <c r="W63" s="7" t="str">
        <f>IFERROR(IF(T63-T62&lt;=0,"",V63/SQRT(Table_pg3[[#This Row],[Удельное сопротивление грунта, Ом·м]])),V63/SQRT(Table_pg3[[#This Row],[Удельное сопротивление грунта, Ом·м]]))</f>
        <v/>
      </c>
      <c r="AC63" s="7" t="str">
        <f>IFERROR(IF(Z63-Z62&lt;=0,"",AB63/SQRT(Table_pg4[[#This Row],[Удельное сопротивление грунта, Ом·м]])),AB63/SQRT(Table_pg4[[#This Row],[Удельное сопротивление грунта, Ом·м]]))</f>
        <v/>
      </c>
      <c r="AI63" s="7" t="str">
        <f>IFERROR(IF(AF63-AF62&lt;=0,"",AH63/SQRT(Table_pg5[[#This Row],[Удельное сопротивление грунта, Ом·м]])),AH63/SQRT(Table_pg5[[#This Row],[Удельное сопротивление грунта, Ом·м]]))</f>
        <v/>
      </c>
      <c r="AO63" s="7" t="str">
        <f>IFERROR(IF(AL63-AL62&lt;=0,"",AN63/SQRT(Table_pg6[[#This Row],[Удельное сопротивление грунта, Ом·м]])),AN63/SQRT(Table_pg6[[#This Row],[Удельное сопротивление грунта, Ом·м]]))</f>
        <v/>
      </c>
      <c r="AU63" s="7" t="str">
        <f>IFERROR(IF(AR63-AR62&lt;=0,"",AT63/SQRT(Table_pg7[[#This Row],[Удельное сопротивление грунта, Ом·м]])),AT63/SQRT(Table_pg7[[#This Row],[Удельное сопротивление грунта, Ом·м]]))</f>
        <v/>
      </c>
      <c r="BA63" s="7" t="str">
        <f>IFERROR(IF(AX63-AX62&lt;=0,"",AZ63/SQRT(Table_pg8[[#This Row],[Удельное сопротивление грунта, Ом·м]])),AZ63/SQRT(Table_pg8[[#This Row],[Удельное сопротивление грунта, Ом·м]]))</f>
        <v/>
      </c>
      <c r="BC63" s="57"/>
      <c r="BD63" s="44"/>
      <c r="BE63" s="45"/>
      <c r="BG63" s="7" t="str">
        <f>IFERROR(IF(BD63-AX82&lt;=0,"",BF63/SQRT(Table_pg9[[#This Row],[Удельное сопротивление грунта, Ом·м]])),BF63/SQRT(Table_pg9[[#This Row],[Удельное сопротивление грунта, Ом·м]]))</f>
        <v/>
      </c>
      <c r="BI63" s="42"/>
      <c r="BJ63" s="35"/>
      <c r="BK63" s="43"/>
      <c r="BM63" s="7" t="str">
        <f>IFERROR(IF(BJ63-BD92&lt;=0,"",BL63/SQRT(Table_pg10[[#This Row],[Удельное сопротивление грунта, Ом·м]])),BL63/SQRT(Table_pg10[[#This Row],[Удельное сопротивление грунта, Ом·м]]))</f>
        <v/>
      </c>
    </row>
    <row r="64" spans="1:65">
      <c r="A64" s="34">
        <v>1</v>
      </c>
      <c r="B64" s="35">
        <v>502.30000000000132</v>
      </c>
      <c r="C64" s="43">
        <v>71</v>
      </c>
      <c r="D64" s="7">
        <f t="shared" si="1"/>
        <v>100.00000000002274</v>
      </c>
      <c r="E64" s="7">
        <f>IFERROR(IF(B64-B63&lt;=0,"",D64/SQRT(Table_pg[[#This Row],[Удельное сопротивление грунта, Ом·м]])),D64/SQRT(Table_pg[[#This Row],[Удельное сопротивление грунта, Ом·м]]))</f>
        <v>11.867816581941231</v>
      </c>
      <c r="G64" s="38">
        <v>59</v>
      </c>
      <c r="H64" s="39">
        <v>502.30000000000132</v>
      </c>
      <c r="I64" s="55">
        <v>71</v>
      </c>
      <c r="J64" s="53">
        <f t="shared" si="2"/>
        <v>100.00000000002274</v>
      </c>
      <c r="K64" s="7">
        <f>IFERROR(IF(H64-H63&lt;=0,"",J64/SQRT(Table_pg1[[#This Row],[Удельное сопротивление грунта, Ом·м]])),J64/SQRT(Table_pg1[[#This Row],[Удельное сопротивление грунта, Ом·м]]))</f>
        <v>11.867816581941231</v>
      </c>
      <c r="Q64" s="7" t="str">
        <f>IFERROR(IF(N64-N63&lt;=0,"",P64/SQRT(Table_pg2[[#This Row],[Удельное сопротивление грунта, Ом·м]])),P64/SQRT(Table_pg2[[#This Row],[Удельное сопротивление грунта, Ом·м]]))</f>
        <v/>
      </c>
      <c r="W64" s="7" t="str">
        <f>IFERROR(IF(T64-T63&lt;=0,"",V64/SQRT(Table_pg3[[#This Row],[Удельное сопротивление грунта, Ом·м]])),V64/SQRT(Table_pg3[[#This Row],[Удельное сопротивление грунта, Ом·м]]))</f>
        <v/>
      </c>
      <c r="AC64" s="7" t="str">
        <f>IFERROR(IF(Z64-Z63&lt;=0,"",AB64/SQRT(Table_pg4[[#This Row],[Удельное сопротивление грунта, Ом·м]])),AB64/SQRT(Table_pg4[[#This Row],[Удельное сопротивление грунта, Ом·м]]))</f>
        <v/>
      </c>
      <c r="AI64" s="7" t="str">
        <f>IFERROR(IF(AF64-AF63&lt;=0,"",AH64/SQRT(Table_pg5[[#This Row],[Удельное сопротивление грунта, Ом·м]])),AH64/SQRT(Table_pg5[[#This Row],[Удельное сопротивление грунта, Ом·м]]))</f>
        <v/>
      </c>
      <c r="AO64" s="7" t="str">
        <f>IFERROR(IF(AL64-AL63&lt;=0,"",AN64/SQRT(Table_pg6[[#This Row],[Удельное сопротивление грунта, Ом·м]])),AN64/SQRT(Table_pg6[[#This Row],[Удельное сопротивление грунта, Ом·м]]))</f>
        <v/>
      </c>
      <c r="AU64" s="7" t="str">
        <f>IFERROR(IF(AR64-AR63&lt;=0,"",AT64/SQRT(Table_pg7[[#This Row],[Удельное сопротивление грунта, Ом·м]])),AT64/SQRT(Table_pg7[[#This Row],[Удельное сопротивление грунта, Ом·м]]))</f>
        <v/>
      </c>
      <c r="BA64" s="7" t="str">
        <f>IFERROR(IF(AX64-AX63&lt;=0,"",AZ64/SQRT(Table_pg8[[#This Row],[Удельное сопротивление грунта, Ом·м]])),AZ64/SQRT(Table_pg8[[#This Row],[Удельное сопротивление грунта, Ом·м]]))</f>
        <v/>
      </c>
      <c r="BC64" s="57"/>
      <c r="BD64" s="44"/>
      <c r="BE64" s="45"/>
      <c r="BG64" s="7" t="str">
        <f>IFERROR(IF(BD64-AX83&lt;=0,"",BF64/SQRT(Table_pg9[[#This Row],[Удельное сопротивление грунта, Ом·м]])),BF64/SQRT(Table_pg9[[#This Row],[Удельное сопротивление грунта, Ом·м]]))</f>
        <v/>
      </c>
      <c r="BI64" s="42"/>
      <c r="BJ64" s="35"/>
      <c r="BK64" s="43"/>
      <c r="BM64" s="7" t="str">
        <f>IFERROR(IF(BJ64-BD93&lt;=0,"",BL64/SQRT(Table_pg10[[#This Row],[Удельное сопротивление грунта, Ом·м]])),BL64/SQRT(Table_pg10[[#This Row],[Удельное сопротивление грунта, Ом·м]]))</f>
        <v/>
      </c>
    </row>
    <row r="65" spans="1:65">
      <c r="A65" s="34">
        <v>1</v>
      </c>
      <c r="B65" s="35">
        <v>502.40000000000134</v>
      </c>
      <c r="C65" s="43">
        <v>77.2</v>
      </c>
      <c r="D65" s="7">
        <f t="shared" si="1"/>
        <v>100.00000000002274</v>
      </c>
      <c r="E65" s="7">
        <f>IFERROR(IF(B65-B64&lt;=0,"",D65/SQRT(Table_pg[[#This Row],[Удельное сопротивление грунта, Ом·м]])),D65/SQRT(Table_pg[[#This Row],[Удельное сопротивление грунта, Ом·м]]))</f>
        <v>11.381286340152222</v>
      </c>
      <c r="G65" s="49">
        <v>60</v>
      </c>
      <c r="H65" s="50">
        <v>502.40000000000134</v>
      </c>
      <c r="I65" s="56">
        <v>77.2</v>
      </c>
      <c r="J65" s="52">
        <f t="shared" si="2"/>
        <v>100.00000000002274</v>
      </c>
      <c r="K65" s="7">
        <f>IFERROR(IF(H65-H64&lt;=0,"",J65/SQRT(Table_pg1[[#This Row],[Удельное сопротивление грунта, Ом·м]])),J65/SQRT(Table_pg1[[#This Row],[Удельное сопротивление грунта, Ом·м]]))</f>
        <v>11.381286340152222</v>
      </c>
      <c r="Q65" s="7" t="str">
        <f>IFERROR(IF(N65-N64&lt;=0,"",P65/SQRT(Table_pg2[[#This Row],[Удельное сопротивление грунта, Ом·м]])),P65/SQRT(Table_pg2[[#This Row],[Удельное сопротивление грунта, Ом·м]]))</f>
        <v/>
      </c>
      <c r="W65" s="7" t="str">
        <f>IFERROR(IF(T65-T64&lt;=0,"",V65/SQRT(Table_pg3[[#This Row],[Удельное сопротивление грунта, Ом·м]])),V65/SQRT(Table_pg3[[#This Row],[Удельное сопротивление грунта, Ом·м]]))</f>
        <v/>
      </c>
      <c r="AC65" s="7" t="str">
        <f>IFERROR(IF(Z65-Z64&lt;=0,"",AB65/SQRT(Table_pg4[[#This Row],[Удельное сопротивление грунта, Ом·м]])),AB65/SQRT(Table_pg4[[#This Row],[Удельное сопротивление грунта, Ом·м]]))</f>
        <v/>
      </c>
      <c r="AI65" s="7" t="str">
        <f>IFERROR(IF(AF65-AF64&lt;=0,"",AH65/SQRT(Table_pg5[[#This Row],[Удельное сопротивление грунта, Ом·м]])),AH65/SQRT(Table_pg5[[#This Row],[Удельное сопротивление грунта, Ом·м]]))</f>
        <v/>
      </c>
      <c r="AO65" s="7" t="str">
        <f>IFERROR(IF(AL65-AL64&lt;=0,"",AN65/SQRT(Table_pg6[[#This Row],[Удельное сопротивление грунта, Ом·м]])),AN65/SQRT(Table_pg6[[#This Row],[Удельное сопротивление грунта, Ом·м]]))</f>
        <v/>
      </c>
      <c r="AU65" s="7" t="str">
        <f>IFERROR(IF(AR65-AR64&lt;=0,"",AT65/SQRT(Table_pg7[[#This Row],[Удельное сопротивление грунта, Ом·м]])),AT65/SQRT(Table_pg7[[#This Row],[Удельное сопротивление грунта, Ом·м]]))</f>
        <v/>
      </c>
      <c r="BA65" s="7" t="str">
        <f>IFERROR(IF(AX65-AX64&lt;=0,"",AZ65/SQRT(Table_pg8[[#This Row],[Удельное сопротивление грунта, Ом·м]])),AZ65/SQRT(Table_pg8[[#This Row],[Удельное сопротивление грунта, Ом·м]]))</f>
        <v/>
      </c>
      <c r="BC65" s="57"/>
      <c r="BD65" s="44"/>
      <c r="BE65" s="45"/>
      <c r="BG65" s="7" t="str">
        <f>IFERROR(IF(BD65-AX84&lt;=0,"",BF65/SQRT(Table_pg9[[#This Row],[Удельное сопротивление грунта, Ом·м]])),BF65/SQRT(Table_pg9[[#This Row],[Удельное сопротивление грунта, Ом·м]]))</f>
        <v/>
      </c>
      <c r="BI65" s="42"/>
      <c r="BJ65" s="35"/>
      <c r="BK65" s="43"/>
      <c r="BM65" s="7" t="str">
        <f>IFERROR(IF(BJ65-BD94&lt;=0,"",BL65/SQRT(Table_pg10[[#This Row],[Удельное сопротивление грунта, Ом·м]])),BL65/SQRT(Table_pg10[[#This Row],[Удельное сопротивление грунта, Ом·м]]))</f>
        <v/>
      </c>
    </row>
    <row r="66" spans="1:65">
      <c r="A66" s="34">
        <v>1</v>
      </c>
      <c r="B66" s="35">
        <v>502.50000000000136</v>
      </c>
      <c r="C66" s="43">
        <v>69.400000000000006</v>
      </c>
      <c r="D66" s="7">
        <f t="shared" si="1"/>
        <v>100.00000000002274</v>
      </c>
      <c r="E66" s="7">
        <f>IFERROR(IF(B66-B65&lt;=0,"",D66/SQRT(Table_pg[[#This Row],[Удельное сопротивление грунта, Ом·м]])),D66/SQRT(Table_pg[[#This Row],[Удельное сопротивление грунта, Ом·м]]))</f>
        <v>12.00384184418632</v>
      </c>
      <c r="G66" s="38">
        <v>61</v>
      </c>
      <c r="H66" s="39">
        <v>502.50000000000136</v>
      </c>
      <c r="I66" s="55">
        <v>69.400000000000006</v>
      </c>
      <c r="J66" s="53">
        <f t="shared" si="2"/>
        <v>100.00000000002274</v>
      </c>
      <c r="K66" s="7">
        <f>IFERROR(IF(H66-H65&lt;=0,"",J66/SQRT(Table_pg1[[#This Row],[Удельное сопротивление грунта, Ом·м]])),J66/SQRT(Table_pg1[[#This Row],[Удельное сопротивление грунта, Ом·м]]))</f>
        <v>12.00384184418632</v>
      </c>
      <c r="Q66" s="7" t="str">
        <f>IFERROR(IF(N66-N65&lt;=0,"",P66/SQRT(Table_pg2[[#This Row],[Удельное сопротивление грунта, Ом·м]])),P66/SQRT(Table_pg2[[#This Row],[Удельное сопротивление грунта, Ом·м]]))</f>
        <v/>
      </c>
      <c r="W66" s="7" t="str">
        <f>IFERROR(IF(T66-T65&lt;=0,"",V66/SQRT(Table_pg3[[#This Row],[Удельное сопротивление грунта, Ом·м]])),V66/SQRT(Table_pg3[[#This Row],[Удельное сопротивление грунта, Ом·м]]))</f>
        <v/>
      </c>
      <c r="AC66" s="7" t="str">
        <f>IFERROR(IF(Z66-Z65&lt;=0,"",AB66/SQRT(Table_pg4[[#This Row],[Удельное сопротивление грунта, Ом·м]])),AB66/SQRT(Table_pg4[[#This Row],[Удельное сопротивление грунта, Ом·м]]))</f>
        <v/>
      </c>
      <c r="AI66" s="7" t="str">
        <f>IFERROR(IF(AF66-AF65&lt;=0,"",AH66/SQRT(Table_pg5[[#This Row],[Удельное сопротивление грунта, Ом·м]])),AH66/SQRT(Table_pg5[[#This Row],[Удельное сопротивление грунта, Ом·м]]))</f>
        <v/>
      </c>
      <c r="AO66" s="7" t="str">
        <f>IFERROR(IF(AL66-AL65&lt;=0,"",AN66/SQRT(Table_pg6[[#This Row],[Удельное сопротивление грунта, Ом·м]])),AN66/SQRT(Table_pg6[[#This Row],[Удельное сопротивление грунта, Ом·м]]))</f>
        <v/>
      </c>
      <c r="AU66" s="7" t="str">
        <f>IFERROR(IF(AR66-AR65&lt;=0,"",AT66/SQRT(Table_pg7[[#This Row],[Удельное сопротивление грунта, Ом·м]])),AT66/SQRT(Table_pg7[[#This Row],[Удельное сопротивление грунта, Ом·м]]))</f>
        <v/>
      </c>
      <c r="BA66" s="7" t="str">
        <f>IFERROR(IF(AX66-AX65&lt;=0,"",AZ66/SQRT(Table_pg8[[#This Row],[Удельное сопротивление грунта, Ом·м]])),AZ66/SQRT(Table_pg8[[#This Row],[Удельное сопротивление грунта, Ом·м]]))</f>
        <v/>
      </c>
      <c r="BC66" s="57"/>
      <c r="BD66" s="44"/>
      <c r="BE66" s="45"/>
      <c r="BG66" s="7" t="str">
        <f>IFERROR(IF(BD66-AX85&lt;=0,"",BF66/SQRT(Table_pg9[[#This Row],[Удельное сопротивление грунта, Ом·м]])),BF66/SQRT(Table_pg9[[#This Row],[Удельное сопротивление грунта, Ом·м]]))</f>
        <v/>
      </c>
      <c r="BI66" s="42"/>
      <c r="BJ66" s="35"/>
      <c r="BK66" s="43"/>
      <c r="BM66" s="7" t="str">
        <f>IFERROR(IF(BJ66-BD95&lt;=0,"",BL66/SQRT(Table_pg10[[#This Row],[Удельное сопротивление грунта, Ом·м]])),BL66/SQRT(Table_pg10[[#This Row],[Удельное сопротивление грунта, Ом·м]]))</f>
        <v/>
      </c>
    </row>
    <row r="67" spans="1:65">
      <c r="A67" s="34">
        <v>1</v>
      </c>
      <c r="B67" s="35">
        <v>502.60000000000139</v>
      </c>
      <c r="C67" s="43">
        <v>83</v>
      </c>
      <c r="D67" s="7">
        <f t="shared" si="1"/>
        <v>100.00000000002274</v>
      </c>
      <c r="E67" s="7">
        <f>IFERROR(IF(B67-B66&lt;=0,"",D67/SQRT(Table_pg[[#This Row],[Удельное сопротивление грунта, Ом·м]])),D67/SQRT(Table_pg[[#This Row],[Удельное сопротивление грунта, Ом·м]]))</f>
        <v>10.97642599897153</v>
      </c>
      <c r="G67" s="49">
        <v>62</v>
      </c>
      <c r="H67" s="50">
        <v>502.60000000000139</v>
      </c>
      <c r="I67" s="56">
        <v>83</v>
      </c>
      <c r="J67" s="52">
        <f t="shared" si="2"/>
        <v>100.00000000002274</v>
      </c>
      <c r="K67" s="7">
        <f>IFERROR(IF(H67-H66&lt;=0,"",J67/SQRT(Table_pg1[[#This Row],[Удельное сопротивление грунта, Ом·м]])),J67/SQRT(Table_pg1[[#This Row],[Удельное сопротивление грунта, Ом·м]]))</f>
        <v>10.97642599897153</v>
      </c>
      <c r="Q67" s="7" t="str">
        <f>IFERROR(IF(N67-N66&lt;=0,"",P67/SQRT(Table_pg2[[#This Row],[Удельное сопротивление грунта, Ом·м]])),P67/SQRT(Table_pg2[[#This Row],[Удельное сопротивление грунта, Ом·м]]))</f>
        <v/>
      </c>
      <c r="W67" s="7" t="str">
        <f>IFERROR(IF(T67-T66&lt;=0,"",V67/SQRT(Table_pg3[[#This Row],[Удельное сопротивление грунта, Ом·м]])),V67/SQRT(Table_pg3[[#This Row],[Удельное сопротивление грунта, Ом·м]]))</f>
        <v/>
      </c>
      <c r="AC67" s="7" t="str">
        <f>IFERROR(IF(Z67-Z66&lt;=0,"",AB67/SQRT(Table_pg4[[#This Row],[Удельное сопротивление грунта, Ом·м]])),AB67/SQRT(Table_pg4[[#This Row],[Удельное сопротивление грунта, Ом·м]]))</f>
        <v/>
      </c>
      <c r="AI67" s="7" t="str">
        <f>IFERROR(IF(AF67-AF66&lt;=0,"",AH67/SQRT(Table_pg5[[#This Row],[Удельное сопротивление грунта, Ом·м]])),AH67/SQRT(Table_pg5[[#This Row],[Удельное сопротивление грунта, Ом·м]]))</f>
        <v/>
      </c>
      <c r="AO67" s="7" t="str">
        <f>IFERROR(IF(AL67-AL66&lt;=0,"",AN67/SQRT(Table_pg6[[#This Row],[Удельное сопротивление грунта, Ом·м]])),AN67/SQRT(Table_pg6[[#This Row],[Удельное сопротивление грунта, Ом·м]]))</f>
        <v/>
      </c>
      <c r="AU67" s="7" t="str">
        <f>IFERROR(IF(AR67-AR66&lt;=0,"",AT67/SQRT(Table_pg7[[#This Row],[Удельное сопротивление грунта, Ом·м]])),AT67/SQRT(Table_pg7[[#This Row],[Удельное сопротивление грунта, Ом·м]]))</f>
        <v/>
      </c>
      <c r="BA67" s="7" t="str">
        <f>IFERROR(IF(AX67-AX66&lt;=0,"",AZ67/SQRT(Table_pg8[[#This Row],[Удельное сопротивление грунта, Ом·м]])),AZ67/SQRT(Table_pg8[[#This Row],[Удельное сопротивление грунта, Ом·м]]))</f>
        <v/>
      </c>
      <c r="BC67" s="57"/>
      <c r="BD67" s="44"/>
      <c r="BE67" s="45"/>
      <c r="BG67" s="7" t="str">
        <f>IFERROR(IF(BD67-AX86&lt;=0,"",BF67/SQRT(Table_pg9[[#This Row],[Удельное сопротивление грунта, Ом·м]])),BF67/SQRT(Table_pg9[[#This Row],[Удельное сопротивление грунта, Ом·м]]))</f>
        <v/>
      </c>
      <c r="BI67" s="42"/>
      <c r="BJ67" s="35"/>
      <c r="BK67" s="43"/>
      <c r="BM67" s="7" t="str">
        <f>IFERROR(IF(BJ67-BD96&lt;=0,"",BL67/SQRT(Table_pg10[[#This Row],[Удельное сопротивление грунта, Ом·м]])),BL67/SQRT(Table_pg10[[#This Row],[Удельное сопротивление грунта, Ом·м]]))</f>
        <v/>
      </c>
    </row>
    <row r="68" spans="1:65">
      <c r="A68" s="34">
        <v>1</v>
      </c>
      <c r="B68" s="35">
        <v>502.70000000000141</v>
      </c>
      <c r="C68" s="43">
        <v>66.5</v>
      </c>
      <c r="D68" s="7">
        <f t="shared" si="1"/>
        <v>100.00000000002274</v>
      </c>
      <c r="E68" s="7">
        <f>IFERROR(IF(B68-B67&lt;=0,"",D68/SQRT(Table_pg[[#This Row],[Удельное сопротивление грунта, Ом·м]])),D68/SQRT(Table_pg[[#This Row],[Удельное сопротивление грунта, Ом·м]]))</f>
        <v>12.262786789702105</v>
      </c>
      <c r="G68" s="38">
        <v>63</v>
      </c>
      <c r="H68" s="39">
        <v>502.70000000000141</v>
      </c>
      <c r="I68" s="55">
        <v>66.5</v>
      </c>
      <c r="J68" s="53">
        <f t="shared" si="2"/>
        <v>100.00000000002274</v>
      </c>
      <c r="K68" s="7">
        <f>IFERROR(IF(H68-H67&lt;=0,"",J68/SQRT(Table_pg1[[#This Row],[Удельное сопротивление грунта, Ом·м]])),J68/SQRT(Table_pg1[[#This Row],[Удельное сопротивление грунта, Ом·м]]))</f>
        <v>12.262786789702105</v>
      </c>
      <c r="Q68" s="7" t="str">
        <f>IFERROR(IF(N68-N67&lt;=0,"",P68/SQRT(Table_pg2[[#This Row],[Удельное сопротивление грунта, Ом·м]])),P68/SQRT(Table_pg2[[#This Row],[Удельное сопротивление грунта, Ом·м]]))</f>
        <v/>
      </c>
      <c r="W68" s="7" t="str">
        <f>IFERROR(IF(T68-T67&lt;=0,"",V68/SQRT(Table_pg3[[#This Row],[Удельное сопротивление грунта, Ом·м]])),V68/SQRT(Table_pg3[[#This Row],[Удельное сопротивление грунта, Ом·м]]))</f>
        <v/>
      </c>
      <c r="AC68" s="7" t="str">
        <f>IFERROR(IF(Z68-Z67&lt;=0,"",AB68/SQRT(Table_pg4[[#This Row],[Удельное сопротивление грунта, Ом·м]])),AB68/SQRT(Table_pg4[[#This Row],[Удельное сопротивление грунта, Ом·м]]))</f>
        <v/>
      </c>
      <c r="AI68" s="7" t="str">
        <f>IFERROR(IF(AF68-AF67&lt;=0,"",AH68/SQRT(Table_pg5[[#This Row],[Удельное сопротивление грунта, Ом·м]])),AH68/SQRT(Table_pg5[[#This Row],[Удельное сопротивление грунта, Ом·м]]))</f>
        <v/>
      </c>
      <c r="AO68" s="7" t="str">
        <f>IFERROR(IF(AL68-AL67&lt;=0,"",AN68/SQRT(Table_pg6[[#This Row],[Удельное сопротивление грунта, Ом·м]])),AN68/SQRT(Table_pg6[[#This Row],[Удельное сопротивление грунта, Ом·м]]))</f>
        <v/>
      </c>
      <c r="AU68" s="7" t="str">
        <f>IFERROR(IF(AR68-AR67&lt;=0,"",AT68/SQRT(Table_pg7[[#This Row],[Удельное сопротивление грунта, Ом·м]])),AT68/SQRT(Table_pg7[[#This Row],[Удельное сопротивление грунта, Ом·м]]))</f>
        <v/>
      </c>
      <c r="BA68" s="7" t="str">
        <f>IFERROR(IF(AX68-AX67&lt;=0,"",AZ68/SQRT(Table_pg8[[#This Row],[Удельное сопротивление грунта, Ом·м]])),AZ68/SQRT(Table_pg8[[#This Row],[Удельное сопротивление грунта, Ом·м]]))</f>
        <v/>
      </c>
      <c r="BC68" s="57"/>
      <c r="BD68" s="44"/>
      <c r="BE68" s="45"/>
      <c r="BG68" s="7" t="str">
        <f>IFERROR(IF(BD68-AX87&lt;=0,"",BF68/SQRT(Table_pg9[[#This Row],[Удельное сопротивление грунта, Ом·м]])),BF68/SQRT(Table_pg9[[#This Row],[Удельное сопротивление грунта, Ом·м]]))</f>
        <v/>
      </c>
      <c r="BI68" s="42"/>
      <c r="BJ68" s="35"/>
      <c r="BK68" s="43"/>
      <c r="BM68" s="7" t="str">
        <f>IFERROR(IF(BJ68-BD97&lt;=0,"",BL68/SQRT(Table_pg10[[#This Row],[Удельное сопротивление грунта, Ом·м]])),BL68/SQRT(Table_pg10[[#This Row],[Удельное сопротивление грунта, Ом·м]]))</f>
        <v/>
      </c>
    </row>
    <row r="69" spans="1:65">
      <c r="A69" s="34">
        <v>1</v>
      </c>
      <c r="B69" s="35">
        <v>502.80000000000143</v>
      </c>
      <c r="C69" s="43">
        <v>72.8</v>
      </c>
      <c r="D69" s="7">
        <f t="shared" si="1"/>
        <v>100.00000000002274</v>
      </c>
      <c r="E69" s="7">
        <f>IFERROR(IF(B69-B68&lt;=0,"",D69/SQRT(Table_pg[[#This Row],[Удельное сопротивление грунта, Ом·м]])),D69/SQRT(Table_pg[[#This Row],[Удельное сопротивление грунта, Ом·м]]))</f>
        <v>11.720180773465049</v>
      </c>
      <c r="G69" s="49">
        <v>64</v>
      </c>
      <c r="H69" s="50">
        <v>502.80000000000143</v>
      </c>
      <c r="I69" s="56">
        <v>72.8</v>
      </c>
      <c r="J69" s="52">
        <f t="shared" si="2"/>
        <v>100.00000000002274</v>
      </c>
      <c r="K69" s="7">
        <f>IFERROR(IF(H69-H68&lt;=0,"",J69/SQRT(Table_pg1[[#This Row],[Удельное сопротивление грунта, Ом·м]])),J69/SQRT(Table_pg1[[#This Row],[Удельное сопротивление грунта, Ом·м]]))</f>
        <v>11.720180773465049</v>
      </c>
      <c r="Q69" s="7" t="str">
        <f>IFERROR(IF(N69-N68&lt;=0,"",P69/SQRT(Table_pg2[[#This Row],[Удельное сопротивление грунта, Ом·м]])),P69/SQRT(Table_pg2[[#This Row],[Удельное сопротивление грунта, Ом·м]]))</f>
        <v/>
      </c>
      <c r="W69" s="7" t="str">
        <f>IFERROR(IF(T69-T68&lt;=0,"",V69/SQRT(Table_pg3[[#This Row],[Удельное сопротивление грунта, Ом·м]])),V69/SQRT(Table_pg3[[#This Row],[Удельное сопротивление грунта, Ом·м]]))</f>
        <v/>
      </c>
      <c r="AC69" s="7" t="str">
        <f>IFERROR(IF(Z69-Z68&lt;=0,"",AB69/SQRT(Table_pg4[[#This Row],[Удельное сопротивление грунта, Ом·м]])),AB69/SQRT(Table_pg4[[#This Row],[Удельное сопротивление грунта, Ом·м]]))</f>
        <v/>
      </c>
      <c r="AI69" s="7" t="str">
        <f>IFERROR(IF(AF69-AF68&lt;=0,"",AH69/SQRT(Table_pg5[[#This Row],[Удельное сопротивление грунта, Ом·м]])),AH69/SQRT(Table_pg5[[#This Row],[Удельное сопротивление грунта, Ом·м]]))</f>
        <v/>
      </c>
      <c r="AO69" s="7" t="str">
        <f>IFERROR(IF(AL69-AL68&lt;=0,"",AN69/SQRT(Table_pg6[[#This Row],[Удельное сопротивление грунта, Ом·м]])),AN69/SQRT(Table_pg6[[#This Row],[Удельное сопротивление грунта, Ом·м]]))</f>
        <v/>
      </c>
      <c r="AU69" s="7" t="str">
        <f>IFERROR(IF(AR69-AR68&lt;=0,"",AT69/SQRT(Table_pg7[[#This Row],[Удельное сопротивление грунта, Ом·м]])),AT69/SQRT(Table_pg7[[#This Row],[Удельное сопротивление грунта, Ом·м]]))</f>
        <v/>
      </c>
      <c r="BA69" s="7" t="str">
        <f>IFERROR(IF(AX69-AX68&lt;=0,"",AZ69/SQRT(Table_pg8[[#This Row],[Удельное сопротивление грунта, Ом·м]])),AZ69/SQRT(Table_pg8[[#This Row],[Удельное сопротивление грунта, Ом·м]]))</f>
        <v/>
      </c>
      <c r="BC69" s="57"/>
      <c r="BD69" s="44"/>
      <c r="BE69" s="45"/>
      <c r="BG69" s="7" t="str">
        <f>IFERROR(IF(BD69-AX88&lt;=0,"",BF69/SQRT(Table_pg9[[#This Row],[Удельное сопротивление грунта, Ом·м]])),BF69/SQRT(Table_pg9[[#This Row],[Удельное сопротивление грунта, Ом·м]]))</f>
        <v/>
      </c>
      <c r="BI69" s="42"/>
      <c r="BJ69" s="35"/>
      <c r="BK69" s="43"/>
      <c r="BM69" s="7" t="str">
        <f>IFERROR(IF(BJ69-BD98&lt;=0,"",BL69/SQRT(Table_pg10[[#This Row],[Удельное сопротивление грунта, Ом·м]])),BL69/SQRT(Table_pg10[[#This Row],[Удельное сопротивление грунта, Ом·м]]))</f>
        <v/>
      </c>
    </row>
    <row r="70" spans="1:65">
      <c r="A70" s="34">
        <v>1</v>
      </c>
      <c r="B70" s="35">
        <v>502.90000000000146</v>
      </c>
      <c r="C70" s="43">
        <v>61.2</v>
      </c>
      <c r="D70" s="7">
        <f t="shared" ref="D70:D133" si="12">IFERROR(IF(B70-B69&lt;=0,"",(B70-B69)*1000),100)</f>
        <v>100.00000000002274</v>
      </c>
      <c r="E70" s="7">
        <f>IFERROR(IF(B70-B69&lt;=0,"",D70/SQRT(Table_pg[[#This Row],[Удельное сопротивление грунта, Ом·м]])),D70/SQRT(Table_pg[[#This Row],[Удельное сопротивление грунта, Ом·м]]))</f>
        <v>12.782749814125747</v>
      </c>
      <c r="G70" s="38">
        <v>65</v>
      </c>
      <c r="H70" s="39">
        <v>502.90000000000146</v>
      </c>
      <c r="I70" s="55">
        <v>61.2</v>
      </c>
      <c r="J70" s="53">
        <f t="shared" ref="J70:J133" si="13">IFERROR(IF(H70-H69&lt;=0,"",(H70-H69)*1000),100)</f>
        <v>100.00000000002274</v>
      </c>
      <c r="K70" s="7">
        <f>IFERROR(IF(H70-H69&lt;=0,"",J70/SQRT(Table_pg1[[#This Row],[Удельное сопротивление грунта, Ом·м]])),J70/SQRT(Table_pg1[[#This Row],[Удельное сопротивление грунта, Ом·м]]))</f>
        <v>12.782749814125747</v>
      </c>
      <c r="Q70" s="7" t="str">
        <f>IFERROR(IF(N70-N69&lt;=0,"",P70/SQRT(Table_pg2[[#This Row],[Удельное сопротивление грунта, Ом·м]])),P70/SQRT(Table_pg2[[#This Row],[Удельное сопротивление грунта, Ом·м]]))</f>
        <v/>
      </c>
      <c r="W70" s="7" t="str">
        <f>IFERROR(IF(T70-T69&lt;=0,"",V70/SQRT(Table_pg3[[#This Row],[Удельное сопротивление грунта, Ом·м]])),V70/SQRT(Table_pg3[[#This Row],[Удельное сопротивление грунта, Ом·м]]))</f>
        <v/>
      </c>
      <c r="AC70" s="7" t="str">
        <f>IFERROR(IF(Z70-Z69&lt;=0,"",AB70/SQRT(Table_pg4[[#This Row],[Удельное сопротивление грунта, Ом·м]])),AB70/SQRT(Table_pg4[[#This Row],[Удельное сопротивление грунта, Ом·м]]))</f>
        <v/>
      </c>
      <c r="AI70" s="7" t="str">
        <f>IFERROR(IF(AF70-AF69&lt;=0,"",AH70/SQRT(Table_pg5[[#This Row],[Удельное сопротивление грунта, Ом·м]])),AH70/SQRT(Table_pg5[[#This Row],[Удельное сопротивление грунта, Ом·м]]))</f>
        <v/>
      </c>
      <c r="AO70" s="7" t="str">
        <f>IFERROR(IF(AL70-AL69&lt;=0,"",AN70/SQRT(Table_pg6[[#This Row],[Удельное сопротивление грунта, Ом·м]])),AN70/SQRT(Table_pg6[[#This Row],[Удельное сопротивление грунта, Ом·м]]))</f>
        <v/>
      </c>
      <c r="AU70" s="7" t="str">
        <f>IFERROR(IF(AR70-AR69&lt;=0,"",AT70/SQRT(Table_pg7[[#This Row],[Удельное сопротивление грунта, Ом·м]])),AT70/SQRT(Table_pg7[[#This Row],[Удельное сопротивление грунта, Ом·м]]))</f>
        <v/>
      </c>
      <c r="BA70" s="7" t="str">
        <f>IFERROR(IF(AX70-AX69&lt;=0,"",AZ70/SQRT(Table_pg8[[#This Row],[Удельное сопротивление грунта, Ом·м]])),AZ70/SQRT(Table_pg8[[#This Row],[Удельное сопротивление грунта, Ом·м]]))</f>
        <v/>
      </c>
      <c r="BC70" s="57"/>
      <c r="BD70" s="44"/>
      <c r="BE70" s="45"/>
      <c r="BG70" s="7" t="str">
        <f>IFERROR(IF(BD70-AX89&lt;=0,"",BF70/SQRT(Table_pg9[[#This Row],[Удельное сопротивление грунта, Ом·м]])),BF70/SQRT(Table_pg9[[#This Row],[Удельное сопротивление грунта, Ом·м]]))</f>
        <v/>
      </c>
      <c r="BI70" s="42"/>
      <c r="BJ70" s="35"/>
      <c r="BK70" s="43"/>
      <c r="BM70" s="7" t="str">
        <f>IFERROR(IF(BJ70-BD99&lt;=0,"",BL70/SQRT(Table_pg10[[#This Row],[Удельное сопротивление грунта, Ом·м]])),BL70/SQRT(Table_pg10[[#This Row],[Удельное сопротивление грунта, Ом·м]]))</f>
        <v/>
      </c>
    </row>
    <row r="71" spans="1:65">
      <c r="A71" s="34">
        <v>1</v>
      </c>
      <c r="B71" s="35">
        <v>503.00000000000148</v>
      </c>
      <c r="C71" s="43">
        <v>63.5</v>
      </c>
      <c r="D71" s="7">
        <f t="shared" si="12"/>
        <v>100.00000000002274</v>
      </c>
      <c r="E71" s="7">
        <f>IFERROR(IF(B71-B70&lt;=0,"",D71/SQRT(Table_pg[[#This Row],[Удельное сопротивление грунта, Ом·м]])),D71/SQRT(Table_pg[[#This Row],[Удельное сопротивление грунта, Ом·м]]))</f>
        <v>12.549116102766025</v>
      </c>
      <c r="G71" s="49">
        <v>66</v>
      </c>
      <c r="H71" s="50">
        <v>503.00000000000148</v>
      </c>
      <c r="I71" s="56">
        <v>63.5</v>
      </c>
      <c r="J71" s="52">
        <f t="shared" si="13"/>
        <v>100.00000000002274</v>
      </c>
      <c r="K71" s="7">
        <f>IFERROR(IF(H71-H70&lt;=0,"",J71/SQRT(Table_pg1[[#This Row],[Удельное сопротивление грунта, Ом·м]])),J71/SQRT(Table_pg1[[#This Row],[Удельное сопротивление грунта, Ом·м]]))</f>
        <v>12.549116102766025</v>
      </c>
      <c r="Q71" s="7" t="str">
        <f>IFERROR(IF(N71-N70&lt;=0,"",P71/SQRT(Table_pg2[[#This Row],[Удельное сопротивление грунта, Ом·м]])),P71/SQRT(Table_pg2[[#This Row],[Удельное сопротивление грунта, Ом·м]]))</f>
        <v/>
      </c>
      <c r="W71" s="7" t="str">
        <f>IFERROR(IF(T71-T70&lt;=0,"",V71/SQRT(Table_pg3[[#This Row],[Удельное сопротивление грунта, Ом·м]])),V71/SQRT(Table_pg3[[#This Row],[Удельное сопротивление грунта, Ом·м]]))</f>
        <v/>
      </c>
      <c r="AC71" s="7" t="str">
        <f>IFERROR(IF(Z71-Z70&lt;=0,"",AB71/SQRT(Table_pg4[[#This Row],[Удельное сопротивление грунта, Ом·м]])),AB71/SQRT(Table_pg4[[#This Row],[Удельное сопротивление грунта, Ом·м]]))</f>
        <v/>
      </c>
      <c r="AI71" s="7" t="str">
        <f>IFERROR(IF(AF71-AF70&lt;=0,"",AH71/SQRT(Table_pg5[[#This Row],[Удельное сопротивление грунта, Ом·м]])),AH71/SQRT(Table_pg5[[#This Row],[Удельное сопротивление грунта, Ом·м]]))</f>
        <v/>
      </c>
      <c r="AO71" s="7" t="str">
        <f>IFERROR(IF(AL71-AL70&lt;=0,"",AN71/SQRT(Table_pg6[[#This Row],[Удельное сопротивление грунта, Ом·м]])),AN71/SQRT(Table_pg6[[#This Row],[Удельное сопротивление грунта, Ом·м]]))</f>
        <v/>
      </c>
      <c r="AU71" s="7" t="str">
        <f>IFERROR(IF(AR71-AR70&lt;=0,"",AT71/SQRT(Table_pg7[[#This Row],[Удельное сопротивление грунта, Ом·м]])),AT71/SQRT(Table_pg7[[#This Row],[Удельное сопротивление грунта, Ом·м]]))</f>
        <v/>
      </c>
      <c r="BA71" s="7" t="str">
        <f>IFERROR(IF(AX71-AX70&lt;=0,"",AZ71/SQRT(Table_pg8[[#This Row],[Удельное сопротивление грунта, Ом·м]])),AZ71/SQRT(Table_pg8[[#This Row],[Удельное сопротивление грунта, Ом·м]]))</f>
        <v/>
      </c>
      <c r="BC71" s="57"/>
      <c r="BD71" s="44"/>
      <c r="BE71" s="45"/>
      <c r="BG71" s="7" t="str">
        <f>IFERROR(IF(BD71-AX90&lt;=0,"",BF71/SQRT(Table_pg9[[#This Row],[Удельное сопротивление грунта, Ом·м]])),BF71/SQRT(Table_pg9[[#This Row],[Удельное сопротивление грунта, Ом·м]]))</f>
        <v/>
      </c>
      <c r="BI71" s="42"/>
      <c r="BJ71" s="35"/>
      <c r="BK71" s="43"/>
      <c r="BM71" s="7" t="str">
        <f>IFERROR(IF(BJ71-BD100&lt;=0,"",BL71/SQRT(Table_pg10[[#This Row],[Удельное сопротивление грунта, Ом·м]])),BL71/SQRT(Table_pg10[[#This Row],[Удельное сопротивление грунта, Ом·м]]))</f>
        <v/>
      </c>
    </row>
    <row r="72" spans="1:65">
      <c r="A72" s="34">
        <v>1</v>
      </c>
      <c r="B72" s="35">
        <v>503.1000000000015</v>
      </c>
      <c r="C72" s="43">
        <v>101</v>
      </c>
      <c r="D72" s="7">
        <f t="shared" si="12"/>
        <v>100.00000000002274</v>
      </c>
      <c r="E72" s="7">
        <f>IFERROR(IF(B72-B71&lt;=0,"",D72/SQRT(Table_pg[[#This Row],[Удельное сопротивление грунта, Ом·м]])),D72/SQRT(Table_pg[[#This Row],[Удельное сопротивление грунта, Ом·м]]))</f>
        <v>9.9503719021021535</v>
      </c>
      <c r="G72" s="38">
        <v>67</v>
      </c>
      <c r="H72" s="39">
        <v>503.1000000000015</v>
      </c>
      <c r="I72" s="55">
        <v>101</v>
      </c>
      <c r="J72" s="53">
        <f t="shared" si="13"/>
        <v>100.00000000002274</v>
      </c>
      <c r="K72" s="7">
        <f>IFERROR(IF(H72-H71&lt;=0,"",J72/SQRT(Table_pg1[[#This Row],[Удельное сопротивление грунта, Ом·м]])),J72/SQRT(Table_pg1[[#This Row],[Удельное сопротивление грунта, Ом·м]]))</f>
        <v>9.9503719021021535</v>
      </c>
      <c r="Q72" s="7" t="str">
        <f>IFERROR(IF(N72-N71&lt;=0,"",P72/SQRT(Table_pg2[[#This Row],[Удельное сопротивление грунта, Ом·м]])),P72/SQRT(Table_pg2[[#This Row],[Удельное сопротивление грунта, Ом·м]]))</f>
        <v/>
      </c>
      <c r="W72" s="7" t="str">
        <f>IFERROR(IF(T72-T71&lt;=0,"",V72/SQRT(Table_pg3[[#This Row],[Удельное сопротивление грунта, Ом·м]])),V72/SQRT(Table_pg3[[#This Row],[Удельное сопротивление грунта, Ом·м]]))</f>
        <v/>
      </c>
      <c r="AC72" s="7" t="str">
        <f>IFERROR(IF(Z72-Z71&lt;=0,"",AB72/SQRT(Table_pg4[[#This Row],[Удельное сопротивление грунта, Ом·м]])),AB72/SQRT(Table_pg4[[#This Row],[Удельное сопротивление грунта, Ом·м]]))</f>
        <v/>
      </c>
      <c r="AI72" s="7" t="str">
        <f>IFERROR(IF(AF72-AF71&lt;=0,"",AH72/SQRT(Table_pg5[[#This Row],[Удельное сопротивление грунта, Ом·м]])),AH72/SQRT(Table_pg5[[#This Row],[Удельное сопротивление грунта, Ом·м]]))</f>
        <v/>
      </c>
      <c r="AO72" s="7" t="str">
        <f>IFERROR(IF(AL72-AL71&lt;=0,"",AN72/SQRT(Table_pg6[[#This Row],[Удельное сопротивление грунта, Ом·м]])),AN72/SQRT(Table_pg6[[#This Row],[Удельное сопротивление грунта, Ом·м]]))</f>
        <v/>
      </c>
      <c r="AU72" s="7" t="str">
        <f>IFERROR(IF(AR72-AR71&lt;=0,"",AT72/SQRT(Table_pg7[[#This Row],[Удельное сопротивление грунта, Ом·м]])),AT72/SQRT(Table_pg7[[#This Row],[Удельное сопротивление грунта, Ом·м]]))</f>
        <v/>
      </c>
      <c r="BA72" s="7" t="str">
        <f>IFERROR(IF(AX72-AX71&lt;=0,"",AZ72/SQRT(Table_pg8[[#This Row],[Удельное сопротивление грунта, Ом·м]])),AZ72/SQRT(Table_pg8[[#This Row],[Удельное сопротивление грунта, Ом·м]]))</f>
        <v/>
      </c>
      <c r="BC72" s="57"/>
      <c r="BD72" s="44"/>
      <c r="BE72" s="45"/>
      <c r="BG72" s="7" t="str">
        <f>IFERROR(IF(BD72-AX91&lt;=0,"",BF72/SQRT(Table_pg9[[#This Row],[Удельное сопротивление грунта, Ом·м]])),BF72/SQRT(Table_pg9[[#This Row],[Удельное сопротивление грунта, Ом·м]]))</f>
        <v/>
      </c>
      <c r="BI72" s="42"/>
      <c r="BJ72" s="35"/>
      <c r="BK72" s="43"/>
      <c r="BM72" s="7" t="str">
        <f>IFERROR(IF(BJ72-BD101&lt;=0,"",BL72/SQRT(Table_pg10[[#This Row],[Удельное сопротивление грунта, Ом·м]])),BL72/SQRT(Table_pg10[[#This Row],[Удельное сопротивление грунта, Ом·м]]))</f>
        <v/>
      </c>
    </row>
    <row r="73" spans="1:65">
      <c r="A73" s="34">
        <v>1</v>
      </c>
      <c r="B73" s="35">
        <v>503.20000000000152</v>
      </c>
      <c r="C73" s="43">
        <v>65.5</v>
      </c>
      <c r="D73" s="7">
        <f t="shared" si="12"/>
        <v>100.00000000002274</v>
      </c>
      <c r="E73" s="7">
        <f>IFERROR(IF(B73-B72&lt;=0,"",D73/SQRT(Table_pg[[#This Row],[Удельное сопротивление грунта, Ом·м]])),D73/SQRT(Table_pg[[#This Row],[Удельное сопротивление грунта, Ом·м]]))</f>
        <v>12.356041264307118</v>
      </c>
      <c r="G73" s="49">
        <v>68</v>
      </c>
      <c r="H73" s="50">
        <v>503.20000000000152</v>
      </c>
      <c r="I73" s="56">
        <v>65.5</v>
      </c>
      <c r="J73" s="52">
        <f t="shared" si="13"/>
        <v>100.00000000002274</v>
      </c>
      <c r="K73" s="7">
        <f>IFERROR(IF(H73-H72&lt;=0,"",J73/SQRT(Table_pg1[[#This Row],[Удельное сопротивление грунта, Ом·м]])),J73/SQRT(Table_pg1[[#This Row],[Удельное сопротивление грунта, Ом·м]]))</f>
        <v>12.356041264307118</v>
      </c>
      <c r="Q73" s="7" t="str">
        <f>IFERROR(IF(N73-N72&lt;=0,"",P73/SQRT(Table_pg2[[#This Row],[Удельное сопротивление грунта, Ом·м]])),P73/SQRT(Table_pg2[[#This Row],[Удельное сопротивление грунта, Ом·м]]))</f>
        <v/>
      </c>
      <c r="W73" s="7" t="str">
        <f>IFERROR(IF(T73-T72&lt;=0,"",V73/SQRT(Table_pg3[[#This Row],[Удельное сопротивление грунта, Ом·м]])),V73/SQRT(Table_pg3[[#This Row],[Удельное сопротивление грунта, Ом·м]]))</f>
        <v/>
      </c>
      <c r="AC73" s="7" t="str">
        <f>IFERROR(IF(Z73-Z72&lt;=0,"",AB73/SQRT(Table_pg4[[#This Row],[Удельное сопротивление грунта, Ом·м]])),AB73/SQRT(Table_pg4[[#This Row],[Удельное сопротивление грунта, Ом·м]]))</f>
        <v/>
      </c>
      <c r="AI73" s="7" t="str">
        <f>IFERROR(IF(AF73-AF72&lt;=0,"",AH73/SQRT(Table_pg5[[#This Row],[Удельное сопротивление грунта, Ом·м]])),AH73/SQRT(Table_pg5[[#This Row],[Удельное сопротивление грунта, Ом·м]]))</f>
        <v/>
      </c>
      <c r="AO73" s="7" t="str">
        <f>IFERROR(IF(AL73-AL72&lt;=0,"",AN73/SQRT(Table_pg6[[#This Row],[Удельное сопротивление грунта, Ом·м]])),AN73/SQRT(Table_pg6[[#This Row],[Удельное сопротивление грунта, Ом·м]]))</f>
        <v/>
      </c>
      <c r="AU73" s="7" t="str">
        <f>IFERROR(IF(AR73-AR72&lt;=0,"",AT73/SQRT(Table_pg7[[#This Row],[Удельное сопротивление грунта, Ом·м]])),AT73/SQRT(Table_pg7[[#This Row],[Удельное сопротивление грунта, Ом·м]]))</f>
        <v/>
      </c>
      <c r="BA73" s="7" t="str">
        <f>IFERROR(IF(AX73-AX72&lt;=0,"",AZ73/SQRT(Table_pg8[[#This Row],[Удельное сопротивление грунта, Ом·м]])),AZ73/SQRT(Table_pg8[[#This Row],[Удельное сопротивление грунта, Ом·м]]))</f>
        <v/>
      </c>
      <c r="BC73" s="57"/>
      <c r="BD73" s="44"/>
      <c r="BE73" s="45"/>
      <c r="BG73" s="7" t="str">
        <f>IFERROR(IF(BD73-AX92&lt;=0,"",BF73/SQRT(Table_pg9[[#This Row],[Удельное сопротивление грунта, Ом·м]])),BF73/SQRT(Table_pg9[[#This Row],[Удельное сопротивление грунта, Ом·м]]))</f>
        <v/>
      </c>
      <c r="BI73" s="42"/>
      <c r="BJ73" s="35"/>
      <c r="BK73" s="43"/>
      <c r="BM73" s="7" t="str">
        <f>IFERROR(IF(BJ73-BD102&lt;=0,"",BL73/SQRT(Table_pg10[[#This Row],[Удельное сопротивление грунта, Ом·м]])),BL73/SQRT(Table_pg10[[#This Row],[Удельное сопротивление грунта, Ом·м]]))</f>
        <v/>
      </c>
    </row>
    <row r="74" spans="1:65">
      <c r="A74" s="34">
        <v>1</v>
      </c>
      <c r="B74" s="35">
        <v>503.30000000000155</v>
      </c>
      <c r="C74" s="43">
        <v>53.6</v>
      </c>
      <c r="D74" s="7">
        <f t="shared" si="12"/>
        <v>100.00000000002274</v>
      </c>
      <c r="E74" s="7">
        <f>IFERROR(IF(B74-B73&lt;=0,"",D74/SQRT(Table_pg[[#This Row],[Удельное сопротивление грунта, Ом·м]])),D74/SQRT(Table_pg[[#This Row],[Удельное сопротивление грунта, Ом·м]]))</f>
        <v>13.658959117706932</v>
      </c>
      <c r="G74" s="38">
        <v>69</v>
      </c>
      <c r="H74" s="39">
        <v>503.30000000000155</v>
      </c>
      <c r="I74" s="55">
        <v>53.6</v>
      </c>
      <c r="J74" s="53">
        <f t="shared" si="13"/>
        <v>100.00000000002274</v>
      </c>
      <c r="K74" s="7">
        <f>IFERROR(IF(H74-H73&lt;=0,"",J74/SQRT(Table_pg1[[#This Row],[Удельное сопротивление грунта, Ом·м]])),J74/SQRT(Table_pg1[[#This Row],[Удельное сопротивление грунта, Ом·м]]))</f>
        <v>13.658959117706932</v>
      </c>
      <c r="Q74" s="7" t="str">
        <f>IFERROR(IF(N74-N73&lt;=0,"",P74/SQRT(Table_pg2[[#This Row],[Удельное сопротивление грунта, Ом·м]])),P74/SQRT(Table_pg2[[#This Row],[Удельное сопротивление грунта, Ом·м]]))</f>
        <v/>
      </c>
      <c r="W74" s="7" t="str">
        <f>IFERROR(IF(T74-T73&lt;=0,"",V74/SQRT(Table_pg3[[#This Row],[Удельное сопротивление грунта, Ом·м]])),V74/SQRT(Table_pg3[[#This Row],[Удельное сопротивление грунта, Ом·м]]))</f>
        <v/>
      </c>
      <c r="AC74" s="7" t="str">
        <f>IFERROR(IF(Z74-Z73&lt;=0,"",AB74/SQRT(Table_pg4[[#This Row],[Удельное сопротивление грунта, Ом·м]])),AB74/SQRT(Table_pg4[[#This Row],[Удельное сопротивление грунта, Ом·м]]))</f>
        <v/>
      </c>
      <c r="AI74" s="7" t="str">
        <f>IFERROR(IF(AF74-AF73&lt;=0,"",AH74/SQRT(Table_pg5[[#This Row],[Удельное сопротивление грунта, Ом·м]])),AH74/SQRT(Table_pg5[[#This Row],[Удельное сопротивление грунта, Ом·м]]))</f>
        <v/>
      </c>
      <c r="AO74" s="7" t="str">
        <f>IFERROR(IF(AL74-AL73&lt;=0,"",AN74/SQRT(Table_pg6[[#This Row],[Удельное сопротивление грунта, Ом·м]])),AN74/SQRT(Table_pg6[[#This Row],[Удельное сопротивление грунта, Ом·м]]))</f>
        <v/>
      </c>
      <c r="AU74" s="7" t="str">
        <f>IFERROR(IF(AR74-AR73&lt;=0,"",AT74/SQRT(Table_pg7[[#This Row],[Удельное сопротивление грунта, Ом·м]])),AT74/SQRT(Table_pg7[[#This Row],[Удельное сопротивление грунта, Ом·м]]))</f>
        <v/>
      </c>
      <c r="BA74" s="7" t="str">
        <f>IFERROR(IF(AX74-AX73&lt;=0,"",AZ74/SQRT(Table_pg8[[#This Row],[Удельное сопротивление грунта, Ом·м]])),AZ74/SQRT(Table_pg8[[#This Row],[Удельное сопротивление грунта, Ом·м]]))</f>
        <v/>
      </c>
      <c r="BC74" s="57"/>
      <c r="BD74" s="44"/>
      <c r="BE74" s="45"/>
      <c r="BG74" s="7" t="str">
        <f>IFERROR(IF(BD74-AX93&lt;=0,"",BF74/SQRT(Table_pg9[[#This Row],[Удельное сопротивление грунта, Ом·м]])),BF74/SQRT(Table_pg9[[#This Row],[Удельное сопротивление грунта, Ом·м]]))</f>
        <v/>
      </c>
      <c r="BI74" s="42"/>
      <c r="BJ74" s="35"/>
      <c r="BK74" s="43"/>
      <c r="BM74" s="7" t="str">
        <f>IFERROR(IF(BJ74-BD103&lt;=0,"",BL74/SQRT(Table_pg10[[#This Row],[Удельное сопротивление грунта, Ом·м]])),BL74/SQRT(Table_pg10[[#This Row],[Удельное сопротивление грунта, Ом·м]]))</f>
        <v/>
      </c>
    </row>
    <row r="75" spans="1:65">
      <c r="A75" s="34">
        <v>1</v>
      </c>
      <c r="B75" s="35">
        <v>503.40000000000157</v>
      </c>
      <c r="C75" s="43">
        <v>41.2</v>
      </c>
      <c r="D75" s="7">
        <f t="shared" si="12"/>
        <v>100.00000000002274</v>
      </c>
      <c r="E75" s="7">
        <f>IFERROR(IF(B75-B74&lt;=0,"",D75/SQRT(Table_pg[[#This Row],[Удельное сопротивление грунта, Ом·м]])),D75/SQRT(Table_pg[[#This Row],[Удельное сопротивление грунта, Ом·м]]))</f>
        <v>15.579423821247438</v>
      </c>
      <c r="G75" s="49">
        <v>70</v>
      </c>
      <c r="H75" s="50">
        <v>503.40000000000157</v>
      </c>
      <c r="I75" s="56">
        <v>41.2</v>
      </c>
      <c r="J75" s="52">
        <f t="shared" si="13"/>
        <v>100.00000000002274</v>
      </c>
      <c r="K75" s="7">
        <f>IFERROR(IF(H75-H74&lt;=0,"",J75/SQRT(Table_pg1[[#This Row],[Удельное сопротивление грунта, Ом·м]])),J75/SQRT(Table_pg1[[#This Row],[Удельное сопротивление грунта, Ом·м]]))</f>
        <v>15.579423821247438</v>
      </c>
      <c r="Q75" s="7" t="str">
        <f>IFERROR(IF(N75-N74&lt;=0,"",P75/SQRT(Table_pg2[[#This Row],[Удельное сопротивление грунта, Ом·м]])),P75/SQRT(Table_pg2[[#This Row],[Удельное сопротивление грунта, Ом·м]]))</f>
        <v/>
      </c>
      <c r="W75" s="7" t="str">
        <f>IFERROR(IF(T75-T74&lt;=0,"",V75/SQRT(Table_pg3[[#This Row],[Удельное сопротивление грунта, Ом·м]])),V75/SQRT(Table_pg3[[#This Row],[Удельное сопротивление грунта, Ом·м]]))</f>
        <v/>
      </c>
      <c r="AC75" s="7" t="str">
        <f>IFERROR(IF(Z75-Z74&lt;=0,"",AB75/SQRT(Table_pg4[[#This Row],[Удельное сопротивление грунта, Ом·м]])),AB75/SQRT(Table_pg4[[#This Row],[Удельное сопротивление грунта, Ом·м]]))</f>
        <v/>
      </c>
      <c r="AI75" s="7" t="str">
        <f>IFERROR(IF(AF75-AF74&lt;=0,"",AH75/SQRT(Table_pg5[[#This Row],[Удельное сопротивление грунта, Ом·м]])),AH75/SQRT(Table_pg5[[#This Row],[Удельное сопротивление грунта, Ом·м]]))</f>
        <v/>
      </c>
      <c r="AO75" s="7" t="str">
        <f>IFERROR(IF(AL75-AL74&lt;=0,"",AN75/SQRT(Table_pg6[[#This Row],[Удельное сопротивление грунта, Ом·м]])),AN75/SQRT(Table_pg6[[#This Row],[Удельное сопротивление грунта, Ом·м]]))</f>
        <v/>
      </c>
      <c r="AU75" s="7" t="str">
        <f>IFERROR(IF(AR75-AR74&lt;=0,"",AT75/SQRT(Table_pg7[[#This Row],[Удельное сопротивление грунта, Ом·м]])),AT75/SQRT(Table_pg7[[#This Row],[Удельное сопротивление грунта, Ом·м]]))</f>
        <v/>
      </c>
      <c r="BA75" s="7" t="str">
        <f>IFERROR(IF(AX75-AX74&lt;=0,"",AZ75/SQRT(Table_pg8[[#This Row],[Удельное сопротивление грунта, Ом·м]])),AZ75/SQRT(Table_pg8[[#This Row],[Удельное сопротивление грунта, Ом·м]]))</f>
        <v/>
      </c>
      <c r="BC75" s="57"/>
      <c r="BD75" s="44"/>
      <c r="BE75" s="45"/>
      <c r="BG75" s="7" t="str">
        <f>IFERROR(IF(BD75-AX94&lt;=0,"",BF75/SQRT(Table_pg9[[#This Row],[Удельное сопротивление грунта, Ом·м]])),BF75/SQRT(Table_pg9[[#This Row],[Удельное сопротивление грунта, Ом·м]]))</f>
        <v/>
      </c>
      <c r="BI75" s="42"/>
      <c r="BJ75" s="35"/>
      <c r="BK75" s="43"/>
      <c r="BM75" s="7" t="str">
        <f>IFERROR(IF(BJ75-BD104&lt;=0,"",BL75/SQRT(Table_pg10[[#This Row],[Удельное сопротивление грунта, Ом·м]])),BL75/SQRT(Table_pg10[[#This Row],[Удельное сопротивление грунта, Ом·м]]))</f>
        <v/>
      </c>
    </row>
    <row r="76" spans="1:65">
      <c r="A76" s="34">
        <v>1</v>
      </c>
      <c r="B76" s="35">
        <v>503.50000000000159</v>
      </c>
      <c r="C76" s="43">
        <v>49.4</v>
      </c>
      <c r="D76" s="7">
        <f t="shared" si="12"/>
        <v>100.00000000002274</v>
      </c>
      <c r="E76" s="7">
        <f>IFERROR(IF(B76-B75&lt;=0,"",D76/SQRT(Table_pg[[#This Row],[Удельное сопротивление грунта, Ом·м]])),D76/SQRT(Table_pg[[#This Row],[Удельное сопротивление грунта, Ом·м]]))</f>
        <v>14.227759830615041</v>
      </c>
      <c r="G76" s="38">
        <v>71</v>
      </c>
      <c r="H76" s="39">
        <v>503.50000000000159</v>
      </c>
      <c r="I76" s="55">
        <v>49.4</v>
      </c>
      <c r="J76" s="53">
        <f t="shared" si="13"/>
        <v>100.00000000002274</v>
      </c>
      <c r="K76" s="7">
        <f>IFERROR(IF(H76-H75&lt;=0,"",J76/SQRT(Table_pg1[[#This Row],[Удельное сопротивление грунта, Ом·м]])),J76/SQRT(Table_pg1[[#This Row],[Удельное сопротивление грунта, Ом·м]]))</f>
        <v>14.227759830615041</v>
      </c>
      <c r="Q76" s="7" t="str">
        <f>IFERROR(IF(N76-N75&lt;=0,"",P76/SQRT(Table_pg2[[#This Row],[Удельное сопротивление грунта, Ом·м]])),P76/SQRT(Table_pg2[[#This Row],[Удельное сопротивление грунта, Ом·м]]))</f>
        <v/>
      </c>
      <c r="W76" s="7" t="str">
        <f>IFERROR(IF(T76-T75&lt;=0,"",V76/SQRT(Table_pg3[[#This Row],[Удельное сопротивление грунта, Ом·м]])),V76/SQRT(Table_pg3[[#This Row],[Удельное сопротивление грунта, Ом·м]]))</f>
        <v/>
      </c>
      <c r="AC76" s="7" t="str">
        <f>IFERROR(IF(Z76-Z75&lt;=0,"",AB76/SQRT(Table_pg4[[#This Row],[Удельное сопротивление грунта, Ом·м]])),AB76/SQRT(Table_pg4[[#This Row],[Удельное сопротивление грунта, Ом·м]]))</f>
        <v/>
      </c>
      <c r="AI76" s="7" t="str">
        <f>IFERROR(IF(AF76-AF75&lt;=0,"",AH76/SQRT(Table_pg5[[#This Row],[Удельное сопротивление грунта, Ом·м]])),AH76/SQRT(Table_pg5[[#This Row],[Удельное сопротивление грунта, Ом·м]]))</f>
        <v/>
      </c>
      <c r="AO76" s="7" t="str">
        <f>IFERROR(IF(AL76-AL75&lt;=0,"",AN76/SQRT(Table_pg6[[#This Row],[Удельное сопротивление грунта, Ом·м]])),AN76/SQRT(Table_pg6[[#This Row],[Удельное сопротивление грунта, Ом·м]]))</f>
        <v/>
      </c>
      <c r="AU76" s="7" t="str">
        <f>IFERROR(IF(AR76-AR75&lt;=0,"",AT76/SQRT(Table_pg7[[#This Row],[Удельное сопротивление грунта, Ом·м]])),AT76/SQRT(Table_pg7[[#This Row],[Удельное сопротивление грунта, Ом·м]]))</f>
        <v/>
      </c>
      <c r="BA76" s="7" t="str">
        <f>IFERROR(IF(AX76-AX75&lt;=0,"",AZ76/SQRT(Table_pg8[[#This Row],[Удельное сопротивление грунта, Ом·м]])),AZ76/SQRT(Table_pg8[[#This Row],[Удельное сопротивление грунта, Ом·м]]))</f>
        <v/>
      </c>
      <c r="BC76" s="57"/>
      <c r="BD76" s="44"/>
      <c r="BE76" s="45"/>
      <c r="BG76" s="7" t="str">
        <f>IFERROR(IF(BD76-AX95&lt;=0,"",BF76/SQRT(Table_pg9[[#This Row],[Удельное сопротивление грунта, Ом·м]])),BF76/SQRT(Table_pg9[[#This Row],[Удельное сопротивление грунта, Ом·м]]))</f>
        <v/>
      </c>
      <c r="BI76" s="42"/>
      <c r="BJ76" s="35"/>
      <c r="BK76" s="43"/>
      <c r="BM76" s="7" t="str">
        <f>IFERROR(IF(BJ76-BD105&lt;=0,"",BL76/SQRT(Table_pg10[[#This Row],[Удельное сопротивление грунта, Ом·м]])),BL76/SQRT(Table_pg10[[#This Row],[Удельное сопротивление грунта, Ом·м]]))</f>
        <v/>
      </c>
    </row>
    <row r="77" spans="1:65">
      <c r="A77" s="34">
        <v>1</v>
      </c>
      <c r="B77" s="35">
        <v>503.60000000000161</v>
      </c>
      <c r="C77" s="43">
        <v>42.4</v>
      </c>
      <c r="D77" s="7">
        <f t="shared" si="12"/>
        <v>100.00000000002274</v>
      </c>
      <c r="E77" s="7">
        <f>IFERROR(IF(B77-B76&lt;=0,"",D77/SQRT(Table_pg[[#This Row],[Удельное сопротивление грунта, Ом·м]])),D77/SQRT(Table_pg[[#This Row],[Удельное сопротивление грунта, Ом·м]]))</f>
        <v>15.357377920852272</v>
      </c>
      <c r="G77" s="49">
        <v>72</v>
      </c>
      <c r="H77" s="50">
        <v>503.60000000000161</v>
      </c>
      <c r="I77" s="56">
        <v>42.4</v>
      </c>
      <c r="J77" s="52">
        <f t="shared" si="13"/>
        <v>100.00000000002274</v>
      </c>
      <c r="K77" s="7">
        <f>IFERROR(IF(H77-H76&lt;=0,"",J77/SQRT(Table_pg1[[#This Row],[Удельное сопротивление грунта, Ом·м]])),J77/SQRT(Table_pg1[[#This Row],[Удельное сопротивление грунта, Ом·м]]))</f>
        <v>15.357377920852272</v>
      </c>
      <c r="Q77" s="7" t="str">
        <f>IFERROR(IF(N77-N76&lt;=0,"",P77/SQRT(Table_pg2[[#This Row],[Удельное сопротивление грунта, Ом·м]])),P77/SQRT(Table_pg2[[#This Row],[Удельное сопротивление грунта, Ом·м]]))</f>
        <v/>
      </c>
      <c r="W77" s="7" t="str">
        <f>IFERROR(IF(T77-T76&lt;=0,"",V77/SQRT(Table_pg3[[#This Row],[Удельное сопротивление грунта, Ом·м]])),V77/SQRT(Table_pg3[[#This Row],[Удельное сопротивление грунта, Ом·м]]))</f>
        <v/>
      </c>
      <c r="AC77" s="7" t="str">
        <f>IFERROR(IF(Z77-Z76&lt;=0,"",AB77/SQRT(Table_pg4[[#This Row],[Удельное сопротивление грунта, Ом·м]])),AB77/SQRT(Table_pg4[[#This Row],[Удельное сопротивление грунта, Ом·м]]))</f>
        <v/>
      </c>
      <c r="AI77" s="7" t="str">
        <f>IFERROR(IF(AF77-AF76&lt;=0,"",AH77/SQRT(Table_pg5[[#This Row],[Удельное сопротивление грунта, Ом·м]])),AH77/SQRT(Table_pg5[[#This Row],[Удельное сопротивление грунта, Ом·м]]))</f>
        <v/>
      </c>
      <c r="AO77" s="7" t="str">
        <f>IFERROR(IF(AL77-AL76&lt;=0,"",AN77/SQRT(Table_pg6[[#This Row],[Удельное сопротивление грунта, Ом·м]])),AN77/SQRT(Table_pg6[[#This Row],[Удельное сопротивление грунта, Ом·м]]))</f>
        <v/>
      </c>
      <c r="AU77" s="7" t="str">
        <f>IFERROR(IF(AR77-AR76&lt;=0,"",AT77/SQRT(Table_pg7[[#This Row],[Удельное сопротивление грунта, Ом·м]])),AT77/SQRT(Table_pg7[[#This Row],[Удельное сопротивление грунта, Ом·м]]))</f>
        <v/>
      </c>
      <c r="BA77" s="7" t="str">
        <f>IFERROR(IF(AX77-AX76&lt;=0,"",AZ77/SQRT(Table_pg8[[#This Row],[Удельное сопротивление грунта, Ом·м]])),AZ77/SQRT(Table_pg8[[#This Row],[Удельное сопротивление грунта, Ом·м]]))</f>
        <v/>
      </c>
      <c r="BC77" s="57"/>
      <c r="BD77" s="44"/>
      <c r="BE77" s="45"/>
      <c r="BG77" s="7" t="str">
        <f>IFERROR(IF(BD77-AX96&lt;=0,"",BF77/SQRT(Table_pg9[[#This Row],[Удельное сопротивление грунта, Ом·м]])),BF77/SQRT(Table_pg9[[#This Row],[Удельное сопротивление грунта, Ом·м]]))</f>
        <v/>
      </c>
      <c r="BI77" s="42"/>
      <c r="BJ77" s="35"/>
      <c r="BK77" s="43"/>
      <c r="BM77" s="7" t="str">
        <f>IFERROR(IF(BJ77-BD106&lt;=0,"",BL77/SQRT(Table_pg10[[#This Row],[Удельное сопротивление грунта, Ом·м]])),BL77/SQRT(Table_pg10[[#This Row],[Удельное сопротивление грунта, Ом·м]]))</f>
        <v/>
      </c>
    </row>
    <row r="78" spans="1:65">
      <c r="A78" s="34">
        <v>1</v>
      </c>
      <c r="B78" s="35">
        <v>503.70000000000164</v>
      </c>
      <c r="C78" s="43">
        <v>43.4</v>
      </c>
      <c r="D78" s="7">
        <f t="shared" si="12"/>
        <v>100.00000000002274</v>
      </c>
      <c r="E78" s="7">
        <f>IFERROR(IF(B78-B77&lt;=0,"",D78/SQRT(Table_pg[[#This Row],[Удельное сопротивление грунта, Ом·м]])),D78/SQRT(Table_pg[[#This Row],[Удельное сопротивление грунта, Ом·м]]))</f>
        <v>15.179418517976359</v>
      </c>
      <c r="G78" s="38">
        <v>73</v>
      </c>
      <c r="H78" s="39">
        <v>503.70000000000164</v>
      </c>
      <c r="I78" s="55">
        <v>43.4</v>
      </c>
      <c r="J78" s="53">
        <f t="shared" si="13"/>
        <v>100.00000000002274</v>
      </c>
      <c r="K78" s="7">
        <f>IFERROR(IF(H78-H77&lt;=0,"",J78/SQRT(Table_pg1[[#This Row],[Удельное сопротивление грунта, Ом·м]])),J78/SQRT(Table_pg1[[#This Row],[Удельное сопротивление грунта, Ом·м]]))</f>
        <v>15.179418517976359</v>
      </c>
      <c r="Q78" s="7" t="str">
        <f>IFERROR(IF(N78-N77&lt;=0,"",P78/SQRT(Table_pg2[[#This Row],[Удельное сопротивление грунта, Ом·м]])),P78/SQRT(Table_pg2[[#This Row],[Удельное сопротивление грунта, Ом·м]]))</f>
        <v/>
      </c>
      <c r="W78" s="7" t="str">
        <f>IFERROR(IF(T78-T77&lt;=0,"",V78/SQRT(Table_pg3[[#This Row],[Удельное сопротивление грунта, Ом·м]])),V78/SQRT(Table_pg3[[#This Row],[Удельное сопротивление грунта, Ом·м]]))</f>
        <v/>
      </c>
      <c r="AC78" s="7" t="str">
        <f>IFERROR(IF(Z78-Z77&lt;=0,"",AB78/SQRT(Table_pg4[[#This Row],[Удельное сопротивление грунта, Ом·м]])),AB78/SQRT(Table_pg4[[#This Row],[Удельное сопротивление грунта, Ом·м]]))</f>
        <v/>
      </c>
      <c r="AI78" s="7" t="str">
        <f>IFERROR(IF(AF78-AF77&lt;=0,"",AH78/SQRT(Table_pg5[[#This Row],[Удельное сопротивление грунта, Ом·м]])),AH78/SQRT(Table_pg5[[#This Row],[Удельное сопротивление грунта, Ом·м]]))</f>
        <v/>
      </c>
      <c r="AO78" s="7" t="str">
        <f>IFERROR(IF(AL78-AL77&lt;=0,"",AN78/SQRT(Table_pg6[[#This Row],[Удельное сопротивление грунта, Ом·м]])),AN78/SQRT(Table_pg6[[#This Row],[Удельное сопротивление грунта, Ом·м]]))</f>
        <v/>
      </c>
      <c r="AU78" s="7" t="str">
        <f>IFERROR(IF(AR78-AR77&lt;=0,"",AT78/SQRT(Table_pg7[[#This Row],[Удельное сопротивление грунта, Ом·м]])),AT78/SQRT(Table_pg7[[#This Row],[Удельное сопротивление грунта, Ом·м]]))</f>
        <v/>
      </c>
      <c r="BA78" s="7" t="str">
        <f>IFERROR(IF(AX78-AX77&lt;=0,"",AZ78/SQRT(Table_pg8[[#This Row],[Удельное сопротивление грунта, Ом·м]])),AZ78/SQRT(Table_pg8[[#This Row],[Удельное сопротивление грунта, Ом·м]]))</f>
        <v/>
      </c>
      <c r="BC78" s="57"/>
      <c r="BD78" s="44"/>
      <c r="BE78" s="45"/>
      <c r="BG78" s="7" t="str">
        <f>IFERROR(IF(BD78-AX97&lt;=0,"",BF78/SQRT(Table_pg9[[#This Row],[Удельное сопротивление грунта, Ом·м]])),BF78/SQRT(Table_pg9[[#This Row],[Удельное сопротивление грунта, Ом·м]]))</f>
        <v/>
      </c>
      <c r="BI78" s="42"/>
      <c r="BJ78" s="35"/>
      <c r="BK78" s="43"/>
      <c r="BM78" s="7" t="str">
        <f>IFERROR(IF(BJ78-BD107&lt;=0,"",BL78/SQRT(Table_pg10[[#This Row],[Удельное сопротивление грунта, Ом·м]])),BL78/SQRT(Table_pg10[[#This Row],[Удельное сопротивление грунта, Ом·м]]))</f>
        <v/>
      </c>
    </row>
    <row r="79" spans="1:65">
      <c r="A79" s="34">
        <v>1</v>
      </c>
      <c r="B79" s="35">
        <v>503.80000000000166</v>
      </c>
      <c r="C79" s="43">
        <v>41.6</v>
      </c>
      <c r="D79" s="7">
        <f t="shared" si="12"/>
        <v>100.00000000002274</v>
      </c>
      <c r="E79" s="7">
        <f>IFERROR(IF(B79-B78&lt;=0,"",D79/SQRT(Table_pg[[#This Row],[Удельное сопротивление грунта, Ом·м]])),D79/SQRT(Table_pg[[#This Row],[Удельное сопротивление грунта, Ом·м]]))</f>
        <v>15.504341823654581</v>
      </c>
      <c r="G79" s="49">
        <v>74</v>
      </c>
      <c r="H79" s="50">
        <v>503.80000000000166</v>
      </c>
      <c r="I79" s="56">
        <v>41.6</v>
      </c>
      <c r="J79" s="52">
        <f t="shared" si="13"/>
        <v>100.00000000002274</v>
      </c>
      <c r="K79" s="7">
        <f>IFERROR(IF(H79-H78&lt;=0,"",J79/SQRT(Table_pg1[[#This Row],[Удельное сопротивление грунта, Ом·м]])),J79/SQRT(Table_pg1[[#This Row],[Удельное сопротивление грунта, Ом·м]]))</f>
        <v>15.504341823654581</v>
      </c>
      <c r="Q79" s="7" t="str">
        <f>IFERROR(IF(N79-N78&lt;=0,"",P79/SQRT(Table_pg2[[#This Row],[Удельное сопротивление грунта, Ом·м]])),P79/SQRT(Table_pg2[[#This Row],[Удельное сопротивление грунта, Ом·м]]))</f>
        <v/>
      </c>
      <c r="W79" s="7" t="str">
        <f>IFERROR(IF(T79-T78&lt;=0,"",V79/SQRT(Table_pg3[[#This Row],[Удельное сопротивление грунта, Ом·м]])),V79/SQRT(Table_pg3[[#This Row],[Удельное сопротивление грунта, Ом·м]]))</f>
        <v/>
      </c>
      <c r="AC79" s="7" t="str">
        <f>IFERROR(IF(Z79-Z78&lt;=0,"",AB79/SQRT(Table_pg4[[#This Row],[Удельное сопротивление грунта, Ом·м]])),AB79/SQRT(Table_pg4[[#This Row],[Удельное сопротивление грунта, Ом·м]]))</f>
        <v/>
      </c>
      <c r="AI79" s="7" t="str">
        <f>IFERROR(IF(AF79-AF78&lt;=0,"",AH79/SQRT(Table_pg5[[#This Row],[Удельное сопротивление грунта, Ом·м]])),AH79/SQRT(Table_pg5[[#This Row],[Удельное сопротивление грунта, Ом·м]]))</f>
        <v/>
      </c>
      <c r="AO79" s="7" t="str">
        <f>IFERROR(IF(AL79-AL78&lt;=0,"",AN79/SQRT(Table_pg6[[#This Row],[Удельное сопротивление грунта, Ом·м]])),AN79/SQRT(Table_pg6[[#This Row],[Удельное сопротивление грунта, Ом·м]]))</f>
        <v/>
      </c>
      <c r="AU79" s="7" t="str">
        <f>IFERROR(IF(AR79-AR78&lt;=0,"",AT79/SQRT(Table_pg7[[#This Row],[Удельное сопротивление грунта, Ом·м]])),AT79/SQRT(Table_pg7[[#This Row],[Удельное сопротивление грунта, Ом·м]]))</f>
        <v/>
      </c>
      <c r="BA79" s="7" t="str">
        <f>IFERROR(IF(AX79-AX78&lt;=0,"",AZ79/SQRT(Table_pg8[[#This Row],[Удельное сопротивление грунта, Ом·м]])),AZ79/SQRT(Table_pg8[[#This Row],[Удельное сопротивление грунта, Ом·м]]))</f>
        <v/>
      </c>
      <c r="BC79" s="57"/>
      <c r="BD79" s="44"/>
      <c r="BE79" s="45"/>
      <c r="BG79" s="7" t="str">
        <f>IFERROR(IF(BD79-AX98&lt;=0,"",BF79/SQRT(Table_pg9[[#This Row],[Удельное сопротивление грунта, Ом·м]])),BF79/SQRT(Table_pg9[[#This Row],[Удельное сопротивление грунта, Ом·м]]))</f>
        <v/>
      </c>
      <c r="BI79" s="42"/>
      <c r="BJ79" s="35"/>
      <c r="BK79" s="43"/>
      <c r="BM79" s="7" t="str">
        <f>IFERROR(IF(BJ79-BD108&lt;=0,"",BL79/SQRT(Table_pg10[[#This Row],[Удельное сопротивление грунта, Ом·м]])),BL79/SQRT(Table_pg10[[#This Row],[Удельное сопротивление грунта, Ом·м]]))</f>
        <v/>
      </c>
    </row>
    <row r="80" spans="1:65">
      <c r="A80" s="34">
        <v>1</v>
      </c>
      <c r="B80" s="35">
        <v>503.90000000000168</v>
      </c>
      <c r="C80" s="43">
        <v>50</v>
      </c>
      <c r="D80" s="7">
        <f t="shared" si="12"/>
        <v>100.00000000002274</v>
      </c>
      <c r="E80" s="7">
        <f>IFERROR(IF(B80-B79&lt;=0,"",D80/SQRT(Table_pg[[#This Row],[Удельное сопротивление грунта, Ом·м]])),D80/SQRT(Table_pg[[#This Row],[Удельное сопротивление грунта, Ом·м]]))</f>
        <v>14.142135623734166</v>
      </c>
      <c r="G80" s="38">
        <v>75</v>
      </c>
      <c r="H80" s="39">
        <v>503.90000000000168</v>
      </c>
      <c r="I80" s="55">
        <v>50</v>
      </c>
      <c r="J80" s="53">
        <f t="shared" si="13"/>
        <v>100.00000000002274</v>
      </c>
      <c r="K80" s="7">
        <f>IFERROR(IF(H80-H79&lt;=0,"",J80/SQRT(Table_pg1[[#This Row],[Удельное сопротивление грунта, Ом·м]])),J80/SQRT(Table_pg1[[#This Row],[Удельное сопротивление грунта, Ом·м]]))</f>
        <v>14.142135623734166</v>
      </c>
      <c r="Q80" s="7" t="str">
        <f>IFERROR(IF(N80-N79&lt;=0,"",P80/SQRT(Table_pg2[[#This Row],[Удельное сопротивление грунта, Ом·м]])),P80/SQRT(Table_pg2[[#This Row],[Удельное сопротивление грунта, Ом·м]]))</f>
        <v/>
      </c>
      <c r="W80" s="7" t="str">
        <f>IFERROR(IF(T80-T79&lt;=0,"",V80/SQRT(Table_pg3[[#This Row],[Удельное сопротивление грунта, Ом·м]])),V80/SQRT(Table_pg3[[#This Row],[Удельное сопротивление грунта, Ом·м]]))</f>
        <v/>
      </c>
      <c r="AC80" s="7" t="str">
        <f>IFERROR(IF(Z80-Z79&lt;=0,"",AB80/SQRT(Table_pg4[[#This Row],[Удельное сопротивление грунта, Ом·м]])),AB80/SQRT(Table_pg4[[#This Row],[Удельное сопротивление грунта, Ом·м]]))</f>
        <v/>
      </c>
      <c r="AI80" s="7" t="str">
        <f>IFERROR(IF(AF80-AF79&lt;=0,"",AH80/SQRT(Table_pg5[[#This Row],[Удельное сопротивление грунта, Ом·м]])),AH80/SQRT(Table_pg5[[#This Row],[Удельное сопротивление грунта, Ом·м]]))</f>
        <v/>
      </c>
      <c r="AO80" s="7" t="str">
        <f>IFERROR(IF(AL80-AL79&lt;=0,"",AN80/SQRT(Table_pg6[[#This Row],[Удельное сопротивление грунта, Ом·м]])),AN80/SQRT(Table_pg6[[#This Row],[Удельное сопротивление грунта, Ом·м]]))</f>
        <v/>
      </c>
      <c r="AU80" s="7" t="str">
        <f>IFERROR(IF(AR80-AR79&lt;=0,"",AT80/SQRT(Table_pg7[[#This Row],[Удельное сопротивление грунта, Ом·м]])),AT80/SQRT(Table_pg7[[#This Row],[Удельное сопротивление грунта, Ом·м]]))</f>
        <v/>
      </c>
      <c r="BA80" s="7" t="str">
        <f>IFERROR(IF(AX80-AX79&lt;=0,"",AZ80/SQRT(Table_pg8[[#This Row],[Удельное сопротивление грунта, Ом·м]])),AZ80/SQRT(Table_pg8[[#This Row],[Удельное сопротивление грунта, Ом·м]]))</f>
        <v/>
      </c>
      <c r="BC80" s="57"/>
      <c r="BD80" s="44"/>
      <c r="BE80" s="45"/>
      <c r="BG80" s="7" t="str">
        <f>IFERROR(IF(BD80-AX99&lt;=0,"",BF80/SQRT(Table_pg9[[#This Row],[Удельное сопротивление грунта, Ом·м]])),BF80/SQRT(Table_pg9[[#This Row],[Удельное сопротивление грунта, Ом·м]]))</f>
        <v/>
      </c>
      <c r="BI80" s="42"/>
      <c r="BJ80" s="35"/>
      <c r="BK80" s="43"/>
      <c r="BM80" s="7" t="str">
        <f>IFERROR(IF(BJ80-BD109&lt;=0,"",BL80/SQRT(Table_pg10[[#This Row],[Удельное сопротивление грунта, Ом·м]])),BL80/SQRT(Table_pg10[[#This Row],[Удельное сопротивление грунта, Ом·м]]))</f>
        <v/>
      </c>
    </row>
    <row r="81" spans="1:65">
      <c r="A81" s="34">
        <v>1</v>
      </c>
      <c r="B81" s="35">
        <v>504.00000000000171</v>
      </c>
      <c r="C81" s="43">
        <v>46.3</v>
      </c>
      <c r="D81" s="7">
        <f t="shared" si="12"/>
        <v>100.00000000002274</v>
      </c>
      <c r="E81" s="7">
        <f>IFERROR(IF(B81-B80&lt;=0,"",D81/SQRT(Table_pg[[#This Row],[Удельное сопротивление грунта, Ом·м]])),D81/SQRT(Table_pg[[#This Row],[Удельное сопротивление грунта, Ом·м]]))</f>
        <v>14.696350614434444</v>
      </c>
      <c r="G81" s="49">
        <v>76</v>
      </c>
      <c r="H81" s="50">
        <v>504.00000000000171</v>
      </c>
      <c r="I81" s="56">
        <v>46.3</v>
      </c>
      <c r="J81" s="52">
        <f t="shared" si="13"/>
        <v>100.00000000002274</v>
      </c>
      <c r="K81" s="7">
        <f>IFERROR(IF(H81-H80&lt;=0,"",J81/SQRT(Table_pg1[[#This Row],[Удельное сопротивление грунта, Ом·м]])),J81/SQRT(Table_pg1[[#This Row],[Удельное сопротивление грунта, Ом·м]]))</f>
        <v>14.696350614434444</v>
      </c>
      <c r="Q81" s="7" t="str">
        <f>IFERROR(IF(N81-N80&lt;=0,"",P81/SQRT(Table_pg2[[#This Row],[Удельное сопротивление грунта, Ом·м]])),P81/SQRT(Table_pg2[[#This Row],[Удельное сопротивление грунта, Ом·м]]))</f>
        <v/>
      </c>
      <c r="W81" s="7" t="str">
        <f>IFERROR(IF(T81-T80&lt;=0,"",V81/SQRT(Table_pg3[[#This Row],[Удельное сопротивление грунта, Ом·м]])),V81/SQRT(Table_pg3[[#This Row],[Удельное сопротивление грунта, Ом·м]]))</f>
        <v/>
      </c>
      <c r="AC81" s="7" t="str">
        <f>IFERROR(IF(Z81-Z80&lt;=0,"",AB81/SQRT(Table_pg4[[#This Row],[Удельное сопротивление грунта, Ом·м]])),AB81/SQRT(Table_pg4[[#This Row],[Удельное сопротивление грунта, Ом·м]]))</f>
        <v/>
      </c>
      <c r="AI81" s="7" t="str">
        <f>IFERROR(IF(AF81-AF80&lt;=0,"",AH81/SQRT(Table_pg5[[#This Row],[Удельное сопротивление грунта, Ом·м]])),AH81/SQRT(Table_pg5[[#This Row],[Удельное сопротивление грунта, Ом·м]]))</f>
        <v/>
      </c>
      <c r="AO81" s="7" t="str">
        <f>IFERROR(IF(AL81-AL80&lt;=0,"",AN81/SQRT(Table_pg6[[#This Row],[Удельное сопротивление грунта, Ом·м]])),AN81/SQRT(Table_pg6[[#This Row],[Удельное сопротивление грунта, Ом·м]]))</f>
        <v/>
      </c>
      <c r="AU81" s="7" t="str">
        <f>IFERROR(IF(AR81-AR80&lt;=0,"",AT81/SQRT(Table_pg7[[#This Row],[Удельное сопротивление грунта, Ом·м]])),AT81/SQRT(Table_pg7[[#This Row],[Удельное сопротивление грунта, Ом·м]]))</f>
        <v/>
      </c>
      <c r="BA81" s="7" t="str">
        <f>IFERROR(IF(AX81-AX80&lt;=0,"",AZ81/SQRT(Table_pg8[[#This Row],[Удельное сопротивление грунта, Ом·м]])),AZ81/SQRT(Table_pg8[[#This Row],[Удельное сопротивление грунта, Ом·м]]))</f>
        <v/>
      </c>
      <c r="BC81" s="57"/>
      <c r="BD81" s="44"/>
      <c r="BE81" s="45"/>
      <c r="BG81" s="7" t="str">
        <f>IFERROR(IF(BD81-AX100&lt;=0,"",BF81/SQRT(Table_pg9[[#This Row],[Удельное сопротивление грунта, Ом·м]])),BF81/SQRT(Table_pg9[[#This Row],[Удельное сопротивление грунта, Ом·м]]))</f>
        <v/>
      </c>
      <c r="BI81" s="42"/>
      <c r="BJ81" s="35"/>
      <c r="BK81" s="43"/>
      <c r="BM81" s="7" t="str">
        <f>IFERROR(IF(BJ81-BD110&lt;=0,"",BL81/SQRT(Table_pg10[[#This Row],[Удельное сопротивление грунта, Ом·м]])),BL81/SQRT(Table_pg10[[#This Row],[Удельное сопротивление грунта, Ом·м]]))</f>
        <v/>
      </c>
    </row>
    <row r="82" spans="1:65">
      <c r="A82" s="34">
        <v>1</v>
      </c>
      <c r="B82" s="35">
        <v>504.10000000000173</v>
      </c>
      <c r="C82" s="43">
        <v>50.5</v>
      </c>
      <c r="D82" s="7">
        <f t="shared" si="12"/>
        <v>100.00000000002274</v>
      </c>
      <c r="E82" s="7">
        <f>IFERROR(IF(B82-B81&lt;=0,"",D82/SQRT(Table_pg[[#This Row],[Удельное сопротивление грунта, Ом·м]])),D82/SQRT(Table_pg[[#This Row],[Удельное сопротивление грунта, Ом·м]]))</f>
        <v>14.071950894609037</v>
      </c>
      <c r="G82" s="38">
        <v>77</v>
      </c>
      <c r="H82" s="39">
        <v>504.10000000000173</v>
      </c>
      <c r="I82" s="55">
        <v>50.5</v>
      </c>
      <c r="J82" s="53">
        <f t="shared" si="13"/>
        <v>100.00000000002274</v>
      </c>
      <c r="K82" s="7">
        <f>IFERROR(IF(H82-H81&lt;=0,"",J82/SQRT(Table_pg1[[#This Row],[Удельное сопротивление грунта, Ом·м]])),J82/SQRT(Table_pg1[[#This Row],[Удельное сопротивление грунта, Ом·м]]))</f>
        <v>14.071950894609037</v>
      </c>
      <c r="Q82" s="7" t="str">
        <f>IFERROR(IF(N82-N81&lt;=0,"",P82/SQRT(Table_pg2[[#This Row],[Удельное сопротивление грунта, Ом·м]])),P82/SQRT(Table_pg2[[#This Row],[Удельное сопротивление грунта, Ом·м]]))</f>
        <v/>
      </c>
      <c r="W82" s="7" t="str">
        <f>IFERROR(IF(T82-T81&lt;=0,"",V82/SQRT(Table_pg3[[#This Row],[Удельное сопротивление грунта, Ом·м]])),V82/SQRT(Table_pg3[[#This Row],[Удельное сопротивление грунта, Ом·м]]))</f>
        <v/>
      </c>
      <c r="AC82" s="7" t="str">
        <f>IFERROR(IF(Z82-Z81&lt;=0,"",AB82/SQRT(Table_pg4[[#This Row],[Удельное сопротивление грунта, Ом·м]])),AB82/SQRT(Table_pg4[[#This Row],[Удельное сопротивление грунта, Ом·м]]))</f>
        <v/>
      </c>
      <c r="AI82" s="7" t="str">
        <f>IFERROR(IF(AF82-AF81&lt;=0,"",AH82/SQRT(Table_pg5[[#This Row],[Удельное сопротивление грунта, Ом·м]])),AH82/SQRT(Table_pg5[[#This Row],[Удельное сопротивление грунта, Ом·м]]))</f>
        <v/>
      </c>
      <c r="AO82" s="7" t="str">
        <f>IFERROR(IF(AL82-AL81&lt;=0,"",AN82/SQRT(Table_pg6[[#This Row],[Удельное сопротивление грунта, Ом·м]])),AN82/SQRT(Table_pg6[[#This Row],[Удельное сопротивление грунта, Ом·м]]))</f>
        <v/>
      </c>
      <c r="AU82" s="7" t="str">
        <f>IFERROR(IF(AR82-AR81&lt;=0,"",AT82/SQRT(Table_pg7[[#This Row],[Удельное сопротивление грунта, Ом·м]])),AT82/SQRT(Table_pg7[[#This Row],[Удельное сопротивление грунта, Ом·м]]))</f>
        <v/>
      </c>
      <c r="BA82" s="7" t="str">
        <f>IFERROR(IF(AX82-AX81&lt;=0,"",AZ82/SQRT(Table_pg8[[#This Row],[Удельное сопротивление грунта, Ом·м]])),AZ82/SQRT(Table_pg8[[#This Row],[Удельное сопротивление грунта, Ом·м]]))</f>
        <v/>
      </c>
      <c r="BC82" s="57"/>
      <c r="BD82" s="44"/>
      <c r="BE82" s="45"/>
      <c r="BG82" s="7" t="str">
        <f>IFERROR(IF(BD82-AX101&lt;=0,"",BF82/SQRT(Table_pg9[[#This Row],[Удельное сопротивление грунта, Ом·м]])),BF82/SQRT(Table_pg9[[#This Row],[Удельное сопротивление грунта, Ом·м]]))</f>
        <v/>
      </c>
      <c r="BI82" s="42"/>
      <c r="BJ82" s="35"/>
      <c r="BK82" s="43"/>
      <c r="BM82" s="7" t="str">
        <f>IFERROR(IF(BJ82-BD111&lt;=0,"",BL82/SQRT(Table_pg10[[#This Row],[Удельное сопротивление грунта, Ом·м]])),BL82/SQRT(Table_pg10[[#This Row],[Удельное сопротивление грунта, Ом·м]]))</f>
        <v/>
      </c>
    </row>
    <row r="83" spans="1:65">
      <c r="A83" s="34">
        <v>1</v>
      </c>
      <c r="B83" s="35">
        <v>504.20000000000175</v>
      </c>
      <c r="C83" s="43">
        <v>42</v>
      </c>
      <c r="D83" s="7">
        <f t="shared" si="12"/>
        <v>100.00000000002274</v>
      </c>
      <c r="E83" s="7">
        <f>IFERROR(IF(B83-B82&lt;=0,"",D83/SQRT(Table_pg[[#This Row],[Удельное сопротивление грунта, Ом·м]])),D83/SQRT(Table_pg[[#This Row],[Удельное сопротивление грунта, Ом·м]]))</f>
        <v>15.430334996212698</v>
      </c>
      <c r="G83" s="49">
        <v>78</v>
      </c>
      <c r="H83" s="50">
        <v>504.20000000000175</v>
      </c>
      <c r="I83" s="56">
        <v>42</v>
      </c>
      <c r="J83" s="52">
        <f t="shared" si="13"/>
        <v>100.00000000002274</v>
      </c>
      <c r="K83" s="7">
        <f>IFERROR(IF(H83-H82&lt;=0,"",J83/SQRT(Table_pg1[[#This Row],[Удельное сопротивление грунта, Ом·м]])),J83/SQRT(Table_pg1[[#This Row],[Удельное сопротивление грунта, Ом·м]]))</f>
        <v>15.430334996212698</v>
      </c>
      <c r="Q83" s="7" t="str">
        <f>IFERROR(IF(N83-N82&lt;=0,"",P83/SQRT(Table_pg2[[#This Row],[Удельное сопротивление грунта, Ом·м]])),P83/SQRT(Table_pg2[[#This Row],[Удельное сопротивление грунта, Ом·м]]))</f>
        <v/>
      </c>
      <c r="W83" s="7" t="str">
        <f>IFERROR(IF(T83-T82&lt;=0,"",V83/SQRT(Table_pg3[[#This Row],[Удельное сопротивление грунта, Ом·м]])),V83/SQRT(Table_pg3[[#This Row],[Удельное сопротивление грунта, Ом·м]]))</f>
        <v/>
      </c>
      <c r="AC83" s="7" t="str">
        <f>IFERROR(IF(Z83-Z82&lt;=0,"",AB83/SQRT(Table_pg4[[#This Row],[Удельное сопротивление грунта, Ом·м]])),AB83/SQRT(Table_pg4[[#This Row],[Удельное сопротивление грунта, Ом·м]]))</f>
        <v/>
      </c>
      <c r="AI83" s="7" t="str">
        <f>IFERROR(IF(AF83-AF82&lt;=0,"",AH83/SQRT(Table_pg5[[#This Row],[Удельное сопротивление грунта, Ом·м]])),AH83/SQRT(Table_pg5[[#This Row],[Удельное сопротивление грунта, Ом·м]]))</f>
        <v/>
      </c>
      <c r="AO83" s="7" t="str">
        <f>IFERROR(IF(AL83-AL82&lt;=0,"",AN83/SQRT(Table_pg6[[#This Row],[Удельное сопротивление грунта, Ом·м]])),AN83/SQRT(Table_pg6[[#This Row],[Удельное сопротивление грунта, Ом·м]]))</f>
        <v/>
      </c>
      <c r="AU83" s="7" t="str">
        <f>IFERROR(IF(AR83-AR82&lt;=0,"",AT83/SQRT(Table_pg7[[#This Row],[Удельное сопротивление грунта, Ом·м]])),AT83/SQRT(Table_pg7[[#This Row],[Удельное сопротивление грунта, Ом·м]]))</f>
        <v/>
      </c>
      <c r="BA83" s="7" t="str">
        <f>IFERROR(IF(AX83-AX82&lt;=0,"",AZ83/SQRT(Table_pg8[[#This Row],[Удельное сопротивление грунта, Ом·м]])),AZ83/SQRT(Table_pg8[[#This Row],[Удельное сопротивление грунта, Ом·м]]))</f>
        <v/>
      </c>
      <c r="BC83" s="57"/>
      <c r="BD83" s="44"/>
      <c r="BE83" s="45"/>
      <c r="BG83" s="7" t="str">
        <f>IFERROR(IF(BD83-AX102&lt;=0,"",BF83/SQRT(Table_pg9[[#This Row],[Удельное сопротивление грунта, Ом·м]])),BF83/SQRT(Table_pg9[[#This Row],[Удельное сопротивление грунта, Ом·м]]))</f>
        <v/>
      </c>
      <c r="BI83" s="42"/>
      <c r="BJ83" s="35"/>
      <c r="BK83" s="43"/>
      <c r="BM83" s="7" t="str">
        <f>IFERROR(IF(BJ83-BD112&lt;=0,"",BL83/SQRT(Table_pg10[[#This Row],[Удельное сопротивление грунта, Ом·м]])),BL83/SQRT(Table_pg10[[#This Row],[Удельное сопротивление грунта, Ом·м]]))</f>
        <v/>
      </c>
    </row>
    <row r="84" spans="1:65">
      <c r="A84" s="34">
        <v>1</v>
      </c>
      <c r="B84" s="35">
        <v>504.30000000000177</v>
      </c>
      <c r="C84" s="43">
        <v>39.9</v>
      </c>
      <c r="D84" s="7">
        <f t="shared" si="12"/>
        <v>100.00000000002274</v>
      </c>
      <c r="E84" s="7">
        <f>IFERROR(IF(B84-B83&lt;=0,"",D84/SQRT(Table_pg[[#This Row],[Удельное сопротивление грунта, Ом·м]])),D84/SQRT(Table_pg[[#This Row],[Удельное сопротивление грунта, Ом·м]]))</f>
        <v>15.831189671536189</v>
      </c>
      <c r="G84" s="38">
        <v>79</v>
      </c>
      <c r="H84" s="39">
        <v>504.30000000000177</v>
      </c>
      <c r="I84" s="55">
        <v>39.9</v>
      </c>
      <c r="J84" s="53">
        <f t="shared" si="13"/>
        <v>100.00000000002274</v>
      </c>
      <c r="K84" s="7">
        <f>IFERROR(IF(H84-H83&lt;=0,"",J84/SQRT(Table_pg1[[#This Row],[Удельное сопротивление грунта, Ом·м]])),J84/SQRT(Table_pg1[[#This Row],[Удельное сопротивление грунта, Ом·м]]))</f>
        <v>15.831189671536189</v>
      </c>
      <c r="Q84" s="7" t="str">
        <f>IFERROR(IF(N84-N83&lt;=0,"",P84/SQRT(Table_pg2[[#This Row],[Удельное сопротивление грунта, Ом·м]])),P84/SQRT(Table_pg2[[#This Row],[Удельное сопротивление грунта, Ом·м]]))</f>
        <v/>
      </c>
      <c r="W84" s="7" t="str">
        <f>IFERROR(IF(T84-T83&lt;=0,"",V84/SQRT(Table_pg3[[#This Row],[Удельное сопротивление грунта, Ом·м]])),V84/SQRT(Table_pg3[[#This Row],[Удельное сопротивление грунта, Ом·м]]))</f>
        <v/>
      </c>
      <c r="AC84" s="7" t="str">
        <f>IFERROR(IF(Z84-Z83&lt;=0,"",AB84/SQRT(Table_pg4[[#This Row],[Удельное сопротивление грунта, Ом·м]])),AB84/SQRT(Table_pg4[[#This Row],[Удельное сопротивление грунта, Ом·м]]))</f>
        <v/>
      </c>
      <c r="AI84" s="7" t="str">
        <f>IFERROR(IF(AF84-AF83&lt;=0,"",AH84/SQRT(Table_pg5[[#This Row],[Удельное сопротивление грунта, Ом·м]])),AH84/SQRT(Table_pg5[[#This Row],[Удельное сопротивление грунта, Ом·м]]))</f>
        <v/>
      </c>
      <c r="AO84" s="7" t="str">
        <f>IFERROR(IF(AL84-AL83&lt;=0,"",AN84/SQRT(Table_pg6[[#This Row],[Удельное сопротивление грунта, Ом·м]])),AN84/SQRT(Table_pg6[[#This Row],[Удельное сопротивление грунта, Ом·м]]))</f>
        <v/>
      </c>
      <c r="AU84" s="7" t="str">
        <f>IFERROR(IF(AR84-AR83&lt;=0,"",AT84/SQRT(Table_pg7[[#This Row],[Удельное сопротивление грунта, Ом·м]])),AT84/SQRT(Table_pg7[[#This Row],[Удельное сопротивление грунта, Ом·м]]))</f>
        <v/>
      </c>
      <c r="BA84" s="7" t="str">
        <f>IFERROR(IF(AX84-AX83&lt;=0,"",AZ84/SQRT(Table_pg8[[#This Row],[Удельное сопротивление грунта, Ом·м]])),AZ84/SQRT(Table_pg8[[#This Row],[Удельное сопротивление грунта, Ом·м]]))</f>
        <v/>
      </c>
      <c r="BC84" s="57"/>
      <c r="BD84" s="44"/>
      <c r="BE84" s="45"/>
      <c r="BG84" s="7" t="str">
        <f>IFERROR(IF(BD84-AX103&lt;=0,"",BF84/SQRT(Table_pg9[[#This Row],[Удельное сопротивление грунта, Ом·м]])),BF84/SQRT(Table_pg9[[#This Row],[Удельное сопротивление грунта, Ом·м]]))</f>
        <v/>
      </c>
      <c r="BI84" s="42"/>
      <c r="BJ84" s="35"/>
      <c r="BK84" s="43"/>
      <c r="BM84" s="7" t="str">
        <f>IFERROR(IF(BJ84-BD113&lt;=0,"",BL84/SQRT(Table_pg10[[#This Row],[Удельное сопротивление грунта, Ом·м]])),BL84/SQRT(Table_pg10[[#This Row],[Удельное сопротивление грунта, Ом·м]]))</f>
        <v/>
      </c>
    </row>
    <row r="85" spans="1:65">
      <c r="A85" s="34">
        <v>1</v>
      </c>
      <c r="B85" s="35">
        <v>504.4000000000018</v>
      </c>
      <c r="C85" s="43">
        <v>48.6</v>
      </c>
      <c r="D85" s="7">
        <f t="shared" si="12"/>
        <v>100.00000000002274</v>
      </c>
      <c r="E85" s="7">
        <f>IFERROR(IF(B85-B84&lt;=0,"",D85/SQRT(Table_pg[[#This Row],[Удельное сопротивление грунта, Ом·м]])),D85/SQRT(Table_pg[[#This Row],[Удельное сопротивление грунта, Ом·м]]))</f>
        <v>14.344382763734435</v>
      </c>
      <c r="G85" s="49">
        <v>80</v>
      </c>
      <c r="H85" s="50">
        <v>504.4000000000018</v>
      </c>
      <c r="I85" s="56">
        <v>48.6</v>
      </c>
      <c r="J85" s="52">
        <f t="shared" si="13"/>
        <v>100.00000000002274</v>
      </c>
      <c r="K85" s="7">
        <f>IFERROR(IF(H85-H84&lt;=0,"",J85/SQRT(Table_pg1[[#This Row],[Удельное сопротивление грунта, Ом·м]])),J85/SQRT(Table_pg1[[#This Row],[Удельное сопротивление грунта, Ом·м]]))</f>
        <v>14.344382763734435</v>
      </c>
      <c r="Q85" s="7" t="str">
        <f>IFERROR(IF(N85-N84&lt;=0,"",P85/SQRT(Table_pg2[[#This Row],[Удельное сопротивление грунта, Ом·м]])),P85/SQRT(Table_pg2[[#This Row],[Удельное сопротивление грунта, Ом·м]]))</f>
        <v/>
      </c>
      <c r="W85" s="7" t="str">
        <f>IFERROR(IF(T85-T84&lt;=0,"",V85/SQRT(Table_pg3[[#This Row],[Удельное сопротивление грунта, Ом·м]])),V85/SQRT(Table_pg3[[#This Row],[Удельное сопротивление грунта, Ом·м]]))</f>
        <v/>
      </c>
      <c r="AC85" s="7" t="str">
        <f>IFERROR(IF(Z85-Z84&lt;=0,"",AB85/SQRT(Table_pg4[[#This Row],[Удельное сопротивление грунта, Ом·м]])),AB85/SQRT(Table_pg4[[#This Row],[Удельное сопротивление грунта, Ом·м]]))</f>
        <v/>
      </c>
      <c r="AI85" s="7" t="str">
        <f>IFERROR(IF(AF85-AF84&lt;=0,"",AH85/SQRT(Table_pg5[[#This Row],[Удельное сопротивление грунта, Ом·м]])),AH85/SQRT(Table_pg5[[#This Row],[Удельное сопротивление грунта, Ом·м]]))</f>
        <v/>
      </c>
      <c r="AO85" s="7" t="str">
        <f>IFERROR(IF(AL85-AL84&lt;=0,"",AN85/SQRT(Table_pg6[[#This Row],[Удельное сопротивление грунта, Ом·м]])),AN85/SQRT(Table_pg6[[#This Row],[Удельное сопротивление грунта, Ом·м]]))</f>
        <v/>
      </c>
      <c r="AU85" s="7" t="str">
        <f>IFERROR(IF(AR85-AR84&lt;=0,"",AT85/SQRT(Table_pg7[[#This Row],[Удельное сопротивление грунта, Ом·м]])),AT85/SQRT(Table_pg7[[#This Row],[Удельное сопротивление грунта, Ом·м]]))</f>
        <v/>
      </c>
      <c r="BA85" s="7" t="str">
        <f>IFERROR(IF(AX85-AX84&lt;=0,"",AZ85/SQRT(Table_pg8[[#This Row],[Удельное сопротивление грунта, Ом·м]])),AZ85/SQRT(Table_pg8[[#This Row],[Удельное сопротивление грунта, Ом·м]]))</f>
        <v/>
      </c>
      <c r="BC85" s="57"/>
      <c r="BD85" s="44"/>
      <c r="BE85" s="45"/>
      <c r="BG85" s="7" t="str">
        <f>IFERROR(IF(BD85-AX104&lt;=0,"",BF85/SQRT(Table_pg9[[#This Row],[Удельное сопротивление грунта, Ом·м]])),BF85/SQRT(Table_pg9[[#This Row],[Удельное сопротивление грунта, Ом·м]]))</f>
        <v/>
      </c>
      <c r="BI85" s="42"/>
      <c r="BJ85" s="35"/>
      <c r="BK85" s="43"/>
      <c r="BM85" s="7" t="str">
        <f>IFERROR(IF(BJ85-BD114&lt;=0,"",BL85/SQRT(Table_pg10[[#This Row],[Удельное сопротивление грунта, Ом·м]])),BL85/SQRT(Table_pg10[[#This Row],[Удельное сопротивление грунта, Ом·м]]))</f>
        <v/>
      </c>
    </row>
    <row r="86" spans="1:65">
      <c r="A86" s="34">
        <v>1</v>
      </c>
      <c r="B86" s="44">
        <v>504.50000000000182</v>
      </c>
      <c r="C86" s="43">
        <v>45.9</v>
      </c>
      <c r="D86" s="7">
        <f t="shared" si="12"/>
        <v>100.00000000002274</v>
      </c>
      <c r="E86" s="7">
        <f>IFERROR(IF(B86-B85&lt;=0,"",D86/SQRT(Table_pg[[#This Row],[Удельное сопротивление грунта, Ом·м]])),D86/SQRT(Table_pg[[#This Row],[Удельное сопротивление грунта, Ом·м]]))</f>
        <v>14.760248092338278</v>
      </c>
      <c r="G86" s="38">
        <v>81</v>
      </c>
      <c r="H86" s="58">
        <v>504.50000000000182</v>
      </c>
      <c r="I86" s="55">
        <v>45.9</v>
      </c>
      <c r="J86" s="53">
        <f t="shared" si="13"/>
        <v>100.00000000002274</v>
      </c>
      <c r="K86" s="7">
        <f>IFERROR(IF(H86-H85&lt;=0,"",J86/SQRT(Table_pg1[[#This Row],[Удельное сопротивление грунта, Ом·м]])),J86/SQRT(Table_pg1[[#This Row],[Удельное сопротивление грунта, Ом·м]]))</f>
        <v>14.760248092338278</v>
      </c>
      <c r="Q86" s="7" t="str">
        <f>IFERROR(IF(N86-N85&lt;=0,"",P86/SQRT(Table_pg2[[#This Row],[Удельное сопротивление грунта, Ом·м]])),P86/SQRT(Table_pg2[[#This Row],[Удельное сопротивление грунта, Ом·м]]))</f>
        <v/>
      </c>
      <c r="W86" s="7" t="str">
        <f>IFERROR(IF(T86-T85&lt;=0,"",V86/SQRT(Table_pg3[[#This Row],[Удельное сопротивление грунта, Ом·м]])),V86/SQRT(Table_pg3[[#This Row],[Удельное сопротивление грунта, Ом·м]]))</f>
        <v/>
      </c>
      <c r="AC86" s="7" t="str">
        <f>IFERROR(IF(Z86-Z85&lt;=0,"",AB86/SQRT(Table_pg4[[#This Row],[Удельное сопротивление грунта, Ом·м]])),AB86/SQRT(Table_pg4[[#This Row],[Удельное сопротивление грунта, Ом·м]]))</f>
        <v/>
      </c>
      <c r="AI86" s="7" t="str">
        <f>IFERROR(IF(AF86-AF85&lt;=0,"",AH86/SQRT(Table_pg5[[#This Row],[Удельное сопротивление грунта, Ом·м]])),AH86/SQRT(Table_pg5[[#This Row],[Удельное сопротивление грунта, Ом·м]]))</f>
        <v/>
      </c>
      <c r="AO86" s="7" t="str">
        <f>IFERROR(IF(AL86-AL85&lt;=0,"",AN86/SQRT(Table_pg6[[#This Row],[Удельное сопротивление грунта, Ом·м]])),AN86/SQRT(Table_pg6[[#This Row],[Удельное сопротивление грунта, Ом·м]]))</f>
        <v/>
      </c>
      <c r="AU86" s="7" t="str">
        <f>IFERROR(IF(AR86-AR85&lt;=0,"",AT86/SQRT(Table_pg7[[#This Row],[Удельное сопротивление грунта, Ом·м]])),AT86/SQRT(Table_pg7[[#This Row],[Удельное сопротивление грунта, Ом·м]]))</f>
        <v/>
      </c>
      <c r="BA86" s="7" t="str">
        <f>IFERROR(IF(AX86-AX85&lt;=0,"",AZ86/SQRT(Table_pg8[[#This Row],[Удельное сопротивление грунта, Ом·м]])),AZ86/SQRT(Table_pg8[[#This Row],[Удельное сопротивление грунта, Ом·м]]))</f>
        <v/>
      </c>
      <c r="BC86" s="57"/>
      <c r="BD86" s="44"/>
      <c r="BE86" s="45"/>
      <c r="BG86" s="7" t="str">
        <f>IFERROR(IF(BD86-AX105&lt;=0,"",BF86/SQRT(Table_pg9[[#This Row],[Удельное сопротивление грунта, Ом·м]])),BF86/SQRT(Table_pg9[[#This Row],[Удельное сопротивление грунта, Ом·м]]))</f>
        <v/>
      </c>
      <c r="BI86" s="42"/>
      <c r="BJ86" s="44"/>
      <c r="BK86" s="43"/>
      <c r="BM86" s="7" t="str">
        <f>IFERROR(IF(BJ86-BD115&lt;=0,"",BL86/SQRT(Table_pg10[[#This Row],[Удельное сопротивление грунта, Ом·м]])),BL86/SQRT(Table_pg10[[#This Row],[Удельное сопротивление грунта, Ом·м]]))</f>
        <v/>
      </c>
    </row>
    <row r="87" spans="1:65">
      <c r="A87" s="34">
        <v>1</v>
      </c>
      <c r="B87" s="44">
        <v>504.60000000000184</v>
      </c>
      <c r="C87" s="43">
        <v>45.2</v>
      </c>
      <c r="D87" s="7">
        <f t="shared" si="12"/>
        <v>100.00000000002274</v>
      </c>
      <c r="E87" s="7">
        <f>IFERROR(IF(B87-B86&lt;=0,"",D87/SQRT(Table_pg[[#This Row],[Удельное сопротивление грунта, Ом·м]])),D87/SQRT(Table_pg[[#This Row],[Удельное сопротивление грунта, Ом·м]]))</f>
        <v>14.874102932721621</v>
      </c>
      <c r="G87" s="49">
        <v>82</v>
      </c>
      <c r="H87" s="59">
        <v>504.60000000000184</v>
      </c>
      <c r="I87" s="56">
        <v>45.2</v>
      </c>
      <c r="J87" s="52">
        <f t="shared" si="13"/>
        <v>100.00000000002274</v>
      </c>
      <c r="K87" s="7">
        <f>IFERROR(IF(H87-H86&lt;=0,"",J87/SQRT(Table_pg1[[#This Row],[Удельное сопротивление грунта, Ом·м]])),J87/SQRT(Table_pg1[[#This Row],[Удельное сопротивление грунта, Ом·м]]))</f>
        <v>14.874102932721621</v>
      </c>
      <c r="Q87" s="7" t="str">
        <f>IFERROR(IF(N87-N86&lt;=0,"",P87/SQRT(Table_pg2[[#This Row],[Удельное сопротивление грунта, Ом·м]])),P87/SQRT(Table_pg2[[#This Row],[Удельное сопротивление грунта, Ом·м]]))</f>
        <v/>
      </c>
      <c r="W87" s="7" t="str">
        <f>IFERROR(IF(T87-T86&lt;=0,"",V87/SQRT(Table_pg3[[#This Row],[Удельное сопротивление грунта, Ом·м]])),V87/SQRT(Table_pg3[[#This Row],[Удельное сопротивление грунта, Ом·м]]))</f>
        <v/>
      </c>
      <c r="AC87" s="7" t="str">
        <f>IFERROR(IF(Z87-Z86&lt;=0,"",AB87/SQRT(Table_pg4[[#This Row],[Удельное сопротивление грунта, Ом·м]])),AB87/SQRT(Table_pg4[[#This Row],[Удельное сопротивление грунта, Ом·м]]))</f>
        <v/>
      </c>
      <c r="AI87" s="7" t="str">
        <f>IFERROR(IF(AF87-AF86&lt;=0,"",AH87/SQRT(Table_pg5[[#This Row],[Удельное сопротивление грунта, Ом·м]])),AH87/SQRT(Table_pg5[[#This Row],[Удельное сопротивление грунта, Ом·м]]))</f>
        <v/>
      </c>
      <c r="AO87" s="7" t="str">
        <f>IFERROR(IF(AL87-AL86&lt;=0,"",AN87/SQRT(Table_pg6[[#This Row],[Удельное сопротивление грунта, Ом·м]])),AN87/SQRT(Table_pg6[[#This Row],[Удельное сопротивление грунта, Ом·м]]))</f>
        <v/>
      </c>
      <c r="AU87" s="7" t="str">
        <f>IFERROR(IF(AR87-AR86&lt;=0,"",AT87/SQRT(Table_pg7[[#This Row],[Удельное сопротивление грунта, Ом·м]])),AT87/SQRT(Table_pg7[[#This Row],[Удельное сопротивление грунта, Ом·м]]))</f>
        <v/>
      </c>
      <c r="BA87" s="7" t="str">
        <f>IFERROR(IF(AX87-AX86&lt;=0,"",AZ87/SQRT(Table_pg8[[#This Row],[Удельное сопротивление грунта, Ом·м]])),AZ87/SQRT(Table_pg8[[#This Row],[Удельное сопротивление грунта, Ом·м]]))</f>
        <v/>
      </c>
      <c r="BC87" s="57"/>
      <c r="BD87" s="44"/>
      <c r="BE87" s="45"/>
      <c r="BG87" s="7" t="str">
        <f>IFERROR(IF(BD87-AX106&lt;=0,"",BF87/SQRT(Table_pg9[[#This Row],[Удельное сопротивление грунта, Ом·м]])),BF87/SQRT(Table_pg9[[#This Row],[Удельное сопротивление грунта, Ом·м]]))</f>
        <v/>
      </c>
      <c r="BI87" s="42"/>
      <c r="BJ87" s="44"/>
      <c r="BK87" s="43"/>
      <c r="BM87" s="7" t="str">
        <f>IFERROR(IF(BJ87-BD116&lt;=0,"",BL87/SQRT(Table_pg10[[#This Row],[Удельное сопротивление грунта, Ом·м]])),BL87/SQRT(Table_pg10[[#This Row],[Удельное сопротивление грунта, Ом·м]]))</f>
        <v/>
      </c>
    </row>
    <row r="88" spans="1:65">
      <c r="A88" s="34">
        <v>1</v>
      </c>
      <c r="B88" s="44">
        <v>504.70000000000186</v>
      </c>
      <c r="C88" s="43">
        <v>46.1</v>
      </c>
      <c r="D88" s="7">
        <f t="shared" si="12"/>
        <v>100.00000000002274</v>
      </c>
      <c r="E88" s="7">
        <f>IFERROR(IF(B88-B87&lt;=0,"",D88/SQRT(Table_pg[[#This Row],[Удельное сопротивление грунта, Ом·м]])),D88/SQRT(Table_pg[[#This Row],[Удельное сопротивление грунта, Ом·м]]))</f>
        <v>14.728195398500489</v>
      </c>
      <c r="G88" s="38">
        <v>83</v>
      </c>
      <c r="H88" s="58">
        <v>504.70000000000186</v>
      </c>
      <c r="I88" s="55">
        <v>46.1</v>
      </c>
      <c r="J88" s="53">
        <f t="shared" si="13"/>
        <v>100.00000000002274</v>
      </c>
      <c r="K88" s="7">
        <f>IFERROR(IF(H88-H87&lt;=0,"",J88/SQRT(Table_pg1[[#This Row],[Удельное сопротивление грунта, Ом·м]])),J88/SQRT(Table_pg1[[#This Row],[Удельное сопротивление грунта, Ом·м]]))</f>
        <v>14.728195398500489</v>
      </c>
      <c r="Q88" s="7" t="str">
        <f>IFERROR(IF(N88-N87&lt;=0,"",P88/SQRT(Table_pg2[[#This Row],[Удельное сопротивление грунта, Ом·м]])),P88/SQRT(Table_pg2[[#This Row],[Удельное сопротивление грунта, Ом·м]]))</f>
        <v/>
      </c>
      <c r="W88" s="7" t="str">
        <f>IFERROR(IF(T88-T87&lt;=0,"",V88/SQRT(Table_pg3[[#This Row],[Удельное сопротивление грунта, Ом·м]])),V88/SQRT(Table_pg3[[#This Row],[Удельное сопротивление грунта, Ом·м]]))</f>
        <v/>
      </c>
      <c r="AC88" s="7" t="str">
        <f>IFERROR(IF(Z88-Z87&lt;=0,"",AB88/SQRT(Table_pg4[[#This Row],[Удельное сопротивление грунта, Ом·м]])),AB88/SQRT(Table_pg4[[#This Row],[Удельное сопротивление грунта, Ом·м]]))</f>
        <v/>
      </c>
      <c r="AI88" s="7" t="str">
        <f>IFERROR(IF(AF88-AF87&lt;=0,"",AH88/SQRT(Table_pg5[[#This Row],[Удельное сопротивление грунта, Ом·м]])),AH88/SQRT(Table_pg5[[#This Row],[Удельное сопротивление грунта, Ом·м]]))</f>
        <v/>
      </c>
      <c r="AO88" s="7" t="str">
        <f>IFERROR(IF(AL88-AL87&lt;=0,"",AN88/SQRT(Table_pg6[[#This Row],[Удельное сопротивление грунта, Ом·м]])),AN88/SQRT(Table_pg6[[#This Row],[Удельное сопротивление грунта, Ом·м]]))</f>
        <v/>
      </c>
      <c r="AU88" s="7" t="str">
        <f>IFERROR(IF(AR88-AR87&lt;=0,"",AT88/SQRT(Table_pg7[[#This Row],[Удельное сопротивление грунта, Ом·м]])),AT88/SQRT(Table_pg7[[#This Row],[Удельное сопротивление грунта, Ом·м]]))</f>
        <v/>
      </c>
      <c r="BA88" s="7" t="str">
        <f>IFERROR(IF(AX88-AX87&lt;=0,"",AZ88/SQRT(Table_pg8[[#This Row],[Удельное сопротивление грунта, Ом·м]])),AZ88/SQRT(Table_pg8[[#This Row],[Удельное сопротивление грунта, Ом·м]]))</f>
        <v/>
      </c>
      <c r="BC88" s="42"/>
      <c r="BD88" s="44"/>
      <c r="BE88" s="43"/>
      <c r="BG88" s="7" t="str">
        <f>IFERROR(IF(BD88-AX107&lt;=0,"",BF88/SQRT(Table_pg9[[#This Row],[Удельное сопротивление грунта, Ом·м]])),BF88/SQRT(Table_pg9[[#This Row],[Удельное сопротивление грунта, Ом·м]]))</f>
        <v/>
      </c>
      <c r="BI88" s="42"/>
      <c r="BJ88" s="44"/>
      <c r="BK88" s="43"/>
      <c r="BM88" s="7" t="str">
        <f>IFERROR(IF(BJ88-BD117&lt;=0,"",BL88/SQRT(Table_pg10[[#This Row],[Удельное сопротивление грунта, Ом·м]])),BL88/SQRT(Table_pg10[[#This Row],[Удельное сопротивление грунта, Ом·м]]))</f>
        <v/>
      </c>
    </row>
    <row r="89" spans="1:65">
      <c r="A89" s="34">
        <v>1</v>
      </c>
      <c r="B89" s="44">
        <v>504.80000000000189</v>
      </c>
      <c r="C89" s="43">
        <v>53.1</v>
      </c>
      <c r="D89" s="7">
        <f t="shared" si="12"/>
        <v>100.00000000002274</v>
      </c>
      <c r="E89" s="7">
        <f>IFERROR(IF(B89-B88&lt;=0,"",D89/SQRT(Table_pg[[#This Row],[Удельное сопротивление грунта, Ом·м]])),D89/SQRT(Table_pg[[#This Row],[Удельное сопротивление грунта, Ом·м]]))</f>
        <v>13.723116159880091</v>
      </c>
      <c r="G89" s="49">
        <v>84</v>
      </c>
      <c r="H89" s="59">
        <v>504.80000000000189</v>
      </c>
      <c r="I89" s="56">
        <v>53.1</v>
      </c>
      <c r="J89" s="52">
        <f t="shared" si="13"/>
        <v>100.00000000002274</v>
      </c>
      <c r="K89" s="7">
        <f>IFERROR(IF(H89-H88&lt;=0,"",J89/SQRT(Table_pg1[[#This Row],[Удельное сопротивление грунта, Ом·м]])),J89/SQRT(Table_pg1[[#This Row],[Удельное сопротивление грунта, Ом·м]]))</f>
        <v>13.723116159880091</v>
      </c>
      <c r="Q89" s="7" t="str">
        <f>IFERROR(IF(N89-N88&lt;=0,"",P89/SQRT(Table_pg2[[#This Row],[Удельное сопротивление грунта, Ом·м]])),P89/SQRT(Table_pg2[[#This Row],[Удельное сопротивление грунта, Ом·м]]))</f>
        <v/>
      </c>
      <c r="W89" s="7" t="str">
        <f>IFERROR(IF(T89-T88&lt;=0,"",V89/SQRT(Table_pg3[[#This Row],[Удельное сопротивление грунта, Ом·м]])),V89/SQRT(Table_pg3[[#This Row],[Удельное сопротивление грунта, Ом·м]]))</f>
        <v/>
      </c>
      <c r="AC89" s="7" t="str">
        <f>IFERROR(IF(Z89-Z88&lt;=0,"",AB89/SQRT(Table_pg4[[#This Row],[Удельное сопротивление грунта, Ом·м]])),AB89/SQRT(Table_pg4[[#This Row],[Удельное сопротивление грунта, Ом·м]]))</f>
        <v/>
      </c>
      <c r="AI89" s="7" t="str">
        <f>IFERROR(IF(AF89-AF88&lt;=0,"",AH89/SQRT(Table_pg5[[#This Row],[Удельное сопротивление грунта, Ом·м]])),AH89/SQRT(Table_pg5[[#This Row],[Удельное сопротивление грунта, Ом·м]]))</f>
        <v/>
      </c>
      <c r="AO89" s="7" t="str">
        <f>IFERROR(IF(AL89-AL88&lt;=0,"",AN89/SQRT(Table_pg6[[#This Row],[Удельное сопротивление грунта, Ом·м]])),AN89/SQRT(Table_pg6[[#This Row],[Удельное сопротивление грунта, Ом·м]]))</f>
        <v/>
      </c>
      <c r="AU89" s="7" t="str">
        <f>IFERROR(IF(AR89-AR88&lt;=0,"",AT89/SQRT(Table_pg7[[#This Row],[Удельное сопротивление грунта, Ом·м]])),AT89/SQRT(Table_pg7[[#This Row],[Удельное сопротивление грунта, Ом·м]]))</f>
        <v/>
      </c>
      <c r="BA89" s="7" t="str">
        <f>IFERROR(IF(AX89-AX88&lt;=0,"",AZ89/SQRT(Table_pg8[[#This Row],[Удельное сопротивление грунта, Ом·м]])),AZ89/SQRT(Table_pg8[[#This Row],[Удельное сопротивление грунта, Ом·м]]))</f>
        <v/>
      </c>
      <c r="BC89" s="42"/>
      <c r="BD89" s="44"/>
      <c r="BE89" s="43"/>
      <c r="BG89" s="7" t="str">
        <f>IFERROR(IF(BD89-AX108&lt;=0,"",BF89/SQRT(Table_pg9[[#This Row],[Удельное сопротивление грунта, Ом·м]])),BF89/SQRT(Table_pg9[[#This Row],[Удельное сопротивление грунта, Ом·м]]))</f>
        <v/>
      </c>
      <c r="BI89" s="42"/>
      <c r="BJ89" s="44"/>
      <c r="BK89" s="43"/>
      <c r="BM89" s="7" t="str">
        <f>IFERROR(IF(BJ89-BD118&lt;=0,"",BL89/SQRT(Table_pg10[[#This Row],[Удельное сопротивление грунта, Ом·м]])),BL89/SQRT(Table_pg10[[#This Row],[Удельное сопротивление грунта, Ом·м]]))</f>
        <v/>
      </c>
    </row>
    <row r="90" spans="1:65">
      <c r="A90" s="34">
        <v>1</v>
      </c>
      <c r="B90" s="44">
        <v>504.90000000000191</v>
      </c>
      <c r="C90" s="43">
        <v>54.5</v>
      </c>
      <c r="D90" s="7">
        <f t="shared" si="12"/>
        <v>100.00000000002274</v>
      </c>
      <c r="E90" s="7">
        <f>IFERROR(IF(B90-B89&lt;=0,"",D90/SQRT(Table_pg[[#This Row],[Удельное сопротивление грунта, Ом·м]])),D90/SQRT(Table_pg[[#This Row],[Удельное сопротивление грунта, Ом·м]]))</f>
        <v>13.545709229575007</v>
      </c>
      <c r="G90" s="38">
        <v>85</v>
      </c>
      <c r="H90" s="58">
        <v>504.90000000000191</v>
      </c>
      <c r="I90" s="55">
        <v>54.5</v>
      </c>
      <c r="J90" s="53">
        <f t="shared" si="13"/>
        <v>100.00000000002274</v>
      </c>
      <c r="K90" s="7">
        <f>IFERROR(IF(H90-H89&lt;=0,"",J90/SQRT(Table_pg1[[#This Row],[Удельное сопротивление грунта, Ом·м]])),J90/SQRT(Table_pg1[[#This Row],[Удельное сопротивление грунта, Ом·м]]))</f>
        <v>13.545709229575007</v>
      </c>
      <c r="Q90" s="7" t="str">
        <f>IFERROR(IF(N90-N89&lt;=0,"",P90/SQRT(Table_pg2[[#This Row],[Удельное сопротивление грунта, Ом·м]])),P90/SQRT(Table_pg2[[#This Row],[Удельное сопротивление грунта, Ом·м]]))</f>
        <v/>
      </c>
      <c r="W90" s="7" t="str">
        <f>IFERROR(IF(T90-T89&lt;=0,"",V90/SQRT(Table_pg3[[#This Row],[Удельное сопротивление грунта, Ом·м]])),V90/SQRT(Table_pg3[[#This Row],[Удельное сопротивление грунта, Ом·м]]))</f>
        <v/>
      </c>
      <c r="AC90" s="7" t="str">
        <f>IFERROR(IF(Z90-Z89&lt;=0,"",AB90/SQRT(Table_pg4[[#This Row],[Удельное сопротивление грунта, Ом·м]])),AB90/SQRT(Table_pg4[[#This Row],[Удельное сопротивление грунта, Ом·м]]))</f>
        <v/>
      </c>
      <c r="AI90" s="7" t="str">
        <f>IFERROR(IF(AF90-AF89&lt;=0,"",AH90/SQRT(Table_pg5[[#This Row],[Удельное сопротивление грунта, Ом·м]])),AH90/SQRT(Table_pg5[[#This Row],[Удельное сопротивление грунта, Ом·м]]))</f>
        <v/>
      </c>
      <c r="AO90" s="7" t="str">
        <f>IFERROR(IF(AL90-AL89&lt;=0,"",AN90/SQRT(Table_pg6[[#This Row],[Удельное сопротивление грунта, Ом·м]])),AN90/SQRT(Table_pg6[[#This Row],[Удельное сопротивление грунта, Ом·м]]))</f>
        <v/>
      </c>
      <c r="AU90" s="7" t="str">
        <f>IFERROR(IF(AR90-AR89&lt;=0,"",AT90/SQRT(Table_pg7[[#This Row],[Удельное сопротивление грунта, Ом·м]])),AT90/SQRT(Table_pg7[[#This Row],[Удельное сопротивление грунта, Ом·м]]))</f>
        <v/>
      </c>
      <c r="BA90" s="7" t="str">
        <f>IFERROR(IF(AX90-AX89&lt;=0,"",AZ90/SQRT(Table_pg8[[#This Row],[Удельное сопротивление грунта, Ом·м]])),AZ90/SQRT(Table_pg8[[#This Row],[Удельное сопротивление грунта, Ом·м]]))</f>
        <v/>
      </c>
      <c r="BC90" s="42"/>
      <c r="BD90" s="44"/>
      <c r="BE90" s="43"/>
      <c r="BG90" s="7" t="str">
        <f>IFERROR(IF(BD90-AX109&lt;=0,"",BF90/SQRT(Table_pg9[[#This Row],[Удельное сопротивление грунта, Ом·м]])),BF90/SQRT(Table_pg9[[#This Row],[Удельное сопротивление грунта, Ом·м]]))</f>
        <v/>
      </c>
      <c r="BI90" s="42"/>
      <c r="BJ90" s="44"/>
      <c r="BK90" s="43"/>
      <c r="BM90" s="7" t="str">
        <f>IFERROR(IF(BJ90-BD119&lt;=0,"",BL90/SQRT(Table_pg10[[#This Row],[Удельное сопротивление грунта, Ом·м]])),BL90/SQRT(Table_pg10[[#This Row],[Удельное сопротивление грунта, Ом·м]]))</f>
        <v/>
      </c>
    </row>
    <row r="91" spans="1:65">
      <c r="A91" s="34">
        <v>1</v>
      </c>
      <c r="B91" s="44">
        <v>505.00000000000193</v>
      </c>
      <c r="C91" s="43">
        <v>57.9</v>
      </c>
      <c r="D91" s="7">
        <f t="shared" si="12"/>
        <v>100.00000000002274</v>
      </c>
      <c r="E91" s="7">
        <f>IFERROR(IF(B91-B90&lt;=0,"",D91/SQRT(Table_pg[[#This Row],[Удельное сопротивление грунта, Ом·м]])),D91/SQRT(Table_pg[[#This Row],[Удельное сопротивление грунта, Ом·м]]))</f>
        <v>13.141977464422194</v>
      </c>
      <c r="G91" s="49">
        <v>86</v>
      </c>
      <c r="H91" s="59">
        <v>505.00000000000193</v>
      </c>
      <c r="I91" s="56">
        <v>57.9</v>
      </c>
      <c r="J91" s="52">
        <f t="shared" si="13"/>
        <v>100.00000000002274</v>
      </c>
      <c r="K91" s="7">
        <f>IFERROR(IF(H91-H90&lt;=0,"",J91/SQRT(Table_pg1[[#This Row],[Удельное сопротивление грунта, Ом·м]])),J91/SQRT(Table_pg1[[#This Row],[Удельное сопротивление грунта, Ом·м]]))</f>
        <v>13.141977464422194</v>
      </c>
      <c r="Q91" s="7" t="str">
        <f>IFERROR(IF(N91-N90&lt;=0,"",P91/SQRT(Table_pg2[[#This Row],[Удельное сопротивление грунта, Ом·м]])),P91/SQRT(Table_pg2[[#This Row],[Удельное сопротивление грунта, Ом·м]]))</f>
        <v/>
      </c>
      <c r="W91" s="7" t="str">
        <f>IFERROR(IF(T91-T90&lt;=0,"",V91/SQRT(Table_pg3[[#This Row],[Удельное сопротивление грунта, Ом·м]])),V91/SQRT(Table_pg3[[#This Row],[Удельное сопротивление грунта, Ом·м]]))</f>
        <v/>
      </c>
      <c r="AC91" s="7" t="str">
        <f>IFERROR(IF(Z91-Z90&lt;=0,"",AB91/SQRT(Table_pg4[[#This Row],[Удельное сопротивление грунта, Ом·м]])),AB91/SQRT(Table_pg4[[#This Row],[Удельное сопротивление грунта, Ом·м]]))</f>
        <v/>
      </c>
      <c r="AI91" s="7" t="str">
        <f>IFERROR(IF(AF91-AF90&lt;=0,"",AH91/SQRT(Table_pg5[[#This Row],[Удельное сопротивление грунта, Ом·м]])),AH91/SQRT(Table_pg5[[#This Row],[Удельное сопротивление грунта, Ом·м]]))</f>
        <v/>
      </c>
      <c r="AO91" s="7" t="str">
        <f>IFERROR(IF(AL91-AL90&lt;=0,"",AN91/SQRT(Table_pg6[[#This Row],[Удельное сопротивление грунта, Ом·м]])),AN91/SQRT(Table_pg6[[#This Row],[Удельное сопротивление грунта, Ом·м]]))</f>
        <v/>
      </c>
      <c r="AU91" s="7" t="str">
        <f>IFERROR(IF(AR91-AR90&lt;=0,"",AT91/SQRT(Table_pg7[[#This Row],[Удельное сопротивление грунта, Ом·м]])),AT91/SQRT(Table_pg7[[#This Row],[Удельное сопротивление грунта, Ом·м]]))</f>
        <v/>
      </c>
      <c r="BA91" s="7" t="str">
        <f>IFERROR(IF(AX91-AX90&lt;=0,"",AZ91/SQRT(Table_pg8[[#This Row],[Удельное сопротивление грунта, Ом·м]])),AZ91/SQRT(Table_pg8[[#This Row],[Удельное сопротивление грунта, Ом·м]]))</f>
        <v/>
      </c>
      <c r="BC91" s="57"/>
      <c r="BD91" s="44"/>
      <c r="BE91" s="45"/>
      <c r="BG91" s="7" t="str">
        <f>IFERROR(IF(BD91-AX110&lt;=0,"",BF91/SQRT(Table_pg9[[#This Row],[Удельное сопротивление грунта, Ом·м]])),BF91/SQRT(Table_pg9[[#This Row],[Удельное сопротивление грунта, Ом·м]]))</f>
        <v/>
      </c>
      <c r="BI91" s="42"/>
      <c r="BJ91" s="44"/>
      <c r="BK91" s="43"/>
      <c r="BM91" s="7" t="str">
        <f>IFERROR(IF(BJ91-BD120&lt;=0,"",BL91/SQRT(Table_pg10[[#This Row],[Удельное сопротивление грунта, Ом·м]])),BL91/SQRT(Table_pg10[[#This Row],[Удельное сопротивление грунта, Ом·м]]))</f>
        <v/>
      </c>
    </row>
    <row r="92" spans="1:65">
      <c r="A92" s="34">
        <v>1</v>
      </c>
      <c r="B92" s="44">
        <v>505.10000000000196</v>
      </c>
      <c r="C92" s="43">
        <v>44.3</v>
      </c>
      <c r="D92" s="7">
        <f t="shared" si="12"/>
        <v>100.00000000002274</v>
      </c>
      <c r="E92" s="7">
        <f>IFERROR(IF(B92-B91&lt;=0,"",D92/SQRT(Table_pg[[#This Row],[Удельное сопротивление грунта, Ом·м]])),D92/SQRT(Table_pg[[#This Row],[Удельное сопротивление грунта, Ом·м]]))</f>
        <v>15.024434575437942</v>
      </c>
      <c r="G92" s="38">
        <v>87</v>
      </c>
      <c r="H92" s="58">
        <v>505.10000000000196</v>
      </c>
      <c r="I92" s="55">
        <v>44.3</v>
      </c>
      <c r="J92" s="53">
        <f t="shared" si="13"/>
        <v>100.00000000002274</v>
      </c>
      <c r="K92" s="7">
        <f>IFERROR(IF(H92-H91&lt;=0,"",J92/SQRT(Table_pg1[[#This Row],[Удельное сопротивление грунта, Ом·м]])),J92/SQRT(Table_pg1[[#This Row],[Удельное сопротивление грунта, Ом·м]]))</f>
        <v>15.024434575437942</v>
      </c>
      <c r="Q92" s="7" t="str">
        <f>IFERROR(IF(N92-N91&lt;=0,"",P92/SQRT(Table_pg2[[#This Row],[Удельное сопротивление грунта, Ом·м]])),P92/SQRT(Table_pg2[[#This Row],[Удельное сопротивление грунта, Ом·м]]))</f>
        <v/>
      </c>
      <c r="W92" s="7" t="str">
        <f>IFERROR(IF(T92-T91&lt;=0,"",V92/SQRT(Table_pg3[[#This Row],[Удельное сопротивление грунта, Ом·м]])),V92/SQRT(Table_pg3[[#This Row],[Удельное сопротивление грунта, Ом·м]]))</f>
        <v/>
      </c>
      <c r="AC92" s="7" t="str">
        <f>IFERROR(IF(Z92-Z91&lt;=0,"",AB92/SQRT(Table_pg4[[#This Row],[Удельное сопротивление грунта, Ом·м]])),AB92/SQRT(Table_pg4[[#This Row],[Удельное сопротивление грунта, Ом·м]]))</f>
        <v/>
      </c>
      <c r="AI92" s="7" t="str">
        <f>IFERROR(IF(AF92-AF91&lt;=0,"",AH92/SQRT(Table_pg5[[#This Row],[Удельное сопротивление грунта, Ом·м]])),AH92/SQRT(Table_pg5[[#This Row],[Удельное сопротивление грунта, Ом·м]]))</f>
        <v/>
      </c>
      <c r="AO92" s="7" t="str">
        <f>IFERROR(IF(AL92-AL91&lt;=0,"",AN92/SQRT(Table_pg6[[#This Row],[Удельное сопротивление грунта, Ом·м]])),AN92/SQRT(Table_pg6[[#This Row],[Удельное сопротивление грунта, Ом·м]]))</f>
        <v/>
      </c>
      <c r="AU92" s="7" t="str">
        <f>IFERROR(IF(AR92-AR91&lt;=0,"",AT92/SQRT(Table_pg7[[#This Row],[Удельное сопротивление грунта, Ом·м]])),AT92/SQRT(Table_pg7[[#This Row],[Удельное сопротивление грунта, Ом·м]]))</f>
        <v/>
      </c>
      <c r="BA92" s="7" t="str">
        <f>IFERROR(IF(AX92-AX91&lt;=0,"",AZ92/SQRT(Table_pg8[[#This Row],[Удельное сопротивление грунта, Ом·м]])),AZ92/SQRT(Table_pg8[[#This Row],[Удельное сопротивление грунта, Ом·м]]))</f>
        <v/>
      </c>
      <c r="BC92" s="57"/>
      <c r="BD92" s="44"/>
      <c r="BE92" s="45"/>
      <c r="BG92" s="7" t="str">
        <f>IFERROR(IF(BD92-AX111&lt;=0,"",BF92/SQRT(Table_pg9[[#This Row],[Удельное сопротивление грунта, Ом·м]])),BF92/SQRT(Table_pg9[[#This Row],[Удельное сопротивление грунта, Ом·м]]))</f>
        <v/>
      </c>
      <c r="BI92" s="42"/>
      <c r="BJ92" s="44"/>
      <c r="BK92" s="43"/>
      <c r="BM92" s="7" t="str">
        <f>IFERROR(IF(BJ92-BD121&lt;=0,"",BL92/SQRT(Table_pg10[[#This Row],[Удельное сопротивление грунта, Ом·м]])),BL92/SQRT(Table_pg10[[#This Row],[Удельное сопротивление грунта, Ом·м]]))</f>
        <v/>
      </c>
    </row>
    <row r="93" spans="1:65">
      <c r="A93" s="34">
        <v>1</v>
      </c>
      <c r="B93" s="44">
        <v>505.20000000000198</v>
      </c>
      <c r="C93" s="43">
        <v>58.3</v>
      </c>
      <c r="D93" s="7">
        <f t="shared" si="12"/>
        <v>100.00000000002274</v>
      </c>
      <c r="E93" s="7">
        <f>IFERROR(IF(B93-B92&lt;=0,"",D93/SQRT(Table_pg[[#This Row],[Удельное сопротивление грунта, Ом·м]])),D93/SQRT(Table_pg[[#This Row],[Удельное сопротивление грунта, Ом·м]]))</f>
        <v>13.096815896278159</v>
      </c>
      <c r="G93" s="49">
        <v>88</v>
      </c>
      <c r="H93" s="59">
        <v>505.20000000000198</v>
      </c>
      <c r="I93" s="56">
        <v>58.3</v>
      </c>
      <c r="J93" s="52">
        <f t="shared" si="13"/>
        <v>100.00000000002274</v>
      </c>
      <c r="K93" s="7">
        <f>IFERROR(IF(H93-H92&lt;=0,"",J93/SQRT(Table_pg1[[#This Row],[Удельное сопротивление грунта, Ом·м]])),J93/SQRT(Table_pg1[[#This Row],[Удельное сопротивление грунта, Ом·м]]))</f>
        <v>13.096815896278159</v>
      </c>
      <c r="Q93" s="7" t="str">
        <f>IFERROR(IF(N93-N92&lt;=0,"",P93/SQRT(Table_pg2[[#This Row],[Удельное сопротивление грунта, Ом·м]])),P93/SQRT(Table_pg2[[#This Row],[Удельное сопротивление грунта, Ом·м]]))</f>
        <v/>
      </c>
      <c r="W93" s="7" t="str">
        <f>IFERROR(IF(T93-T92&lt;=0,"",V93/SQRT(Table_pg3[[#This Row],[Удельное сопротивление грунта, Ом·м]])),V93/SQRT(Table_pg3[[#This Row],[Удельное сопротивление грунта, Ом·м]]))</f>
        <v/>
      </c>
      <c r="AC93" s="7" t="str">
        <f>IFERROR(IF(Z93-Z92&lt;=0,"",AB93/SQRT(Table_pg4[[#This Row],[Удельное сопротивление грунта, Ом·м]])),AB93/SQRT(Table_pg4[[#This Row],[Удельное сопротивление грунта, Ом·м]]))</f>
        <v/>
      </c>
      <c r="AI93" s="7" t="str">
        <f>IFERROR(IF(AF93-AF92&lt;=0,"",AH93/SQRT(Table_pg5[[#This Row],[Удельное сопротивление грунта, Ом·м]])),AH93/SQRT(Table_pg5[[#This Row],[Удельное сопротивление грунта, Ом·м]]))</f>
        <v/>
      </c>
      <c r="AO93" s="7" t="str">
        <f>IFERROR(IF(AL93-AL92&lt;=0,"",AN93/SQRT(Table_pg6[[#This Row],[Удельное сопротивление грунта, Ом·м]])),AN93/SQRT(Table_pg6[[#This Row],[Удельное сопротивление грунта, Ом·м]]))</f>
        <v/>
      </c>
      <c r="AU93" s="7" t="str">
        <f>IFERROR(IF(AR93-AR92&lt;=0,"",AT93/SQRT(Table_pg7[[#This Row],[Удельное сопротивление грунта, Ом·м]])),AT93/SQRT(Table_pg7[[#This Row],[Удельное сопротивление грунта, Ом·м]]))</f>
        <v/>
      </c>
      <c r="BA93" s="7" t="str">
        <f>IFERROR(IF(AX93-AX92&lt;=0,"",AZ93/SQRT(Table_pg8[[#This Row],[Удельное сопротивление грунта, Ом·м]])),AZ93/SQRT(Table_pg8[[#This Row],[Удельное сопротивление грунта, Ом·м]]))</f>
        <v/>
      </c>
      <c r="BC93" s="57"/>
      <c r="BD93" s="44"/>
      <c r="BE93" s="45"/>
      <c r="BG93" s="7" t="str">
        <f>IFERROR(IF(BD93-AX112&lt;=0,"",BF93/SQRT(Table_pg9[[#This Row],[Удельное сопротивление грунта, Ом·м]])),BF93/SQRT(Table_pg9[[#This Row],[Удельное сопротивление грунта, Ом·м]]))</f>
        <v/>
      </c>
      <c r="BI93" s="42"/>
      <c r="BJ93" s="44"/>
      <c r="BK93" s="43"/>
      <c r="BM93" s="7" t="str">
        <f>IFERROR(IF(BJ93-BD122&lt;=0,"",BL93/SQRT(Table_pg10[[#This Row],[Удельное сопротивление грунта, Ом·м]])),BL93/SQRT(Table_pg10[[#This Row],[Удельное сопротивление грунта, Ом·м]]))</f>
        <v/>
      </c>
    </row>
    <row r="94" spans="1:65">
      <c r="A94" s="34">
        <v>1</v>
      </c>
      <c r="B94" s="44">
        <v>505.300000000002</v>
      </c>
      <c r="C94" s="43">
        <v>60.7</v>
      </c>
      <c r="D94" s="7">
        <f t="shared" si="12"/>
        <v>100.00000000002274</v>
      </c>
      <c r="E94" s="7">
        <f>IFERROR(IF(B94-B93&lt;=0,"",D94/SQRT(Table_pg[[#This Row],[Удельное сопротивление грунта, Ом·м]])),D94/SQRT(Table_pg[[#This Row],[Удельное сопротивление грунта, Ом·м]]))</f>
        <v>12.835289081243415</v>
      </c>
      <c r="G94" s="38">
        <v>89</v>
      </c>
      <c r="H94" s="58">
        <v>505.300000000002</v>
      </c>
      <c r="I94" s="55">
        <v>60.7</v>
      </c>
      <c r="J94" s="53">
        <f t="shared" si="13"/>
        <v>100.00000000002274</v>
      </c>
      <c r="K94" s="7">
        <f>IFERROR(IF(H94-H93&lt;=0,"",J94/SQRT(Table_pg1[[#This Row],[Удельное сопротивление грунта, Ом·м]])),J94/SQRT(Table_pg1[[#This Row],[Удельное сопротивление грунта, Ом·м]]))</f>
        <v>12.835289081243415</v>
      </c>
      <c r="Q94" s="7" t="str">
        <f>IFERROR(IF(N94-N93&lt;=0,"",P94/SQRT(Table_pg2[[#This Row],[Удельное сопротивление грунта, Ом·м]])),P94/SQRT(Table_pg2[[#This Row],[Удельное сопротивление грунта, Ом·м]]))</f>
        <v/>
      </c>
      <c r="W94" s="7" t="str">
        <f>IFERROR(IF(T94-T93&lt;=0,"",V94/SQRT(Table_pg3[[#This Row],[Удельное сопротивление грунта, Ом·м]])),V94/SQRT(Table_pg3[[#This Row],[Удельное сопротивление грунта, Ом·м]]))</f>
        <v/>
      </c>
      <c r="AC94" s="7" t="str">
        <f>IFERROR(IF(Z94-Z93&lt;=0,"",AB94/SQRT(Table_pg4[[#This Row],[Удельное сопротивление грунта, Ом·м]])),AB94/SQRT(Table_pg4[[#This Row],[Удельное сопротивление грунта, Ом·м]]))</f>
        <v/>
      </c>
      <c r="AI94" s="7" t="str">
        <f>IFERROR(IF(AF94-AF93&lt;=0,"",AH94/SQRT(Table_pg5[[#This Row],[Удельное сопротивление грунта, Ом·м]])),AH94/SQRT(Table_pg5[[#This Row],[Удельное сопротивление грунта, Ом·м]]))</f>
        <v/>
      </c>
      <c r="AO94" s="7" t="str">
        <f>IFERROR(IF(AL94-AL93&lt;=0,"",AN94/SQRT(Table_pg6[[#This Row],[Удельное сопротивление грунта, Ом·м]])),AN94/SQRT(Table_pg6[[#This Row],[Удельное сопротивление грунта, Ом·м]]))</f>
        <v/>
      </c>
      <c r="AU94" s="7" t="str">
        <f>IFERROR(IF(AR94-AR93&lt;=0,"",AT94/SQRT(Table_pg7[[#This Row],[Удельное сопротивление грунта, Ом·м]])),AT94/SQRT(Table_pg7[[#This Row],[Удельное сопротивление грунта, Ом·м]]))</f>
        <v/>
      </c>
      <c r="BA94" s="7" t="str">
        <f>IFERROR(IF(AX94-AX93&lt;=0,"",AZ94/SQRT(Table_pg8[[#This Row],[Удельное сопротивление грунта, Ом·м]])),AZ94/SQRT(Table_pg8[[#This Row],[Удельное сопротивление грунта, Ом·м]]))</f>
        <v/>
      </c>
      <c r="BC94" s="57"/>
      <c r="BD94" s="44"/>
      <c r="BE94" s="45"/>
      <c r="BG94" s="7" t="str">
        <f>IFERROR(IF(BD94-AX113&lt;=0,"",BF94/SQRT(Table_pg9[[#This Row],[Удельное сопротивление грунта, Ом·м]])),BF94/SQRT(Table_pg9[[#This Row],[Удельное сопротивление грунта, Ом·м]]))</f>
        <v/>
      </c>
      <c r="BI94" s="42"/>
      <c r="BJ94" s="44"/>
      <c r="BK94" s="43"/>
      <c r="BM94" s="7" t="str">
        <f>IFERROR(IF(BJ94-BD123&lt;=0,"",BL94/SQRT(Table_pg10[[#This Row],[Удельное сопротивление грунта, Ом·м]])),BL94/SQRT(Table_pg10[[#This Row],[Удельное сопротивление грунта, Ом·м]]))</f>
        <v/>
      </c>
    </row>
    <row r="95" spans="1:65">
      <c r="A95" s="34">
        <v>1</v>
      </c>
      <c r="B95" s="44">
        <v>505.40000000000202</v>
      </c>
      <c r="C95" s="43">
        <v>62</v>
      </c>
      <c r="D95" s="7">
        <f t="shared" si="12"/>
        <v>100.00000000002274</v>
      </c>
      <c r="E95" s="7">
        <f>IFERROR(IF(B95-B94&lt;=0,"",D95/SQRT(Table_pg[[#This Row],[Удельное сопротивление грунта, Ом·м]])),D95/SQRT(Table_pg[[#This Row],[Удельное сопротивление грунта, Ом·м]]))</f>
        <v>12.700012700021938</v>
      </c>
      <c r="G95" s="49">
        <v>90</v>
      </c>
      <c r="H95" s="59">
        <v>505.40000000000202</v>
      </c>
      <c r="I95" s="56">
        <v>62</v>
      </c>
      <c r="J95" s="52">
        <f t="shared" si="13"/>
        <v>100.00000000002274</v>
      </c>
      <c r="K95" s="7">
        <f>IFERROR(IF(H95-H94&lt;=0,"",J95/SQRT(Table_pg1[[#This Row],[Удельное сопротивление грунта, Ом·м]])),J95/SQRT(Table_pg1[[#This Row],[Удельное сопротивление грунта, Ом·м]]))</f>
        <v>12.700012700021938</v>
      </c>
      <c r="Q95" s="7" t="str">
        <f>IFERROR(IF(N95-N94&lt;=0,"",P95/SQRT(Table_pg2[[#This Row],[Удельное сопротивление грунта, Ом·м]])),P95/SQRT(Table_pg2[[#This Row],[Удельное сопротивление грунта, Ом·м]]))</f>
        <v/>
      </c>
      <c r="W95" s="7" t="str">
        <f>IFERROR(IF(T95-T94&lt;=0,"",V95/SQRT(Table_pg3[[#This Row],[Удельное сопротивление грунта, Ом·м]])),V95/SQRT(Table_pg3[[#This Row],[Удельное сопротивление грунта, Ом·м]]))</f>
        <v/>
      </c>
      <c r="AC95" s="7" t="str">
        <f>IFERROR(IF(Z95-Z94&lt;=0,"",AB95/SQRT(Table_pg4[[#This Row],[Удельное сопротивление грунта, Ом·м]])),AB95/SQRT(Table_pg4[[#This Row],[Удельное сопротивление грунта, Ом·м]]))</f>
        <v/>
      </c>
      <c r="AI95" s="7" t="str">
        <f>IFERROR(IF(AF95-AF94&lt;=0,"",AH95/SQRT(Table_pg5[[#This Row],[Удельное сопротивление грунта, Ом·м]])),AH95/SQRT(Table_pg5[[#This Row],[Удельное сопротивление грунта, Ом·м]]))</f>
        <v/>
      </c>
      <c r="AO95" s="7" t="str">
        <f>IFERROR(IF(AL95-AL94&lt;=0,"",AN95/SQRT(Table_pg6[[#This Row],[Удельное сопротивление грунта, Ом·м]])),AN95/SQRT(Table_pg6[[#This Row],[Удельное сопротивление грунта, Ом·м]]))</f>
        <v/>
      </c>
      <c r="AU95" s="7" t="str">
        <f>IFERROR(IF(AR95-AR94&lt;=0,"",AT95/SQRT(Table_pg7[[#This Row],[Удельное сопротивление грунта, Ом·м]])),AT95/SQRT(Table_pg7[[#This Row],[Удельное сопротивление грунта, Ом·м]]))</f>
        <v/>
      </c>
      <c r="BA95" s="7" t="str">
        <f>IFERROR(IF(AX95-AX94&lt;=0,"",AZ95/SQRT(Table_pg8[[#This Row],[Удельное сопротивление грунта, Ом·м]])),AZ95/SQRT(Table_pg8[[#This Row],[Удельное сопротивление грунта, Ом·м]]))</f>
        <v/>
      </c>
      <c r="BC95" s="57"/>
      <c r="BD95" s="44"/>
      <c r="BE95" s="45"/>
      <c r="BG95" s="7" t="str">
        <f>IFERROR(IF(BD95-AX114&lt;=0,"",BF95/SQRT(Table_pg9[[#This Row],[Удельное сопротивление грунта, Ом·м]])),BF95/SQRT(Table_pg9[[#This Row],[Удельное сопротивление грунта, Ом·м]]))</f>
        <v/>
      </c>
      <c r="BI95" s="42"/>
      <c r="BJ95" s="44"/>
      <c r="BK95" s="43"/>
      <c r="BM95" s="7" t="str">
        <f>IFERROR(IF(BJ95-BD124&lt;=0,"",BL95/SQRT(Table_pg10[[#This Row],[Удельное сопротивление грунта, Ом·м]])),BL95/SQRT(Table_pg10[[#This Row],[Удельное сопротивление грунта, Ом·м]]))</f>
        <v/>
      </c>
    </row>
    <row r="96" spans="1:65">
      <c r="A96" s="34">
        <v>1</v>
      </c>
      <c r="B96" s="44">
        <v>505.50000000000205</v>
      </c>
      <c r="C96" s="43">
        <v>67.5</v>
      </c>
      <c r="D96" s="7">
        <f t="shared" si="12"/>
        <v>100.00000000002274</v>
      </c>
      <c r="E96" s="7">
        <f>IFERROR(IF(B96-B95&lt;=0,"",D96/SQRT(Table_pg[[#This Row],[Удельное сопротивление грунта, Ом·м]])),D96/SQRT(Table_pg[[#This Row],[Удельное сопротивление грунта, Ом·м]]))</f>
        <v>12.171612389006459</v>
      </c>
      <c r="G96" s="38">
        <v>91</v>
      </c>
      <c r="H96" s="58">
        <v>505.50000000000205</v>
      </c>
      <c r="I96" s="55">
        <v>67.5</v>
      </c>
      <c r="J96" s="53">
        <f t="shared" si="13"/>
        <v>100.00000000002274</v>
      </c>
      <c r="K96" s="7">
        <f>IFERROR(IF(H96-H95&lt;=0,"",J96/SQRT(Table_pg1[[#This Row],[Удельное сопротивление грунта, Ом·м]])),J96/SQRT(Table_pg1[[#This Row],[Удельное сопротивление грунта, Ом·м]]))</f>
        <v>12.171612389006459</v>
      </c>
      <c r="Q96" s="7" t="str">
        <f>IFERROR(IF(N96-N95&lt;=0,"",P96/SQRT(Table_pg2[[#This Row],[Удельное сопротивление грунта, Ом·м]])),P96/SQRT(Table_pg2[[#This Row],[Удельное сопротивление грунта, Ом·м]]))</f>
        <v/>
      </c>
      <c r="W96" s="7" t="str">
        <f>IFERROR(IF(T96-T95&lt;=0,"",V96/SQRT(Table_pg3[[#This Row],[Удельное сопротивление грунта, Ом·м]])),V96/SQRT(Table_pg3[[#This Row],[Удельное сопротивление грунта, Ом·м]]))</f>
        <v/>
      </c>
      <c r="AC96" s="7" t="str">
        <f>IFERROR(IF(Z96-Z95&lt;=0,"",AB96/SQRT(Table_pg4[[#This Row],[Удельное сопротивление грунта, Ом·м]])),AB96/SQRT(Table_pg4[[#This Row],[Удельное сопротивление грунта, Ом·м]]))</f>
        <v/>
      </c>
      <c r="AI96" s="7" t="str">
        <f>IFERROR(IF(AF96-AF95&lt;=0,"",AH96/SQRT(Table_pg5[[#This Row],[Удельное сопротивление грунта, Ом·м]])),AH96/SQRT(Table_pg5[[#This Row],[Удельное сопротивление грунта, Ом·м]]))</f>
        <v/>
      </c>
      <c r="AO96" s="7" t="str">
        <f>IFERROR(IF(AL96-AL95&lt;=0,"",AN96/SQRT(Table_pg6[[#This Row],[Удельное сопротивление грунта, Ом·м]])),AN96/SQRT(Table_pg6[[#This Row],[Удельное сопротивление грунта, Ом·м]]))</f>
        <v/>
      </c>
      <c r="AU96" s="7" t="str">
        <f>IFERROR(IF(AR96-AR95&lt;=0,"",AT96/SQRT(Table_pg7[[#This Row],[Удельное сопротивление грунта, Ом·м]])),AT96/SQRT(Table_pg7[[#This Row],[Удельное сопротивление грунта, Ом·м]]))</f>
        <v/>
      </c>
      <c r="BA96" s="7" t="str">
        <f>IFERROR(IF(AX96-AX95&lt;=0,"",AZ96/SQRT(Table_pg8[[#This Row],[Удельное сопротивление грунта, Ом·м]])),AZ96/SQRT(Table_pg8[[#This Row],[Удельное сопротивление грунта, Ом·м]]))</f>
        <v/>
      </c>
      <c r="BC96" s="57"/>
      <c r="BD96" s="44"/>
      <c r="BE96" s="45"/>
      <c r="BG96" s="7" t="str">
        <f>IFERROR(IF(BD96-AX115&lt;=0,"",BF96/SQRT(Table_pg9[[#This Row],[Удельное сопротивление грунта, Ом·м]])),BF96/SQRT(Table_pg9[[#This Row],[Удельное сопротивление грунта, Ом·м]]))</f>
        <v/>
      </c>
      <c r="BI96" s="42"/>
      <c r="BJ96" s="44"/>
      <c r="BK96" s="43"/>
      <c r="BM96" s="7" t="str">
        <f>IFERROR(IF(BJ96-BD125&lt;=0,"",BL96/SQRT(Table_pg10[[#This Row],[Удельное сопротивление грунта, Ом·м]])),BL96/SQRT(Table_pg10[[#This Row],[Удельное сопротивление грунта, Ом·м]]))</f>
        <v/>
      </c>
    </row>
    <row r="97" spans="1:65">
      <c r="A97" s="34">
        <v>1</v>
      </c>
      <c r="B97" s="44">
        <v>505.60000000000207</v>
      </c>
      <c r="C97" s="43">
        <v>64.2</v>
      </c>
      <c r="D97" s="7">
        <f t="shared" si="12"/>
        <v>100.00000000002274</v>
      </c>
      <c r="E97" s="7">
        <f>IFERROR(IF(B97-B96&lt;=0,"",D97/SQRT(Table_pg[[#This Row],[Удельное сопротивление грунта, Ом·м]])),D97/SQRT(Table_pg[[#This Row],[Удельное сопротивление грунта, Ом·м]]))</f>
        <v>12.480514407485783</v>
      </c>
      <c r="G97" s="49">
        <v>92</v>
      </c>
      <c r="H97" s="59">
        <v>505.60000000000207</v>
      </c>
      <c r="I97" s="56">
        <v>64.2</v>
      </c>
      <c r="J97" s="52">
        <f t="shared" si="13"/>
        <v>100.00000000002274</v>
      </c>
      <c r="K97" s="7">
        <f>IFERROR(IF(H97-H96&lt;=0,"",J97/SQRT(Table_pg1[[#This Row],[Удельное сопротивление грунта, Ом·м]])),J97/SQRT(Table_pg1[[#This Row],[Удельное сопротивление грунта, Ом·м]]))</f>
        <v>12.480514407485783</v>
      </c>
      <c r="Q97" s="7" t="str">
        <f>IFERROR(IF(N97-N96&lt;=0,"",P97/SQRT(Table_pg2[[#This Row],[Удельное сопротивление грунта, Ом·м]])),P97/SQRT(Table_pg2[[#This Row],[Удельное сопротивление грунта, Ом·м]]))</f>
        <v/>
      </c>
      <c r="W97" s="7" t="str">
        <f>IFERROR(IF(T97-T96&lt;=0,"",V97/SQRT(Table_pg3[[#This Row],[Удельное сопротивление грунта, Ом·м]])),V97/SQRT(Table_pg3[[#This Row],[Удельное сопротивление грунта, Ом·м]]))</f>
        <v/>
      </c>
      <c r="AC97" s="7" t="str">
        <f>IFERROR(IF(Z97-Z96&lt;=0,"",AB97/SQRT(Table_pg4[[#This Row],[Удельное сопротивление грунта, Ом·м]])),AB97/SQRT(Table_pg4[[#This Row],[Удельное сопротивление грунта, Ом·м]]))</f>
        <v/>
      </c>
      <c r="AI97" s="7" t="str">
        <f>IFERROR(IF(AF97-AF96&lt;=0,"",AH97/SQRT(Table_pg5[[#This Row],[Удельное сопротивление грунта, Ом·м]])),AH97/SQRT(Table_pg5[[#This Row],[Удельное сопротивление грунта, Ом·м]]))</f>
        <v/>
      </c>
      <c r="AO97" s="7" t="str">
        <f>IFERROR(IF(AL97-AL96&lt;=0,"",AN97/SQRT(Table_pg6[[#This Row],[Удельное сопротивление грунта, Ом·м]])),AN97/SQRT(Table_pg6[[#This Row],[Удельное сопротивление грунта, Ом·м]]))</f>
        <v/>
      </c>
      <c r="AU97" s="7" t="str">
        <f>IFERROR(IF(AR97-AR96&lt;=0,"",AT97/SQRT(Table_pg7[[#This Row],[Удельное сопротивление грунта, Ом·м]])),AT97/SQRT(Table_pg7[[#This Row],[Удельное сопротивление грунта, Ом·м]]))</f>
        <v/>
      </c>
      <c r="BA97" s="7" t="str">
        <f>IFERROR(IF(AX97-AX96&lt;=0,"",AZ97/SQRT(Table_pg8[[#This Row],[Удельное сопротивление грунта, Ом·м]])),AZ97/SQRT(Table_pg8[[#This Row],[Удельное сопротивление грунта, Ом·м]]))</f>
        <v/>
      </c>
      <c r="BC97" s="57"/>
      <c r="BD97" s="44"/>
      <c r="BE97" s="45"/>
      <c r="BG97" s="7" t="str">
        <f>IFERROR(IF(BD97-AX116&lt;=0,"",BF97/SQRT(Table_pg9[[#This Row],[Удельное сопротивление грунта, Ом·м]])),BF97/SQRT(Table_pg9[[#This Row],[Удельное сопротивление грунта, Ом·м]]))</f>
        <v/>
      </c>
      <c r="BI97" s="42"/>
      <c r="BJ97" s="44"/>
      <c r="BK97" s="43"/>
      <c r="BM97" s="7" t="str">
        <f>IFERROR(IF(BJ97-BD126&lt;=0,"",BL97/SQRT(Table_pg10[[#This Row],[Удельное сопротивление грунта, Ом·м]])),BL97/SQRT(Table_pg10[[#This Row],[Удельное сопротивление грунта, Ом·м]]))</f>
        <v/>
      </c>
    </row>
    <row r="98" spans="1:65">
      <c r="A98" s="34">
        <v>1</v>
      </c>
      <c r="B98" s="44">
        <v>505.70000000000209</v>
      </c>
      <c r="C98" s="43">
        <v>69.900000000000006</v>
      </c>
      <c r="D98" s="7">
        <f t="shared" si="12"/>
        <v>100.00000000002274</v>
      </c>
      <c r="E98" s="7">
        <f>IFERROR(IF(B98-B97&lt;=0,"",D98/SQRT(Table_pg[[#This Row],[Удельное сопротивление грунта, Ом·м]])),D98/SQRT(Table_pg[[#This Row],[Удельное сопротивление грунта, Ом·м]]))</f>
        <v>11.960832598617015</v>
      </c>
      <c r="G98" s="38">
        <v>93</v>
      </c>
      <c r="H98" s="58">
        <v>505.70000000000209</v>
      </c>
      <c r="I98" s="55">
        <v>69.900000000000006</v>
      </c>
      <c r="J98" s="53">
        <f t="shared" si="13"/>
        <v>100.00000000002274</v>
      </c>
      <c r="K98" s="7">
        <f>IFERROR(IF(H98-H97&lt;=0,"",J98/SQRT(Table_pg1[[#This Row],[Удельное сопротивление грунта, Ом·м]])),J98/SQRT(Table_pg1[[#This Row],[Удельное сопротивление грунта, Ом·м]]))</f>
        <v>11.960832598617015</v>
      </c>
      <c r="Q98" s="7" t="str">
        <f>IFERROR(IF(N98-N97&lt;=0,"",P98/SQRT(Table_pg2[[#This Row],[Удельное сопротивление грунта, Ом·м]])),P98/SQRT(Table_pg2[[#This Row],[Удельное сопротивление грунта, Ом·м]]))</f>
        <v/>
      </c>
      <c r="W98" s="7" t="str">
        <f>IFERROR(IF(T98-T97&lt;=0,"",V98/SQRT(Table_pg3[[#This Row],[Удельное сопротивление грунта, Ом·м]])),V98/SQRT(Table_pg3[[#This Row],[Удельное сопротивление грунта, Ом·м]]))</f>
        <v/>
      </c>
      <c r="AC98" s="7" t="str">
        <f>IFERROR(IF(Z98-Z97&lt;=0,"",AB98/SQRT(Table_pg4[[#This Row],[Удельное сопротивление грунта, Ом·м]])),AB98/SQRT(Table_pg4[[#This Row],[Удельное сопротивление грунта, Ом·м]]))</f>
        <v/>
      </c>
      <c r="AI98" s="7" t="str">
        <f>IFERROR(IF(AF98-AF97&lt;=0,"",AH98/SQRT(Table_pg5[[#This Row],[Удельное сопротивление грунта, Ом·м]])),AH98/SQRT(Table_pg5[[#This Row],[Удельное сопротивление грунта, Ом·м]]))</f>
        <v/>
      </c>
      <c r="AO98" s="7" t="str">
        <f>IFERROR(IF(AL98-AL97&lt;=0,"",AN98/SQRT(Table_pg6[[#This Row],[Удельное сопротивление грунта, Ом·м]])),AN98/SQRT(Table_pg6[[#This Row],[Удельное сопротивление грунта, Ом·м]]))</f>
        <v/>
      </c>
      <c r="AU98" s="7" t="str">
        <f>IFERROR(IF(AR98-AR97&lt;=0,"",AT98/SQRT(Table_pg7[[#This Row],[Удельное сопротивление грунта, Ом·м]])),AT98/SQRT(Table_pg7[[#This Row],[Удельное сопротивление грунта, Ом·м]]))</f>
        <v/>
      </c>
      <c r="BA98" s="7" t="str">
        <f>IFERROR(IF(AX98-AX97&lt;=0,"",AZ98/SQRT(Table_pg8[[#This Row],[Удельное сопротивление грунта, Ом·м]])),AZ98/SQRT(Table_pg8[[#This Row],[Удельное сопротивление грунта, Ом·м]]))</f>
        <v/>
      </c>
      <c r="BC98" s="57"/>
      <c r="BD98" s="44"/>
      <c r="BE98" s="45"/>
      <c r="BG98" s="7" t="str">
        <f>IFERROR(IF(BD98-AX117&lt;=0,"",BF98/SQRT(Table_pg9[[#This Row],[Удельное сопротивление грунта, Ом·м]])),BF98/SQRT(Table_pg9[[#This Row],[Удельное сопротивление грунта, Ом·м]]))</f>
        <v/>
      </c>
      <c r="BI98" s="42"/>
      <c r="BJ98" s="44"/>
      <c r="BK98" s="43"/>
      <c r="BM98" s="7" t="str">
        <f>IFERROR(IF(BJ98-BD127&lt;=0,"",BL98/SQRT(Table_pg10[[#This Row],[Удельное сопротивление грунта, Ом·м]])),BL98/SQRT(Table_pg10[[#This Row],[Удельное сопротивление грунта, Ом·м]]))</f>
        <v/>
      </c>
    </row>
    <row r="99" spans="1:65">
      <c r="A99" s="34">
        <v>1</v>
      </c>
      <c r="B99" s="44">
        <v>505.80000000000211</v>
      </c>
      <c r="C99" s="43">
        <v>67.8</v>
      </c>
      <c r="D99" s="7">
        <f t="shared" si="12"/>
        <v>100.00000000002274</v>
      </c>
      <c r="E99" s="7">
        <f>IFERROR(IF(B99-B98&lt;=0,"",D99/SQRT(Table_pg[[#This Row],[Удельное сопротивление грунта, Ом·м]])),D99/SQRT(Table_pg[[#This Row],[Удельное сопротивление грунта, Ом·м]]))</f>
        <v>12.144654188934268</v>
      </c>
      <c r="G99" s="49">
        <v>94</v>
      </c>
      <c r="H99" s="59">
        <v>505.80000000000211</v>
      </c>
      <c r="I99" s="56">
        <v>67.8</v>
      </c>
      <c r="J99" s="52">
        <f t="shared" si="13"/>
        <v>100.00000000002274</v>
      </c>
      <c r="K99" s="7">
        <f>IFERROR(IF(H99-H98&lt;=0,"",J99/SQRT(Table_pg1[[#This Row],[Удельное сопротивление грунта, Ом·м]])),J99/SQRT(Table_pg1[[#This Row],[Удельное сопротивление грунта, Ом·м]]))</f>
        <v>12.144654188934268</v>
      </c>
      <c r="Q99" s="7" t="str">
        <f>IFERROR(IF(N99-N98&lt;=0,"",P99/SQRT(Table_pg2[[#This Row],[Удельное сопротивление грунта, Ом·м]])),P99/SQRT(Table_pg2[[#This Row],[Удельное сопротивление грунта, Ом·м]]))</f>
        <v/>
      </c>
      <c r="W99" s="7" t="str">
        <f>IFERROR(IF(T99-T98&lt;=0,"",V99/SQRT(Table_pg3[[#This Row],[Удельное сопротивление грунта, Ом·м]])),V99/SQRT(Table_pg3[[#This Row],[Удельное сопротивление грунта, Ом·м]]))</f>
        <v/>
      </c>
      <c r="AC99" s="7" t="str">
        <f>IFERROR(IF(Z99-Z98&lt;=0,"",AB99/SQRT(Table_pg4[[#This Row],[Удельное сопротивление грунта, Ом·м]])),AB99/SQRT(Table_pg4[[#This Row],[Удельное сопротивление грунта, Ом·м]]))</f>
        <v/>
      </c>
      <c r="AI99" s="7" t="str">
        <f>IFERROR(IF(AF99-AF98&lt;=0,"",AH99/SQRT(Table_pg5[[#This Row],[Удельное сопротивление грунта, Ом·м]])),AH99/SQRT(Table_pg5[[#This Row],[Удельное сопротивление грунта, Ом·м]]))</f>
        <v/>
      </c>
      <c r="AO99" s="7" t="str">
        <f>IFERROR(IF(AL99-AL98&lt;=0,"",AN99/SQRT(Table_pg6[[#This Row],[Удельное сопротивление грунта, Ом·м]])),AN99/SQRT(Table_pg6[[#This Row],[Удельное сопротивление грунта, Ом·м]]))</f>
        <v/>
      </c>
      <c r="AU99" s="7" t="str">
        <f>IFERROR(IF(AR99-AR98&lt;=0,"",AT99/SQRT(Table_pg7[[#This Row],[Удельное сопротивление грунта, Ом·м]])),AT99/SQRT(Table_pg7[[#This Row],[Удельное сопротивление грунта, Ом·м]]))</f>
        <v/>
      </c>
      <c r="BA99" s="7" t="str">
        <f>IFERROR(IF(AX99-AX98&lt;=0,"",AZ99/SQRT(Table_pg8[[#This Row],[Удельное сопротивление грунта, Ом·м]])),AZ99/SQRT(Table_pg8[[#This Row],[Удельное сопротивление грунта, Ом·м]]))</f>
        <v/>
      </c>
      <c r="BC99" s="57"/>
      <c r="BD99" s="44"/>
      <c r="BE99" s="45"/>
      <c r="BG99" s="7" t="str">
        <f>IFERROR(IF(BD99-AX118&lt;=0,"",BF99/SQRT(Table_pg9[[#This Row],[Удельное сопротивление грунта, Ом·м]])),BF99/SQRT(Table_pg9[[#This Row],[Удельное сопротивление грунта, Ом·м]]))</f>
        <v/>
      </c>
      <c r="BI99" s="42"/>
      <c r="BJ99" s="44"/>
      <c r="BK99" s="43"/>
      <c r="BM99" s="7" t="str">
        <f>IFERROR(IF(BJ99-BD128&lt;=0,"",BL99/SQRT(Table_pg10[[#This Row],[Удельное сопротивление грунта, Ом·м]])),BL99/SQRT(Table_pg10[[#This Row],[Удельное сопротивление грунта, Ом·м]]))</f>
        <v/>
      </c>
    </row>
    <row r="100" spans="1:65">
      <c r="A100" s="34">
        <v>1</v>
      </c>
      <c r="B100" s="44">
        <v>505.90000000000214</v>
      </c>
      <c r="C100" s="43">
        <v>69.5</v>
      </c>
      <c r="D100" s="7">
        <f t="shared" si="12"/>
        <v>100.00000000002274</v>
      </c>
      <c r="E100" s="7">
        <f>IFERROR(IF(B100-B99&lt;=0,"",D100/SQRT(Table_pg[[#This Row],[Удельное сопротивление грунта, Ом·м]])),D100/SQRT(Table_pg[[#This Row],[Удельное сопротивление грунта, Ом·м]]))</f>
        <v>11.995202878084072</v>
      </c>
      <c r="G100" s="38">
        <v>95</v>
      </c>
      <c r="H100" s="58">
        <v>505.90000000000214</v>
      </c>
      <c r="I100" s="55">
        <v>69.5</v>
      </c>
      <c r="J100" s="53">
        <f t="shared" si="13"/>
        <v>100.00000000002274</v>
      </c>
      <c r="K100" s="7">
        <f>IFERROR(IF(H100-H99&lt;=0,"",J100/SQRT(Table_pg1[[#This Row],[Удельное сопротивление грунта, Ом·м]])),J100/SQRT(Table_pg1[[#This Row],[Удельное сопротивление грунта, Ом·м]]))</f>
        <v>11.995202878084072</v>
      </c>
      <c r="Q100" s="7" t="str">
        <f>IFERROR(IF(N100-N99&lt;=0,"",P100/SQRT(Table_pg2[[#This Row],[Удельное сопротивление грунта, Ом·м]])),P100/SQRT(Table_pg2[[#This Row],[Удельное сопротивление грунта, Ом·м]]))</f>
        <v/>
      </c>
      <c r="W100" s="7" t="str">
        <f>IFERROR(IF(T100-T99&lt;=0,"",V100/SQRT(Table_pg3[[#This Row],[Удельное сопротивление грунта, Ом·м]])),V100/SQRT(Table_pg3[[#This Row],[Удельное сопротивление грунта, Ом·м]]))</f>
        <v/>
      </c>
      <c r="AC100" s="7" t="str">
        <f>IFERROR(IF(Z100-Z99&lt;=0,"",AB100/SQRT(Table_pg4[[#This Row],[Удельное сопротивление грунта, Ом·м]])),AB100/SQRT(Table_pg4[[#This Row],[Удельное сопротивление грунта, Ом·м]]))</f>
        <v/>
      </c>
      <c r="AI100" s="7" t="str">
        <f>IFERROR(IF(AF100-AF99&lt;=0,"",AH100/SQRT(Table_pg5[[#This Row],[Удельное сопротивление грунта, Ом·м]])),AH100/SQRT(Table_pg5[[#This Row],[Удельное сопротивление грунта, Ом·м]]))</f>
        <v/>
      </c>
      <c r="AO100" s="7" t="str">
        <f>IFERROR(IF(AL100-AL99&lt;=0,"",AN100/SQRT(Table_pg6[[#This Row],[Удельное сопротивление грунта, Ом·м]])),AN100/SQRT(Table_pg6[[#This Row],[Удельное сопротивление грунта, Ом·м]]))</f>
        <v/>
      </c>
      <c r="AU100" s="7" t="str">
        <f>IFERROR(IF(AR100-AR99&lt;=0,"",AT100/SQRT(Table_pg7[[#This Row],[Удельное сопротивление грунта, Ом·м]])),AT100/SQRT(Table_pg7[[#This Row],[Удельное сопротивление грунта, Ом·м]]))</f>
        <v/>
      </c>
      <c r="BA100" s="7" t="str">
        <f>IFERROR(IF(AX100-AX99&lt;=0,"",AZ100/SQRT(Table_pg8[[#This Row],[Удельное сопротивление грунта, Ом·м]])),AZ100/SQRT(Table_pg8[[#This Row],[Удельное сопротивление грунта, Ом·м]]))</f>
        <v/>
      </c>
      <c r="BC100" s="57"/>
      <c r="BD100" s="44"/>
      <c r="BE100" s="45"/>
      <c r="BG100" s="7" t="str">
        <f>IFERROR(IF(BD100-AX119&lt;=0,"",BF100/SQRT(Table_pg9[[#This Row],[Удельное сопротивление грунта, Ом·м]])),BF100/SQRT(Table_pg9[[#This Row],[Удельное сопротивление грунта, Ом·м]]))</f>
        <v/>
      </c>
      <c r="BI100" s="42"/>
      <c r="BJ100" s="44"/>
      <c r="BK100" s="43"/>
      <c r="BM100" s="7" t="str">
        <f>IFERROR(IF(BJ100-BD129&lt;=0,"",BL100/SQRT(Table_pg10[[#This Row],[Удельное сопротивление грунта, Ом·м]])),BL100/SQRT(Table_pg10[[#This Row],[Удельное сопротивление грунта, Ом·м]]))</f>
        <v/>
      </c>
    </row>
    <row r="101" spans="1:65">
      <c r="A101" s="34">
        <v>1</v>
      </c>
      <c r="B101" s="44">
        <v>506.00000000000216</v>
      </c>
      <c r="C101" s="43">
        <v>63.4</v>
      </c>
      <c r="D101" s="7">
        <f t="shared" si="12"/>
        <v>100.00000000002274</v>
      </c>
      <c r="E101" s="7">
        <f>IFERROR(IF(B101-B100&lt;=0,"",D101/SQRT(Table_pg[[#This Row],[Удельное сопротивление грунта, Ом·м]])),D101/SQRT(Table_pg[[#This Row],[Удельное сопротивление грунта, Ом·м]]))</f>
        <v>12.559008982586063</v>
      </c>
      <c r="G101" s="49">
        <v>96</v>
      </c>
      <c r="H101" s="59">
        <v>506.00000000000216</v>
      </c>
      <c r="I101" s="56">
        <v>63.4</v>
      </c>
      <c r="J101" s="52">
        <f t="shared" si="13"/>
        <v>100.00000000002274</v>
      </c>
      <c r="K101" s="7">
        <f>IFERROR(IF(H101-H100&lt;=0,"",J101/SQRT(Table_pg1[[#This Row],[Удельное сопротивление грунта, Ом·м]])),J101/SQRT(Table_pg1[[#This Row],[Удельное сопротивление грунта, Ом·м]]))</f>
        <v>12.559008982586063</v>
      </c>
      <c r="Q101" s="7" t="str">
        <f>IFERROR(IF(N101-N100&lt;=0,"",P101/SQRT(Table_pg2[[#This Row],[Удельное сопротивление грунта, Ом·м]])),P101/SQRT(Table_pg2[[#This Row],[Удельное сопротивление грунта, Ом·м]]))</f>
        <v/>
      </c>
      <c r="W101" s="7" t="str">
        <f>IFERROR(IF(T101-T100&lt;=0,"",V101/SQRT(Table_pg3[[#This Row],[Удельное сопротивление грунта, Ом·м]])),V101/SQRT(Table_pg3[[#This Row],[Удельное сопротивление грунта, Ом·м]]))</f>
        <v/>
      </c>
      <c r="AC101" s="7" t="str">
        <f>IFERROR(IF(Z101-Z100&lt;=0,"",AB101/SQRT(Table_pg4[[#This Row],[Удельное сопротивление грунта, Ом·м]])),AB101/SQRT(Table_pg4[[#This Row],[Удельное сопротивление грунта, Ом·м]]))</f>
        <v/>
      </c>
      <c r="AI101" s="7" t="str">
        <f>IFERROR(IF(AF101-AF100&lt;=0,"",AH101/SQRT(Table_pg5[[#This Row],[Удельное сопротивление грунта, Ом·м]])),AH101/SQRT(Table_pg5[[#This Row],[Удельное сопротивление грунта, Ом·м]]))</f>
        <v/>
      </c>
      <c r="AO101" s="7" t="str">
        <f>IFERROR(IF(AL101-AL100&lt;=0,"",AN101/SQRT(Table_pg6[[#This Row],[Удельное сопротивление грунта, Ом·м]])),AN101/SQRT(Table_pg6[[#This Row],[Удельное сопротивление грунта, Ом·м]]))</f>
        <v/>
      </c>
      <c r="AU101" s="7" t="str">
        <f>IFERROR(IF(AR101-AR100&lt;=0,"",AT101/SQRT(Table_pg7[[#This Row],[Удельное сопротивление грунта, Ом·м]])),AT101/SQRT(Table_pg7[[#This Row],[Удельное сопротивление грунта, Ом·м]]))</f>
        <v/>
      </c>
      <c r="BA101" s="7" t="str">
        <f>IFERROR(IF(AX101-AX100&lt;=0,"",AZ101/SQRT(Table_pg8[[#This Row],[Удельное сопротивление грунта, Ом·м]])),AZ101/SQRT(Table_pg8[[#This Row],[Удельное сопротивление грунта, Ом·м]]))</f>
        <v/>
      </c>
      <c r="BC101" s="57"/>
      <c r="BD101" s="44"/>
      <c r="BE101" s="45"/>
      <c r="BG101" s="7" t="str">
        <f>IFERROR(IF(BD101-AX120&lt;=0,"",BF101/SQRT(Table_pg9[[#This Row],[Удельное сопротивление грунта, Ом·м]])),BF101/SQRT(Table_pg9[[#This Row],[Удельное сопротивление грунта, Ом·м]]))</f>
        <v/>
      </c>
      <c r="BI101" s="42"/>
      <c r="BJ101" s="44"/>
      <c r="BK101" s="43"/>
      <c r="BM101" s="7" t="str">
        <f>IFERROR(IF(BJ101-BD130&lt;=0,"",BL101/SQRT(Table_pg10[[#This Row],[Удельное сопротивление грунта, Ом·м]])),BL101/SQRT(Table_pg10[[#This Row],[Удельное сопротивление грунта, Ом·м]]))</f>
        <v/>
      </c>
    </row>
    <row r="102" spans="1:65">
      <c r="A102" s="34">
        <v>1</v>
      </c>
      <c r="B102" s="44">
        <v>506.10000000000218</v>
      </c>
      <c r="C102" s="43">
        <v>43.9</v>
      </c>
      <c r="D102" s="7">
        <f t="shared" si="12"/>
        <v>100.00000000002274</v>
      </c>
      <c r="E102" s="7">
        <f>IFERROR(IF(B102-B101&lt;=0,"",D102/SQRT(Table_pg[[#This Row],[Удельное сопротивление грунта, Ом·м]])),D102/SQRT(Table_pg[[#This Row],[Удельное сопротивление грунта, Ом·м]]))</f>
        <v>15.092727811827983</v>
      </c>
      <c r="G102" s="38">
        <v>97</v>
      </c>
      <c r="H102" s="58">
        <v>506.10000000000218</v>
      </c>
      <c r="I102" s="55">
        <v>43.9</v>
      </c>
      <c r="J102" s="53">
        <f t="shared" si="13"/>
        <v>100.00000000002274</v>
      </c>
      <c r="K102" s="7">
        <f>IFERROR(IF(H102-H101&lt;=0,"",J102/SQRT(Table_pg1[[#This Row],[Удельное сопротивление грунта, Ом·м]])),J102/SQRT(Table_pg1[[#This Row],[Удельное сопротивление грунта, Ом·м]]))</f>
        <v>15.092727811827983</v>
      </c>
      <c r="Q102" s="7" t="str">
        <f>IFERROR(IF(N102-N101&lt;=0,"",P102/SQRT(Table_pg2[[#This Row],[Удельное сопротивление грунта, Ом·м]])),P102/SQRT(Table_pg2[[#This Row],[Удельное сопротивление грунта, Ом·м]]))</f>
        <v/>
      </c>
      <c r="W102" s="7" t="str">
        <f>IFERROR(IF(T102-T101&lt;=0,"",V102/SQRT(Table_pg3[[#This Row],[Удельное сопротивление грунта, Ом·м]])),V102/SQRT(Table_pg3[[#This Row],[Удельное сопротивление грунта, Ом·м]]))</f>
        <v/>
      </c>
      <c r="AC102" s="7" t="str">
        <f>IFERROR(IF(Z102-Z101&lt;=0,"",AB102/SQRT(Table_pg4[[#This Row],[Удельное сопротивление грунта, Ом·м]])),AB102/SQRT(Table_pg4[[#This Row],[Удельное сопротивление грунта, Ом·м]]))</f>
        <v/>
      </c>
      <c r="AI102" s="7" t="str">
        <f>IFERROR(IF(AF102-AF101&lt;=0,"",AH102/SQRT(Table_pg5[[#This Row],[Удельное сопротивление грунта, Ом·м]])),AH102/SQRT(Table_pg5[[#This Row],[Удельное сопротивление грунта, Ом·м]]))</f>
        <v/>
      </c>
      <c r="AO102" s="7" t="str">
        <f>IFERROR(IF(AL102-AL101&lt;=0,"",AN102/SQRT(Table_pg6[[#This Row],[Удельное сопротивление грунта, Ом·м]])),AN102/SQRT(Table_pg6[[#This Row],[Удельное сопротивление грунта, Ом·м]]))</f>
        <v/>
      </c>
      <c r="AU102" s="7" t="str">
        <f>IFERROR(IF(AR102-AR101&lt;=0,"",AT102/SQRT(Table_pg7[[#This Row],[Удельное сопротивление грунта, Ом·м]])),AT102/SQRT(Table_pg7[[#This Row],[Удельное сопротивление грунта, Ом·м]]))</f>
        <v/>
      </c>
      <c r="BA102" s="7" t="str">
        <f>IFERROR(IF(AX102-AX101&lt;=0,"",AZ102/SQRT(Table_pg8[[#This Row],[Удельное сопротивление грунта, Ом·м]])),AZ102/SQRT(Table_pg8[[#This Row],[Удельное сопротивление грунта, Ом·м]]))</f>
        <v/>
      </c>
      <c r="BC102" s="57"/>
      <c r="BD102" s="44"/>
      <c r="BE102" s="45"/>
      <c r="BG102" s="7" t="str">
        <f>IFERROR(IF(BD102-AX121&lt;=0,"",BF102/SQRT(Table_pg9[[#This Row],[Удельное сопротивление грунта, Ом·м]])),BF102/SQRT(Table_pg9[[#This Row],[Удельное сопротивление грунта, Ом·м]]))</f>
        <v/>
      </c>
      <c r="BI102" s="42"/>
      <c r="BJ102" s="44"/>
      <c r="BK102" s="43"/>
      <c r="BM102" s="7" t="str">
        <f>IFERROR(IF(BJ102-BD131&lt;=0,"",BL102/SQRT(Table_pg10[[#This Row],[Удельное сопротивление грунта, Ом·м]])),BL102/SQRT(Table_pg10[[#This Row],[Удельное сопротивление грунта, Ом·м]]))</f>
        <v/>
      </c>
    </row>
    <row r="103" spans="1:65">
      <c r="A103" s="34">
        <v>1</v>
      </c>
      <c r="B103" s="44">
        <v>506.20000000000221</v>
      </c>
      <c r="C103" s="43">
        <v>67.099999999999994</v>
      </c>
      <c r="D103" s="7">
        <f t="shared" si="12"/>
        <v>100.00000000002274</v>
      </c>
      <c r="E103" s="7">
        <f>IFERROR(IF(B103-B102&lt;=0,"",D103/SQRT(Table_pg[[#This Row],[Удельное сопротивление грунта, Ом·м]])),D103/SQRT(Table_pg[[#This Row],[Удельное сопротивление грунта, Ом·м]]))</f>
        <v>12.207837505977379</v>
      </c>
      <c r="G103" s="49">
        <v>98</v>
      </c>
      <c r="H103" s="59">
        <v>506.20000000000221</v>
      </c>
      <c r="I103" s="56">
        <v>67.099999999999994</v>
      </c>
      <c r="J103" s="52">
        <f t="shared" si="13"/>
        <v>100.00000000002274</v>
      </c>
      <c r="K103" s="7">
        <f>IFERROR(IF(H103-H102&lt;=0,"",J103/SQRT(Table_pg1[[#This Row],[Удельное сопротивление грунта, Ом·м]])),J103/SQRT(Table_pg1[[#This Row],[Удельное сопротивление грунта, Ом·м]]))</f>
        <v>12.207837505977379</v>
      </c>
      <c r="Q103" s="7" t="str">
        <f>IFERROR(IF(N103-N102&lt;=0,"",P103/SQRT(Table_pg2[[#This Row],[Удельное сопротивление грунта, Ом·м]])),P103/SQRT(Table_pg2[[#This Row],[Удельное сопротивление грунта, Ом·м]]))</f>
        <v/>
      </c>
      <c r="W103" s="7" t="str">
        <f>IFERROR(IF(T103-T102&lt;=0,"",V103/SQRT(Table_pg3[[#This Row],[Удельное сопротивление грунта, Ом·м]])),V103/SQRT(Table_pg3[[#This Row],[Удельное сопротивление грунта, Ом·м]]))</f>
        <v/>
      </c>
      <c r="AC103" s="7" t="str">
        <f>IFERROR(IF(Z103-Z102&lt;=0,"",AB103/SQRT(Table_pg4[[#This Row],[Удельное сопротивление грунта, Ом·м]])),AB103/SQRT(Table_pg4[[#This Row],[Удельное сопротивление грунта, Ом·м]]))</f>
        <v/>
      </c>
      <c r="AI103" s="7" t="str">
        <f>IFERROR(IF(AF103-AF102&lt;=0,"",AH103/SQRT(Table_pg5[[#This Row],[Удельное сопротивление грунта, Ом·м]])),AH103/SQRT(Table_pg5[[#This Row],[Удельное сопротивление грунта, Ом·м]]))</f>
        <v/>
      </c>
      <c r="AO103" s="7" t="str">
        <f>IFERROR(IF(AL103-AL102&lt;=0,"",AN103/SQRT(Table_pg6[[#This Row],[Удельное сопротивление грунта, Ом·м]])),AN103/SQRT(Table_pg6[[#This Row],[Удельное сопротивление грунта, Ом·м]]))</f>
        <v/>
      </c>
      <c r="AU103" s="7" t="str">
        <f>IFERROR(IF(AR103-AR102&lt;=0,"",AT103/SQRT(Table_pg7[[#This Row],[Удельное сопротивление грунта, Ом·м]])),AT103/SQRT(Table_pg7[[#This Row],[Удельное сопротивление грунта, Ом·м]]))</f>
        <v/>
      </c>
      <c r="BA103" s="7" t="str">
        <f>IFERROR(IF(AX103-AX102&lt;=0,"",AZ103/SQRT(Table_pg8[[#This Row],[Удельное сопротивление грунта, Ом·м]])),AZ103/SQRT(Table_pg8[[#This Row],[Удельное сопротивление грунта, Ом·м]]))</f>
        <v/>
      </c>
      <c r="BC103" s="57"/>
      <c r="BD103" s="44"/>
      <c r="BE103" s="45"/>
      <c r="BG103" s="7" t="str">
        <f>IFERROR(IF(BD103-AX122&lt;=0,"",BF103/SQRT(Table_pg9[[#This Row],[Удельное сопротивление грунта, Ом·м]])),BF103/SQRT(Table_pg9[[#This Row],[Удельное сопротивление грунта, Ом·м]]))</f>
        <v/>
      </c>
      <c r="BI103" s="42"/>
      <c r="BJ103" s="44"/>
      <c r="BK103" s="43"/>
      <c r="BM103" s="7" t="str">
        <f>IFERROR(IF(BJ103-BD132&lt;=0,"",BL103/SQRT(Table_pg10[[#This Row],[Удельное сопротивление грунта, Ом·м]])),BL103/SQRT(Table_pg10[[#This Row],[Удельное сопротивление грунта, Ом·м]]))</f>
        <v/>
      </c>
    </row>
    <row r="104" spans="1:65">
      <c r="A104" s="34">
        <v>1</v>
      </c>
      <c r="B104" s="44">
        <v>506.30000000000223</v>
      </c>
      <c r="C104" s="43">
        <v>59.8</v>
      </c>
      <c r="D104" s="7">
        <f t="shared" si="12"/>
        <v>100.00000000002274</v>
      </c>
      <c r="E104" s="7">
        <f>IFERROR(IF(B104-B103&lt;=0,"",D104/SQRT(Table_pg[[#This Row],[Удельное сопротивление грунта, Ом·м]])),D104/SQRT(Table_pg[[#This Row],[Удельное сопротивление грунта, Ом·м]]))</f>
        <v>12.931515002799733</v>
      </c>
      <c r="G104" s="38">
        <v>99</v>
      </c>
      <c r="H104" s="58">
        <v>506.30000000000223</v>
      </c>
      <c r="I104" s="55">
        <v>59.8</v>
      </c>
      <c r="J104" s="53">
        <f t="shared" si="13"/>
        <v>100.00000000002274</v>
      </c>
      <c r="K104" s="7">
        <f>IFERROR(IF(H104-H103&lt;=0,"",J104/SQRT(Table_pg1[[#This Row],[Удельное сопротивление грунта, Ом·м]])),J104/SQRT(Table_pg1[[#This Row],[Удельное сопротивление грунта, Ом·м]]))</f>
        <v>12.931515002799733</v>
      </c>
      <c r="Q104" s="7" t="str">
        <f>IFERROR(IF(N104-N103&lt;=0,"",P104/SQRT(Table_pg2[[#This Row],[Удельное сопротивление грунта, Ом·м]])),P104/SQRT(Table_pg2[[#This Row],[Удельное сопротивление грунта, Ом·м]]))</f>
        <v/>
      </c>
      <c r="W104" s="7" t="str">
        <f>IFERROR(IF(T104-T103&lt;=0,"",V104/SQRT(Table_pg3[[#This Row],[Удельное сопротивление грунта, Ом·м]])),V104/SQRT(Table_pg3[[#This Row],[Удельное сопротивление грунта, Ом·м]]))</f>
        <v/>
      </c>
      <c r="AC104" s="7" t="str">
        <f>IFERROR(IF(Z104-Z103&lt;=0,"",AB104/SQRT(Table_pg4[[#This Row],[Удельное сопротивление грунта, Ом·м]])),AB104/SQRT(Table_pg4[[#This Row],[Удельное сопротивление грунта, Ом·м]]))</f>
        <v/>
      </c>
      <c r="AI104" s="7" t="str">
        <f>IFERROR(IF(AF104-AF103&lt;=0,"",AH104/SQRT(Table_pg5[[#This Row],[Удельное сопротивление грунта, Ом·м]])),AH104/SQRT(Table_pg5[[#This Row],[Удельное сопротивление грунта, Ом·м]]))</f>
        <v/>
      </c>
      <c r="AO104" s="7" t="str">
        <f>IFERROR(IF(AL104-AL103&lt;=0,"",AN104/SQRT(Table_pg6[[#This Row],[Удельное сопротивление грунта, Ом·м]])),AN104/SQRT(Table_pg6[[#This Row],[Удельное сопротивление грунта, Ом·м]]))</f>
        <v/>
      </c>
      <c r="AU104" s="7" t="str">
        <f>IFERROR(IF(AR104-AR103&lt;=0,"",AT104/SQRT(Table_pg7[[#This Row],[Удельное сопротивление грунта, Ом·м]])),AT104/SQRT(Table_pg7[[#This Row],[Удельное сопротивление грунта, Ом·м]]))</f>
        <v/>
      </c>
      <c r="BA104" s="7" t="str">
        <f>IFERROR(IF(AX104-AX103&lt;=0,"",AZ104/SQRT(Table_pg8[[#This Row],[Удельное сопротивление грунта, Ом·м]])),AZ104/SQRT(Table_pg8[[#This Row],[Удельное сопротивление грунта, Ом·м]]))</f>
        <v/>
      </c>
      <c r="BC104" s="57"/>
      <c r="BD104" s="44"/>
      <c r="BE104" s="45"/>
      <c r="BG104" s="7" t="str">
        <f>IFERROR(IF(BD104-AX123&lt;=0,"",BF104/SQRT(Table_pg9[[#This Row],[Удельное сопротивление грунта, Ом·м]])),BF104/SQRT(Table_pg9[[#This Row],[Удельное сопротивление грунта, Ом·м]]))</f>
        <v/>
      </c>
      <c r="BI104" s="42"/>
      <c r="BJ104" s="44"/>
      <c r="BK104" s="43"/>
      <c r="BM104" s="7" t="str">
        <f>IFERROR(IF(BJ104-BD133&lt;=0,"",BL104/SQRT(Table_pg10[[#This Row],[Удельное сопротивление грунта, Ом·м]])),BL104/SQRT(Table_pg10[[#This Row],[Удельное сопротивление грунта, Ом·м]]))</f>
        <v/>
      </c>
    </row>
    <row r="105" spans="1:65">
      <c r="A105" s="34">
        <v>1</v>
      </c>
      <c r="B105" s="44">
        <v>506.40000000000225</v>
      </c>
      <c r="C105" s="43">
        <v>65.900000000000006</v>
      </c>
      <c r="D105" s="7">
        <f t="shared" si="12"/>
        <v>100.00000000002274</v>
      </c>
      <c r="E105" s="7">
        <f>IFERROR(IF(B105-B104&lt;=0,"",D105/SQRT(Table_pg[[#This Row],[Удельное сопротивление грунта, Ом·м]])),D105/SQRT(Table_pg[[#This Row],[Удельное сопротивление грунта, Ом·м]]))</f>
        <v>12.318484821005777</v>
      </c>
      <c r="G105" s="49">
        <v>100</v>
      </c>
      <c r="H105" s="59">
        <v>506.40000000000225</v>
      </c>
      <c r="I105" s="56">
        <v>65.900000000000006</v>
      </c>
      <c r="J105" s="52">
        <f t="shared" si="13"/>
        <v>100.00000000002274</v>
      </c>
      <c r="K105" s="7">
        <f>IFERROR(IF(H105-H104&lt;=0,"",J105/SQRT(Table_pg1[[#This Row],[Удельное сопротивление грунта, Ом·м]])),J105/SQRT(Table_pg1[[#This Row],[Удельное сопротивление грунта, Ом·м]]))</f>
        <v>12.318484821005777</v>
      </c>
      <c r="Q105" s="7" t="str">
        <f>IFERROR(IF(N105-N104&lt;=0,"",P105/SQRT(Table_pg2[[#This Row],[Удельное сопротивление грунта, Ом·м]])),P105/SQRT(Table_pg2[[#This Row],[Удельное сопротивление грунта, Ом·м]]))</f>
        <v/>
      </c>
      <c r="W105" s="7" t="str">
        <f>IFERROR(IF(T105-T104&lt;=0,"",V105/SQRT(Table_pg3[[#This Row],[Удельное сопротивление грунта, Ом·м]])),V105/SQRT(Table_pg3[[#This Row],[Удельное сопротивление грунта, Ом·м]]))</f>
        <v/>
      </c>
      <c r="AC105" s="7" t="str">
        <f>IFERROR(IF(Z105-Z104&lt;=0,"",AB105/SQRT(Table_pg4[[#This Row],[Удельное сопротивление грунта, Ом·м]])),AB105/SQRT(Table_pg4[[#This Row],[Удельное сопротивление грунта, Ом·м]]))</f>
        <v/>
      </c>
      <c r="AI105" s="7" t="str">
        <f>IFERROR(IF(AF105-AF104&lt;=0,"",AH105/SQRT(Table_pg5[[#This Row],[Удельное сопротивление грунта, Ом·м]])),AH105/SQRT(Table_pg5[[#This Row],[Удельное сопротивление грунта, Ом·м]]))</f>
        <v/>
      </c>
      <c r="AO105" s="7" t="str">
        <f>IFERROR(IF(AL105-AL104&lt;=0,"",AN105/SQRT(Table_pg6[[#This Row],[Удельное сопротивление грунта, Ом·м]])),AN105/SQRT(Table_pg6[[#This Row],[Удельное сопротивление грунта, Ом·м]]))</f>
        <v/>
      </c>
      <c r="AU105" s="7" t="str">
        <f>IFERROR(IF(AR105-AR104&lt;=0,"",AT105/SQRT(Table_pg7[[#This Row],[Удельное сопротивление грунта, Ом·м]])),AT105/SQRT(Table_pg7[[#This Row],[Удельное сопротивление грунта, Ом·м]]))</f>
        <v/>
      </c>
      <c r="BA105" s="7" t="str">
        <f>IFERROR(IF(AX105-AX104&lt;=0,"",AZ105/SQRT(Table_pg8[[#This Row],[Удельное сопротивление грунта, Ом·м]])),AZ105/SQRT(Table_pg8[[#This Row],[Удельное сопротивление грунта, Ом·м]]))</f>
        <v/>
      </c>
      <c r="BC105" s="57"/>
      <c r="BD105" s="44"/>
      <c r="BE105" s="45"/>
      <c r="BG105" s="7" t="str">
        <f>IFERROR(IF(BD105-AX124&lt;=0,"",BF105/SQRT(Table_pg9[[#This Row],[Удельное сопротивление грунта, Ом·м]])),BF105/SQRT(Table_pg9[[#This Row],[Удельное сопротивление грунта, Ом·м]]))</f>
        <v/>
      </c>
      <c r="BI105" s="42"/>
      <c r="BJ105" s="44"/>
      <c r="BK105" s="43"/>
      <c r="BM105" s="7" t="str">
        <f>IFERROR(IF(BJ105-BD134&lt;=0,"",BL105/SQRT(Table_pg10[[#This Row],[Удельное сопротивление грунта, Ом·м]])),BL105/SQRT(Table_pg10[[#This Row],[Удельное сопротивление грунта, Ом·м]]))</f>
        <v/>
      </c>
    </row>
    <row r="106" spans="1:65">
      <c r="A106" s="34">
        <v>1</v>
      </c>
      <c r="B106" s="44">
        <v>506.50000000000227</v>
      </c>
      <c r="C106" s="43">
        <v>64.5</v>
      </c>
      <c r="D106" s="7">
        <f t="shared" si="12"/>
        <v>100.00000000002274</v>
      </c>
      <c r="E106" s="7">
        <f>IFERROR(IF(B106-B105&lt;=0,"",D106/SQRT(Table_pg[[#This Row],[Удельное сопротивление грунта, Ом·м]])),D106/SQRT(Table_pg[[#This Row],[Удельное сопротивление грунта, Ом·м]]))</f>
        <v>12.451456127296638</v>
      </c>
      <c r="G106" s="38">
        <v>101</v>
      </c>
      <c r="H106" s="58">
        <v>506.50000000000227</v>
      </c>
      <c r="I106" s="55">
        <v>64.5</v>
      </c>
      <c r="J106" s="53">
        <f t="shared" si="13"/>
        <v>100.00000000002274</v>
      </c>
      <c r="K106" s="7">
        <f>IFERROR(IF(H106-H105&lt;=0,"",J106/SQRT(Table_pg1[[#This Row],[Удельное сопротивление грунта, Ом·м]])),J106/SQRT(Table_pg1[[#This Row],[Удельное сопротивление грунта, Ом·м]]))</f>
        <v>12.451456127296638</v>
      </c>
      <c r="Q106" s="7" t="str">
        <f>IFERROR(IF(N106-N105&lt;=0,"",P106/SQRT(Table_pg2[[#This Row],[Удельное сопротивление грунта, Ом·м]])),P106/SQRT(Table_pg2[[#This Row],[Удельное сопротивление грунта, Ом·м]]))</f>
        <v/>
      </c>
      <c r="W106" s="7" t="str">
        <f>IFERROR(IF(T106-T105&lt;=0,"",V106/SQRT(Table_pg3[[#This Row],[Удельное сопротивление грунта, Ом·м]])),V106/SQRT(Table_pg3[[#This Row],[Удельное сопротивление грунта, Ом·м]]))</f>
        <v/>
      </c>
      <c r="AC106" s="7" t="str">
        <f>IFERROR(IF(Z106-Z105&lt;=0,"",AB106/SQRT(Table_pg4[[#This Row],[Удельное сопротивление грунта, Ом·м]])),AB106/SQRT(Table_pg4[[#This Row],[Удельное сопротивление грунта, Ом·м]]))</f>
        <v/>
      </c>
      <c r="AI106" s="7" t="str">
        <f>IFERROR(IF(AF106-AF105&lt;=0,"",AH106/SQRT(Table_pg5[[#This Row],[Удельное сопротивление грунта, Ом·м]])),AH106/SQRT(Table_pg5[[#This Row],[Удельное сопротивление грунта, Ом·м]]))</f>
        <v/>
      </c>
      <c r="AO106" s="7" t="str">
        <f>IFERROR(IF(AL106-AL105&lt;=0,"",AN106/SQRT(Table_pg6[[#This Row],[Удельное сопротивление грунта, Ом·м]])),AN106/SQRT(Table_pg6[[#This Row],[Удельное сопротивление грунта, Ом·м]]))</f>
        <v/>
      </c>
      <c r="AU106" s="7" t="str">
        <f>IFERROR(IF(AR106-AR105&lt;=0,"",AT106/SQRT(Table_pg7[[#This Row],[Удельное сопротивление грунта, Ом·м]])),AT106/SQRT(Table_pg7[[#This Row],[Удельное сопротивление грунта, Ом·м]]))</f>
        <v/>
      </c>
      <c r="BA106" s="7" t="str">
        <f>IFERROR(IF(AX106-AX105&lt;=0,"",AZ106/SQRT(Table_pg8[[#This Row],[Удельное сопротивление грунта, Ом·м]])),AZ106/SQRT(Table_pg8[[#This Row],[Удельное сопротивление грунта, Ом·м]]))</f>
        <v/>
      </c>
      <c r="BC106" s="57"/>
      <c r="BD106" s="44"/>
      <c r="BE106" s="45"/>
      <c r="BG106" s="7" t="str">
        <f>IFERROR(IF(BD106-AX125&lt;=0,"",BF106/SQRT(Table_pg9[[#This Row],[Удельное сопротивление грунта, Ом·м]])),BF106/SQRT(Table_pg9[[#This Row],[Удельное сопротивление грунта, Ом·м]]))</f>
        <v/>
      </c>
      <c r="BI106" s="42"/>
      <c r="BJ106" s="44"/>
      <c r="BK106" s="43"/>
      <c r="BM106" s="7" t="str">
        <f>IFERROR(IF(BJ106-BD135&lt;=0,"",BL106/SQRT(Table_pg10[[#This Row],[Удельное сопротивление грунта, Ом·м]])),BL106/SQRT(Table_pg10[[#This Row],[Удельное сопротивление грунта, Ом·м]]))</f>
        <v/>
      </c>
    </row>
    <row r="107" spans="1:65">
      <c r="A107" s="34">
        <v>1</v>
      </c>
      <c r="B107" s="44">
        <v>506.6000000000023</v>
      </c>
      <c r="C107" s="43">
        <v>59</v>
      </c>
      <c r="D107" s="7">
        <f t="shared" si="12"/>
        <v>100.00000000002274</v>
      </c>
      <c r="E107" s="7">
        <f>IFERROR(IF(B107-B106&lt;=0,"",D107/SQRT(Table_pg[[#This Row],[Удельное сопротивление грунта, Ом·м]])),D107/SQRT(Table_pg[[#This Row],[Удельное сопротивление грунта, Ом·м]]))</f>
        <v>13.018891098085348</v>
      </c>
      <c r="G107" s="49">
        <v>102</v>
      </c>
      <c r="H107" s="59">
        <v>506.6000000000023</v>
      </c>
      <c r="I107" s="56">
        <v>59</v>
      </c>
      <c r="J107" s="52">
        <f t="shared" si="13"/>
        <v>100.00000000002274</v>
      </c>
      <c r="K107" s="7">
        <f>IFERROR(IF(H107-H106&lt;=0,"",J107/SQRT(Table_pg1[[#This Row],[Удельное сопротивление грунта, Ом·м]])),J107/SQRT(Table_pg1[[#This Row],[Удельное сопротивление грунта, Ом·м]]))</f>
        <v>13.018891098085348</v>
      </c>
      <c r="Q107" s="7" t="str">
        <f>IFERROR(IF(N107-N106&lt;=0,"",P107/SQRT(Table_pg2[[#This Row],[Удельное сопротивление грунта, Ом·м]])),P107/SQRT(Table_pg2[[#This Row],[Удельное сопротивление грунта, Ом·м]]))</f>
        <v/>
      </c>
      <c r="W107" s="7" t="str">
        <f>IFERROR(IF(T107-T106&lt;=0,"",V107/SQRT(Table_pg3[[#This Row],[Удельное сопротивление грунта, Ом·м]])),V107/SQRT(Table_pg3[[#This Row],[Удельное сопротивление грунта, Ом·м]]))</f>
        <v/>
      </c>
      <c r="AC107" s="7" t="str">
        <f>IFERROR(IF(Z107-Z106&lt;=0,"",AB107/SQRT(Table_pg4[[#This Row],[Удельное сопротивление грунта, Ом·м]])),AB107/SQRT(Table_pg4[[#This Row],[Удельное сопротивление грунта, Ом·м]]))</f>
        <v/>
      </c>
      <c r="AI107" s="7" t="str">
        <f>IFERROR(IF(AF107-AF106&lt;=0,"",AH107/SQRT(Table_pg5[[#This Row],[Удельное сопротивление грунта, Ом·м]])),AH107/SQRT(Table_pg5[[#This Row],[Удельное сопротивление грунта, Ом·м]]))</f>
        <v/>
      </c>
      <c r="AO107" s="7" t="str">
        <f>IFERROR(IF(AL107-AL106&lt;=0,"",AN107/SQRT(Table_pg6[[#This Row],[Удельное сопротивление грунта, Ом·м]])),AN107/SQRT(Table_pg6[[#This Row],[Удельное сопротивление грунта, Ом·м]]))</f>
        <v/>
      </c>
      <c r="AU107" s="7" t="str">
        <f>IFERROR(IF(AR107-AR106&lt;=0,"",AT107/SQRT(Table_pg7[[#This Row],[Удельное сопротивление грунта, Ом·м]])),AT107/SQRT(Table_pg7[[#This Row],[Удельное сопротивление грунта, Ом·м]]))</f>
        <v/>
      </c>
      <c r="BA107" s="7" t="str">
        <f>IFERROR(IF(AX107-AX106&lt;=0,"",AZ107/SQRT(Table_pg8[[#This Row],[Удельное сопротивление грунта, Ом·м]])),AZ107/SQRT(Table_pg8[[#This Row],[Удельное сопротивление грунта, Ом·м]]))</f>
        <v/>
      </c>
      <c r="BC107" s="57"/>
      <c r="BD107" s="44"/>
      <c r="BE107" s="45"/>
      <c r="BG107" s="7" t="str">
        <f>IFERROR(IF(BD107-AX126&lt;=0,"",BF107/SQRT(Table_pg9[[#This Row],[Удельное сопротивление грунта, Ом·м]])),BF107/SQRT(Table_pg9[[#This Row],[Удельное сопротивление грунта, Ом·м]]))</f>
        <v/>
      </c>
      <c r="BI107" s="42"/>
      <c r="BJ107" s="44"/>
      <c r="BK107" s="43"/>
      <c r="BM107" s="7" t="str">
        <f>IFERROR(IF(BJ107-BD136&lt;=0,"",BL107/SQRT(Table_pg10[[#This Row],[Удельное сопротивление грунта, Ом·м]])),BL107/SQRT(Table_pg10[[#This Row],[Удельное сопротивление грунта, Ом·м]]))</f>
        <v/>
      </c>
    </row>
    <row r="108" spans="1:65">
      <c r="A108" s="34">
        <v>1</v>
      </c>
      <c r="B108" s="44">
        <v>506.70000000000232</v>
      </c>
      <c r="C108" s="43">
        <v>61.6</v>
      </c>
      <c r="D108" s="7">
        <f t="shared" si="12"/>
        <v>100.00000000002274</v>
      </c>
      <c r="E108" s="7">
        <f>IFERROR(IF(B108-B107&lt;=0,"",D108/SQRT(Table_pg[[#This Row],[Удельное сопротивление грунта, Ом·м]])),D108/SQRT(Table_pg[[#This Row],[Удельное сопротивление грунта, Ом·м]]))</f>
        <v>12.741179785943535</v>
      </c>
      <c r="G108" s="38">
        <v>103</v>
      </c>
      <c r="H108" s="58">
        <v>506.70000000000232</v>
      </c>
      <c r="I108" s="55">
        <v>61.6</v>
      </c>
      <c r="J108" s="53">
        <f t="shared" si="13"/>
        <v>100.00000000002274</v>
      </c>
      <c r="K108" s="7">
        <f>IFERROR(IF(H108-H107&lt;=0,"",J108/SQRT(Table_pg1[[#This Row],[Удельное сопротивление грунта, Ом·м]])),J108/SQRT(Table_pg1[[#This Row],[Удельное сопротивление грунта, Ом·м]]))</f>
        <v>12.741179785943535</v>
      </c>
      <c r="Q108" s="7" t="str">
        <f>IFERROR(IF(N108-N107&lt;=0,"",P108/SQRT(Table_pg2[[#This Row],[Удельное сопротивление грунта, Ом·м]])),P108/SQRT(Table_pg2[[#This Row],[Удельное сопротивление грунта, Ом·м]]))</f>
        <v/>
      </c>
      <c r="W108" s="7" t="str">
        <f>IFERROR(IF(T108-T107&lt;=0,"",V108/SQRT(Table_pg3[[#This Row],[Удельное сопротивление грунта, Ом·м]])),V108/SQRT(Table_pg3[[#This Row],[Удельное сопротивление грунта, Ом·м]]))</f>
        <v/>
      </c>
      <c r="AC108" s="7" t="str">
        <f>IFERROR(IF(Z108-Z107&lt;=0,"",AB108/SQRT(Table_pg4[[#This Row],[Удельное сопротивление грунта, Ом·м]])),AB108/SQRT(Table_pg4[[#This Row],[Удельное сопротивление грунта, Ом·м]]))</f>
        <v/>
      </c>
      <c r="AI108" s="7" t="str">
        <f>IFERROR(IF(AF108-AF107&lt;=0,"",AH108/SQRT(Table_pg5[[#This Row],[Удельное сопротивление грунта, Ом·м]])),AH108/SQRT(Table_pg5[[#This Row],[Удельное сопротивление грунта, Ом·м]]))</f>
        <v/>
      </c>
      <c r="AO108" s="7" t="str">
        <f>IFERROR(IF(AL108-AL107&lt;=0,"",AN108/SQRT(Table_pg6[[#This Row],[Удельное сопротивление грунта, Ом·м]])),AN108/SQRT(Table_pg6[[#This Row],[Удельное сопротивление грунта, Ом·м]]))</f>
        <v/>
      </c>
      <c r="AU108" s="7" t="str">
        <f>IFERROR(IF(AR108-AR107&lt;=0,"",AT108/SQRT(Table_pg7[[#This Row],[Удельное сопротивление грунта, Ом·м]])),AT108/SQRT(Table_pg7[[#This Row],[Удельное сопротивление грунта, Ом·м]]))</f>
        <v/>
      </c>
      <c r="BA108" s="7" t="str">
        <f>IFERROR(IF(AX108-AX107&lt;=0,"",AZ108/SQRT(Table_pg8[[#This Row],[Удельное сопротивление грунта, Ом·м]])),AZ108/SQRT(Table_pg8[[#This Row],[Удельное сопротивление грунта, Ом·м]]))</f>
        <v/>
      </c>
      <c r="BC108" s="57"/>
      <c r="BD108" s="44"/>
      <c r="BE108" s="45"/>
      <c r="BG108" s="7" t="str">
        <f>IFERROR(IF(BD108-AX127&lt;=0,"",BF108/SQRT(Table_pg9[[#This Row],[Удельное сопротивление грунта, Ом·м]])),BF108/SQRT(Table_pg9[[#This Row],[Удельное сопротивление грунта, Ом·м]]))</f>
        <v/>
      </c>
      <c r="BI108" s="42"/>
      <c r="BJ108" s="44"/>
      <c r="BK108" s="43"/>
      <c r="BM108" s="7" t="str">
        <f>IFERROR(IF(BJ108-BD137&lt;=0,"",BL108/SQRT(Table_pg10[[#This Row],[Удельное сопротивление грунта, Ом·м]])),BL108/SQRT(Table_pg10[[#This Row],[Удельное сопротивление грунта, Ом·м]]))</f>
        <v/>
      </c>
    </row>
    <row r="109" spans="1:65">
      <c r="A109" s="34">
        <v>1</v>
      </c>
      <c r="B109" s="44">
        <v>506.80000000000234</v>
      </c>
      <c r="C109" s="43">
        <v>46.3</v>
      </c>
      <c r="D109" s="7">
        <f t="shared" si="12"/>
        <v>100.00000000002274</v>
      </c>
      <c r="E109" s="7">
        <f>IFERROR(IF(B109-B108&lt;=0,"",D109/SQRT(Table_pg[[#This Row],[Удельное сопротивление грунта, Ом·м]])),D109/SQRT(Table_pg[[#This Row],[Удельное сопротивление грунта, Ом·м]]))</f>
        <v>14.696350614434444</v>
      </c>
      <c r="G109" s="49">
        <v>104</v>
      </c>
      <c r="H109" s="59">
        <v>506.80000000000234</v>
      </c>
      <c r="I109" s="56">
        <v>46.3</v>
      </c>
      <c r="J109" s="52">
        <f t="shared" si="13"/>
        <v>100.00000000002274</v>
      </c>
      <c r="K109" s="7">
        <f>IFERROR(IF(H109-H108&lt;=0,"",J109/SQRT(Table_pg1[[#This Row],[Удельное сопротивление грунта, Ом·м]])),J109/SQRT(Table_pg1[[#This Row],[Удельное сопротивление грунта, Ом·м]]))</f>
        <v>14.696350614434444</v>
      </c>
      <c r="Q109" s="7" t="str">
        <f>IFERROR(IF(N109-N108&lt;=0,"",P109/SQRT(Table_pg2[[#This Row],[Удельное сопротивление грунта, Ом·м]])),P109/SQRT(Table_pg2[[#This Row],[Удельное сопротивление грунта, Ом·м]]))</f>
        <v/>
      </c>
      <c r="W109" s="7" t="str">
        <f>IFERROR(IF(T109-T108&lt;=0,"",V109/SQRT(Table_pg3[[#This Row],[Удельное сопротивление грунта, Ом·м]])),V109/SQRT(Table_pg3[[#This Row],[Удельное сопротивление грунта, Ом·м]]))</f>
        <v/>
      </c>
      <c r="AC109" s="7" t="str">
        <f>IFERROR(IF(Z109-Z108&lt;=0,"",AB109/SQRT(Table_pg4[[#This Row],[Удельное сопротивление грунта, Ом·м]])),AB109/SQRT(Table_pg4[[#This Row],[Удельное сопротивление грунта, Ом·м]]))</f>
        <v/>
      </c>
      <c r="AI109" s="7" t="str">
        <f>IFERROR(IF(AF109-AF108&lt;=0,"",AH109/SQRT(Table_pg5[[#This Row],[Удельное сопротивление грунта, Ом·м]])),AH109/SQRT(Table_pg5[[#This Row],[Удельное сопротивление грунта, Ом·м]]))</f>
        <v/>
      </c>
      <c r="AO109" s="7" t="str">
        <f>IFERROR(IF(AL109-AL108&lt;=0,"",AN109/SQRT(Table_pg6[[#This Row],[Удельное сопротивление грунта, Ом·м]])),AN109/SQRT(Table_pg6[[#This Row],[Удельное сопротивление грунта, Ом·м]]))</f>
        <v/>
      </c>
      <c r="AU109" s="7" t="str">
        <f>IFERROR(IF(AR109-AR108&lt;=0,"",AT109/SQRT(Table_pg7[[#This Row],[Удельное сопротивление грунта, Ом·м]])),AT109/SQRT(Table_pg7[[#This Row],[Удельное сопротивление грунта, Ом·м]]))</f>
        <v/>
      </c>
      <c r="BA109" s="7" t="str">
        <f>IFERROR(IF(AX109-AX108&lt;=0,"",AZ109/SQRT(Table_pg8[[#This Row],[Удельное сопротивление грунта, Ом·м]])),AZ109/SQRT(Table_pg8[[#This Row],[Удельное сопротивление грунта, Ом·м]]))</f>
        <v/>
      </c>
      <c r="BC109" s="57"/>
      <c r="BD109" s="44"/>
      <c r="BE109" s="45"/>
      <c r="BG109" s="7" t="str">
        <f>IFERROR(IF(BD109-AX128&lt;=0,"",BF109/SQRT(Table_pg9[[#This Row],[Удельное сопротивление грунта, Ом·м]])),BF109/SQRT(Table_pg9[[#This Row],[Удельное сопротивление грунта, Ом·м]]))</f>
        <v/>
      </c>
      <c r="BI109" s="42"/>
      <c r="BJ109" s="44"/>
      <c r="BK109" s="43"/>
      <c r="BM109" s="7" t="str">
        <f>IFERROR(IF(BJ109-BD138&lt;=0,"",BL109/SQRT(Table_pg10[[#This Row],[Удельное сопротивление грунта, Ом·м]])),BL109/SQRT(Table_pg10[[#This Row],[Удельное сопротивление грунта, Ом·м]]))</f>
        <v/>
      </c>
    </row>
    <row r="110" spans="1:65">
      <c r="A110" s="34">
        <v>1</v>
      </c>
      <c r="B110" s="44">
        <v>506.90000000000236</v>
      </c>
      <c r="C110" s="43">
        <v>54.2</v>
      </c>
      <c r="D110" s="7">
        <f t="shared" si="12"/>
        <v>100.00000000002274</v>
      </c>
      <c r="E110" s="7">
        <f>IFERROR(IF(B110-B109&lt;=0,"",D110/SQRT(Table_pg[[#This Row],[Удельное сопротивление грунта, Ом·м]])),D110/SQRT(Table_pg[[#This Row],[Удельное сопротивление грунта, Ом·м]]))</f>
        <v>13.58314562310712</v>
      </c>
      <c r="G110" s="38">
        <v>105</v>
      </c>
      <c r="H110" s="58">
        <v>506.90000000000236</v>
      </c>
      <c r="I110" s="55">
        <v>54.2</v>
      </c>
      <c r="J110" s="53">
        <f t="shared" si="13"/>
        <v>100.00000000002274</v>
      </c>
      <c r="K110" s="7">
        <f>IFERROR(IF(H110-H109&lt;=0,"",J110/SQRT(Table_pg1[[#This Row],[Удельное сопротивление грунта, Ом·м]])),J110/SQRT(Table_pg1[[#This Row],[Удельное сопротивление грунта, Ом·м]]))</f>
        <v>13.58314562310712</v>
      </c>
      <c r="Q110" s="7" t="str">
        <f>IFERROR(IF(N110-N109&lt;=0,"",P110/SQRT(Table_pg2[[#This Row],[Удельное сопротивление грунта, Ом·м]])),P110/SQRT(Table_pg2[[#This Row],[Удельное сопротивление грунта, Ом·м]]))</f>
        <v/>
      </c>
      <c r="W110" s="7" t="str">
        <f>IFERROR(IF(T110-T109&lt;=0,"",V110/SQRT(Table_pg3[[#This Row],[Удельное сопротивление грунта, Ом·м]])),V110/SQRT(Table_pg3[[#This Row],[Удельное сопротивление грунта, Ом·м]]))</f>
        <v/>
      </c>
      <c r="AC110" s="7" t="str">
        <f>IFERROR(IF(Z110-Z109&lt;=0,"",AB110/SQRT(Table_pg4[[#This Row],[Удельное сопротивление грунта, Ом·м]])),AB110/SQRT(Table_pg4[[#This Row],[Удельное сопротивление грунта, Ом·м]]))</f>
        <v/>
      </c>
      <c r="AI110" s="7" t="str">
        <f>IFERROR(IF(AF110-AF109&lt;=0,"",AH110/SQRT(Table_pg5[[#This Row],[Удельное сопротивление грунта, Ом·м]])),AH110/SQRT(Table_pg5[[#This Row],[Удельное сопротивление грунта, Ом·м]]))</f>
        <v/>
      </c>
      <c r="AO110" s="7" t="str">
        <f>IFERROR(IF(AL110-AL109&lt;=0,"",AN110/SQRT(Table_pg6[[#This Row],[Удельное сопротивление грунта, Ом·м]])),AN110/SQRT(Table_pg6[[#This Row],[Удельное сопротивление грунта, Ом·м]]))</f>
        <v/>
      </c>
      <c r="AU110" s="7" t="str">
        <f>IFERROR(IF(AR110-AR109&lt;=0,"",AT110/SQRT(Table_pg7[[#This Row],[Удельное сопротивление грунта, Ом·м]])),AT110/SQRT(Table_pg7[[#This Row],[Удельное сопротивление грунта, Ом·м]]))</f>
        <v/>
      </c>
      <c r="BA110" s="7" t="str">
        <f>IFERROR(IF(AX110-AX109&lt;=0,"",AZ110/SQRT(Table_pg8[[#This Row],[Удельное сопротивление грунта, Ом·м]])),AZ110/SQRT(Table_pg8[[#This Row],[Удельное сопротивление грунта, Ом·м]]))</f>
        <v/>
      </c>
      <c r="BC110" s="57"/>
      <c r="BD110" s="44"/>
      <c r="BE110" s="45"/>
      <c r="BG110" s="7" t="str">
        <f>IFERROR(IF(BD110-AX129&lt;=0,"",BF110/SQRT(Table_pg9[[#This Row],[Удельное сопротивление грунта, Ом·м]])),BF110/SQRT(Table_pg9[[#This Row],[Удельное сопротивление грунта, Ом·м]]))</f>
        <v/>
      </c>
      <c r="BI110" s="42"/>
      <c r="BJ110" s="44"/>
      <c r="BK110" s="43"/>
      <c r="BM110" s="7" t="str">
        <f>IFERROR(IF(BJ110-BD139&lt;=0,"",BL110/SQRT(Table_pg10[[#This Row],[Удельное сопротивление грунта, Ом·м]])),BL110/SQRT(Table_pg10[[#This Row],[Удельное сопротивление грунта, Ом·м]]))</f>
        <v/>
      </c>
    </row>
    <row r="111" spans="1:65">
      <c r="A111" s="34">
        <v>1</v>
      </c>
      <c r="B111" s="44">
        <v>507.00000000000239</v>
      </c>
      <c r="C111" s="43">
        <v>48.3</v>
      </c>
      <c r="D111" s="7">
        <f t="shared" si="12"/>
        <v>100.00000000002274</v>
      </c>
      <c r="E111" s="7">
        <f>IFERROR(IF(B111-B110&lt;=0,"",D111/SQRT(Table_pg[[#This Row],[Удельное сопротивление грунта, Ом·м]])),D111/SQRT(Table_pg[[#This Row],[Удельное сопротивление грунта, Ом·м]]))</f>
        <v>14.388861576727127</v>
      </c>
      <c r="G111" s="49">
        <v>106</v>
      </c>
      <c r="H111" s="59">
        <v>507.00000000000239</v>
      </c>
      <c r="I111" s="56">
        <v>48.3</v>
      </c>
      <c r="J111" s="52">
        <f t="shared" si="13"/>
        <v>100.00000000002274</v>
      </c>
      <c r="K111" s="7">
        <f>IFERROR(IF(H111-H110&lt;=0,"",J111/SQRT(Table_pg1[[#This Row],[Удельное сопротивление грунта, Ом·м]])),J111/SQRT(Table_pg1[[#This Row],[Удельное сопротивление грунта, Ом·м]]))</f>
        <v>14.388861576727127</v>
      </c>
      <c r="Q111" s="7" t="str">
        <f>IFERROR(IF(N111-N110&lt;=0,"",P111/SQRT(Table_pg2[[#This Row],[Удельное сопротивление грунта, Ом·м]])),P111/SQRT(Table_pg2[[#This Row],[Удельное сопротивление грунта, Ом·м]]))</f>
        <v/>
      </c>
      <c r="W111" s="7" t="str">
        <f>IFERROR(IF(T111-T110&lt;=0,"",V111/SQRT(Table_pg3[[#This Row],[Удельное сопротивление грунта, Ом·м]])),V111/SQRT(Table_pg3[[#This Row],[Удельное сопротивление грунта, Ом·м]]))</f>
        <v/>
      </c>
      <c r="AC111" s="7" t="str">
        <f>IFERROR(IF(Z111-Z110&lt;=0,"",AB111/SQRT(Table_pg4[[#This Row],[Удельное сопротивление грунта, Ом·м]])),AB111/SQRT(Table_pg4[[#This Row],[Удельное сопротивление грунта, Ом·м]]))</f>
        <v/>
      </c>
      <c r="AI111" s="7" t="str">
        <f>IFERROR(IF(AF111-AF110&lt;=0,"",AH111/SQRT(Table_pg5[[#This Row],[Удельное сопротивление грунта, Ом·м]])),AH111/SQRT(Table_pg5[[#This Row],[Удельное сопротивление грунта, Ом·м]]))</f>
        <v/>
      </c>
      <c r="AO111" s="7" t="str">
        <f>IFERROR(IF(AL111-AL110&lt;=0,"",AN111/SQRT(Table_pg6[[#This Row],[Удельное сопротивление грунта, Ом·м]])),AN111/SQRT(Table_pg6[[#This Row],[Удельное сопротивление грунта, Ом·м]]))</f>
        <v/>
      </c>
      <c r="AU111" s="7" t="str">
        <f>IFERROR(IF(AR111-AR110&lt;=0,"",AT111/SQRT(Table_pg7[[#This Row],[Удельное сопротивление грунта, Ом·м]])),AT111/SQRT(Table_pg7[[#This Row],[Удельное сопротивление грунта, Ом·м]]))</f>
        <v/>
      </c>
      <c r="BA111" s="7" t="str">
        <f>IFERROR(IF(AX111-AX110&lt;=0,"",AZ111/SQRT(Table_pg8[[#This Row],[Удельное сопротивление грунта, Ом·м]])),AZ111/SQRT(Table_pg8[[#This Row],[Удельное сопротивление грунта, Ом·м]]))</f>
        <v/>
      </c>
      <c r="BC111" s="57"/>
      <c r="BD111" s="44"/>
      <c r="BE111" s="45"/>
      <c r="BG111" s="7" t="str">
        <f>IFERROR(IF(BD111-AX130&lt;=0,"",BF111/SQRT(Table_pg9[[#This Row],[Удельное сопротивление грунта, Ом·м]])),BF111/SQRT(Table_pg9[[#This Row],[Удельное сопротивление грунта, Ом·м]]))</f>
        <v/>
      </c>
      <c r="BI111" s="42"/>
      <c r="BJ111" s="44"/>
      <c r="BK111" s="43"/>
      <c r="BM111" s="7" t="str">
        <f>IFERROR(IF(BJ111-BD140&lt;=0,"",BL111/SQRT(Table_pg10[[#This Row],[Удельное сопротивление грунта, Ом·м]])),BL111/SQRT(Table_pg10[[#This Row],[Удельное сопротивление грунта, Ом·м]]))</f>
        <v/>
      </c>
    </row>
    <row r="112" spans="1:65">
      <c r="A112" s="34">
        <v>1</v>
      </c>
      <c r="B112" s="44">
        <v>507.10000000000241</v>
      </c>
      <c r="C112" s="43">
        <v>92.9</v>
      </c>
      <c r="D112" s="7">
        <f t="shared" si="12"/>
        <v>100.00000000002274</v>
      </c>
      <c r="E112" s="7">
        <f>IFERROR(IF(B112-B111&lt;=0,"",D112/SQRT(Table_pg[[#This Row],[Удельное сопротивление грунта, Ом·м]])),D112/SQRT(Table_pg[[#This Row],[Удельное сопротивление грунта, Ом·м]]))</f>
        <v>10.375096456425601</v>
      </c>
      <c r="G112" s="38">
        <v>107</v>
      </c>
      <c r="H112" s="58">
        <v>507.10000000000241</v>
      </c>
      <c r="I112" s="55">
        <v>92.9</v>
      </c>
      <c r="J112" s="53">
        <f t="shared" si="13"/>
        <v>100.00000000002274</v>
      </c>
      <c r="K112" s="7">
        <f>IFERROR(IF(H112-H111&lt;=0,"",J112/SQRT(Table_pg1[[#This Row],[Удельное сопротивление грунта, Ом·м]])),J112/SQRT(Table_pg1[[#This Row],[Удельное сопротивление грунта, Ом·м]]))</f>
        <v>10.375096456425601</v>
      </c>
      <c r="Q112" s="7" t="str">
        <f>IFERROR(IF(N112-N111&lt;=0,"",P112/SQRT(Table_pg2[[#This Row],[Удельное сопротивление грунта, Ом·м]])),P112/SQRT(Table_pg2[[#This Row],[Удельное сопротивление грунта, Ом·м]]))</f>
        <v/>
      </c>
      <c r="W112" s="7" t="str">
        <f>IFERROR(IF(T112-T111&lt;=0,"",V112/SQRT(Table_pg3[[#This Row],[Удельное сопротивление грунта, Ом·м]])),V112/SQRT(Table_pg3[[#This Row],[Удельное сопротивление грунта, Ом·м]]))</f>
        <v/>
      </c>
      <c r="AC112" s="7" t="str">
        <f>IFERROR(IF(Z112-Z111&lt;=0,"",AB112/SQRT(Table_pg4[[#This Row],[Удельное сопротивление грунта, Ом·м]])),AB112/SQRT(Table_pg4[[#This Row],[Удельное сопротивление грунта, Ом·м]]))</f>
        <v/>
      </c>
      <c r="AI112" s="7" t="str">
        <f>IFERROR(IF(AF112-AF111&lt;=0,"",AH112/SQRT(Table_pg5[[#This Row],[Удельное сопротивление грунта, Ом·м]])),AH112/SQRT(Table_pg5[[#This Row],[Удельное сопротивление грунта, Ом·м]]))</f>
        <v/>
      </c>
      <c r="AO112" s="7" t="str">
        <f>IFERROR(IF(AL112-AL111&lt;=0,"",AN112/SQRT(Table_pg6[[#This Row],[Удельное сопротивление грунта, Ом·м]])),AN112/SQRT(Table_pg6[[#This Row],[Удельное сопротивление грунта, Ом·м]]))</f>
        <v/>
      </c>
      <c r="AU112" s="7" t="str">
        <f>IFERROR(IF(AR112-AR111&lt;=0,"",AT112/SQRT(Table_pg7[[#This Row],[Удельное сопротивление грунта, Ом·м]])),AT112/SQRT(Table_pg7[[#This Row],[Удельное сопротивление грунта, Ом·м]]))</f>
        <v/>
      </c>
      <c r="BA112" s="7" t="str">
        <f>IFERROR(IF(AX112-AX111&lt;=0,"",AZ112/SQRT(Table_pg8[[#This Row],[Удельное сопротивление грунта, Ом·м]])),AZ112/SQRT(Table_pg8[[#This Row],[Удельное сопротивление грунта, Ом·м]]))</f>
        <v/>
      </c>
      <c r="BC112" s="57"/>
      <c r="BD112" s="44"/>
      <c r="BE112" s="45"/>
      <c r="BG112" s="7" t="str">
        <f>IFERROR(IF(BD112-AX131&lt;=0,"",BF112/SQRT(Table_pg9[[#This Row],[Удельное сопротивление грунта, Ом·м]])),BF112/SQRT(Table_pg9[[#This Row],[Удельное сопротивление грунта, Ом·м]]))</f>
        <v/>
      </c>
      <c r="BI112" s="42"/>
      <c r="BJ112" s="44"/>
      <c r="BK112" s="43"/>
      <c r="BM112" s="7" t="str">
        <f>IFERROR(IF(BJ112-BD141&lt;=0,"",BL112/SQRT(Table_pg10[[#This Row],[Удельное сопротивление грунта, Ом·м]])),BL112/SQRT(Table_pg10[[#This Row],[Удельное сопротивление грунта, Ом·м]]))</f>
        <v/>
      </c>
    </row>
    <row r="113" spans="1:65">
      <c r="A113" s="34">
        <v>1</v>
      </c>
      <c r="B113" s="44">
        <v>507.20000000000243</v>
      </c>
      <c r="C113" s="43">
        <v>45.9</v>
      </c>
      <c r="D113" s="7">
        <f t="shared" si="12"/>
        <v>100.00000000002274</v>
      </c>
      <c r="E113" s="7">
        <f>IFERROR(IF(B113-B112&lt;=0,"",D113/SQRT(Table_pg[[#This Row],[Удельное сопротивление грунта, Ом·м]])),D113/SQRT(Table_pg[[#This Row],[Удельное сопротивление грунта, Ом·м]]))</f>
        <v>14.760248092338278</v>
      </c>
      <c r="G113" s="49">
        <v>108</v>
      </c>
      <c r="H113" s="59">
        <v>507.20000000000243</v>
      </c>
      <c r="I113" s="56">
        <v>45.9</v>
      </c>
      <c r="J113" s="52">
        <f t="shared" si="13"/>
        <v>100.00000000002274</v>
      </c>
      <c r="K113" s="7">
        <f>IFERROR(IF(H113-H112&lt;=0,"",J113/SQRT(Table_pg1[[#This Row],[Удельное сопротивление грунта, Ом·м]])),J113/SQRT(Table_pg1[[#This Row],[Удельное сопротивление грунта, Ом·м]]))</f>
        <v>14.760248092338278</v>
      </c>
      <c r="Q113" s="7" t="str">
        <f>IFERROR(IF(N113-N112&lt;=0,"",P113/SQRT(Table_pg2[[#This Row],[Удельное сопротивление грунта, Ом·м]])),P113/SQRT(Table_pg2[[#This Row],[Удельное сопротивление грунта, Ом·м]]))</f>
        <v/>
      </c>
      <c r="W113" s="7" t="str">
        <f>IFERROR(IF(T113-T112&lt;=0,"",V113/SQRT(Table_pg3[[#This Row],[Удельное сопротивление грунта, Ом·м]])),V113/SQRT(Table_pg3[[#This Row],[Удельное сопротивление грунта, Ом·м]]))</f>
        <v/>
      </c>
      <c r="AC113" s="7" t="str">
        <f>IFERROR(IF(Z113-Z112&lt;=0,"",AB113/SQRT(Table_pg4[[#This Row],[Удельное сопротивление грунта, Ом·м]])),AB113/SQRT(Table_pg4[[#This Row],[Удельное сопротивление грунта, Ом·м]]))</f>
        <v/>
      </c>
      <c r="AI113" s="7" t="str">
        <f>IFERROR(IF(AF113-AF112&lt;=0,"",AH113/SQRT(Table_pg5[[#This Row],[Удельное сопротивление грунта, Ом·м]])),AH113/SQRT(Table_pg5[[#This Row],[Удельное сопротивление грунта, Ом·м]]))</f>
        <v/>
      </c>
      <c r="AO113" s="7" t="str">
        <f>IFERROR(IF(AL113-AL112&lt;=0,"",AN113/SQRT(Table_pg6[[#This Row],[Удельное сопротивление грунта, Ом·м]])),AN113/SQRT(Table_pg6[[#This Row],[Удельное сопротивление грунта, Ом·м]]))</f>
        <v/>
      </c>
      <c r="AU113" s="7" t="str">
        <f>IFERROR(IF(AR113-AR112&lt;=0,"",AT113/SQRT(Table_pg7[[#This Row],[Удельное сопротивление грунта, Ом·м]])),AT113/SQRT(Table_pg7[[#This Row],[Удельное сопротивление грунта, Ом·м]]))</f>
        <v/>
      </c>
      <c r="BA113" s="7" t="str">
        <f>IFERROR(IF(AX113-AX112&lt;=0,"",AZ113/SQRT(Table_pg8[[#This Row],[Удельное сопротивление грунта, Ом·м]])),AZ113/SQRT(Table_pg8[[#This Row],[Удельное сопротивление грунта, Ом·м]]))</f>
        <v/>
      </c>
      <c r="BC113" s="57"/>
      <c r="BD113" s="44"/>
      <c r="BE113" s="45"/>
      <c r="BG113" s="7" t="str">
        <f>IFERROR(IF(BD113-AX132&lt;=0,"",BF113/SQRT(Table_pg9[[#This Row],[Удельное сопротивление грунта, Ом·м]])),BF113/SQRT(Table_pg9[[#This Row],[Удельное сопротивление грунта, Ом·м]]))</f>
        <v/>
      </c>
      <c r="BI113" s="42"/>
      <c r="BJ113" s="44"/>
      <c r="BK113" s="43"/>
      <c r="BM113" s="7" t="str">
        <f>IFERROR(IF(BJ113-BD142&lt;=0,"",BL113/SQRT(Table_pg10[[#This Row],[Удельное сопротивление грунта, Ом·м]])),BL113/SQRT(Table_pg10[[#This Row],[Удельное сопротивление грунта, Ом·м]]))</f>
        <v/>
      </c>
    </row>
    <row r="114" spans="1:65">
      <c r="A114" s="34">
        <v>1</v>
      </c>
      <c r="B114" s="44">
        <v>507.30000000000246</v>
      </c>
      <c r="C114" s="43">
        <v>44.4</v>
      </c>
      <c r="D114" s="7">
        <f t="shared" si="12"/>
        <v>100.00000000002274</v>
      </c>
      <c r="E114" s="7">
        <f>IFERROR(IF(B114-B113&lt;=0,"",D114/SQRT(Table_pg[[#This Row],[Удельное сопротивление грунта, Ом·м]])),D114/SQRT(Table_pg[[#This Row],[Удельное сопротивление грунта, Ом·м]]))</f>
        <v>15.007505629695018</v>
      </c>
      <c r="G114" s="38">
        <v>109</v>
      </c>
      <c r="H114" s="58">
        <v>507.30000000000246</v>
      </c>
      <c r="I114" s="55">
        <v>44.4</v>
      </c>
      <c r="J114" s="53">
        <f t="shared" si="13"/>
        <v>100.00000000002274</v>
      </c>
      <c r="K114" s="7">
        <f>IFERROR(IF(H114-H113&lt;=0,"",J114/SQRT(Table_pg1[[#This Row],[Удельное сопротивление грунта, Ом·м]])),J114/SQRT(Table_pg1[[#This Row],[Удельное сопротивление грунта, Ом·м]]))</f>
        <v>15.007505629695018</v>
      </c>
      <c r="Q114" s="7" t="str">
        <f>IFERROR(IF(N114-N113&lt;=0,"",P114/SQRT(Table_pg2[[#This Row],[Удельное сопротивление грунта, Ом·м]])),P114/SQRT(Table_pg2[[#This Row],[Удельное сопротивление грунта, Ом·м]]))</f>
        <v/>
      </c>
      <c r="W114" s="7" t="str">
        <f>IFERROR(IF(T114-T113&lt;=0,"",V114/SQRT(Table_pg3[[#This Row],[Удельное сопротивление грунта, Ом·м]])),V114/SQRT(Table_pg3[[#This Row],[Удельное сопротивление грунта, Ом·м]]))</f>
        <v/>
      </c>
      <c r="AC114" s="7" t="str">
        <f>IFERROR(IF(Z114-Z113&lt;=0,"",AB114/SQRT(Table_pg4[[#This Row],[Удельное сопротивление грунта, Ом·м]])),AB114/SQRT(Table_pg4[[#This Row],[Удельное сопротивление грунта, Ом·м]]))</f>
        <v/>
      </c>
      <c r="AI114" s="7" t="str">
        <f>IFERROR(IF(AF114-AF113&lt;=0,"",AH114/SQRT(Table_pg5[[#This Row],[Удельное сопротивление грунта, Ом·м]])),AH114/SQRT(Table_pg5[[#This Row],[Удельное сопротивление грунта, Ом·м]]))</f>
        <v/>
      </c>
      <c r="AO114" s="7" t="str">
        <f>IFERROR(IF(AL114-AL113&lt;=0,"",AN114/SQRT(Table_pg6[[#This Row],[Удельное сопротивление грунта, Ом·м]])),AN114/SQRT(Table_pg6[[#This Row],[Удельное сопротивление грунта, Ом·м]]))</f>
        <v/>
      </c>
      <c r="AU114" s="7" t="str">
        <f>IFERROR(IF(AR114-AR113&lt;=0,"",AT114/SQRT(Table_pg7[[#This Row],[Удельное сопротивление грунта, Ом·м]])),AT114/SQRT(Table_pg7[[#This Row],[Удельное сопротивление грунта, Ом·м]]))</f>
        <v/>
      </c>
      <c r="BA114" s="7" t="str">
        <f>IFERROR(IF(AX114-AX113&lt;=0,"",AZ114/SQRT(Table_pg8[[#This Row],[Удельное сопротивление грунта, Ом·м]])),AZ114/SQRT(Table_pg8[[#This Row],[Удельное сопротивление грунта, Ом·м]]))</f>
        <v/>
      </c>
      <c r="BC114" s="57"/>
      <c r="BD114" s="44"/>
      <c r="BE114" s="45"/>
      <c r="BG114" s="7" t="str">
        <f>IFERROR(IF(BD114-AX133&lt;=0,"",BF114/SQRT(Table_pg9[[#This Row],[Удельное сопротивление грунта, Ом·м]])),BF114/SQRT(Table_pg9[[#This Row],[Удельное сопротивление грунта, Ом·м]]))</f>
        <v/>
      </c>
      <c r="BI114" s="42"/>
      <c r="BJ114" s="44"/>
      <c r="BK114" s="43"/>
      <c r="BM114" s="7" t="str">
        <f>IFERROR(IF(BJ114-BD143&lt;=0,"",BL114/SQRT(Table_pg10[[#This Row],[Удельное сопротивление грунта, Ом·м]])),BL114/SQRT(Table_pg10[[#This Row],[Удельное сопротивление грунта, Ом·м]]))</f>
        <v/>
      </c>
    </row>
    <row r="115" spans="1:65">
      <c r="A115" s="34">
        <v>1</v>
      </c>
      <c r="B115" s="44">
        <v>507.40000000000248</v>
      </c>
      <c r="C115" s="43">
        <v>39.1</v>
      </c>
      <c r="D115" s="7">
        <f t="shared" si="12"/>
        <v>100.00000000002274</v>
      </c>
      <c r="E115" s="7">
        <f>IFERROR(IF(B115-B114&lt;=0,"",D115/SQRT(Table_pg[[#This Row],[Удельное сопротивление грунта, Ом·м]])),D115/SQRT(Table_pg[[#This Row],[Удельное сопротивление грунта, Ом·м]]))</f>
        <v>15.992325525183668</v>
      </c>
      <c r="G115" s="49">
        <v>110</v>
      </c>
      <c r="H115" s="59">
        <v>507.40000000000248</v>
      </c>
      <c r="I115" s="56">
        <v>39.1</v>
      </c>
      <c r="J115" s="52">
        <f t="shared" si="13"/>
        <v>100.00000000002274</v>
      </c>
      <c r="K115" s="7">
        <f>IFERROR(IF(H115-H114&lt;=0,"",J115/SQRT(Table_pg1[[#This Row],[Удельное сопротивление грунта, Ом·м]])),J115/SQRT(Table_pg1[[#This Row],[Удельное сопротивление грунта, Ом·м]]))</f>
        <v>15.992325525183668</v>
      </c>
      <c r="Q115" s="7" t="str">
        <f>IFERROR(IF(N115-N114&lt;=0,"",P115/SQRT(Table_pg2[[#This Row],[Удельное сопротивление грунта, Ом·м]])),P115/SQRT(Table_pg2[[#This Row],[Удельное сопротивление грунта, Ом·м]]))</f>
        <v/>
      </c>
      <c r="W115" s="7" t="str">
        <f>IFERROR(IF(T115-T114&lt;=0,"",V115/SQRT(Table_pg3[[#This Row],[Удельное сопротивление грунта, Ом·м]])),V115/SQRT(Table_pg3[[#This Row],[Удельное сопротивление грунта, Ом·м]]))</f>
        <v/>
      </c>
      <c r="AC115" s="7" t="str">
        <f>IFERROR(IF(Z115-Z114&lt;=0,"",AB115/SQRT(Table_pg4[[#This Row],[Удельное сопротивление грунта, Ом·м]])),AB115/SQRT(Table_pg4[[#This Row],[Удельное сопротивление грунта, Ом·м]]))</f>
        <v/>
      </c>
      <c r="AI115" s="7" t="str">
        <f>IFERROR(IF(AF115-AF114&lt;=0,"",AH115/SQRT(Table_pg5[[#This Row],[Удельное сопротивление грунта, Ом·м]])),AH115/SQRT(Table_pg5[[#This Row],[Удельное сопротивление грунта, Ом·м]]))</f>
        <v/>
      </c>
      <c r="AO115" s="7" t="str">
        <f>IFERROR(IF(AL115-AL114&lt;=0,"",AN115/SQRT(Table_pg6[[#This Row],[Удельное сопротивление грунта, Ом·м]])),AN115/SQRT(Table_pg6[[#This Row],[Удельное сопротивление грунта, Ом·м]]))</f>
        <v/>
      </c>
      <c r="AU115" s="7" t="str">
        <f>IFERROR(IF(AR115-AR114&lt;=0,"",AT115/SQRT(Table_pg7[[#This Row],[Удельное сопротивление грунта, Ом·м]])),AT115/SQRT(Table_pg7[[#This Row],[Удельное сопротивление грунта, Ом·м]]))</f>
        <v/>
      </c>
      <c r="BA115" s="7" t="str">
        <f>IFERROR(IF(AX115-AX114&lt;=0,"",AZ115/SQRT(Table_pg8[[#This Row],[Удельное сопротивление грунта, Ом·м]])),AZ115/SQRT(Table_pg8[[#This Row],[Удельное сопротивление грунта, Ом·м]]))</f>
        <v/>
      </c>
      <c r="BC115" s="57"/>
      <c r="BD115" s="44"/>
      <c r="BE115" s="45"/>
      <c r="BG115" s="7" t="str">
        <f>IFERROR(IF(BD115-AX134&lt;=0,"",BF115/SQRT(Table_pg9[[#This Row],[Удельное сопротивление грунта, Ом·м]])),BF115/SQRT(Table_pg9[[#This Row],[Удельное сопротивление грунта, Ом·м]]))</f>
        <v/>
      </c>
      <c r="BI115" s="42"/>
      <c r="BJ115" s="44"/>
      <c r="BK115" s="43"/>
      <c r="BM115" s="7" t="str">
        <f>IFERROR(IF(BJ115-BD144&lt;=0,"",BL115/SQRT(Table_pg10[[#This Row],[Удельное сопротивление грунта, Ом·м]])),BL115/SQRT(Table_pg10[[#This Row],[Удельное сопротивление грунта, Ом·м]]))</f>
        <v/>
      </c>
    </row>
    <row r="116" spans="1:65">
      <c r="A116" s="34">
        <v>1</v>
      </c>
      <c r="B116" s="44">
        <v>507.5000000000025</v>
      </c>
      <c r="C116" s="43">
        <v>35.200000000000003</v>
      </c>
      <c r="D116" s="7">
        <f t="shared" si="12"/>
        <v>100.00000000002274</v>
      </c>
      <c r="E116" s="7">
        <f>IFERROR(IF(B116-B115&lt;=0,"",D116/SQRT(Table_pg[[#This Row],[Удельное сопротивление грунта, Ом·м]])),D116/SQRT(Table_pg[[#This Row],[Удельное сопротивление грунта, Ом·м]]))</f>
        <v>16.854996561584883</v>
      </c>
      <c r="G116" s="38">
        <v>111</v>
      </c>
      <c r="H116" s="58">
        <v>507.5000000000025</v>
      </c>
      <c r="I116" s="55">
        <v>35.200000000000003</v>
      </c>
      <c r="J116" s="53">
        <f t="shared" si="13"/>
        <v>100.00000000002274</v>
      </c>
      <c r="K116" s="7">
        <f>IFERROR(IF(H116-H115&lt;=0,"",J116/SQRT(Table_pg1[[#This Row],[Удельное сопротивление грунта, Ом·м]])),J116/SQRT(Table_pg1[[#This Row],[Удельное сопротивление грунта, Ом·м]]))</f>
        <v>16.854996561584883</v>
      </c>
      <c r="Q116" s="7" t="str">
        <f>IFERROR(IF(N116-N115&lt;=0,"",P116/SQRT(Table_pg2[[#This Row],[Удельное сопротивление грунта, Ом·м]])),P116/SQRT(Table_pg2[[#This Row],[Удельное сопротивление грунта, Ом·м]]))</f>
        <v/>
      </c>
      <c r="W116" s="7" t="str">
        <f>IFERROR(IF(T116-T115&lt;=0,"",V116/SQRT(Table_pg3[[#This Row],[Удельное сопротивление грунта, Ом·м]])),V116/SQRT(Table_pg3[[#This Row],[Удельное сопротивление грунта, Ом·м]]))</f>
        <v/>
      </c>
      <c r="AC116" s="7" t="str">
        <f>IFERROR(IF(Z116-Z115&lt;=0,"",AB116/SQRT(Table_pg4[[#This Row],[Удельное сопротивление грунта, Ом·м]])),AB116/SQRT(Table_pg4[[#This Row],[Удельное сопротивление грунта, Ом·м]]))</f>
        <v/>
      </c>
      <c r="AI116" s="7" t="str">
        <f>IFERROR(IF(AF116-AF115&lt;=0,"",AH116/SQRT(Table_pg5[[#This Row],[Удельное сопротивление грунта, Ом·м]])),AH116/SQRT(Table_pg5[[#This Row],[Удельное сопротивление грунта, Ом·м]]))</f>
        <v/>
      </c>
      <c r="AO116" s="7" t="str">
        <f>IFERROR(IF(AL116-AL115&lt;=0,"",AN116/SQRT(Table_pg6[[#This Row],[Удельное сопротивление грунта, Ом·м]])),AN116/SQRT(Table_pg6[[#This Row],[Удельное сопротивление грунта, Ом·м]]))</f>
        <v/>
      </c>
      <c r="AU116" s="7" t="str">
        <f>IFERROR(IF(AR116-AR115&lt;=0,"",AT116/SQRT(Table_pg7[[#This Row],[Удельное сопротивление грунта, Ом·м]])),AT116/SQRT(Table_pg7[[#This Row],[Удельное сопротивление грунта, Ом·м]]))</f>
        <v/>
      </c>
      <c r="BA116" s="7" t="str">
        <f>IFERROR(IF(AX116-AX115&lt;=0,"",AZ116/SQRT(Table_pg8[[#This Row],[Удельное сопротивление грунта, Ом·м]])),AZ116/SQRT(Table_pg8[[#This Row],[Удельное сопротивление грунта, Ом·м]]))</f>
        <v/>
      </c>
      <c r="BC116" s="57"/>
      <c r="BD116" s="44"/>
      <c r="BE116" s="45"/>
      <c r="BG116" s="7" t="str">
        <f>IFERROR(IF(BD116-AX135&lt;=0,"",BF116/SQRT(Table_pg9[[#This Row],[Удельное сопротивление грунта, Ом·м]])),BF116/SQRT(Table_pg9[[#This Row],[Удельное сопротивление грунта, Ом·м]]))</f>
        <v/>
      </c>
      <c r="BI116" s="42"/>
      <c r="BJ116" s="44"/>
      <c r="BK116" s="43"/>
      <c r="BM116" s="7" t="str">
        <f>IFERROR(IF(BJ116-BD145&lt;=0,"",BL116/SQRT(Table_pg10[[#This Row],[Удельное сопротивление грунта, Ом·м]])),BL116/SQRT(Table_pg10[[#This Row],[Удельное сопротивление грунта, Ом·м]]))</f>
        <v/>
      </c>
    </row>
    <row r="117" spans="1:65">
      <c r="A117" s="34">
        <v>1</v>
      </c>
      <c r="B117" s="44">
        <v>507.60000000000252</v>
      </c>
      <c r="C117" s="43">
        <v>38.9</v>
      </c>
      <c r="D117" s="7">
        <f t="shared" si="12"/>
        <v>100.00000000002274</v>
      </c>
      <c r="E117" s="7">
        <f>IFERROR(IF(B117-B116&lt;=0,"",D117/SQRT(Table_pg[[#This Row],[Удельное сопротивление грунта, Ом·м]])),D117/SQRT(Table_pg[[#This Row],[Удельное сопротивление грунта, Ом·м]]))</f>
        <v>16.033384194875293</v>
      </c>
      <c r="G117" s="49">
        <v>112</v>
      </c>
      <c r="H117" s="59">
        <v>507.60000000000252</v>
      </c>
      <c r="I117" s="56">
        <v>38.9</v>
      </c>
      <c r="J117" s="52">
        <f t="shared" si="13"/>
        <v>100.00000000002274</v>
      </c>
      <c r="K117" s="7">
        <f>IFERROR(IF(H117-H116&lt;=0,"",J117/SQRT(Table_pg1[[#This Row],[Удельное сопротивление грунта, Ом·м]])),J117/SQRT(Table_pg1[[#This Row],[Удельное сопротивление грунта, Ом·м]]))</f>
        <v>16.033384194875293</v>
      </c>
      <c r="Q117" s="7" t="str">
        <f>IFERROR(IF(N117-N116&lt;=0,"",P117/SQRT(Table_pg2[[#This Row],[Удельное сопротивление грунта, Ом·м]])),P117/SQRT(Table_pg2[[#This Row],[Удельное сопротивление грунта, Ом·м]]))</f>
        <v/>
      </c>
      <c r="W117" s="7" t="str">
        <f>IFERROR(IF(T117-T116&lt;=0,"",V117/SQRT(Table_pg3[[#This Row],[Удельное сопротивление грунта, Ом·м]])),V117/SQRT(Table_pg3[[#This Row],[Удельное сопротивление грунта, Ом·м]]))</f>
        <v/>
      </c>
      <c r="AC117" s="7" t="str">
        <f>IFERROR(IF(Z117-Z116&lt;=0,"",AB117/SQRT(Table_pg4[[#This Row],[Удельное сопротивление грунта, Ом·м]])),AB117/SQRT(Table_pg4[[#This Row],[Удельное сопротивление грунта, Ом·м]]))</f>
        <v/>
      </c>
      <c r="AI117" s="7" t="str">
        <f>IFERROR(IF(AF117-AF116&lt;=0,"",AH117/SQRT(Table_pg5[[#This Row],[Удельное сопротивление грунта, Ом·м]])),AH117/SQRT(Table_pg5[[#This Row],[Удельное сопротивление грунта, Ом·м]]))</f>
        <v/>
      </c>
      <c r="AO117" s="7" t="str">
        <f>IFERROR(IF(AL117-AL116&lt;=0,"",AN117/SQRT(Table_pg6[[#This Row],[Удельное сопротивление грунта, Ом·м]])),AN117/SQRT(Table_pg6[[#This Row],[Удельное сопротивление грунта, Ом·м]]))</f>
        <v/>
      </c>
      <c r="AU117" s="7" t="str">
        <f>IFERROR(IF(AR117-AR116&lt;=0,"",AT117/SQRT(Table_pg7[[#This Row],[Удельное сопротивление грунта, Ом·м]])),AT117/SQRT(Table_pg7[[#This Row],[Удельное сопротивление грунта, Ом·м]]))</f>
        <v/>
      </c>
      <c r="BA117" s="7" t="str">
        <f>IFERROR(IF(AX117-AX116&lt;=0,"",AZ117/SQRT(Table_pg8[[#This Row],[Удельное сопротивление грунта, Ом·м]])),AZ117/SQRT(Table_pg8[[#This Row],[Удельное сопротивление грунта, Ом·м]]))</f>
        <v/>
      </c>
      <c r="BC117" s="57"/>
      <c r="BD117" s="44"/>
      <c r="BE117" s="45"/>
      <c r="BG117" s="7" t="str">
        <f>IFERROR(IF(BD117-AX136&lt;=0,"",BF117/SQRT(Table_pg9[[#This Row],[Удельное сопротивление грунта, Ом·м]])),BF117/SQRT(Table_pg9[[#This Row],[Удельное сопротивление грунта, Ом·м]]))</f>
        <v/>
      </c>
      <c r="BI117" s="42"/>
      <c r="BJ117" s="44"/>
      <c r="BK117" s="43"/>
      <c r="BM117" s="7" t="str">
        <f>IFERROR(IF(BJ117-BD146&lt;=0,"",BL117/SQRT(Table_pg10[[#This Row],[Удельное сопротивление грунта, Ом·м]])),BL117/SQRT(Table_pg10[[#This Row],[Удельное сопротивление грунта, Ом·м]]))</f>
        <v/>
      </c>
    </row>
    <row r="118" spans="1:65">
      <c r="A118" s="34">
        <v>1</v>
      </c>
      <c r="B118" s="44">
        <v>507.70000000000255</v>
      </c>
      <c r="C118" s="43">
        <v>37.5</v>
      </c>
      <c r="D118" s="7">
        <f t="shared" si="12"/>
        <v>100.00000000002274</v>
      </c>
      <c r="E118" s="7">
        <f>IFERROR(IF(B118-B117&lt;=0,"",D118/SQRT(Table_pg[[#This Row],[Удельное сопротивление грунта, Ом·м]])),D118/SQRT(Table_pg[[#This Row],[Удельное сопротивление грунта, Ом·м]]))</f>
        <v>16.329931618558234</v>
      </c>
      <c r="G118" s="38">
        <v>113</v>
      </c>
      <c r="H118" s="58">
        <v>507.70000000000255</v>
      </c>
      <c r="I118" s="55">
        <v>37.5</v>
      </c>
      <c r="J118" s="53">
        <f t="shared" si="13"/>
        <v>100.00000000002274</v>
      </c>
      <c r="K118" s="7">
        <f>IFERROR(IF(H118-H117&lt;=0,"",J118/SQRT(Table_pg1[[#This Row],[Удельное сопротивление грунта, Ом·м]])),J118/SQRT(Table_pg1[[#This Row],[Удельное сопротивление грунта, Ом·м]]))</f>
        <v>16.329931618558234</v>
      </c>
      <c r="Q118" s="7" t="str">
        <f>IFERROR(IF(N118-N117&lt;=0,"",P118/SQRT(Table_pg2[[#This Row],[Удельное сопротивление грунта, Ом·м]])),P118/SQRT(Table_pg2[[#This Row],[Удельное сопротивление грунта, Ом·м]]))</f>
        <v/>
      </c>
      <c r="W118" s="7" t="str">
        <f>IFERROR(IF(T118-T117&lt;=0,"",V118/SQRT(Table_pg3[[#This Row],[Удельное сопротивление грунта, Ом·м]])),V118/SQRT(Table_pg3[[#This Row],[Удельное сопротивление грунта, Ом·м]]))</f>
        <v/>
      </c>
      <c r="AC118" s="7" t="str">
        <f>IFERROR(IF(Z118-Z117&lt;=0,"",AB118/SQRT(Table_pg4[[#This Row],[Удельное сопротивление грунта, Ом·м]])),AB118/SQRT(Table_pg4[[#This Row],[Удельное сопротивление грунта, Ом·м]]))</f>
        <v/>
      </c>
      <c r="AI118" s="7" t="str">
        <f>IFERROR(IF(AF118-AF117&lt;=0,"",AH118/SQRT(Table_pg5[[#This Row],[Удельное сопротивление грунта, Ом·м]])),AH118/SQRT(Table_pg5[[#This Row],[Удельное сопротивление грунта, Ом·м]]))</f>
        <v/>
      </c>
      <c r="AO118" s="7" t="str">
        <f>IFERROR(IF(AL118-AL117&lt;=0,"",AN118/SQRT(Table_pg6[[#This Row],[Удельное сопротивление грунта, Ом·м]])),AN118/SQRT(Table_pg6[[#This Row],[Удельное сопротивление грунта, Ом·м]]))</f>
        <v/>
      </c>
      <c r="AU118" s="7" t="str">
        <f>IFERROR(IF(AR118-AR117&lt;=0,"",AT118/SQRT(Table_pg7[[#This Row],[Удельное сопротивление грунта, Ом·м]])),AT118/SQRT(Table_pg7[[#This Row],[Удельное сопротивление грунта, Ом·м]]))</f>
        <v/>
      </c>
      <c r="BA118" s="7" t="str">
        <f>IFERROR(IF(AX118-AX117&lt;=0,"",AZ118/SQRT(Table_pg8[[#This Row],[Удельное сопротивление грунта, Ом·м]])),AZ118/SQRT(Table_pg8[[#This Row],[Удельное сопротивление грунта, Ом·м]]))</f>
        <v/>
      </c>
      <c r="BC118" s="57"/>
      <c r="BD118" s="44"/>
      <c r="BE118" s="45"/>
      <c r="BG118" s="7" t="str">
        <f>IFERROR(IF(BD118-AX137&lt;=0,"",BF118/SQRT(Table_pg9[[#This Row],[Удельное сопротивление грунта, Ом·м]])),BF118/SQRT(Table_pg9[[#This Row],[Удельное сопротивление грунта, Ом·м]]))</f>
        <v/>
      </c>
      <c r="BI118" s="42"/>
      <c r="BJ118" s="44"/>
      <c r="BK118" s="43"/>
      <c r="BM118" s="7" t="str">
        <f>IFERROR(IF(BJ118-BD147&lt;=0,"",BL118/SQRT(Table_pg10[[#This Row],[Удельное сопротивление грунта, Ом·м]])),BL118/SQRT(Table_pg10[[#This Row],[Удельное сопротивление грунта, Ом·м]]))</f>
        <v/>
      </c>
    </row>
    <row r="119" spans="1:65">
      <c r="A119" s="34">
        <v>1</v>
      </c>
      <c r="B119" s="44">
        <v>507.80000000000257</v>
      </c>
      <c r="C119" s="43">
        <v>41.9</v>
      </c>
      <c r="D119" s="7">
        <f t="shared" si="12"/>
        <v>100.00000000002274</v>
      </c>
      <c r="E119" s="7">
        <f>IFERROR(IF(B119-B118&lt;=0,"",D119/SQRT(Table_pg[[#This Row],[Удельное сопротивление грунта, Ом·м]])),D119/SQRT(Table_pg[[#This Row],[Удельное сопротивление грунта, Ом·м]]))</f>
        <v>15.448737310440036</v>
      </c>
      <c r="G119" s="49">
        <v>114</v>
      </c>
      <c r="H119" s="59">
        <v>507.80000000000257</v>
      </c>
      <c r="I119" s="56">
        <v>41.9</v>
      </c>
      <c r="J119" s="52">
        <f t="shared" si="13"/>
        <v>100.00000000002274</v>
      </c>
      <c r="K119" s="7">
        <f>IFERROR(IF(H119-H118&lt;=0,"",J119/SQRT(Table_pg1[[#This Row],[Удельное сопротивление грунта, Ом·м]])),J119/SQRT(Table_pg1[[#This Row],[Удельное сопротивление грунта, Ом·м]]))</f>
        <v>15.448737310440036</v>
      </c>
      <c r="Q119" s="7" t="str">
        <f>IFERROR(IF(N119-N118&lt;=0,"",P119/SQRT(Table_pg2[[#This Row],[Удельное сопротивление грунта, Ом·м]])),P119/SQRT(Table_pg2[[#This Row],[Удельное сопротивление грунта, Ом·м]]))</f>
        <v/>
      </c>
      <c r="W119" s="7" t="str">
        <f>IFERROR(IF(T119-T118&lt;=0,"",V119/SQRT(Table_pg3[[#This Row],[Удельное сопротивление грунта, Ом·м]])),V119/SQRT(Table_pg3[[#This Row],[Удельное сопротивление грунта, Ом·м]]))</f>
        <v/>
      </c>
      <c r="AC119" s="7" t="str">
        <f>IFERROR(IF(Z119-Z118&lt;=0,"",AB119/SQRT(Table_pg4[[#This Row],[Удельное сопротивление грунта, Ом·м]])),AB119/SQRT(Table_pg4[[#This Row],[Удельное сопротивление грунта, Ом·м]]))</f>
        <v/>
      </c>
      <c r="AI119" s="7" t="str">
        <f>IFERROR(IF(AF119-AF118&lt;=0,"",AH119/SQRT(Table_pg5[[#This Row],[Удельное сопротивление грунта, Ом·м]])),AH119/SQRT(Table_pg5[[#This Row],[Удельное сопротивление грунта, Ом·м]]))</f>
        <v/>
      </c>
      <c r="AO119" s="7" t="str">
        <f>IFERROR(IF(AL119-AL118&lt;=0,"",AN119/SQRT(Table_pg6[[#This Row],[Удельное сопротивление грунта, Ом·м]])),AN119/SQRT(Table_pg6[[#This Row],[Удельное сопротивление грунта, Ом·м]]))</f>
        <v/>
      </c>
      <c r="AU119" s="7" t="str">
        <f>IFERROR(IF(AR119-AR118&lt;=0,"",AT119/SQRT(Table_pg7[[#This Row],[Удельное сопротивление грунта, Ом·м]])),AT119/SQRT(Table_pg7[[#This Row],[Удельное сопротивление грунта, Ом·м]]))</f>
        <v/>
      </c>
      <c r="BA119" s="7" t="str">
        <f>IFERROR(IF(AX119-AX118&lt;=0,"",AZ119/SQRT(Table_pg8[[#This Row],[Удельное сопротивление грунта, Ом·м]])),AZ119/SQRT(Table_pg8[[#This Row],[Удельное сопротивление грунта, Ом·м]]))</f>
        <v/>
      </c>
      <c r="BC119" s="57"/>
      <c r="BD119" s="44"/>
      <c r="BE119" s="45"/>
      <c r="BG119" s="7" t="str">
        <f>IFERROR(IF(BD119-AX138&lt;=0,"",BF119/SQRT(Table_pg9[[#This Row],[Удельное сопротивление грунта, Ом·м]])),BF119/SQRT(Table_pg9[[#This Row],[Удельное сопротивление грунта, Ом·м]]))</f>
        <v/>
      </c>
      <c r="BI119" s="42"/>
      <c r="BJ119" s="44"/>
      <c r="BK119" s="43"/>
      <c r="BM119" s="7" t="str">
        <f>IFERROR(IF(BJ119-BD148&lt;=0,"",BL119/SQRT(Table_pg10[[#This Row],[Удельное сопротивление грунта, Ом·м]])),BL119/SQRT(Table_pg10[[#This Row],[Удельное сопротивление грунта, Ом·м]]))</f>
        <v/>
      </c>
    </row>
    <row r="120" spans="1:65">
      <c r="A120" s="34">
        <v>1</v>
      </c>
      <c r="B120" s="44">
        <v>507.90000000000259</v>
      </c>
      <c r="C120" s="43">
        <v>42.6</v>
      </c>
      <c r="D120" s="7">
        <f t="shared" si="12"/>
        <v>100.00000000002274</v>
      </c>
      <c r="E120" s="7">
        <f>IFERROR(IF(B120-B119&lt;=0,"",D120/SQRT(Table_pg[[#This Row],[Удельное сопротивление грунта, Ом·м]])),D120/SQRT(Table_pg[[#This Row],[Удельное сопротивление грунта, Ом·м]]))</f>
        <v>15.321285325900872</v>
      </c>
      <c r="G120" s="38">
        <v>115</v>
      </c>
      <c r="H120" s="58">
        <v>507.90000000000259</v>
      </c>
      <c r="I120" s="55">
        <v>42.6</v>
      </c>
      <c r="J120" s="53">
        <f t="shared" si="13"/>
        <v>100.00000000002274</v>
      </c>
      <c r="K120" s="7">
        <f>IFERROR(IF(H120-H119&lt;=0,"",J120/SQRT(Table_pg1[[#This Row],[Удельное сопротивление грунта, Ом·м]])),J120/SQRT(Table_pg1[[#This Row],[Удельное сопротивление грунта, Ом·м]]))</f>
        <v>15.321285325900872</v>
      </c>
      <c r="Q120" s="7" t="str">
        <f>IFERROR(IF(N120-N119&lt;=0,"",P120/SQRT(Table_pg2[[#This Row],[Удельное сопротивление грунта, Ом·м]])),P120/SQRT(Table_pg2[[#This Row],[Удельное сопротивление грунта, Ом·м]]))</f>
        <v/>
      </c>
      <c r="W120" s="7" t="str">
        <f>IFERROR(IF(T120-T119&lt;=0,"",V120/SQRT(Table_pg3[[#This Row],[Удельное сопротивление грунта, Ом·м]])),V120/SQRT(Table_pg3[[#This Row],[Удельное сопротивление грунта, Ом·м]]))</f>
        <v/>
      </c>
      <c r="AC120" s="7" t="str">
        <f>IFERROR(IF(Z120-Z119&lt;=0,"",AB120/SQRT(Table_pg4[[#This Row],[Удельное сопротивление грунта, Ом·м]])),AB120/SQRT(Table_pg4[[#This Row],[Удельное сопротивление грунта, Ом·м]]))</f>
        <v/>
      </c>
      <c r="AI120" s="7" t="str">
        <f>IFERROR(IF(AF120-AF119&lt;=0,"",AH120/SQRT(Table_pg5[[#This Row],[Удельное сопротивление грунта, Ом·м]])),AH120/SQRT(Table_pg5[[#This Row],[Удельное сопротивление грунта, Ом·м]]))</f>
        <v/>
      </c>
      <c r="AO120" s="7" t="str">
        <f>IFERROR(IF(AL120-AL119&lt;=0,"",AN120/SQRT(Table_pg6[[#This Row],[Удельное сопротивление грунта, Ом·м]])),AN120/SQRT(Table_pg6[[#This Row],[Удельное сопротивление грунта, Ом·м]]))</f>
        <v/>
      </c>
      <c r="AU120" s="7" t="str">
        <f>IFERROR(IF(AR120-AR119&lt;=0,"",AT120/SQRT(Table_pg7[[#This Row],[Удельное сопротивление грунта, Ом·м]])),AT120/SQRT(Table_pg7[[#This Row],[Удельное сопротивление грунта, Ом·м]]))</f>
        <v/>
      </c>
      <c r="BA120" s="7" t="str">
        <f>IFERROR(IF(AX120-AX119&lt;=0,"",AZ120/SQRT(Table_pg8[[#This Row],[Удельное сопротивление грунта, Ом·м]])),AZ120/SQRT(Table_pg8[[#This Row],[Удельное сопротивление грунта, Ом·м]]))</f>
        <v/>
      </c>
      <c r="BC120" s="57"/>
      <c r="BD120" s="44"/>
      <c r="BE120" s="45"/>
      <c r="BG120" s="7" t="str">
        <f>IFERROR(IF(BD120-AX139&lt;=0,"",BF120/SQRT(Table_pg9[[#This Row],[Удельное сопротивление грунта, Ом·м]])),BF120/SQRT(Table_pg9[[#This Row],[Удельное сопротивление грунта, Ом·м]]))</f>
        <v/>
      </c>
      <c r="BI120" s="42"/>
      <c r="BJ120" s="44"/>
      <c r="BK120" s="43"/>
      <c r="BM120" s="7" t="str">
        <f>IFERROR(IF(BJ120-BD149&lt;=0,"",BL120/SQRT(Table_pg10[[#This Row],[Удельное сопротивление грунта, Ом·м]])),BL120/SQRT(Table_pg10[[#This Row],[Удельное сопротивление грунта, Ом·м]]))</f>
        <v/>
      </c>
    </row>
    <row r="121" spans="1:65">
      <c r="A121" s="34">
        <v>1</v>
      </c>
      <c r="B121" s="44">
        <v>508.10000000000264</v>
      </c>
      <c r="C121" s="45">
        <v>32.6</v>
      </c>
      <c r="D121" s="7">
        <f t="shared" si="12"/>
        <v>200.00000000004547</v>
      </c>
      <c r="E121" s="7">
        <f>IFERROR(IF(B121-B120&lt;=0,"",D121/SQRT(Table_pg[[#This Row],[Удельное сопротивление грунта, Ом·м]])),D121/SQRT(Table_pg[[#This Row],[Удельное сопротивление грунта, Ом·м]]))</f>
        <v>35.028472205210903</v>
      </c>
      <c r="G121" s="49">
        <v>116</v>
      </c>
      <c r="H121" s="59">
        <v>508.10000000000264</v>
      </c>
      <c r="I121" s="60">
        <v>32.6</v>
      </c>
      <c r="J121" s="52">
        <f t="shared" si="13"/>
        <v>200.00000000004547</v>
      </c>
      <c r="K121" s="7">
        <f>IFERROR(IF(H121-H120&lt;=0,"",J121/SQRT(Table_pg1[[#This Row],[Удельное сопротивление грунта, Ом·м]])),J121/SQRT(Table_pg1[[#This Row],[Удельное сопротивление грунта, Ом·м]]))</f>
        <v>35.028472205210903</v>
      </c>
      <c r="Q121" s="7" t="str">
        <f>IFERROR(IF(N121-N120&lt;=0,"",P121/SQRT(Table_pg2[[#This Row],[Удельное сопротивление грунта, Ом·м]])),P121/SQRT(Table_pg2[[#This Row],[Удельное сопротивление грунта, Ом·м]]))</f>
        <v/>
      </c>
      <c r="W121" s="7" t="str">
        <f>IFERROR(IF(T121-T120&lt;=0,"",V121/SQRT(Table_pg3[[#This Row],[Удельное сопротивление грунта, Ом·м]])),V121/SQRT(Table_pg3[[#This Row],[Удельное сопротивление грунта, Ом·м]]))</f>
        <v/>
      </c>
      <c r="AC121" s="7" t="str">
        <f>IFERROR(IF(Z121-Z120&lt;=0,"",AB121/SQRT(Table_pg4[[#This Row],[Удельное сопротивление грунта, Ом·м]])),AB121/SQRT(Table_pg4[[#This Row],[Удельное сопротивление грунта, Ом·м]]))</f>
        <v/>
      </c>
      <c r="AI121" s="7" t="str">
        <f>IFERROR(IF(AF121-AF120&lt;=0,"",AH121/SQRT(Table_pg5[[#This Row],[Удельное сопротивление грунта, Ом·м]])),AH121/SQRT(Table_pg5[[#This Row],[Удельное сопротивление грунта, Ом·м]]))</f>
        <v/>
      </c>
      <c r="AO121" s="7" t="str">
        <f>IFERROR(IF(AL121-AL120&lt;=0,"",AN121/SQRT(Table_pg6[[#This Row],[Удельное сопротивление грунта, Ом·м]])),AN121/SQRT(Table_pg6[[#This Row],[Удельное сопротивление грунта, Ом·м]]))</f>
        <v/>
      </c>
      <c r="AU121" s="7" t="str">
        <f>IFERROR(IF(AR121-AR120&lt;=0,"",AT121/SQRT(Table_pg7[[#This Row],[Удельное сопротивление грунта, Ом·м]])),AT121/SQRT(Table_pg7[[#This Row],[Удельное сопротивление грунта, Ом·м]]))</f>
        <v/>
      </c>
      <c r="BA121" s="7" t="str">
        <f>IFERROR(IF(AX121-AX120&lt;=0,"",AZ121/SQRT(Table_pg8[[#This Row],[Удельное сопротивление грунта, Ом·м]])),AZ121/SQRT(Table_pg8[[#This Row],[Удельное сопротивление грунта, Ом·м]]))</f>
        <v/>
      </c>
      <c r="BC121" s="57"/>
      <c r="BD121" s="44"/>
      <c r="BE121" s="45"/>
      <c r="BG121" s="7" t="str">
        <f>IFERROR(IF(BD121-AX140&lt;=0,"",BF121/SQRT(Table_pg9[[#This Row],[Удельное сопротивление грунта, Ом·м]])),BF121/SQRT(Table_pg9[[#This Row],[Удельное сопротивление грунта, Ом·м]]))</f>
        <v/>
      </c>
      <c r="BI121" s="57"/>
      <c r="BJ121" s="44"/>
      <c r="BK121" s="45"/>
      <c r="BM121" s="7" t="str">
        <f>IFERROR(IF(BJ121-BD150&lt;=0,"",BL121/SQRT(Table_pg10[[#This Row],[Удельное сопротивление грунта, Ом·м]])),BL121/SQRT(Table_pg10[[#This Row],[Удельное сопротивление грунта, Ом·м]]))</f>
        <v/>
      </c>
    </row>
    <row r="122" spans="1:65">
      <c r="A122" s="34">
        <v>1</v>
      </c>
      <c r="B122" s="44">
        <v>508.20000000000266</v>
      </c>
      <c r="C122" s="45">
        <v>47.2</v>
      </c>
      <c r="D122" s="7">
        <f t="shared" si="12"/>
        <v>100.00000000002274</v>
      </c>
      <c r="E122" s="7">
        <f>IFERROR(IF(B122-B121&lt;=0,"",D122/SQRT(Table_pg[[#This Row],[Удельное сопротивление грунта, Ом·м]])),D122/SQRT(Table_pg[[#This Row],[Удельное сопротивление грунта, Ом·м]]))</f>
        <v>14.55556274349286</v>
      </c>
      <c r="G122" s="38">
        <v>117</v>
      </c>
      <c r="H122" s="58">
        <v>508.20000000000266</v>
      </c>
      <c r="I122" s="61">
        <v>47.2</v>
      </c>
      <c r="J122" s="53">
        <f t="shared" si="13"/>
        <v>100.00000000002274</v>
      </c>
      <c r="K122" s="7">
        <f>IFERROR(IF(H122-H121&lt;=0,"",J122/SQRT(Table_pg1[[#This Row],[Удельное сопротивление грунта, Ом·м]])),J122/SQRT(Table_pg1[[#This Row],[Удельное сопротивление грунта, Ом·м]]))</f>
        <v>14.55556274349286</v>
      </c>
      <c r="Q122" s="7" t="str">
        <f>IFERROR(IF(N122-N121&lt;=0,"",P122/SQRT(Table_pg2[[#This Row],[Удельное сопротивление грунта, Ом·м]])),P122/SQRT(Table_pg2[[#This Row],[Удельное сопротивление грунта, Ом·м]]))</f>
        <v/>
      </c>
      <c r="W122" s="7" t="str">
        <f>IFERROR(IF(T122-T121&lt;=0,"",V122/SQRT(Table_pg3[[#This Row],[Удельное сопротивление грунта, Ом·м]])),V122/SQRT(Table_pg3[[#This Row],[Удельное сопротивление грунта, Ом·м]]))</f>
        <v/>
      </c>
      <c r="AC122" s="7" t="str">
        <f>IFERROR(IF(Z122-Z121&lt;=0,"",AB122/SQRT(Table_pg4[[#This Row],[Удельное сопротивление грунта, Ом·м]])),AB122/SQRT(Table_pg4[[#This Row],[Удельное сопротивление грунта, Ом·м]]))</f>
        <v/>
      </c>
      <c r="AI122" s="7" t="str">
        <f>IFERROR(IF(AF122-AF121&lt;=0,"",AH122/SQRT(Table_pg5[[#This Row],[Удельное сопротивление грунта, Ом·м]])),AH122/SQRT(Table_pg5[[#This Row],[Удельное сопротивление грунта, Ом·м]]))</f>
        <v/>
      </c>
      <c r="AO122" s="7" t="str">
        <f>IFERROR(IF(AL122-AL121&lt;=0,"",AN122/SQRT(Table_pg6[[#This Row],[Удельное сопротивление грунта, Ом·м]])),AN122/SQRT(Table_pg6[[#This Row],[Удельное сопротивление грунта, Ом·м]]))</f>
        <v/>
      </c>
      <c r="AU122" s="7" t="str">
        <f>IFERROR(IF(AR122-AR121&lt;=0,"",AT122/SQRT(Table_pg7[[#This Row],[Удельное сопротивление грунта, Ом·м]])),AT122/SQRT(Table_pg7[[#This Row],[Удельное сопротивление грунта, Ом·м]]))</f>
        <v/>
      </c>
      <c r="BA122" s="7" t="str">
        <f>IFERROR(IF(AX122-AX121&lt;=0,"",AZ122/SQRT(Table_pg8[[#This Row],[Удельное сопротивление грунта, Ом·м]])),AZ122/SQRT(Table_pg8[[#This Row],[Удельное сопротивление грунта, Ом·м]]))</f>
        <v/>
      </c>
      <c r="BC122" s="57"/>
      <c r="BD122" s="44"/>
      <c r="BE122" s="45"/>
      <c r="BG122" s="7" t="str">
        <f>IFERROR(IF(BD122-AX141&lt;=0,"",BF122/SQRT(Table_pg9[[#This Row],[Удельное сопротивление грунта, Ом·м]])),BF122/SQRT(Table_pg9[[#This Row],[Удельное сопротивление грунта, Ом·м]]))</f>
        <v/>
      </c>
      <c r="BI122" s="57"/>
      <c r="BJ122" s="44"/>
      <c r="BK122" s="45"/>
      <c r="BM122" s="7" t="str">
        <f>IFERROR(IF(BJ122-BD151&lt;=0,"",BL122/SQRT(Table_pg10[[#This Row],[Удельное сопротивление грунта, Ом·м]])),BL122/SQRT(Table_pg10[[#This Row],[Удельное сопротивление грунта, Ом·м]]))</f>
        <v/>
      </c>
    </row>
    <row r="123" spans="1:65">
      <c r="A123" s="34">
        <v>1</v>
      </c>
      <c r="B123" s="44">
        <v>508.30000000000268</v>
      </c>
      <c r="C123" s="45">
        <v>46.5</v>
      </c>
      <c r="D123" s="7">
        <f t="shared" si="12"/>
        <v>100.00000000002274</v>
      </c>
      <c r="E123" s="7">
        <f>IFERROR(IF(B123-B122&lt;=0,"",D123/SQRT(Table_pg[[#This Row],[Удельное сопротивление грунта, Ом·м]])),D123/SQRT(Table_pg[[#This Row],[Удельное сопротивление грунта, Ом·м]]))</f>
        <v>14.664711502138664</v>
      </c>
      <c r="G123" s="49">
        <v>118</v>
      </c>
      <c r="H123" s="59">
        <v>508.30000000000268</v>
      </c>
      <c r="I123" s="60">
        <v>46.5</v>
      </c>
      <c r="J123" s="52">
        <f t="shared" si="13"/>
        <v>100.00000000002274</v>
      </c>
      <c r="K123" s="7">
        <f>IFERROR(IF(H123-H122&lt;=0,"",J123/SQRT(Table_pg1[[#This Row],[Удельное сопротивление грунта, Ом·м]])),J123/SQRT(Table_pg1[[#This Row],[Удельное сопротивление грунта, Ом·м]]))</f>
        <v>14.664711502138664</v>
      </c>
      <c r="Q123" s="7" t="str">
        <f>IFERROR(IF(N123-N122&lt;=0,"",P123/SQRT(Table_pg2[[#This Row],[Удельное сопротивление грунта, Ом·м]])),P123/SQRT(Table_pg2[[#This Row],[Удельное сопротивление грунта, Ом·м]]))</f>
        <v/>
      </c>
      <c r="W123" s="7" t="str">
        <f>IFERROR(IF(T123-T122&lt;=0,"",V123/SQRT(Table_pg3[[#This Row],[Удельное сопротивление грунта, Ом·м]])),V123/SQRT(Table_pg3[[#This Row],[Удельное сопротивление грунта, Ом·м]]))</f>
        <v/>
      </c>
      <c r="AC123" s="7" t="str">
        <f>IFERROR(IF(Z123-Z122&lt;=0,"",AB123/SQRT(Table_pg4[[#This Row],[Удельное сопротивление грунта, Ом·м]])),AB123/SQRT(Table_pg4[[#This Row],[Удельное сопротивление грунта, Ом·м]]))</f>
        <v/>
      </c>
      <c r="AI123" s="7" t="str">
        <f>IFERROR(IF(AF123-AF122&lt;=0,"",AH123/SQRT(Table_pg5[[#This Row],[Удельное сопротивление грунта, Ом·м]])),AH123/SQRT(Table_pg5[[#This Row],[Удельное сопротивление грунта, Ом·м]]))</f>
        <v/>
      </c>
      <c r="AO123" s="7" t="str">
        <f>IFERROR(IF(AL123-AL122&lt;=0,"",AN123/SQRT(Table_pg6[[#This Row],[Удельное сопротивление грунта, Ом·м]])),AN123/SQRT(Table_pg6[[#This Row],[Удельное сопротивление грунта, Ом·м]]))</f>
        <v/>
      </c>
      <c r="AU123" s="7" t="str">
        <f>IFERROR(IF(AR123-AR122&lt;=0,"",AT123/SQRT(Table_pg7[[#This Row],[Удельное сопротивление грунта, Ом·м]])),AT123/SQRT(Table_pg7[[#This Row],[Удельное сопротивление грунта, Ом·м]]))</f>
        <v/>
      </c>
      <c r="BA123" s="7" t="str">
        <f>IFERROR(IF(AX123-AX122&lt;=0,"",AZ123/SQRT(Table_pg8[[#This Row],[Удельное сопротивление грунта, Ом·м]])),AZ123/SQRT(Table_pg8[[#This Row],[Удельное сопротивление грунта, Ом·м]]))</f>
        <v/>
      </c>
      <c r="BC123" s="57"/>
      <c r="BD123" s="44"/>
      <c r="BE123" s="45"/>
      <c r="BG123" s="7" t="str">
        <f>IFERROR(IF(BD123-AX142&lt;=0,"",BF123/SQRT(Table_pg9[[#This Row],[Удельное сопротивление грунта, Ом·м]])),BF123/SQRT(Table_pg9[[#This Row],[Удельное сопротивление грунта, Ом·м]]))</f>
        <v/>
      </c>
      <c r="BI123" s="57"/>
      <c r="BJ123" s="44"/>
      <c r="BK123" s="45"/>
      <c r="BM123" s="7" t="str">
        <f>IFERROR(IF(BJ123-BD152&lt;=0,"",BL123/SQRT(Table_pg10[[#This Row],[Удельное сопротивление грунта, Ом·м]])),BL123/SQRT(Table_pg10[[#This Row],[Удельное сопротивление грунта, Ом·м]]))</f>
        <v/>
      </c>
    </row>
    <row r="124" spans="1:65">
      <c r="A124" s="34">
        <v>1</v>
      </c>
      <c r="B124" s="44">
        <v>508.40000000000271</v>
      </c>
      <c r="C124" s="45">
        <v>53.7</v>
      </c>
      <c r="D124" s="7">
        <f t="shared" si="12"/>
        <v>100.00000000002274</v>
      </c>
      <c r="E124" s="7">
        <f>IFERROR(IF(B124-B123&lt;=0,"",D124/SQRT(Table_pg[[#This Row],[Удельное сопротивление грунта, Ом·м]])),D124/SQRT(Table_pg[[#This Row],[Удельное сопротивление грунта, Ом·м]]))</f>
        <v>13.646235352376481</v>
      </c>
      <c r="G124" s="38">
        <v>119</v>
      </c>
      <c r="H124" s="58">
        <v>508.40000000000271</v>
      </c>
      <c r="I124" s="61">
        <v>53.7</v>
      </c>
      <c r="J124" s="53">
        <f t="shared" si="13"/>
        <v>100.00000000002274</v>
      </c>
      <c r="K124" s="7">
        <f>IFERROR(IF(H124-H123&lt;=0,"",J124/SQRT(Table_pg1[[#This Row],[Удельное сопротивление грунта, Ом·м]])),J124/SQRT(Table_pg1[[#This Row],[Удельное сопротивление грунта, Ом·м]]))</f>
        <v>13.646235352376481</v>
      </c>
      <c r="Q124" s="7" t="str">
        <f>IFERROR(IF(N124-N123&lt;=0,"",P124/SQRT(Table_pg2[[#This Row],[Удельное сопротивление грунта, Ом·м]])),P124/SQRT(Table_pg2[[#This Row],[Удельное сопротивление грунта, Ом·м]]))</f>
        <v/>
      </c>
      <c r="W124" s="7" t="str">
        <f>IFERROR(IF(T124-T123&lt;=0,"",V124/SQRT(Table_pg3[[#This Row],[Удельное сопротивление грунта, Ом·м]])),V124/SQRT(Table_pg3[[#This Row],[Удельное сопротивление грунта, Ом·м]]))</f>
        <v/>
      </c>
      <c r="AC124" s="7" t="str">
        <f>IFERROR(IF(Z124-Z123&lt;=0,"",AB124/SQRT(Table_pg4[[#This Row],[Удельное сопротивление грунта, Ом·м]])),AB124/SQRT(Table_pg4[[#This Row],[Удельное сопротивление грунта, Ом·м]]))</f>
        <v/>
      </c>
      <c r="AI124" s="7" t="str">
        <f>IFERROR(IF(AF124-AF123&lt;=0,"",AH124/SQRT(Table_pg5[[#This Row],[Удельное сопротивление грунта, Ом·м]])),AH124/SQRT(Table_pg5[[#This Row],[Удельное сопротивление грунта, Ом·м]]))</f>
        <v/>
      </c>
      <c r="AO124" s="7" t="str">
        <f>IFERROR(IF(AL124-AL123&lt;=0,"",AN124/SQRT(Table_pg6[[#This Row],[Удельное сопротивление грунта, Ом·м]])),AN124/SQRT(Table_pg6[[#This Row],[Удельное сопротивление грунта, Ом·м]]))</f>
        <v/>
      </c>
      <c r="AU124" s="7" t="str">
        <f>IFERROR(IF(AR124-AR123&lt;=0,"",AT124/SQRT(Table_pg7[[#This Row],[Удельное сопротивление грунта, Ом·м]])),AT124/SQRT(Table_pg7[[#This Row],[Удельное сопротивление грунта, Ом·м]]))</f>
        <v/>
      </c>
      <c r="BA124" s="7" t="str">
        <f>IFERROR(IF(AX124-AX123&lt;=0,"",AZ124/SQRT(Table_pg8[[#This Row],[Удельное сопротивление грунта, Ом·м]])),AZ124/SQRT(Table_pg8[[#This Row],[Удельное сопротивление грунта, Ом·м]]))</f>
        <v/>
      </c>
      <c r="BC124" s="57"/>
      <c r="BD124" s="44"/>
      <c r="BE124" s="45"/>
      <c r="BG124" s="7" t="str">
        <f>IFERROR(IF(BD124-AX143&lt;=0,"",BF124/SQRT(Table_pg9[[#This Row],[Удельное сопротивление грунта, Ом·м]])),BF124/SQRT(Table_pg9[[#This Row],[Удельное сопротивление грунта, Ом·м]]))</f>
        <v/>
      </c>
      <c r="BI124" s="57"/>
      <c r="BJ124" s="44"/>
      <c r="BK124" s="45"/>
      <c r="BM124" s="7" t="str">
        <f>IFERROR(IF(BJ124-BD153&lt;=0,"",BL124/SQRT(Table_pg10[[#This Row],[Удельное сопротивление грунта, Ом·м]])),BL124/SQRT(Table_pg10[[#This Row],[Удельное сопротивление грунта, Ом·м]]))</f>
        <v/>
      </c>
    </row>
    <row r="125" spans="1:65">
      <c r="A125" s="34">
        <v>1</v>
      </c>
      <c r="B125" s="44">
        <v>508.50000000000273</v>
      </c>
      <c r="C125" s="45">
        <v>54</v>
      </c>
      <c r="D125" s="7">
        <f t="shared" si="12"/>
        <v>100.00000000002274</v>
      </c>
      <c r="E125" s="7">
        <f>IFERROR(IF(B125-B124&lt;=0,"",D125/SQRT(Table_pg[[#This Row],[Удельное сопротивление грунта, Ом·м]])),D125/SQRT(Table_pg[[#This Row],[Удельное сопротивление грунта, Ом·м]]))</f>
        <v>13.608276348798528</v>
      </c>
      <c r="G125" s="49">
        <v>120</v>
      </c>
      <c r="H125" s="59">
        <v>508.50000000000273</v>
      </c>
      <c r="I125" s="60">
        <v>54</v>
      </c>
      <c r="J125" s="52">
        <f t="shared" si="13"/>
        <v>100.00000000002274</v>
      </c>
      <c r="K125" s="7">
        <f>IFERROR(IF(H125-H124&lt;=0,"",J125/SQRT(Table_pg1[[#This Row],[Удельное сопротивление грунта, Ом·м]])),J125/SQRT(Table_pg1[[#This Row],[Удельное сопротивление грунта, Ом·м]]))</f>
        <v>13.608276348798528</v>
      </c>
      <c r="Q125" s="7" t="str">
        <f>IFERROR(IF(N125-N124&lt;=0,"",P125/SQRT(Table_pg2[[#This Row],[Удельное сопротивление грунта, Ом·м]])),P125/SQRT(Table_pg2[[#This Row],[Удельное сопротивление грунта, Ом·м]]))</f>
        <v/>
      </c>
      <c r="W125" s="7" t="str">
        <f>IFERROR(IF(T125-T124&lt;=0,"",V125/SQRT(Table_pg3[[#This Row],[Удельное сопротивление грунта, Ом·м]])),V125/SQRT(Table_pg3[[#This Row],[Удельное сопротивление грунта, Ом·м]]))</f>
        <v/>
      </c>
      <c r="AC125" s="7" t="str">
        <f>IFERROR(IF(Z125-Z124&lt;=0,"",AB125/SQRT(Table_pg4[[#This Row],[Удельное сопротивление грунта, Ом·м]])),AB125/SQRT(Table_pg4[[#This Row],[Удельное сопротивление грунта, Ом·м]]))</f>
        <v/>
      </c>
      <c r="AI125" s="7" t="str">
        <f>IFERROR(IF(AF125-AF124&lt;=0,"",AH125/SQRT(Table_pg5[[#This Row],[Удельное сопротивление грунта, Ом·м]])),AH125/SQRT(Table_pg5[[#This Row],[Удельное сопротивление грунта, Ом·м]]))</f>
        <v/>
      </c>
      <c r="AO125" s="7" t="str">
        <f>IFERROR(IF(AL125-AL124&lt;=0,"",AN125/SQRT(Table_pg6[[#This Row],[Удельное сопротивление грунта, Ом·м]])),AN125/SQRT(Table_pg6[[#This Row],[Удельное сопротивление грунта, Ом·м]]))</f>
        <v/>
      </c>
      <c r="AU125" s="7" t="str">
        <f>IFERROR(IF(AR125-AR124&lt;=0,"",AT125/SQRT(Table_pg7[[#This Row],[Удельное сопротивление грунта, Ом·м]])),AT125/SQRT(Table_pg7[[#This Row],[Удельное сопротивление грунта, Ом·м]]))</f>
        <v/>
      </c>
      <c r="BA125" s="7" t="str">
        <f>IFERROR(IF(AX125-AX124&lt;=0,"",AZ125/SQRT(Table_pg8[[#This Row],[Удельное сопротивление грунта, Ом·м]])),AZ125/SQRT(Table_pg8[[#This Row],[Удельное сопротивление грунта, Ом·м]]))</f>
        <v/>
      </c>
      <c r="BC125" s="57"/>
      <c r="BD125" s="44"/>
      <c r="BE125" s="45"/>
      <c r="BG125" s="7" t="str">
        <f>IFERROR(IF(BD125-AX144&lt;=0,"",BF125/SQRT(Table_pg9[[#This Row],[Удельное сопротивление грунта, Ом·м]])),BF125/SQRT(Table_pg9[[#This Row],[Удельное сопротивление грунта, Ом·м]]))</f>
        <v/>
      </c>
      <c r="BI125" s="57"/>
      <c r="BJ125" s="44"/>
      <c r="BK125" s="45"/>
      <c r="BM125" s="7" t="str">
        <f>IFERROR(IF(BJ125-BD154&lt;=0,"",BL125/SQRT(Table_pg10[[#This Row],[Удельное сопротивление грунта, Ом·м]])),BL125/SQRT(Table_pg10[[#This Row],[Удельное сопротивление грунта, Ом·м]]))</f>
        <v/>
      </c>
    </row>
    <row r="126" spans="1:65">
      <c r="A126" s="34">
        <v>1</v>
      </c>
      <c r="B126" s="44">
        <v>508.60000000000275</v>
      </c>
      <c r="C126" s="45">
        <v>56</v>
      </c>
      <c r="D126" s="7">
        <f t="shared" si="12"/>
        <v>100.00000000002274</v>
      </c>
      <c r="E126" s="7">
        <f>IFERROR(IF(B126-B125&lt;=0,"",D126/SQRT(Table_pg[[#This Row],[Удельное сопротивление грунта, Ом·м]])),D126/SQRT(Table_pg[[#This Row],[Удельное сопротивление грунта, Ом·м]]))</f>
        <v>13.363062095624258</v>
      </c>
      <c r="G126" s="38">
        <v>121</v>
      </c>
      <c r="H126" s="58">
        <v>508.60000000000275</v>
      </c>
      <c r="I126" s="61">
        <v>56</v>
      </c>
      <c r="J126" s="53">
        <f t="shared" si="13"/>
        <v>100.00000000002274</v>
      </c>
      <c r="K126" s="7">
        <f>IFERROR(IF(H126-H125&lt;=0,"",J126/SQRT(Table_pg1[[#This Row],[Удельное сопротивление грунта, Ом·м]])),J126/SQRT(Table_pg1[[#This Row],[Удельное сопротивление грунта, Ом·м]]))</f>
        <v>13.363062095624258</v>
      </c>
      <c r="Q126" s="7" t="str">
        <f>IFERROR(IF(N126-N125&lt;=0,"",P126/SQRT(Table_pg2[[#This Row],[Удельное сопротивление грунта, Ом·м]])),P126/SQRT(Table_pg2[[#This Row],[Удельное сопротивление грунта, Ом·м]]))</f>
        <v/>
      </c>
      <c r="W126" s="7" t="str">
        <f>IFERROR(IF(T126-T125&lt;=0,"",V126/SQRT(Table_pg3[[#This Row],[Удельное сопротивление грунта, Ом·м]])),V126/SQRT(Table_pg3[[#This Row],[Удельное сопротивление грунта, Ом·м]]))</f>
        <v/>
      </c>
      <c r="AC126" s="7" t="str">
        <f>IFERROR(IF(Z126-Z125&lt;=0,"",AB126/SQRT(Table_pg4[[#This Row],[Удельное сопротивление грунта, Ом·м]])),AB126/SQRT(Table_pg4[[#This Row],[Удельное сопротивление грунта, Ом·м]]))</f>
        <v/>
      </c>
      <c r="AI126" s="7" t="str">
        <f>IFERROR(IF(AF126-AF125&lt;=0,"",AH126/SQRT(Table_pg5[[#This Row],[Удельное сопротивление грунта, Ом·м]])),AH126/SQRT(Table_pg5[[#This Row],[Удельное сопротивление грунта, Ом·м]]))</f>
        <v/>
      </c>
      <c r="AO126" s="7" t="str">
        <f>IFERROR(IF(AL126-AL125&lt;=0,"",AN126/SQRT(Table_pg6[[#This Row],[Удельное сопротивление грунта, Ом·м]])),AN126/SQRT(Table_pg6[[#This Row],[Удельное сопротивление грунта, Ом·м]]))</f>
        <v/>
      </c>
      <c r="AU126" s="7" t="str">
        <f>IFERROR(IF(AR126-AR125&lt;=0,"",AT126/SQRT(Table_pg7[[#This Row],[Удельное сопротивление грунта, Ом·м]])),AT126/SQRT(Table_pg7[[#This Row],[Удельное сопротивление грунта, Ом·м]]))</f>
        <v/>
      </c>
      <c r="BA126" s="7" t="str">
        <f>IFERROR(IF(AX126-AX125&lt;=0,"",AZ126/SQRT(Table_pg8[[#This Row],[Удельное сопротивление грунта, Ом·м]])),AZ126/SQRT(Table_pg8[[#This Row],[Удельное сопротивление грунта, Ом·м]]))</f>
        <v/>
      </c>
      <c r="BC126" s="57"/>
      <c r="BD126" s="44"/>
      <c r="BE126" s="45"/>
      <c r="BG126" s="7" t="str">
        <f>IFERROR(IF(BD126-AX145&lt;=0,"",BF126/SQRT(Table_pg9[[#This Row],[Удельное сопротивление грунта, Ом·м]])),BF126/SQRT(Table_pg9[[#This Row],[Удельное сопротивление грунта, Ом·м]]))</f>
        <v/>
      </c>
      <c r="BI126" s="57"/>
      <c r="BJ126" s="44"/>
      <c r="BK126" s="45"/>
      <c r="BM126" s="7" t="str">
        <f>IFERROR(IF(BJ126-BD155&lt;=0,"",BL126/SQRT(Table_pg10[[#This Row],[Удельное сопротивление грунта, Ом·м]])),BL126/SQRT(Table_pg10[[#This Row],[Удельное сопротивление грунта, Ом·м]]))</f>
        <v/>
      </c>
    </row>
    <row r="127" spans="1:65">
      <c r="A127" s="34">
        <v>1</v>
      </c>
      <c r="B127" s="44">
        <v>508.70000000000277</v>
      </c>
      <c r="C127" s="45">
        <v>57.3</v>
      </c>
      <c r="D127" s="7">
        <f t="shared" si="12"/>
        <v>100.00000000002274</v>
      </c>
      <c r="E127" s="7">
        <f>IFERROR(IF(B127-B126&lt;=0,"",D127/SQRT(Table_pg[[#This Row],[Удельное сопротивление грунта, Ом·м]])),D127/SQRT(Table_pg[[#This Row],[Удельное сопротивление грунта, Ом·м]]))</f>
        <v>13.210604445221547</v>
      </c>
      <c r="G127" s="49">
        <v>122</v>
      </c>
      <c r="H127" s="59">
        <v>508.70000000000277</v>
      </c>
      <c r="I127" s="60">
        <v>57.3</v>
      </c>
      <c r="J127" s="52">
        <f t="shared" si="13"/>
        <v>100.00000000002274</v>
      </c>
      <c r="K127" s="7">
        <f>IFERROR(IF(H127-H126&lt;=0,"",J127/SQRT(Table_pg1[[#This Row],[Удельное сопротивление грунта, Ом·м]])),J127/SQRT(Table_pg1[[#This Row],[Удельное сопротивление грунта, Ом·м]]))</f>
        <v>13.210604445221547</v>
      </c>
      <c r="Q127" s="7" t="str">
        <f>IFERROR(IF(N127-N126&lt;=0,"",P127/SQRT(Table_pg2[[#This Row],[Удельное сопротивление грунта, Ом·м]])),P127/SQRT(Table_pg2[[#This Row],[Удельное сопротивление грунта, Ом·м]]))</f>
        <v/>
      </c>
      <c r="W127" s="7" t="str">
        <f>IFERROR(IF(T127-T126&lt;=0,"",V127/SQRT(Table_pg3[[#This Row],[Удельное сопротивление грунта, Ом·м]])),V127/SQRT(Table_pg3[[#This Row],[Удельное сопротивление грунта, Ом·м]]))</f>
        <v/>
      </c>
      <c r="AC127" s="7" t="str">
        <f>IFERROR(IF(Z127-Z126&lt;=0,"",AB127/SQRT(Table_pg4[[#This Row],[Удельное сопротивление грунта, Ом·м]])),AB127/SQRT(Table_pg4[[#This Row],[Удельное сопротивление грунта, Ом·м]]))</f>
        <v/>
      </c>
      <c r="AI127" s="7" t="str">
        <f>IFERROR(IF(AF127-AF126&lt;=0,"",AH127/SQRT(Table_pg5[[#This Row],[Удельное сопротивление грунта, Ом·м]])),AH127/SQRT(Table_pg5[[#This Row],[Удельное сопротивление грунта, Ом·м]]))</f>
        <v/>
      </c>
      <c r="AO127" s="7" t="str">
        <f>IFERROR(IF(AL127-AL126&lt;=0,"",AN127/SQRT(Table_pg6[[#This Row],[Удельное сопротивление грунта, Ом·м]])),AN127/SQRT(Table_pg6[[#This Row],[Удельное сопротивление грунта, Ом·м]]))</f>
        <v/>
      </c>
      <c r="AU127" s="7" t="str">
        <f>IFERROR(IF(AR127-AR126&lt;=0,"",AT127/SQRT(Table_pg7[[#This Row],[Удельное сопротивление грунта, Ом·м]])),AT127/SQRT(Table_pg7[[#This Row],[Удельное сопротивление грунта, Ом·м]]))</f>
        <v/>
      </c>
      <c r="BA127" s="7" t="str">
        <f>IFERROR(IF(AX127-AX126&lt;=0,"",AZ127/SQRT(Table_pg8[[#This Row],[Удельное сопротивление грунта, Ом·м]])),AZ127/SQRT(Table_pg8[[#This Row],[Удельное сопротивление грунта, Ом·м]]))</f>
        <v/>
      </c>
      <c r="BC127" s="57"/>
      <c r="BD127" s="44"/>
      <c r="BE127" s="45"/>
      <c r="BG127" s="7" t="str">
        <f>IFERROR(IF(BD127-AX146&lt;=0,"",BF127/SQRT(Table_pg9[[#This Row],[Удельное сопротивление грунта, Ом·м]])),BF127/SQRT(Table_pg9[[#This Row],[Удельное сопротивление грунта, Ом·м]]))</f>
        <v/>
      </c>
      <c r="BI127" s="57"/>
      <c r="BJ127" s="44"/>
      <c r="BK127" s="45"/>
      <c r="BM127" s="7" t="str">
        <f>IFERROR(IF(BJ127-BD156&lt;=0,"",BL127/SQRT(Table_pg10[[#This Row],[Удельное сопротивление грунта, Ом·м]])),BL127/SQRT(Table_pg10[[#This Row],[Удельное сопротивление грунта, Ом·м]]))</f>
        <v/>
      </c>
    </row>
    <row r="128" spans="1:65">
      <c r="A128" s="34">
        <v>1</v>
      </c>
      <c r="B128" s="44">
        <v>508.8000000000028</v>
      </c>
      <c r="C128" s="45">
        <v>56.8</v>
      </c>
      <c r="D128" s="7">
        <f t="shared" si="12"/>
        <v>100.00000000002274</v>
      </c>
      <c r="E128" s="7">
        <f>IFERROR(IF(B128-B127&lt;=0,"",D128/SQRT(Table_pg[[#This Row],[Удельное сопротивление грунта, Ом·м]])),D128/SQRT(Table_pg[[#This Row],[Удельное сопротивление грунта, Ом·м]]))</f>
        <v>13.268622310859898</v>
      </c>
      <c r="G128" s="38">
        <v>123</v>
      </c>
      <c r="H128" s="58">
        <v>508.8000000000028</v>
      </c>
      <c r="I128" s="61">
        <v>56.8</v>
      </c>
      <c r="J128" s="53">
        <f t="shared" si="13"/>
        <v>100.00000000002274</v>
      </c>
      <c r="K128" s="7">
        <f>IFERROR(IF(H128-H127&lt;=0,"",J128/SQRT(Table_pg1[[#This Row],[Удельное сопротивление грунта, Ом·м]])),J128/SQRT(Table_pg1[[#This Row],[Удельное сопротивление грунта, Ом·м]]))</f>
        <v>13.268622310859898</v>
      </c>
      <c r="Q128" s="7" t="str">
        <f>IFERROR(IF(N128-N127&lt;=0,"",P128/SQRT(Table_pg2[[#This Row],[Удельное сопротивление грунта, Ом·м]])),P128/SQRT(Table_pg2[[#This Row],[Удельное сопротивление грунта, Ом·м]]))</f>
        <v/>
      </c>
      <c r="W128" s="7" t="str">
        <f>IFERROR(IF(T128-T127&lt;=0,"",V128/SQRT(Table_pg3[[#This Row],[Удельное сопротивление грунта, Ом·м]])),V128/SQRT(Table_pg3[[#This Row],[Удельное сопротивление грунта, Ом·м]]))</f>
        <v/>
      </c>
      <c r="AC128" s="7" t="str">
        <f>IFERROR(IF(Z128-Z127&lt;=0,"",AB128/SQRT(Table_pg4[[#This Row],[Удельное сопротивление грунта, Ом·м]])),AB128/SQRT(Table_pg4[[#This Row],[Удельное сопротивление грунта, Ом·м]]))</f>
        <v/>
      </c>
      <c r="AI128" s="7" t="str">
        <f>IFERROR(IF(AF128-AF127&lt;=0,"",AH128/SQRT(Table_pg5[[#This Row],[Удельное сопротивление грунта, Ом·м]])),AH128/SQRT(Table_pg5[[#This Row],[Удельное сопротивление грунта, Ом·м]]))</f>
        <v/>
      </c>
      <c r="AO128" s="7" t="str">
        <f>IFERROR(IF(AL128-AL127&lt;=0,"",AN128/SQRT(Table_pg6[[#This Row],[Удельное сопротивление грунта, Ом·м]])),AN128/SQRT(Table_pg6[[#This Row],[Удельное сопротивление грунта, Ом·м]]))</f>
        <v/>
      </c>
      <c r="AU128" s="7" t="str">
        <f>IFERROR(IF(AR128-AR127&lt;=0,"",AT128/SQRT(Table_pg7[[#This Row],[Удельное сопротивление грунта, Ом·м]])),AT128/SQRT(Table_pg7[[#This Row],[Удельное сопротивление грунта, Ом·м]]))</f>
        <v/>
      </c>
      <c r="BA128" s="7" t="str">
        <f>IFERROR(IF(AX128-AX127&lt;=0,"",AZ128/SQRT(Table_pg8[[#This Row],[Удельное сопротивление грунта, Ом·м]])),AZ128/SQRT(Table_pg8[[#This Row],[Удельное сопротивление грунта, Ом·м]]))</f>
        <v/>
      </c>
      <c r="BC128" s="57"/>
      <c r="BD128" s="44"/>
      <c r="BE128" s="45"/>
      <c r="BG128" s="7" t="str">
        <f>IFERROR(IF(BD128-AX147&lt;=0,"",BF128/SQRT(Table_pg9[[#This Row],[Удельное сопротивление грунта, Ом·м]])),BF128/SQRT(Table_pg9[[#This Row],[Удельное сопротивление грунта, Ом·м]]))</f>
        <v/>
      </c>
      <c r="BI128" s="57"/>
      <c r="BJ128" s="44"/>
      <c r="BK128" s="45"/>
      <c r="BM128" s="7" t="str">
        <f>IFERROR(IF(BJ128-BD157&lt;=0,"",BL128/SQRT(Table_pg10[[#This Row],[Удельное сопротивление грунта, Ом·м]])),BL128/SQRT(Table_pg10[[#This Row],[Удельное сопротивление грунта, Ом·м]]))</f>
        <v/>
      </c>
    </row>
    <row r="129" spans="1:65">
      <c r="A129" s="34">
        <v>1</v>
      </c>
      <c r="B129" s="44">
        <v>508.90000000000282</v>
      </c>
      <c r="C129" s="45">
        <v>54.3</v>
      </c>
      <c r="D129" s="7">
        <f t="shared" si="12"/>
        <v>100.00000000002274</v>
      </c>
      <c r="E129" s="7">
        <f>IFERROR(IF(B129-B128&lt;=0,"",D129/SQRT(Table_pg[[#This Row],[Удельное сопротивление грунта, Ом·м]])),D129/SQRT(Table_pg[[#This Row],[Удельное сопротивление грунта, Ом·м]]))</f>
        <v>13.570632358706982</v>
      </c>
      <c r="G129" s="49">
        <v>124</v>
      </c>
      <c r="H129" s="59">
        <v>508.90000000000282</v>
      </c>
      <c r="I129" s="60">
        <v>54.3</v>
      </c>
      <c r="J129" s="52">
        <f t="shared" si="13"/>
        <v>100.00000000002274</v>
      </c>
      <c r="K129" s="7">
        <f>IFERROR(IF(H129-H128&lt;=0,"",J129/SQRT(Table_pg1[[#This Row],[Удельное сопротивление грунта, Ом·м]])),J129/SQRT(Table_pg1[[#This Row],[Удельное сопротивление грунта, Ом·м]]))</f>
        <v>13.570632358706982</v>
      </c>
      <c r="Q129" s="7" t="str">
        <f>IFERROR(IF(N129-N128&lt;=0,"",P129/SQRT(Table_pg2[[#This Row],[Удельное сопротивление грунта, Ом·м]])),P129/SQRT(Table_pg2[[#This Row],[Удельное сопротивление грунта, Ом·м]]))</f>
        <v/>
      </c>
      <c r="W129" s="7" t="str">
        <f>IFERROR(IF(T129-T128&lt;=0,"",V129/SQRT(Table_pg3[[#This Row],[Удельное сопротивление грунта, Ом·м]])),V129/SQRT(Table_pg3[[#This Row],[Удельное сопротивление грунта, Ом·м]]))</f>
        <v/>
      </c>
      <c r="AC129" s="7" t="str">
        <f>IFERROR(IF(Z129-Z128&lt;=0,"",AB129/SQRT(Table_pg4[[#This Row],[Удельное сопротивление грунта, Ом·м]])),AB129/SQRT(Table_pg4[[#This Row],[Удельное сопротивление грунта, Ом·м]]))</f>
        <v/>
      </c>
      <c r="AI129" s="7" t="str">
        <f>IFERROR(IF(AF129-AF128&lt;=0,"",AH129/SQRT(Table_pg5[[#This Row],[Удельное сопротивление грунта, Ом·м]])),AH129/SQRT(Table_pg5[[#This Row],[Удельное сопротивление грунта, Ом·м]]))</f>
        <v/>
      </c>
      <c r="AO129" s="7" t="str">
        <f>IFERROR(IF(AL129-AL128&lt;=0,"",AN129/SQRT(Table_pg6[[#This Row],[Удельное сопротивление грунта, Ом·м]])),AN129/SQRT(Table_pg6[[#This Row],[Удельное сопротивление грунта, Ом·м]]))</f>
        <v/>
      </c>
      <c r="AU129" s="7" t="str">
        <f>IFERROR(IF(AR129-AR128&lt;=0,"",AT129/SQRT(Table_pg7[[#This Row],[Удельное сопротивление грунта, Ом·м]])),AT129/SQRT(Table_pg7[[#This Row],[Удельное сопротивление грунта, Ом·м]]))</f>
        <v/>
      </c>
      <c r="BA129" s="7" t="str">
        <f>IFERROR(IF(AX129-AX128&lt;=0,"",AZ129/SQRT(Table_pg8[[#This Row],[Удельное сопротивление грунта, Ом·м]])),AZ129/SQRT(Table_pg8[[#This Row],[Удельное сопротивление грунта, Ом·м]]))</f>
        <v/>
      </c>
      <c r="BC129" s="57"/>
      <c r="BD129" s="44"/>
      <c r="BE129" s="45"/>
      <c r="BG129" s="7" t="str">
        <f>IFERROR(IF(BD129-AX148&lt;=0,"",BF129/SQRT(Table_pg9[[#This Row],[Удельное сопротивление грунта, Ом·м]])),BF129/SQRT(Table_pg9[[#This Row],[Удельное сопротивление грунта, Ом·м]]))</f>
        <v/>
      </c>
      <c r="BI129" s="57"/>
      <c r="BJ129" s="44"/>
      <c r="BK129" s="45"/>
      <c r="BM129" s="7" t="str">
        <f>IFERROR(IF(BJ129-BD158&lt;=0,"",BL129/SQRT(Table_pg10[[#This Row],[Удельное сопротивление грунта, Ом·м]])),BL129/SQRT(Table_pg10[[#This Row],[Удельное сопротивление грунта, Ом·м]]))</f>
        <v/>
      </c>
    </row>
    <row r="130" spans="1:65">
      <c r="A130" s="34">
        <v>1</v>
      </c>
      <c r="B130" s="44">
        <v>509.00000000000284</v>
      </c>
      <c r="C130" s="45">
        <v>60.9</v>
      </c>
      <c r="D130" s="7">
        <f t="shared" si="12"/>
        <v>100.00000000002274</v>
      </c>
      <c r="E130" s="7">
        <f>IFERROR(IF(B130-B129&lt;=0,"",D130/SQRT(Table_pg[[#This Row],[Удельное сопротивление грунта, Ом·м]])),D130/SQRT(Table_pg[[#This Row],[Удельное сопротивление грунта, Ом·м]]))</f>
        <v>12.814195740644406</v>
      </c>
      <c r="G130" s="38">
        <v>125</v>
      </c>
      <c r="H130" s="58">
        <v>509.00000000000284</v>
      </c>
      <c r="I130" s="61">
        <v>60.9</v>
      </c>
      <c r="J130" s="53">
        <f t="shared" si="13"/>
        <v>100.00000000002274</v>
      </c>
      <c r="K130" s="7">
        <f>IFERROR(IF(H130-H129&lt;=0,"",J130/SQRT(Table_pg1[[#This Row],[Удельное сопротивление грунта, Ом·м]])),J130/SQRT(Table_pg1[[#This Row],[Удельное сопротивление грунта, Ом·м]]))</f>
        <v>12.814195740644406</v>
      </c>
      <c r="Q130" s="7" t="str">
        <f>IFERROR(IF(N130-N129&lt;=0,"",P130/SQRT(Table_pg2[[#This Row],[Удельное сопротивление грунта, Ом·м]])),P130/SQRT(Table_pg2[[#This Row],[Удельное сопротивление грунта, Ом·м]]))</f>
        <v/>
      </c>
      <c r="W130" s="7" t="str">
        <f>IFERROR(IF(T130-T129&lt;=0,"",V130/SQRT(Table_pg3[[#This Row],[Удельное сопротивление грунта, Ом·м]])),V130/SQRT(Table_pg3[[#This Row],[Удельное сопротивление грунта, Ом·м]]))</f>
        <v/>
      </c>
      <c r="AC130" s="7" t="str">
        <f>IFERROR(IF(Z130-Z129&lt;=0,"",AB130/SQRT(Table_pg4[[#This Row],[Удельное сопротивление грунта, Ом·м]])),AB130/SQRT(Table_pg4[[#This Row],[Удельное сопротивление грунта, Ом·м]]))</f>
        <v/>
      </c>
      <c r="AI130" s="7" t="str">
        <f>IFERROR(IF(AF130-AF129&lt;=0,"",AH130/SQRT(Table_pg5[[#This Row],[Удельное сопротивление грунта, Ом·м]])),AH130/SQRT(Table_pg5[[#This Row],[Удельное сопротивление грунта, Ом·м]]))</f>
        <v/>
      </c>
      <c r="AO130" s="7" t="str">
        <f>IFERROR(IF(AL130-AL129&lt;=0,"",AN130/SQRT(Table_pg6[[#This Row],[Удельное сопротивление грунта, Ом·м]])),AN130/SQRT(Table_pg6[[#This Row],[Удельное сопротивление грунта, Ом·м]]))</f>
        <v/>
      </c>
      <c r="AU130" s="7" t="str">
        <f>IFERROR(IF(AR130-AR129&lt;=0,"",AT130/SQRT(Table_pg7[[#This Row],[Удельное сопротивление грунта, Ом·м]])),AT130/SQRT(Table_pg7[[#This Row],[Удельное сопротивление грунта, Ом·м]]))</f>
        <v/>
      </c>
      <c r="BA130" s="7" t="str">
        <f>IFERROR(IF(AX130-AX129&lt;=0,"",AZ130/SQRT(Table_pg8[[#This Row],[Удельное сопротивление грунта, Ом·м]])),AZ130/SQRT(Table_pg8[[#This Row],[Удельное сопротивление грунта, Ом·м]]))</f>
        <v/>
      </c>
      <c r="BC130" s="57"/>
      <c r="BD130" s="44"/>
      <c r="BE130" s="45"/>
      <c r="BG130" s="7" t="str">
        <f>IFERROR(IF(BD130-AX149&lt;=0,"",BF130/SQRT(Table_pg9[[#This Row],[Удельное сопротивление грунта, Ом·м]])),BF130/SQRT(Table_pg9[[#This Row],[Удельное сопротивление грунта, Ом·м]]))</f>
        <v/>
      </c>
      <c r="BI130" s="57"/>
      <c r="BJ130" s="44"/>
      <c r="BK130" s="45"/>
      <c r="BM130" s="7" t="str">
        <f>IFERROR(IF(BJ130-BD159&lt;=0,"",BL130/SQRT(Table_pg10[[#This Row],[Удельное сопротивление грунта, Ом·м]])),BL130/SQRT(Table_pg10[[#This Row],[Удельное сопротивление грунта, Ом·м]]))</f>
        <v/>
      </c>
    </row>
    <row r="131" spans="1:65">
      <c r="A131" s="34">
        <v>1</v>
      </c>
      <c r="B131" s="44">
        <v>509.10000000000286</v>
      </c>
      <c r="C131" s="45">
        <v>36</v>
      </c>
      <c r="D131" s="7">
        <f t="shared" si="12"/>
        <v>100.00000000002274</v>
      </c>
      <c r="E131" s="7">
        <f>IFERROR(IF(B131-B130&lt;=0,"",D131/SQRT(Table_pg[[#This Row],[Удельное сопротивление грунта, Ом·м]])),D131/SQRT(Table_pg[[#This Row],[Удельное сопротивление грунта, Ом·м]]))</f>
        <v>16.666666666670455</v>
      </c>
      <c r="G131" s="49">
        <v>126</v>
      </c>
      <c r="H131" s="59">
        <v>509.10000000000286</v>
      </c>
      <c r="I131" s="60">
        <v>36</v>
      </c>
      <c r="J131" s="52">
        <f t="shared" si="13"/>
        <v>100.00000000002274</v>
      </c>
      <c r="K131" s="7">
        <f>IFERROR(IF(H131-H130&lt;=0,"",J131/SQRT(Table_pg1[[#This Row],[Удельное сопротивление грунта, Ом·м]])),J131/SQRT(Table_pg1[[#This Row],[Удельное сопротивление грунта, Ом·м]]))</f>
        <v>16.666666666670455</v>
      </c>
      <c r="Q131" s="7" t="str">
        <f>IFERROR(IF(N131-N130&lt;=0,"",P131/SQRT(Table_pg2[[#This Row],[Удельное сопротивление грунта, Ом·м]])),P131/SQRT(Table_pg2[[#This Row],[Удельное сопротивление грунта, Ом·м]]))</f>
        <v/>
      </c>
      <c r="W131" s="7" t="str">
        <f>IFERROR(IF(T131-T130&lt;=0,"",V131/SQRT(Table_pg3[[#This Row],[Удельное сопротивление грунта, Ом·м]])),V131/SQRT(Table_pg3[[#This Row],[Удельное сопротивление грунта, Ом·м]]))</f>
        <v/>
      </c>
      <c r="AC131" s="7" t="str">
        <f>IFERROR(IF(Z131-Z130&lt;=0,"",AB131/SQRT(Table_pg4[[#This Row],[Удельное сопротивление грунта, Ом·м]])),AB131/SQRT(Table_pg4[[#This Row],[Удельное сопротивление грунта, Ом·м]]))</f>
        <v/>
      </c>
      <c r="AI131" s="7" t="str">
        <f>IFERROR(IF(AF131-AF130&lt;=0,"",AH131/SQRT(Table_pg5[[#This Row],[Удельное сопротивление грунта, Ом·м]])),AH131/SQRT(Table_pg5[[#This Row],[Удельное сопротивление грунта, Ом·м]]))</f>
        <v/>
      </c>
      <c r="AO131" s="7" t="str">
        <f>IFERROR(IF(AL131-AL130&lt;=0,"",AN131/SQRT(Table_pg6[[#This Row],[Удельное сопротивление грунта, Ом·м]])),AN131/SQRT(Table_pg6[[#This Row],[Удельное сопротивление грунта, Ом·м]]))</f>
        <v/>
      </c>
      <c r="AU131" s="7" t="str">
        <f>IFERROR(IF(AR131-AR130&lt;=0,"",AT131/SQRT(Table_pg7[[#This Row],[Удельное сопротивление грунта, Ом·м]])),AT131/SQRT(Table_pg7[[#This Row],[Удельное сопротивление грунта, Ом·м]]))</f>
        <v/>
      </c>
      <c r="BA131" s="7" t="str">
        <f>IFERROR(IF(AX131-AX130&lt;=0,"",AZ131/SQRT(Table_pg8[[#This Row],[Удельное сопротивление грунта, Ом·м]])),AZ131/SQRT(Table_pg8[[#This Row],[Удельное сопротивление грунта, Ом·м]]))</f>
        <v/>
      </c>
      <c r="BC131" s="57"/>
      <c r="BD131" s="44"/>
      <c r="BE131" s="45"/>
      <c r="BG131" s="7" t="str">
        <f>IFERROR(IF(BD131-AX150&lt;=0,"",BF131/SQRT(Table_pg9[[#This Row],[Удельное сопротивление грунта, Ом·м]])),BF131/SQRT(Table_pg9[[#This Row],[Удельное сопротивление грунта, Ом·м]]))</f>
        <v/>
      </c>
      <c r="BI131" s="57"/>
      <c r="BJ131" s="44"/>
      <c r="BK131" s="45"/>
      <c r="BM131" s="7" t="str">
        <f>IFERROR(IF(BJ131-BD160&lt;=0,"",BL131/SQRT(Table_pg10[[#This Row],[Удельное сопротивление грунта, Ом·м]])),BL131/SQRT(Table_pg10[[#This Row],[Удельное сопротивление грунта, Ом·м]]))</f>
        <v/>
      </c>
    </row>
    <row r="132" spans="1:65">
      <c r="A132" s="34">
        <v>1</v>
      </c>
      <c r="B132" s="44">
        <v>509.20000000000289</v>
      </c>
      <c r="C132" s="45">
        <v>55.6</v>
      </c>
      <c r="D132" s="7">
        <f t="shared" si="12"/>
        <v>100.00000000002274</v>
      </c>
      <c r="E132" s="7">
        <f>IFERROR(IF(B132-B131&lt;=0,"",D132/SQRT(Table_pg[[#This Row],[Удельное сопротивление грунта, Ом·м]])),D132/SQRT(Table_pg[[#This Row],[Удельное сопротивление грунта, Ом·м]]))</f>
        <v>13.411044519648552</v>
      </c>
      <c r="G132" s="38">
        <v>127</v>
      </c>
      <c r="H132" s="58">
        <v>509.20000000000289</v>
      </c>
      <c r="I132" s="61">
        <v>55.6</v>
      </c>
      <c r="J132" s="53">
        <f t="shared" si="13"/>
        <v>100.00000000002274</v>
      </c>
      <c r="K132" s="7">
        <f>IFERROR(IF(H132-H131&lt;=0,"",J132/SQRT(Table_pg1[[#This Row],[Удельное сопротивление грунта, Ом·м]])),J132/SQRT(Table_pg1[[#This Row],[Удельное сопротивление грунта, Ом·м]]))</f>
        <v>13.411044519648552</v>
      </c>
      <c r="Q132" s="7" t="str">
        <f>IFERROR(IF(N132-N131&lt;=0,"",P132/SQRT(Table_pg2[[#This Row],[Удельное сопротивление грунта, Ом·м]])),P132/SQRT(Table_pg2[[#This Row],[Удельное сопротивление грунта, Ом·м]]))</f>
        <v/>
      </c>
      <c r="W132" s="7" t="str">
        <f>IFERROR(IF(T132-T131&lt;=0,"",V132/SQRT(Table_pg3[[#This Row],[Удельное сопротивление грунта, Ом·м]])),V132/SQRT(Table_pg3[[#This Row],[Удельное сопротивление грунта, Ом·м]]))</f>
        <v/>
      </c>
      <c r="AC132" s="7" t="str">
        <f>IFERROR(IF(Z132-Z131&lt;=0,"",AB132/SQRT(Table_pg4[[#This Row],[Удельное сопротивление грунта, Ом·м]])),AB132/SQRT(Table_pg4[[#This Row],[Удельное сопротивление грунта, Ом·м]]))</f>
        <v/>
      </c>
      <c r="AI132" s="7" t="str">
        <f>IFERROR(IF(AF132-AF131&lt;=0,"",AH132/SQRT(Table_pg5[[#This Row],[Удельное сопротивление грунта, Ом·м]])),AH132/SQRT(Table_pg5[[#This Row],[Удельное сопротивление грунта, Ом·м]]))</f>
        <v/>
      </c>
      <c r="AO132" s="7" t="str">
        <f>IFERROR(IF(AL132-AL131&lt;=0,"",AN132/SQRT(Table_pg6[[#This Row],[Удельное сопротивление грунта, Ом·м]])),AN132/SQRT(Table_pg6[[#This Row],[Удельное сопротивление грунта, Ом·м]]))</f>
        <v/>
      </c>
      <c r="AU132" s="7" t="str">
        <f>IFERROR(IF(AR132-AR131&lt;=0,"",AT132/SQRT(Table_pg7[[#This Row],[Удельное сопротивление грунта, Ом·м]])),AT132/SQRT(Table_pg7[[#This Row],[Удельное сопротивление грунта, Ом·м]]))</f>
        <v/>
      </c>
      <c r="BA132" s="7" t="str">
        <f>IFERROR(IF(AX132-AX131&lt;=0,"",AZ132/SQRT(Table_pg8[[#This Row],[Удельное сопротивление грунта, Ом·м]])),AZ132/SQRT(Table_pg8[[#This Row],[Удельное сопротивление грунта, Ом·м]]))</f>
        <v/>
      </c>
      <c r="BC132" s="57"/>
      <c r="BD132" s="44"/>
      <c r="BE132" s="45"/>
      <c r="BG132" s="7" t="str">
        <f>IFERROR(IF(BD132-AX151&lt;=0,"",BF132/SQRT(Table_pg9[[#This Row],[Удельное сопротивление грунта, Ом·м]])),BF132/SQRT(Table_pg9[[#This Row],[Удельное сопротивление грунта, Ом·м]]))</f>
        <v/>
      </c>
      <c r="BI132" s="57"/>
      <c r="BJ132" s="44"/>
      <c r="BK132" s="45"/>
      <c r="BM132" s="7" t="str">
        <f>IFERROR(IF(BJ132-BD161&lt;=0,"",BL132/SQRT(Table_pg10[[#This Row],[Удельное сопротивление грунта, Ом·м]])),BL132/SQRT(Table_pg10[[#This Row],[Удельное сопротивление грунта, Ом·м]]))</f>
        <v/>
      </c>
    </row>
    <row r="133" spans="1:65">
      <c r="A133" s="34">
        <v>1</v>
      </c>
      <c r="B133" s="44">
        <v>509.30000000000291</v>
      </c>
      <c r="C133" s="45">
        <v>60.1</v>
      </c>
      <c r="D133" s="7">
        <f t="shared" si="12"/>
        <v>100.00000000002274</v>
      </c>
      <c r="E133" s="7">
        <f>IFERROR(IF(B133-B132&lt;=0,"",D133/SQRT(Table_pg[[#This Row],[Удельное сопротивление грунта, Ом·м]])),D133/SQRT(Table_pg[[#This Row],[Удельное сопротивление грунта, Ом·м]]))</f>
        <v>12.899199629496648</v>
      </c>
      <c r="G133" s="49">
        <v>128</v>
      </c>
      <c r="H133" s="59">
        <v>509.30000000000291</v>
      </c>
      <c r="I133" s="60">
        <v>60.1</v>
      </c>
      <c r="J133" s="52">
        <f t="shared" si="13"/>
        <v>100.00000000002274</v>
      </c>
      <c r="K133" s="7">
        <f>IFERROR(IF(H133-H132&lt;=0,"",J133/SQRT(Table_pg1[[#This Row],[Удельное сопротивление грунта, Ом·м]])),J133/SQRT(Table_pg1[[#This Row],[Удельное сопротивление грунта, Ом·м]]))</f>
        <v>12.899199629496648</v>
      </c>
      <c r="Q133" s="7" t="str">
        <f>IFERROR(IF(N133-N132&lt;=0,"",P133/SQRT(Table_pg2[[#This Row],[Удельное сопротивление грунта, Ом·м]])),P133/SQRT(Table_pg2[[#This Row],[Удельное сопротивление грунта, Ом·м]]))</f>
        <v/>
      </c>
      <c r="W133" s="7" t="str">
        <f>IFERROR(IF(T133-T132&lt;=0,"",V133/SQRT(Table_pg3[[#This Row],[Удельное сопротивление грунта, Ом·м]])),V133/SQRT(Table_pg3[[#This Row],[Удельное сопротивление грунта, Ом·м]]))</f>
        <v/>
      </c>
      <c r="AC133" s="7" t="str">
        <f>IFERROR(IF(Z133-Z132&lt;=0,"",AB133/SQRT(Table_pg4[[#This Row],[Удельное сопротивление грунта, Ом·м]])),AB133/SQRT(Table_pg4[[#This Row],[Удельное сопротивление грунта, Ом·м]]))</f>
        <v/>
      </c>
      <c r="AI133" s="7" t="str">
        <f>IFERROR(IF(AF133-AF132&lt;=0,"",AH133/SQRT(Table_pg5[[#This Row],[Удельное сопротивление грунта, Ом·м]])),AH133/SQRT(Table_pg5[[#This Row],[Удельное сопротивление грунта, Ом·м]]))</f>
        <v/>
      </c>
      <c r="AO133" s="7" t="str">
        <f>IFERROR(IF(AL133-AL132&lt;=0,"",AN133/SQRT(Table_pg6[[#This Row],[Удельное сопротивление грунта, Ом·м]])),AN133/SQRT(Table_pg6[[#This Row],[Удельное сопротивление грунта, Ом·м]]))</f>
        <v/>
      </c>
      <c r="AU133" s="7" t="str">
        <f>IFERROR(IF(AR133-AR132&lt;=0,"",AT133/SQRT(Table_pg7[[#This Row],[Удельное сопротивление грунта, Ом·м]])),AT133/SQRT(Table_pg7[[#This Row],[Удельное сопротивление грунта, Ом·м]]))</f>
        <v/>
      </c>
      <c r="BA133" s="7" t="str">
        <f>IFERROR(IF(AX133-AX132&lt;=0,"",AZ133/SQRT(Table_pg8[[#This Row],[Удельное сопротивление грунта, Ом·м]])),AZ133/SQRT(Table_pg8[[#This Row],[Удельное сопротивление грунта, Ом·м]]))</f>
        <v/>
      </c>
      <c r="BC133" s="57"/>
      <c r="BD133" s="44"/>
      <c r="BE133" s="45"/>
      <c r="BG133" s="7" t="str">
        <f>IFERROR(IF(BD133-AX152&lt;=0,"",BF133/SQRT(Table_pg9[[#This Row],[Удельное сопротивление грунта, Ом·м]])),BF133/SQRT(Table_pg9[[#This Row],[Удельное сопротивление грунта, Ом·м]]))</f>
        <v/>
      </c>
      <c r="BI133" s="57"/>
      <c r="BJ133" s="44"/>
      <c r="BK133" s="45"/>
      <c r="BM133" s="7" t="str">
        <f>IFERROR(IF(BJ133-BD162&lt;=0,"",BL133/SQRT(Table_pg10[[#This Row],[Удельное сопротивление грунта, Ом·м]])),BL133/SQRT(Table_pg10[[#This Row],[Удельное сопротивление грунта, Ом·м]]))</f>
        <v/>
      </c>
    </row>
    <row r="134" spans="1:65">
      <c r="A134" s="34">
        <v>1</v>
      </c>
      <c r="B134" s="44">
        <v>509.40000000000293</v>
      </c>
      <c r="C134" s="45">
        <v>57</v>
      </c>
      <c r="D134" s="7">
        <f t="shared" ref="D134:D197" si="14">IFERROR(IF(B134-B133&lt;=0,"",(B134-B133)*1000),100)</f>
        <v>100.00000000002274</v>
      </c>
      <c r="E134" s="7">
        <f>IFERROR(IF(B134-B133&lt;=0,"",D134/SQRT(Table_pg[[#This Row],[Удельное сопротивление грунта, Ом·м]])),D134/SQRT(Table_pg[[#This Row],[Удельное сопротивление грунта, Ом·м]]))</f>
        <v>13.245323570653449</v>
      </c>
      <c r="G134" s="38">
        <v>129</v>
      </c>
      <c r="H134" s="58">
        <v>509.40000000000293</v>
      </c>
      <c r="I134" s="61">
        <v>57</v>
      </c>
      <c r="J134" s="53">
        <f t="shared" ref="J134:J197" si="15">IFERROR(IF(H134-H133&lt;=0,"",(H134-H133)*1000),100)</f>
        <v>100.00000000002274</v>
      </c>
      <c r="K134" s="7">
        <f>IFERROR(IF(H134-H133&lt;=0,"",J134/SQRT(Table_pg1[[#This Row],[Удельное сопротивление грунта, Ом·м]])),J134/SQRT(Table_pg1[[#This Row],[Удельное сопротивление грунта, Ом·м]]))</f>
        <v>13.245323570653449</v>
      </c>
      <c r="Q134" s="7" t="str">
        <f>IFERROR(IF(N134-N133&lt;=0,"",P134/SQRT(Table_pg2[[#This Row],[Удельное сопротивление грунта, Ом·м]])),P134/SQRT(Table_pg2[[#This Row],[Удельное сопротивление грунта, Ом·м]]))</f>
        <v/>
      </c>
      <c r="W134" s="7" t="str">
        <f>IFERROR(IF(T134-T133&lt;=0,"",V134/SQRT(Table_pg3[[#This Row],[Удельное сопротивление грунта, Ом·м]])),V134/SQRT(Table_pg3[[#This Row],[Удельное сопротивление грунта, Ом·м]]))</f>
        <v/>
      </c>
      <c r="AC134" s="7" t="str">
        <f>IFERROR(IF(Z134-Z133&lt;=0,"",AB134/SQRT(Table_pg4[[#This Row],[Удельное сопротивление грунта, Ом·м]])),AB134/SQRT(Table_pg4[[#This Row],[Удельное сопротивление грунта, Ом·м]]))</f>
        <v/>
      </c>
      <c r="AI134" s="7" t="str">
        <f>IFERROR(IF(AF134-AF133&lt;=0,"",AH134/SQRT(Table_pg5[[#This Row],[Удельное сопротивление грунта, Ом·м]])),AH134/SQRT(Table_pg5[[#This Row],[Удельное сопротивление грунта, Ом·м]]))</f>
        <v/>
      </c>
      <c r="AO134" s="7" t="str">
        <f>IFERROR(IF(AL134-AL133&lt;=0,"",AN134/SQRT(Table_pg6[[#This Row],[Удельное сопротивление грунта, Ом·м]])),AN134/SQRT(Table_pg6[[#This Row],[Удельное сопротивление грунта, Ом·м]]))</f>
        <v/>
      </c>
      <c r="AU134" s="7" t="str">
        <f>IFERROR(IF(AR134-AR133&lt;=0,"",AT134/SQRT(Table_pg7[[#This Row],[Удельное сопротивление грунта, Ом·м]])),AT134/SQRT(Table_pg7[[#This Row],[Удельное сопротивление грунта, Ом·м]]))</f>
        <v/>
      </c>
      <c r="BA134" s="7" t="str">
        <f>IFERROR(IF(AX134-AX133&lt;=0,"",AZ134/SQRT(Table_pg8[[#This Row],[Удельное сопротивление грунта, Ом·м]])),AZ134/SQRT(Table_pg8[[#This Row],[Удельное сопротивление грунта, Ом·м]]))</f>
        <v/>
      </c>
      <c r="BC134" s="57"/>
      <c r="BD134" s="44"/>
      <c r="BE134" s="45"/>
      <c r="BG134" s="7" t="str">
        <f>IFERROR(IF(BD134-AX153&lt;=0,"",BF134/SQRT(Table_pg9[[#This Row],[Удельное сопротивление грунта, Ом·м]])),BF134/SQRT(Table_pg9[[#This Row],[Удельное сопротивление грунта, Ом·м]]))</f>
        <v/>
      </c>
      <c r="BI134" s="57"/>
      <c r="BJ134" s="44"/>
      <c r="BK134" s="45"/>
      <c r="BM134" s="7" t="str">
        <f>IFERROR(IF(BJ134-BD163&lt;=0,"",BL134/SQRT(Table_pg10[[#This Row],[Удельное сопротивление грунта, Ом·м]])),BL134/SQRT(Table_pg10[[#This Row],[Удельное сопротивление грунта, Ом·м]]))</f>
        <v/>
      </c>
    </row>
    <row r="135" spans="1:65">
      <c r="A135" s="34">
        <v>1</v>
      </c>
      <c r="B135" s="44">
        <v>509.50000000000296</v>
      </c>
      <c r="C135" s="45">
        <v>57.1</v>
      </c>
      <c r="D135" s="7">
        <f t="shared" si="14"/>
        <v>100.00000000002274</v>
      </c>
      <c r="E135" s="7">
        <f>IFERROR(IF(B135-B134&lt;=0,"",D135/SQRT(Table_pg[[#This Row],[Удельное сопротивление грунта, Ом·м]])),D135/SQRT(Table_pg[[#This Row],[Удельное сопротивление грунта, Ом·м]]))</f>
        <v>13.233720131220213</v>
      </c>
      <c r="G135" s="49">
        <v>130</v>
      </c>
      <c r="H135" s="59">
        <v>509.50000000000296</v>
      </c>
      <c r="I135" s="60">
        <v>57.1</v>
      </c>
      <c r="J135" s="52">
        <f t="shared" si="15"/>
        <v>100.00000000002274</v>
      </c>
      <c r="K135" s="7">
        <f>IFERROR(IF(H135-H134&lt;=0,"",J135/SQRT(Table_pg1[[#This Row],[Удельное сопротивление грунта, Ом·м]])),J135/SQRT(Table_pg1[[#This Row],[Удельное сопротивление грунта, Ом·м]]))</f>
        <v>13.233720131220213</v>
      </c>
      <c r="Q135" s="7" t="str">
        <f>IFERROR(IF(N135-N134&lt;=0,"",P135/SQRT(Table_pg2[[#This Row],[Удельное сопротивление грунта, Ом·м]])),P135/SQRT(Table_pg2[[#This Row],[Удельное сопротивление грунта, Ом·м]]))</f>
        <v/>
      </c>
      <c r="W135" s="7" t="str">
        <f>IFERROR(IF(T135-T134&lt;=0,"",V135/SQRT(Table_pg3[[#This Row],[Удельное сопротивление грунта, Ом·м]])),V135/SQRT(Table_pg3[[#This Row],[Удельное сопротивление грунта, Ом·м]]))</f>
        <v/>
      </c>
      <c r="AC135" s="7" t="str">
        <f>IFERROR(IF(Z135-Z134&lt;=0,"",AB135/SQRT(Table_pg4[[#This Row],[Удельное сопротивление грунта, Ом·м]])),AB135/SQRT(Table_pg4[[#This Row],[Удельное сопротивление грунта, Ом·м]]))</f>
        <v/>
      </c>
      <c r="AI135" s="7" t="str">
        <f>IFERROR(IF(AF135-AF134&lt;=0,"",AH135/SQRT(Table_pg5[[#This Row],[Удельное сопротивление грунта, Ом·м]])),AH135/SQRT(Table_pg5[[#This Row],[Удельное сопротивление грунта, Ом·м]]))</f>
        <v/>
      </c>
      <c r="AO135" s="7" t="str">
        <f>IFERROR(IF(AL135-AL134&lt;=0,"",AN135/SQRT(Table_pg6[[#This Row],[Удельное сопротивление грунта, Ом·м]])),AN135/SQRT(Table_pg6[[#This Row],[Удельное сопротивление грунта, Ом·м]]))</f>
        <v/>
      </c>
      <c r="AU135" s="7" t="str">
        <f>IFERROR(IF(AR135-AR134&lt;=0,"",AT135/SQRT(Table_pg7[[#This Row],[Удельное сопротивление грунта, Ом·м]])),AT135/SQRT(Table_pg7[[#This Row],[Удельное сопротивление грунта, Ом·м]]))</f>
        <v/>
      </c>
      <c r="BA135" s="7" t="str">
        <f>IFERROR(IF(AX135-AX134&lt;=0,"",AZ135/SQRT(Table_pg8[[#This Row],[Удельное сопротивление грунта, Ом·м]])),AZ135/SQRT(Table_pg8[[#This Row],[Удельное сопротивление грунта, Ом·м]]))</f>
        <v/>
      </c>
      <c r="BC135" s="57"/>
      <c r="BD135" s="44"/>
      <c r="BE135" s="45"/>
      <c r="BG135" s="7" t="str">
        <f>IFERROR(IF(BD135-AX154&lt;=0,"",BF135/SQRT(Table_pg9[[#This Row],[Удельное сопротивление грунта, Ом·м]])),BF135/SQRT(Table_pg9[[#This Row],[Удельное сопротивление грунта, Ом·м]]))</f>
        <v/>
      </c>
      <c r="BI135" s="57"/>
      <c r="BJ135" s="44"/>
      <c r="BK135" s="45"/>
      <c r="BM135" s="7" t="str">
        <f>IFERROR(IF(BJ135-BD164&lt;=0,"",BL135/SQRT(Table_pg10[[#This Row],[Удельное сопротивление грунта, Ом·м]])),BL135/SQRT(Table_pg10[[#This Row],[Удельное сопротивление грунта, Ом·м]]))</f>
        <v/>
      </c>
    </row>
    <row r="136" spans="1:65">
      <c r="A136" s="34">
        <v>1</v>
      </c>
      <c r="B136" s="44">
        <v>509.60000000000298</v>
      </c>
      <c r="C136" s="45">
        <v>65.099999999999994</v>
      </c>
      <c r="D136" s="7">
        <f t="shared" si="14"/>
        <v>100.00000000002274</v>
      </c>
      <c r="E136" s="7">
        <f>IFERROR(IF(B136-B135&lt;=0,"",D136/SQRT(Table_pg[[#This Row],[Удельное сопротивление грунта, Ом·м]])),D136/SQRT(Table_pg[[#This Row],[Удельное сопротивление грунта, Ом·м]]))</f>
        <v>12.393943320398709</v>
      </c>
      <c r="G136" s="38">
        <v>131</v>
      </c>
      <c r="H136" s="58">
        <v>509.60000000000298</v>
      </c>
      <c r="I136" s="61">
        <v>65.099999999999994</v>
      </c>
      <c r="J136" s="53">
        <f t="shared" si="15"/>
        <v>100.00000000002274</v>
      </c>
      <c r="K136" s="7">
        <f>IFERROR(IF(H136-H135&lt;=0,"",J136/SQRT(Table_pg1[[#This Row],[Удельное сопротивление грунта, Ом·м]])),J136/SQRT(Table_pg1[[#This Row],[Удельное сопротивление грунта, Ом·м]]))</f>
        <v>12.393943320398709</v>
      </c>
      <c r="Q136" s="7" t="str">
        <f>IFERROR(IF(N136-N135&lt;=0,"",P136/SQRT(Table_pg2[[#This Row],[Удельное сопротивление грунта, Ом·м]])),P136/SQRT(Table_pg2[[#This Row],[Удельное сопротивление грунта, Ом·м]]))</f>
        <v/>
      </c>
      <c r="W136" s="7" t="str">
        <f>IFERROR(IF(T136-T135&lt;=0,"",V136/SQRT(Table_pg3[[#This Row],[Удельное сопротивление грунта, Ом·м]])),V136/SQRT(Table_pg3[[#This Row],[Удельное сопротивление грунта, Ом·м]]))</f>
        <v/>
      </c>
      <c r="AC136" s="7" t="str">
        <f>IFERROR(IF(Z136-Z135&lt;=0,"",AB136/SQRT(Table_pg4[[#This Row],[Удельное сопротивление грунта, Ом·м]])),AB136/SQRT(Table_pg4[[#This Row],[Удельное сопротивление грунта, Ом·м]]))</f>
        <v/>
      </c>
      <c r="AI136" s="7" t="str">
        <f>IFERROR(IF(AF136-AF135&lt;=0,"",AH136/SQRT(Table_pg5[[#This Row],[Удельное сопротивление грунта, Ом·м]])),AH136/SQRT(Table_pg5[[#This Row],[Удельное сопротивление грунта, Ом·м]]))</f>
        <v/>
      </c>
      <c r="AO136" s="7" t="str">
        <f>IFERROR(IF(AL136-AL135&lt;=0,"",AN136/SQRT(Table_pg6[[#This Row],[Удельное сопротивление грунта, Ом·м]])),AN136/SQRT(Table_pg6[[#This Row],[Удельное сопротивление грунта, Ом·м]]))</f>
        <v/>
      </c>
      <c r="AU136" s="7" t="str">
        <f>IFERROR(IF(AR136-AR135&lt;=0,"",AT136/SQRT(Table_pg7[[#This Row],[Удельное сопротивление грунта, Ом·м]])),AT136/SQRT(Table_pg7[[#This Row],[Удельное сопротивление грунта, Ом·м]]))</f>
        <v/>
      </c>
      <c r="BA136" s="7" t="str">
        <f>IFERROR(IF(AX136-AX135&lt;=0,"",AZ136/SQRT(Table_pg8[[#This Row],[Удельное сопротивление грунта, Ом·м]])),AZ136/SQRT(Table_pg8[[#This Row],[Удельное сопротивление грунта, Ом·м]]))</f>
        <v/>
      </c>
      <c r="BC136" s="57"/>
      <c r="BD136" s="44"/>
      <c r="BE136" s="45"/>
      <c r="BG136" s="7" t="str">
        <f>IFERROR(IF(BD136-AX155&lt;=0,"",BF136/SQRT(Table_pg9[[#This Row],[Удельное сопротивление грунта, Ом·м]])),BF136/SQRT(Table_pg9[[#This Row],[Удельное сопротивление грунта, Ом·м]]))</f>
        <v/>
      </c>
      <c r="BI136" s="57"/>
      <c r="BJ136" s="44"/>
      <c r="BK136" s="45"/>
      <c r="BM136" s="7" t="str">
        <f>IFERROR(IF(BJ136-BD165&lt;=0,"",BL136/SQRT(Table_pg10[[#This Row],[Удельное сопротивление грунта, Ом·м]])),BL136/SQRT(Table_pg10[[#This Row],[Удельное сопротивление грунта, Ом·м]]))</f>
        <v/>
      </c>
    </row>
    <row r="137" spans="1:65">
      <c r="A137" s="34">
        <v>1</v>
      </c>
      <c r="B137" s="44">
        <v>509.700000000003</v>
      </c>
      <c r="C137" s="45">
        <v>65</v>
      </c>
      <c r="D137" s="7">
        <f t="shared" si="14"/>
        <v>100.00000000002274</v>
      </c>
      <c r="E137" s="7">
        <f>IFERROR(IF(B137-B136&lt;=0,"",D137/SQRT(Table_pg[[#This Row],[Удельное сопротивление грунта, Ом·м]])),D137/SQRT(Table_pg[[#This Row],[Удельное сопротивление грунта, Ом·м]]))</f>
        <v>12.403473458923667</v>
      </c>
      <c r="G137" s="49">
        <v>132</v>
      </c>
      <c r="H137" s="59">
        <v>509.700000000003</v>
      </c>
      <c r="I137" s="60">
        <v>65</v>
      </c>
      <c r="J137" s="52">
        <f t="shared" si="15"/>
        <v>100.00000000002274</v>
      </c>
      <c r="K137" s="7">
        <f>IFERROR(IF(H137-H136&lt;=0,"",J137/SQRT(Table_pg1[[#This Row],[Удельное сопротивление грунта, Ом·м]])),J137/SQRT(Table_pg1[[#This Row],[Удельное сопротивление грунта, Ом·м]]))</f>
        <v>12.403473458923667</v>
      </c>
      <c r="Q137" s="7" t="str">
        <f>IFERROR(IF(N137-N136&lt;=0,"",P137/SQRT(Table_pg2[[#This Row],[Удельное сопротивление грунта, Ом·м]])),P137/SQRT(Table_pg2[[#This Row],[Удельное сопротивление грунта, Ом·м]]))</f>
        <v/>
      </c>
      <c r="W137" s="7" t="str">
        <f>IFERROR(IF(T137-T136&lt;=0,"",V137/SQRT(Table_pg3[[#This Row],[Удельное сопротивление грунта, Ом·м]])),V137/SQRT(Table_pg3[[#This Row],[Удельное сопротивление грунта, Ом·м]]))</f>
        <v/>
      </c>
      <c r="AC137" s="7" t="str">
        <f>IFERROR(IF(Z137-Z136&lt;=0,"",AB137/SQRT(Table_pg4[[#This Row],[Удельное сопротивление грунта, Ом·м]])),AB137/SQRT(Table_pg4[[#This Row],[Удельное сопротивление грунта, Ом·м]]))</f>
        <v/>
      </c>
      <c r="AI137" s="7" t="str">
        <f>IFERROR(IF(AF137-AF136&lt;=0,"",AH137/SQRT(Table_pg5[[#This Row],[Удельное сопротивление грунта, Ом·м]])),AH137/SQRT(Table_pg5[[#This Row],[Удельное сопротивление грунта, Ом·м]]))</f>
        <v/>
      </c>
      <c r="AO137" s="7" t="str">
        <f>IFERROR(IF(AL137-AL136&lt;=0,"",AN137/SQRT(Table_pg6[[#This Row],[Удельное сопротивление грунта, Ом·м]])),AN137/SQRT(Table_pg6[[#This Row],[Удельное сопротивление грунта, Ом·м]]))</f>
        <v/>
      </c>
      <c r="AU137" s="7" t="str">
        <f>IFERROR(IF(AR137-AR136&lt;=0,"",AT137/SQRT(Table_pg7[[#This Row],[Удельное сопротивление грунта, Ом·м]])),AT137/SQRT(Table_pg7[[#This Row],[Удельное сопротивление грунта, Ом·м]]))</f>
        <v/>
      </c>
      <c r="BA137" s="7" t="str">
        <f>IFERROR(IF(AX137-AX136&lt;=0,"",AZ137/SQRT(Table_pg8[[#This Row],[Удельное сопротивление грунта, Ом·м]])),AZ137/SQRT(Table_pg8[[#This Row],[Удельное сопротивление грунта, Ом·м]]))</f>
        <v/>
      </c>
      <c r="BC137" s="57"/>
      <c r="BD137" s="44"/>
      <c r="BE137" s="45"/>
      <c r="BG137" s="7" t="str">
        <f>IFERROR(IF(BD137-AX156&lt;=0,"",BF137/SQRT(Table_pg9[[#This Row],[Удельное сопротивление грунта, Ом·м]])),BF137/SQRT(Table_pg9[[#This Row],[Удельное сопротивление грунта, Ом·м]]))</f>
        <v/>
      </c>
      <c r="BI137" s="57"/>
      <c r="BJ137" s="44"/>
      <c r="BK137" s="45"/>
      <c r="BM137" s="7" t="str">
        <f>IFERROR(IF(BJ137-BD166&lt;=0,"",BL137/SQRT(Table_pg10[[#This Row],[Удельное сопротивление грунта, Ом·м]])),BL137/SQRT(Table_pg10[[#This Row],[Удельное сопротивление грунта, Ом·м]]))</f>
        <v/>
      </c>
    </row>
    <row r="138" spans="1:65">
      <c r="A138" s="34">
        <v>1</v>
      </c>
      <c r="B138" s="44">
        <v>509.80000000000302</v>
      </c>
      <c r="C138" s="45">
        <v>52.9</v>
      </c>
      <c r="D138" s="7">
        <f t="shared" si="14"/>
        <v>100.00000000002274</v>
      </c>
      <c r="E138" s="7">
        <f>IFERROR(IF(B138-B137&lt;=0,"",D138/SQRT(Table_pg[[#This Row],[Удельное сопротивление грунта, Ом·м]])),D138/SQRT(Table_pg[[#This Row],[Удельное сопротивление грунта, Ом·м]]))</f>
        <v>13.749033305083037</v>
      </c>
      <c r="G138" s="38">
        <v>133</v>
      </c>
      <c r="H138" s="58">
        <v>509.80000000000302</v>
      </c>
      <c r="I138" s="61">
        <v>52.9</v>
      </c>
      <c r="J138" s="53">
        <f t="shared" si="15"/>
        <v>100.00000000002274</v>
      </c>
      <c r="K138" s="7">
        <f>IFERROR(IF(H138-H137&lt;=0,"",J138/SQRT(Table_pg1[[#This Row],[Удельное сопротивление грунта, Ом·м]])),J138/SQRT(Table_pg1[[#This Row],[Удельное сопротивление грунта, Ом·м]]))</f>
        <v>13.749033305083037</v>
      </c>
      <c r="Q138" s="7" t="str">
        <f>IFERROR(IF(N138-N137&lt;=0,"",P138/SQRT(Table_pg2[[#This Row],[Удельное сопротивление грунта, Ом·м]])),P138/SQRT(Table_pg2[[#This Row],[Удельное сопротивление грунта, Ом·м]]))</f>
        <v/>
      </c>
      <c r="W138" s="7" t="str">
        <f>IFERROR(IF(T138-T137&lt;=0,"",V138/SQRT(Table_pg3[[#This Row],[Удельное сопротивление грунта, Ом·м]])),V138/SQRT(Table_pg3[[#This Row],[Удельное сопротивление грунта, Ом·м]]))</f>
        <v/>
      </c>
      <c r="AC138" s="7" t="str">
        <f>IFERROR(IF(Z138-Z137&lt;=0,"",AB138/SQRT(Table_pg4[[#This Row],[Удельное сопротивление грунта, Ом·м]])),AB138/SQRT(Table_pg4[[#This Row],[Удельное сопротивление грунта, Ом·м]]))</f>
        <v/>
      </c>
      <c r="AI138" s="7" t="str">
        <f>IFERROR(IF(AF138-AF137&lt;=0,"",AH138/SQRT(Table_pg5[[#This Row],[Удельное сопротивление грунта, Ом·м]])),AH138/SQRT(Table_pg5[[#This Row],[Удельное сопротивление грунта, Ом·м]]))</f>
        <v/>
      </c>
      <c r="AO138" s="7" t="str">
        <f>IFERROR(IF(AL138-AL137&lt;=0,"",AN138/SQRT(Table_pg6[[#This Row],[Удельное сопротивление грунта, Ом·м]])),AN138/SQRT(Table_pg6[[#This Row],[Удельное сопротивление грунта, Ом·м]]))</f>
        <v/>
      </c>
      <c r="AQ138" s="57"/>
      <c r="AR138" s="44"/>
      <c r="AS138" s="45"/>
      <c r="AU138" s="7" t="str">
        <f>IFERROR(IF(AR138-AR137&lt;=0,"",AT138/SQRT(Table_pg7[[#This Row],[Удельное сопротивление грунта, Ом·м]])),AT138/SQRT(Table_pg7[[#This Row],[Удельное сопротивление грунта, Ом·м]]))</f>
        <v/>
      </c>
      <c r="BA138" s="7" t="str">
        <f>IFERROR(IF(AX138-AX137&lt;=0,"",AZ138/SQRT(Table_pg8[[#This Row],[Удельное сопротивление грунта, Ом·м]])),AZ138/SQRT(Table_pg8[[#This Row],[Удельное сопротивление грунта, Ом·м]]))</f>
        <v/>
      </c>
      <c r="BC138" s="57"/>
      <c r="BD138" s="44"/>
      <c r="BE138" s="45"/>
      <c r="BG138" s="7" t="str">
        <f>IFERROR(IF(BD138-AX157&lt;=0,"",BF138/SQRT(Table_pg9[[#This Row],[Удельное сопротивление грунта, Ом·м]])),BF138/SQRT(Table_pg9[[#This Row],[Удельное сопротивление грунта, Ом·м]]))</f>
        <v/>
      </c>
      <c r="BI138" s="57"/>
      <c r="BJ138" s="44"/>
      <c r="BK138" s="45"/>
      <c r="BM138" s="7" t="str">
        <f>IFERROR(IF(BJ138-BD167&lt;=0,"",BL138/SQRT(Table_pg10[[#This Row],[Удельное сопротивление грунта, Ом·м]])),BL138/SQRT(Table_pg10[[#This Row],[Удельное сопротивление грунта, Ом·м]]))</f>
        <v/>
      </c>
    </row>
    <row r="139" spans="1:65">
      <c r="A139" s="34">
        <v>1</v>
      </c>
      <c r="B139" s="44">
        <v>509.90000000000305</v>
      </c>
      <c r="C139" s="45">
        <v>58.3</v>
      </c>
      <c r="D139" s="7">
        <f t="shared" si="14"/>
        <v>100.00000000002274</v>
      </c>
      <c r="E139" s="7">
        <f>IFERROR(IF(B139-B138&lt;=0,"",D139/SQRT(Table_pg[[#This Row],[Удельное сопротивление грунта, Ом·м]])),D139/SQRT(Table_pg[[#This Row],[Удельное сопротивление грунта, Ом·м]]))</f>
        <v>13.096815896278159</v>
      </c>
      <c r="G139" s="49">
        <v>134</v>
      </c>
      <c r="H139" s="59">
        <v>509.90000000000305</v>
      </c>
      <c r="I139" s="60">
        <v>58.3</v>
      </c>
      <c r="J139" s="52">
        <f t="shared" si="15"/>
        <v>100.00000000002274</v>
      </c>
      <c r="K139" s="7">
        <f>IFERROR(IF(H139-H138&lt;=0,"",J139/SQRT(Table_pg1[[#This Row],[Удельное сопротивление грунта, Ом·м]])),J139/SQRT(Table_pg1[[#This Row],[Удельное сопротивление грунта, Ом·м]]))</f>
        <v>13.096815896278159</v>
      </c>
      <c r="Q139" s="7" t="str">
        <f>IFERROR(IF(N139-N138&lt;=0,"",P139/SQRT(Table_pg2[[#This Row],[Удельное сопротивление грунта, Ом·м]])),P139/SQRT(Table_pg2[[#This Row],[Удельное сопротивление грунта, Ом·м]]))</f>
        <v/>
      </c>
      <c r="W139" s="7" t="str">
        <f>IFERROR(IF(T139-T138&lt;=0,"",V139/SQRT(Table_pg3[[#This Row],[Удельное сопротивление грунта, Ом·м]])),V139/SQRT(Table_pg3[[#This Row],[Удельное сопротивление грунта, Ом·м]]))</f>
        <v/>
      </c>
      <c r="AC139" s="7" t="str">
        <f>IFERROR(IF(Z139-Z138&lt;=0,"",AB139/SQRT(Table_pg4[[#This Row],[Удельное сопротивление грунта, Ом·м]])),AB139/SQRT(Table_pg4[[#This Row],[Удельное сопротивление грунта, Ом·м]]))</f>
        <v/>
      </c>
      <c r="AI139" s="7" t="str">
        <f>IFERROR(IF(AF139-AF138&lt;=0,"",AH139/SQRT(Table_pg5[[#This Row],[Удельное сопротивление грунта, Ом·м]])),AH139/SQRT(Table_pg5[[#This Row],[Удельное сопротивление грунта, Ом·м]]))</f>
        <v/>
      </c>
      <c r="AO139" s="7" t="str">
        <f>IFERROR(IF(AL139-AL138&lt;=0,"",AN139/SQRT(Table_pg6[[#This Row],[Удельное сопротивление грунта, Ом·м]])),AN139/SQRT(Table_pg6[[#This Row],[Удельное сопротивление грунта, Ом·м]]))</f>
        <v/>
      </c>
      <c r="AQ139" s="57"/>
      <c r="AR139" s="44"/>
      <c r="AS139" s="45"/>
      <c r="AU139" s="7" t="str">
        <f>IFERROR(IF(AR139-AR138&lt;=0,"",AT139/SQRT(Table_pg7[[#This Row],[Удельное сопротивление грунта, Ом·м]])),AT139/SQRT(Table_pg7[[#This Row],[Удельное сопротивление грунта, Ом·м]]))</f>
        <v/>
      </c>
      <c r="BA139" s="7" t="str">
        <f>IFERROR(IF(AX139-AX138&lt;=0,"",AZ139/SQRT(Table_pg8[[#This Row],[Удельное сопротивление грунта, Ом·м]])),AZ139/SQRT(Table_pg8[[#This Row],[Удельное сопротивление грунта, Ом·м]]))</f>
        <v/>
      </c>
      <c r="BC139" s="57"/>
      <c r="BD139" s="44"/>
      <c r="BE139" s="45"/>
      <c r="BG139" s="7" t="str">
        <f>IFERROR(IF(BD139-AX158&lt;=0,"",BF139/SQRT(Table_pg9[[#This Row],[Удельное сопротивление грунта, Ом·м]])),BF139/SQRT(Table_pg9[[#This Row],[Удельное сопротивление грунта, Ом·м]]))</f>
        <v/>
      </c>
      <c r="BI139" s="57"/>
      <c r="BJ139" s="44"/>
      <c r="BK139" s="45"/>
      <c r="BM139" s="7" t="str">
        <f>IFERROR(IF(BJ139-BD168&lt;=0,"",BL139/SQRT(Table_pg10[[#This Row],[Удельное сопротивление грунта, Ом·м]])),BL139/SQRT(Table_pg10[[#This Row],[Удельное сопротивление грунта, Ом·м]]))</f>
        <v/>
      </c>
    </row>
    <row r="140" spans="1:65">
      <c r="A140" s="34">
        <v>1</v>
      </c>
      <c r="B140" s="44">
        <v>510.00000000000307</v>
      </c>
      <c r="C140" s="45">
        <v>62.5</v>
      </c>
      <c r="D140" s="7">
        <f t="shared" si="14"/>
        <v>100.00000000002274</v>
      </c>
      <c r="E140" s="7">
        <f>IFERROR(IF(B140-B139&lt;=0,"",D140/SQRT(Table_pg[[#This Row],[Удельное сопротивление грунта, Ом·м]])),D140/SQRT(Table_pg[[#This Row],[Удельное сопротивление грунта, Ом·м]]))</f>
        <v>12.649110640676394</v>
      </c>
      <c r="G140" s="38">
        <v>135</v>
      </c>
      <c r="H140" s="58">
        <v>510.00000000000307</v>
      </c>
      <c r="I140" s="61">
        <v>62.5</v>
      </c>
      <c r="J140" s="53">
        <f t="shared" si="15"/>
        <v>100.00000000002274</v>
      </c>
      <c r="K140" s="7">
        <f>IFERROR(IF(H140-H139&lt;=0,"",J140/SQRT(Table_pg1[[#This Row],[Удельное сопротивление грунта, Ом·м]])),J140/SQRT(Table_pg1[[#This Row],[Удельное сопротивление грунта, Ом·м]]))</f>
        <v>12.649110640676394</v>
      </c>
      <c r="Q140" s="7" t="str">
        <f>IFERROR(IF(N140-N139&lt;=0,"",P140/SQRT(Table_pg2[[#This Row],[Удельное сопротивление грунта, Ом·м]])),P140/SQRT(Table_pg2[[#This Row],[Удельное сопротивление грунта, Ом·м]]))</f>
        <v/>
      </c>
      <c r="W140" s="7" t="str">
        <f>IFERROR(IF(T140-T139&lt;=0,"",V140/SQRT(Table_pg3[[#This Row],[Удельное сопротивление грунта, Ом·м]])),V140/SQRT(Table_pg3[[#This Row],[Удельное сопротивление грунта, Ом·м]]))</f>
        <v/>
      </c>
      <c r="AC140" s="7" t="str">
        <f>IFERROR(IF(Z140-Z139&lt;=0,"",AB140/SQRT(Table_pg4[[#This Row],[Удельное сопротивление грунта, Ом·м]])),AB140/SQRT(Table_pg4[[#This Row],[Удельное сопротивление грунта, Ом·м]]))</f>
        <v/>
      </c>
      <c r="AI140" s="7" t="str">
        <f>IFERROR(IF(AF140-AF139&lt;=0,"",AH140/SQRT(Table_pg5[[#This Row],[Удельное сопротивление грунта, Ом·м]])),AH140/SQRT(Table_pg5[[#This Row],[Удельное сопротивление грунта, Ом·м]]))</f>
        <v/>
      </c>
      <c r="AO140" s="7" t="str">
        <f>IFERROR(IF(AL140-AL139&lt;=0,"",AN140/SQRT(Table_pg6[[#This Row],[Удельное сопротивление грунта, Ом·м]])),AN140/SQRT(Table_pg6[[#This Row],[Удельное сопротивление грунта, Ом·м]]))</f>
        <v/>
      </c>
      <c r="AQ140" s="57"/>
      <c r="AR140" s="44"/>
      <c r="AS140" s="45"/>
      <c r="AU140" s="7" t="str">
        <f>IFERROR(IF(AR140-AR139&lt;=0,"",AT140/SQRT(Table_pg7[[#This Row],[Удельное сопротивление грунта, Ом·м]])),AT140/SQRT(Table_pg7[[#This Row],[Удельное сопротивление грунта, Ом·м]]))</f>
        <v/>
      </c>
      <c r="BA140" s="7" t="str">
        <f>IFERROR(IF(AX140-AX139&lt;=0,"",AZ140/SQRT(Table_pg8[[#This Row],[Удельное сопротивление грунта, Ом·м]])),AZ140/SQRT(Table_pg8[[#This Row],[Удельное сопротивление грунта, Ом·м]]))</f>
        <v/>
      </c>
      <c r="BC140" s="57"/>
      <c r="BD140" s="44"/>
      <c r="BE140" s="45"/>
      <c r="BG140" s="7" t="str">
        <f>IFERROR(IF(BD140-AX159&lt;=0,"",BF140/SQRT(Table_pg9[[#This Row],[Удельное сопротивление грунта, Ом·м]])),BF140/SQRT(Table_pg9[[#This Row],[Удельное сопротивление грунта, Ом·м]]))</f>
        <v/>
      </c>
      <c r="BI140" s="57"/>
      <c r="BJ140" s="44"/>
      <c r="BK140" s="45"/>
      <c r="BM140" s="7" t="str">
        <f>IFERROR(IF(BJ140-BD169&lt;=0,"",BL140/SQRT(Table_pg10[[#This Row],[Удельное сопротивление грунта, Ом·м]])),BL140/SQRT(Table_pg10[[#This Row],[Удельное сопротивление грунта, Ом·м]]))</f>
        <v/>
      </c>
    </row>
    <row r="141" spans="1:65">
      <c r="A141" s="34">
        <v>1</v>
      </c>
      <c r="B141" s="44">
        <v>510.10000000000309</v>
      </c>
      <c r="C141" s="45">
        <v>71</v>
      </c>
      <c r="D141" s="7">
        <f t="shared" si="14"/>
        <v>100.00000000002274</v>
      </c>
      <c r="E141" s="7">
        <f>IFERROR(IF(B141-B140&lt;=0,"",D141/SQRT(Table_pg[[#This Row],[Удельное сопротивление грунта, Ом·м]])),D141/SQRT(Table_pg[[#This Row],[Удельное сопротивление грунта, Ом·м]]))</f>
        <v>11.867816581941231</v>
      </c>
      <c r="G141" s="49">
        <v>136</v>
      </c>
      <c r="H141" s="59">
        <v>510.10000000000309</v>
      </c>
      <c r="I141" s="60">
        <v>71</v>
      </c>
      <c r="J141" s="52">
        <f t="shared" si="15"/>
        <v>100.00000000002274</v>
      </c>
      <c r="K141" s="7">
        <f>IFERROR(IF(H141-H140&lt;=0,"",J141/SQRT(Table_pg1[[#This Row],[Удельное сопротивление грунта, Ом·м]])),J141/SQRT(Table_pg1[[#This Row],[Удельное сопротивление грунта, Ом·м]]))</f>
        <v>11.867816581941231</v>
      </c>
      <c r="Q141" s="7" t="str">
        <f>IFERROR(IF(N141-N140&lt;=0,"",P141/SQRT(Table_pg2[[#This Row],[Удельное сопротивление грунта, Ом·м]])),P141/SQRT(Table_pg2[[#This Row],[Удельное сопротивление грунта, Ом·м]]))</f>
        <v/>
      </c>
      <c r="W141" s="7" t="str">
        <f>IFERROR(IF(T141-T140&lt;=0,"",V141/SQRT(Table_pg3[[#This Row],[Удельное сопротивление грунта, Ом·м]])),V141/SQRT(Table_pg3[[#This Row],[Удельное сопротивление грунта, Ом·м]]))</f>
        <v/>
      </c>
      <c r="AC141" s="7" t="str">
        <f>IFERROR(IF(Z141-Z140&lt;=0,"",AB141/SQRT(Table_pg4[[#This Row],[Удельное сопротивление грунта, Ом·м]])),AB141/SQRT(Table_pg4[[#This Row],[Удельное сопротивление грунта, Ом·м]]))</f>
        <v/>
      </c>
      <c r="AI141" s="7" t="str">
        <f>IFERROR(IF(AF141-AF140&lt;=0,"",AH141/SQRT(Table_pg5[[#This Row],[Удельное сопротивление грунта, Ом·м]])),AH141/SQRT(Table_pg5[[#This Row],[Удельное сопротивление грунта, Ом·м]]))</f>
        <v/>
      </c>
      <c r="AO141" s="7" t="str">
        <f>IFERROR(IF(AL141-AL140&lt;=0,"",AN141/SQRT(Table_pg6[[#This Row],[Удельное сопротивление грунта, Ом·м]])),AN141/SQRT(Table_pg6[[#This Row],[Удельное сопротивление грунта, Ом·м]]))</f>
        <v/>
      </c>
      <c r="AQ141" s="57"/>
      <c r="AR141" s="44"/>
      <c r="AS141" s="45"/>
      <c r="AU141" s="7" t="str">
        <f>IFERROR(IF(AR141-AR140&lt;=0,"",AT141/SQRT(Table_pg7[[#This Row],[Удельное сопротивление грунта, Ом·м]])),AT141/SQRT(Table_pg7[[#This Row],[Удельное сопротивление грунта, Ом·м]]))</f>
        <v/>
      </c>
      <c r="BA141" s="7" t="str">
        <f>IFERROR(IF(AX141-AX140&lt;=0,"",AZ141/SQRT(Table_pg8[[#This Row],[Удельное сопротивление грунта, Ом·м]])),AZ141/SQRT(Table_pg8[[#This Row],[Удельное сопротивление грунта, Ом·м]]))</f>
        <v/>
      </c>
      <c r="BC141" s="57"/>
      <c r="BD141" s="44"/>
      <c r="BE141" s="45"/>
      <c r="BG141" s="7" t="str">
        <f>IFERROR(IF(BD141-AX160&lt;=0,"",BF141/SQRT(Table_pg9[[#This Row],[Удельное сопротивление грунта, Ом·м]])),BF141/SQRT(Table_pg9[[#This Row],[Удельное сопротивление грунта, Ом·м]]))</f>
        <v/>
      </c>
      <c r="BI141" s="57"/>
      <c r="BJ141" s="44"/>
      <c r="BK141" s="45"/>
      <c r="BM141" s="7" t="str">
        <f>IFERROR(IF(BJ141-BD170&lt;=0,"",BL141/SQRT(Table_pg10[[#This Row],[Удельное сопротивление грунта, Ом·м]])),BL141/SQRT(Table_pg10[[#This Row],[Удельное сопротивление грунта, Ом·м]]))</f>
        <v/>
      </c>
    </row>
    <row r="142" spans="1:65">
      <c r="A142" s="34">
        <v>1</v>
      </c>
      <c r="B142" s="44">
        <v>510.20000000000312</v>
      </c>
      <c r="C142" s="45">
        <v>61.9</v>
      </c>
      <c r="D142" s="7">
        <f t="shared" si="14"/>
        <v>100.00000000002274</v>
      </c>
      <c r="E142" s="7">
        <f>IFERROR(IF(B142-B141&lt;=0,"",D142/SQRT(Table_pg[[#This Row],[Удельное сопротивление грунта, Ом·м]])),D142/SQRT(Table_pg[[#This Row],[Удельное сопротивление грунта, Ом·м]]))</f>
        <v>12.71026705187426</v>
      </c>
      <c r="G142" s="38">
        <v>137</v>
      </c>
      <c r="H142" s="58">
        <v>510.20000000000312</v>
      </c>
      <c r="I142" s="61">
        <v>61.9</v>
      </c>
      <c r="J142" s="53">
        <f t="shared" si="15"/>
        <v>100.00000000002274</v>
      </c>
      <c r="K142" s="7">
        <f>IFERROR(IF(H142-H141&lt;=0,"",J142/SQRT(Table_pg1[[#This Row],[Удельное сопротивление грунта, Ом·м]])),J142/SQRT(Table_pg1[[#This Row],[Удельное сопротивление грунта, Ом·м]]))</f>
        <v>12.71026705187426</v>
      </c>
      <c r="Q142" s="7" t="str">
        <f>IFERROR(IF(N142-N141&lt;=0,"",P142/SQRT(Table_pg2[[#This Row],[Удельное сопротивление грунта, Ом·м]])),P142/SQRT(Table_pg2[[#This Row],[Удельное сопротивление грунта, Ом·м]]))</f>
        <v/>
      </c>
      <c r="W142" s="7" t="str">
        <f>IFERROR(IF(T142-T141&lt;=0,"",V142/SQRT(Table_pg3[[#This Row],[Удельное сопротивление грунта, Ом·м]])),V142/SQRT(Table_pg3[[#This Row],[Удельное сопротивление грунта, Ом·м]]))</f>
        <v/>
      </c>
      <c r="AC142" s="7" t="str">
        <f>IFERROR(IF(Z142-Z141&lt;=0,"",AB142/SQRT(Table_pg4[[#This Row],[Удельное сопротивление грунта, Ом·м]])),AB142/SQRT(Table_pg4[[#This Row],[Удельное сопротивление грунта, Ом·м]]))</f>
        <v/>
      </c>
      <c r="AI142" s="7" t="str">
        <f>IFERROR(IF(AF142-AF141&lt;=0,"",AH142/SQRT(Table_pg5[[#This Row],[Удельное сопротивление грунта, Ом·м]])),AH142/SQRT(Table_pg5[[#This Row],[Удельное сопротивление грунта, Ом·м]]))</f>
        <v/>
      </c>
      <c r="AO142" s="7" t="str">
        <f>IFERROR(IF(AL142-AL141&lt;=0,"",AN142/SQRT(Table_pg6[[#This Row],[Удельное сопротивление грунта, Ом·м]])),AN142/SQRT(Table_pg6[[#This Row],[Удельное сопротивление грунта, Ом·м]]))</f>
        <v/>
      </c>
      <c r="AQ142" s="57"/>
      <c r="AR142" s="44"/>
      <c r="AS142" s="45"/>
      <c r="AU142" s="7" t="str">
        <f>IFERROR(IF(AR142-AR141&lt;=0,"",AT142/SQRT(Table_pg7[[#This Row],[Удельное сопротивление грунта, Ом·м]])),AT142/SQRT(Table_pg7[[#This Row],[Удельное сопротивление грунта, Ом·м]]))</f>
        <v/>
      </c>
      <c r="BA142" s="7" t="str">
        <f>IFERROR(IF(AX142-AX141&lt;=0,"",AZ142/SQRT(Table_pg8[[#This Row],[Удельное сопротивление грунта, Ом·м]])),AZ142/SQRT(Table_pg8[[#This Row],[Удельное сопротивление грунта, Ом·м]]))</f>
        <v/>
      </c>
      <c r="BC142" s="57"/>
      <c r="BD142" s="44"/>
      <c r="BE142" s="45"/>
      <c r="BG142" s="7" t="str">
        <f>IFERROR(IF(BD142-AX161&lt;=0,"",BF142/SQRT(Table_pg9[[#This Row],[Удельное сопротивление грунта, Ом·м]])),BF142/SQRT(Table_pg9[[#This Row],[Удельное сопротивление грунта, Ом·м]]))</f>
        <v/>
      </c>
      <c r="BI142" s="57"/>
      <c r="BJ142" s="44"/>
      <c r="BK142" s="45"/>
      <c r="BM142" s="7" t="str">
        <f>IFERROR(IF(BJ142-BD171&lt;=0,"",BL142/SQRT(Table_pg10[[#This Row],[Удельное сопротивление грунта, Ом·м]])),BL142/SQRT(Table_pg10[[#This Row],[Удельное сопротивление грунта, Ом·м]]))</f>
        <v/>
      </c>
    </row>
    <row r="143" spans="1:65">
      <c r="A143" s="34">
        <v>1</v>
      </c>
      <c r="B143" s="44">
        <v>510.30000000000314</v>
      </c>
      <c r="C143" s="45">
        <v>56.4</v>
      </c>
      <c r="D143" s="7">
        <f t="shared" si="14"/>
        <v>100.00000000002274</v>
      </c>
      <c r="E143" s="7">
        <f>IFERROR(IF(B143-B142&lt;=0,"",D143/SQRT(Table_pg[[#This Row],[Удельное сопротивление грунта, Ом·м]])),D143/SQRT(Table_pg[[#This Row],[Удельное сопротивление грунта, Ом·м]]))</f>
        <v>13.315591032285715</v>
      </c>
      <c r="G143" s="49">
        <v>138</v>
      </c>
      <c r="H143" s="59">
        <v>510.30000000000314</v>
      </c>
      <c r="I143" s="60">
        <v>56.4</v>
      </c>
      <c r="J143" s="52">
        <f t="shared" si="15"/>
        <v>100.00000000002274</v>
      </c>
      <c r="K143" s="7">
        <f>IFERROR(IF(H143-H142&lt;=0,"",J143/SQRT(Table_pg1[[#This Row],[Удельное сопротивление грунта, Ом·м]])),J143/SQRT(Table_pg1[[#This Row],[Удельное сопротивление грунта, Ом·м]]))</f>
        <v>13.315591032285715</v>
      </c>
      <c r="Q143" s="7" t="str">
        <f>IFERROR(IF(N143-N142&lt;=0,"",P143/SQRT(Table_pg2[[#This Row],[Удельное сопротивление грунта, Ом·м]])),P143/SQRT(Table_pg2[[#This Row],[Удельное сопротивление грунта, Ом·м]]))</f>
        <v/>
      </c>
      <c r="W143" s="7" t="str">
        <f>IFERROR(IF(T143-T142&lt;=0,"",V143/SQRT(Table_pg3[[#This Row],[Удельное сопротивление грунта, Ом·м]])),V143/SQRT(Table_pg3[[#This Row],[Удельное сопротивление грунта, Ом·м]]))</f>
        <v/>
      </c>
      <c r="AC143" s="7" t="str">
        <f>IFERROR(IF(Z143-Z142&lt;=0,"",AB143/SQRT(Table_pg4[[#This Row],[Удельное сопротивление грунта, Ом·м]])),AB143/SQRT(Table_pg4[[#This Row],[Удельное сопротивление грунта, Ом·м]]))</f>
        <v/>
      </c>
      <c r="AI143" s="7" t="str">
        <f>IFERROR(IF(AF143-AF142&lt;=0,"",AH143/SQRT(Table_pg5[[#This Row],[Удельное сопротивление грунта, Ом·м]])),AH143/SQRT(Table_pg5[[#This Row],[Удельное сопротивление грунта, Ом·м]]))</f>
        <v/>
      </c>
      <c r="AO143" s="7" t="str">
        <f>IFERROR(IF(AL143-AL142&lt;=0,"",AN143/SQRT(Table_pg6[[#This Row],[Удельное сопротивление грунта, Ом·м]])),AN143/SQRT(Table_pg6[[#This Row],[Удельное сопротивление грунта, Ом·м]]))</f>
        <v/>
      </c>
      <c r="AQ143" s="57"/>
      <c r="AR143" s="44"/>
      <c r="AS143" s="45"/>
      <c r="AU143" s="7" t="str">
        <f>IFERROR(IF(AR143-AR142&lt;=0,"",AT143/SQRT(Table_pg7[[#This Row],[Удельное сопротивление грунта, Ом·м]])),AT143/SQRT(Table_pg7[[#This Row],[Удельное сопротивление грунта, Ом·м]]))</f>
        <v/>
      </c>
      <c r="BA143" s="7" t="str">
        <f>IFERROR(IF(AX143-AX142&lt;=0,"",AZ143/SQRT(Table_pg8[[#This Row],[Удельное сопротивление грунта, Ом·м]])),AZ143/SQRT(Table_pg8[[#This Row],[Удельное сопротивление грунта, Ом·м]]))</f>
        <v/>
      </c>
      <c r="BC143" s="57"/>
      <c r="BD143" s="44"/>
      <c r="BE143" s="45"/>
      <c r="BG143" s="7" t="str">
        <f>IFERROR(IF(BD143-AX162&lt;=0,"",BF143/SQRT(Table_pg9[[#This Row],[Удельное сопротивление грунта, Ом·м]])),BF143/SQRT(Table_pg9[[#This Row],[Удельное сопротивление грунта, Ом·м]]))</f>
        <v/>
      </c>
      <c r="BI143" s="57"/>
      <c r="BJ143" s="44"/>
      <c r="BK143" s="45"/>
      <c r="BM143" s="7" t="str">
        <f>IFERROR(IF(BJ143-BD172&lt;=0,"",BL143/SQRT(Table_pg10[[#This Row],[Удельное сопротивление грунта, Ом·м]])),BL143/SQRT(Table_pg10[[#This Row],[Удельное сопротивление грунта, Ом·м]]))</f>
        <v/>
      </c>
    </row>
    <row r="144" spans="1:65">
      <c r="A144" s="34">
        <v>1</v>
      </c>
      <c r="B144" s="44">
        <v>510.40000000000316</v>
      </c>
      <c r="C144" s="45">
        <v>56.8</v>
      </c>
      <c r="D144" s="7">
        <f t="shared" si="14"/>
        <v>100.00000000002274</v>
      </c>
      <c r="E144" s="7">
        <f>IFERROR(IF(B144-B143&lt;=0,"",D144/SQRT(Table_pg[[#This Row],[Удельное сопротивление грунта, Ом·м]])),D144/SQRT(Table_pg[[#This Row],[Удельное сопротивление грунта, Ом·м]]))</f>
        <v>13.268622310859898</v>
      </c>
      <c r="G144" s="38">
        <v>139</v>
      </c>
      <c r="H144" s="58">
        <v>510.40000000000316</v>
      </c>
      <c r="I144" s="61">
        <v>56.8</v>
      </c>
      <c r="J144" s="53">
        <f t="shared" si="15"/>
        <v>100.00000000002274</v>
      </c>
      <c r="K144" s="7">
        <f>IFERROR(IF(H144-H143&lt;=0,"",J144/SQRT(Table_pg1[[#This Row],[Удельное сопротивление грунта, Ом·м]])),J144/SQRT(Table_pg1[[#This Row],[Удельное сопротивление грунта, Ом·м]]))</f>
        <v>13.268622310859898</v>
      </c>
      <c r="Q144" s="7" t="str">
        <f>IFERROR(IF(N144-N143&lt;=0,"",P144/SQRT(Table_pg2[[#This Row],[Удельное сопротивление грунта, Ом·м]])),P144/SQRT(Table_pg2[[#This Row],[Удельное сопротивление грунта, Ом·м]]))</f>
        <v/>
      </c>
      <c r="W144" s="7" t="str">
        <f>IFERROR(IF(T144-T143&lt;=0,"",V144/SQRT(Table_pg3[[#This Row],[Удельное сопротивление грунта, Ом·м]])),V144/SQRT(Table_pg3[[#This Row],[Удельное сопротивление грунта, Ом·м]]))</f>
        <v/>
      </c>
      <c r="AC144" s="7" t="str">
        <f>IFERROR(IF(Z144-Z143&lt;=0,"",AB144/SQRT(Table_pg4[[#This Row],[Удельное сопротивление грунта, Ом·м]])),AB144/SQRT(Table_pg4[[#This Row],[Удельное сопротивление грунта, Ом·м]]))</f>
        <v/>
      </c>
      <c r="AI144" s="7" t="str">
        <f>IFERROR(IF(AF144-AF143&lt;=0,"",AH144/SQRT(Table_pg5[[#This Row],[Удельное сопротивление грунта, Ом·м]])),AH144/SQRT(Table_pg5[[#This Row],[Удельное сопротивление грунта, Ом·м]]))</f>
        <v/>
      </c>
      <c r="AO144" s="7" t="str">
        <f>IFERROR(IF(AL144-AL143&lt;=0,"",AN144/SQRT(Table_pg6[[#This Row],[Удельное сопротивление грунта, Ом·м]])),AN144/SQRT(Table_pg6[[#This Row],[Удельное сопротивление грунта, Ом·м]]))</f>
        <v/>
      </c>
      <c r="AQ144" s="57"/>
      <c r="AR144" s="44"/>
      <c r="AS144" s="45"/>
      <c r="AU144" s="7" t="str">
        <f>IFERROR(IF(AR144-AR143&lt;=0,"",AT144/SQRT(Table_pg7[[#This Row],[Удельное сопротивление грунта, Ом·м]])),AT144/SQRT(Table_pg7[[#This Row],[Удельное сопротивление грунта, Ом·м]]))</f>
        <v/>
      </c>
      <c r="BA144" s="7" t="str">
        <f>IFERROR(IF(AX144-AX143&lt;=0,"",AZ144/SQRT(Table_pg8[[#This Row],[Удельное сопротивление грунта, Ом·м]])),AZ144/SQRT(Table_pg8[[#This Row],[Удельное сопротивление грунта, Ом·м]]))</f>
        <v/>
      </c>
      <c r="BC144" s="57"/>
      <c r="BD144" s="44"/>
      <c r="BE144" s="45"/>
      <c r="BG144" s="7" t="str">
        <f>IFERROR(IF(BD144-AX163&lt;=0,"",BF144/SQRT(Table_pg9[[#This Row],[Удельное сопротивление грунта, Ом·м]])),BF144/SQRT(Table_pg9[[#This Row],[Удельное сопротивление грунта, Ом·м]]))</f>
        <v/>
      </c>
      <c r="BI144" s="57"/>
      <c r="BJ144" s="44"/>
      <c r="BK144" s="45"/>
      <c r="BM144" s="7" t="str">
        <f>IFERROR(IF(BJ144-BD173&lt;=0,"",BL144/SQRT(Table_pg10[[#This Row],[Удельное сопротивление грунта, Ом·м]])),BL144/SQRT(Table_pg10[[#This Row],[Удельное сопротивление грунта, Ом·м]]))</f>
        <v/>
      </c>
    </row>
    <row r="145" spans="1:65">
      <c r="A145" s="34">
        <v>1</v>
      </c>
      <c r="B145" s="44">
        <v>510.50000000000318</v>
      </c>
      <c r="C145" s="45">
        <v>55.4</v>
      </c>
      <c r="D145" s="7">
        <f t="shared" si="14"/>
        <v>100.00000000002274</v>
      </c>
      <c r="E145" s="7">
        <f>IFERROR(IF(B145-B144&lt;=0,"",D145/SQRT(Table_pg[[#This Row],[Удельное сопротивление грунта, Ом·м]])),D145/SQRT(Table_pg[[#This Row],[Удельное сопротивление грунта, Ом·м]]))</f>
        <v>13.435230372514532</v>
      </c>
      <c r="G145" s="49">
        <v>140</v>
      </c>
      <c r="H145" s="59">
        <v>510.50000000000318</v>
      </c>
      <c r="I145" s="60">
        <v>55.4</v>
      </c>
      <c r="J145" s="52">
        <f t="shared" si="15"/>
        <v>100.00000000002274</v>
      </c>
      <c r="K145" s="7">
        <f>IFERROR(IF(H145-H144&lt;=0,"",J145/SQRT(Table_pg1[[#This Row],[Удельное сопротивление грунта, Ом·м]])),J145/SQRT(Table_pg1[[#This Row],[Удельное сопротивление грунта, Ом·м]]))</f>
        <v>13.435230372514532</v>
      </c>
      <c r="Q145" s="7" t="str">
        <f>IFERROR(IF(N145-N144&lt;=0,"",P145/SQRT(Table_pg2[[#This Row],[Удельное сопротивление грунта, Ом·м]])),P145/SQRT(Table_pg2[[#This Row],[Удельное сопротивление грунта, Ом·м]]))</f>
        <v/>
      </c>
      <c r="W145" s="7" t="str">
        <f>IFERROR(IF(T145-T144&lt;=0,"",V145/SQRT(Table_pg3[[#This Row],[Удельное сопротивление грунта, Ом·м]])),V145/SQRT(Table_pg3[[#This Row],[Удельное сопротивление грунта, Ом·м]]))</f>
        <v/>
      </c>
      <c r="AC145" s="7" t="str">
        <f>IFERROR(IF(Z145-Z144&lt;=0,"",AB145/SQRT(Table_pg4[[#This Row],[Удельное сопротивление грунта, Ом·м]])),AB145/SQRT(Table_pg4[[#This Row],[Удельное сопротивление грунта, Ом·м]]))</f>
        <v/>
      </c>
      <c r="AI145" s="7" t="str">
        <f>IFERROR(IF(AF145-AF144&lt;=0,"",AH145/SQRT(Table_pg5[[#This Row],[Удельное сопротивление грунта, Ом·м]])),AH145/SQRT(Table_pg5[[#This Row],[Удельное сопротивление грунта, Ом·м]]))</f>
        <v/>
      </c>
      <c r="AO145" s="7" t="str">
        <f>IFERROR(IF(AL145-AL144&lt;=0,"",AN145/SQRT(Table_pg6[[#This Row],[Удельное сопротивление грунта, Ом·м]])),AN145/SQRT(Table_pg6[[#This Row],[Удельное сопротивление грунта, Ом·м]]))</f>
        <v/>
      </c>
      <c r="AQ145" s="57"/>
      <c r="AR145" s="44"/>
      <c r="AS145" s="45"/>
      <c r="AU145" s="7" t="str">
        <f>IFERROR(IF(AR145-AR144&lt;=0,"",AT145/SQRT(Table_pg7[[#This Row],[Удельное сопротивление грунта, Ом·м]])),AT145/SQRT(Table_pg7[[#This Row],[Удельное сопротивление грунта, Ом·м]]))</f>
        <v/>
      </c>
      <c r="BA145" s="7" t="str">
        <f>IFERROR(IF(AX145-AX144&lt;=0,"",AZ145/SQRT(Table_pg8[[#This Row],[Удельное сопротивление грунта, Ом·м]])),AZ145/SQRT(Table_pg8[[#This Row],[Удельное сопротивление грунта, Ом·м]]))</f>
        <v/>
      </c>
      <c r="BC145" s="57"/>
      <c r="BD145" s="44"/>
      <c r="BE145" s="45"/>
      <c r="BG145" s="7" t="str">
        <f>IFERROR(IF(BD145-AX164&lt;=0,"",BF145/SQRT(Table_pg9[[#This Row],[Удельное сопротивление грунта, Ом·м]])),BF145/SQRT(Table_pg9[[#This Row],[Удельное сопротивление грунта, Ом·м]]))</f>
        <v/>
      </c>
      <c r="BI145" s="57"/>
      <c r="BJ145" s="44"/>
      <c r="BK145" s="45"/>
      <c r="BM145" s="7" t="str">
        <f>IFERROR(IF(BJ145-BD174&lt;=0,"",BL145/SQRT(Table_pg10[[#This Row],[Удельное сопротивление грунта, Ом·м]])),BL145/SQRT(Table_pg10[[#This Row],[Удельное сопротивление грунта, Ом·м]]))</f>
        <v/>
      </c>
    </row>
    <row r="146" spans="1:65">
      <c r="A146" s="34">
        <v>1</v>
      </c>
      <c r="B146" s="44">
        <v>510.60000000000321</v>
      </c>
      <c r="C146" s="45">
        <v>57.4</v>
      </c>
      <c r="D146" s="7">
        <f t="shared" si="14"/>
        <v>100.00000000002274</v>
      </c>
      <c r="E146" s="7">
        <f>IFERROR(IF(B146-B145&lt;=0,"",D146/SQRT(Table_pg[[#This Row],[Удельное сопротивление грунта, Ом·м]])),D146/SQRT(Table_pg[[#This Row],[Удельное сопротивление грунта, Ом·м]]))</f>
        <v>13.199091933714367</v>
      </c>
      <c r="G146" s="38">
        <v>141</v>
      </c>
      <c r="H146" s="58">
        <v>510.60000000000321</v>
      </c>
      <c r="I146" s="61">
        <v>57.4</v>
      </c>
      <c r="J146" s="53">
        <f t="shared" si="15"/>
        <v>100.00000000002274</v>
      </c>
      <c r="K146" s="7">
        <f>IFERROR(IF(H146-H145&lt;=0,"",J146/SQRT(Table_pg1[[#This Row],[Удельное сопротивление грунта, Ом·м]])),J146/SQRT(Table_pg1[[#This Row],[Удельное сопротивление грунта, Ом·м]]))</f>
        <v>13.199091933714367</v>
      </c>
      <c r="Q146" s="7" t="str">
        <f>IFERROR(IF(N146-N145&lt;=0,"",P146/SQRT(Table_pg2[[#This Row],[Удельное сопротивление грунта, Ом·м]])),P146/SQRT(Table_pg2[[#This Row],[Удельное сопротивление грунта, Ом·м]]))</f>
        <v/>
      </c>
      <c r="W146" s="7" t="str">
        <f>IFERROR(IF(T146-T145&lt;=0,"",V146/SQRT(Table_pg3[[#This Row],[Удельное сопротивление грунта, Ом·м]])),V146/SQRT(Table_pg3[[#This Row],[Удельное сопротивление грунта, Ом·м]]))</f>
        <v/>
      </c>
      <c r="AC146" s="7" t="str">
        <f>IFERROR(IF(Z146-Z145&lt;=0,"",AB146/SQRT(Table_pg4[[#This Row],[Удельное сопротивление грунта, Ом·м]])),AB146/SQRT(Table_pg4[[#This Row],[Удельное сопротивление грунта, Ом·м]]))</f>
        <v/>
      </c>
      <c r="AI146" s="7" t="str">
        <f>IFERROR(IF(AF146-AF145&lt;=0,"",AH146/SQRT(Table_pg5[[#This Row],[Удельное сопротивление грунта, Ом·м]])),AH146/SQRT(Table_pg5[[#This Row],[Удельное сопротивление грунта, Ом·м]]))</f>
        <v/>
      </c>
      <c r="AO146" s="7" t="str">
        <f>IFERROR(IF(AL146-AL145&lt;=0,"",AN146/SQRT(Table_pg6[[#This Row],[Удельное сопротивление грунта, Ом·м]])),AN146/SQRT(Table_pg6[[#This Row],[Удельное сопротивление грунта, Ом·м]]))</f>
        <v/>
      </c>
      <c r="AQ146" s="57"/>
      <c r="AR146" s="44"/>
      <c r="AS146" s="45"/>
      <c r="AU146" s="7" t="str">
        <f>IFERROR(IF(AR146-AR145&lt;=0,"",AT146/SQRT(Table_pg7[[#This Row],[Удельное сопротивление грунта, Ом·м]])),AT146/SQRT(Table_pg7[[#This Row],[Удельное сопротивление грунта, Ом·м]]))</f>
        <v/>
      </c>
      <c r="BA146" s="7" t="str">
        <f>IFERROR(IF(AX146-AX145&lt;=0,"",AZ146/SQRT(Table_pg8[[#This Row],[Удельное сопротивление грунта, Ом·м]])),AZ146/SQRT(Table_pg8[[#This Row],[Удельное сопротивление грунта, Ом·м]]))</f>
        <v/>
      </c>
      <c r="BC146" s="57"/>
      <c r="BD146" s="44"/>
      <c r="BE146" s="45"/>
      <c r="BG146" s="7" t="str">
        <f>IFERROR(IF(BD146-AX165&lt;=0,"",BF146/SQRT(Table_pg9[[#This Row],[Удельное сопротивление грунта, Ом·м]])),BF146/SQRT(Table_pg9[[#This Row],[Удельное сопротивление грунта, Ом·м]]))</f>
        <v/>
      </c>
      <c r="BI146" s="57"/>
      <c r="BJ146" s="44"/>
      <c r="BK146" s="45"/>
      <c r="BM146" s="7" t="str">
        <f>IFERROR(IF(BJ146-BD175&lt;=0,"",BL146/SQRT(Table_pg10[[#This Row],[Удельное сопротивление грунта, Ом·м]])),BL146/SQRT(Table_pg10[[#This Row],[Удельное сопротивление грунта, Ом·м]]))</f>
        <v/>
      </c>
    </row>
    <row r="147" spans="1:65">
      <c r="A147" s="34">
        <v>1</v>
      </c>
      <c r="B147" s="44">
        <v>510.70000000000323</v>
      </c>
      <c r="C147" s="45">
        <v>55.9</v>
      </c>
      <c r="D147" s="7">
        <f t="shared" si="14"/>
        <v>100.00000000002274</v>
      </c>
      <c r="E147" s="7">
        <f>IFERROR(IF(B147-B146&lt;=0,"",D147/SQRT(Table_pg[[#This Row],[Удельное сопротивление грунта, Ом·м]])),D147/SQRT(Table_pg[[#This Row],[Удельное сопротивление грунта, Ом·м]]))</f>
        <v>13.375009404309836</v>
      </c>
      <c r="G147" s="49">
        <v>142</v>
      </c>
      <c r="H147" s="59">
        <v>510.70000000000323</v>
      </c>
      <c r="I147" s="60">
        <v>55.9</v>
      </c>
      <c r="J147" s="52">
        <f t="shared" si="15"/>
        <v>100.00000000002274</v>
      </c>
      <c r="K147" s="7">
        <f>IFERROR(IF(H147-H146&lt;=0,"",J147/SQRT(Table_pg1[[#This Row],[Удельное сопротивление грунта, Ом·м]])),J147/SQRT(Table_pg1[[#This Row],[Удельное сопротивление грунта, Ом·м]]))</f>
        <v>13.375009404309836</v>
      </c>
      <c r="Q147" s="7" t="str">
        <f>IFERROR(IF(N147-N146&lt;=0,"",P147/SQRT(Table_pg2[[#This Row],[Удельное сопротивление грунта, Ом·м]])),P147/SQRT(Table_pg2[[#This Row],[Удельное сопротивление грунта, Ом·м]]))</f>
        <v/>
      </c>
      <c r="W147" s="7" t="str">
        <f>IFERROR(IF(T147-T146&lt;=0,"",V147/SQRT(Table_pg3[[#This Row],[Удельное сопротивление грунта, Ом·м]])),V147/SQRT(Table_pg3[[#This Row],[Удельное сопротивление грунта, Ом·м]]))</f>
        <v/>
      </c>
      <c r="AC147" s="7" t="str">
        <f>IFERROR(IF(Z147-Z146&lt;=0,"",AB147/SQRT(Table_pg4[[#This Row],[Удельное сопротивление грунта, Ом·м]])),AB147/SQRT(Table_pg4[[#This Row],[Удельное сопротивление грунта, Ом·м]]))</f>
        <v/>
      </c>
      <c r="AI147" s="7" t="str">
        <f>IFERROR(IF(AF147-AF146&lt;=0,"",AH147/SQRT(Table_pg5[[#This Row],[Удельное сопротивление грунта, Ом·м]])),AH147/SQRT(Table_pg5[[#This Row],[Удельное сопротивление грунта, Ом·м]]))</f>
        <v/>
      </c>
      <c r="AO147" s="7" t="str">
        <f>IFERROR(IF(AL147-AL146&lt;=0,"",AN147/SQRT(Table_pg6[[#This Row],[Удельное сопротивление грунта, Ом·м]])),AN147/SQRT(Table_pg6[[#This Row],[Удельное сопротивление грунта, Ом·м]]))</f>
        <v/>
      </c>
      <c r="AQ147" s="57"/>
      <c r="AR147" s="44"/>
      <c r="AS147" s="45"/>
      <c r="AU147" s="7" t="str">
        <f>IFERROR(IF(AR147-AR146&lt;=0,"",AT147/SQRT(Table_pg7[[#This Row],[Удельное сопротивление грунта, Ом·м]])),AT147/SQRT(Table_pg7[[#This Row],[Удельное сопротивление грунта, Ом·м]]))</f>
        <v/>
      </c>
      <c r="BA147" s="7" t="str">
        <f>IFERROR(IF(AX147-AX146&lt;=0,"",AZ147/SQRT(Table_pg8[[#This Row],[Удельное сопротивление грунта, Ом·м]])),AZ147/SQRT(Table_pg8[[#This Row],[Удельное сопротивление грунта, Ом·м]]))</f>
        <v/>
      </c>
      <c r="BC147" s="57"/>
      <c r="BD147" s="44"/>
      <c r="BE147" s="45"/>
      <c r="BG147" s="7" t="str">
        <f>IFERROR(IF(BD147-AX166&lt;=0,"",BF147/SQRT(Table_pg9[[#This Row],[Удельное сопротивление грунта, Ом·м]])),BF147/SQRT(Table_pg9[[#This Row],[Удельное сопротивление грунта, Ом·м]]))</f>
        <v/>
      </c>
      <c r="BI147" s="57"/>
      <c r="BJ147" s="44"/>
      <c r="BK147" s="45"/>
      <c r="BM147" s="7" t="str">
        <f>IFERROR(IF(BJ147-BD176&lt;=0,"",BL147/SQRT(Table_pg10[[#This Row],[Удельное сопротивление грунта, Ом·м]])),BL147/SQRT(Table_pg10[[#This Row],[Удельное сопротивление грунта, Ом·м]]))</f>
        <v/>
      </c>
    </row>
    <row r="148" spans="1:65">
      <c r="A148" s="34">
        <v>1</v>
      </c>
      <c r="B148" s="44">
        <v>510.80000000000325</v>
      </c>
      <c r="C148" s="45">
        <v>49.9</v>
      </c>
      <c r="D148" s="7">
        <f t="shared" si="14"/>
        <v>100.00000000002274</v>
      </c>
      <c r="E148" s="7">
        <f>IFERROR(IF(B148-B147&lt;=0,"",D148/SQRT(Table_pg[[#This Row],[Удельное сопротивление грунта, Ом·м]])),D148/SQRT(Table_pg[[#This Row],[Удельное сопротивление грунта, Ом·м]]))</f>
        <v>14.156299007978658</v>
      </c>
      <c r="G148" s="38">
        <v>143</v>
      </c>
      <c r="H148" s="58">
        <v>510.80000000000325</v>
      </c>
      <c r="I148" s="61">
        <v>49.9</v>
      </c>
      <c r="J148" s="53">
        <f t="shared" si="15"/>
        <v>100.00000000002274</v>
      </c>
      <c r="K148" s="7">
        <f>IFERROR(IF(H148-H147&lt;=0,"",J148/SQRT(Table_pg1[[#This Row],[Удельное сопротивление грунта, Ом·м]])),J148/SQRT(Table_pg1[[#This Row],[Удельное сопротивление грунта, Ом·м]]))</f>
        <v>14.156299007978658</v>
      </c>
      <c r="Q148" s="7" t="str">
        <f>IFERROR(IF(N148-N147&lt;=0,"",P148/SQRT(Table_pg2[[#This Row],[Удельное сопротивление грунта, Ом·м]])),P148/SQRT(Table_pg2[[#This Row],[Удельное сопротивление грунта, Ом·м]]))</f>
        <v/>
      </c>
      <c r="W148" s="7" t="str">
        <f>IFERROR(IF(T148-T147&lt;=0,"",V148/SQRT(Table_pg3[[#This Row],[Удельное сопротивление грунта, Ом·м]])),V148/SQRT(Table_pg3[[#This Row],[Удельное сопротивление грунта, Ом·м]]))</f>
        <v/>
      </c>
      <c r="AC148" s="7" t="str">
        <f>IFERROR(IF(Z148-Z147&lt;=0,"",AB148/SQRT(Table_pg4[[#This Row],[Удельное сопротивление грунта, Ом·м]])),AB148/SQRT(Table_pg4[[#This Row],[Удельное сопротивление грунта, Ом·м]]))</f>
        <v/>
      </c>
      <c r="AI148" s="7" t="str">
        <f>IFERROR(IF(AF148-AF147&lt;=0,"",AH148/SQRT(Table_pg5[[#This Row],[Удельное сопротивление грунта, Ом·м]])),AH148/SQRT(Table_pg5[[#This Row],[Удельное сопротивление грунта, Ом·м]]))</f>
        <v/>
      </c>
      <c r="AO148" s="7" t="str">
        <f>IFERROR(IF(AL148-AL147&lt;=0,"",AN148/SQRT(Table_pg6[[#This Row],[Удельное сопротивление грунта, Ом·м]])),AN148/SQRT(Table_pg6[[#This Row],[Удельное сопротивление грунта, Ом·м]]))</f>
        <v/>
      </c>
      <c r="AQ148" s="57"/>
      <c r="AR148" s="44"/>
      <c r="AS148" s="45"/>
      <c r="AU148" s="7" t="str">
        <f>IFERROR(IF(AR148-AR147&lt;=0,"",AT148/SQRT(Table_pg7[[#This Row],[Удельное сопротивление грунта, Ом·м]])),AT148/SQRT(Table_pg7[[#This Row],[Удельное сопротивление грунта, Ом·м]]))</f>
        <v/>
      </c>
      <c r="BA148" s="7" t="str">
        <f>IFERROR(IF(AX148-AX147&lt;=0,"",AZ148/SQRT(Table_pg8[[#This Row],[Удельное сопротивление грунта, Ом·м]])),AZ148/SQRT(Table_pg8[[#This Row],[Удельное сопротивление грунта, Ом·м]]))</f>
        <v/>
      </c>
      <c r="BC148" s="57"/>
      <c r="BD148" s="44"/>
      <c r="BE148" s="45"/>
      <c r="BG148" s="7" t="str">
        <f>IFERROR(IF(BD148-AX167&lt;=0,"",BF148/SQRT(Table_pg9[[#This Row],[Удельное сопротивление грунта, Ом·м]])),BF148/SQRT(Table_pg9[[#This Row],[Удельное сопротивление грунта, Ом·м]]))</f>
        <v/>
      </c>
      <c r="BI148" s="57"/>
      <c r="BJ148" s="44"/>
      <c r="BK148" s="45"/>
      <c r="BM148" s="7" t="str">
        <f>IFERROR(IF(BJ148-BD177&lt;=0,"",BL148/SQRT(Table_pg10[[#This Row],[Удельное сопротивление грунта, Ом·м]])),BL148/SQRT(Table_pg10[[#This Row],[Удельное сопротивление грунта, Ом·м]]))</f>
        <v/>
      </c>
    </row>
    <row r="149" spans="1:65">
      <c r="A149" s="34">
        <v>1</v>
      </c>
      <c r="B149" s="44">
        <v>510.90000000000327</v>
      </c>
      <c r="C149" s="45">
        <v>51</v>
      </c>
      <c r="D149" s="7">
        <f t="shared" si="14"/>
        <v>100.00000000002274</v>
      </c>
      <c r="E149" s="7">
        <f>IFERROR(IF(B149-B148&lt;=0,"",D149/SQRT(Table_pg[[#This Row],[Удельное сопротивление грунта, Ом·м]])),D149/SQRT(Table_pg[[#This Row],[Удельное сопротивление грунта, Ом·м]]))</f>
        <v>14.002800840283282</v>
      </c>
      <c r="G149" s="49">
        <v>144</v>
      </c>
      <c r="H149" s="59">
        <v>510.90000000000327</v>
      </c>
      <c r="I149" s="60">
        <v>51</v>
      </c>
      <c r="J149" s="52">
        <f t="shared" si="15"/>
        <v>100.00000000002274</v>
      </c>
      <c r="K149" s="7">
        <f>IFERROR(IF(H149-H148&lt;=0,"",J149/SQRT(Table_pg1[[#This Row],[Удельное сопротивление грунта, Ом·м]])),J149/SQRT(Table_pg1[[#This Row],[Удельное сопротивление грунта, Ом·м]]))</f>
        <v>14.002800840283282</v>
      </c>
      <c r="Q149" s="7" t="str">
        <f>IFERROR(IF(N149-N148&lt;=0,"",P149/SQRT(Table_pg2[[#This Row],[Удельное сопротивление грунта, Ом·м]])),P149/SQRT(Table_pg2[[#This Row],[Удельное сопротивление грунта, Ом·м]]))</f>
        <v/>
      </c>
      <c r="W149" s="7" t="str">
        <f>IFERROR(IF(T149-T148&lt;=0,"",V149/SQRT(Table_pg3[[#This Row],[Удельное сопротивление грунта, Ом·м]])),V149/SQRT(Table_pg3[[#This Row],[Удельное сопротивление грунта, Ом·м]]))</f>
        <v/>
      </c>
      <c r="AC149" s="7" t="str">
        <f>IFERROR(IF(Z149-Z148&lt;=0,"",AB149/SQRT(Table_pg4[[#This Row],[Удельное сопротивление грунта, Ом·м]])),AB149/SQRT(Table_pg4[[#This Row],[Удельное сопротивление грунта, Ом·м]]))</f>
        <v/>
      </c>
      <c r="AI149" s="7" t="str">
        <f>IFERROR(IF(AF149-AF148&lt;=0,"",AH149/SQRT(Table_pg5[[#This Row],[Удельное сопротивление грунта, Ом·м]])),AH149/SQRT(Table_pg5[[#This Row],[Удельное сопротивление грунта, Ом·м]]))</f>
        <v/>
      </c>
      <c r="AO149" s="7" t="str">
        <f>IFERROR(IF(AL149-AL148&lt;=0,"",AN149/SQRT(Table_pg6[[#This Row],[Удельное сопротивление грунта, Ом·м]])),AN149/SQRT(Table_pg6[[#This Row],[Удельное сопротивление грунта, Ом·м]]))</f>
        <v/>
      </c>
      <c r="AQ149" s="57"/>
      <c r="AR149" s="44"/>
      <c r="AS149" s="45"/>
      <c r="AU149" s="7" t="str">
        <f>IFERROR(IF(AR149-AR148&lt;=0,"",AT149/SQRT(Table_pg7[[#This Row],[Удельное сопротивление грунта, Ом·м]])),AT149/SQRT(Table_pg7[[#This Row],[Удельное сопротивление грунта, Ом·м]]))</f>
        <v/>
      </c>
      <c r="BA149" s="7" t="str">
        <f>IFERROR(IF(AX149-AX148&lt;=0,"",AZ149/SQRT(Table_pg8[[#This Row],[Удельное сопротивление грунта, Ом·м]])),AZ149/SQRT(Table_pg8[[#This Row],[Удельное сопротивление грунта, Ом·м]]))</f>
        <v/>
      </c>
      <c r="BC149" s="57"/>
      <c r="BD149" s="44"/>
      <c r="BE149" s="45"/>
      <c r="BG149" s="7" t="str">
        <f>IFERROR(IF(BD149-AX168&lt;=0,"",BF149/SQRT(Table_pg9[[#This Row],[Удельное сопротивление грунта, Ом·м]])),BF149/SQRT(Table_pg9[[#This Row],[Удельное сопротивление грунта, Ом·м]]))</f>
        <v/>
      </c>
      <c r="BI149" s="57"/>
      <c r="BJ149" s="44"/>
      <c r="BK149" s="45"/>
      <c r="BM149" s="7" t="str">
        <f>IFERROR(IF(BJ149-BD178&lt;=0,"",BL149/SQRT(Table_pg10[[#This Row],[Удельное сопротивление грунта, Ом·м]])),BL149/SQRT(Table_pg10[[#This Row],[Удельное сопротивление грунта, Ом·м]]))</f>
        <v/>
      </c>
    </row>
    <row r="150" spans="1:65">
      <c r="A150" s="34">
        <v>1</v>
      </c>
      <c r="B150" s="44">
        <v>511.0000000000033</v>
      </c>
      <c r="C150" s="45">
        <v>50.5</v>
      </c>
      <c r="D150" s="7">
        <f t="shared" si="14"/>
        <v>100.00000000002274</v>
      </c>
      <c r="E150" s="7">
        <f>IFERROR(IF(B150-B149&lt;=0,"",D150/SQRT(Table_pg[[#This Row],[Удельное сопротивление грунта, Ом·м]])),D150/SQRT(Table_pg[[#This Row],[Удельное сопротивление грунта, Ом·м]]))</f>
        <v>14.071950894609037</v>
      </c>
      <c r="G150" s="38">
        <v>145</v>
      </c>
      <c r="H150" s="58">
        <v>511.0000000000033</v>
      </c>
      <c r="I150" s="61">
        <v>50.5</v>
      </c>
      <c r="J150" s="53">
        <f t="shared" si="15"/>
        <v>100.00000000002274</v>
      </c>
      <c r="K150" s="7">
        <f>IFERROR(IF(H150-H149&lt;=0,"",J150/SQRT(Table_pg1[[#This Row],[Удельное сопротивление грунта, Ом·м]])),J150/SQRT(Table_pg1[[#This Row],[Удельное сопротивление грунта, Ом·м]]))</f>
        <v>14.071950894609037</v>
      </c>
      <c r="Q150" s="7" t="str">
        <f>IFERROR(IF(N150-N149&lt;=0,"",P150/SQRT(Table_pg2[[#This Row],[Удельное сопротивление грунта, Ом·м]])),P150/SQRT(Table_pg2[[#This Row],[Удельное сопротивление грунта, Ом·м]]))</f>
        <v/>
      </c>
      <c r="W150" s="7" t="str">
        <f>IFERROR(IF(T150-T149&lt;=0,"",V150/SQRT(Table_pg3[[#This Row],[Удельное сопротивление грунта, Ом·м]])),V150/SQRT(Table_pg3[[#This Row],[Удельное сопротивление грунта, Ом·м]]))</f>
        <v/>
      </c>
      <c r="AC150" s="7" t="str">
        <f>IFERROR(IF(Z150-Z149&lt;=0,"",AB150/SQRT(Table_pg4[[#This Row],[Удельное сопротивление грунта, Ом·м]])),AB150/SQRT(Table_pg4[[#This Row],[Удельное сопротивление грунта, Ом·м]]))</f>
        <v/>
      </c>
      <c r="AI150" s="7" t="str">
        <f>IFERROR(IF(AF150-AF149&lt;=0,"",AH150/SQRT(Table_pg5[[#This Row],[Удельное сопротивление грунта, Ом·м]])),AH150/SQRT(Table_pg5[[#This Row],[Удельное сопротивление грунта, Ом·м]]))</f>
        <v/>
      </c>
      <c r="AO150" s="7" t="str">
        <f>IFERROR(IF(AL150-AL149&lt;=0,"",AN150/SQRT(Table_pg6[[#This Row],[Удельное сопротивление грунта, Ом·м]])),AN150/SQRT(Table_pg6[[#This Row],[Удельное сопротивление грунта, Ом·м]]))</f>
        <v/>
      </c>
      <c r="AQ150" s="57"/>
      <c r="AR150" s="44"/>
      <c r="AS150" s="45"/>
      <c r="AU150" s="7" t="str">
        <f>IFERROR(IF(AR150-AR149&lt;=0,"",AT150/SQRT(Table_pg7[[#This Row],[Удельное сопротивление грунта, Ом·м]])),AT150/SQRT(Table_pg7[[#This Row],[Удельное сопротивление грунта, Ом·м]]))</f>
        <v/>
      </c>
      <c r="BA150" s="7" t="str">
        <f>IFERROR(IF(AX150-AX149&lt;=0,"",AZ150/SQRT(Table_pg8[[#This Row],[Удельное сопротивление грунта, Ом·м]])),AZ150/SQRT(Table_pg8[[#This Row],[Удельное сопротивление грунта, Ом·м]]))</f>
        <v/>
      </c>
      <c r="BC150" s="57"/>
      <c r="BD150" s="44"/>
      <c r="BE150" s="45"/>
      <c r="BG150" s="7" t="str">
        <f>IFERROR(IF(BD150-AX169&lt;=0,"",BF150/SQRT(Table_pg9[[#This Row],[Удельное сопротивление грунта, Ом·м]])),BF150/SQRT(Table_pg9[[#This Row],[Удельное сопротивление грунта, Ом·м]]))</f>
        <v/>
      </c>
      <c r="BI150" s="57"/>
      <c r="BJ150" s="44"/>
      <c r="BK150" s="45"/>
      <c r="BM150" s="7" t="str">
        <f>IFERROR(IF(BJ150-BD179&lt;=0,"",BL150/SQRT(Table_pg10[[#This Row],[Удельное сопротивление грунта, Ом·м]])),BL150/SQRT(Table_pg10[[#This Row],[Удельное сопротивление грунта, Ом·м]]))</f>
        <v/>
      </c>
    </row>
    <row r="151" spans="1:65">
      <c r="A151" s="34">
        <v>1</v>
      </c>
      <c r="B151" s="44">
        <v>511.10000000000332</v>
      </c>
      <c r="C151" s="45">
        <v>51.7</v>
      </c>
      <c r="D151" s="7">
        <f t="shared" si="14"/>
        <v>100.00000000002274</v>
      </c>
      <c r="E151" s="7">
        <f>IFERROR(IF(B151-B150&lt;=0,"",D151/SQRT(Table_pg[[#This Row],[Удельное сопротивление грунта, Ом·м]])),D151/SQRT(Table_pg[[#This Row],[Удельное сопротивление грунта, Ом·м]]))</f>
        <v>13.907681247390048</v>
      </c>
      <c r="G151" s="49">
        <v>146</v>
      </c>
      <c r="H151" s="59">
        <v>511.10000000000332</v>
      </c>
      <c r="I151" s="60">
        <v>51.7</v>
      </c>
      <c r="J151" s="52">
        <f t="shared" si="15"/>
        <v>100.00000000002274</v>
      </c>
      <c r="K151" s="7">
        <f>IFERROR(IF(H151-H150&lt;=0,"",J151/SQRT(Table_pg1[[#This Row],[Удельное сопротивление грунта, Ом·м]])),J151/SQRT(Table_pg1[[#This Row],[Удельное сопротивление грунта, Ом·м]]))</f>
        <v>13.907681247390048</v>
      </c>
      <c r="Q151" s="7" t="str">
        <f>IFERROR(IF(N151-N150&lt;=0,"",P151/SQRT(Table_pg2[[#This Row],[Удельное сопротивление грунта, Ом·м]])),P151/SQRT(Table_pg2[[#This Row],[Удельное сопротивление грунта, Ом·м]]))</f>
        <v/>
      </c>
      <c r="W151" s="7" t="str">
        <f>IFERROR(IF(T151-T150&lt;=0,"",V151/SQRT(Table_pg3[[#This Row],[Удельное сопротивление грунта, Ом·м]])),V151/SQRT(Table_pg3[[#This Row],[Удельное сопротивление грунта, Ом·м]]))</f>
        <v/>
      </c>
      <c r="AC151" s="7" t="str">
        <f>IFERROR(IF(Z151-Z150&lt;=0,"",AB151/SQRT(Table_pg4[[#This Row],[Удельное сопротивление грунта, Ом·м]])),AB151/SQRT(Table_pg4[[#This Row],[Удельное сопротивление грунта, Ом·м]]))</f>
        <v/>
      </c>
      <c r="AI151" s="7" t="str">
        <f>IFERROR(IF(AF151-AF150&lt;=0,"",AH151/SQRT(Table_pg5[[#This Row],[Удельное сопротивление грунта, Ом·м]])),AH151/SQRT(Table_pg5[[#This Row],[Удельное сопротивление грунта, Ом·м]]))</f>
        <v/>
      </c>
      <c r="AO151" s="7" t="str">
        <f>IFERROR(IF(AL151-AL150&lt;=0,"",AN151/SQRT(Table_pg6[[#This Row],[Удельное сопротивление грунта, Ом·м]])),AN151/SQRT(Table_pg6[[#This Row],[Удельное сопротивление грунта, Ом·м]]))</f>
        <v/>
      </c>
      <c r="AQ151" s="57"/>
      <c r="AR151" s="44"/>
      <c r="AS151" s="45"/>
      <c r="AU151" s="7" t="str">
        <f>IFERROR(IF(AR151-AR150&lt;=0,"",AT151/SQRT(Table_pg7[[#This Row],[Удельное сопротивление грунта, Ом·м]])),AT151/SQRT(Table_pg7[[#This Row],[Удельное сопротивление грунта, Ом·м]]))</f>
        <v/>
      </c>
      <c r="BA151" s="7" t="str">
        <f>IFERROR(IF(AX151-AX150&lt;=0,"",AZ151/SQRT(Table_pg8[[#This Row],[Удельное сопротивление грунта, Ом·м]])),AZ151/SQRT(Table_pg8[[#This Row],[Удельное сопротивление грунта, Ом·м]]))</f>
        <v/>
      </c>
      <c r="BC151" s="57"/>
      <c r="BD151" s="44"/>
      <c r="BE151" s="45"/>
      <c r="BG151" s="7" t="str">
        <f>IFERROR(IF(BD151-AX170&lt;=0,"",BF151/SQRT(Table_pg9[[#This Row],[Удельное сопротивление грунта, Ом·м]])),BF151/SQRT(Table_pg9[[#This Row],[Удельное сопротивление грунта, Ом·м]]))</f>
        <v/>
      </c>
      <c r="BI151" s="57"/>
      <c r="BJ151" s="44"/>
      <c r="BK151" s="45"/>
      <c r="BM151" s="7" t="str">
        <f>IFERROR(IF(BJ151-BD180&lt;=0,"",BL151/SQRT(Table_pg10[[#This Row],[Удельное сопротивление грунта, Ом·м]])),BL151/SQRT(Table_pg10[[#This Row],[Удельное сопротивление грунта, Ом·м]]))</f>
        <v/>
      </c>
    </row>
    <row r="152" spans="1:65">
      <c r="A152" s="34">
        <v>1</v>
      </c>
      <c r="B152" s="44">
        <v>511.20000000000334</v>
      </c>
      <c r="C152" s="45">
        <v>56.9</v>
      </c>
      <c r="D152" s="7">
        <f t="shared" si="14"/>
        <v>100.00000000002274</v>
      </c>
      <c r="E152" s="7">
        <f>IFERROR(IF(B152-B151&lt;=0,"",D152/SQRT(Table_pg[[#This Row],[Удельное сопротивление грунта, Ом·м]])),D152/SQRT(Table_pg[[#This Row],[Удельное сопротивление грунта, Ом·м]]))</f>
        <v>13.256957585694481</v>
      </c>
      <c r="G152" s="38">
        <v>147</v>
      </c>
      <c r="H152" s="58">
        <v>511.20000000000334</v>
      </c>
      <c r="I152" s="61">
        <v>56.9</v>
      </c>
      <c r="J152" s="53">
        <f t="shared" si="15"/>
        <v>100.00000000002274</v>
      </c>
      <c r="K152" s="7">
        <f>IFERROR(IF(H152-H151&lt;=0,"",J152/SQRT(Table_pg1[[#This Row],[Удельное сопротивление грунта, Ом·м]])),J152/SQRT(Table_pg1[[#This Row],[Удельное сопротивление грунта, Ом·м]]))</f>
        <v>13.256957585694481</v>
      </c>
      <c r="Q152" s="7" t="str">
        <f>IFERROR(IF(N152-N151&lt;=0,"",P152/SQRT(Table_pg2[[#This Row],[Удельное сопротивление грунта, Ом·м]])),P152/SQRT(Table_pg2[[#This Row],[Удельное сопротивление грунта, Ом·м]]))</f>
        <v/>
      </c>
      <c r="W152" s="7" t="str">
        <f>IFERROR(IF(T152-T151&lt;=0,"",V152/SQRT(Table_pg3[[#This Row],[Удельное сопротивление грунта, Ом·м]])),V152/SQRT(Table_pg3[[#This Row],[Удельное сопротивление грунта, Ом·м]]))</f>
        <v/>
      </c>
      <c r="AC152" s="7" t="str">
        <f>IFERROR(IF(Z152-Z151&lt;=0,"",AB152/SQRT(Table_pg4[[#This Row],[Удельное сопротивление грунта, Ом·м]])),AB152/SQRT(Table_pg4[[#This Row],[Удельное сопротивление грунта, Ом·м]]))</f>
        <v/>
      </c>
      <c r="AI152" s="7" t="str">
        <f>IFERROR(IF(AF152-AF151&lt;=0,"",AH152/SQRT(Table_pg5[[#This Row],[Удельное сопротивление грунта, Ом·м]])),AH152/SQRT(Table_pg5[[#This Row],[Удельное сопротивление грунта, Ом·м]]))</f>
        <v/>
      </c>
      <c r="AO152" s="7" t="str">
        <f>IFERROR(IF(AL152-AL151&lt;=0,"",AN152/SQRT(Table_pg6[[#This Row],[Удельное сопротивление грунта, Ом·м]])),AN152/SQRT(Table_pg6[[#This Row],[Удельное сопротивление грунта, Ом·м]]))</f>
        <v/>
      </c>
      <c r="AQ152" s="57"/>
      <c r="AR152" s="44"/>
      <c r="AS152" s="45"/>
      <c r="AU152" s="7" t="str">
        <f>IFERROR(IF(AR152-AR151&lt;=0,"",AT152/SQRT(Table_pg7[[#This Row],[Удельное сопротивление грунта, Ом·м]])),AT152/SQRT(Table_pg7[[#This Row],[Удельное сопротивление грунта, Ом·м]]))</f>
        <v/>
      </c>
      <c r="BA152" s="7" t="str">
        <f>IFERROR(IF(AX152-AX151&lt;=0,"",AZ152/SQRT(Table_pg8[[#This Row],[Удельное сопротивление грунта, Ом·м]])),AZ152/SQRT(Table_pg8[[#This Row],[Удельное сопротивление грунта, Ом·м]]))</f>
        <v/>
      </c>
      <c r="BC152" s="57"/>
      <c r="BD152" s="44"/>
      <c r="BE152" s="45"/>
      <c r="BG152" s="7" t="str">
        <f>IFERROR(IF(BD152-AX171&lt;=0,"",BF152/SQRT(Table_pg9[[#This Row],[Удельное сопротивление грунта, Ом·м]])),BF152/SQRT(Table_pg9[[#This Row],[Удельное сопротивление грунта, Ом·м]]))</f>
        <v/>
      </c>
      <c r="BI152" s="57"/>
      <c r="BJ152" s="44"/>
      <c r="BK152" s="45"/>
      <c r="BM152" s="7" t="str">
        <f>IFERROR(IF(BJ152-BD181&lt;=0,"",BL152/SQRT(Table_pg10[[#This Row],[Удельное сопротивление грунта, Ом·м]])),BL152/SQRT(Table_pg10[[#This Row],[Удельное сопротивление грунта, Ом·м]]))</f>
        <v/>
      </c>
    </row>
    <row r="153" spans="1:65">
      <c r="A153" s="34">
        <v>1</v>
      </c>
      <c r="B153" s="44">
        <v>511.30000000000337</v>
      </c>
      <c r="C153" s="45">
        <v>57.7</v>
      </c>
      <c r="D153" s="7">
        <f t="shared" si="14"/>
        <v>100.00000000002274</v>
      </c>
      <c r="E153" s="7">
        <f>IFERROR(IF(B153-B152&lt;=0,"",D153/SQRT(Table_pg[[#This Row],[Удельное сопротивление грунта, Ом·м]])),D153/SQRT(Table_pg[[#This Row],[Удельное сопротивление грунта, Ом·м]]))</f>
        <v>13.164734152400181</v>
      </c>
      <c r="G153" s="49">
        <v>148</v>
      </c>
      <c r="H153" s="59">
        <v>511.30000000000337</v>
      </c>
      <c r="I153" s="60">
        <v>57.7</v>
      </c>
      <c r="J153" s="52">
        <f t="shared" si="15"/>
        <v>100.00000000002274</v>
      </c>
      <c r="K153" s="7">
        <f>IFERROR(IF(H153-H152&lt;=0,"",J153/SQRT(Table_pg1[[#This Row],[Удельное сопротивление грунта, Ом·м]])),J153/SQRT(Table_pg1[[#This Row],[Удельное сопротивление грунта, Ом·м]]))</f>
        <v>13.164734152400181</v>
      </c>
      <c r="Q153" s="7" t="str">
        <f>IFERROR(IF(N153-N152&lt;=0,"",P153/SQRT(Table_pg2[[#This Row],[Удельное сопротивление грунта, Ом·м]])),P153/SQRT(Table_pg2[[#This Row],[Удельное сопротивление грунта, Ом·м]]))</f>
        <v/>
      </c>
      <c r="W153" s="7" t="str">
        <f>IFERROR(IF(T153-T152&lt;=0,"",V153/SQRT(Table_pg3[[#This Row],[Удельное сопротивление грунта, Ом·м]])),V153/SQRT(Table_pg3[[#This Row],[Удельное сопротивление грунта, Ом·м]]))</f>
        <v/>
      </c>
      <c r="AC153" s="7" t="str">
        <f>IFERROR(IF(Z153-Z152&lt;=0,"",AB153/SQRT(Table_pg4[[#This Row],[Удельное сопротивление грунта, Ом·м]])),AB153/SQRT(Table_pg4[[#This Row],[Удельное сопротивление грунта, Ом·м]]))</f>
        <v/>
      </c>
      <c r="AI153" s="7" t="str">
        <f>IFERROR(IF(AF153-AF152&lt;=0,"",AH153/SQRT(Table_pg5[[#This Row],[Удельное сопротивление грунта, Ом·м]])),AH153/SQRT(Table_pg5[[#This Row],[Удельное сопротивление грунта, Ом·м]]))</f>
        <v/>
      </c>
      <c r="AO153" s="7" t="str">
        <f>IFERROR(IF(AL153-AL152&lt;=0,"",AN153/SQRT(Table_pg6[[#This Row],[Удельное сопротивление грунта, Ом·м]])),AN153/SQRT(Table_pg6[[#This Row],[Удельное сопротивление грунта, Ом·м]]))</f>
        <v/>
      </c>
      <c r="AQ153" s="57"/>
      <c r="AR153" s="44"/>
      <c r="AS153" s="45"/>
      <c r="AU153" s="7" t="str">
        <f>IFERROR(IF(AR153-AR152&lt;=0,"",AT153/SQRT(Table_pg7[[#This Row],[Удельное сопротивление грунта, Ом·м]])),AT153/SQRT(Table_pg7[[#This Row],[Удельное сопротивление грунта, Ом·м]]))</f>
        <v/>
      </c>
      <c r="BA153" s="7" t="str">
        <f>IFERROR(IF(AX153-AX152&lt;=0,"",AZ153/SQRT(Table_pg8[[#This Row],[Удельное сопротивление грунта, Ом·м]])),AZ153/SQRT(Table_pg8[[#This Row],[Удельное сопротивление грунта, Ом·м]]))</f>
        <v/>
      </c>
      <c r="BC153" s="57"/>
      <c r="BD153" s="44"/>
      <c r="BE153" s="45"/>
      <c r="BG153" s="7" t="str">
        <f>IFERROR(IF(BD153-AX172&lt;=0,"",BF153/SQRT(Table_pg9[[#This Row],[Удельное сопротивление грунта, Ом·м]])),BF153/SQRT(Table_pg9[[#This Row],[Удельное сопротивление грунта, Ом·м]]))</f>
        <v/>
      </c>
      <c r="BI153" s="57"/>
      <c r="BJ153" s="44"/>
      <c r="BK153" s="45"/>
      <c r="BM153" s="7" t="str">
        <f>IFERROR(IF(BJ153-BD182&lt;=0,"",BL153/SQRT(Table_pg10[[#This Row],[Удельное сопротивление грунта, Ом·м]])),BL153/SQRT(Table_pg10[[#This Row],[Удельное сопротивление грунта, Ом·м]]))</f>
        <v/>
      </c>
    </row>
    <row r="154" spans="1:65">
      <c r="A154" s="34">
        <v>1</v>
      </c>
      <c r="B154" s="44">
        <v>511.40000000000339</v>
      </c>
      <c r="C154" s="45">
        <v>57.5</v>
      </c>
      <c r="D154" s="7">
        <f t="shared" si="14"/>
        <v>100.00000000002274</v>
      </c>
      <c r="E154" s="7">
        <f>IFERROR(IF(B154-B153&lt;=0,"",D154/SQRT(Table_pg[[#This Row],[Удельное сопротивление грунта, Ом·м]])),D154/SQRT(Table_pg[[#This Row],[Удельное сопротивление грунта, Ом·м]]))</f>
        <v>13.187609467918739</v>
      </c>
      <c r="G154" s="38">
        <v>149</v>
      </c>
      <c r="H154" s="58">
        <v>511.40000000000339</v>
      </c>
      <c r="I154" s="61">
        <v>57.5</v>
      </c>
      <c r="J154" s="53">
        <f t="shared" si="15"/>
        <v>100.00000000002274</v>
      </c>
      <c r="K154" s="7">
        <f>IFERROR(IF(H154-H153&lt;=0,"",J154/SQRT(Table_pg1[[#This Row],[Удельное сопротивление грунта, Ом·м]])),J154/SQRT(Table_pg1[[#This Row],[Удельное сопротивление грунта, Ом·м]]))</f>
        <v>13.187609467918739</v>
      </c>
      <c r="Q154" s="7" t="str">
        <f>IFERROR(IF(N154-N153&lt;=0,"",P154/SQRT(Table_pg2[[#This Row],[Удельное сопротивление грунта, Ом·м]])),P154/SQRT(Table_pg2[[#This Row],[Удельное сопротивление грунта, Ом·м]]))</f>
        <v/>
      </c>
      <c r="W154" s="7" t="str">
        <f>IFERROR(IF(T154-T153&lt;=0,"",V154/SQRT(Table_pg3[[#This Row],[Удельное сопротивление грунта, Ом·м]])),V154/SQRT(Table_pg3[[#This Row],[Удельное сопротивление грунта, Ом·м]]))</f>
        <v/>
      </c>
      <c r="AC154" s="7" t="str">
        <f>IFERROR(IF(Z154-Z153&lt;=0,"",AB154/SQRT(Table_pg4[[#This Row],[Удельное сопротивление грунта, Ом·м]])),AB154/SQRT(Table_pg4[[#This Row],[Удельное сопротивление грунта, Ом·м]]))</f>
        <v/>
      </c>
      <c r="AI154" s="7" t="str">
        <f>IFERROR(IF(AF154-AF153&lt;=0,"",AH154/SQRT(Table_pg5[[#This Row],[Удельное сопротивление грунта, Ом·м]])),AH154/SQRT(Table_pg5[[#This Row],[Удельное сопротивление грунта, Ом·м]]))</f>
        <v/>
      </c>
      <c r="AO154" s="7" t="str">
        <f>IFERROR(IF(AL154-AL153&lt;=0,"",AN154/SQRT(Table_pg6[[#This Row],[Удельное сопротивление грунта, Ом·м]])),AN154/SQRT(Table_pg6[[#This Row],[Удельное сопротивление грунта, Ом·м]]))</f>
        <v/>
      </c>
      <c r="AQ154" s="57"/>
      <c r="AR154" s="44"/>
      <c r="AS154" s="45"/>
      <c r="AU154" s="7" t="str">
        <f>IFERROR(IF(AR154-AR153&lt;=0,"",AT154/SQRT(Table_pg7[[#This Row],[Удельное сопротивление грунта, Ом·м]])),AT154/SQRT(Table_pg7[[#This Row],[Удельное сопротивление грунта, Ом·м]]))</f>
        <v/>
      </c>
      <c r="BA154" s="7" t="str">
        <f>IFERROR(IF(AX154-AX153&lt;=0,"",AZ154/SQRT(Table_pg8[[#This Row],[Удельное сопротивление грунта, Ом·м]])),AZ154/SQRT(Table_pg8[[#This Row],[Удельное сопротивление грунта, Ом·м]]))</f>
        <v/>
      </c>
      <c r="BC154" s="57"/>
      <c r="BD154" s="44"/>
      <c r="BE154" s="45"/>
      <c r="BG154" s="7" t="str">
        <f>IFERROR(IF(BD154-AX173&lt;=0,"",BF154/SQRT(Table_pg9[[#This Row],[Удельное сопротивление грунта, Ом·м]])),BF154/SQRT(Table_pg9[[#This Row],[Удельное сопротивление грунта, Ом·м]]))</f>
        <v/>
      </c>
      <c r="BI154" s="57"/>
      <c r="BJ154" s="44"/>
      <c r="BK154" s="45"/>
      <c r="BM154" s="7" t="str">
        <f>IFERROR(IF(BJ154-BD183&lt;=0,"",BL154/SQRT(Table_pg10[[#This Row],[Удельное сопротивление грунта, Ом·м]])),BL154/SQRT(Table_pg10[[#This Row],[Удельное сопротивление грунта, Ом·м]]))</f>
        <v/>
      </c>
    </row>
    <row r="155" spans="1:65">
      <c r="A155" s="34">
        <v>1</v>
      </c>
      <c r="B155" s="44">
        <v>511.50000000000341</v>
      </c>
      <c r="C155" s="45">
        <v>61.4</v>
      </c>
      <c r="D155" s="7">
        <f t="shared" si="14"/>
        <v>100.00000000002274</v>
      </c>
      <c r="E155" s="7">
        <f>IFERROR(IF(B155-B154&lt;=0,"",D155/SQRT(Table_pg[[#This Row],[Удельное сопротивление грунта, Ом·м]])),D155/SQRT(Table_pg[[#This Row],[Удельное сопротивление грунта, Ом·м]]))</f>
        <v>12.7619140222568</v>
      </c>
      <c r="G155" s="49">
        <v>150</v>
      </c>
      <c r="H155" s="59">
        <v>511.50000000000341</v>
      </c>
      <c r="I155" s="60">
        <v>61.4</v>
      </c>
      <c r="J155" s="52">
        <f t="shared" si="15"/>
        <v>100.00000000002274</v>
      </c>
      <c r="K155" s="7">
        <f>IFERROR(IF(H155-H154&lt;=0,"",J155/SQRT(Table_pg1[[#This Row],[Удельное сопротивление грунта, Ом·м]])),J155/SQRT(Table_pg1[[#This Row],[Удельное сопротивление грунта, Ом·м]]))</f>
        <v>12.7619140222568</v>
      </c>
      <c r="Q155" s="7" t="str">
        <f>IFERROR(IF(N155-N154&lt;=0,"",P155/SQRT(Table_pg2[[#This Row],[Удельное сопротивление грунта, Ом·м]])),P155/SQRT(Table_pg2[[#This Row],[Удельное сопротивление грунта, Ом·м]]))</f>
        <v/>
      </c>
      <c r="W155" s="7" t="str">
        <f>IFERROR(IF(T155-T154&lt;=0,"",V155/SQRT(Table_pg3[[#This Row],[Удельное сопротивление грунта, Ом·м]])),V155/SQRT(Table_pg3[[#This Row],[Удельное сопротивление грунта, Ом·м]]))</f>
        <v/>
      </c>
      <c r="AC155" s="7" t="str">
        <f>IFERROR(IF(Z155-Z154&lt;=0,"",AB155/SQRT(Table_pg4[[#This Row],[Удельное сопротивление грунта, Ом·м]])),AB155/SQRT(Table_pg4[[#This Row],[Удельное сопротивление грунта, Ом·м]]))</f>
        <v/>
      </c>
      <c r="AI155" s="7" t="str">
        <f>IFERROR(IF(AF155-AF154&lt;=0,"",AH155/SQRT(Table_pg5[[#This Row],[Удельное сопротивление грунта, Ом·м]])),AH155/SQRT(Table_pg5[[#This Row],[Удельное сопротивление грунта, Ом·м]]))</f>
        <v/>
      </c>
      <c r="AO155" s="7" t="str">
        <f>IFERROR(IF(AL155-AL154&lt;=0,"",AN155/SQRT(Table_pg6[[#This Row],[Удельное сопротивление грунта, Ом·м]])),AN155/SQRT(Table_pg6[[#This Row],[Удельное сопротивление грунта, Ом·м]]))</f>
        <v/>
      </c>
      <c r="AQ155" s="57"/>
      <c r="AR155" s="44"/>
      <c r="AS155" s="45"/>
      <c r="AU155" s="7" t="str">
        <f>IFERROR(IF(AR155-AR154&lt;=0,"",AT155/SQRT(Table_pg7[[#This Row],[Удельное сопротивление грунта, Ом·м]])),AT155/SQRT(Table_pg7[[#This Row],[Удельное сопротивление грунта, Ом·м]]))</f>
        <v/>
      </c>
      <c r="BA155" s="7" t="str">
        <f>IFERROR(IF(AX155-AX154&lt;=0,"",AZ155/SQRT(Table_pg8[[#This Row],[Удельное сопротивление грунта, Ом·м]])),AZ155/SQRT(Table_pg8[[#This Row],[Удельное сопротивление грунта, Ом·м]]))</f>
        <v/>
      </c>
      <c r="BC155" s="57"/>
      <c r="BD155" s="44"/>
      <c r="BE155" s="45"/>
      <c r="BG155" s="7" t="str">
        <f>IFERROR(IF(BD155-AX174&lt;=0,"",BF155/SQRT(Table_pg9[[#This Row],[Удельное сопротивление грунта, Ом·м]])),BF155/SQRT(Table_pg9[[#This Row],[Удельное сопротивление грунта, Ом·м]]))</f>
        <v/>
      </c>
      <c r="BI155" s="57"/>
      <c r="BJ155" s="44"/>
      <c r="BK155" s="45"/>
      <c r="BM155" s="7" t="str">
        <f>IFERROR(IF(BJ155-BD184&lt;=0,"",BL155/SQRT(Table_pg10[[#This Row],[Удельное сопротивление грунта, Ом·м]])),BL155/SQRT(Table_pg10[[#This Row],[Удельное сопротивление грунта, Ом·м]]))</f>
        <v/>
      </c>
    </row>
    <row r="156" spans="1:65">
      <c r="A156" s="34">
        <v>1</v>
      </c>
      <c r="B156" s="44">
        <v>511.60000000000343</v>
      </c>
      <c r="C156" s="45">
        <v>51</v>
      </c>
      <c r="D156" s="7">
        <f t="shared" si="14"/>
        <v>100.00000000002274</v>
      </c>
      <c r="E156" s="7">
        <f>IFERROR(IF(B156-B155&lt;=0,"",D156/SQRT(Table_pg[[#This Row],[Удельное сопротивление грунта, Ом·м]])),D156/SQRT(Table_pg[[#This Row],[Удельное сопротивление грунта, Ом·м]]))</f>
        <v>14.002800840283282</v>
      </c>
      <c r="G156" s="38">
        <v>151</v>
      </c>
      <c r="H156" s="58">
        <v>511.60000000000343</v>
      </c>
      <c r="I156" s="61">
        <v>51</v>
      </c>
      <c r="J156" s="53">
        <f t="shared" si="15"/>
        <v>100.00000000002274</v>
      </c>
      <c r="K156" s="7">
        <f>IFERROR(IF(H156-H155&lt;=0,"",J156/SQRT(Table_pg1[[#This Row],[Удельное сопротивление грунта, Ом·м]])),J156/SQRT(Table_pg1[[#This Row],[Удельное сопротивление грунта, Ом·м]]))</f>
        <v>14.002800840283282</v>
      </c>
      <c r="Q156" s="7" t="str">
        <f>IFERROR(IF(N156-N155&lt;=0,"",P156/SQRT(Table_pg2[[#This Row],[Удельное сопротивление грунта, Ом·м]])),P156/SQRT(Table_pg2[[#This Row],[Удельное сопротивление грунта, Ом·м]]))</f>
        <v/>
      </c>
      <c r="W156" s="7" t="str">
        <f>IFERROR(IF(T156-T155&lt;=0,"",V156/SQRT(Table_pg3[[#This Row],[Удельное сопротивление грунта, Ом·м]])),V156/SQRT(Table_pg3[[#This Row],[Удельное сопротивление грунта, Ом·м]]))</f>
        <v/>
      </c>
      <c r="AC156" s="7" t="str">
        <f>IFERROR(IF(Z156-Z155&lt;=0,"",AB156/SQRT(Table_pg4[[#This Row],[Удельное сопротивление грунта, Ом·м]])),AB156/SQRT(Table_pg4[[#This Row],[Удельное сопротивление грунта, Ом·м]]))</f>
        <v/>
      </c>
      <c r="AI156" s="7" t="str">
        <f>IFERROR(IF(AF156-AF155&lt;=0,"",AH156/SQRT(Table_pg5[[#This Row],[Удельное сопротивление грунта, Ом·м]])),AH156/SQRT(Table_pg5[[#This Row],[Удельное сопротивление грунта, Ом·м]]))</f>
        <v/>
      </c>
      <c r="AO156" s="7" t="str">
        <f>IFERROR(IF(AL156-AL155&lt;=0,"",AN156/SQRT(Table_pg6[[#This Row],[Удельное сопротивление грунта, Ом·м]])),AN156/SQRT(Table_pg6[[#This Row],[Удельное сопротивление грунта, Ом·м]]))</f>
        <v/>
      </c>
      <c r="AQ156" s="57"/>
      <c r="AR156" s="44"/>
      <c r="AS156" s="45"/>
      <c r="AU156" s="7" t="str">
        <f>IFERROR(IF(AR156-AR155&lt;=0,"",AT156/SQRT(Table_pg7[[#This Row],[Удельное сопротивление грунта, Ом·м]])),AT156/SQRT(Table_pg7[[#This Row],[Удельное сопротивление грунта, Ом·м]]))</f>
        <v/>
      </c>
      <c r="BA156" s="7" t="str">
        <f>IFERROR(IF(AX156-AX155&lt;=0,"",AZ156/SQRT(Table_pg8[[#This Row],[Удельное сопротивление грунта, Ом·м]])),AZ156/SQRT(Table_pg8[[#This Row],[Удельное сопротивление грунта, Ом·м]]))</f>
        <v/>
      </c>
      <c r="BC156" s="57"/>
      <c r="BD156" s="44"/>
      <c r="BE156" s="45"/>
      <c r="BG156" s="7" t="str">
        <f>IFERROR(IF(BD156-AX175&lt;=0,"",BF156/SQRT(Table_pg9[[#This Row],[Удельное сопротивление грунта, Ом·м]])),BF156/SQRT(Table_pg9[[#This Row],[Удельное сопротивление грунта, Ом·м]]))</f>
        <v/>
      </c>
      <c r="BI156" s="57"/>
      <c r="BJ156" s="44"/>
      <c r="BK156" s="45"/>
      <c r="BM156" s="7" t="str">
        <f>IFERROR(IF(BJ156-BD185&lt;=0,"",BL156/SQRT(Table_pg10[[#This Row],[Удельное сопротивление грунта, Ом·м]])),BL156/SQRT(Table_pg10[[#This Row],[Удельное сопротивление грунта, Ом·м]]))</f>
        <v/>
      </c>
    </row>
    <row r="157" spans="1:65">
      <c r="A157" s="34">
        <v>1</v>
      </c>
      <c r="B157" s="44">
        <v>511.70000000000346</v>
      </c>
      <c r="C157" s="45">
        <v>58.1</v>
      </c>
      <c r="D157" s="7">
        <f t="shared" si="14"/>
        <v>100.00000000002274</v>
      </c>
      <c r="E157" s="7">
        <f>IFERROR(IF(B157-B156&lt;=0,"",D157/SQRT(Table_pg[[#This Row],[Удельное сопротивление грунта, Ом·м]])),D157/SQRT(Table_pg[[#This Row],[Удельное сопротивление грунта, Ом·м]]))</f>
        <v>13.119338382212625</v>
      </c>
      <c r="G157" s="49">
        <v>152</v>
      </c>
      <c r="H157" s="59">
        <v>511.70000000000346</v>
      </c>
      <c r="I157" s="60">
        <v>58.1</v>
      </c>
      <c r="J157" s="52">
        <f t="shared" si="15"/>
        <v>100.00000000002274</v>
      </c>
      <c r="K157" s="7">
        <f>IFERROR(IF(H157-H156&lt;=0,"",J157/SQRT(Table_pg1[[#This Row],[Удельное сопротивление грунта, Ом·м]])),J157/SQRT(Table_pg1[[#This Row],[Удельное сопротивление грунта, Ом·м]]))</f>
        <v>13.119338382212625</v>
      </c>
      <c r="Q157" s="7" t="str">
        <f>IFERROR(IF(N157-N156&lt;=0,"",P157/SQRT(Table_pg2[[#This Row],[Удельное сопротивление грунта, Ом·м]])),P157/SQRT(Table_pg2[[#This Row],[Удельное сопротивление грунта, Ом·м]]))</f>
        <v/>
      </c>
      <c r="W157" s="7" t="str">
        <f>IFERROR(IF(T157-T156&lt;=0,"",V157/SQRT(Table_pg3[[#This Row],[Удельное сопротивление грунта, Ом·м]])),V157/SQRT(Table_pg3[[#This Row],[Удельное сопротивление грунта, Ом·м]]))</f>
        <v/>
      </c>
      <c r="AC157" s="7" t="str">
        <f>IFERROR(IF(Z157-Z156&lt;=0,"",AB157/SQRT(Table_pg4[[#This Row],[Удельное сопротивление грунта, Ом·м]])),AB157/SQRT(Table_pg4[[#This Row],[Удельное сопротивление грунта, Ом·м]]))</f>
        <v/>
      </c>
      <c r="AI157" s="7" t="str">
        <f>IFERROR(IF(AF157-AF156&lt;=0,"",AH157/SQRT(Table_pg5[[#This Row],[Удельное сопротивление грунта, Ом·м]])),AH157/SQRT(Table_pg5[[#This Row],[Удельное сопротивление грунта, Ом·м]]))</f>
        <v/>
      </c>
      <c r="AO157" s="7" t="str">
        <f>IFERROR(IF(AL157-AL156&lt;=0,"",AN157/SQRT(Table_pg6[[#This Row],[Удельное сопротивление грунта, Ом·м]])),AN157/SQRT(Table_pg6[[#This Row],[Удельное сопротивление грунта, Ом·м]]))</f>
        <v/>
      </c>
      <c r="AQ157" s="57"/>
      <c r="AR157" s="44"/>
      <c r="AS157" s="45"/>
      <c r="AU157" s="7" t="str">
        <f>IFERROR(IF(AR157-AR156&lt;=0,"",AT157/SQRT(Table_pg7[[#This Row],[Удельное сопротивление грунта, Ом·м]])),AT157/SQRT(Table_pg7[[#This Row],[Удельное сопротивление грунта, Ом·м]]))</f>
        <v/>
      </c>
      <c r="BA157" s="7" t="str">
        <f>IFERROR(IF(AX157-AX156&lt;=0,"",AZ157/SQRT(Table_pg8[[#This Row],[Удельное сопротивление грунта, Ом·м]])),AZ157/SQRT(Table_pg8[[#This Row],[Удельное сопротивление грунта, Ом·м]]))</f>
        <v/>
      </c>
      <c r="BC157" s="57"/>
      <c r="BD157" s="44"/>
      <c r="BE157" s="45"/>
      <c r="BG157" s="7" t="str">
        <f>IFERROR(IF(BD157-AX176&lt;=0,"",BF157/SQRT(Table_pg9[[#This Row],[Удельное сопротивление грунта, Ом·м]])),BF157/SQRT(Table_pg9[[#This Row],[Удельное сопротивление грунта, Ом·м]]))</f>
        <v/>
      </c>
      <c r="BI157" s="57"/>
      <c r="BJ157" s="44"/>
      <c r="BK157" s="45"/>
      <c r="BM157" s="7" t="str">
        <f>IFERROR(IF(BJ157-BD186&lt;=0,"",BL157/SQRT(Table_pg10[[#This Row],[Удельное сопротивление грунта, Ом·м]])),BL157/SQRT(Table_pg10[[#This Row],[Удельное сопротивление грунта, Ом·м]]))</f>
        <v/>
      </c>
    </row>
    <row r="158" spans="1:65">
      <c r="A158" s="34">
        <v>1</v>
      </c>
      <c r="B158" s="44">
        <v>511.80000000000348</v>
      </c>
      <c r="C158" s="45">
        <v>56.6</v>
      </c>
      <c r="D158" s="7">
        <f t="shared" si="14"/>
        <v>100.00000000002274</v>
      </c>
      <c r="E158" s="7">
        <f>IFERROR(IF(B158-B157&lt;=0,"",D158/SQRT(Table_pg[[#This Row],[Удельное сопротивление грунта, Ом·м]])),D158/SQRT(Table_pg[[#This Row],[Удельное сопротивление грунта, Ом·м]]))</f>
        <v>13.292044433786787</v>
      </c>
      <c r="G158" s="38">
        <v>153</v>
      </c>
      <c r="H158" s="58">
        <v>511.80000000000348</v>
      </c>
      <c r="I158" s="61">
        <v>56.6</v>
      </c>
      <c r="J158" s="53">
        <f t="shared" si="15"/>
        <v>100.00000000002274</v>
      </c>
      <c r="K158" s="7">
        <f>IFERROR(IF(H158-H157&lt;=0,"",J158/SQRT(Table_pg1[[#This Row],[Удельное сопротивление грунта, Ом·м]])),J158/SQRT(Table_pg1[[#This Row],[Удельное сопротивление грунта, Ом·м]]))</f>
        <v>13.292044433786787</v>
      </c>
      <c r="Q158" s="7" t="str">
        <f>IFERROR(IF(N158-N157&lt;=0,"",P158/SQRT(Table_pg2[[#This Row],[Удельное сопротивление грунта, Ом·м]])),P158/SQRT(Table_pg2[[#This Row],[Удельное сопротивление грунта, Ом·м]]))</f>
        <v/>
      </c>
      <c r="W158" s="7" t="str">
        <f>IFERROR(IF(T158-T157&lt;=0,"",V158/SQRT(Table_pg3[[#This Row],[Удельное сопротивление грунта, Ом·м]])),V158/SQRT(Table_pg3[[#This Row],[Удельное сопротивление грунта, Ом·м]]))</f>
        <v/>
      </c>
      <c r="AC158" s="7" t="str">
        <f>IFERROR(IF(Z158-Z157&lt;=0,"",AB158/SQRT(Table_pg4[[#This Row],[Удельное сопротивление грунта, Ом·м]])),AB158/SQRT(Table_pg4[[#This Row],[Удельное сопротивление грунта, Ом·м]]))</f>
        <v/>
      </c>
      <c r="AI158" s="7" t="str">
        <f>IFERROR(IF(AF158-AF157&lt;=0,"",AH158/SQRT(Table_pg5[[#This Row],[Удельное сопротивление грунта, Ом·м]])),AH158/SQRT(Table_pg5[[#This Row],[Удельное сопротивление грунта, Ом·м]]))</f>
        <v/>
      </c>
      <c r="AO158" s="7" t="str">
        <f>IFERROR(IF(AL158-AL157&lt;=0,"",AN158/SQRT(Table_pg6[[#This Row],[Удельное сопротивление грунта, Ом·м]])),AN158/SQRT(Table_pg6[[#This Row],[Удельное сопротивление грунта, Ом·м]]))</f>
        <v/>
      </c>
      <c r="AQ158" s="57"/>
      <c r="AR158" s="44"/>
      <c r="AS158" s="45"/>
      <c r="AU158" s="7" t="str">
        <f>IFERROR(IF(AR158-AR157&lt;=0,"",AT158/SQRT(Table_pg7[[#This Row],[Удельное сопротивление грунта, Ом·м]])),AT158/SQRT(Table_pg7[[#This Row],[Удельное сопротивление грунта, Ом·м]]))</f>
        <v/>
      </c>
      <c r="BA158" s="7" t="str">
        <f>IFERROR(IF(AX158-AX157&lt;=0,"",AZ158/SQRT(Table_pg8[[#This Row],[Удельное сопротивление грунта, Ом·м]])),AZ158/SQRT(Table_pg8[[#This Row],[Удельное сопротивление грунта, Ом·м]]))</f>
        <v/>
      </c>
      <c r="BC158" s="57"/>
      <c r="BD158" s="44"/>
      <c r="BE158" s="45"/>
      <c r="BG158" s="7" t="str">
        <f>IFERROR(IF(BD158-AX177&lt;=0,"",BF158/SQRT(Table_pg9[[#This Row],[Удельное сопротивление грунта, Ом·м]])),BF158/SQRT(Table_pg9[[#This Row],[Удельное сопротивление грунта, Ом·м]]))</f>
        <v/>
      </c>
      <c r="BI158" s="57"/>
      <c r="BJ158" s="44"/>
      <c r="BK158" s="45"/>
      <c r="BM158" s="7" t="str">
        <f>IFERROR(IF(BJ158-BD187&lt;=0,"",BL158/SQRT(Table_pg10[[#This Row],[Удельное сопротивление грунта, Ом·м]])),BL158/SQRT(Table_pg10[[#This Row],[Удельное сопротивление грунта, Ом·м]]))</f>
        <v/>
      </c>
    </row>
    <row r="159" spans="1:65">
      <c r="A159" s="34">
        <v>1</v>
      </c>
      <c r="B159" s="44">
        <v>511.9000000000035</v>
      </c>
      <c r="C159" s="45">
        <v>48.6</v>
      </c>
      <c r="D159" s="7">
        <f t="shared" si="14"/>
        <v>100.00000000002274</v>
      </c>
      <c r="E159" s="7">
        <f>IFERROR(IF(B159-B158&lt;=0,"",D159/SQRT(Table_pg[[#This Row],[Удельное сопротивление грунта, Ом·м]])),D159/SQRT(Table_pg[[#This Row],[Удельное сопротивление грунта, Ом·м]]))</f>
        <v>14.344382763734435</v>
      </c>
      <c r="G159" s="49">
        <v>154</v>
      </c>
      <c r="H159" s="59">
        <v>511.9000000000035</v>
      </c>
      <c r="I159" s="60">
        <v>48.6</v>
      </c>
      <c r="J159" s="52">
        <f t="shared" si="15"/>
        <v>100.00000000002274</v>
      </c>
      <c r="K159" s="7">
        <f>IFERROR(IF(H159-H158&lt;=0,"",J159/SQRT(Table_pg1[[#This Row],[Удельное сопротивление грунта, Ом·м]])),J159/SQRT(Table_pg1[[#This Row],[Удельное сопротивление грунта, Ом·м]]))</f>
        <v>14.344382763734435</v>
      </c>
      <c r="Q159" s="7" t="str">
        <f>IFERROR(IF(N159-N158&lt;=0,"",P159/SQRT(Table_pg2[[#This Row],[Удельное сопротивление грунта, Ом·м]])),P159/SQRT(Table_pg2[[#This Row],[Удельное сопротивление грунта, Ом·м]]))</f>
        <v/>
      </c>
      <c r="W159" s="7" t="str">
        <f>IFERROR(IF(T159-T158&lt;=0,"",V159/SQRT(Table_pg3[[#This Row],[Удельное сопротивление грунта, Ом·м]])),V159/SQRT(Table_pg3[[#This Row],[Удельное сопротивление грунта, Ом·м]]))</f>
        <v/>
      </c>
      <c r="AC159" s="7" t="str">
        <f>IFERROR(IF(Z159-Z158&lt;=0,"",AB159/SQRT(Table_pg4[[#This Row],[Удельное сопротивление грунта, Ом·м]])),AB159/SQRT(Table_pg4[[#This Row],[Удельное сопротивление грунта, Ом·м]]))</f>
        <v/>
      </c>
      <c r="AI159" s="7" t="str">
        <f>IFERROR(IF(AF159-AF158&lt;=0,"",AH159/SQRT(Table_pg5[[#This Row],[Удельное сопротивление грунта, Ом·м]])),AH159/SQRT(Table_pg5[[#This Row],[Удельное сопротивление грунта, Ом·м]]))</f>
        <v/>
      </c>
      <c r="AO159" s="7" t="str">
        <f>IFERROR(IF(AL159-AL158&lt;=0,"",AN159/SQRT(Table_pg6[[#This Row],[Удельное сопротивление грунта, Ом·м]])),AN159/SQRT(Table_pg6[[#This Row],[Удельное сопротивление грунта, Ом·м]]))</f>
        <v/>
      </c>
      <c r="AQ159" s="57"/>
      <c r="AR159" s="44"/>
      <c r="AS159" s="45"/>
      <c r="AU159" s="7" t="str">
        <f>IFERROR(IF(AR159-AR158&lt;=0,"",AT159/SQRT(Table_pg7[[#This Row],[Удельное сопротивление грунта, Ом·м]])),AT159/SQRT(Table_pg7[[#This Row],[Удельное сопротивление грунта, Ом·м]]))</f>
        <v/>
      </c>
      <c r="BA159" s="7" t="str">
        <f>IFERROR(IF(AX159-AX158&lt;=0,"",AZ159/SQRT(Table_pg8[[#This Row],[Удельное сопротивление грунта, Ом·м]])),AZ159/SQRT(Table_pg8[[#This Row],[Удельное сопротивление грунта, Ом·м]]))</f>
        <v/>
      </c>
      <c r="BC159" s="57"/>
      <c r="BD159" s="44"/>
      <c r="BE159" s="45"/>
      <c r="BG159" s="7" t="str">
        <f>IFERROR(IF(BD159-AX178&lt;=0,"",BF159/SQRT(Table_pg9[[#This Row],[Удельное сопротивление грунта, Ом·м]])),BF159/SQRT(Table_pg9[[#This Row],[Удельное сопротивление грунта, Ом·м]]))</f>
        <v/>
      </c>
      <c r="BI159" s="57"/>
      <c r="BJ159" s="44"/>
      <c r="BK159" s="45"/>
      <c r="BM159" s="7" t="str">
        <f>IFERROR(IF(BJ159-BD188&lt;=0,"",BL159/SQRT(Table_pg10[[#This Row],[Удельное сопротивление грунта, Ом·м]])),BL159/SQRT(Table_pg10[[#This Row],[Удельное сопротивление грунта, Ом·м]]))</f>
        <v/>
      </c>
    </row>
    <row r="160" spans="1:65">
      <c r="A160" s="34">
        <v>1</v>
      </c>
      <c r="B160" s="44">
        <v>512.00000000000352</v>
      </c>
      <c r="C160" s="45">
        <v>56.2</v>
      </c>
      <c r="D160" s="7">
        <f t="shared" si="14"/>
        <v>100.00000000002274</v>
      </c>
      <c r="E160" s="7">
        <f>IFERROR(IF(B160-B159&lt;=0,"",D160/SQRT(Table_pg[[#This Row],[Удельное сопротивление грунта, Ом·м]])),D160/SQRT(Table_pg[[#This Row],[Удельное сопротивление грунта, Ом·м]]))</f>
        <v>13.339263212808238</v>
      </c>
      <c r="G160" s="38">
        <v>155</v>
      </c>
      <c r="H160" s="58">
        <v>512.00000000000352</v>
      </c>
      <c r="I160" s="61">
        <v>56.2</v>
      </c>
      <c r="J160" s="53">
        <f t="shared" si="15"/>
        <v>100.00000000002274</v>
      </c>
      <c r="K160" s="7">
        <f>IFERROR(IF(H160-H159&lt;=0,"",J160/SQRT(Table_pg1[[#This Row],[Удельное сопротивление грунта, Ом·м]])),J160/SQRT(Table_pg1[[#This Row],[Удельное сопротивление грунта, Ом·м]]))</f>
        <v>13.339263212808238</v>
      </c>
      <c r="Q160" s="7" t="str">
        <f>IFERROR(IF(N160-N159&lt;=0,"",P160/SQRT(Table_pg2[[#This Row],[Удельное сопротивление грунта, Ом·м]])),P160/SQRT(Table_pg2[[#This Row],[Удельное сопротивление грунта, Ом·м]]))</f>
        <v/>
      </c>
      <c r="W160" s="7" t="str">
        <f>IFERROR(IF(T160-T159&lt;=0,"",V160/SQRT(Table_pg3[[#This Row],[Удельное сопротивление грунта, Ом·м]])),V160/SQRT(Table_pg3[[#This Row],[Удельное сопротивление грунта, Ом·м]]))</f>
        <v/>
      </c>
      <c r="AC160" s="7" t="str">
        <f>IFERROR(IF(Z160-Z159&lt;=0,"",AB160/SQRT(Table_pg4[[#This Row],[Удельное сопротивление грунта, Ом·м]])),AB160/SQRT(Table_pg4[[#This Row],[Удельное сопротивление грунта, Ом·м]]))</f>
        <v/>
      </c>
      <c r="AI160" s="7" t="str">
        <f>IFERROR(IF(AF160-AF159&lt;=0,"",AH160/SQRT(Table_pg5[[#This Row],[Удельное сопротивление грунта, Ом·м]])),AH160/SQRT(Table_pg5[[#This Row],[Удельное сопротивление грунта, Ом·м]]))</f>
        <v/>
      </c>
      <c r="AO160" s="7" t="str">
        <f>IFERROR(IF(AL160-AL159&lt;=0,"",AN160/SQRT(Table_pg6[[#This Row],[Удельное сопротивление грунта, Ом·м]])),AN160/SQRT(Table_pg6[[#This Row],[Удельное сопротивление грунта, Ом·м]]))</f>
        <v/>
      </c>
      <c r="AQ160" s="57"/>
      <c r="AR160" s="44"/>
      <c r="AS160" s="45"/>
      <c r="AU160" s="7" t="str">
        <f>IFERROR(IF(AR160-AR159&lt;=0,"",AT160/SQRT(Table_pg7[[#This Row],[Удельное сопротивление грунта, Ом·м]])),AT160/SQRT(Table_pg7[[#This Row],[Удельное сопротивление грунта, Ом·м]]))</f>
        <v/>
      </c>
      <c r="BA160" s="7" t="str">
        <f>IFERROR(IF(AX160-AX159&lt;=0,"",AZ160/SQRT(Table_pg8[[#This Row],[Удельное сопротивление грунта, Ом·м]])),AZ160/SQRT(Table_pg8[[#This Row],[Удельное сопротивление грунта, Ом·м]]))</f>
        <v/>
      </c>
      <c r="BC160" s="57"/>
      <c r="BD160" s="44"/>
      <c r="BE160" s="45"/>
      <c r="BG160" s="7" t="str">
        <f>IFERROR(IF(BD160-AX179&lt;=0,"",BF160/SQRT(Table_pg9[[#This Row],[Удельное сопротивление грунта, Ом·м]])),BF160/SQRT(Table_pg9[[#This Row],[Удельное сопротивление грунта, Ом·м]]))</f>
        <v/>
      </c>
      <c r="BI160" s="57"/>
      <c r="BJ160" s="44"/>
      <c r="BK160" s="45"/>
      <c r="BM160" s="7" t="str">
        <f>IFERROR(IF(BJ160-BD189&lt;=0,"",BL160/SQRT(Table_pg10[[#This Row],[Удельное сопротивление грунта, Ом·м]])),BL160/SQRT(Table_pg10[[#This Row],[Удельное сопротивление грунта, Ом·м]]))</f>
        <v/>
      </c>
    </row>
    <row r="161" spans="1:65">
      <c r="A161" s="34">
        <v>1</v>
      </c>
      <c r="B161" s="44">
        <v>512.10000000000355</v>
      </c>
      <c r="C161" s="45">
        <v>57.3</v>
      </c>
      <c r="D161" s="7">
        <f t="shared" si="14"/>
        <v>100.00000000002274</v>
      </c>
      <c r="E161" s="7">
        <f>IFERROR(IF(B161-B160&lt;=0,"",D161/SQRT(Table_pg[[#This Row],[Удельное сопротивление грунта, Ом·м]])),D161/SQRT(Table_pg[[#This Row],[Удельное сопротивление грунта, Ом·м]]))</f>
        <v>13.210604445221547</v>
      </c>
      <c r="G161" s="49">
        <v>156</v>
      </c>
      <c r="H161" s="59">
        <v>512.10000000000355</v>
      </c>
      <c r="I161" s="60">
        <v>57.3</v>
      </c>
      <c r="J161" s="52">
        <f t="shared" si="15"/>
        <v>100.00000000002274</v>
      </c>
      <c r="K161" s="7">
        <f>IFERROR(IF(H161-H160&lt;=0,"",J161/SQRT(Table_pg1[[#This Row],[Удельное сопротивление грунта, Ом·м]])),J161/SQRT(Table_pg1[[#This Row],[Удельное сопротивление грунта, Ом·м]]))</f>
        <v>13.210604445221547</v>
      </c>
      <c r="Q161" s="7" t="str">
        <f>IFERROR(IF(N161-N160&lt;=0,"",P161/SQRT(Table_pg2[[#This Row],[Удельное сопротивление грунта, Ом·м]])),P161/SQRT(Table_pg2[[#This Row],[Удельное сопротивление грунта, Ом·м]]))</f>
        <v/>
      </c>
      <c r="W161" s="7" t="str">
        <f>IFERROR(IF(T161-T160&lt;=0,"",V161/SQRT(Table_pg3[[#This Row],[Удельное сопротивление грунта, Ом·м]])),V161/SQRT(Table_pg3[[#This Row],[Удельное сопротивление грунта, Ом·м]]))</f>
        <v/>
      </c>
      <c r="AC161" s="7" t="str">
        <f>IFERROR(IF(Z161-Z160&lt;=0,"",AB161/SQRT(Table_pg4[[#This Row],[Удельное сопротивление грунта, Ом·м]])),AB161/SQRT(Table_pg4[[#This Row],[Удельное сопротивление грунта, Ом·м]]))</f>
        <v/>
      </c>
      <c r="AI161" s="7" t="str">
        <f>IFERROR(IF(AF161-AF160&lt;=0,"",AH161/SQRT(Table_pg5[[#This Row],[Удельное сопротивление грунта, Ом·м]])),AH161/SQRT(Table_pg5[[#This Row],[Удельное сопротивление грунта, Ом·м]]))</f>
        <v/>
      </c>
      <c r="AO161" s="7" t="str">
        <f>IFERROR(IF(AL161-AL160&lt;=0,"",AN161/SQRT(Table_pg6[[#This Row],[Удельное сопротивление грунта, Ом·м]])),AN161/SQRT(Table_pg6[[#This Row],[Удельное сопротивление грунта, Ом·м]]))</f>
        <v/>
      </c>
      <c r="AQ161" s="57"/>
      <c r="AR161" s="44"/>
      <c r="AS161" s="45"/>
      <c r="AU161" s="7" t="str">
        <f>IFERROR(IF(AR161-AR160&lt;=0,"",AT161/SQRT(Table_pg7[[#This Row],[Удельное сопротивление грунта, Ом·м]])),AT161/SQRT(Table_pg7[[#This Row],[Удельное сопротивление грунта, Ом·м]]))</f>
        <v/>
      </c>
      <c r="BA161" s="7" t="str">
        <f>IFERROR(IF(AX161-AX160&lt;=0,"",AZ161/SQRT(Table_pg8[[#This Row],[Удельное сопротивление грунта, Ом·м]])),AZ161/SQRT(Table_pg8[[#This Row],[Удельное сопротивление грунта, Ом·м]]))</f>
        <v/>
      </c>
      <c r="BC161" s="57"/>
      <c r="BD161" s="44"/>
      <c r="BE161" s="45"/>
      <c r="BG161" s="7" t="str">
        <f>IFERROR(IF(BD161-AX180&lt;=0,"",BF161/SQRT(Table_pg9[[#This Row],[Удельное сопротивление грунта, Ом·м]])),BF161/SQRT(Table_pg9[[#This Row],[Удельное сопротивление грунта, Ом·м]]))</f>
        <v/>
      </c>
      <c r="BI161" s="57"/>
      <c r="BJ161" s="44"/>
      <c r="BK161" s="45"/>
      <c r="BM161" s="7" t="str">
        <f>IFERROR(IF(BJ161-BD190&lt;=0,"",BL161/SQRT(Table_pg10[[#This Row],[Удельное сопротивление грунта, Ом·м]])),BL161/SQRT(Table_pg10[[#This Row],[Удельное сопротивление грунта, Ом·м]]))</f>
        <v/>
      </c>
    </row>
    <row r="162" spans="1:65">
      <c r="A162" s="34">
        <v>1</v>
      </c>
      <c r="B162" s="44">
        <v>512.20000000000357</v>
      </c>
      <c r="C162" s="45">
        <v>54.5</v>
      </c>
      <c r="D162" s="7">
        <f t="shared" si="14"/>
        <v>100.00000000002274</v>
      </c>
      <c r="E162" s="7">
        <f>IFERROR(IF(B162-B161&lt;=0,"",D162/SQRT(Table_pg[[#This Row],[Удельное сопротивление грунта, Ом·м]])),D162/SQRT(Table_pg[[#This Row],[Удельное сопротивление грунта, Ом·м]]))</f>
        <v>13.545709229575007</v>
      </c>
      <c r="G162" s="38">
        <v>157</v>
      </c>
      <c r="H162" s="58">
        <v>512.20000000000357</v>
      </c>
      <c r="I162" s="61">
        <v>54.5</v>
      </c>
      <c r="J162" s="53">
        <f t="shared" si="15"/>
        <v>100.00000000002274</v>
      </c>
      <c r="K162" s="7">
        <f>IFERROR(IF(H162-H161&lt;=0,"",J162/SQRT(Table_pg1[[#This Row],[Удельное сопротивление грунта, Ом·м]])),J162/SQRT(Table_pg1[[#This Row],[Удельное сопротивление грунта, Ом·м]]))</f>
        <v>13.545709229575007</v>
      </c>
      <c r="Q162" s="7" t="str">
        <f>IFERROR(IF(N162-N161&lt;=0,"",P162/SQRT(Table_pg2[[#This Row],[Удельное сопротивление грунта, Ом·м]])),P162/SQRT(Table_pg2[[#This Row],[Удельное сопротивление грунта, Ом·м]]))</f>
        <v/>
      </c>
      <c r="W162" s="7" t="str">
        <f>IFERROR(IF(T162-T161&lt;=0,"",V162/SQRT(Table_pg3[[#This Row],[Удельное сопротивление грунта, Ом·м]])),V162/SQRT(Table_pg3[[#This Row],[Удельное сопротивление грунта, Ом·м]]))</f>
        <v/>
      </c>
      <c r="AC162" s="7" t="str">
        <f>IFERROR(IF(Z162-Z161&lt;=0,"",AB162/SQRT(Table_pg4[[#This Row],[Удельное сопротивление грунта, Ом·м]])),AB162/SQRT(Table_pg4[[#This Row],[Удельное сопротивление грунта, Ом·м]]))</f>
        <v/>
      </c>
      <c r="AI162" s="7" t="str">
        <f>IFERROR(IF(AF162-AF161&lt;=0,"",AH162/SQRT(Table_pg5[[#This Row],[Удельное сопротивление грунта, Ом·м]])),AH162/SQRT(Table_pg5[[#This Row],[Удельное сопротивление грунта, Ом·м]]))</f>
        <v/>
      </c>
      <c r="AO162" s="7" t="str">
        <f>IFERROR(IF(AL162-AL161&lt;=0,"",AN162/SQRT(Table_pg6[[#This Row],[Удельное сопротивление грунта, Ом·м]])),AN162/SQRT(Table_pg6[[#This Row],[Удельное сопротивление грунта, Ом·м]]))</f>
        <v/>
      </c>
      <c r="AQ162" s="57"/>
      <c r="AR162" s="44"/>
      <c r="AS162" s="45"/>
      <c r="AU162" s="7" t="str">
        <f>IFERROR(IF(AR162-AR161&lt;=0,"",AT162/SQRT(Table_pg7[[#This Row],[Удельное сопротивление грунта, Ом·м]])),AT162/SQRT(Table_pg7[[#This Row],[Удельное сопротивление грунта, Ом·м]]))</f>
        <v/>
      </c>
      <c r="BA162" s="7" t="str">
        <f>IFERROR(IF(AX162-AX161&lt;=0,"",AZ162/SQRT(Table_pg8[[#This Row],[Удельное сопротивление грунта, Ом·м]])),AZ162/SQRT(Table_pg8[[#This Row],[Удельное сопротивление грунта, Ом·м]]))</f>
        <v/>
      </c>
      <c r="BC162" s="57"/>
      <c r="BD162" s="44"/>
      <c r="BE162" s="45"/>
      <c r="BG162" s="7" t="str">
        <f>IFERROR(IF(BD162-AX181&lt;=0,"",BF162/SQRT(Table_pg9[[#This Row],[Удельное сопротивление грунта, Ом·м]])),BF162/SQRT(Table_pg9[[#This Row],[Удельное сопротивление грунта, Ом·м]]))</f>
        <v/>
      </c>
      <c r="BI162" s="57"/>
      <c r="BJ162" s="44"/>
      <c r="BK162" s="45"/>
      <c r="BM162" s="7" t="str">
        <f>IFERROR(IF(BJ162-BD191&lt;=0,"",BL162/SQRT(Table_pg10[[#This Row],[Удельное сопротивление грунта, Ом·м]])),BL162/SQRT(Table_pg10[[#This Row],[Удельное сопротивление грунта, Ом·м]]))</f>
        <v/>
      </c>
    </row>
    <row r="163" spans="1:65">
      <c r="A163" s="34">
        <v>1</v>
      </c>
      <c r="B163" s="44">
        <v>512.30000000000359</v>
      </c>
      <c r="C163" s="45">
        <v>49.3</v>
      </c>
      <c r="D163" s="7">
        <f t="shared" si="14"/>
        <v>100.00000000002274</v>
      </c>
      <c r="E163" s="7">
        <f>IFERROR(IF(B163-B162&lt;=0,"",D163/SQRT(Table_pg[[#This Row],[Удельное сопротивление грунта, Ом·м]])),D163/SQRT(Table_pg[[#This Row],[Удельное сопротивление грунта, Ом·м]]))</f>
        <v>14.242182297400365</v>
      </c>
      <c r="G163" s="49">
        <v>158</v>
      </c>
      <c r="H163" s="59">
        <v>512.30000000000359</v>
      </c>
      <c r="I163" s="60">
        <v>49.3</v>
      </c>
      <c r="J163" s="52">
        <f t="shared" si="15"/>
        <v>100.00000000002274</v>
      </c>
      <c r="K163" s="7">
        <f>IFERROR(IF(H163-H162&lt;=0,"",J163/SQRT(Table_pg1[[#This Row],[Удельное сопротивление грунта, Ом·м]])),J163/SQRT(Table_pg1[[#This Row],[Удельное сопротивление грунта, Ом·м]]))</f>
        <v>14.242182297400365</v>
      </c>
      <c r="Q163" s="7" t="str">
        <f>IFERROR(IF(N163-N162&lt;=0,"",P163/SQRT(Table_pg2[[#This Row],[Удельное сопротивление грунта, Ом·м]])),P163/SQRT(Table_pg2[[#This Row],[Удельное сопротивление грунта, Ом·м]]))</f>
        <v/>
      </c>
      <c r="W163" s="7" t="str">
        <f>IFERROR(IF(T163-T162&lt;=0,"",V163/SQRT(Table_pg3[[#This Row],[Удельное сопротивление грунта, Ом·м]])),V163/SQRT(Table_pg3[[#This Row],[Удельное сопротивление грунта, Ом·м]]))</f>
        <v/>
      </c>
      <c r="AC163" s="7" t="str">
        <f>IFERROR(IF(Z163-Z162&lt;=0,"",AB163/SQRT(Table_pg4[[#This Row],[Удельное сопротивление грунта, Ом·м]])),AB163/SQRT(Table_pg4[[#This Row],[Удельное сопротивление грунта, Ом·м]]))</f>
        <v/>
      </c>
      <c r="AI163" s="7" t="str">
        <f>IFERROR(IF(AF163-AF162&lt;=0,"",AH163/SQRT(Table_pg5[[#This Row],[Удельное сопротивление грунта, Ом·м]])),AH163/SQRT(Table_pg5[[#This Row],[Удельное сопротивление грунта, Ом·м]]))</f>
        <v/>
      </c>
      <c r="AO163" s="7" t="str">
        <f>IFERROR(IF(AL163-AL162&lt;=0,"",AN163/SQRT(Table_pg6[[#This Row],[Удельное сопротивление грунта, Ом·м]])),AN163/SQRT(Table_pg6[[#This Row],[Удельное сопротивление грунта, Ом·м]]))</f>
        <v/>
      </c>
      <c r="AQ163" s="57"/>
      <c r="AR163" s="44"/>
      <c r="AS163" s="45"/>
      <c r="AU163" s="7" t="str">
        <f>IFERROR(IF(AR163-AR162&lt;=0,"",AT163/SQRT(Table_pg7[[#This Row],[Удельное сопротивление грунта, Ом·м]])),AT163/SQRT(Table_pg7[[#This Row],[Удельное сопротивление грунта, Ом·м]]))</f>
        <v/>
      </c>
      <c r="BA163" s="7" t="str">
        <f>IFERROR(IF(AX163-AX162&lt;=0,"",AZ163/SQRT(Table_pg8[[#This Row],[Удельное сопротивление грунта, Ом·м]])),AZ163/SQRT(Table_pg8[[#This Row],[Удельное сопротивление грунта, Ом·м]]))</f>
        <v/>
      </c>
      <c r="BC163" s="57"/>
      <c r="BD163" s="44"/>
      <c r="BE163" s="45"/>
      <c r="BG163" s="7" t="str">
        <f>IFERROR(IF(BD163-AX182&lt;=0,"",BF163/SQRT(Table_pg9[[#This Row],[Удельное сопротивление грунта, Ом·м]])),BF163/SQRT(Table_pg9[[#This Row],[Удельное сопротивление грунта, Ом·м]]))</f>
        <v/>
      </c>
      <c r="BI163" s="57"/>
      <c r="BJ163" s="44"/>
      <c r="BK163" s="45"/>
      <c r="BM163" s="7" t="str">
        <f>IFERROR(IF(BJ163-BD192&lt;=0,"",BL163/SQRT(Table_pg10[[#This Row],[Удельное сопротивление грунта, Ом·м]])),BL163/SQRT(Table_pg10[[#This Row],[Удельное сопротивление грунта, Ом·м]]))</f>
        <v/>
      </c>
    </row>
    <row r="164" spans="1:65">
      <c r="A164" s="34">
        <v>1</v>
      </c>
      <c r="B164" s="44">
        <v>512.40000000000362</v>
      </c>
      <c r="C164" s="45">
        <v>48</v>
      </c>
      <c r="D164" s="7">
        <f t="shared" si="14"/>
        <v>100.00000000002274</v>
      </c>
      <c r="E164" s="7">
        <f>IFERROR(IF(B164-B163&lt;=0,"",D164/SQRT(Table_pg[[#This Row],[Удельное сопротивление грунта, Ом·м]])),D164/SQRT(Table_pg[[#This Row],[Удельное сопротивление грунта, Ом·м]]))</f>
        <v>14.433756729743926</v>
      </c>
      <c r="G164" s="38">
        <v>159</v>
      </c>
      <c r="H164" s="58">
        <v>512.40000000000362</v>
      </c>
      <c r="I164" s="61">
        <v>48</v>
      </c>
      <c r="J164" s="53">
        <f t="shared" si="15"/>
        <v>100.00000000002274</v>
      </c>
      <c r="K164" s="7">
        <f>IFERROR(IF(H164-H163&lt;=0,"",J164/SQRT(Table_pg1[[#This Row],[Удельное сопротивление грунта, Ом·м]])),J164/SQRT(Table_pg1[[#This Row],[Удельное сопротивление грунта, Ом·м]]))</f>
        <v>14.433756729743926</v>
      </c>
      <c r="Q164" s="7" t="str">
        <f>IFERROR(IF(N164-N163&lt;=0,"",P164/SQRT(Table_pg2[[#This Row],[Удельное сопротивление грунта, Ом·м]])),P164/SQRT(Table_pg2[[#This Row],[Удельное сопротивление грунта, Ом·м]]))</f>
        <v/>
      </c>
      <c r="W164" s="7" t="str">
        <f>IFERROR(IF(T164-T163&lt;=0,"",V164/SQRT(Table_pg3[[#This Row],[Удельное сопротивление грунта, Ом·м]])),V164/SQRT(Table_pg3[[#This Row],[Удельное сопротивление грунта, Ом·м]]))</f>
        <v/>
      </c>
      <c r="AC164" s="7" t="str">
        <f>IFERROR(IF(Z164-Z163&lt;=0,"",AB164/SQRT(Table_pg4[[#This Row],[Удельное сопротивление грунта, Ом·м]])),AB164/SQRT(Table_pg4[[#This Row],[Удельное сопротивление грунта, Ом·м]]))</f>
        <v/>
      </c>
      <c r="AI164" s="7" t="str">
        <f>IFERROR(IF(AF164-AF163&lt;=0,"",AH164/SQRT(Table_pg5[[#This Row],[Удельное сопротивление грунта, Ом·м]])),AH164/SQRT(Table_pg5[[#This Row],[Удельное сопротивление грунта, Ом·м]]))</f>
        <v/>
      </c>
      <c r="AO164" s="7" t="str">
        <f>IFERROR(IF(AL164-AL163&lt;=0,"",AN164/SQRT(Table_pg6[[#This Row],[Удельное сопротивление грунта, Ом·м]])),AN164/SQRT(Table_pg6[[#This Row],[Удельное сопротивление грунта, Ом·м]]))</f>
        <v/>
      </c>
      <c r="AQ164" s="57"/>
      <c r="AR164" s="44"/>
      <c r="AS164" s="45"/>
      <c r="AU164" s="7" t="str">
        <f>IFERROR(IF(AR164-AR163&lt;=0,"",AT164/SQRT(Table_pg7[[#This Row],[Удельное сопротивление грунта, Ом·м]])),AT164/SQRT(Table_pg7[[#This Row],[Удельное сопротивление грунта, Ом·м]]))</f>
        <v/>
      </c>
      <c r="BA164" s="7" t="str">
        <f>IFERROR(IF(AX164-AX163&lt;=0,"",AZ164/SQRT(Table_pg8[[#This Row],[Удельное сопротивление грунта, Ом·м]])),AZ164/SQRT(Table_pg8[[#This Row],[Удельное сопротивление грунта, Ом·м]]))</f>
        <v/>
      </c>
      <c r="BC164" s="57"/>
      <c r="BD164" s="44"/>
      <c r="BE164" s="45"/>
      <c r="BG164" s="7" t="str">
        <f>IFERROR(IF(BD164-AX183&lt;=0,"",BF164/SQRT(Table_pg9[[#This Row],[Удельное сопротивление грунта, Ом·м]])),BF164/SQRT(Table_pg9[[#This Row],[Удельное сопротивление грунта, Ом·м]]))</f>
        <v/>
      </c>
      <c r="BI164" s="57"/>
      <c r="BJ164" s="44"/>
      <c r="BK164" s="45"/>
      <c r="BM164" s="7" t="str">
        <f>IFERROR(IF(BJ164-BD193&lt;=0,"",BL164/SQRT(Table_pg10[[#This Row],[Удельное сопротивление грунта, Ом·м]])),BL164/SQRT(Table_pg10[[#This Row],[Удельное сопротивление грунта, Ом·м]]))</f>
        <v/>
      </c>
    </row>
    <row r="165" spans="1:65">
      <c r="A165" s="34">
        <v>1</v>
      </c>
      <c r="B165" s="44">
        <v>512.50000000000364</v>
      </c>
      <c r="C165" s="45">
        <v>45.3</v>
      </c>
      <c r="D165" s="7">
        <f t="shared" si="14"/>
        <v>100.00000000002274</v>
      </c>
      <c r="E165" s="7">
        <f>IFERROR(IF(B165-B164&lt;=0,"",D165/SQRT(Table_pg[[#This Row],[Удельное сопротивление грунта, Ом·м]])),D165/SQRT(Table_pg[[#This Row],[Удельное сопротивление грунта, Ом·м]]))</f>
        <v>14.857676530214274</v>
      </c>
      <c r="G165" s="49">
        <v>160</v>
      </c>
      <c r="H165" s="59">
        <v>512.50000000000364</v>
      </c>
      <c r="I165" s="60">
        <v>45.3</v>
      </c>
      <c r="J165" s="52">
        <f t="shared" si="15"/>
        <v>100.00000000002274</v>
      </c>
      <c r="K165" s="7">
        <f>IFERROR(IF(H165-H164&lt;=0,"",J165/SQRT(Table_pg1[[#This Row],[Удельное сопротивление грунта, Ом·м]])),J165/SQRT(Table_pg1[[#This Row],[Удельное сопротивление грунта, Ом·м]]))</f>
        <v>14.857676530214274</v>
      </c>
      <c r="Q165" s="7" t="str">
        <f>IFERROR(IF(N165-N164&lt;=0,"",P165/SQRT(Table_pg2[[#This Row],[Удельное сопротивление грунта, Ом·м]])),P165/SQRT(Table_pg2[[#This Row],[Удельное сопротивление грунта, Ом·м]]))</f>
        <v/>
      </c>
      <c r="W165" s="7" t="str">
        <f>IFERROR(IF(T165-T164&lt;=0,"",V165/SQRT(Table_pg3[[#This Row],[Удельное сопротивление грунта, Ом·м]])),V165/SQRT(Table_pg3[[#This Row],[Удельное сопротивление грунта, Ом·м]]))</f>
        <v/>
      </c>
      <c r="AC165" s="7" t="str">
        <f>IFERROR(IF(Z165-Z164&lt;=0,"",AB165/SQRT(Table_pg4[[#This Row],[Удельное сопротивление грунта, Ом·м]])),AB165/SQRT(Table_pg4[[#This Row],[Удельное сопротивление грунта, Ом·м]]))</f>
        <v/>
      </c>
      <c r="AI165" s="7" t="str">
        <f>IFERROR(IF(AF165-AF164&lt;=0,"",AH165/SQRT(Table_pg5[[#This Row],[Удельное сопротивление грунта, Ом·м]])),AH165/SQRT(Table_pg5[[#This Row],[Удельное сопротивление грунта, Ом·м]]))</f>
        <v/>
      </c>
      <c r="AO165" s="7" t="str">
        <f>IFERROR(IF(AL165-AL164&lt;=0,"",AN165/SQRT(Table_pg6[[#This Row],[Удельное сопротивление грунта, Ом·м]])),AN165/SQRT(Table_pg6[[#This Row],[Удельное сопротивление грунта, Ом·м]]))</f>
        <v/>
      </c>
      <c r="AQ165" s="57"/>
      <c r="AR165" s="44"/>
      <c r="AS165" s="45"/>
      <c r="AU165" s="7" t="str">
        <f>IFERROR(IF(AR165-AR164&lt;=0,"",AT165/SQRT(Table_pg7[[#This Row],[Удельное сопротивление грунта, Ом·м]])),AT165/SQRT(Table_pg7[[#This Row],[Удельное сопротивление грунта, Ом·м]]))</f>
        <v/>
      </c>
      <c r="BA165" s="7" t="str">
        <f>IFERROR(IF(AX165-AX164&lt;=0,"",AZ165/SQRT(Table_pg8[[#This Row],[Удельное сопротивление грунта, Ом·м]])),AZ165/SQRT(Table_pg8[[#This Row],[Удельное сопротивление грунта, Ом·м]]))</f>
        <v/>
      </c>
      <c r="BC165" s="57"/>
      <c r="BD165" s="44"/>
      <c r="BE165" s="45"/>
      <c r="BG165" s="7" t="str">
        <f>IFERROR(IF(BD165-AX184&lt;=0,"",BF165/SQRT(Table_pg9[[#This Row],[Удельное сопротивление грунта, Ом·м]])),BF165/SQRT(Table_pg9[[#This Row],[Удельное сопротивление грунта, Ом·м]]))</f>
        <v/>
      </c>
      <c r="BI165" s="57"/>
      <c r="BJ165" s="44"/>
      <c r="BK165" s="45"/>
      <c r="BM165" s="7" t="str">
        <f>IFERROR(IF(BJ165-BD194&lt;=0,"",BL165/SQRT(Table_pg10[[#This Row],[Удельное сопротивление грунта, Ом·м]])),BL165/SQRT(Table_pg10[[#This Row],[Удельное сопротивление грунта, Ом·м]]))</f>
        <v/>
      </c>
    </row>
    <row r="166" spans="1:65">
      <c r="A166" s="34">
        <v>1</v>
      </c>
      <c r="B166" s="44">
        <v>512.60000000000366</v>
      </c>
      <c r="C166" s="45">
        <v>43.2</v>
      </c>
      <c r="D166" s="7">
        <f t="shared" si="14"/>
        <v>100.00000000002274</v>
      </c>
      <c r="E166" s="7">
        <f>IFERROR(IF(B166-B165&lt;=0,"",D166/SQRT(Table_pg[[#This Row],[Удельное сопротивление грунта, Ом·м]])),D166/SQRT(Table_pg[[#This Row],[Удельное сопротивление грунта, Ом·м]]))</f>
        <v>15.214515486258072</v>
      </c>
      <c r="G166" s="38">
        <v>161</v>
      </c>
      <c r="H166" s="58">
        <v>512.60000000000366</v>
      </c>
      <c r="I166" s="61">
        <v>43.2</v>
      </c>
      <c r="J166" s="53">
        <f t="shared" si="15"/>
        <v>100.00000000002274</v>
      </c>
      <c r="K166" s="7">
        <f>IFERROR(IF(H166-H165&lt;=0,"",J166/SQRT(Table_pg1[[#This Row],[Удельное сопротивление грунта, Ом·м]])),J166/SQRT(Table_pg1[[#This Row],[Удельное сопротивление грунта, Ом·м]]))</f>
        <v>15.214515486258072</v>
      </c>
      <c r="Q166" s="7" t="str">
        <f>IFERROR(IF(N166-N165&lt;=0,"",P166/SQRT(Table_pg2[[#This Row],[Удельное сопротивление грунта, Ом·м]])),P166/SQRT(Table_pg2[[#This Row],[Удельное сопротивление грунта, Ом·м]]))</f>
        <v/>
      </c>
      <c r="W166" s="7" t="str">
        <f>IFERROR(IF(T166-T165&lt;=0,"",V166/SQRT(Table_pg3[[#This Row],[Удельное сопротивление грунта, Ом·м]])),V166/SQRT(Table_pg3[[#This Row],[Удельное сопротивление грунта, Ом·м]]))</f>
        <v/>
      </c>
      <c r="AC166" s="7" t="str">
        <f>IFERROR(IF(Z166-Z165&lt;=0,"",AB166/SQRT(Table_pg4[[#This Row],[Удельное сопротивление грунта, Ом·м]])),AB166/SQRT(Table_pg4[[#This Row],[Удельное сопротивление грунта, Ом·м]]))</f>
        <v/>
      </c>
      <c r="AI166" s="7" t="str">
        <f>IFERROR(IF(AF166-AF165&lt;=0,"",AH166/SQRT(Table_pg5[[#This Row],[Удельное сопротивление грунта, Ом·м]])),AH166/SQRT(Table_pg5[[#This Row],[Удельное сопротивление грунта, Ом·м]]))</f>
        <v/>
      </c>
      <c r="AO166" s="7" t="str">
        <f>IFERROR(IF(AL166-AL165&lt;=0,"",AN166/SQRT(Table_pg6[[#This Row],[Удельное сопротивление грунта, Ом·м]])),AN166/SQRT(Table_pg6[[#This Row],[Удельное сопротивление грунта, Ом·м]]))</f>
        <v/>
      </c>
      <c r="AQ166" s="57"/>
      <c r="AR166" s="44"/>
      <c r="AS166" s="45"/>
      <c r="AU166" s="7" t="str">
        <f>IFERROR(IF(AR166-AR165&lt;=0,"",AT166/SQRT(Table_pg7[[#This Row],[Удельное сопротивление грунта, Ом·м]])),AT166/SQRT(Table_pg7[[#This Row],[Удельное сопротивление грунта, Ом·м]]))</f>
        <v/>
      </c>
      <c r="BA166" s="7" t="str">
        <f>IFERROR(IF(AX166-AX165&lt;=0,"",AZ166/SQRT(Table_pg8[[#This Row],[Удельное сопротивление грунта, Ом·м]])),AZ166/SQRT(Table_pg8[[#This Row],[Удельное сопротивление грунта, Ом·м]]))</f>
        <v/>
      </c>
      <c r="BC166" s="57"/>
      <c r="BD166" s="44"/>
      <c r="BE166" s="45"/>
      <c r="BG166" s="7" t="str">
        <f>IFERROR(IF(BD166-AX185&lt;=0,"",BF166/SQRT(Table_pg9[[#This Row],[Удельное сопротивление грунта, Ом·м]])),BF166/SQRT(Table_pg9[[#This Row],[Удельное сопротивление грунта, Ом·м]]))</f>
        <v/>
      </c>
      <c r="BI166" s="57"/>
      <c r="BJ166" s="44"/>
      <c r="BK166" s="45"/>
      <c r="BM166" s="7" t="str">
        <f>IFERROR(IF(BJ166-BD195&lt;=0,"",BL166/SQRT(Table_pg10[[#This Row],[Удельное сопротивление грунта, Ом·м]])),BL166/SQRT(Table_pg10[[#This Row],[Удельное сопротивление грунта, Ом·м]]))</f>
        <v/>
      </c>
    </row>
    <row r="167" spans="1:65">
      <c r="A167" s="34">
        <v>1</v>
      </c>
      <c r="B167" s="44">
        <v>512.70000000000368</v>
      </c>
      <c r="C167" s="45">
        <v>40.4</v>
      </c>
      <c r="D167" s="7">
        <f t="shared" si="14"/>
        <v>100.00000000002274</v>
      </c>
      <c r="E167" s="7">
        <f>IFERROR(IF(B167-B166&lt;=0,"",D167/SQRT(Table_pg[[#This Row],[Удельное сопротивление грунта, Ом·м]])),D167/SQRT(Table_pg[[#This Row],[Удельное сопротивление грунта, Ом·м]]))</f>
        <v>15.732919388192393</v>
      </c>
      <c r="G167" s="49">
        <v>162</v>
      </c>
      <c r="H167" s="59">
        <v>512.70000000000368</v>
      </c>
      <c r="I167" s="60">
        <v>40.4</v>
      </c>
      <c r="J167" s="52">
        <f t="shared" si="15"/>
        <v>100.00000000002274</v>
      </c>
      <c r="K167" s="7">
        <f>IFERROR(IF(H167-H166&lt;=0,"",J167/SQRT(Table_pg1[[#This Row],[Удельное сопротивление грунта, Ом·м]])),J167/SQRT(Table_pg1[[#This Row],[Удельное сопротивление грунта, Ом·м]]))</f>
        <v>15.732919388192393</v>
      </c>
      <c r="Q167" s="7" t="str">
        <f>IFERROR(IF(N167-N166&lt;=0,"",P167/SQRT(Table_pg2[[#This Row],[Удельное сопротивление грунта, Ом·м]])),P167/SQRT(Table_pg2[[#This Row],[Удельное сопротивление грунта, Ом·м]]))</f>
        <v/>
      </c>
      <c r="W167" s="7" t="str">
        <f>IFERROR(IF(T167-T166&lt;=0,"",V167/SQRT(Table_pg3[[#This Row],[Удельное сопротивление грунта, Ом·м]])),V167/SQRT(Table_pg3[[#This Row],[Удельное сопротивление грунта, Ом·м]]))</f>
        <v/>
      </c>
      <c r="AC167" s="7" t="str">
        <f>IFERROR(IF(Z167-Z166&lt;=0,"",AB167/SQRT(Table_pg4[[#This Row],[Удельное сопротивление грунта, Ом·м]])),AB167/SQRT(Table_pg4[[#This Row],[Удельное сопротивление грунта, Ом·м]]))</f>
        <v/>
      </c>
      <c r="AI167" s="7" t="str">
        <f>IFERROR(IF(AF167-AF166&lt;=0,"",AH167/SQRT(Table_pg5[[#This Row],[Удельное сопротивление грунта, Ом·м]])),AH167/SQRT(Table_pg5[[#This Row],[Удельное сопротивление грунта, Ом·м]]))</f>
        <v/>
      </c>
      <c r="AO167" s="7" t="str">
        <f>IFERROR(IF(AL167-AL166&lt;=0,"",AN167/SQRT(Table_pg6[[#This Row],[Удельное сопротивление грунта, Ом·м]])),AN167/SQRT(Table_pg6[[#This Row],[Удельное сопротивление грунта, Ом·м]]))</f>
        <v/>
      </c>
      <c r="AQ167" s="57"/>
      <c r="AR167" s="44"/>
      <c r="AS167" s="45"/>
      <c r="AU167" s="7" t="str">
        <f>IFERROR(IF(AR167-AR166&lt;=0,"",AT167/SQRT(Table_pg7[[#This Row],[Удельное сопротивление грунта, Ом·м]])),AT167/SQRT(Table_pg7[[#This Row],[Удельное сопротивление грунта, Ом·м]]))</f>
        <v/>
      </c>
      <c r="BA167" s="7" t="str">
        <f>IFERROR(IF(AX167-AX166&lt;=0,"",AZ167/SQRT(Table_pg8[[#This Row],[Удельное сопротивление грунта, Ом·м]])),AZ167/SQRT(Table_pg8[[#This Row],[Удельное сопротивление грунта, Ом·м]]))</f>
        <v/>
      </c>
      <c r="BC167" s="57"/>
      <c r="BD167" s="44"/>
      <c r="BE167" s="45"/>
      <c r="BG167" s="7" t="str">
        <f>IFERROR(IF(BD167-AX186&lt;=0,"",BF167/SQRT(Table_pg9[[#This Row],[Удельное сопротивление грунта, Ом·м]])),BF167/SQRT(Table_pg9[[#This Row],[Удельное сопротивление грунта, Ом·м]]))</f>
        <v/>
      </c>
      <c r="BI167" s="57"/>
      <c r="BJ167" s="44"/>
      <c r="BK167" s="45"/>
      <c r="BM167" s="7" t="str">
        <f>IFERROR(IF(BJ167-BD196&lt;=0,"",BL167/SQRT(Table_pg10[[#This Row],[Удельное сопротивление грунта, Ом·м]])),BL167/SQRT(Table_pg10[[#This Row],[Удельное сопротивление грунта, Ом·м]]))</f>
        <v/>
      </c>
    </row>
    <row r="168" spans="1:65">
      <c r="A168" s="34">
        <v>1</v>
      </c>
      <c r="B168" s="44">
        <v>512.80000000000371</v>
      </c>
      <c r="C168" s="45">
        <v>43</v>
      </c>
      <c r="D168" s="7">
        <f t="shared" si="14"/>
        <v>100.00000000002274</v>
      </c>
      <c r="E168" s="7">
        <f>IFERROR(IF(B168-B167&lt;=0,"",D168/SQRT(Table_pg[[#This Row],[Удельное сопротивление грунта, Ом·м]])),D168/SQRT(Table_pg[[#This Row],[Удельное сопротивление грунта, Ом·м]]))</f>
        <v>15.249857033263934</v>
      </c>
      <c r="G168" s="38">
        <v>163</v>
      </c>
      <c r="H168" s="58">
        <v>512.80000000000371</v>
      </c>
      <c r="I168" s="61">
        <v>43</v>
      </c>
      <c r="J168" s="53">
        <f t="shared" si="15"/>
        <v>100.00000000002274</v>
      </c>
      <c r="K168" s="7">
        <f>IFERROR(IF(H168-H167&lt;=0,"",J168/SQRT(Table_pg1[[#This Row],[Удельное сопротивление грунта, Ом·м]])),J168/SQRT(Table_pg1[[#This Row],[Удельное сопротивление грунта, Ом·м]]))</f>
        <v>15.249857033263934</v>
      </c>
      <c r="Q168" s="7" t="str">
        <f>IFERROR(IF(N168-N167&lt;=0,"",P168/SQRT(Table_pg2[[#This Row],[Удельное сопротивление грунта, Ом·м]])),P168/SQRT(Table_pg2[[#This Row],[Удельное сопротивление грунта, Ом·м]]))</f>
        <v/>
      </c>
      <c r="W168" s="7" t="str">
        <f>IFERROR(IF(T168-T167&lt;=0,"",V168/SQRT(Table_pg3[[#This Row],[Удельное сопротивление грунта, Ом·м]])),V168/SQRT(Table_pg3[[#This Row],[Удельное сопротивление грунта, Ом·м]]))</f>
        <v/>
      </c>
      <c r="AC168" s="7" t="str">
        <f>IFERROR(IF(Z168-Z167&lt;=0,"",AB168/SQRT(Table_pg4[[#This Row],[Удельное сопротивление грунта, Ом·м]])),AB168/SQRT(Table_pg4[[#This Row],[Удельное сопротивление грунта, Ом·м]]))</f>
        <v/>
      </c>
      <c r="AI168" s="7" t="str">
        <f>IFERROR(IF(AF168-AF167&lt;=0,"",AH168/SQRT(Table_pg5[[#This Row],[Удельное сопротивление грунта, Ом·м]])),AH168/SQRT(Table_pg5[[#This Row],[Удельное сопротивление грунта, Ом·м]]))</f>
        <v/>
      </c>
      <c r="AK168" s="57"/>
      <c r="AL168" s="44"/>
      <c r="AM168" s="45"/>
      <c r="AN168" s="7" t="str">
        <f>IFERROR(IF(AL168-BD87&lt;=0,"",(AL168-BD87)*1000),100)</f>
        <v/>
      </c>
      <c r="AO168" s="7" t="str">
        <f>IFERROR(IF(AL168-AL167&lt;=0,"",AN168/SQRT(Table_pg6[[#This Row],[Удельное сопротивление грунта, Ом·м]])),AN168/SQRT(Table_pg6[[#This Row],[Удельное сопротивление грунта, Ом·м]]))</f>
        <v/>
      </c>
      <c r="AQ168" s="57"/>
      <c r="AR168" s="44"/>
      <c r="AS168" s="45"/>
      <c r="AU168" s="7" t="str">
        <f>IFERROR(IF(AR168-AR167&lt;=0,"",AT168/SQRT(Table_pg7[[#This Row],[Удельное сопротивление грунта, Ом·м]])),AT168/SQRT(Table_pg7[[#This Row],[Удельное сопротивление грунта, Ом·м]]))</f>
        <v/>
      </c>
      <c r="AW168" s="57"/>
      <c r="AX168" s="44"/>
      <c r="AY168" s="45"/>
      <c r="AZ168" s="7" t="str">
        <f>IFERROR(IF(AX168-BD137&lt;=0,"",(AX168-BD137)*1000),100)</f>
        <v/>
      </c>
      <c r="BA168" s="7" t="str">
        <f>IFERROR(IF(AX168-AX167&lt;=0,"",AZ168/SQRT(Table_pg8[[#This Row],[Удельное сопротивление грунта, Ом·м]])),AZ168/SQRT(Table_pg8[[#This Row],[Удельное сопротивление грунта, Ом·м]]))</f>
        <v/>
      </c>
      <c r="BC168" s="57"/>
      <c r="BD168" s="44"/>
      <c r="BE168" s="45"/>
      <c r="BG168" s="7" t="str">
        <f>IFERROR(IF(BD168-AX187&lt;=0,"",BF168/SQRT(Table_pg9[[#This Row],[Удельное сопротивление грунта, Ом·м]])),BF168/SQRT(Table_pg9[[#This Row],[Удельное сопротивление грунта, Ом·м]]))</f>
        <v/>
      </c>
      <c r="BI168" s="57"/>
      <c r="BJ168" s="44"/>
      <c r="BK168" s="45"/>
      <c r="BM168" s="7" t="str">
        <f>IFERROR(IF(BJ168-BD197&lt;=0,"",BL168/SQRT(Table_pg10[[#This Row],[Удельное сопротивление грунта, Ом·м]])),BL168/SQRT(Table_pg10[[#This Row],[Удельное сопротивление грунта, Ом·м]]))</f>
        <v/>
      </c>
    </row>
    <row r="169" spans="1:65">
      <c r="A169" s="34">
        <v>1</v>
      </c>
      <c r="B169" s="44">
        <v>512.90000000000373</v>
      </c>
      <c r="C169" s="45">
        <v>36</v>
      </c>
      <c r="D169" s="7">
        <f t="shared" si="14"/>
        <v>100.00000000002274</v>
      </c>
      <c r="E169" s="7">
        <f>IFERROR(IF(B169-B168&lt;=0,"",D169/SQRT(Table_pg[[#This Row],[Удельное сопротивление грунта, Ом·м]])),D169/SQRT(Table_pg[[#This Row],[Удельное сопротивление грунта, Ом·м]]))</f>
        <v>16.666666666670455</v>
      </c>
      <c r="G169" s="49">
        <v>164</v>
      </c>
      <c r="H169" s="59">
        <v>512.90000000000373</v>
      </c>
      <c r="I169" s="60">
        <v>36</v>
      </c>
      <c r="J169" s="52">
        <f t="shared" si="15"/>
        <v>100.00000000002274</v>
      </c>
      <c r="K169" s="7">
        <f>IFERROR(IF(H169-H168&lt;=0,"",J169/SQRT(Table_pg1[[#This Row],[Удельное сопротивление грунта, Ом·м]])),J169/SQRT(Table_pg1[[#This Row],[Удельное сопротивление грунта, Ом·м]]))</f>
        <v>16.666666666670455</v>
      </c>
      <c r="Q169" s="7" t="str">
        <f>IFERROR(IF(N169-N168&lt;=0,"",P169/SQRT(Table_pg2[[#This Row],[Удельное сопротивление грунта, Ом·м]])),P169/SQRT(Table_pg2[[#This Row],[Удельное сопротивление грунта, Ом·м]]))</f>
        <v/>
      </c>
      <c r="W169" s="7" t="str">
        <f>IFERROR(IF(T169-T168&lt;=0,"",V169/SQRT(Table_pg3[[#This Row],[Удельное сопротивление грунта, Ом·м]])),V169/SQRT(Table_pg3[[#This Row],[Удельное сопротивление грунта, Ом·м]]))</f>
        <v/>
      </c>
      <c r="AC169" s="7" t="str">
        <f>IFERROR(IF(Z169-Z168&lt;=0,"",AB169/SQRT(Table_pg4[[#This Row],[Удельное сопротивление грунта, Ом·м]])),AB169/SQRT(Table_pg4[[#This Row],[Удельное сопротивление грунта, Ом·м]]))</f>
        <v/>
      </c>
      <c r="AI169" s="7" t="str">
        <f>IFERROR(IF(AF169-AF168&lt;=0,"",AH169/SQRT(Table_pg5[[#This Row],[Удельное сопротивление грунта, Ом·м]])),AH169/SQRT(Table_pg5[[#This Row],[Удельное сопротивление грунта, Ом·м]]))</f>
        <v/>
      </c>
      <c r="AK169" s="57"/>
      <c r="AL169" s="44"/>
      <c r="AM169" s="45"/>
      <c r="AN169" s="7" t="str">
        <f t="shared" ref="AN169:AN232" si="16">IFERROR(IF(AL169-AL168&lt;=0,"",(AL169-AL168)*1000),100)</f>
        <v/>
      </c>
      <c r="AO169" s="7" t="str">
        <f>IFERROR(IF(AL169-AL168&lt;=0,"",AN169/SQRT(Table_pg6[[#This Row],[Удельное сопротивление грунта, Ом·м]])),AN169/SQRT(Table_pg6[[#This Row],[Удельное сопротивление грунта, Ом·м]]))</f>
        <v/>
      </c>
      <c r="AQ169" s="57"/>
      <c r="AR169" s="44"/>
      <c r="AS169" s="45"/>
      <c r="AU169" s="7" t="str">
        <f>IFERROR(IF(AR169-AR168&lt;=0,"",AT169/SQRT(Table_pg7[[#This Row],[Удельное сопротивление грунта, Ом·м]])),AT169/SQRT(Table_pg7[[#This Row],[Удельное сопротивление грунта, Ом·м]]))</f>
        <v/>
      </c>
      <c r="AW169" s="57"/>
      <c r="AX169" s="44"/>
      <c r="AY169" s="45"/>
      <c r="AZ169" s="7" t="str">
        <f t="shared" ref="AZ169:AZ232" si="17">IFERROR(IF(AX169-AX168&lt;=0,"",(AX169-AX168)*1000),100)</f>
        <v/>
      </c>
      <c r="BA169" s="7" t="str">
        <f>IFERROR(IF(AX169-AX168&lt;=0,"",AZ169/SQRT(Table_pg8[[#This Row],[Удельное сопротивление грунта, Ом·м]])),AZ169/SQRT(Table_pg8[[#This Row],[Удельное сопротивление грунта, Ом·м]]))</f>
        <v/>
      </c>
      <c r="BC169" s="57"/>
      <c r="BD169" s="44"/>
      <c r="BE169" s="45"/>
      <c r="BG169" s="7" t="str">
        <f>IFERROR(IF(BD169-AX188&lt;=0,"",BF169/SQRT(Table_pg9[[#This Row],[Удельное сопротивление грунта, Ом·м]])),BF169/SQRT(Table_pg9[[#This Row],[Удельное сопротивление грунта, Ом·м]]))</f>
        <v/>
      </c>
      <c r="BI169" s="57"/>
      <c r="BJ169" s="44"/>
      <c r="BK169" s="45"/>
      <c r="BM169" s="7" t="str">
        <f>IFERROR(IF(BJ169-BD198&lt;=0,"",BL169/SQRT(Table_pg10[[#This Row],[Удельное сопротивление грунта, Ом·м]])),BL169/SQRT(Table_pg10[[#This Row],[Удельное сопротивление грунта, Ом·м]]))</f>
        <v/>
      </c>
    </row>
    <row r="170" spans="1:65">
      <c r="A170" s="34">
        <v>1</v>
      </c>
      <c r="B170" s="44">
        <v>513.00000000000375</v>
      </c>
      <c r="C170" s="45">
        <v>39.299999999999997</v>
      </c>
      <c r="D170" s="7">
        <f t="shared" si="14"/>
        <v>100.00000000002274</v>
      </c>
      <c r="E170" s="7">
        <f>IFERROR(IF(B170-B169&lt;=0,"",D170/SQRT(Table_pg[[#This Row],[Удельное сопротивление грунта, Ом·м]])),D170/SQRT(Table_pg[[#This Row],[Удельное сопротивление грунта, Ом·м]]))</f>
        <v>15.951580680571038</v>
      </c>
      <c r="G170" s="38">
        <v>165</v>
      </c>
      <c r="H170" s="58">
        <v>513.00000000000375</v>
      </c>
      <c r="I170" s="61">
        <v>39.299999999999997</v>
      </c>
      <c r="J170" s="53">
        <f t="shared" si="15"/>
        <v>100.00000000002274</v>
      </c>
      <c r="K170" s="7">
        <f>IFERROR(IF(H170-H169&lt;=0,"",J170/SQRT(Table_pg1[[#This Row],[Удельное сопротивление грунта, Ом·м]])),J170/SQRT(Table_pg1[[#This Row],[Удельное сопротивление грунта, Ом·м]]))</f>
        <v>15.951580680571038</v>
      </c>
      <c r="Q170" s="7" t="str">
        <f>IFERROR(IF(N170-N169&lt;=0,"",P170/SQRT(Table_pg2[[#This Row],[Удельное сопротивление грунта, Ом·м]])),P170/SQRT(Table_pg2[[#This Row],[Удельное сопротивление грунта, Ом·м]]))</f>
        <v/>
      </c>
      <c r="W170" s="7" t="str">
        <f>IFERROR(IF(T170-T169&lt;=0,"",V170/SQRT(Table_pg3[[#This Row],[Удельное сопротивление грунта, Ом·м]])),V170/SQRT(Table_pg3[[#This Row],[Удельное сопротивление грунта, Ом·м]]))</f>
        <v/>
      </c>
      <c r="AC170" s="7" t="str">
        <f>IFERROR(IF(Z170-Z169&lt;=0,"",AB170/SQRT(Table_pg4[[#This Row],[Удельное сопротивление грунта, Ом·м]])),AB170/SQRT(Table_pg4[[#This Row],[Удельное сопротивление грунта, Ом·м]]))</f>
        <v/>
      </c>
      <c r="AI170" s="7" t="str">
        <f>IFERROR(IF(AF170-AF169&lt;=0,"",AH170/SQRT(Table_pg5[[#This Row],[Удельное сопротивление грунта, Ом·м]])),AH170/SQRT(Table_pg5[[#This Row],[Удельное сопротивление грунта, Ом·м]]))</f>
        <v/>
      </c>
      <c r="AK170" s="57"/>
      <c r="AL170" s="44"/>
      <c r="AM170" s="45"/>
      <c r="AN170" s="7" t="str">
        <f t="shared" si="16"/>
        <v/>
      </c>
      <c r="AO170" s="7" t="str">
        <f>IFERROR(IF(AL170-AL169&lt;=0,"",AN170/SQRT(Table_pg6[[#This Row],[Удельное сопротивление грунта, Ом·м]])),AN170/SQRT(Table_pg6[[#This Row],[Удельное сопротивление грунта, Ом·м]]))</f>
        <v/>
      </c>
      <c r="AQ170" s="57"/>
      <c r="AR170" s="44"/>
      <c r="AS170" s="45"/>
      <c r="AU170" s="7" t="str">
        <f>IFERROR(IF(AR170-AR169&lt;=0,"",AT170/SQRT(Table_pg7[[#This Row],[Удельное сопротивление грунта, Ом·м]])),AT170/SQRT(Table_pg7[[#This Row],[Удельное сопротивление грунта, Ом·м]]))</f>
        <v/>
      </c>
      <c r="AW170" s="57"/>
      <c r="AX170" s="44"/>
      <c r="AY170" s="45"/>
      <c r="AZ170" s="7" t="str">
        <f t="shared" si="17"/>
        <v/>
      </c>
      <c r="BA170" s="7" t="str">
        <f>IFERROR(IF(AX170-AX169&lt;=0,"",AZ170/SQRT(Table_pg8[[#This Row],[Удельное сопротивление грунта, Ом·м]])),AZ170/SQRT(Table_pg8[[#This Row],[Удельное сопротивление грунта, Ом·м]]))</f>
        <v/>
      </c>
      <c r="BC170" s="57"/>
      <c r="BD170" s="44"/>
      <c r="BE170" s="45"/>
      <c r="BG170" s="7" t="str">
        <f>IFERROR(IF(BD170-AX189&lt;=0,"",BF170/SQRT(Table_pg9[[#This Row],[Удельное сопротивление грунта, Ом·м]])),BF170/SQRT(Table_pg9[[#This Row],[Удельное сопротивление грунта, Ом·м]]))</f>
        <v/>
      </c>
      <c r="BI170" s="57"/>
      <c r="BJ170" s="44"/>
      <c r="BK170" s="45"/>
      <c r="BM170" s="7" t="str">
        <f>IFERROR(IF(BJ170-BD199&lt;=0,"",BL170/SQRT(Table_pg10[[#This Row],[Удельное сопротивление грунта, Ом·м]])),BL170/SQRT(Table_pg10[[#This Row],[Удельное сопротивление грунта, Ом·м]]))</f>
        <v/>
      </c>
    </row>
    <row r="171" spans="1:65">
      <c r="A171" s="34">
        <v>1</v>
      </c>
      <c r="B171" s="44">
        <v>513.10000000000377</v>
      </c>
      <c r="C171" s="45">
        <v>55.3</v>
      </c>
      <c r="D171" s="7">
        <f t="shared" si="14"/>
        <v>100.00000000002274</v>
      </c>
      <c r="E171" s="7">
        <f>IFERROR(IF(B171-B170&lt;=0,"",D171/SQRT(Table_pg[[#This Row],[Удельное сопротивление грунта, Ом·м]])),D171/SQRT(Table_pg[[#This Row],[Удельное сопротивление грунта, Ом·м]]))</f>
        <v>13.447372472030693</v>
      </c>
      <c r="G171" s="49">
        <v>166</v>
      </c>
      <c r="H171" s="59">
        <v>513.10000000000377</v>
      </c>
      <c r="I171" s="60">
        <v>55.3</v>
      </c>
      <c r="J171" s="52">
        <f t="shared" si="15"/>
        <v>100.00000000002274</v>
      </c>
      <c r="K171" s="7">
        <f>IFERROR(IF(H171-H170&lt;=0,"",J171/SQRT(Table_pg1[[#This Row],[Удельное сопротивление грунта, Ом·м]])),J171/SQRT(Table_pg1[[#This Row],[Удельное сопротивление грунта, Ом·м]]))</f>
        <v>13.447372472030693</v>
      </c>
      <c r="Q171" s="7" t="str">
        <f>IFERROR(IF(N171-N170&lt;=0,"",P171/SQRT(Table_pg2[[#This Row],[Удельное сопротивление грунта, Ом·м]])),P171/SQRT(Table_pg2[[#This Row],[Удельное сопротивление грунта, Ом·м]]))</f>
        <v/>
      </c>
      <c r="W171" s="7" t="str">
        <f>IFERROR(IF(T171-T170&lt;=0,"",V171/SQRT(Table_pg3[[#This Row],[Удельное сопротивление грунта, Ом·м]])),V171/SQRT(Table_pg3[[#This Row],[Удельное сопротивление грунта, Ом·м]]))</f>
        <v/>
      </c>
      <c r="AC171" s="7" t="str">
        <f>IFERROR(IF(Z171-Z170&lt;=0,"",AB171/SQRT(Table_pg4[[#This Row],[Удельное сопротивление грунта, Ом·м]])),AB171/SQRT(Table_pg4[[#This Row],[Удельное сопротивление грунта, Ом·м]]))</f>
        <v/>
      </c>
      <c r="AI171" s="7" t="str">
        <f>IFERROR(IF(AF171-AF170&lt;=0,"",AH171/SQRT(Table_pg5[[#This Row],[Удельное сопротивление грунта, Ом·м]])),AH171/SQRT(Table_pg5[[#This Row],[Удельное сопротивление грунта, Ом·м]]))</f>
        <v/>
      </c>
      <c r="AK171" s="57"/>
      <c r="AL171" s="44"/>
      <c r="AM171" s="45"/>
      <c r="AN171" s="7" t="str">
        <f t="shared" si="16"/>
        <v/>
      </c>
      <c r="AO171" s="7" t="str">
        <f>IFERROR(IF(AL171-AL170&lt;=0,"",AN171/SQRT(Table_pg6[[#This Row],[Удельное сопротивление грунта, Ом·м]])),AN171/SQRT(Table_pg6[[#This Row],[Удельное сопротивление грунта, Ом·м]]))</f>
        <v/>
      </c>
      <c r="AQ171" s="57"/>
      <c r="AR171" s="44"/>
      <c r="AS171" s="45"/>
      <c r="AU171" s="7" t="str">
        <f>IFERROR(IF(AR171-AR170&lt;=0,"",AT171/SQRT(Table_pg7[[#This Row],[Удельное сопротивление грунта, Ом·м]])),AT171/SQRT(Table_pg7[[#This Row],[Удельное сопротивление грунта, Ом·м]]))</f>
        <v/>
      </c>
      <c r="AW171" s="57"/>
      <c r="AX171" s="44"/>
      <c r="AY171" s="45"/>
      <c r="AZ171" s="7" t="str">
        <f t="shared" si="17"/>
        <v/>
      </c>
      <c r="BA171" s="7" t="str">
        <f>IFERROR(IF(AX171-AX170&lt;=0,"",AZ171/SQRT(Table_pg8[[#This Row],[Удельное сопротивление грунта, Ом·м]])),AZ171/SQRT(Table_pg8[[#This Row],[Удельное сопротивление грунта, Ом·м]]))</f>
        <v/>
      </c>
      <c r="BC171" s="57"/>
      <c r="BD171" s="44"/>
      <c r="BE171" s="45"/>
      <c r="BG171" s="7" t="str">
        <f>IFERROR(IF(BD171-AX190&lt;=0,"",BF171/SQRT(Table_pg9[[#This Row],[Удельное сопротивление грунта, Ом·м]])),BF171/SQRT(Table_pg9[[#This Row],[Удельное сопротивление грунта, Ом·м]]))</f>
        <v/>
      </c>
      <c r="BI171" s="57"/>
      <c r="BJ171" s="44"/>
      <c r="BK171" s="45"/>
      <c r="BM171" s="7" t="str">
        <f>IFERROR(IF(BJ171-BD200&lt;=0,"",BL171/SQRT(Table_pg10[[#This Row],[Удельное сопротивление грунта, Ом·м]])),BL171/SQRT(Table_pg10[[#This Row],[Удельное сопротивление грунта, Ом·м]]))</f>
        <v/>
      </c>
    </row>
    <row r="172" spans="1:65">
      <c r="A172" s="34">
        <v>1</v>
      </c>
      <c r="B172" s="44">
        <v>513.2000000000038</v>
      </c>
      <c r="C172" s="45">
        <v>28.5</v>
      </c>
      <c r="D172" s="7">
        <f t="shared" si="14"/>
        <v>100.00000000002274</v>
      </c>
      <c r="E172" s="7">
        <f>IFERROR(IF(B172-B171&lt;=0,"",D172/SQRT(Table_pg[[#This Row],[Удельное сопротивление грунта, Ом·м]])),D172/SQRT(Table_pg[[#This Row],[Удельное сопротивление грунта, Ом·м]]))</f>
        <v>18.731716231638138</v>
      </c>
      <c r="G172" s="38">
        <v>167</v>
      </c>
      <c r="H172" s="58">
        <v>513.2000000000038</v>
      </c>
      <c r="I172" s="61">
        <v>28.5</v>
      </c>
      <c r="J172" s="53">
        <f t="shared" si="15"/>
        <v>100.00000000002274</v>
      </c>
      <c r="K172" s="7">
        <f>IFERROR(IF(H172-H171&lt;=0,"",J172/SQRT(Table_pg1[[#This Row],[Удельное сопротивление грунта, Ом·м]])),J172/SQRT(Table_pg1[[#This Row],[Удельное сопротивление грунта, Ом·м]]))</f>
        <v>18.731716231638138</v>
      </c>
      <c r="Q172" s="7" t="str">
        <f>IFERROR(IF(N172-N171&lt;=0,"",P172/SQRT(Table_pg2[[#This Row],[Удельное сопротивление грунта, Ом·м]])),P172/SQRT(Table_pg2[[#This Row],[Удельное сопротивление грунта, Ом·м]]))</f>
        <v/>
      </c>
      <c r="W172" s="7" t="str">
        <f>IFERROR(IF(T172-T171&lt;=0,"",V172/SQRT(Table_pg3[[#This Row],[Удельное сопротивление грунта, Ом·м]])),V172/SQRT(Table_pg3[[#This Row],[Удельное сопротивление грунта, Ом·м]]))</f>
        <v/>
      </c>
      <c r="AC172" s="7" t="str">
        <f>IFERROR(IF(Z172-Z171&lt;=0,"",AB172/SQRT(Table_pg4[[#This Row],[Удельное сопротивление грунта, Ом·м]])),AB172/SQRT(Table_pg4[[#This Row],[Удельное сопротивление грунта, Ом·м]]))</f>
        <v/>
      </c>
      <c r="AI172" s="7" t="str">
        <f>IFERROR(IF(AF172-AF171&lt;=0,"",AH172/SQRT(Table_pg5[[#This Row],[Удельное сопротивление грунта, Ом·м]])),AH172/SQRT(Table_pg5[[#This Row],[Удельное сопротивление грунта, Ом·м]]))</f>
        <v/>
      </c>
      <c r="AK172" s="57"/>
      <c r="AL172" s="44"/>
      <c r="AM172" s="45"/>
      <c r="AN172" s="7" t="str">
        <f t="shared" si="16"/>
        <v/>
      </c>
      <c r="AO172" s="7" t="str">
        <f>IFERROR(IF(AL172-AL171&lt;=0,"",AN172/SQRT(Table_pg6[[#This Row],[Удельное сопротивление грунта, Ом·м]])),AN172/SQRT(Table_pg6[[#This Row],[Удельное сопротивление грунта, Ом·м]]))</f>
        <v/>
      </c>
      <c r="AQ172" s="57"/>
      <c r="AR172" s="44"/>
      <c r="AS172" s="45"/>
      <c r="AU172" s="7" t="str">
        <f>IFERROR(IF(AR172-AR171&lt;=0,"",AT172/SQRT(Table_pg7[[#This Row],[Удельное сопротивление грунта, Ом·м]])),AT172/SQRT(Table_pg7[[#This Row],[Удельное сопротивление грунта, Ом·м]]))</f>
        <v/>
      </c>
      <c r="AW172" s="57"/>
      <c r="AX172" s="44"/>
      <c r="AY172" s="45"/>
      <c r="AZ172" s="7" t="str">
        <f t="shared" si="17"/>
        <v/>
      </c>
      <c r="BA172" s="7" t="str">
        <f>IFERROR(IF(AX172-AX171&lt;=0,"",AZ172/SQRT(Table_pg8[[#This Row],[Удельное сопротивление грунта, Ом·м]])),AZ172/SQRT(Table_pg8[[#This Row],[Удельное сопротивление грунта, Ом·м]]))</f>
        <v/>
      </c>
      <c r="BC172" s="57"/>
      <c r="BD172" s="44"/>
      <c r="BE172" s="45"/>
      <c r="BG172" s="7" t="str">
        <f>IFERROR(IF(BD172-AX191&lt;=0,"",BF172/SQRT(Table_pg9[[#This Row],[Удельное сопротивление грунта, Ом·м]])),BF172/SQRT(Table_pg9[[#This Row],[Удельное сопротивление грунта, Ом·м]]))</f>
        <v/>
      </c>
      <c r="BI172" s="57"/>
      <c r="BJ172" s="44"/>
      <c r="BK172" s="45"/>
      <c r="BM172" s="7" t="str">
        <f>IFERROR(IF(BJ172-BD201&lt;=0,"",BL172/SQRT(Table_pg10[[#This Row],[Удельное сопротивление грунта, Ом·м]])),BL172/SQRT(Table_pg10[[#This Row],[Удельное сопротивление грунта, Ом·м]]))</f>
        <v/>
      </c>
    </row>
    <row r="173" spans="1:65">
      <c r="A173" s="34">
        <v>1</v>
      </c>
      <c r="B173" s="44">
        <v>513.30000000000382</v>
      </c>
      <c r="C173" s="45">
        <v>29.6</v>
      </c>
      <c r="D173" s="7">
        <f t="shared" si="14"/>
        <v>100.00000000002274</v>
      </c>
      <c r="E173" s="7">
        <f>IFERROR(IF(B173-B172&lt;=0,"",D173/SQRT(Table_pg[[#This Row],[Удельное сопротивление грунта, Ом·м]])),D173/SQRT(Table_pg[[#This Row],[Удельное сопротивление грунта, Ом·м]]))</f>
        <v>18.380365552349375</v>
      </c>
      <c r="G173" s="49">
        <v>168</v>
      </c>
      <c r="H173" s="59">
        <v>513.30000000000382</v>
      </c>
      <c r="I173" s="60">
        <v>29.6</v>
      </c>
      <c r="J173" s="52">
        <f t="shared" si="15"/>
        <v>100.00000000002274</v>
      </c>
      <c r="K173" s="7">
        <f>IFERROR(IF(H173-H172&lt;=0,"",J173/SQRT(Table_pg1[[#This Row],[Удельное сопротивление грунта, Ом·м]])),J173/SQRT(Table_pg1[[#This Row],[Удельное сопротивление грунта, Ом·м]]))</f>
        <v>18.380365552349375</v>
      </c>
      <c r="Q173" s="7" t="str">
        <f>IFERROR(IF(N173-N172&lt;=0,"",P173/SQRT(Table_pg2[[#This Row],[Удельное сопротивление грунта, Ом·м]])),P173/SQRT(Table_pg2[[#This Row],[Удельное сопротивление грунта, Ом·м]]))</f>
        <v/>
      </c>
      <c r="W173" s="7" t="str">
        <f>IFERROR(IF(T173-T172&lt;=0,"",V173/SQRT(Table_pg3[[#This Row],[Удельное сопротивление грунта, Ом·м]])),V173/SQRT(Table_pg3[[#This Row],[Удельное сопротивление грунта, Ом·м]]))</f>
        <v/>
      </c>
      <c r="AC173" s="7" t="str">
        <f>IFERROR(IF(Z173-Z172&lt;=0,"",AB173/SQRT(Table_pg4[[#This Row],[Удельное сопротивление грунта, Ом·м]])),AB173/SQRT(Table_pg4[[#This Row],[Удельное сопротивление грунта, Ом·м]]))</f>
        <v/>
      </c>
      <c r="AE173" s="57"/>
      <c r="AF173" s="44"/>
      <c r="AG173" s="45"/>
      <c r="AI173" s="7" t="str">
        <f>IFERROR(IF(AF173-AF172&lt;=0,"",AH173/SQRT(Table_pg5[[#This Row],[Удельное сопротивление грунта, Ом·м]])),AH173/SQRT(Table_pg5[[#This Row],[Удельное сопротивление грунта, Ом·м]]))</f>
        <v/>
      </c>
      <c r="AK173" s="57"/>
      <c r="AL173" s="44"/>
      <c r="AM173" s="45"/>
      <c r="AN173" s="7" t="str">
        <f t="shared" si="16"/>
        <v/>
      </c>
      <c r="AO173" s="7" t="str">
        <f>IFERROR(IF(AL173-AL172&lt;=0,"",AN173/SQRT(Table_pg6[[#This Row],[Удельное сопротивление грунта, Ом·м]])),AN173/SQRT(Table_pg6[[#This Row],[Удельное сопротивление грунта, Ом·м]]))</f>
        <v/>
      </c>
      <c r="AQ173" s="57"/>
      <c r="AR173" s="44"/>
      <c r="AS173" s="45"/>
      <c r="AU173" s="7" t="str">
        <f>IFERROR(IF(AR173-AR172&lt;=0,"",AT173/SQRT(Table_pg7[[#This Row],[Удельное сопротивление грунта, Ом·м]])),AT173/SQRT(Table_pg7[[#This Row],[Удельное сопротивление грунта, Ом·м]]))</f>
        <v/>
      </c>
      <c r="AW173" s="57"/>
      <c r="AX173" s="44"/>
      <c r="AY173" s="45"/>
      <c r="AZ173" s="7" t="str">
        <f t="shared" si="17"/>
        <v/>
      </c>
      <c r="BA173" s="7" t="str">
        <f>IFERROR(IF(AX173-AX172&lt;=0,"",AZ173/SQRT(Table_pg8[[#This Row],[Удельное сопротивление грунта, Ом·м]])),AZ173/SQRT(Table_pg8[[#This Row],[Удельное сопротивление грунта, Ом·м]]))</f>
        <v/>
      </c>
      <c r="BC173" s="57"/>
      <c r="BD173" s="44"/>
      <c r="BE173" s="45"/>
      <c r="BG173" s="7" t="str">
        <f>IFERROR(IF(BD173-AX192&lt;=0,"",BF173/SQRT(Table_pg9[[#This Row],[Удельное сопротивление грунта, Ом·м]])),BF173/SQRT(Table_pg9[[#This Row],[Удельное сопротивление грунта, Ом·м]]))</f>
        <v/>
      </c>
      <c r="BI173" s="57"/>
      <c r="BJ173" s="44"/>
      <c r="BK173" s="45"/>
      <c r="BM173" s="7" t="str">
        <f>IFERROR(IF(BJ173-BD202&lt;=0,"",BL173/SQRT(Table_pg10[[#This Row],[Удельное сопротивление грунта, Ом·м]])),BL173/SQRT(Table_pg10[[#This Row],[Удельное сопротивление грунта, Ом·м]]))</f>
        <v/>
      </c>
    </row>
    <row r="174" spans="1:65">
      <c r="A174" s="34">
        <v>1</v>
      </c>
      <c r="B174" s="44">
        <v>513.40000000000384</v>
      </c>
      <c r="C174" s="45">
        <v>31.8</v>
      </c>
      <c r="D174" s="7">
        <f t="shared" si="14"/>
        <v>100.00000000002274</v>
      </c>
      <c r="E174" s="7">
        <f>IFERROR(IF(B174-B173&lt;=0,"",D174/SQRT(Table_pg[[#This Row],[Удельное сопротивление грунта, Ом·м]])),D174/SQRT(Table_pg[[#This Row],[Удельное сопротивление грунта, Ом·м]]))</f>
        <v>17.733172553301749</v>
      </c>
      <c r="G174" s="38">
        <v>169</v>
      </c>
      <c r="H174" s="58">
        <v>513.40000000000384</v>
      </c>
      <c r="I174" s="61">
        <v>31.8</v>
      </c>
      <c r="J174" s="53">
        <f t="shared" si="15"/>
        <v>100.00000000002274</v>
      </c>
      <c r="K174" s="7">
        <f>IFERROR(IF(H174-H173&lt;=0,"",J174/SQRT(Table_pg1[[#This Row],[Удельное сопротивление грунта, Ом·м]])),J174/SQRT(Table_pg1[[#This Row],[Удельное сопротивление грунта, Ом·м]]))</f>
        <v>17.733172553301749</v>
      </c>
      <c r="Q174" s="7" t="str">
        <f>IFERROR(IF(N174-N173&lt;=0,"",P174/SQRT(Table_pg2[[#This Row],[Удельное сопротивление грунта, Ом·м]])),P174/SQRT(Table_pg2[[#This Row],[Удельное сопротивление грунта, Ом·м]]))</f>
        <v/>
      </c>
      <c r="W174" s="7" t="str">
        <f>IFERROR(IF(T174-T173&lt;=0,"",V174/SQRT(Table_pg3[[#This Row],[Удельное сопротивление грунта, Ом·м]])),V174/SQRT(Table_pg3[[#This Row],[Удельное сопротивление грунта, Ом·м]]))</f>
        <v/>
      </c>
      <c r="AC174" s="7" t="str">
        <f>IFERROR(IF(Z174-Z173&lt;=0,"",AB174/SQRT(Table_pg4[[#This Row],[Удельное сопротивление грунта, Ом·м]])),AB174/SQRT(Table_pg4[[#This Row],[Удельное сопротивление грунта, Ом·м]]))</f>
        <v/>
      </c>
      <c r="AE174" s="57"/>
      <c r="AF174" s="44"/>
      <c r="AG174" s="45"/>
      <c r="AI174" s="7" t="str">
        <f>IFERROR(IF(AF174-AF173&lt;=0,"",AH174/SQRT(Table_pg5[[#This Row],[Удельное сопротивление грунта, Ом·м]])),AH174/SQRT(Table_pg5[[#This Row],[Удельное сопротивление грунта, Ом·м]]))</f>
        <v/>
      </c>
      <c r="AK174" s="57"/>
      <c r="AL174" s="44"/>
      <c r="AM174" s="45"/>
      <c r="AN174" s="7" t="str">
        <f t="shared" si="16"/>
        <v/>
      </c>
      <c r="AO174" s="7" t="str">
        <f>IFERROR(IF(AL174-AL173&lt;=0,"",AN174/SQRT(Table_pg6[[#This Row],[Удельное сопротивление грунта, Ом·м]])),AN174/SQRT(Table_pg6[[#This Row],[Удельное сопротивление грунта, Ом·м]]))</f>
        <v/>
      </c>
      <c r="AQ174" s="57"/>
      <c r="AR174" s="44"/>
      <c r="AS174" s="45"/>
      <c r="AU174" s="7" t="str">
        <f>IFERROR(IF(AR174-AR173&lt;=0,"",AT174/SQRT(Table_pg7[[#This Row],[Удельное сопротивление грунта, Ом·м]])),AT174/SQRT(Table_pg7[[#This Row],[Удельное сопротивление грунта, Ом·м]]))</f>
        <v/>
      </c>
      <c r="AW174" s="57"/>
      <c r="AX174" s="44"/>
      <c r="AY174" s="45"/>
      <c r="AZ174" s="7" t="str">
        <f t="shared" si="17"/>
        <v/>
      </c>
      <c r="BA174" s="7" t="str">
        <f>IFERROR(IF(AX174-AX173&lt;=0,"",AZ174/SQRT(Table_pg8[[#This Row],[Удельное сопротивление грунта, Ом·м]])),AZ174/SQRT(Table_pg8[[#This Row],[Удельное сопротивление грунта, Ом·м]]))</f>
        <v/>
      </c>
      <c r="BC174" s="57"/>
      <c r="BD174" s="44"/>
      <c r="BE174" s="45"/>
      <c r="BG174" s="7" t="str">
        <f>IFERROR(IF(BD174-AX193&lt;=0,"",BF174/SQRT(Table_pg9[[#This Row],[Удельное сопротивление грунта, Ом·м]])),BF174/SQRT(Table_pg9[[#This Row],[Удельное сопротивление грунта, Ом·м]]))</f>
        <v/>
      </c>
      <c r="BI174" s="57"/>
      <c r="BJ174" s="44"/>
      <c r="BK174" s="45"/>
      <c r="BM174" s="7" t="str">
        <f>IFERROR(IF(BJ174-BD203&lt;=0,"",BL174/SQRT(Table_pg10[[#This Row],[Удельное сопротивление грунта, Ом·м]])),BL174/SQRT(Table_pg10[[#This Row],[Удельное сопротивление грунта, Ом·м]]))</f>
        <v/>
      </c>
    </row>
    <row r="175" spans="1:65">
      <c r="A175" s="34">
        <v>1</v>
      </c>
      <c r="B175" s="44">
        <v>513.50000000000387</v>
      </c>
      <c r="C175" s="45">
        <v>32</v>
      </c>
      <c r="D175" s="7">
        <f t="shared" si="14"/>
        <v>100.00000000002274</v>
      </c>
      <c r="E175" s="7">
        <f>IFERROR(IF(B175-B174&lt;=0,"",D175/SQRT(Table_pg[[#This Row],[Удельное сопротивление грунта, Ом·м]])),D175/SQRT(Table_pg[[#This Row],[Удельное сопротивление грунта, Ом·м]]))</f>
        <v>17.677669529667707</v>
      </c>
      <c r="G175" s="49">
        <v>170</v>
      </c>
      <c r="H175" s="59">
        <v>513.50000000000387</v>
      </c>
      <c r="I175" s="60">
        <v>32</v>
      </c>
      <c r="J175" s="52">
        <f t="shared" si="15"/>
        <v>100.00000000002274</v>
      </c>
      <c r="K175" s="7">
        <f>IFERROR(IF(H175-H174&lt;=0,"",J175/SQRT(Table_pg1[[#This Row],[Удельное сопротивление грунта, Ом·м]])),J175/SQRT(Table_pg1[[#This Row],[Удельное сопротивление грунта, Ом·м]]))</f>
        <v>17.677669529667707</v>
      </c>
      <c r="Q175" s="7" t="str">
        <f>IFERROR(IF(N175-N174&lt;=0,"",P175/SQRT(Table_pg2[[#This Row],[Удельное сопротивление грунта, Ом·м]])),P175/SQRT(Table_pg2[[#This Row],[Удельное сопротивление грунта, Ом·м]]))</f>
        <v/>
      </c>
      <c r="W175" s="7" t="str">
        <f>IFERROR(IF(T175-T174&lt;=0,"",V175/SQRT(Table_pg3[[#This Row],[Удельное сопротивление грунта, Ом·м]])),V175/SQRT(Table_pg3[[#This Row],[Удельное сопротивление грунта, Ом·м]]))</f>
        <v/>
      </c>
      <c r="AC175" s="7" t="str">
        <f>IFERROR(IF(Z175-Z174&lt;=0,"",AB175/SQRT(Table_pg4[[#This Row],[Удельное сопротивление грунта, Ом·м]])),AB175/SQRT(Table_pg4[[#This Row],[Удельное сопротивление грунта, Ом·м]]))</f>
        <v/>
      </c>
      <c r="AE175" s="57"/>
      <c r="AF175" s="44"/>
      <c r="AG175" s="45"/>
      <c r="AI175" s="7" t="str">
        <f>IFERROR(IF(AF175-AF174&lt;=0,"",AH175/SQRT(Table_pg5[[#This Row],[Удельное сопротивление грунта, Ом·м]])),AH175/SQRT(Table_pg5[[#This Row],[Удельное сопротивление грунта, Ом·м]]))</f>
        <v/>
      </c>
      <c r="AK175" s="57"/>
      <c r="AL175" s="44"/>
      <c r="AM175" s="45"/>
      <c r="AN175" s="7" t="str">
        <f t="shared" si="16"/>
        <v/>
      </c>
      <c r="AO175" s="7" t="str">
        <f>IFERROR(IF(AL175-AL174&lt;=0,"",AN175/SQRT(Table_pg6[[#This Row],[Удельное сопротивление грунта, Ом·м]])),AN175/SQRT(Table_pg6[[#This Row],[Удельное сопротивление грунта, Ом·м]]))</f>
        <v/>
      </c>
      <c r="AQ175" s="57"/>
      <c r="AR175" s="44"/>
      <c r="AS175" s="45"/>
      <c r="AU175" s="7" t="str">
        <f>IFERROR(IF(AR175-AR174&lt;=0,"",AT175/SQRT(Table_pg7[[#This Row],[Удельное сопротивление грунта, Ом·м]])),AT175/SQRT(Table_pg7[[#This Row],[Удельное сопротивление грунта, Ом·м]]))</f>
        <v/>
      </c>
      <c r="AW175" s="57"/>
      <c r="AX175" s="44"/>
      <c r="AY175" s="45"/>
      <c r="AZ175" s="7" t="str">
        <f t="shared" si="17"/>
        <v/>
      </c>
      <c r="BA175" s="7" t="str">
        <f>IFERROR(IF(AX175-AX174&lt;=0,"",AZ175/SQRT(Table_pg8[[#This Row],[Удельное сопротивление грунта, Ом·м]])),AZ175/SQRT(Table_pg8[[#This Row],[Удельное сопротивление грунта, Ом·м]]))</f>
        <v/>
      </c>
      <c r="BC175" s="57"/>
      <c r="BD175" s="44"/>
      <c r="BE175" s="45"/>
      <c r="BG175" s="7" t="str">
        <f>IFERROR(IF(BD175-AX194&lt;=0,"",BF175/SQRT(Table_pg9[[#This Row],[Удельное сопротивление грунта, Ом·м]])),BF175/SQRT(Table_pg9[[#This Row],[Удельное сопротивление грунта, Ом·м]]))</f>
        <v/>
      </c>
      <c r="BI175" s="57"/>
      <c r="BJ175" s="44"/>
      <c r="BK175" s="45"/>
      <c r="BM175" s="7" t="str">
        <f>IFERROR(IF(BJ175-BD204&lt;=0,"",BL175/SQRT(Table_pg10[[#This Row],[Удельное сопротивление грунта, Ом·м]])),BL175/SQRT(Table_pg10[[#This Row],[Удельное сопротивление грунта, Ом·м]]))</f>
        <v/>
      </c>
    </row>
    <row r="176" spans="1:65">
      <c r="A176" s="34">
        <v>1</v>
      </c>
      <c r="B176" s="44">
        <v>513.60000000000389</v>
      </c>
      <c r="C176" s="45">
        <v>25</v>
      </c>
      <c r="D176" s="7">
        <f t="shared" si="14"/>
        <v>100.00000000002274</v>
      </c>
      <c r="E176" s="7">
        <f>IFERROR(IF(B176-B175&lt;=0,"",D176/SQRT(Table_pg[[#This Row],[Удельное сопротивление грунта, Ом·м]])),D176/SQRT(Table_pg[[#This Row],[Удельное сопротивление грунта, Ом·м]]))</f>
        <v>20.000000000004547</v>
      </c>
      <c r="G176" s="38">
        <v>171</v>
      </c>
      <c r="H176" s="58">
        <v>513.60000000000389</v>
      </c>
      <c r="I176" s="61">
        <v>25</v>
      </c>
      <c r="J176" s="53">
        <f t="shared" si="15"/>
        <v>100.00000000002274</v>
      </c>
      <c r="K176" s="7">
        <f>IFERROR(IF(H176-H175&lt;=0,"",J176/SQRT(Table_pg1[[#This Row],[Удельное сопротивление грунта, Ом·м]])),J176/SQRT(Table_pg1[[#This Row],[Удельное сопротивление грунта, Ом·м]]))</f>
        <v>20.000000000004547</v>
      </c>
      <c r="Q176" s="7" t="str">
        <f>IFERROR(IF(N176-N175&lt;=0,"",P176/SQRT(Table_pg2[[#This Row],[Удельное сопротивление грунта, Ом·м]])),P176/SQRT(Table_pg2[[#This Row],[Удельное сопротивление грунта, Ом·м]]))</f>
        <v/>
      </c>
      <c r="W176" s="7" t="str">
        <f>IFERROR(IF(T176-T175&lt;=0,"",V176/SQRT(Table_pg3[[#This Row],[Удельное сопротивление грунта, Ом·м]])),V176/SQRT(Table_pg3[[#This Row],[Удельное сопротивление грунта, Ом·м]]))</f>
        <v/>
      </c>
      <c r="AC176" s="7" t="str">
        <f>IFERROR(IF(Z176-Z175&lt;=0,"",AB176/SQRT(Table_pg4[[#This Row],[Удельное сопротивление грунта, Ом·м]])),AB176/SQRT(Table_pg4[[#This Row],[Удельное сопротивление грунта, Ом·м]]))</f>
        <v/>
      </c>
      <c r="AE176" s="57"/>
      <c r="AF176" s="44"/>
      <c r="AG176" s="45"/>
      <c r="AI176" s="7" t="str">
        <f>IFERROR(IF(AF176-AF175&lt;=0,"",AH176/SQRT(Table_pg5[[#This Row],[Удельное сопротивление грунта, Ом·м]])),AH176/SQRT(Table_pg5[[#This Row],[Удельное сопротивление грунта, Ом·м]]))</f>
        <v/>
      </c>
      <c r="AK176" s="57"/>
      <c r="AL176" s="44"/>
      <c r="AM176" s="45"/>
      <c r="AN176" s="7" t="str">
        <f t="shared" si="16"/>
        <v/>
      </c>
      <c r="AO176" s="7" t="str">
        <f>IFERROR(IF(AL176-AL175&lt;=0,"",AN176/SQRT(Table_pg6[[#This Row],[Удельное сопротивление грунта, Ом·м]])),AN176/SQRT(Table_pg6[[#This Row],[Удельное сопротивление грунта, Ом·м]]))</f>
        <v/>
      </c>
      <c r="AQ176" s="57"/>
      <c r="AR176" s="44"/>
      <c r="AS176" s="45"/>
      <c r="AU176" s="7" t="str">
        <f>IFERROR(IF(AR176-AR175&lt;=0,"",AT176/SQRT(Table_pg7[[#This Row],[Удельное сопротивление грунта, Ом·м]])),AT176/SQRT(Table_pg7[[#This Row],[Удельное сопротивление грунта, Ом·м]]))</f>
        <v/>
      </c>
      <c r="AW176" s="57"/>
      <c r="AX176" s="44"/>
      <c r="AY176" s="45"/>
      <c r="AZ176" s="7" t="str">
        <f t="shared" si="17"/>
        <v/>
      </c>
      <c r="BA176" s="7" t="str">
        <f>IFERROR(IF(AX176-AX175&lt;=0,"",AZ176/SQRT(Table_pg8[[#This Row],[Удельное сопротивление грунта, Ом·м]])),AZ176/SQRT(Table_pg8[[#This Row],[Удельное сопротивление грунта, Ом·м]]))</f>
        <v/>
      </c>
      <c r="BC176" s="57"/>
      <c r="BD176" s="44"/>
      <c r="BE176" s="45"/>
      <c r="BG176" s="7" t="str">
        <f>IFERROR(IF(BD176-AX195&lt;=0,"",BF176/SQRT(Table_pg9[[#This Row],[Удельное сопротивление грунта, Ом·м]])),BF176/SQRT(Table_pg9[[#This Row],[Удельное сопротивление грунта, Ом·м]]))</f>
        <v/>
      </c>
      <c r="BI176" s="57"/>
      <c r="BJ176" s="44"/>
      <c r="BK176" s="45"/>
      <c r="BM176" s="7" t="str">
        <f>IFERROR(IF(BJ176-BD205&lt;=0,"",BL176/SQRT(Table_pg10[[#This Row],[Удельное сопротивление грунта, Ом·м]])),BL176/SQRT(Table_pg10[[#This Row],[Удельное сопротивление грунта, Ом·м]]))</f>
        <v/>
      </c>
    </row>
    <row r="177" spans="1:65">
      <c r="A177" s="34">
        <v>1</v>
      </c>
      <c r="B177" s="44">
        <v>513.70000000000391</v>
      </c>
      <c r="C177" s="45">
        <v>27.3</v>
      </c>
      <c r="D177" s="7">
        <f t="shared" si="14"/>
        <v>100.00000000002274</v>
      </c>
      <c r="E177" s="7">
        <f>IFERROR(IF(B177-B176&lt;=0,"",D177/SQRT(Table_pg[[#This Row],[Удельное сопротивление грунта, Ом·м]])),D177/SQRT(Table_pg[[#This Row],[Удельное сопротивление грунта, Ом·м]]))</f>
        <v>19.138975058778168</v>
      </c>
      <c r="G177" s="49">
        <v>172</v>
      </c>
      <c r="H177" s="59">
        <v>513.70000000000391</v>
      </c>
      <c r="I177" s="60">
        <v>27.3</v>
      </c>
      <c r="J177" s="52">
        <f t="shared" si="15"/>
        <v>100.00000000002274</v>
      </c>
      <c r="K177" s="7">
        <f>IFERROR(IF(H177-H176&lt;=0,"",J177/SQRT(Table_pg1[[#This Row],[Удельное сопротивление грунта, Ом·м]])),J177/SQRT(Table_pg1[[#This Row],[Удельное сопротивление грунта, Ом·м]]))</f>
        <v>19.138975058778168</v>
      </c>
      <c r="Q177" s="7" t="str">
        <f>IFERROR(IF(N177-N176&lt;=0,"",P177/SQRT(Table_pg2[[#This Row],[Удельное сопротивление грунта, Ом·м]])),P177/SQRT(Table_pg2[[#This Row],[Удельное сопротивление грунта, Ом·м]]))</f>
        <v/>
      </c>
      <c r="W177" s="7" t="str">
        <f>IFERROR(IF(T177-T176&lt;=0,"",V177/SQRT(Table_pg3[[#This Row],[Удельное сопротивление грунта, Ом·м]])),V177/SQRT(Table_pg3[[#This Row],[Удельное сопротивление грунта, Ом·м]]))</f>
        <v/>
      </c>
      <c r="AC177" s="7" t="str">
        <f>IFERROR(IF(Z177-Z176&lt;=0,"",AB177/SQRT(Table_pg4[[#This Row],[Удельное сопротивление грунта, Ом·м]])),AB177/SQRT(Table_pg4[[#This Row],[Удельное сопротивление грунта, Ом·м]]))</f>
        <v/>
      </c>
      <c r="AE177" s="57"/>
      <c r="AF177" s="44"/>
      <c r="AG177" s="45"/>
      <c r="AI177" s="7" t="str">
        <f>IFERROR(IF(AF177-AF176&lt;=0,"",AH177/SQRT(Table_pg5[[#This Row],[Удельное сопротивление грунта, Ом·м]])),AH177/SQRT(Table_pg5[[#This Row],[Удельное сопротивление грунта, Ом·м]]))</f>
        <v/>
      </c>
      <c r="AK177" s="57"/>
      <c r="AL177" s="44"/>
      <c r="AM177" s="45"/>
      <c r="AN177" s="7" t="str">
        <f t="shared" si="16"/>
        <v/>
      </c>
      <c r="AO177" s="7" t="str">
        <f>IFERROR(IF(AL177-AL176&lt;=0,"",AN177/SQRT(Table_pg6[[#This Row],[Удельное сопротивление грунта, Ом·м]])),AN177/SQRT(Table_pg6[[#This Row],[Удельное сопротивление грунта, Ом·м]]))</f>
        <v/>
      </c>
      <c r="AQ177" s="57"/>
      <c r="AR177" s="44"/>
      <c r="AS177" s="45"/>
      <c r="AU177" s="7" t="str">
        <f>IFERROR(IF(AR177-AR176&lt;=0,"",AT177/SQRT(Table_pg7[[#This Row],[Удельное сопротивление грунта, Ом·м]])),AT177/SQRT(Table_pg7[[#This Row],[Удельное сопротивление грунта, Ом·м]]))</f>
        <v/>
      </c>
      <c r="AW177" s="57"/>
      <c r="AX177" s="44"/>
      <c r="AY177" s="45"/>
      <c r="AZ177" s="7" t="str">
        <f t="shared" si="17"/>
        <v/>
      </c>
      <c r="BA177" s="7" t="str">
        <f>IFERROR(IF(AX177-AX176&lt;=0,"",AZ177/SQRT(Table_pg8[[#This Row],[Удельное сопротивление грунта, Ом·м]])),AZ177/SQRT(Table_pg8[[#This Row],[Удельное сопротивление грунта, Ом·м]]))</f>
        <v/>
      </c>
      <c r="BC177" s="57"/>
      <c r="BD177" s="44"/>
      <c r="BE177" s="45"/>
      <c r="BG177" s="7" t="str">
        <f>IFERROR(IF(BD177-AX196&lt;=0,"",BF177/SQRT(Table_pg9[[#This Row],[Удельное сопротивление грунта, Ом·м]])),BF177/SQRT(Table_pg9[[#This Row],[Удельное сопротивление грунта, Ом·м]]))</f>
        <v/>
      </c>
      <c r="BI177" s="57"/>
      <c r="BJ177" s="44"/>
      <c r="BK177" s="45"/>
      <c r="BM177" s="7" t="str">
        <f>IFERROR(IF(BJ177-BD206&lt;=0,"",BL177/SQRT(Table_pg10[[#This Row],[Удельное сопротивление грунта, Ом·м]])),BL177/SQRT(Table_pg10[[#This Row],[Удельное сопротивление грунта, Ом·м]]))</f>
        <v/>
      </c>
    </row>
    <row r="178" spans="1:65">
      <c r="A178" s="34">
        <v>1</v>
      </c>
      <c r="B178" s="44">
        <v>513.80000000000393</v>
      </c>
      <c r="C178" s="45">
        <v>27.4</v>
      </c>
      <c r="D178" s="7">
        <f t="shared" si="14"/>
        <v>100.00000000002274</v>
      </c>
      <c r="E178" s="7">
        <f>IFERROR(IF(B178-B177&lt;=0,"",D178/SQRT(Table_pg[[#This Row],[Удельное сопротивление грунта, Ом·м]])),D178/SQRT(Table_pg[[#This Row],[Удельное сопротивление грунта, Ом·м]]))</f>
        <v>19.104017997526096</v>
      </c>
      <c r="G178" s="38">
        <v>173</v>
      </c>
      <c r="H178" s="58">
        <v>513.80000000000393</v>
      </c>
      <c r="I178" s="61">
        <v>27.4</v>
      </c>
      <c r="J178" s="53">
        <f t="shared" si="15"/>
        <v>100.00000000002274</v>
      </c>
      <c r="K178" s="7">
        <f>IFERROR(IF(H178-H177&lt;=0,"",J178/SQRT(Table_pg1[[#This Row],[Удельное сопротивление грунта, Ом·м]])),J178/SQRT(Table_pg1[[#This Row],[Удельное сопротивление грунта, Ом·м]]))</f>
        <v>19.104017997526096</v>
      </c>
      <c r="Q178" s="7" t="str">
        <f>IFERROR(IF(N178-N177&lt;=0,"",P178/SQRT(Table_pg2[[#This Row],[Удельное сопротивление грунта, Ом·м]])),P178/SQRT(Table_pg2[[#This Row],[Удельное сопротивление грунта, Ом·м]]))</f>
        <v/>
      </c>
      <c r="W178" s="7" t="str">
        <f>IFERROR(IF(T178-T177&lt;=0,"",V178/SQRT(Table_pg3[[#This Row],[Удельное сопротивление грунта, Ом·м]])),V178/SQRT(Table_pg3[[#This Row],[Удельное сопротивление грунта, Ом·м]]))</f>
        <v/>
      </c>
      <c r="AC178" s="7" t="str">
        <f>IFERROR(IF(Z178-Z177&lt;=0,"",AB178/SQRT(Table_pg4[[#This Row],[Удельное сопротивление грунта, Ом·м]])),AB178/SQRT(Table_pg4[[#This Row],[Удельное сопротивление грунта, Ом·м]]))</f>
        <v/>
      </c>
      <c r="AE178" s="57"/>
      <c r="AF178" s="44"/>
      <c r="AG178" s="45"/>
      <c r="AI178" s="7" t="str">
        <f>IFERROR(IF(AF178-AF177&lt;=0,"",AH178/SQRT(Table_pg5[[#This Row],[Удельное сопротивление грунта, Ом·м]])),AH178/SQRT(Table_pg5[[#This Row],[Удельное сопротивление грунта, Ом·м]]))</f>
        <v/>
      </c>
      <c r="AK178" s="57"/>
      <c r="AL178" s="44"/>
      <c r="AM178" s="45"/>
      <c r="AN178" s="7" t="str">
        <f t="shared" si="16"/>
        <v/>
      </c>
      <c r="AO178" s="7" t="str">
        <f>IFERROR(IF(AL178-AL177&lt;=0,"",AN178/SQRT(Table_pg6[[#This Row],[Удельное сопротивление грунта, Ом·м]])),AN178/SQRT(Table_pg6[[#This Row],[Удельное сопротивление грунта, Ом·м]]))</f>
        <v/>
      </c>
      <c r="AQ178" s="57"/>
      <c r="AR178" s="44"/>
      <c r="AS178" s="45"/>
      <c r="AU178" s="7" t="str">
        <f>IFERROR(IF(AR178-AR177&lt;=0,"",AT178/SQRT(Table_pg7[[#This Row],[Удельное сопротивление грунта, Ом·м]])),AT178/SQRT(Table_pg7[[#This Row],[Удельное сопротивление грунта, Ом·м]]))</f>
        <v/>
      </c>
      <c r="AW178" s="57"/>
      <c r="AX178" s="44"/>
      <c r="AY178" s="45"/>
      <c r="AZ178" s="7" t="str">
        <f t="shared" si="17"/>
        <v/>
      </c>
      <c r="BA178" s="7" t="str">
        <f>IFERROR(IF(AX178-AX177&lt;=0,"",AZ178/SQRT(Table_pg8[[#This Row],[Удельное сопротивление грунта, Ом·м]])),AZ178/SQRT(Table_pg8[[#This Row],[Удельное сопротивление грунта, Ом·м]]))</f>
        <v/>
      </c>
      <c r="BC178" s="57"/>
      <c r="BD178" s="44"/>
      <c r="BE178" s="45"/>
      <c r="BG178" s="7" t="str">
        <f>IFERROR(IF(BD178-AX197&lt;=0,"",BF178/SQRT(Table_pg9[[#This Row],[Удельное сопротивление грунта, Ом·м]])),BF178/SQRT(Table_pg9[[#This Row],[Удельное сопротивление грунта, Ом·м]]))</f>
        <v/>
      </c>
      <c r="BI178" s="57"/>
      <c r="BJ178" s="44"/>
      <c r="BK178" s="45"/>
      <c r="BM178" s="7" t="str">
        <f>IFERROR(IF(BJ178-BD207&lt;=0,"",BL178/SQRT(Table_pg10[[#This Row],[Удельное сопротивление грунта, Ом·м]])),BL178/SQRT(Table_pg10[[#This Row],[Удельное сопротивление грунта, Ом·м]]))</f>
        <v/>
      </c>
    </row>
    <row r="179" spans="1:65">
      <c r="A179" s="34">
        <v>1</v>
      </c>
      <c r="B179" s="44">
        <v>513.90000000000396</v>
      </c>
      <c r="C179" s="45">
        <v>22.8</v>
      </c>
      <c r="D179" s="7">
        <f t="shared" si="14"/>
        <v>100.00000000002274</v>
      </c>
      <c r="E179" s="7">
        <f>IFERROR(IF(B179-B178&lt;=0,"",D179/SQRT(Table_pg[[#This Row],[Удельное сопротивление грунта, Ом·м]])),D179/SQRT(Table_pg[[#This Row],[Удельное сопротивление грунта, Ом·м]]))</f>
        <v>20.942695414589537</v>
      </c>
      <c r="G179" s="49">
        <v>174</v>
      </c>
      <c r="H179" s="59">
        <v>513.90000000000396</v>
      </c>
      <c r="I179" s="60">
        <v>22.8</v>
      </c>
      <c r="J179" s="52">
        <f t="shared" si="15"/>
        <v>100.00000000002274</v>
      </c>
      <c r="K179" s="7">
        <f>IFERROR(IF(H179-H178&lt;=0,"",J179/SQRT(Table_pg1[[#This Row],[Удельное сопротивление грунта, Ом·м]])),J179/SQRT(Table_pg1[[#This Row],[Удельное сопротивление грунта, Ом·м]]))</f>
        <v>20.942695414589537</v>
      </c>
      <c r="Q179" s="7" t="str">
        <f>IFERROR(IF(N179-N178&lt;=0,"",P179/SQRT(Table_pg2[[#This Row],[Удельное сопротивление грунта, Ом·м]])),P179/SQRT(Table_pg2[[#This Row],[Удельное сопротивление грунта, Ом·м]]))</f>
        <v/>
      </c>
      <c r="W179" s="7" t="str">
        <f>IFERROR(IF(T179-T178&lt;=0,"",V179/SQRT(Table_pg3[[#This Row],[Удельное сопротивление грунта, Ом·м]])),V179/SQRT(Table_pg3[[#This Row],[Удельное сопротивление грунта, Ом·м]]))</f>
        <v/>
      </c>
      <c r="AC179" s="7" t="str">
        <f>IFERROR(IF(Z179-Z178&lt;=0,"",AB179/SQRT(Table_pg4[[#This Row],[Удельное сопротивление грунта, Ом·м]])),AB179/SQRT(Table_pg4[[#This Row],[Удельное сопротивление грунта, Ом·м]]))</f>
        <v/>
      </c>
      <c r="AE179" s="57"/>
      <c r="AF179" s="44"/>
      <c r="AG179" s="45"/>
      <c r="AI179" s="7" t="str">
        <f>IFERROR(IF(AF179-AF178&lt;=0,"",AH179/SQRT(Table_pg5[[#This Row],[Удельное сопротивление грунта, Ом·м]])),AH179/SQRT(Table_pg5[[#This Row],[Удельное сопротивление грунта, Ом·м]]))</f>
        <v/>
      </c>
      <c r="AK179" s="57"/>
      <c r="AL179" s="44"/>
      <c r="AM179" s="45"/>
      <c r="AN179" s="7" t="str">
        <f t="shared" si="16"/>
        <v/>
      </c>
      <c r="AO179" s="7" t="str">
        <f>IFERROR(IF(AL179-AL178&lt;=0,"",AN179/SQRT(Table_pg6[[#This Row],[Удельное сопротивление грунта, Ом·м]])),AN179/SQRT(Table_pg6[[#This Row],[Удельное сопротивление грунта, Ом·м]]))</f>
        <v/>
      </c>
      <c r="AQ179" s="57"/>
      <c r="AR179" s="44"/>
      <c r="AS179" s="45"/>
      <c r="AU179" s="7" t="str">
        <f>IFERROR(IF(AR179-AR178&lt;=0,"",AT179/SQRT(Table_pg7[[#This Row],[Удельное сопротивление грунта, Ом·м]])),AT179/SQRT(Table_pg7[[#This Row],[Удельное сопротивление грунта, Ом·м]]))</f>
        <v/>
      </c>
      <c r="AW179" s="57"/>
      <c r="AX179" s="44"/>
      <c r="AY179" s="45"/>
      <c r="AZ179" s="7" t="str">
        <f t="shared" si="17"/>
        <v/>
      </c>
      <c r="BA179" s="7" t="str">
        <f>IFERROR(IF(AX179-AX178&lt;=0,"",AZ179/SQRT(Table_pg8[[#This Row],[Удельное сопротивление грунта, Ом·м]])),AZ179/SQRT(Table_pg8[[#This Row],[Удельное сопротивление грунта, Ом·м]]))</f>
        <v/>
      </c>
      <c r="BC179" s="57"/>
      <c r="BD179" s="44"/>
      <c r="BE179" s="45"/>
      <c r="BG179" s="7" t="str">
        <f>IFERROR(IF(BD179-AX198&lt;=0,"",BF179/SQRT(Table_pg9[[#This Row],[Удельное сопротивление грунта, Ом·м]])),BF179/SQRT(Table_pg9[[#This Row],[Удельное сопротивление грунта, Ом·м]]))</f>
        <v/>
      </c>
      <c r="BI179" s="57"/>
      <c r="BJ179" s="44"/>
      <c r="BK179" s="45"/>
      <c r="BM179" s="7" t="str">
        <f>IFERROR(IF(BJ179-BD208&lt;=0,"",BL179/SQRT(Table_pg10[[#This Row],[Удельное сопротивление грунта, Ом·м]])),BL179/SQRT(Table_pg10[[#This Row],[Удельное сопротивление грунта, Ом·м]]))</f>
        <v/>
      </c>
    </row>
    <row r="180" spans="1:65">
      <c r="A180" s="34">
        <v>1</v>
      </c>
      <c r="B180" s="44">
        <v>514.00000000000398</v>
      </c>
      <c r="C180" s="45">
        <v>24.9</v>
      </c>
      <c r="D180" s="7">
        <f t="shared" si="14"/>
        <v>100.00000000002274</v>
      </c>
      <c r="E180" s="7">
        <f>IFERROR(IF(B180-B179&lt;=0,"",D180/SQRT(Table_pg[[#This Row],[Удельное сопротивление грунта, Ом·м]])),D180/SQRT(Table_pg[[#This Row],[Удельное сопротивление грунта, Ом·м]]))</f>
        <v>20.040120401409617</v>
      </c>
      <c r="G180" s="38">
        <v>175</v>
      </c>
      <c r="H180" s="58">
        <v>514.00000000000398</v>
      </c>
      <c r="I180" s="61">
        <v>24.9</v>
      </c>
      <c r="J180" s="53">
        <f t="shared" si="15"/>
        <v>100.00000000002274</v>
      </c>
      <c r="K180" s="7">
        <f>IFERROR(IF(H180-H179&lt;=0,"",J180/SQRT(Table_pg1[[#This Row],[Удельное сопротивление грунта, Ом·м]])),J180/SQRT(Table_pg1[[#This Row],[Удельное сопротивление грунта, Ом·м]]))</f>
        <v>20.040120401409617</v>
      </c>
      <c r="Q180" s="7" t="str">
        <f>IFERROR(IF(N180-N179&lt;=0,"",P180/SQRT(Table_pg2[[#This Row],[Удельное сопротивление грунта, Ом·м]])),P180/SQRT(Table_pg2[[#This Row],[Удельное сопротивление грунта, Ом·м]]))</f>
        <v/>
      </c>
      <c r="W180" s="7" t="str">
        <f>IFERROR(IF(T180-T179&lt;=0,"",V180/SQRT(Table_pg3[[#This Row],[Удельное сопротивление грунта, Ом·м]])),V180/SQRT(Table_pg3[[#This Row],[Удельное сопротивление грунта, Ом·м]]))</f>
        <v/>
      </c>
      <c r="AC180" s="7" t="str">
        <f>IFERROR(IF(Z180-Z179&lt;=0,"",AB180/SQRT(Table_pg4[[#This Row],[Удельное сопротивление грунта, Ом·м]])),AB180/SQRT(Table_pg4[[#This Row],[Удельное сопротивление грунта, Ом·м]]))</f>
        <v/>
      </c>
      <c r="AE180" s="57"/>
      <c r="AF180" s="44"/>
      <c r="AG180" s="45"/>
      <c r="AI180" s="7" t="str">
        <f>IFERROR(IF(AF180-AF179&lt;=0,"",AH180/SQRT(Table_pg5[[#This Row],[Удельное сопротивление грунта, Ом·м]])),AH180/SQRT(Table_pg5[[#This Row],[Удельное сопротивление грунта, Ом·м]]))</f>
        <v/>
      </c>
      <c r="AK180" s="57"/>
      <c r="AL180" s="44"/>
      <c r="AM180" s="45"/>
      <c r="AN180" s="7" t="str">
        <f t="shared" si="16"/>
        <v/>
      </c>
      <c r="AO180" s="7" t="str">
        <f>IFERROR(IF(AL180-AL179&lt;=0,"",AN180/SQRT(Table_pg6[[#This Row],[Удельное сопротивление грунта, Ом·м]])),AN180/SQRT(Table_pg6[[#This Row],[Удельное сопротивление грунта, Ом·м]]))</f>
        <v/>
      </c>
      <c r="AQ180" s="57"/>
      <c r="AR180" s="44"/>
      <c r="AS180" s="45"/>
      <c r="AU180" s="7" t="str">
        <f>IFERROR(IF(AR180-AR179&lt;=0,"",AT180/SQRT(Table_pg7[[#This Row],[Удельное сопротивление грунта, Ом·м]])),AT180/SQRT(Table_pg7[[#This Row],[Удельное сопротивление грунта, Ом·м]]))</f>
        <v/>
      </c>
      <c r="AW180" s="57"/>
      <c r="AX180" s="44"/>
      <c r="AY180" s="45"/>
      <c r="AZ180" s="7" t="str">
        <f t="shared" si="17"/>
        <v/>
      </c>
      <c r="BA180" s="7" t="str">
        <f>IFERROR(IF(AX180-AX179&lt;=0,"",AZ180/SQRT(Table_pg8[[#This Row],[Удельное сопротивление грунта, Ом·м]])),AZ180/SQRT(Table_pg8[[#This Row],[Удельное сопротивление грунта, Ом·м]]))</f>
        <v/>
      </c>
      <c r="BC180" s="57"/>
      <c r="BD180" s="44"/>
      <c r="BE180" s="45"/>
      <c r="BG180" s="7" t="str">
        <f>IFERROR(IF(BD180-AX199&lt;=0,"",BF180/SQRT(Table_pg9[[#This Row],[Удельное сопротивление грунта, Ом·м]])),BF180/SQRT(Table_pg9[[#This Row],[Удельное сопротивление грунта, Ом·м]]))</f>
        <v/>
      </c>
      <c r="BI180" s="57"/>
      <c r="BJ180" s="44"/>
      <c r="BK180" s="45"/>
      <c r="BM180" s="7" t="str">
        <f>IFERROR(IF(BJ180-BD209&lt;=0,"",BL180/SQRT(Table_pg10[[#This Row],[Удельное сопротивление грунта, Ом·м]])),BL180/SQRT(Table_pg10[[#This Row],[Удельное сопротивление грунта, Ом·м]]))</f>
        <v/>
      </c>
    </row>
    <row r="181" spans="1:65">
      <c r="A181" s="34">
        <v>1</v>
      </c>
      <c r="B181" s="44">
        <v>514.100000000004</v>
      </c>
      <c r="C181" s="45">
        <v>37.799999999999997</v>
      </c>
      <c r="D181" s="7">
        <f t="shared" si="14"/>
        <v>100.00000000002274</v>
      </c>
      <c r="E181" s="7">
        <f>IFERROR(IF(B181-B180&lt;=0,"",D181/SQRT(Table_pg[[#This Row],[Удельное сопротивление грунта, Ом·м]])),D181/SQRT(Table_pg[[#This Row],[Удельное сопротивление грунта, Ом·м]]))</f>
        <v>16.265001215812585</v>
      </c>
      <c r="G181" s="49">
        <v>176</v>
      </c>
      <c r="H181" s="59">
        <v>514.100000000004</v>
      </c>
      <c r="I181" s="60">
        <v>37.799999999999997</v>
      </c>
      <c r="J181" s="52">
        <f t="shared" si="15"/>
        <v>100.00000000002274</v>
      </c>
      <c r="K181" s="7">
        <f>IFERROR(IF(H181-H180&lt;=0,"",J181/SQRT(Table_pg1[[#This Row],[Удельное сопротивление грунта, Ом·м]])),J181/SQRT(Table_pg1[[#This Row],[Удельное сопротивление грунта, Ом·м]]))</f>
        <v>16.265001215812585</v>
      </c>
      <c r="Q181" s="7" t="str">
        <f>IFERROR(IF(N181-N180&lt;=0,"",P181/SQRT(Table_pg2[[#This Row],[Удельное сопротивление грунта, Ом·м]])),P181/SQRT(Table_pg2[[#This Row],[Удельное сопротивление грунта, Ом·м]]))</f>
        <v/>
      </c>
      <c r="W181" s="7" t="str">
        <f>IFERROR(IF(T181-T180&lt;=0,"",V181/SQRT(Table_pg3[[#This Row],[Удельное сопротивление грунта, Ом·м]])),V181/SQRT(Table_pg3[[#This Row],[Удельное сопротивление грунта, Ом·м]]))</f>
        <v/>
      </c>
      <c r="AC181" s="7" t="str">
        <f>IFERROR(IF(Z181-Z180&lt;=0,"",AB181/SQRT(Table_pg4[[#This Row],[Удельное сопротивление грунта, Ом·м]])),AB181/SQRT(Table_pg4[[#This Row],[Удельное сопротивление грунта, Ом·м]]))</f>
        <v/>
      </c>
      <c r="AE181" s="57"/>
      <c r="AF181" s="44"/>
      <c r="AG181" s="45"/>
      <c r="AI181" s="7" t="str">
        <f>IFERROR(IF(AF181-AF180&lt;=0,"",AH181/SQRT(Table_pg5[[#This Row],[Удельное сопротивление грунта, Ом·м]])),AH181/SQRT(Table_pg5[[#This Row],[Удельное сопротивление грунта, Ом·м]]))</f>
        <v/>
      </c>
      <c r="AK181" s="57"/>
      <c r="AL181" s="44"/>
      <c r="AM181" s="45"/>
      <c r="AN181" s="7" t="str">
        <f t="shared" si="16"/>
        <v/>
      </c>
      <c r="AO181" s="7" t="str">
        <f>IFERROR(IF(AL181-AL180&lt;=0,"",AN181/SQRT(Table_pg6[[#This Row],[Удельное сопротивление грунта, Ом·м]])),AN181/SQRT(Table_pg6[[#This Row],[Удельное сопротивление грунта, Ом·м]]))</f>
        <v/>
      </c>
      <c r="AQ181" s="57"/>
      <c r="AR181" s="44"/>
      <c r="AS181" s="45"/>
      <c r="AU181" s="7" t="str">
        <f>IFERROR(IF(AR181-AR180&lt;=0,"",AT181/SQRT(Table_pg7[[#This Row],[Удельное сопротивление грунта, Ом·м]])),AT181/SQRT(Table_pg7[[#This Row],[Удельное сопротивление грунта, Ом·м]]))</f>
        <v/>
      </c>
      <c r="AW181" s="57"/>
      <c r="AX181" s="44"/>
      <c r="AY181" s="45"/>
      <c r="AZ181" s="7" t="str">
        <f t="shared" si="17"/>
        <v/>
      </c>
      <c r="BA181" s="7" t="str">
        <f>IFERROR(IF(AX181-AX180&lt;=0,"",AZ181/SQRT(Table_pg8[[#This Row],[Удельное сопротивление грунта, Ом·м]])),AZ181/SQRT(Table_pg8[[#This Row],[Удельное сопротивление грунта, Ом·м]]))</f>
        <v/>
      </c>
      <c r="BC181" s="57"/>
      <c r="BD181" s="44"/>
      <c r="BE181" s="45"/>
      <c r="BG181" s="7" t="str">
        <f>IFERROR(IF(BD181-AX200&lt;=0,"",BF181/SQRT(Table_pg9[[#This Row],[Удельное сопротивление грунта, Ом·м]])),BF181/SQRT(Table_pg9[[#This Row],[Удельное сопротивление грунта, Ом·м]]))</f>
        <v/>
      </c>
      <c r="BI181" s="57"/>
      <c r="BJ181" s="44"/>
      <c r="BK181" s="45"/>
      <c r="BM181" s="7" t="str">
        <f>IFERROR(IF(BJ181-BD210&lt;=0,"",BL181/SQRT(Table_pg10[[#This Row],[Удельное сопротивление грунта, Ом·м]])),BL181/SQRT(Table_pg10[[#This Row],[Удельное сопротивление грунта, Ом·м]]))</f>
        <v/>
      </c>
    </row>
    <row r="182" spans="1:65">
      <c r="A182" s="34">
        <v>1</v>
      </c>
      <c r="B182" s="44">
        <v>514.20000000000402</v>
      </c>
      <c r="C182" s="45">
        <v>21.7</v>
      </c>
      <c r="D182" s="7">
        <f t="shared" si="14"/>
        <v>100.00000000002274</v>
      </c>
      <c r="E182" s="7">
        <f>IFERROR(IF(B182-B181&lt;=0,"",D182/SQRT(Table_pg[[#This Row],[Удельное сопротивление грунта, Ом·м]])),D182/SQRT(Table_pg[[#This Row],[Удельное сопротивление грунта, Ом·м]]))</f>
        <v>21.466939537059474</v>
      </c>
      <c r="G182" s="38">
        <v>177</v>
      </c>
      <c r="H182" s="58">
        <v>514.20000000000402</v>
      </c>
      <c r="I182" s="61">
        <v>21.7</v>
      </c>
      <c r="J182" s="53">
        <f t="shared" si="15"/>
        <v>100.00000000002274</v>
      </c>
      <c r="K182" s="7">
        <f>IFERROR(IF(H182-H181&lt;=0,"",J182/SQRT(Table_pg1[[#This Row],[Удельное сопротивление грунта, Ом·м]])),J182/SQRT(Table_pg1[[#This Row],[Удельное сопротивление грунта, Ом·м]]))</f>
        <v>21.466939537059474</v>
      </c>
      <c r="Q182" s="7" t="str">
        <f>IFERROR(IF(N182-N181&lt;=0,"",P182/SQRT(Table_pg2[[#This Row],[Удельное сопротивление грунта, Ом·м]])),P182/SQRT(Table_pg2[[#This Row],[Удельное сопротивление грунта, Ом·м]]))</f>
        <v/>
      </c>
      <c r="W182" s="7" t="str">
        <f>IFERROR(IF(T182-T181&lt;=0,"",V182/SQRT(Table_pg3[[#This Row],[Удельное сопротивление грунта, Ом·м]])),V182/SQRT(Table_pg3[[#This Row],[Удельное сопротивление грунта, Ом·м]]))</f>
        <v/>
      </c>
      <c r="AC182" s="7" t="str">
        <f>IFERROR(IF(Z182-Z181&lt;=0,"",AB182/SQRT(Table_pg4[[#This Row],[Удельное сопротивление грунта, Ом·м]])),AB182/SQRT(Table_pg4[[#This Row],[Удельное сопротивление грунта, Ом·м]]))</f>
        <v/>
      </c>
      <c r="AE182" s="57"/>
      <c r="AF182" s="44"/>
      <c r="AG182" s="45"/>
      <c r="AI182" s="7" t="str">
        <f>IFERROR(IF(AF182-AF181&lt;=0,"",AH182/SQRT(Table_pg5[[#This Row],[Удельное сопротивление грунта, Ом·м]])),AH182/SQRT(Table_pg5[[#This Row],[Удельное сопротивление грунта, Ом·м]]))</f>
        <v/>
      </c>
      <c r="AK182" s="57"/>
      <c r="AL182" s="44"/>
      <c r="AM182" s="45"/>
      <c r="AN182" s="7" t="str">
        <f t="shared" si="16"/>
        <v/>
      </c>
      <c r="AO182" s="7" t="str">
        <f>IFERROR(IF(AL182-AL181&lt;=0,"",AN182/SQRT(Table_pg6[[#This Row],[Удельное сопротивление грунта, Ом·м]])),AN182/SQRT(Table_pg6[[#This Row],[Удельное сопротивление грунта, Ом·м]]))</f>
        <v/>
      </c>
      <c r="AQ182" s="57"/>
      <c r="AR182" s="44"/>
      <c r="AS182" s="45"/>
      <c r="AU182" s="7" t="str">
        <f>IFERROR(IF(AR182-AR181&lt;=0,"",AT182/SQRT(Table_pg7[[#This Row],[Удельное сопротивление грунта, Ом·м]])),AT182/SQRT(Table_pg7[[#This Row],[Удельное сопротивление грунта, Ом·м]]))</f>
        <v/>
      </c>
      <c r="AW182" s="57"/>
      <c r="AX182" s="44"/>
      <c r="AY182" s="45"/>
      <c r="AZ182" s="7" t="str">
        <f t="shared" si="17"/>
        <v/>
      </c>
      <c r="BA182" s="7" t="str">
        <f>IFERROR(IF(AX182-AX181&lt;=0,"",AZ182/SQRT(Table_pg8[[#This Row],[Удельное сопротивление грунта, Ом·м]])),AZ182/SQRT(Table_pg8[[#This Row],[Удельное сопротивление грунта, Ом·м]]))</f>
        <v/>
      </c>
      <c r="BC182" s="57"/>
      <c r="BD182" s="44"/>
      <c r="BE182" s="45"/>
      <c r="BG182" s="7" t="str">
        <f>IFERROR(IF(BD182-AX201&lt;=0,"",BF182/SQRT(Table_pg9[[#This Row],[Удельное сопротивление грунта, Ом·м]])),BF182/SQRT(Table_pg9[[#This Row],[Удельное сопротивление грунта, Ом·м]]))</f>
        <v/>
      </c>
      <c r="BI182" s="57"/>
      <c r="BJ182" s="44"/>
      <c r="BK182" s="45"/>
      <c r="BM182" s="7" t="str">
        <f>IFERROR(IF(BJ182-BD211&lt;=0,"",BL182/SQRT(Table_pg10[[#This Row],[Удельное сопротивление грунта, Ом·м]])),BL182/SQRT(Table_pg10[[#This Row],[Удельное сопротивление грунта, Ом·м]]))</f>
        <v/>
      </c>
    </row>
    <row r="183" spans="1:65">
      <c r="A183" s="34">
        <v>1</v>
      </c>
      <c r="B183" s="44">
        <v>514.30000000000405</v>
      </c>
      <c r="C183" s="45">
        <v>24.3</v>
      </c>
      <c r="D183" s="7">
        <f t="shared" si="14"/>
        <v>100.00000000002274</v>
      </c>
      <c r="E183" s="7">
        <f>IFERROR(IF(B183-B182&lt;=0,"",D183/SQRT(Table_pg[[#This Row],[Удельное сопротивление грунта, Ом·м]])),D183/SQRT(Table_pg[[#This Row],[Удельное сопротивление грунта, Ом·м]]))</f>
        <v>20.286020648344095</v>
      </c>
      <c r="G183" s="49">
        <v>178</v>
      </c>
      <c r="H183" s="59">
        <v>514.30000000000405</v>
      </c>
      <c r="I183" s="60">
        <v>24.3</v>
      </c>
      <c r="J183" s="52">
        <f t="shared" si="15"/>
        <v>100.00000000002274</v>
      </c>
      <c r="K183" s="7">
        <f>IFERROR(IF(H183-H182&lt;=0,"",J183/SQRT(Table_pg1[[#This Row],[Удельное сопротивление грунта, Ом·м]])),J183/SQRT(Table_pg1[[#This Row],[Удельное сопротивление грунта, Ом·м]]))</f>
        <v>20.286020648344095</v>
      </c>
      <c r="Q183" s="7" t="str">
        <f>IFERROR(IF(N183-N182&lt;=0,"",P183/SQRT(Table_pg2[[#This Row],[Удельное сопротивление грунта, Ом·м]])),P183/SQRT(Table_pg2[[#This Row],[Удельное сопротивление грунта, Ом·м]]))</f>
        <v/>
      </c>
      <c r="W183" s="7" t="str">
        <f>IFERROR(IF(T183-T182&lt;=0,"",V183/SQRT(Table_pg3[[#This Row],[Удельное сопротивление грунта, Ом·м]])),V183/SQRT(Table_pg3[[#This Row],[Удельное сопротивление грунта, Ом·м]]))</f>
        <v/>
      </c>
      <c r="AC183" s="7" t="str">
        <f>IFERROR(IF(Z183-Z182&lt;=0,"",AB183/SQRT(Table_pg4[[#This Row],[Удельное сопротивление грунта, Ом·м]])),AB183/SQRT(Table_pg4[[#This Row],[Удельное сопротивление грунта, Ом·м]]))</f>
        <v/>
      </c>
      <c r="AE183" s="57"/>
      <c r="AF183" s="44"/>
      <c r="AG183" s="45"/>
      <c r="AI183" s="7" t="str">
        <f>IFERROR(IF(AF183-AF182&lt;=0,"",AH183/SQRT(Table_pg5[[#This Row],[Удельное сопротивление грунта, Ом·м]])),AH183/SQRT(Table_pg5[[#This Row],[Удельное сопротивление грунта, Ом·м]]))</f>
        <v/>
      </c>
      <c r="AK183" s="57"/>
      <c r="AL183" s="44"/>
      <c r="AM183" s="45"/>
      <c r="AN183" s="7" t="str">
        <f t="shared" si="16"/>
        <v/>
      </c>
      <c r="AO183" s="7" t="str">
        <f>IFERROR(IF(AL183-AL182&lt;=0,"",AN183/SQRT(Table_pg6[[#This Row],[Удельное сопротивление грунта, Ом·м]])),AN183/SQRT(Table_pg6[[#This Row],[Удельное сопротивление грунта, Ом·м]]))</f>
        <v/>
      </c>
      <c r="AQ183" s="57"/>
      <c r="AR183" s="44"/>
      <c r="AS183" s="45"/>
      <c r="AU183" s="7" t="str">
        <f>IFERROR(IF(AR183-AR182&lt;=0,"",AT183/SQRT(Table_pg7[[#This Row],[Удельное сопротивление грунта, Ом·м]])),AT183/SQRT(Table_pg7[[#This Row],[Удельное сопротивление грунта, Ом·м]]))</f>
        <v/>
      </c>
      <c r="AW183" s="57"/>
      <c r="AX183" s="44"/>
      <c r="AY183" s="45"/>
      <c r="AZ183" s="7" t="str">
        <f t="shared" si="17"/>
        <v/>
      </c>
      <c r="BA183" s="7" t="str">
        <f>IFERROR(IF(AX183-AX182&lt;=0,"",AZ183/SQRT(Table_pg8[[#This Row],[Удельное сопротивление грунта, Ом·м]])),AZ183/SQRT(Table_pg8[[#This Row],[Удельное сопротивление грунта, Ом·м]]))</f>
        <v/>
      </c>
      <c r="BC183" s="57"/>
      <c r="BD183" s="44"/>
      <c r="BE183" s="45"/>
      <c r="BG183" s="7" t="str">
        <f>IFERROR(IF(BD183-AX202&lt;=0,"",BF183/SQRT(Table_pg9[[#This Row],[Удельное сопротивление грунта, Ом·м]])),BF183/SQRT(Table_pg9[[#This Row],[Удельное сопротивление грунта, Ом·м]]))</f>
        <v/>
      </c>
      <c r="BI183" s="57"/>
      <c r="BJ183" s="44"/>
      <c r="BK183" s="45"/>
      <c r="BM183" s="7" t="str">
        <f>IFERROR(IF(BJ183-BD212&lt;=0,"",BL183/SQRT(Table_pg10[[#This Row],[Удельное сопротивление грунта, Ом·м]])),BL183/SQRT(Table_pg10[[#This Row],[Удельное сопротивление грунта, Ом·м]]))</f>
        <v/>
      </c>
    </row>
    <row r="184" spans="1:65">
      <c r="A184" s="34">
        <v>1</v>
      </c>
      <c r="B184" s="44">
        <v>514.40000000000407</v>
      </c>
      <c r="C184" s="45">
        <v>21.7</v>
      </c>
      <c r="D184" s="7">
        <f t="shared" si="14"/>
        <v>100.00000000002274</v>
      </c>
      <c r="E184" s="7">
        <f>IFERROR(IF(B184-B183&lt;=0,"",D184/SQRT(Table_pg[[#This Row],[Удельное сопротивление грунта, Ом·м]])),D184/SQRT(Table_pg[[#This Row],[Удельное сопротивление грунта, Ом·м]]))</f>
        <v>21.466939537059474</v>
      </c>
      <c r="G184" s="38">
        <v>179</v>
      </c>
      <c r="H184" s="58">
        <v>514.40000000000407</v>
      </c>
      <c r="I184" s="61">
        <v>21.7</v>
      </c>
      <c r="J184" s="53">
        <f t="shared" si="15"/>
        <v>100.00000000002274</v>
      </c>
      <c r="K184" s="7">
        <f>IFERROR(IF(H184-H183&lt;=0,"",J184/SQRT(Table_pg1[[#This Row],[Удельное сопротивление грунта, Ом·м]])),J184/SQRT(Table_pg1[[#This Row],[Удельное сопротивление грунта, Ом·м]]))</f>
        <v>21.466939537059474</v>
      </c>
      <c r="Q184" s="7" t="str">
        <f>IFERROR(IF(N184-N183&lt;=0,"",P184/SQRT(Table_pg2[[#This Row],[Удельное сопротивление грунта, Ом·м]])),P184/SQRT(Table_pg2[[#This Row],[Удельное сопротивление грунта, Ом·м]]))</f>
        <v/>
      </c>
      <c r="W184" s="7" t="str">
        <f>IFERROR(IF(T184-T183&lt;=0,"",V184/SQRT(Table_pg3[[#This Row],[Удельное сопротивление грунта, Ом·м]])),V184/SQRT(Table_pg3[[#This Row],[Удельное сопротивление грунта, Ом·м]]))</f>
        <v/>
      </c>
      <c r="AC184" s="7" t="str">
        <f>IFERROR(IF(Z184-Z183&lt;=0,"",AB184/SQRT(Table_pg4[[#This Row],[Удельное сопротивление грунта, Ом·м]])),AB184/SQRT(Table_pg4[[#This Row],[Удельное сопротивление грунта, Ом·м]]))</f>
        <v/>
      </c>
      <c r="AE184" s="57"/>
      <c r="AF184" s="44"/>
      <c r="AG184" s="45"/>
      <c r="AI184" s="7" t="str">
        <f>IFERROR(IF(AF184-AF183&lt;=0,"",AH184/SQRT(Table_pg5[[#This Row],[Удельное сопротивление грунта, Ом·м]])),AH184/SQRT(Table_pg5[[#This Row],[Удельное сопротивление грунта, Ом·м]]))</f>
        <v/>
      </c>
      <c r="AK184" s="57"/>
      <c r="AL184" s="44"/>
      <c r="AM184" s="45"/>
      <c r="AN184" s="7" t="str">
        <f t="shared" si="16"/>
        <v/>
      </c>
      <c r="AO184" s="7" t="str">
        <f>IFERROR(IF(AL184-AL183&lt;=0,"",AN184/SQRT(Table_pg6[[#This Row],[Удельное сопротивление грунта, Ом·м]])),AN184/SQRT(Table_pg6[[#This Row],[Удельное сопротивление грунта, Ом·м]]))</f>
        <v/>
      </c>
      <c r="AQ184" s="57"/>
      <c r="AR184" s="44"/>
      <c r="AS184" s="45"/>
      <c r="AU184" s="7" t="str">
        <f>IFERROR(IF(AR184-AR183&lt;=0,"",AT184/SQRT(Table_pg7[[#This Row],[Удельное сопротивление грунта, Ом·м]])),AT184/SQRT(Table_pg7[[#This Row],[Удельное сопротивление грунта, Ом·м]]))</f>
        <v/>
      </c>
      <c r="AW184" s="57"/>
      <c r="AX184" s="44"/>
      <c r="AY184" s="45"/>
      <c r="AZ184" s="7" t="str">
        <f t="shared" si="17"/>
        <v/>
      </c>
      <c r="BA184" s="7" t="str">
        <f>IFERROR(IF(AX184-AX183&lt;=0,"",AZ184/SQRT(Table_pg8[[#This Row],[Удельное сопротивление грунта, Ом·м]])),AZ184/SQRT(Table_pg8[[#This Row],[Удельное сопротивление грунта, Ом·м]]))</f>
        <v/>
      </c>
      <c r="BC184" s="57"/>
      <c r="BD184" s="44"/>
      <c r="BE184" s="45"/>
      <c r="BG184" s="7" t="str">
        <f>IFERROR(IF(BD184-AX203&lt;=0,"",BF184/SQRT(Table_pg9[[#This Row],[Удельное сопротивление грунта, Ом·м]])),BF184/SQRT(Table_pg9[[#This Row],[Удельное сопротивление грунта, Ом·м]]))</f>
        <v/>
      </c>
      <c r="BI184" s="57"/>
      <c r="BJ184" s="44"/>
      <c r="BK184" s="45"/>
      <c r="BM184" s="7" t="str">
        <f>IFERROR(IF(BJ184-BD213&lt;=0,"",BL184/SQRT(Table_pg10[[#This Row],[Удельное сопротивление грунта, Ом·м]])),BL184/SQRT(Table_pg10[[#This Row],[Удельное сопротивление грунта, Ом·м]]))</f>
        <v/>
      </c>
    </row>
    <row r="185" spans="1:65">
      <c r="A185" s="34">
        <v>1</v>
      </c>
      <c r="B185" s="44">
        <v>514.50000000000409</v>
      </c>
      <c r="C185" s="45">
        <v>19</v>
      </c>
      <c r="D185" s="7">
        <f t="shared" si="14"/>
        <v>100.00000000002274</v>
      </c>
      <c r="E185" s="7">
        <f>IFERROR(IF(B185-B184&lt;=0,"",D185/SQRT(Table_pg[[#This Row],[Удельное сопротивление грунта, Ом·м]])),D185/SQRT(Table_pg[[#This Row],[Удельное сопротивление грунта, Ом·м]]))</f>
        <v>22.941573387061389</v>
      </c>
      <c r="G185" s="49">
        <v>180</v>
      </c>
      <c r="H185" s="59">
        <v>514.50000000000409</v>
      </c>
      <c r="I185" s="60">
        <v>19</v>
      </c>
      <c r="J185" s="52">
        <f t="shared" si="15"/>
        <v>100.00000000002274</v>
      </c>
      <c r="K185" s="7">
        <f>IFERROR(IF(H185-H184&lt;=0,"",J185/SQRT(Table_pg1[[#This Row],[Удельное сопротивление грунта, Ом·м]])),J185/SQRT(Table_pg1[[#This Row],[Удельное сопротивление грунта, Ом·м]]))</f>
        <v>22.941573387061389</v>
      </c>
      <c r="Q185" s="7" t="str">
        <f>IFERROR(IF(N185-N184&lt;=0,"",P185/SQRT(Table_pg2[[#This Row],[Удельное сопротивление грунта, Ом·м]])),P185/SQRT(Table_pg2[[#This Row],[Удельное сопротивление грунта, Ом·м]]))</f>
        <v/>
      </c>
      <c r="W185" s="7" t="str">
        <f>IFERROR(IF(T185-T184&lt;=0,"",V185/SQRT(Table_pg3[[#This Row],[Удельное сопротивление грунта, Ом·м]])),V185/SQRT(Table_pg3[[#This Row],[Удельное сопротивление грунта, Ом·м]]))</f>
        <v/>
      </c>
      <c r="AC185" s="7" t="str">
        <f>IFERROR(IF(Z185-Z184&lt;=0,"",AB185/SQRT(Table_pg4[[#This Row],[Удельное сопротивление грунта, Ом·м]])),AB185/SQRT(Table_pg4[[#This Row],[Удельное сопротивление грунта, Ом·м]]))</f>
        <v/>
      </c>
      <c r="AE185" s="57"/>
      <c r="AF185" s="44"/>
      <c r="AG185" s="45"/>
      <c r="AI185" s="7" t="str">
        <f>IFERROR(IF(AF185-AF184&lt;=0,"",AH185/SQRT(Table_pg5[[#This Row],[Удельное сопротивление грунта, Ом·м]])),AH185/SQRT(Table_pg5[[#This Row],[Удельное сопротивление грунта, Ом·м]]))</f>
        <v/>
      </c>
      <c r="AK185" s="57"/>
      <c r="AL185" s="44"/>
      <c r="AM185" s="45"/>
      <c r="AN185" s="7" t="str">
        <f t="shared" si="16"/>
        <v/>
      </c>
      <c r="AO185" s="7" t="str">
        <f>IFERROR(IF(AL185-AL184&lt;=0,"",AN185/SQRT(Table_pg6[[#This Row],[Удельное сопротивление грунта, Ом·м]])),AN185/SQRT(Table_pg6[[#This Row],[Удельное сопротивление грунта, Ом·м]]))</f>
        <v/>
      </c>
      <c r="AQ185" s="57"/>
      <c r="AR185" s="44"/>
      <c r="AS185" s="45"/>
      <c r="AU185" s="7" t="str">
        <f>IFERROR(IF(AR185-AR184&lt;=0,"",AT185/SQRT(Table_pg7[[#This Row],[Удельное сопротивление грунта, Ом·м]])),AT185/SQRT(Table_pg7[[#This Row],[Удельное сопротивление грунта, Ом·м]]))</f>
        <v/>
      </c>
      <c r="AW185" s="57"/>
      <c r="AX185" s="44"/>
      <c r="AY185" s="45"/>
      <c r="AZ185" s="7" t="str">
        <f t="shared" si="17"/>
        <v/>
      </c>
      <c r="BA185" s="7" t="str">
        <f>IFERROR(IF(AX185-AX184&lt;=0,"",AZ185/SQRT(Table_pg8[[#This Row],[Удельное сопротивление грунта, Ом·м]])),AZ185/SQRT(Table_pg8[[#This Row],[Удельное сопротивление грунта, Ом·м]]))</f>
        <v/>
      </c>
      <c r="BC185" s="57"/>
      <c r="BD185" s="44"/>
      <c r="BE185" s="45"/>
      <c r="BG185" s="7" t="str">
        <f>IFERROR(IF(BD185-AX204&lt;=0,"",BF185/SQRT(Table_pg9[[#This Row],[Удельное сопротивление грунта, Ом·м]])),BF185/SQRT(Table_pg9[[#This Row],[Удельное сопротивление грунта, Ом·м]]))</f>
        <v/>
      </c>
      <c r="BI185" s="57"/>
      <c r="BJ185" s="44"/>
      <c r="BK185" s="45"/>
      <c r="BM185" s="7" t="str">
        <f>IFERROR(IF(BJ185-BD214&lt;=0,"",BL185/SQRT(Table_pg10[[#This Row],[Удельное сопротивление грунта, Ом·м]])),BL185/SQRT(Table_pg10[[#This Row],[Удельное сопротивление грунта, Ом·м]]))</f>
        <v/>
      </c>
    </row>
    <row r="186" spans="1:65">
      <c r="A186" s="34">
        <v>1</v>
      </c>
      <c r="B186" s="44">
        <v>514.60000000000412</v>
      </c>
      <c r="C186" s="45">
        <v>22.8</v>
      </c>
      <c r="D186" s="7">
        <f t="shared" si="14"/>
        <v>100.00000000002274</v>
      </c>
      <c r="E186" s="7">
        <f>IFERROR(IF(B186-B185&lt;=0,"",D186/SQRT(Table_pg[[#This Row],[Удельное сопротивление грунта, Ом·м]])),D186/SQRT(Table_pg[[#This Row],[Удельное сопротивление грунта, Ом·м]]))</f>
        <v>20.942695414589537</v>
      </c>
      <c r="G186" s="38">
        <v>181</v>
      </c>
      <c r="H186" s="58">
        <v>514.60000000000412</v>
      </c>
      <c r="I186" s="61">
        <v>22.8</v>
      </c>
      <c r="J186" s="53">
        <f t="shared" si="15"/>
        <v>100.00000000002274</v>
      </c>
      <c r="K186" s="7">
        <f>IFERROR(IF(H186-H185&lt;=0,"",J186/SQRT(Table_pg1[[#This Row],[Удельное сопротивление грунта, Ом·м]])),J186/SQRT(Table_pg1[[#This Row],[Удельное сопротивление грунта, Ом·м]]))</f>
        <v>20.942695414589537</v>
      </c>
      <c r="Q186" s="7" t="str">
        <f>IFERROR(IF(N186-N185&lt;=0,"",P186/SQRT(Table_pg2[[#This Row],[Удельное сопротивление грунта, Ом·м]])),P186/SQRT(Table_pg2[[#This Row],[Удельное сопротивление грунта, Ом·м]]))</f>
        <v/>
      </c>
      <c r="W186" s="7" t="str">
        <f>IFERROR(IF(T186-T185&lt;=0,"",V186/SQRT(Table_pg3[[#This Row],[Удельное сопротивление грунта, Ом·м]])),V186/SQRT(Table_pg3[[#This Row],[Удельное сопротивление грунта, Ом·м]]))</f>
        <v/>
      </c>
      <c r="AC186" s="7" t="str">
        <f>IFERROR(IF(Z186-Z185&lt;=0,"",AB186/SQRT(Table_pg4[[#This Row],[Удельное сопротивление грунта, Ом·м]])),AB186/SQRT(Table_pg4[[#This Row],[Удельное сопротивление грунта, Ом·м]]))</f>
        <v/>
      </c>
      <c r="AE186" s="57"/>
      <c r="AF186" s="44"/>
      <c r="AG186" s="45"/>
      <c r="AI186" s="7" t="str">
        <f>IFERROR(IF(AF186-AF185&lt;=0,"",AH186/SQRT(Table_pg5[[#This Row],[Удельное сопротивление грунта, Ом·м]])),AH186/SQRT(Table_pg5[[#This Row],[Удельное сопротивление грунта, Ом·м]]))</f>
        <v/>
      </c>
      <c r="AK186" s="57"/>
      <c r="AL186" s="44"/>
      <c r="AM186" s="45"/>
      <c r="AN186" s="7" t="str">
        <f t="shared" si="16"/>
        <v/>
      </c>
      <c r="AO186" s="7" t="str">
        <f>IFERROR(IF(AL186-AL185&lt;=0,"",AN186/SQRT(Table_pg6[[#This Row],[Удельное сопротивление грунта, Ом·м]])),AN186/SQRT(Table_pg6[[#This Row],[Удельное сопротивление грунта, Ом·м]]))</f>
        <v/>
      </c>
      <c r="AQ186" s="57"/>
      <c r="AR186" s="44"/>
      <c r="AS186" s="45"/>
      <c r="AU186" s="7" t="str">
        <f>IFERROR(IF(AR186-AR185&lt;=0,"",AT186/SQRT(Table_pg7[[#This Row],[Удельное сопротивление грунта, Ом·м]])),AT186/SQRT(Table_pg7[[#This Row],[Удельное сопротивление грунта, Ом·м]]))</f>
        <v/>
      </c>
      <c r="AW186" s="57"/>
      <c r="AX186" s="44"/>
      <c r="AY186" s="45"/>
      <c r="AZ186" s="7" t="str">
        <f t="shared" si="17"/>
        <v/>
      </c>
      <c r="BA186" s="7" t="str">
        <f>IFERROR(IF(AX186-AX185&lt;=0,"",AZ186/SQRT(Table_pg8[[#This Row],[Удельное сопротивление грунта, Ом·м]])),AZ186/SQRT(Table_pg8[[#This Row],[Удельное сопротивление грунта, Ом·м]]))</f>
        <v/>
      </c>
      <c r="BC186" s="57"/>
      <c r="BD186" s="44"/>
      <c r="BE186" s="45"/>
      <c r="BG186" s="7" t="str">
        <f>IFERROR(IF(BD186-AX205&lt;=0,"",BF186/SQRT(Table_pg9[[#This Row],[Удельное сопротивление грунта, Ом·м]])),BF186/SQRT(Table_pg9[[#This Row],[Удельное сопротивление грунта, Ом·м]]))</f>
        <v/>
      </c>
      <c r="BI186" s="57"/>
      <c r="BJ186" s="44"/>
      <c r="BK186" s="45"/>
      <c r="BM186" s="7" t="str">
        <f>IFERROR(IF(BJ186-BD215&lt;=0,"",BL186/SQRT(Table_pg10[[#This Row],[Удельное сопротивление грунта, Ом·м]])),BL186/SQRT(Table_pg10[[#This Row],[Удельное сопротивление грунта, Ом·м]]))</f>
        <v/>
      </c>
    </row>
    <row r="187" spans="1:65">
      <c r="A187" s="34">
        <v>1</v>
      </c>
      <c r="B187" s="44">
        <v>514.70000000000414</v>
      </c>
      <c r="C187" s="45">
        <v>28.5</v>
      </c>
      <c r="D187" s="7">
        <f t="shared" si="14"/>
        <v>100.00000000002274</v>
      </c>
      <c r="E187" s="7">
        <f>IFERROR(IF(B187-B186&lt;=0,"",D187/SQRT(Table_pg[[#This Row],[Удельное сопротивление грунта, Ом·м]])),D187/SQRT(Table_pg[[#This Row],[Удельное сопротивление грунта, Ом·м]]))</f>
        <v>18.731716231638138</v>
      </c>
      <c r="G187" s="49">
        <v>182</v>
      </c>
      <c r="H187" s="59">
        <v>514.70000000000414</v>
      </c>
      <c r="I187" s="60">
        <v>28.5</v>
      </c>
      <c r="J187" s="52">
        <f t="shared" si="15"/>
        <v>100.00000000002274</v>
      </c>
      <c r="K187" s="7">
        <f>IFERROR(IF(H187-H186&lt;=0,"",J187/SQRT(Table_pg1[[#This Row],[Удельное сопротивление грунта, Ом·м]])),J187/SQRT(Table_pg1[[#This Row],[Удельное сопротивление грунта, Ом·м]]))</f>
        <v>18.731716231638138</v>
      </c>
      <c r="Q187" s="7" t="str">
        <f>IFERROR(IF(N187-N186&lt;=0,"",P187/SQRT(Table_pg2[[#This Row],[Удельное сопротивление грунта, Ом·м]])),P187/SQRT(Table_pg2[[#This Row],[Удельное сопротивление грунта, Ом·м]]))</f>
        <v/>
      </c>
      <c r="W187" s="7" t="str">
        <f>IFERROR(IF(T187-T186&lt;=0,"",V187/SQRT(Table_pg3[[#This Row],[Удельное сопротивление грунта, Ом·м]])),V187/SQRT(Table_pg3[[#This Row],[Удельное сопротивление грунта, Ом·м]]))</f>
        <v/>
      </c>
      <c r="AC187" s="7" t="str">
        <f>IFERROR(IF(Z187-Z186&lt;=0,"",AB187/SQRT(Table_pg4[[#This Row],[Удельное сопротивление грунта, Ом·м]])),AB187/SQRT(Table_pg4[[#This Row],[Удельное сопротивление грунта, Ом·м]]))</f>
        <v/>
      </c>
      <c r="AE187" s="57"/>
      <c r="AF187" s="44"/>
      <c r="AG187" s="45"/>
      <c r="AI187" s="7" t="str">
        <f>IFERROR(IF(AF187-AF186&lt;=0,"",AH187/SQRT(Table_pg5[[#This Row],[Удельное сопротивление грунта, Ом·м]])),AH187/SQRT(Table_pg5[[#This Row],[Удельное сопротивление грунта, Ом·м]]))</f>
        <v/>
      </c>
      <c r="AK187" s="57"/>
      <c r="AL187" s="44"/>
      <c r="AM187" s="45"/>
      <c r="AN187" s="7" t="str">
        <f t="shared" si="16"/>
        <v/>
      </c>
      <c r="AO187" s="7" t="str">
        <f>IFERROR(IF(AL187-AL186&lt;=0,"",AN187/SQRT(Table_pg6[[#This Row],[Удельное сопротивление грунта, Ом·м]])),AN187/SQRT(Table_pg6[[#This Row],[Удельное сопротивление грунта, Ом·м]]))</f>
        <v/>
      </c>
      <c r="AQ187" s="57"/>
      <c r="AR187" s="44"/>
      <c r="AS187" s="45"/>
      <c r="AU187" s="7" t="str">
        <f>IFERROR(IF(AR187-AR186&lt;=0,"",AT187/SQRT(Table_pg7[[#This Row],[Удельное сопротивление грунта, Ом·м]])),AT187/SQRT(Table_pg7[[#This Row],[Удельное сопротивление грунта, Ом·м]]))</f>
        <v/>
      </c>
      <c r="AW187" s="57"/>
      <c r="AX187" s="44"/>
      <c r="AY187" s="45"/>
      <c r="AZ187" s="7" t="str">
        <f t="shared" si="17"/>
        <v/>
      </c>
      <c r="BA187" s="7" t="str">
        <f>IFERROR(IF(AX187-AX186&lt;=0,"",AZ187/SQRT(Table_pg8[[#This Row],[Удельное сопротивление грунта, Ом·м]])),AZ187/SQRT(Table_pg8[[#This Row],[Удельное сопротивление грунта, Ом·м]]))</f>
        <v/>
      </c>
      <c r="BC187" s="57"/>
      <c r="BD187" s="44"/>
      <c r="BE187" s="45"/>
      <c r="BG187" s="7" t="str">
        <f>IFERROR(IF(BD187-AX206&lt;=0,"",BF187/SQRT(Table_pg9[[#This Row],[Удельное сопротивление грунта, Ом·м]])),BF187/SQRT(Table_pg9[[#This Row],[Удельное сопротивление грунта, Ом·м]]))</f>
        <v/>
      </c>
      <c r="BI187" s="57"/>
      <c r="BJ187" s="44"/>
      <c r="BK187" s="45"/>
      <c r="BM187" s="7" t="str">
        <f>IFERROR(IF(BJ187-BD216&lt;=0,"",BL187/SQRT(Table_pg10[[#This Row],[Удельное сопротивление грунта, Ом·м]])),BL187/SQRT(Table_pg10[[#This Row],[Удельное сопротивление грунта, Ом·м]]))</f>
        <v/>
      </c>
    </row>
    <row r="188" spans="1:65">
      <c r="A188" s="34">
        <v>1</v>
      </c>
      <c r="B188" s="44">
        <v>514.80000000000416</v>
      </c>
      <c r="C188" s="45">
        <v>35.4</v>
      </c>
      <c r="D188" s="7">
        <f t="shared" si="14"/>
        <v>100.00000000002274</v>
      </c>
      <c r="E188" s="7">
        <f>IFERROR(IF(B188-B187&lt;=0,"",D188/SQRT(Table_pg[[#This Row],[Удельное сопротивление грунта, Ом·м]])),D188/SQRT(Table_pg[[#This Row],[Удельное сопротивление грунта, Ом·м]]))</f>
        <v>16.807316136324179</v>
      </c>
      <c r="G188" s="38">
        <v>183</v>
      </c>
      <c r="H188" s="58">
        <v>514.80000000000416</v>
      </c>
      <c r="I188" s="61">
        <v>35.4</v>
      </c>
      <c r="J188" s="53">
        <f t="shared" si="15"/>
        <v>100.00000000002274</v>
      </c>
      <c r="K188" s="7">
        <f>IFERROR(IF(H188-H187&lt;=0,"",J188/SQRT(Table_pg1[[#This Row],[Удельное сопротивление грунта, Ом·м]])),J188/SQRT(Table_pg1[[#This Row],[Удельное сопротивление грунта, Ом·м]]))</f>
        <v>16.807316136324179</v>
      </c>
      <c r="Q188" s="7" t="str">
        <f>IFERROR(IF(N188-N187&lt;=0,"",P188/SQRT(Table_pg2[[#This Row],[Удельное сопротивление грунта, Ом·м]])),P188/SQRT(Table_pg2[[#This Row],[Удельное сопротивление грунта, Ом·м]]))</f>
        <v/>
      </c>
      <c r="W188" s="7" t="str">
        <f>IFERROR(IF(T188-T187&lt;=0,"",V188/SQRT(Table_pg3[[#This Row],[Удельное сопротивление грунта, Ом·м]])),V188/SQRT(Table_pg3[[#This Row],[Удельное сопротивление грунта, Ом·м]]))</f>
        <v/>
      </c>
      <c r="AC188" s="7" t="str">
        <f>IFERROR(IF(Z188-Z187&lt;=0,"",AB188/SQRT(Table_pg4[[#This Row],[Удельное сопротивление грунта, Ом·м]])),AB188/SQRT(Table_pg4[[#This Row],[Удельное сопротивление грунта, Ом·м]]))</f>
        <v/>
      </c>
      <c r="AE188" s="57"/>
      <c r="AF188" s="44"/>
      <c r="AG188" s="45"/>
      <c r="AI188" s="7" t="str">
        <f>IFERROR(IF(AF188-AF187&lt;=0,"",AH188/SQRT(Table_pg5[[#This Row],[Удельное сопротивление грунта, Ом·м]])),AH188/SQRT(Table_pg5[[#This Row],[Удельное сопротивление грунта, Ом·м]]))</f>
        <v/>
      </c>
      <c r="AK188" s="57"/>
      <c r="AL188" s="44"/>
      <c r="AM188" s="45"/>
      <c r="AN188" s="7" t="str">
        <f t="shared" si="16"/>
        <v/>
      </c>
      <c r="AO188" s="7" t="str">
        <f>IFERROR(IF(AL188-AL187&lt;=0,"",AN188/SQRT(Table_pg6[[#This Row],[Удельное сопротивление грунта, Ом·м]])),AN188/SQRT(Table_pg6[[#This Row],[Удельное сопротивление грунта, Ом·м]]))</f>
        <v/>
      </c>
      <c r="AQ188" s="57"/>
      <c r="AR188" s="44"/>
      <c r="AS188" s="45"/>
      <c r="AU188" s="7" t="str">
        <f>IFERROR(IF(AR188-AR187&lt;=0,"",AT188/SQRT(Table_pg7[[#This Row],[Удельное сопротивление грунта, Ом·м]])),AT188/SQRT(Table_pg7[[#This Row],[Удельное сопротивление грунта, Ом·м]]))</f>
        <v/>
      </c>
      <c r="AW188" s="57"/>
      <c r="AX188" s="44"/>
      <c r="AY188" s="45"/>
      <c r="AZ188" s="7" t="str">
        <f t="shared" si="17"/>
        <v/>
      </c>
      <c r="BA188" s="7" t="str">
        <f>IFERROR(IF(AX188-AX187&lt;=0,"",AZ188/SQRT(Table_pg8[[#This Row],[Удельное сопротивление грунта, Ом·м]])),AZ188/SQRT(Table_pg8[[#This Row],[Удельное сопротивление грунта, Ом·м]]))</f>
        <v/>
      </c>
      <c r="BC188" s="57"/>
      <c r="BD188" s="44"/>
      <c r="BE188" s="45"/>
      <c r="BG188" s="7" t="str">
        <f>IFERROR(IF(BD188-AX207&lt;=0,"",BF188/SQRT(Table_pg9[[#This Row],[Удельное сопротивление грунта, Ом·м]])),BF188/SQRT(Table_pg9[[#This Row],[Удельное сопротивление грунта, Ом·м]]))</f>
        <v/>
      </c>
      <c r="BI188" s="57"/>
      <c r="BJ188" s="44"/>
      <c r="BK188" s="45"/>
      <c r="BM188" s="7" t="str">
        <f>IFERROR(IF(BJ188-BD217&lt;=0,"",BL188/SQRT(Table_pg10[[#This Row],[Удельное сопротивление грунта, Ом·м]])),BL188/SQRT(Table_pg10[[#This Row],[Удельное сопротивление грунта, Ом·м]]))</f>
        <v/>
      </c>
    </row>
    <row r="189" spans="1:65">
      <c r="A189" s="34">
        <v>1</v>
      </c>
      <c r="B189" s="44">
        <v>514.90000000000418</v>
      </c>
      <c r="C189" s="45">
        <v>39.4</v>
      </c>
      <c r="D189" s="7">
        <f t="shared" si="14"/>
        <v>100.00000000002274</v>
      </c>
      <c r="E189" s="7">
        <f>IFERROR(IF(B189-B188&lt;=0,"",D189/SQRT(Table_pg[[#This Row],[Удельное сопротивление грунта, Ом·м]])),D189/SQRT(Table_pg[[#This Row],[Удельное сопротивление грунта, Ом·м]]))</f>
        <v>15.931324696932776</v>
      </c>
      <c r="G189" s="49">
        <v>184</v>
      </c>
      <c r="H189" s="59">
        <v>514.90000000000418</v>
      </c>
      <c r="I189" s="60">
        <v>39.4</v>
      </c>
      <c r="J189" s="52">
        <f t="shared" si="15"/>
        <v>100.00000000002274</v>
      </c>
      <c r="K189" s="7">
        <f>IFERROR(IF(H189-H188&lt;=0,"",J189/SQRT(Table_pg1[[#This Row],[Удельное сопротивление грунта, Ом·м]])),J189/SQRT(Table_pg1[[#This Row],[Удельное сопротивление грунта, Ом·м]]))</f>
        <v>15.931324696932776</v>
      </c>
      <c r="Q189" s="7" t="str">
        <f>IFERROR(IF(N189-N188&lt;=0,"",P189/SQRT(Table_pg2[[#This Row],[Удельное сопротивление грунта, Ом·м]])),P189/SQRT(Table_pg2[[#This Row],[Удельное сопротивление грунта, Ом·м]]))</f>
        <v/>
      </c>
      <c r="W189" s="7" t="str">
        <f>IFERROR(IF(T189-T188&lt;=0,"",V189/SQRT(Table_pg3[[#This Row],[Удельное сопротивление грунта, Ом·м]])),V189/SQRT(Table_pg3[[#This Row],[Удельное сопротивление грунта, Ом·м]]))</f>
        <v/>
      </c>
      <c r="AC189" s="7" t="str">
        <f>IFERROR(IF(Z189-Z188&lt;=0,"",AB189/SQRT(Table_pg4[[#This Row],[Удельное сопротивление грунта, Ом·м]])),AB189/SQRT(Table_pg4[[#This Row],[Удельное сопротивление грунта, Ом·м]]))</f>
        <v/>
      </c>
      <c r="AE189" s="57"/>
      <c r="AF189" s="44"/>
      <c r="AG189" s="45"/>
      <c r="AI189" s="7" t="str">
        <f>IFERROR(IF(AF189-AF188&lt;=0,"",AH189/SQRT(Table_pg5[[#This Row],[Удельное сопротивление грунта, Ом·м]])),AH189/SQRT(Table_pg5[[#This Row],[Удельное сопротивление грунта, Ом·м]]))</f>
        <v/>
      </c>
      <c r="AK189" s="57"/>
      <c r="AL189" s="44"/>
      <c r="AM189" s="45"/>
      <c r="AN189" s="7" t="str">
        <f t="shared" si="16"/>
        <v/>
      </c>
      <c r="AO189" s="7" t="str">
        <f>IFERROR(IF(AL189-AL188&lt;=0,"",AN189/SQRT(Table_pg6[[#This Row],[Удельное сопротивление грунта, Ом·м]])),AN189/SQRT(Table_pg6[[#This Row],[Удельное сопротивление грунта, Ом·м]]))</f>
        <v/>
      </c>
      <c r="AQ189" s="57"/>
      <c r="AR189" s="44"/>
      <c r="AS189" s="45"/>
      <c r="AU189" s="7" t="str">
        <f>IFERROR(IF(AR189-AR188&lt;=0,"",AT189/SQRT(Table_pg7[[#This Row],[Удельное сопротивление грунта, Ом·м]])),AT189/SQRT(Table_pg7[[#This Row],[Удельное сопротивление грунта, Ом·м]]))</f>
        <v/>
      </c>
      <c r="AW189" s="57"/>
      <c r="AX189" s="44"/>
      <c r="AY189" s="45"/>
      <c r="AZ189" s="7" t="str">
        <f t="shared" si="17"/>
        <v/>
      </c>
      <c r="BA189" s="7" t="str">
        <f>IFERROR(IF(AX189-AX188&lt;=0,"",AZ189/SQRT(Table_pg8[[#This Row],[Удельное сопротивление грунта, Ом·м]])),AZ189/SQRT(Table_pg8[[#This Row],[Удельное сопротивление грунта, Ом·м]]))</f>
        <v/>
      </c>
      <c r="BC189" s="57"/>
      <c r="BD189" s="44"/>
      <c r="BE189" s="45"/>
      <c r="BG189" s="7" t="str">
        <f>IFERROR(IF(BD189-AX208&lt;=0,"",BF189/SQRT(Table_pg9[[#This Row],[Удельное сопротивление грунта, Ом·м]])),BF189/SQRT(Table_pg9[[#This Row],[Удельное сопротивление грунта, Ом·м]]))</f>
        <v/>
      </c>
      <c r="BI189" s="57"/>
      <c r="BJ189" s="44"/>
      <c r="BK189" s="45"/>
      <c r="BM189" s="7" t="str">
        <f>IFERROR(IF(BJ189-BD218&lt;=0,"",BL189/SQRT(Table_pg10[[#This Row],[Удельное сопротивление грунта, Ом·м]])),BL189/SQRT(Table_pg10[[#This Row],[Удельное сопротивление грунта, Ом·м]]))</f>
        <v/>
      </c>
    </row>
    <row r="190" spans="1:65">
      <c r="A190" s="34">
        <v>1</v>
      </c>
      <c r="B190" s="44">
        <v>515.00000000000421</v>
      </c>
      <c r="C190" s="45">
        <v>47</v>
      </c>
      <c r="D190" s="7">
        <f t="shared" si="14"/>
        <v>100.00000000002274</v>
      </c>
      <c r="E190" s="7">
        <f>IFERROR(IF(B190-B189&lt;=0,"",D190/SQRT(Table_pg[[#This Row],[Удельное сопротивление грунта, Ом·м]])),D190/SQRT(Table_pg[[#This Row],[Удельное сопротивление грунта, Ом·м]]))</f>
        <v>14.586499149792772</v>
      </c>
      <c r="G190" s="38">
        <v>185</v>
      </c>
      <c r="H190" s="58">
        <v>515.00000000000421</v>
      </c>
      <c r="I190" s="61">
        <v>47</v>
      </c>
      <c r="J190" s="53">
        <f t="shared" si="15"/>
        <v>100.00000000002274</v>
      </c>
      <c r="K190" s="7">
        <f>IFERROR(IF(H190-H189&lt;=0,"",J190/SQRT(Table_pg1[[#This Row],[Удельное сопротивление грунта, Ом·м]])),J190/SQRT(Table_pg1[[#This Row],[Удельное сопротивление грунта, Ом·м]]))</f>
        <v>14.586499149792772</v>
      </c>
      <c r="Q190" s="7" t="str">
        <f>IFERROR(IF(N190-N189&lt;=0,"",P190/SQRT(Table_pg2[[#This Row],[Удельное сопротивление грунта, Ом·м]])),P190/SQRT(Table_pg2[[#This Row],[Удельное сопротивление грунта, Ом·м]]))</f>
        <v/>
      </c>
      <c r="W190" s="7" t="str">
        <f>IFERROR(IF(T190-T189&lt;=0,"",V190/SQRT(Table_pg3[[#This Row],[Удельное сопротивление грунта, Ом·м]])),V190/SQRT(Table_pg3[[#This Row],[Удельное сопротивление грунта, Ом·м]]))</f>
        <v/>
      </c>
      <c r="AC190" s="7" t="str">
        <f>IFERROR(IF(Z190-Z189&lt;=0,"",AB190/SQRT(Table_pg4[[#This Row],[Удельное сопротивление грунта, Ом·м]])),AB190/SQRT(Table_pg4[[#This Row],[Удельное сопротивление грунта, Ом·м]]))</f>
        <v/>
      </c>
      <c r="AE190" s="57"/>
      <c r="AF190" s="44"/>
      <c r="AG190" s="45"/>
      <c r="AI190" s="7" t="str">
        <f>IFERROR(IF(AF190-AF189&lt;=0,"",AH190/SQRT(Table_pg5[[#This Row],[Удельное сопротивление грунта, Ом·м]])),AH190/SQRT(Table_pg5[[#This Row],[Удельное сопротивление грунта, Ом·м]]))</f>
        <v/>
      </c>
      <c r="AK190" s="57"/>
      <c r="AL190" s="44"/>
      <c r="AM190" s="45"/>
      <c r="AN190" s="7" t="str">
        <f t="shared" si="16"/>
        <v/>
      </c>
      <c r="AO190" s="7" t="str">
        <f>IFERROR(IF(AL190-AL189&lt;=0,"",AN190/SQRT(Table_pg6[[#This Row],[Удельное сопротивление грунта, Ом·м]])),AN190/SQRT(Table_pg6[[#This Row],[Удельное сопротивление грунта, Ом·м]]))</f>
        <v/>
      </c>
      <c r="AQ190" s="57"/>
      <c r="AR190" s="44"/>
      <c r="AS190" s="45"/>
      <c r="AU190" s="7" t="str">
        <f>IFERROR(IF(AR190-AR189&lt;=0,"",AT190/SQRT(Table_pg7[[#This Row],[Удельное сопротивление грунта, Ом·м]])),AT190/SQRT(Table_pg7[[#This Row],[Удельное сопротивление грунта, Ом·м]]))</f>
        <v/>
      </c>
      <c r="AW190" s="57"/>
      <c r="AX190" s="44"/>
      <c r="AY190" s="45"/>
      <c r="AZ190" s="7" t="str">
        <f t="shared" si="17"/>
        <v/>
      </c>
      <c r="BA190" s="7" t="str">
        <f>IFERROR(IF(AX190-AX189&lt;=0,"",AZ190/SQRT(Table_pg8[[#This Row],[Удельное сопротивление грунта, Ом·м]])),AZ190/SQRT(Table_pg8[[#This Row],[Удельное сопротивление грунта, Ом·м]]))</f>
        <v/>
      </c>
      <c r="BC190" s="57"/>
      <c r="BD190" s="44"/>
      <c r="BE190" s="45"/>
      <c r="BG190" s="7" t="str">
        <f>IFERROR(IF(BD190-AX209&lt;=0,"",BF190/SQRT(Table_pg9[[#This Row],[Удельное сопротивление грунта, Ом·м]])),BF190/SQRT(Table_pg9[[#This Row],[Удельное сопротивление грунта, Ом·м]]))</f>
        <v/>
      </c>
      <c r="BI190" s="57"/>
      <c r="BJ190" s="44"/>
      <c r="BK190" s="45"/>
      <c r="BM190" s="7" t="str">
        <f>IFERROR(IF(BJ190-BD219&lt;=0,"",BL190/SQRT(Table_pg10[[#This Row],[Удельное сопротивление грунта, Ом·м]])),BL190/SQRT(Table_pg10[[#This Row],[Удельное сопротивление грунта, Ом·м]]))</f>
        <v/>
      </c>
    </row>
    <row r="191" spans="1:65">
      <c r="A191" s="34">
        <v>1</v>
      </c>
      <c r="B191" s="44">
        <v>515.10000000000423</v>
      </c>
      <c r="C191" s="45">
        <v>19.100000000000001</v>
      </c>
      <c r="D191" s="7">
        <f t="shared" si="14"/>
        <v>100.00000000002274</v>
      </c>
      <c r="E191" s="7">
        <f>IFERROR(IF(B191-B190&lt;=0,"",D191/SQRT(Table_pg[[#This Row],[Удельное сопротивление грунта, Ом·м]])),D191/SQRT(Table_pg[[#This Row],[Удельное сопротивление грунта, Ом·м]]))</f>
        <v>22.881438097818979</v>
      </c>
      <c r="G191" s="49">
        <v>186</v>
      </c>
      <c r="H191" s="59">
        <v>515.10000000000423</v>
      </c>
      <c r="I191" s="60">
        <v>19.100000000000001</v>
      </c>
      <c r="J191" s="52">
        <f t="shared" si="15"/>
        <v>100.00000000002274</v>
      </c>
      <c r="K191" s="7">
        <f>IFERROR(IF(H191-H190&lt;=0,"",J191/SQRT(Table_pg1[[#This Row],[Удельное сопротивление грунта, Ом·м]])),J191/SQRT(Table_pg1[[#This Row],[Удельное сопротивление грунта, Ом·м]]))</f>
        <v>22.881438097818979</v>
      </c>
      <c r="Q191" s="7" t="str">
        <f>IFERROR(IF(N191-N190&lt;=0,"",P191/SQRT(Table_pg2[[#This Row],[Удельное сопротивление грунта, Ом·м]])),P191/SQRT(Table_pg2[[#This Row],[Удельное сопротивление грунта, Ом·м]]))</f>
        <v/>
      </c>
      <c r="W191" s="7" t="str">
        <f>IFERROR(IF(T191-T190&lt;=0,"",V191/SQRT(Table_pg3[[#This Row],[Удельное сопротивление грунта, Ом·м]])),V191/SQRT(Table_pg3[[#This Row],[Удельное сопротивление грунта, Ом·м]]))</f>
        <v/>
      </c>
      <c r="AC191" s="7" t="str">
        <f>IFERROR(IF(Z191-Z190&lt;=0,"",AB191/SQRT(Table_pg4[[#This Row],[Удельное сопротивление грунта, Ом·м]])),AB191/SQRT(Table_pg4[[#This Row],[Удельное сопротивление грунта, Ом·м]]))</f>
        <v/>
      </c>
      <c r="AE191" s="57"/>
      <c r="AF191" s="44"/>
      <c r="AG191" s="45"/>
      <c r="AI191" s="7" t="str">
        <f>IFERROR(IF(AF191-AF190&lt;=0,"",AH191/SQRT(Table_pg5[[#This Row],[Удельное сопротивление грунта, Ом·м]])),AH191/SQRT(Table_pg5[[#This Row],[Удельное сопротивление грунта, Ом·м]]))</f>
        <v/>
      </c>
      <c r="AK191" s="57"/>
      <c r="AL191" s="44"/>
      <c r="AM191" s="45"/>
      <c r="AN191" s="7" t="str">
        <f t="shared" si="16"/>
        <v/>
      </c>
      <c r="AO191" s="7" t="str">
        <f>IFERROR(IF(AL191-AL190&lt;=0,"",AN191/SQRT(Table_pg6[[#This Row],[Удельное сопротивление грунта, Ом·м]])),AN191/SQRT(Table_pg6[[#This Row],[Удельное сопротивление грунта, Ом·м]]))</f>
        <v/>
      </c>
      <c r="AQ191" s="57"/>
      <c r="AR191" s="44"/>
      <c r="AS191" s="45"/>
      <c r="AU191" s="7" t="str">
        <f>IFERROR(IF(AR191-AR190&lt;=0,"",AT191/SQRT(Table_pg7[[#This Row],[Удельное сопротивление грунта, Ом·м]])),AT191/SQRT(Table_pg7[[#This Row],[Удельное сопротивление грунта, Ом·м]]))</f>
        <v/>
      </c>
      <c r="AW191" s="57"/>
      <c r="AX191" s="44"/>
      <c r="AY191" s="45"/>
      <c r="AZ191" s="7" t="str">
        <f t="shared" si="17"/>
        <v/>
      </c>
      <c r="BA191" s="7" t="str">
        <f>IFERROR(IF(AX191-AX190&lt;=0,"",AZ191/SQRT(Table_pg8[[#This Row],[Удельное сопротивление грунта, Ом·м]])),AZ191/SQRT(Table_pg8[[#This Row],[Удельное сопротивление грунта, Ом·м]]))</f>
        <v/>
      </c>
      <c r="BC191" s="57"/>
      <c r="BD191" s="44"/>
      <c r="BE191" s="45"/>
      <c r="BG191" s="7" t="str">
        <f>IFERROR(IF(BD191-AX210&lt;=0,"",BF191/SQRT(Table_pg9[[#This Row],[Удельное сопротивление грунта, Ом·м]])),BF191/SQRT(Table_pg9[[#This Row],[Удельное сопротивление грунта, Ом·м]]))</f>
        <v/>
      </c>
      <c r="BI191" s="57"/>
      <c r="BJ191" s="44"/>
      <c r="BK191" s="45"/>
      <c r="BM191" s="7" t="str">
        <f>IFERROR(IF(BJ191-BD220&lt;=0,"",BL191/SQRT(Table_pg10[[#This Row],[Удельное сопротивление грунта, Ом·м]])),BL191/SQRT(Table_pg10[[#This Row],[Удельное сопротивление грунта, Ом·м]]))</f>
        <v/>
      </c>
    </row>
    <row r="192" spans="1:65">
      <c r="A192" s="34">
        <v>1</v>
      </c>
      <c r="B192" s="44">
        <v>515.20000000000425</v>
      </c>
      <c r="C192" s="45">
        <v>55.4</v>
      </c>
      <c r="D192" s="7">
        <f t="shared" si="14"/>
        <v>100.00000000002274</v>
      </c>
      <c r="E192" s="7">
        <f>IFERROR(IF(B192-B191&lt;=0,"",D192/SQRT(Table_pg[[#This Row],[Удельное сопротивление грунта, Ом·м]])),D192/SQRT(Table_pg[[#This Row],[Удельное сопротивление грунта, Ом·м]]))</f>
        <v>13.435230372514532</v>
      </c>
      <c r="G192" s="38">
        <v>187</v>
      </c>
      <c r="H192" s="58">
        <v>515.20000000000425</v>
      </c>
      <c r="I192" s="61">
        <v>55.4</v>
      </c>
      <c r="J192" s="53">
        <f t="shared" si="15"/>
        <v>100.00000000002274</v>
      </c>
      <c r="K192" s="7">
        <f>IFERROR(IF(H192-H191&lt;=0,"",J192/SQRT(Table_pg1[[#This Row],[Удельное сопротивление грунта, Ом·м]])),J192/SQRT(Table_pg1[[#This Row],[Удельное сопротивление грунта, Ом·м]]))</f>
        <v>13.435230372514532</v>
      </c>
      <c r="Q192" s="7" t="str">
        <f>IFERROR(IF(N192-N191&lt;=0,"",P192/SQRT(Table_pg2[[#This Row],[Удельное сопротивление грунта, Ом·м]])),P192/SQRT(Table_pg2[[#This Row],[Удельное сопротивление грунта, Ом·м]]))</f>
        <v/>
      </c>
      <c r="W192" s="7" t="str">
        <f>IFERROR(IF(T192-T191&lt;=0,"",V192/SQRT(Table_pg3[[#This Row],[Удельное сопротивление грунта, Ом·м]])),V192/SQRT(Table_pg3[[#This Row],[Удельное сопротивление грунта, Ом·м]]))</f>
        <v/>
      </c>
      <c r="AC192" s="7" t="str">
        <f>IFERROR(IF(Z192-Z191&lt;=0,"",AB192/SQRT(Table_pg4[[#This Row],[Удельное сопротивление грунта, Ом·м]])),AB192/SQRT(Table_pg4[[#This Row],[Удельное сопротивление грунта, Ом·м]]))</f>
        <v/>
      </c>
      <c r="AE192" s="57"/>
      <c r="AF192" s="44"/>
      <c r="AG192" s="45"/>
      <c r="AI192" s="7" t="str">
        <f>IFERROR(IF(AF192-AF191&lt;=0,"",AH192/SQRT(Table_pg5[[#This Row],[Удельное сопротивление грунта, Ом·м]])),AH192/SQRT(Table_pg5[[#This Row],[Удельное сопротивление грунта, Ом·м]]))</f>
        <v/>
      </c>
      <c r="AK192" s="57"/>
      <c r="AL192" s="44"/>
      <c r="AM192" s="45"/>
      <c r="AN192" s="7" t="str">
        <f t="shared" si="16"/>
        <v/>
      </c>
      <c r="AO192" s="7" t="str">
        <f>IFERROR(IF(AL192-AL191&lt;=0,"",AN192/SQRT(Table_pg6[[#This Row],[Удельное сопротивление грунта, Ом·м]])),AN192/SQRT(Table_pg6[[#This Row],[Удельное сопротивление грунта, Ом·м]]))</f>
        <v/>
      </c>
      <c r="AQ192" s="57"/>
      <c r="AR192" s="44"/>
      <c r="AS192" s="45"/>
      <c r="AU192" s="7" t="str">
        <f>IFERROR(IF(AR192-AR191&lt;=0,"",AT192/SQRT(Table_pg7[[#This Row],[Удельное сопротивление грунта, Ом·м]])),AT192/SQRT(Table_pg7[[#This Row],[Удельное сопротивление грунта, Ом·м]]))</f>
        <v/>
      </c>
      <c r="AW192" s="57"/>
      <c r="AX192" s="44"/>
      <c r="AY192" s="45"/>
      <c r="AZ192" s="7" t="str">
        <f t="shared" si="17"/>
        <v/>
      </c>
      <c r="BA192" s="7" t="str">
        <f>IFERROR(IF(AX192-AX191&lt;=0,"",AZ192/SQRT(Table_pg8[[#This Row],[Удельное сопротивление грунта, Ом·м]])),AZ192/SQRT(Table_pg8[[#This Row],[Удельное сопротивление грунта, Ом·м]]))</f>
        <v/>
      </c>
      <c r="BC192" s="57"/>
      <c r="BD192" s="44"/>
      <c r="BE192" s="45"/>
      <c r="BG192" s="7" t="str">
        <f>IFERROR(IF(BD192-AX211&lt;=0,"",BF192/SQRT(Table_pg9[[#This Row],[Удельное сопротивление грунта, Ом·м]])),BF192/SQRT(Table_pg9[[#This Row],[Удельное сопротивление грунта, Ом·м]]))</f>
        <v/>
      </c>
      <c r="BI192" s="57"/>
      <c r="BJ192" s="44"/>
      <c r="BK192" s="45"/>
      <c r="BM192" s="7" t="str">
        <f>IFERROR(IF(BJ192-BD221&lt;=0,"",BL192/SQRT(Table_pg10[[#This Row],[Удельное сопротивление грунта, Ом·м]])),BL192/SQRT(Table_pg10[[#This Row],[Удельное сопротивление грунта, Ом·м]]))</f>
        <v/>
      </c>
    </row>
    <row r="193" spans="1:65">
      <c r="A193" s="34">
        <v>1</v>
      </c>
      <c r="B193" s="44">
        <v>515.30000000000427</v>
      </c>
      <c r="C193" s="45">
        <v>59.9</v>
      </c>
      <c r="D193" s="7">
        <f t="shared" si="14"/>
        <v>100.00000000002274</v>
      </c>
      <c r="E193" s="7">
        <f>IFERROR(IF(B193-B192&lt;=0,"",D193/SQRT(Table_pg[[#This Row],[Удельное сопротивление грунта, Ом·м]])),D193/SQRT(Table_pg[[#This Row],[Удельное сопротивление грунта, Ом·м]]))</f>
        <v>12.920716240997494</v>
      </c>
      <c r="G193" s="49">
        <v>188</v>
      </c>
      <c r="H193" s="59">
        <v>515.30000000000427</v>
      </c>
      <c r="I193" s="60">
        <v>59.9</v>
      </c>
      <c r="J193" s="52">
        <f t="shared" si="15"/>
        <v>100.00000000002274</v>
      </c>
      <c r="K193" s="7">
        <f>IFERROR(IF(H193-H192&lt;=0,"",J193/SQRT(Table_pg1[[#This Row],[Удельное сопротивление грунта, Ом·м]])),J193/SQRT(Table_pg1[[#This Row],[Удельное сопротивление грунта, Ом·м]]))</f>
        <v>12.920716240997494</v>
      </c>
      <c r="Q193" s="7" t="str">
        <f>IFERROR(IF(N193-N192&lt;=0,"",P193/SQRT(Table_pg2[[#This Row],[Удельное сопротивление грунта, Ом·м]])),P193/SQRT(Table_pg2[[#This Row],[Удельное сопротивление грунта, Ом·м]]))</f>
        <v/>
      </c>
      <c r="W193" s="7" t="str">
        <f>IFERROR(IF(T193-T192&lt;=0,"",V193/SQRT(Table_pg3[[#This Row],[Удельное сопротивление грунта, Ом·м]])),V193/SQRT(Table_pg3[[#This Row],[Удельное сопротивление грунта, Ом·м]]))</f>
        <v/>
      </c>
      <c r="AC193" s="7" t="str">
        <f>IFERROR(IF(Z193-Z192&lt;=0,"",AB193/SQRT(Table_pg4[[#This Row],[Удельное сопротивление грунта, Ом·м]])),AB193/SQRT(Table_pg4[[#This Row],[Удельное сопротивление грунта, Ом·м]]))</f>
        <v/>
      </c>
      <c r="AE193" s="57"/>
      <c r="AF193" s="44"/>
      <c r="AG193" s="45"/>
      <c r="AI193" s="7" t="str">
        <f>IFERROR(IF(AF193-AF192&lt;=0,"",AH193/SQRT(Table_pg5[[#This Row],[Удельное сопротивление грунта, Ом·м]])),AH193/SQRT(Table_pg5[[#This Row],[Удельное сопротивление грунта, Ом·м]]))</f>
        <v/>
      </c>
      <c r="AK193" s="57"/>
      <c r="AL193" s="44"/>
      <c r="AM193" s="45"/>
      <c r="AN193" s="7" t="str">
        <f t="shared" si="16"/>
        <v/>
      </c>
      <c r="AO193" s="7" t="str">
        <f>IFERROR(IF(AL193-AL192&lt;=0,"",AN193/SQRT(Table_pg6[[#This Row],[Удельное сопротивление грунта, Ом·м]])),AN193/SQRT(Table_pg6[[#This Row],[Удельное сопротивление грунта, Ом·м]]))</f>
        <v/>
      </c>
      <c r="AQ193" s="57"/>
      <c r="AR193" s="44"/>
      <c r="AS193" s="45"/>
      <c r="AU193" s="7" t="str">
        <f>IFERROR(IF(AR193-AR192&lt;=0,"",AT193/SQRT(Table_pg7[[#This Row],[Удельное сопротивление грунта, Ом·м]])),AT193/SQRT(Table_pg7[[#This Row],[Удельное сопротивление грунта, Ом·м]]))</f>
        <v/>
      </c>
      <c r="AW193" s="57"/>
      <c r="AX193" s="44"/>
      <c r="AY193" s="45"/>
      <c r="AZ193" s="7" t="str">
        <f t="shared" si="17"/>
        <v/>
      </c>
      <c r="BA193" s="7" t="str">
        <f>IFERROR(IF(AX193-AX192&lt;=0,"",AZ193/SQRT(Table_pg8[[#This Row],[Удельное сопротивление грунта, Ом·м]])),AZ193/SQRT(Table_pg8[[#This Row],[Удельное сопротивление грунта, Ом·м]]))</f>
        <v/>
      </c>
      <c r="BC193" s="57"/>
      <c r="BD193" s="44"/>
      <c r="BE193" s="45"/>
      <c r="BG193" s="7" t="str">
        <f>IFERROR(IF(BD193-AX212&lt;=0,"",BF193/SQRT(Table_pg9[[#This Row],[Удельное сопротивление грунта, Ом·м]])),BF193/SQRT(Table_pg9[[#This Row],[Удельное сопротивление грунта, Ом·м]]))</f>
        <v/>
      </c>
      <c r="BI193" s="57"/>
      <c r="BJ193" s="44"/>
      <c r="BK193" s="45"/>
      <c r="BM193" s="7" t="str">
        <f>IFERROR(IF(BJ193-BD222&lt;=0,"",BL193/SQRT(Table_pg10[[#This Row],[Удельное сопротивление грунта, Ом·м]])),BL193/SQRT(Table_pg10[[#This Row],[Удельное сопротивление грунта, Ом·м]]))</f>
        <v/>
      </c>
    </row>
    <row r="194" spans="1:65">
      <c r="A194" s="34">
        <v>1</v>
      </c>
      <c r="B194" s="44">
        <v>515.4000000000043</v>
      </c>
      <c r="C194" s="45">
        <v>67.400000000000006</v>
      </c>
      <c r="D194" s="7">
        <f t="shared" si="14"/>
        <v>100.00000000002274</v>
      </c>
      <c r="E194" s="7">
        <f>IFERROR(IF(B194-B193&lt;=0,"",D194/SQRT(Table_pg[[#This Row],[Удельное сопротивление грунта, Ом·м]])),D194/SQRT(Table_pg[[#This Row],[Удельное сопротивление грунта, Ом·м]]))</f>
        <v>12.180638428355167</v>
      </c>
      <c r="G194" s="38">
        <v>189</v>
      </c>
      <c r="H194" s="58">
        <v>515.4000000000043</v>
      </c>
      <c r="I194" s="61">
        <v>67.400000000000006</v>
      </c>
      <c r="J194" s="53">
        <f t="shared" si="15"/>
        <v>100.00000000002274</v>
      </c>
      <c r="K194" s="7">
        <f>IFERROR(IF(H194-H193&lt;=0,"",J194/SQRT(Table_pg1[[#This Row],[Удельное сопротивление грунта, Ом·м]])),J194/SQRT(Table_pg1[[#This Row],[Удельное сопротивление грунта, Ом·м]]))</f>
        <v>12.180638428355167</v>
      </c>
      <c r="Q194" s="7" t="str">
        <f>IFERROR(IF(N194-N193&lt;=0,"",P194/SQRT(Table_pg2[[#This Row],[Удельное сопротивление грунта, Ом·м]])),P194/SQRT(Table_pg2[[#This Row],[Удельное сопротивление грунта, Ом·м]]))</f>
        <v/>
      </c>
      <c r="W194" s="7" t="str">
        <f>IFERROR(IF(T194-T193&lt;=0,"",V194/SQRT(Table_pg3[[#This Row],[Удельное сопротивление грунта, Ом·м]])),V194/SQRT(Table_pg3[[#This Row],[Удельное сопротивление грунта, Ом·м]]))</f>
        <v/>
      </c>
      <c r="AC194" s="7" t="str">
        <f>IFERROR(IF(Z194-Z193&lt;=0,"",AB194/SQRT(Table_pg4[[#This Row],[Удельное сопротивление грунта, Ом·м]])),AB194/SQRT(Table_pg4[[#This Row],[Удельное сопротивление грунта, Ом·м]]))</f>
        <v/>
      </c>
      <c r="AE194" s="57"/>
      <c r="AF194" s="44"/>
      <c r="AG194" s="45"/>
      <c r="AI194" s="7" t="str">
        <f>IFERROR(IF(AF194-AF193&lt;=0,"",AH194/SQRT(Table_pg5[[#This Row],[Удельное сопротивление грунта, Ом·м]])),AH194/SQRT(Table_pg5[[#This Row],[Удельное сопротивление грунта, Ом·м]]))</f>
        <v/>
      </c>
      <c r="AK194" s="57"/>
      <c r="AL194" s="44"/>
      <c r="AM194" s="45"/>
      <c r="AN194" s="7" t="str">
        <f t="shared" si="16"/>
        <v/>
      </c>
      <c r="AO194" s="7" t="str">
        <f>IFERROR(IF(AL194-AL193&lt;=0,"",AN194/SQRT(Table_pg6[[#This Row],[Удельное сопротивление грунта, Ом·м]])),AN194/SQRT(Table_pg6[[#This Row],[Удельное сопротивление грунта, Ом·м]]))</f>
        <v/>
      </c>
      <c r="AQ194" s="57"/>
      <c r="AR194" s="44"/>
      <c r="AS194" s="45"/>
      <c r="AU194" s="7" t="str">
        <f>IFERROR(IF(AR194-AR193&lt;=0,"",AT194/SQRT(Table_pg7[[#This Row],[Удельное сопротивление грунта, Ом·м]])),AT194/SQRT(Table_pg7[[#This Row],[Удельное сопротивление грунта, Ом·м]]))</f>
        <v/>
      </c>
      <c r="AW194" s="57"/>
      <c r="AX194" s="44"/>
      <c r="AY194" s="45"/>
      <c r="AZ194" s="7" t="str">
        <f t="shared" si="17"/>
        <v/>
      </c>
      <c r="BA194" s="7" t="str">
        <f>IFERROR(IF(AX194-AX193&lt;=0,"",AZ194/SQRT(Table_pg8[[#This Row],[Удельное сопротивление грунта, Ом·м]])),AZ194/SQRT(Table_pg8[[#This Row],[Удельное сопротивление грунта, Ом·м]]))</f>
        <v/>
      </c>
      <c r="BC194" s="57"/>
      <c r="BD194" s="44"/>
      <c r="BE194" s="45"/>
      <c r="BG194" s="7" t="str">
        <f>IFERROR(IF(BD194-AX213&lt;=0,"",BF194/SQRT(Table_pg9[[#This Row],[Удельное сопротивление грунта, Ом·м]])),BF194/SQRT(Table_pg9[[#This Row],[Удельное сопротивление грунта, Ом·м]]))</f>
        <v/>
      </c>
      <c r="BI194" s="57"/>
      <c r="BJ194" s="44"/>
      <c r="BK194" s="45"/>
      <c r="BM194" s="7" t="str">
        <f>IFERROR(IF(BJ194-BD223&lt;=0,"",BL194/SQRT(Table_pg10[[#This Row],[Удельное сопротивление грунта, Ом·м]])),BL194/SQRT(Table_pg10[[#This Row],[Удельное сопротивление грунта, Ом·м]]))</f>
        <v/>
      </c>
    </row>
    <row r="195" spans="1:65">
      <c r="A195" s="34">
        <v>1</v>
      </c>
      <c r="B195" s="44">
        <v>515.50000000000432</v>
      </c>
      <c r="C195" s="45">
        <v>71.400000000000006</v>
      </c>
      <c r="D195" s="7">
        <f t="shared" si="14"/>
        <v>100.00000000002274</v>
      </c>
      <c r="E195" s="7">
        <f>IFERROR(IF(B195-B194&lt;=0,"",D195/SQRT(Table_pg[[#This Row],[Удельное сопротивление грунта, Ом·м]])),D195/SQRT(Table_pg[[#This Row],[Удельное сопротивление грунта, Ом·м]]))</f>
        <v>11.834526708281462</v>
      </c>
      <c r="G195" s="49">
        <v>190</v>
      </c>
      <c r="H195" s="59">
        <v>515.50000000000432</v>
      </c>
      <c r="I195" s="60">
        <v>71.400000000000006</v>
      </c>
      <c r="J195" s="52">
        <f t="shared" si="15"/>
        <v>100.00000000002274</v>
      </c>
      <c r="K195" s="7">
        <f>IFERROR(IF(H195-H194&lt;=0,"",J195/SQRT(Table_pg1[[#This Row],[Удельное сопротивление грунта, Ом·м]])),J195/SQRT(Table_pg1[[#This Row],[Удельное сопротивление грунта, Ом·м]]))</f>
        <v>11.834526708281462</v>
      </c>
      <c r="Q195" s="7" t="str">
        <f>IFERROR(IF(N195-N194&lt;=0,"",P195/SQRT(Table_pg2[[#This Row],[Удельное сопротивление грунта, Ом·м]])),P195/SQRT(Table_pg2[[#This Row],[Удельное сопротивление грунта, Ом·м]]))</f>
        <v/>
      </c>
      <c r="W195" s="7" t="str">
        <f>IFERROR(IF(T195-T194&lt;=0,"",V195/SQRT(Table_pg3[[#This Row],[Удельное сопротивление грунта, Ом·м]])),V195/SQRT(Table_pg3[[#This Row],[Удельное сопротивление грунта, Ом·м]]))</f>
        <v/>
      </c>
      <c r="AC195" s="7" t="str">
        <f>IFERROR(IF(Z195-Z194&lt;=0,"",AB195/SQRT(Table_pg4[[#This Row],[Удельное сопротивление грунта, Ом·м]])),AB195/SQRT(Table_pg4[[#This Row],[Удельное сопротивление грунта, Ом·м]]))</f>
        <v/>
      </c>
      <c r="AE195" s="57"/>
      <c r="AF195" s="44"/>
      <c r="AG195" s="45"/>
      <c r="AI195" s="7" t="str">
        <f>IFERROR(IF(AF195-AF194&lt;=0,"",AH195/SQRT(Table_pg5[[#This Row],[Удельное сопротивление грунта, Ом·м]])),AH195/SQRT(Table_pg5[[#This Row],[Удельное сопротивление грунта, Ом·м]]))</f>
        <v/>
      </c>
      <c r="AK195" s="57"/>
      <c r="AL195" s="44"/>
      <c r="AM195" s="45"/>
      <c r="AN195" s="7" t="str">
        <f t="shared" si="16"/>
        <v/>
      </c>
      <c r="AO195" s="7" t="str">
        <f>IFERROR(IF(AL195-AL194&lt;=0,"",AN195/SQRT(Table_pg6[[#This Row],[Удельное сопротивление грунта, Ом·м]])),AN195/SQRT(Table_pg6[[#This Row],[Удельное сопротивление грунта, Ом·м]]))</f>
        <v/>
      </c>
      <c r="AQ195" s="57"/>
      <c r="AR195" s="44"/>
      <c r="AS195" s="45"/>
      <c r="AU195" s="7" t="str">
        <f>IFERROR(IF(AR195-AR194&lt;=0,"",AT195/SQRT(Table_pg7[[#This Row],[Удельное сопротивление грунта, Ом·м]])),AT195/SQRT(Table_pg7[[#This Row],[Удельное сопротивление грунта, Ом·м]]))</f>
        <v/>
      </c>
      <c r="AW195" s="57"/>
      <c r="AX195" s="44"/>
      <c r="AY195" s="45"/>
      <c r="AZ195" s="7" t="str">
        <f t="shared" si="17"/>
        <v/>
      </c>
      <c r="BA195" s="7" t="str">
        <f>IFERROR(IF(AX195-AX194&lt;=0,"",AZ195/SQRT(Table_pg8[[#This Row],[Удельное сопротивление грунта, Ом·м]])),AZ195/SQRT(Table_pg8[[#This Row],[Удельное сопротивление грунта, Ом·м]]))</f>
        <v/>
      </c>
      <c r="BC195" s="57"/>
      <c r="BD195" s="44"/>
      <c r="BE195" s="45"/>
      <c r="BG195" s="7" t="str">
        <f>IFERROR(IF(BD195-AX214&lt;=0,"",BF195/SQRT(Table_pg9[[#This Row],[Удельное сопротивление грунта, Ом·м]])),BF195/SQRT(Table_pg9[[#This Row],[Удельное сопротивление грунта, Ом·м]]))</f>
        <v/>
      </c>
      <c r="BI195" s="57"/>
      <c r="BJ195" s="44"/>
      <c r="BK195" s="45"/>
      <c r="BM195" s="7" t="str">
        <f>IFERROR(IF(BJ195-BD224&lt;=0,"",BL195/SQRT(Table_pg10[[#This Row],[Удельное сопротивление грунта, Ом·м]])),BL195/SQRT(Table_pg10[[#This Row],[Удельное сопротивление грунта, Ом·м]]))</f>
        <v/>
      </c>
    </row>
    <row r="196" spans="1:65">
      <c r="A196" s="34">
        <v>1</v>
      </c>
      <c r="B196" s="44">
        <v>515.60000000000434</v>
      </c>
      <c r="C196" s="45">
        <v>77.8</v>
      </c>
      <c r="D196" s="7">
        <f t="shared" si="14"/>
        <v>100.00000000002274</v>
      </c>
      <c r="E196" s="7">
        <f>IFERROR(IF(B196-B195&lt;=0,"",D196/SQRT(Table_pg[[#This Row],[Удельное сопротивление грунта, Ом·м]])),D196/SQRT(Table_pg[[#This Row],[Удельное сопротивление грунта, Ом·м]]))</f>
        <v>11.337314689565533</v>
      </c>
      <c r="G196" s="38">
        <v>191</v>
      </c>
      <c r="H196" s="58">
        <v>515.60000000000434</v>
      </c>
      <c r="I196" s="61">
        <v>77.8</v>
      </c>
      <c r="J196" s="53">
        <f t="shared" si="15"/>
        <v>100.00000000002274</v>
      </c>
      <c r="K196" s="7">
        <f>IFERROR(IF(H196-H195&lt;=0,"",J196/SQRT(Table_pg1[[#This Row],[Удельное сопротивление грунта, Ом·м]])),J196/SQRT(Table_pg1[[#This Row],[Удельное сопротивление грунта, Ом·м]]))</f>
        <v>11.337314689565533</v>
      </c>
      <c r="Q196" s="7" t="str">
        <f>IFERROR(IF(N196-N195&lt;=0,"",P196/SQRT(Table_pg2[[#This Row],[Удельное сопротивление грунта, Ом·м]])),P196/SQRT(Table_pg2[[#This Row],[Удельное сопротивление грунта, Ом·м]]))</f>
        <v/>
      </c>
      <c r="W196" s="7" t="str">
        <f>IFERROR(IF(T196-T195&lt;=0,"",V196/SQRT(Table_pg3[[#This Row],[Удельное сопротивление грунта, Ом·м]])),V196/SQRT(Table_pg3[[#This Row],[Удельное сопротивление грунта, Ом·м]]))</f>
        <v/>
      </c>
      <c r="AC196" s="7" t="str">
        <f>IFERROR(IF(Z196-Z195&lt;=0,"",AB196/SQRT(Table_pg4[[#This Row],[Удельное сопротивление грунта, Ом·м]])),AB196/SQRT(Table_pg4[[#This Row],[Удельное сопротивление грунта, Ом·м]]))</f>
        <v/>
      </c>
      <c r="AE196" s="57"/>
      <c r="AF196" s="44"/>
      <c r="AG196" s="45"/>
      <c r="AI196" s="7" t="str">
        <f>IFERROR(IF(AF196-AF195&lt;=0,"",AH196/SQRT(Table_pg5[[#This Row],[Удельное сопротивление грунта, Ом·м]])),AH196/SQRT(Table_pg5[[#This Row],[Удельное сопротивление грунта, Ом·м]]))</f>
        <v/>
      </c>
      <c r="AK196" s="57"/>
      <c r="AL196" s="44"/>
      <c r="AM196" s="45"/>
      <c r="AN196" s="7" t="str">
        <f t="shared" si="16"/>
        <v/>
      </c>
      <c r="AO196" s="7" t="str">
        <f>IFERROR(IF(AL196-AL195&lt;=0,"",AN196/SQRT(Table_pg6[[#This Row],[Удельное сопротивление грунта, Ом·м]])),AN196/SQRT(Table_pg6[[#This Row],[Удельное сопротивление грунта, Ом·м]]))</f>
        <v/>
      </c>
      <c r="AQ196" s="57"/>
      <c r="AR196" s="44"/>
      <c r="AS196" s="45"/>
      <c r="AU196" s="7" t="str">
        <f>IFERROR(IF(AR196-AR195&lt;=0,"",AT196/SQRT(Table_pg7[[#This Row],[Удельное сопротивление грунта, Ом·м]])),AT196/SQRT(Table_pg7[[#This Row],[Удельное сопротивление грунта, Ом·м]]))</f>
        <v/>
      </c>
      <c r="AW196" s="57"/>
      <c r="AX196" s="44"/>
      <c r="AY196" s="45"/>
      <c r="AZ196" s="7" t="str">
        <f t="shared" si="17"/>
        <v/>
      </c>
      <c r="BA196" s="7" t="str">
        <f>IFERROR(IF(AX196-AX195&lt;=0,"",AZ196/SQRT(Table_pg8[[#This Row],[Удельное сопротивление грунта, Ом·м]])),AZ196/SQRT(Table_pg8[[#This Row],[Удельное сопротивление грунта, Ом·м]]))</f>
        <v/>
      </c>
      <c r="BC196" s="57"/>
      <c r="BD196" s="44"/>
      <c r="BE196" s="45"/>
      <c r="BG196" s="7" t="str">
        <f>IFERROR(IF(BD196-AX215&lt;=0,"",BF196/SQRT(Table_pg9[[#This Row],[Удельное сопротивление грунта, Ом·м]])),BF196/SQRT(Table_pg9[[#This Row],[Удельное сопротивление грунта, Ом·м]]))</f>
        <v/>
      </c>
      <c r="BI196" s="57"/>
      <c r="BJ196" s="44"/>
      <c r="BK196" s="45"/>
      <c r="BM196" s="7" t="str">
        <f>IFERROR(IF(BJ196-BD225&lt;=0,"",BL196/SQRT(Table_pg10[[#This Row],[Удельное сопротивление грунта, Ом·м]])),BL196/SQRT(Table_pg10[[#This Row],[Удельное сопротивление грунта, Ом·м]]))</f>
        <v/>
      </c>
    </row>
    <row r="197" spans="1:65">
      <c r="A197" s="34">
        <v>1</v>
      </c>
      <c r="B197" s="44">
        <v>515.70000000000437</v>
      </c>
      <c r="C197" s="45">
        <v>86.1</v>
      </c>
      <c r="D197" s="7">
        <f t="shared" si="14"/>
        <v>100.00000000002274</v>
      </c>
      <c r="E197" s="7">
        <f>IFERROR(IF(B197-B196&lt;=0,"",D197/SQRT(Table_pg[[#This Row],[Удельное сопротивление грунта, Ом·м]])),D197/SQRT(Table_pg[[#This Row],[Удельное сопротивление грунта, Ом·м]]))</f>
        <v>10.777013435228509</v>
      </c>
      <c r="G197" s="49">
        <v>192</v>
      </c>
      <c r="H197" s="59">
        <v>515.70000000000437</v>
      </c>
      <c r="I197" s="60">
        <v>86.1</v>
      </c>
      <c r="J197" s="52">
        <f t="shared" si="15"/>
        <v>100.00000000002274</v>
      </c>
      <c r="K197" s="7">
        <f>IFERROR(IF(H197-H196&lt;=0,"",J197/SQRT(Table_pg1[[#This Row],[Удельное сопротивление грунта, Ом·м]])),J197/SQRT(Table_pg1[[#This Row],[Удельное сопротивление грунта, Ом·м]]))</f>
        <v>10.777013435228509</v>
      </c>
      <c r="Q197" s="7" t="str">
        <f>IFERROR(IF(N197-N196&lt;=0,"",P197/SQRT(Table_pg2[[#This Row],[Удельное сопротивление грунта, Ом·м]])),P197/SQRT(Table_pg2[[#This Row],[Удельное сопротивление грунта, Ом·м]]))</f>
        <v/>
      </c>
      <c r="W197" s="7" t="str">
        <f>IFERROR(IF(T197-T196&lt;=0,"",V197/SQRT(Table_pg3[[#This Row],[Удельное сопротивление грунта, Ом·м]])),V197/SQRT(Table_pg3[[#This Row],[Удельное сопротивление грунта, Ом·м]]))</f>
        <v/>
      </c>
      <c r="AC197" s="7" t="str">
        <f>IFERROR(IF(Z197-Z196&lt;=0,"",AB197/SQRT(Table_pg4[[#This Row],[Удельное сопротивление грунта, Ом·м]])),AB197/SQRT(Table_pg4[[#This Row],[Удельное сопротивление грунта, Ом·м]]))</f>
        <v/>
      </c>
      <c r="AE197" s="57"/>
      <c r="AF197" s="44"/>
      <c r="AG197" s="45"/>
      <c r="AI197" s="7" t="str">
        <f>IFERROR(IF(AF197-AF196&lt;=0,"",AH197/SQRT(Table_pg5[[#This Row],[Удельное сопротивление грунта, Ом·м]])),AH197/SQRT(Table_pg5[[#This Row],[Удельное сопротивление грунта, Ом·м]]))</f>
        <v/>
      </c>
      <c r="AK197" s="57"/>
      <c r="AL197" s="44"/>
      <c r="AM197" s="45"/>
      <c r="AN197" s="7" t="str">
        <f t="shared" si="16"/>
        <v/>
      </c>
      <c r="AO197" s="7" t="str">
        <f>IFERROR(IF(AL197-AL196&lt;=0,"",AN197/SQRT(Table_pg6[[#This Row],[Удельное сопротивление грунта, Ом·м]])),AN197/SQRT(Table_pg6[[#This Row],[Удельное сопротивление грунта, Ом·м]]))</f>
        <v/>
      </c>
      <c r="AQ197" s="57"/>
      <c r="AR197" s="44"/>
      <c r="AS197" s="45"/>
      <c r="AU197" s="7" t="str">
        <f>IFERROR(IF(AR197-AR196&lt;=0,"",AT197/SQRT(Table_pg7[[#This Row],[Удельное сопротивление грунта, Ом·м]])),AT197/SQRT(Table_pg7[[#This Row],[Удельное сопротивление грунта, Ом·м]]))</f>
        <v/>
      </c>
      <c r="AW197" s="57"/>
      <c r="AX197" s="44"/>
      <c r="AY197" s="45"/>
      <c r="AZ197" s="7" t="str">
        <f t="shared" si="17"/>
        <v/>
      </c>
      <c r="BA197" s="7" t="str">
        <f>IFERROR(IF(AX197-AX196&lt;=0,"",AZ197/SQRT(Table_pg8[[#This Row],[Удельное сопротивление грунта, Ом·м]])),AZ197/SQRT(Table_pg8[[#This Row],[Удельное сопротивление грунта, Ом·м]]))</f>
        <v/>
      </c>
      <c r="BC197" s="57"/>
      <c r="BD197" s="44"/>
      <c r="BE197" s="45"/>
      <c r="BG197" s="7" t="str">
        <f>IFERROR(IF(BD197-AX216&lt;=0,"",BF197/SQRT(Table_pg9[[#This Row],[Удельное сопротивление грунта, Ом·м]])),BF197/SQRT(Table_pg9[[#This Row],[Удельное сопротивление грунта, Ом·м]]))</f>
        <v/>
      </c>
      <c r="BI197" s="57"/>
      <c r="BJ197" s="44"/>
      <c r="BK197" s="45"/>
      <c r="BM197" s="7" t="str">
        <f>IFERROR(IF(BJ197-BD226&lt;=0,"",BL197/SQRT(Table_pg10[[#This Row],[Удельное сопротивление грунта, Ом·м]])),BL197/SQRT(Table_pg10[[#This Row],[Удельное сопротивление грунта, Ом·м]]))</f>
        <v/>
      </c>
    </row>
    <row r="198" spans="1:65">
      <c r="A198" s="34">
        <v>1</v>
      </c>
      <c r="B198" s="44">
        <v>515.80000000000439</v>
      </c>
      <c r="C198" s="45">
        <v>93.5</v>
      </c>
      <c r="D198" s="7">
        <f t="shared" ref="D198:D261" si="18">IFERROR(IF(B198-B197&lt;=0,"",(B198-B197)*1000),100)</f>
        <v>100.00000000002274</v>
      </c>
      <c r="E198" s="7">
        <f>IFERROR(IF(B198-B197&lt;=0,"",D198/SQRT(Table_pg[[#This Row],[Удельное сопротивление грунта, Ом·м]])),D198/SQRT(Table_pg[[#This Row],[Удельное сопротивление грунта, Ом·м]]))</f>
        <v>10.341753799902735</v>
      </c>
      <c r="G198" s="38">
        <v>193</v>
      </c>
      <c r="H198" s="58">
        <v>515.80000000000439</v>
      </c>
      <c r="I198" s="61">
        <v>93.5</v>
      </c>
      <c r="J198" s="53">
        <f t="shared" ref="J198:J261" si="19">IFERROR(IF(H198-H197&lt;=0,"",(H198-H197)*1000),100)</f>
        <v>100.00000000002274</v>
      </c>
      <c r="K198" s="7">
        <f>IFERROR(IF(H198-H197&lt;=0,"",J198/SQRT(Table_pg1[[#This Row],[Удельное сопротивление грунта, Ом·м]])),J198/SQRT(Table_pg1[[#This Row],[Удельное сопротивление грунта, Ом·м]]))</f>
        <v>10.341753799902735</v>
      </c>
      <c r="Q198" s="7" t="str">
        <f>IFERROR(IF(N198-N197&lt;=0,"",P198/SQRT(Table_pg2[[#This Row],[Удельное сопротивление грунта, Ом·м]])),P198/SQRT(Table_pg2[[#This Row],[Удельное сопротивление грунта, Ом·м]]))</f>
        <v/>
      </c>
      <c r="W198" s="7" t="str">
        <f>IFERROR(IF(T198-T197&lt;=0,"",V198/SQRT(Table_pg3[[#This Row],[Удельное сопротивление грунта, Ом·м]])),V198/SQRT(Table_pg3[[#This Row],[Удельное сопротивление грунта, Ом·м]]))</f>
        <v/>
      </c>
      <c r="AC198" s="7" t="str">
        <f>IFERROR(IF(Z198-Z197&lt;=0,"",AB198/SQRT(Table_pg4[[#This Row],[Удельное сопротивление грунта, Ом·м]])),AB198/SQRT(Table_pg4[[#This Row],[Удельное сопротивление грунта, Ом·м]]))</f>
        <v/>
      </c>
      <c r="AE198" s="57"/>
      <c r="AF198" s="44"/>
      <c r="AG198" s="45"/>
      <c r="AI198" s="7" t="str">
        <f>IFERROR(IF(AF198-AF197&lt;=0,"",AH198/SQRT(Table_pg5[[#This Row],[Удельное сопротивление грунта, Ом·м]])),AH198/SQRT(Table_pg5[[#This Row],[Удельное сопротивление грунта, Ом·м]]))</f>
        <v/>
      </c>
      <c r="AK198" s="57"/>
      <c r="AL198" s="44"/>
      <c r="AM198" s="45"/>
      <c r="AN198" s="7" t="str">
        <f t="shared" si="16"/>
        <v/>
      </c>
      <c r="AO198" s="7" t="str">
        <f>IFERROR(IF(AL198-AL197&lt;=0,"",AN198/SQRT(Table_pg6[[#This Row],[Удельное сопротивление грунта, Ом·м]])),AN198/SQRT(Table_pg6[[#This Row],[Удельное сопротивление грунта, Ом·м]]))</f>
        <v/>
      </c>
      <c r="AQ198" s="57"/>
      <c r="AR198" s="44"/>
      <c r="AS198" s="45"/>
      <c r="AU198" s="7" t="str">
        <f>IFERROR(IF(AR198-AR197&lt;=0,"",AT198/SQRT(Table_pg7[[#This Row],[Удельное сопротивление грунта, Ом·м]])),AT198/SQRT(Table_pg7[[#This Row],[Удельное сопротивление грунта, Ом·м]]))</f>
        <v/>
      </c>
      <c r="AW198" s="57"/>
      <c r="AX198" s="44"/>
      <c r="AY198" s="45"/>
      <c r="AZ198" s="7" t="str">
        <f t="shared" si="17"/>
        <v/>
      </c>
      <c r="BA198" s="7" t="str">
        <f>IFERROR(IF(AX198-AX197&lt;=0,"",AZ198/SQRT(Table_pg8[[#This Row],[Удельное сопротивление грунта, Ом·м]])),AZ198/SQRT(Table_pg8[[#This Row],[Удельное сопротивление грунта, Ом·м]]))</f>
        <v/>
      </c>
      <c r="BC198" s="57"/>
      <c r="BD198" s="44"/>
      <c r="BE198" s="45"/>
      <c r="BG198" s="7" t="str">
        <f>IFERROR(IF(BD198-AX217&lt;=0,"",BF198/SQRT(Table_pg9[[#This Row],[Удельное сопротивление грунта, Ом·м]])),BF198/SQRT(Table_pg9[[#This Row],[Удельное сопротивление грунта, Ом·м]]))</f>
        <v/>
      </c>
      <c r="BI198" s="57"/>
      <c r="BJ198" s="44"/>
      <c r="BK198" s="45"/>
      <c r="BM198" s="7" t="str">
        <f>IFERROR(IF(BJ198-BD227&lt;=0,"",BL198/SQRT(Table_pg10[[#This Row],[Удельное сопротивление грунта, Ом·м]])),BL198/SQRT(Table_pg10[[#This Row],[Удельное сопротивление грунта, Ом·м]]))</f>
        <v/>
      </c>
    </row>
    <row r="199" spans="1:65">
      <c r="A199" s="34">
        <v>1</v>
      </c>
      <c r="B199" s="44">
        <v>515.90000000000441</v>
      </c>
      <c r="C199" s="45">
        <v>98.4</v>
      </c>
      <c r="D199" s="7">
        <f t="shared" si="18"/>
        <v>100.00000000002274</v>
      </c>
      <c r="E199" s="7">
        <f>IFERROR(IF(B199-B198&lt;=0,"",D199/SQRT(Table_pg[[#This Row],[Удельное сопротивление грунта, Ом·м]])),D199/SQRT(Table_pg[[#This Row],[Удельное сопротивление грунта, Ом·м]]))</f>
        <v>10.080972981821191</v>
      </c>
      <c r="G199" s="49">
        <v>194</v>
      </c>
      <c r="H199" s="59">
        <v>515.90000000000441</v>
      </c>
      <c r="I199" s="60">
        <v>98.4</v>
      </c>
      <c r="J199" s="52">
        <f t="shared" si="19"/>
        <v>100.00000000002274</v>
      </c>
      <c r="K199" s="7">
        <f>IFERROR(IF(H199-H198&lt;=0,"",J199/SQRT(Table_pg1[[#This Row],[Удельное сопротивление грунта, Ом·м]])),J199/SQRT(Table_pg1[[#This Row],[Удельное сопротивление грунта, Ом·м]]))</f>
        <v>10.080972981821191</v>
      </c>
      <c r="Q199" s="7" t="str">
        <f>IFERROR(IF(N199-N198&lt;=0,"",P199/SQRT(Table_pg2[[#This Row],[Удельное сопротивление грунта, Ом·м]])),P199/SQRT(Table_pg2[[#This Row],[Удельное сопротивление грунта, Ом·м]]))</f>
        <v/>
      </c>
      <c r="W199" s="7" t="str">
        <f>IFERROR(IF(T199-T198&lt;=0,"",V199/SQRT(Table_pg3[[#This Row],[Удельное сопротивление грунта, Ом·м]])),V199/SQRT(Table_pg3[[#This Row],[Удельное сопротивление грунта, Ом·м]]))</f>
        <v/>
      </c>
      <c r="AC199" s="7" t="str">
        <f>IFERROR(IF(Z199-Z198&lt;=0,"",AB199/SQRT(Table_pg4[[#This Row],[Удельное сопротивление грунта, Ом·м]])),AB199/SQRT(Table_pg4[[#This Row],[Удельное сопротивление грунта, Ом·м]]))</f>
        <v/>
      </c>
      <c r="AE199" s="57"/>
      <c r="AF199" s="44"/>
      <c r="AG199" s="45"/>
      <c r="AI199" s="7" t="str">
        <f>IFERROR(IF(AF199-AF198&lt;=0,"",AH199/SQRT(Table_pg5[[#This Row],[Удельное сопротивление грунта, Ом·м]])),AH199/SQRT(Table_pg5[[#This Row],[Удельное сопротивление грунта, Ом·м]]))</f>
        <v/>
      </c>
      <c r="AK199" s="57"/>
      <c r="AL199" s="44"/>
      <c r="AM199" s="45"/>
      <c r="AN199" s="7" t="str">
        <f t="shared" si="16"/>
        <v/>
      </c>
      <c r="AO199" s="7" t="str">
        <f>IFERROR(IF(AL199-AL198&lt;=0,"",AN199/SQRT(Table_pg6[[#This Row],[Удельное сопротивление грунта, Ом·м]])),AN199/SQRT(Table_pg6[[#This Row],[Удельное сопротивление грунта, Ом·м]]))</f>
        <v/>
      </c>
      <c r="AQ199" s="57"/>
      <c r="AR199" s="44"/>
      <c r="AS199" s="45"/>
      <c r="AU199" s="7" t="str">
        <f>IFERROR(IF(AR199-AR198&lt;=0,"",AT199/SQRT(Table_pg7[[#This Row],[Удельное сопротивление грунта, Ом·м]])),AT199/SQRT(Table_pg7[[#This Row],[Удельное сопротивление грунта, Ом·м]]))</f>
        <v/>
      </c>
      <c r="AW199" s="57"/>
      <c r="AX199" s="44"/>
      <c r="AY199" s="45"/>
      <c r="AZ199" s="7" t="str">
        <f t="shared" si="17"/>
        <v/>
      </c>
      <c r="BA199" s="7" t="str">
        <f>IFERROR(IF(AX199-AX198&lt;=0,"",AZ199/SQRT(Table_pg8[[#This Row],[Удельное сопротивление грунта, Ом·м]])),AZ199/SQRT(Table_pg8[[#This Row],[Удельное сопротивление грунта, Ом·м]]))</f>
        <v/>
      </c>
      <c r="BC199" s="57"/>
      <c r="BD199" s="44"/>
      <c r="BE199" s="45"/>
      <c r="BG199" s="7" t="str">
        <f>IFERROR(IF(BD199-AX218&lt;=0,"",BF199/SQRT(Table_pg9[[#This Row],[Удельное сопротивление грунта, Ом·м]])),BF199/SQRT(Table_pg9[[#This Row],[Удельное сопротивление грунта, Ом·м]]))</f>
        <v/>
      </c>
      <c r="BI199" s="57"/>
      <c r="BJ199" s="44"/>
      <c r="BK199" s="45"/>
      <c r="BM199" s="7" t="str">
        <f>IFERROR(IF(BJ199-BD228&lt;=0,"",BL199/SQRT(Table_pg10[[#This Row],[Удельное сопротивление грунта, Ом·м]])),BL199/SQRT(Table_pg10[[#This Row],[Удельное сопротивление грунта, Ом·м]]))</f>
        <v/>
      </c>
    </row>
    <row r="200" spans="1:65">
      <c r="A200" s="34">
        <v>1</v>
      </c>
      <c r="B200" s="44">
        <v>516.00000000000443</v>
      </c>
      <c r="C200" s="45">
        <v>106.6</v>
      </c>
      <c r="D200" s="7">
        <f t="shared" si="18"/>
        <v>100.00000000002274</v>
      </c>
      <c r="E200" s="7">
        <f>IFERROR(IF(B200-B199&lt;=0,"",D200/SQRT(Table_pg[[#This Row],[Удельное сопротивление грунта, Ом·м]])),D200/SQRT(Table_pg[[#This Row],[Удельное сопротивление грунта, Ом·м]]))</f>
        <v>9.6854855528279487</v>
      </c>
      <c r="G200" s="38">
        <v>195</v>
      </c>
      <c r="H200" s="58">
        <v>516.00000000000443</v>
      </c>
      <c r="I200" s="61">
        <v>106.6</v>
      </c>
      <c r="J200" s="53">
        <f t="shared" si="19"/>
        <v>100.00000000002274</v>
      </c>
      <c r="K200" s="7">
        <f>IFERROR(IF(H200-H199&lt;=0,"",J200/SQRT(Table_pg1[[#This Row],[Удельное сопротивление грунта, Ом·м]])),J200/SQRT(Table_pg1[[#This Row],[Удельное сопротивление грунта, Ом·м]]))</f>
        <v>9.6854855528279487</v>
      </c>
      <c r="Q200" s="7" t="str">
        <f>IFERROR(IF(N200-N199&lt;=0,"",P200/SQRT(Table_pg2[[#This Row],[Удельное сопротивление грунта, Ом·м]])),P200/SQRT(Table_pg2[[#This Row],[Удельное сопротивление грунта, Ом·м]]))</f>
        <v/>
      </c>
      <c r="W200" s="7" t="str">
        <f>IFERROR(IF(T200-T199&lt;=0,"",V200/SQRT(Table_pg3[[#This Row],[Удельное сопротивление грунта, Ом·м]])),V200/SQRT(Table_pg3[[#This Row],[Удельное сопротивление грунта, Ом·м]]))</f>
        <v/>
      </c>
      <c r="Y200" s="57"/>
      <c r="Z200" s="44"/>
      <c r="AA200" s="45"/>
      <c r="AB200" s="7">
        <f>IFERROR(IF(Z200-#REF!&lt;=0,"",(Z200-#REF!)*1000),100)</f>
        <v>100</v>
      </c>
      <c r="AC200" s="7" t="str">
        <f>IFERROR(IF(Z200-Z199&lt;=0,"",AB200/SQRT(Table_pg4[[#This Row],[Удельное сопротивление грунта, Ом·м]])),AB200/SQRT(Table_pg4[[#This Row],[Удельное сопротивление грунта, Ом·м]]))</f>
        <v/>
      </c>
      <c r="AE200" s="57"/>
      <c r="AF200" s="44"/>
      <c r="AG200" s="45"/>
      <c r="AI200" s="7" t="str">
        <f>IFERROR(IF(AF200-AF199&lt;=0,"",AH200/SQRT(Table_pg5[[#This Row],[Удельное сопротивление грунта, Ом·м]])),AH200/SQRT(Table_pg5[[#This Row],[Удельное сопротивление грунта, Ом·м]]))</f>
        <v/>
      </c>
      <c r="AK200" s="57"/>
      <c r="AL200" s="44"/>
      <c r="AM200" s="45"/>
      <c r="AN200" s="7" t="str">
        <f t="shared" si="16"/>
        <v/>
      </c>
      <c r="AO200" s="7" t="str">
        <f>IFERROR(IF(AL200-AL199&lt;=0,"",AN200/SQRT(Table_pg6[[#This Row],[Удельное сопротивление грунта, Ом·м]])),AN200/SQRT(Table_pg6[[#This Row],[Удельное сопротивление грунта, Ом·м]]))</f>
        <v/>
      </c>
      <c r="AQ200" s="57"/>
      <c r="AR200" s="44"/>
      <c r="AS200" s="45"/>
      <c r="AU200" s="7" t="str">
        <f>IFERROR(IF(AR200-AR199&lt;=0,"",AT200/SQRT(Table_pg7[[#This Row],[Удельное сопротивление грунта, Ом·м]])),AT200/SQRT(Table_pg7[[#This Row],[Удельное сопротивление грунта, Ом·м]]))</f>
        <v/>
      </c>
      <c r="AW200" s="57"/>
      <c r="AX200" s="44"/>
      <c r="AY200" s="45"/>
      <c r="AZ200" s="7" t="str">
        <f t="shared" si="17"/>
        <v/>
      </c>
      <c r="BA200" s="7" t="str">
        <f>IFERROR(IF(AX200-AX199&lt;=0,"",AZ200/SQRT(Table_pg8[[#This Row],[Удельное сопротивление грунта, Ом·м]])),AZ200/SQRT(Table_pg8[[#This Row],[Удельное сопротивление грунта, Ом·м]]))</f>
        <v/>
      </c>
      <c r="BC200" s="57"/>
      <c r="BD200" s="44"/>
      <c r="BE200" s="45"/>
      <c r="BG200" s="7" t="str">
        <f>IFERROR(IF(BD200-AX219&lt;=0,"",BF200/SQRT(Table_pg9[[#This Row],[Удельное сопротивление грунта, Ом·м]])),BF200/SQRT(Table_pg9[[#This Row],[Удельное сопротивление грунта, Ом·м]]))</f>
        <v/>
      </c>
      <c r="BI200" s="57"/>
      <c r="BJ200" s="44"/>
      <c r="BK200" s="45"/>
      <c r="BM200" s="7" t="str">
        <f>IFERROR(IF(BJ200-BD229&lt;=0,"",BL200/SQRT(Table_pg10[[#This Row],[Удельное сопротивление грунта, Ом·м]])),BL200/SQRT(Table_pg10[[#This Row],[Удельное сопротивление грунта, Ом·м]]))</f>
        <v/>
      </c>
    </row>
    <row r="201" spans="1:65">
      <c r="A201" s="34">
        <v>1</v>
      </c>
      <c r="B201" s="44">
        <v>516.10000000000446</v>
      </c>
      <c r="C201" s="45">
        <v>18.2</v>
      </c>
      <c r="D201" s="7">
        <f t="shared" si="18"/>
        <v>100.00000000002274</v>
      </c>
      <c r="E201" s="7">
        <f>IFERROR(IF(B201-B200&lt;=0,"",D201/SQRT(Table_pg[[#This Row],[Удельное сопротивление грунта, Ом·м]])),D201/SQRT(Table_pg[[#This Row],[Удельное сопротивление грунта, Ом·м]]))</f>
        <v>23.440361546930099</v>
      </c>
      <c r="G201" s="49">
        <v>196</v>
      </c>
      <c r="H201" s="59">
        <v>516.10000000000446</v>
      </c>
      <c r="I201" s="60">
        <v>18.2</v>
      </c>
      <c r="J201" s="52">
        <f t="shared" si="19"/>
        <v>100.00000000002274</v>
      </c>
      <c r="K201" s="7">
        <f>IFERROR(IF(H201-H200&lt;=0,"",J201/SQRT(Table_pg1[[#This Row],[Удельное сопротивление грунта, Ом·м]])),J201/SQRT(Table_pg1[[#This Row],[Удельное сопротивление грунта, Ом·м]]))</f>
        <v>23.440361546930099</v>
      </c>
      <c r="Q201" s="7" t="str">
        <f>IFERROR(IF(N201-N200&lt;=0,"",P201/SQRT(Table_pg2[[#This Row],[Удельное сопротивление грунта, Ом·м]])),P201/SQRT(Table_pg2[[#This Row],[Удельное сопротивление грунта, Ом·м]]))</f>
        <v/>
      </c>
      <c r="W201" s="7" t="str">
        <f>IFERROR(IF(T201-T200&lt;=0,"",V201/SQRT(Table_pg3[[#This Row],[Удельное сопротивление грунта, Ом·м]])),V201/SQRT(Table_pg3[[#This Row],[Удельное сопротивление грунта, Ом·м]]))</f>
        <v/>
      </c>
      <c r="Y201" s="57"/>
      <c r="Z201" s="44"/>
      <c r="AA201" s="45"/>
      <c r="AB201" s="7" t="str">
        <f t="shared" ref="AB201:AB264" si="20">IFERROR(IF(Z201-Z200&lt;=0,"",(Z201-Z200)*1000),100)</f>
        <v/>
      </c>
      <c r="AC201" s="7" t="str">
        <f>IFERROR(IF(Z201-Z200&lt;=0,"",AB201/SQRT(Table_pg4[[#This Row],[Удельное сопротивление грунта, Ом·м]])),AB201/SQRT(Table_pg4[[#This Row],[Удельное сопротивление грунта, Ом·м]]))</f>
        <v/>
      </c>
      <c r="AE201" s="57"/>
      <c r="AF201" s="44"/>
      <c r="AG201" s="45"/>
      <c r="AI201" s="7" t="str">
        <f>IFERROR(IF(AF201-AF200&lt;=0,"",AH201/SQRT(Table_pg5[[#This Row],[Удельное сопротивление грунта, Ом·м]])),AH201/SQRT(Table_pg5[[#This Row],[Удельное сопротивление грунта, Ом·м]]))</f>
        <v/>
      </c>
      <c r="AK201" s="57"/>
      <c r="AL201" s="44"/>
      <c r="AM201" s="45"/>
      <c r="AN201" s="7" t="str">
        <f t="shared" si="16"/>
        <v/>
      </c>
      <c r="AO201" s="7" t="str">
        <f>IFERROR(IF(AL201-AL200&lt;=0,"",AN201/SQRT(Table_pg6[[#This Row],[Удельное сопротивление грунта, Ом·м]])),AN201/SQRT(Table_pg6[[#This Row],[Удельное сопротивление грунта, Ом·м]]))</f>
        <v/>
      </c>
      <c r="AQ201" s="57"/>
      <c r="AR201" s="44"/>
      <c r="AS201" s="45"/>
      <c r="AU201" s="7" t="str">
        <f>IFERROR(IF(AR201-AR200&lt;=0,"",AT201/SQRT(Table_pg7[[#This Row],[Удельное сопротивление грунта, Ом·м]])),AT201/SQRT(Table_pg7[[#This Row],[Удельное сопротивление грунта, Ом·м]]))</f>
        <v/>
      </c>
      <c r="AW201" s="57"/>
      <c r="AX201" s="44"/>
      <c r="AY201" s="45"/>
      <c r="AZ201" s="7" t="str">
        <f t="shared" si="17"/>
        <v/>
      </c>
      <c r="BA201" s="7" t="str">
        <f>IFERROR(IF(AX201-AX200&lt;=0,"",AZ201/SQRT(Table_pg8[[#This Row],[Удельное сопротивление грунта, Ом·м]])),AZ201/SQRT(Table_pg8[[#This Row],[Удельное сопротивление грунта, Ом·м]]))</f>
        <v/>
      </c>
      <c r="BC201" s="57"/>
      <c r="BD201" s="44"/>
      <c r="BE201" s="45"/>
      <c r="BG201" s="7" t="str">
        <f>IFERROR(IF(BD201-AX220&lt;=0,"",BF201/SQRT(Table_pg9[[#This Row],[Удельное сопротивление грунта, Ом·м]])),BF201/SQRT(Table_pg9[[#This Row],[Удельное сопротивление грунта, Ом·м]]))</f>
        <v/>
      </c>
      <c r="BI201" s="57"/>
      <c r="BJ201" s="44"/>
      <c r="BK201" s="45"/>
      <c r="BM201" s="7" t="str">
        <f>IFERROR(IF(BJ201-BD230&lt;=0,"",BL201/SQRT(Table_pg10[[#This Row],[Удельное сопротивление грунта, Ом·м]])),BL201/SQRT(Table_pg10[[#This Row],[Удельное сопротивление грунта, Ом·м]]))</f>
        <v/>
      </c>
    </row>
    <row r="202" spans="1:65">
      <c r="A202" s="34">
        <v>1</v>
      </c>
      <c r="B202" s="44">
        <v>516.20000000000448</v>
      </c>
      <c r="C202" s="45">
        <v>118.6</v>
      </c>
      <c r="D202" s="7">
        <f t="shared" si="18"/>
        <v>100.00000000002274</v>
      </c>
      <c r="E202" s="7">
        <f>IFERROR(IF(B202-B201&lt;=0,"",D202/SQRT(Table_pg[[#This Row],[Удельное сопротивление грунта, Ом·м]])),D202/SQRT(Table_pg[[#This Row],[Удельное сопротивление грунта, Ом·м]]))</f>
        <v>9.182430617244572</v>
      </c>
      <c r="G202" s="38">
        <v>197</v>
      </c>
      <c r="H202" s="58">
        <v>516.20000000000448</v>
      </c>
      <c r="I202" s="61">
        <v>118.6</v>
      </c>
      <c r="J202" s="53">
        <f t="shared" si="19"/>
        <v>100.00000000002274</v>
      </c>
      <c r="K202" s="7">
        <f>IFERROR(IF(H202-H201&lt;=0,"",J202/SQRT(Table_pg1[[#This Row],[Удельное сопротивление грунта, Ом·м]])),J202/SQRT(Table_pg1[[#This Row],[Удельное сопротивление грунта, Ом·м]]))</f>
        <v>9.182430617244572</v>
      </c>
      <c r="Q202" s="7" t="str">
        <f>IFERROR(IF(N202-N201&lt;=0,"",P202/SQRT(Table_pg2[[#This Row],[Удельное сопротивление грунта, Ом·м]])),P202/SQRT(Table_pg2[[#This Row],[Удельное сопротивление грунта, Ом·м]]))</f>
        <v/>
      </c>
      <c r="W202" s="7" t="str">
        <f>IFERROR(IF(T202-T201&lt;=0,"",V202/SQRT(Table_pg3[[#This Row],[Удельное сопротивление грунта, Ом·м]])),V202/SQRT(Table_pg3[[#This Row],[Удельное сопротивление грунта, Ом·м]]))</f>
        <v/>
      </c>
      <c r="Y202" s="57"/>
      <c r="Z202" s="44"/>
      <c r="AA202" s="45"/>
      <c r="AB202" s="7" t="str">
        <f t="shared" si="20"/>
        <v/>
      </c>
      <c r="AC202" s="7" t="str">
        <f>IFERROR(IF(Z202-Z201&lt;=0,"",AB202/SQRT(Table_pg4[[#This Row],[Удельное сопротивление грунта, Ом·м]])),AB202/SQRT(Table_pg4[[#This Row],[Удельное сопротивление грунта, Ом·м]]))</f>
        <v/>
      </c>
      <c r="AE202" s="57"/>
      <c r="AF202" s="44"/>
      <c r="AG202" s="45"/>
      <c r="AI202" s="7" t="str">
        <f>IFERROR(IF(AF202-AF201&lt;=0,"",AH202/SQRT(Table_pg5[[#This Row],[Удельное сопротивление грунта, Ом·м]])),AH202/SQRT(Table_pg5[[#This Row],[Удельное сопротивление грунта, Ом·м]]))</f>
        <v/>
      </c>
      <c r="AK202" s="57"/>
      <c r="AL202" s="44"/>
      <c r="AM202" s="45"/>
      <c r="AN202" s="7" t="str">
        <f t="shared" si="16"/>
        <v/>
      </c>
      <c r="AO202" s="7" t="str">
        <f>IFERROR(IF(AL202-AL201&lt;=0,"",AN202/SQRT(Table_pg6[[#This Row],[Удельное сопротивление грунта, Ом·м]])),AN202/SQRT(Table_pg6[[#This Row],[Удельное сопротивление грунта, Ом·м]]))</f>
        <v/>
      </c>
      <c r="AQ202" s="57"/>
      <c r="AR202" s="44"/>
      <c r="AS202" s="45"/>
      <c r="AU202" s="7" t="str">
        <f>IFERROR(IF(AR202-AR201&lt;=0,"",AT202/SQRT(Table_pg7[[#This Row],[Удельное сопротивление грунта, Ом·м]])),AT202/SQRT(Table_pg7[[#This Row],[Удельное сопротивление грунта, Ом·м]]))</f>
        <v/>
      </c>
      <c r="AW202" s="57"/>
      <c r="AX202" s="44"/>
      <c r="AY202" s="45"/>
      <c r="AZ202" s="7" t="str">
        <f t="shared" si="17"/>
        <v/>
      </c>
      <c r="BA202" s="7" t="str">
        <f>IFERROR(IF(AX202-AX201&lt;=0,"",AZ202/SQRT(Table_pg8[[#This Row],[Удельное сопротивление грунта, Ом·м]])),AZ202/SQRT(Table_pg8[[#This Row],[Удельное сопротивление грунта, Ом·м]]))</f>
        <v/>
      </c>
      <c r="BC202" s="57"/>
      <c r="BD202" s="44"/>
      <c r="BE202" s="45"/>
      <c r="BG202" s="7" t="str">
        <f>IFERROR(IF(BD202-AX221&lt;=0,"",BF202/SQRT(Table_pg9[[#This Row],[Удельное сопротивление грунта, Ом·м]])),BF202/SQRT(Table_pg9[[#This Row],[Удельное сопротивление грунта, Ом·м]]))</f>
        <v/>
      </c>
      <c r="BI202" s="57"/>
      <c r="BJ202" s="44"/>
      <c r="BK202" s="45"/>
      <c r="BM202" s="7" t="str">
        <f>IFERROR(IF(BJ202-BD231&lt;=0,"",BL202/SQRT(Table_pg10[[#This Row],[Удельное сопротивление грунта, Ом·м]])),BL202/SQRT(Table_pg10[[#This Row],[Удельное сопротивление грунта, Ом·м]]))</f>
        <v/>
      </c>
    </row>
    <row r="203" spans="1:65">
      <c r="A203" s="34">
        <v>1</v>
      </c>
      <c r="B203" s="44">
        <v>516.3000000000045</v>
      </c>
      <c r="C203" s="45">
        <v>127</v>
      </c>
      <c r="D203" s="7">
        <f t="shared" si="18"/>
        <v>100.00000000002274</v>
      </c>
      <c r="E203" s="7">
        <f>IFERROR(IF(B203-B202&lt;=0,"",D203/SQRT(Table_pg[[#This Row],[Удельное сопротивление грунта, Ом·м]])),D203/SQRT(Table_pg[[#This Row],[Удельное сопротивление грунта, Ом·м]]))</f>
        <v>8.8735650941631565</v>
      </c>
      <c r="G203" s="49">
        <v>198</v>
      </c>
      <c r="H203" s="59">
        <v>516.3000000000045</v>
      </c>
      <c r="I203" s="60">
        <v>127</v>
      </c>
      <c r="J203" s="52">
        <f t="shared" si="19"/>
        <v>100.00000000002274</v>
      </c>
      <c r="K203" s="7">
        <f>IFERROR(IF(H203-H202&lt;=0,"",J203/SQRT(Table_pg1[[#This Row],[Удельное сопротивление грунта, Ом·м]])),J203/SQRT(Table_pg1[[#This Row],[Удельное сопротивление грунта, Ом·м]]))</f>
        <v>8.8735650941631565</v>
      </c>
      <c r="Q203" s="7" t="str">
        <f>IFERROR(IF(N203-N202&lt;=0,"",P203/SQRT(Table_pg2[[#This Row],[Удельное сопротивление грунта, Ом·м]])),P203/SQRT(Table_pg2[[#This Row],[Удельное сопротивление грунта, Ом·м]]))</f>
        <v/>
      </c>
      <c r="W203" s="7" t="str">
        <f>IFERROR(IF(T203-T202&lt;=0,"",V203/SQRT(Table_pg3[[#This Row],[Удельное сопротивление грунта, Ом·м]])),V203/SQRT(Table_pg3[[#This Row],[Удельное сопротивление грунта, Ом·м]]))</f>
        <v/>
      </c>
      <c r="Y203" s="57"/>
      <c r="Z203" s="44"/>
      <c r="AA203" s="45"/>
      <c r="AB203" s="7" t="str">
        <f t="shared" si="20"/>
        <v/>
      </c>
      <c r="AC203" s="7" t="str">
        <f>IFERROR(IF(Z203-Z202&lt;=0,"",AB203/SQRT(Table_pg4[[#This Row],[Удельное сопротивление грунта, Ом·м]])),AB203/SQRT(Table_pg4[[#This Row],[Удельное сопротивление грунта, Ом·м]]))</f>
        <v/>
      </c>
      <c r="AE203" s="57"/>
      <c r="AF203" s="44"/>
      <c r="AG203" s="45"/>
      <c r="AI203" s="7" t="str">
        <f>IFERROR(IF(AF203-AF202&lt;=0,"",AH203/SQRT(Table_pg5[[#This Row],[Удельное сопротивление грунта, Ом·м]])),AH203/SQRT(Table_pg5[[#This Row],[Удельное сопротивление грунта, Ом·м]]))</f>
        <v/>
      </c>
      <c r="AK203" s="57"/>
      <c r="AL203" s="44"/>
      <c r="AM203" s="45"/>
      <c r="AN203" s="7" t="str">
        <f t="shared" si="16"/>
        <v/>
      </c>
      <c r="AO203" s="7" t="str">
        <f>IFERROR(IF(AL203-AL202&lt;=0,"",AN203/SQRT(Table_pg6[[#This Row],[Удельное сопротивление грунта, Ом·м]])),AN203/SQRT(Table_pg6[[#This Row],[Удельное сопротивление грунта, Ом·м]]))</f>
        <v/>
      </c>
      <c r="AQ203" s="57"/>
      <c r="AR203" s="44"/>
      <c r="AS203" s="45"/>
      <c r="AU203" s="7" t="str">
        <f>IFERROR(IF(AR203-AR202&lt;=0,"",AT203/SQRT(Table_pg7[[#This Row],[Удельное сопротивление грунта, Ом·м]])),AT203/SQRT(Table_pg7[[#This Row],[Удельное сопротивление грунта, Ом·м]]))</f>
        <v/>
      </c>
      <c r="AW203" s="57"/>
      <c r="AX203" s="44"/>
      <c r="AY203" s="45"/>
      <c r="AZ203" s="7" t="str">
        <f t="shared" si="17"/>
        <v/>
      </c>
      <c r="BA203" s="7" t="str">
        <f>IFERROR(IF(AX203-AX202&lt;=0,"",AZ203/SQRT(Table_pg8[[#This Row],[Удельное сопротивление грунта, Ом·м]])),AZ203/SQRT(Table_pg8[[#This Row],[Удельное сопротивление грунта, Ом·м]]))</f>
        <v/>
      </c>
      <c r="BC203" s="57"/>
      <c r="BD203" s="44"/>
      <c r="BE203" s="45"/>
      <c r="BG203" s="7" t="str">
        <f>IFERROR(IF(BD203-AX222&lt;=0,"",BF203/SQRT(Table_pg9[[#This Row],[Удельное сопротивление грунта, Ом·м]])),BF203/SQRT(Table_pg9[[#This Row],[Удельное сопротивление грунта, Ом·м]]))</f>
        <v/>
      </c>
      <c r="BI203" s="57"/>
      <c r="BJ203" s="44"/>
      <c r="BK203" s="45"/>
      <c r="BM203" s="7" t="str">
        <f>IFERROR(IF(BJ203-BD232&lt;=0,"",BL203/SQRT(Table_pg10[[#This Row],[Удельное сопротивление грунта, Ом·м]])),BL203/SQRT(Table_pg10[[#This Row],[Удельное сопротивление грунта, Ом·м]]))</f>
        <v/>
      </c>
    </row>
    <row r="204" spans="1:65">
      <c r="A204" s="34">
        <v>1</v>
      </c>
      <c r="B204" s="44">
        <v>516.40000000000452</v>
      </c>
      <c r="C204" s="45">
        <v>132.19999999999999</v>
      </c>
      <c r="D204" s="7">
        <f t="shared" si="18"/>
        <v>100.00000000002274</v>
      </c>
      <c r="E204" s="7">
        <f>IFERROR(IF(B204-B203&lt;=0,"",D204/SQRT(Table_pg[[#This Row],[Удельное сопротивление грунта, Ом·м]])),D204/SQRT(Table_pg[[#This Row],[Удельное сопротивление грунта, Ом·м]]))</f>
        <v>8.6972964307461886</v>
      </c>
      <c r="G204" s="38">
        <v>199</v>
      </c>
      <c r="H204" s="58">
        <v>516.40000000000452</v>
      </c>
      <c r="I204" s="61">
        <v>132.19999999999999</v>
      </c>
      <c r="J204" s="53">
        <f t="shared" si="19"/>
        <v>100.00000000002274</v>
      </c>
      <c r="K204" s="7">
        <f>IFERROR(IF(H204-H203&lt;=0,"",J204/SQRT(Table_pg1[[#This Row],[Удельное сопротивление грунта, Ом·м]])),J204/SQRT(Table_pg1[[#This Row],[Удельное сопротивление грунта, Ом·м]]))</f>
        <v>8.6972964307461886</v>
      </c>
      <c r="Q204" s="7" t="str">
        <f>IFERROR(IF(N204-N203&lt;=0,"",P204/SQRT(Table_pg2[[#This Row],[Удельное сопротивление грунта, Ом·м]])),P204/SQRT(Table_pg2[[#This Row],[Удельное сопротивление грунта, Ом·м]]))</f>
        <v/>
      </c>
      <c r="W204" s="7" t="str">
        <f>IFERROR(IF(T204-T203&lt;=0,"",V204/SQRT(Table_pg3[[#This Row],[Удельное сопротивление грунта, Ом·м]])),V204/SQRT(Table_pg3[[#This Row],[Удельное сопротивление грунта, Ом·м]]))</f>
        <v/>
      </c>
      <c r="Y204" s="57"/>
      <c r="Z204" s="44"/>
      <c r="AA204" s="45"/>
      <c r="AB204" s="7" t="str">
        <f t="shared" si="20"/>
        <v/>
      </c>
      <c r="AC204" s="7" t="str">
        <f>IFERROR(IF(Z204-Z203&lt;=0,"",AB204/SQRT(Table_pg4[[#This Row],[Удельное сопротивление грунта, Ом·м]])),AB204/SQRT(Table_pg4[[#This Row],[Удельное сопротивление грунта, Ом·м]]))</f>
        <v/>
      </c>
      <c r="AE204" s="57"/>
      <c r="AF204" s="44"/>
      <c r="AG204" s="45"/>
      <c r="AI204" s="7" t="str">
        <f>IFERROR(IF(AF204-AF203&lt;=0,"",AH204/SQRT(Table_pg5[[#This Row],[Удельное сопротивление грунта, Ом·м]])),AH204/SQRT(Table_pg5[[#This Row],[Удельное сопротивление грунта, Ом·м]]))</f>
        <v/>
      </c>
      <c r="AK204" s="57"/>
      <c r="AL204" s="44"/>
      <c r="AM204" s="45"/>
      <c r="AN204" s="7" t="str">
        <f t="shared" si="16"/>
        <v/>
      </c>
      <c r="AO204" s="7" t="str">
        <f>IFERROR(IF(AL204-AL203&lt;=0,"",AN204/SQRT(Table_pg6[[#This Row],[Удельное сопротивление грунта, Ом·м]])),AN204/SQRT(Table_pg6[[#This Row],[Удельное сопротивление грунта, Ом·м]]))</f>
        <v/>
      </c>
      <c r="AQ204" s="57"/>
      <c r="AR204" s="44"/>
      <c r="AS204" s="45"/>
      <c r="AU204" s="7" t="str">
        <f>IFERROR(IF(AR204-AR203&lt;=0,"",AT204/SQRT(Table_pg7[[#This Row],[Удельное сопротивление грунта, Ом·м]])),AT204/SQRT(Table_pg7[[#This Row],[Удельное сопротивление грунта, Ом·м]]))</f>
        <v/>
      </c>
      <c r="AW204" s="57"/>
      <c r="AX204" s="44"/>
      <c r="AY204" s="45"/>
      <c r="AZ204" s="7" t="str">
        <f t="shared" si="17"/>
        <v/>
      </c>
      <c r="BA204" s="7" t="str">
        <f>IFERROR(IF(AX204-AX203&lt;=0,"",AZ204/SQRT(Table_pg8[[#This Row],[Удельное сопротивление грунта, Ом·м]])),AZ204/SQRT(Table_pg8[[#This Row],[Удельное сопротивление грунта, Ом·м]]))</f>
        <v/>
      </c>
      <c r="BC204" s="57"/>
      <c r="BD204" s="44"/>
      <c r="BE204" s="45"/>
      <c r="BG204" s="7" t="str">
        <f>IFERROR(IF(BD204-AX223&lt;=0,"",BF204/SQRT(Table_pg9[[#This Row],[Удельное сопротивление грунта, Ом·м]])),BF204/SQRT(Table_pg9[[#This Row],[Удельное сопротивление грунта, Ом·м]]))</f>
        <v/>
      </c>
      <c r="BI204" s="57"/>
      <c r="BJ204" s="44"/>
      <c r="BK204" s="45"/>
      <c r="BM204" s="7" t="str">
        <f>IFERROR(IF(BJ204-BD233&lt;=0,"",BL204/SQRT(Table_pg10[[#This Row],[Удельное сопротивление грунта, Ом·м]])),BL204/SQRT(Table_pg10[[#This Row],[Удельное сопротивление грунта, Ом·м]]))</f>
        <v/>
      </c>
    </row>
    <row r="205" spans="1:65">
      <c r="A205" s="34">
        <v>1</v>
      </c>
      <c r="B205" s="44">
        <v>516.50000000000455</v>
      </c>
      <c r="C205" s="45">
        <v>128.80000000000001</v>
      </c>
      <c r="D205" s="7">
        <f t="shared" si="18"/>
        <v>100.00000000002274</v>
      </c>
      <c r="E205" s="7">
        <f>IFERROR(IF(B205-B204&lt;=0,"",D205/SQRT(Table_pg[[#This Row],[Удельное сопротивление грунта, Ом·м]])),D205/SQRT(Table_pg[[#This Row],[Удельное сопротивление грунта, Ом·м]]))</f>
        <v>8.8113422106300199</v>
      </c>
      <c r="G205" s="49">
        <v>200</v>
      </c>
      <c r="H205" s="59">
        <v>516.50000000000455</v>
      </c>
      <c r="I205" s="60">
        <v>128.80000000000001</v>
      </c>
      <c r="J205" s="52">
        <f t="shared" si="19"/>
        <v>100.00000000002274</v>
      </c>
      <c r="K205" s="7">
        <f>IFERROR(IF(H205-H204&lt;=0,"",J205/SQRT(Table_pg1[[#This Row],[Удельное сопротивление грунта, Ом·м]])),J205/SQRT(Table_pg1[[#This Row],[Удельное сопротивление грунта, Ом·м]]))</f>
        <v>8.8113422106300199</v>
      </c>
      <c r="Q205" s="7" t="str">
        <f>IFERROR(IF(N205-N204&lt;=0,"",P205/SQRT(Table_pg2[[#This Row],[Удельное сопротивление грунта, Ом·м]])),P205/SQRT(Table_pg2[[#This Row],[Удельное сопротивление грунта, Ом·м]]))</f>
        <v/>
      </c>
      <c r="W205" s="7" t="str">
        <f>IFERROR(IF(T205-T204&lt;=0,"",V205/SQRT(Table_pg3[[#This Row],[Удельное сопротивление грунта, Ом·м]])),V205/SQRT(Table_pg3[[#This Row],[Удельное сопротивление грунта, Ом·м]]))</f>
        <v/>
      </c>
      <c r="Y205" s="57"/>
      <c r="Z205" s="44"/>
      <c r="AA205" s="45"/>
      <c r="AB205" s="7" t="str">
        <f t="shared" si="20"/>
        <v/>
      </c>
      <c r="AC205" s="7" t="str">
        <f>IFERROR(IF(Z205-Z204&lt;=0,"",AB205/SQRT(Table_pg4[[#This Row],[Удельное сопротивление грунта, Ом·м]])),AB205/SQRT(Table_pg4[[#This Row],[Удельное сопротивление грунта, Ом·м]]))</f>
        <v/>
      </c>
      <c r="AE205" s="57"/>
      <c r="AF205" s="44"/>
      <c r="AG205" s="45"/>
      <c r="AI205" s="7" t="str">
        <f>IFERROR(IF(AF205-AF204&lt;=0,"",AH205/SQRT(Table_pg5[[#This Row],[Удельное сопротивление грунта, Ом·м]])),AH205/SQRT(Table_pg5[[#This Row],[Удельное сопротивление грунта, Ом·м]]))</f>
        <v/>
      </c>
      <c r="AK205" s="57"/>
      <c r="AL205" s="44"/>
      <c r="AM205" s="45"/>
      <c r="AN205" s="7" t="str">
        <f t="shared" si="16"/>
        <v/>
      </c>
      <c r="AO205" s="7" t="str">
        <f>IFERROR(IF(AL205-AL204&lt;=0,"",AN205/SQRT(Table_pg6[[#This Row],[Удельное сопротивление грунта, Ом·м]])),AN205/SQRT(Table_pg6[[#This Row],[Удельное сопротивление грунта, Ом·м]]))</f>
        <v/>
      </c>
      <c r="AQ205" s="57"/>
      <c r="AR205" s="44"/>
      <c r="AS205" s="45"/>
      <c r="AU205" s="7" t="str">
        <f>IFERROR(IF(AR205-AR204&lt;=0,"",AT205/SQRT(Table_pg7[[#This Row],[Удельное сопротивление грунта, Ом·м]])),AT205/SQRT(Table_pg7[[#This Row],[Удельное сопротивление грунта, Ом·м]]))</f>
        <v/>
      </c>
      <c r="AW205" s="57"/>
      <c r="AX205" s="44"/>
      <c r="AY205" s="45"/>
      <c r="AZ205" s="7" t="str">
        <f t="shared" si="17"/>
        <v/>
      </c>
      <c r="BA205" s="7" t="str">
        <f>IFERROR(IF(AX205-AX204&lt;=0,"",AZ205/SQRT(Table_pg8[[#This Row],[Удельное сопротивление грунта, Ом·м]])),AZ205/SQRT(Table_pg8[[#This Row],[Удельное сопротивление грунта, Ом·м]]))</f>
        <v/>
      </c>
      <c r="BC205" s="57"/>
      <c r="BD205" s="44"/>
      <c r="BE205" s="45"/>
      <c r="BG205" s="7" t="str">
        <f>IFERROR(IF(BD205-AX224&lt;=0,"",BF205/SQRT(Table_pg9[[#This Row],[Удельное сопротивление грунта, Ом·м]])),BF205/SQRT(Table_pg9[[#This Row],[Удельное сопротивление грунта, Ом·м]]))</f>
        <v/>
      </c>
      <c r="BI205" s="57"/>
      <c r="BJ205" s="44"/>
      <c r="BK205" s="45"/>
      <c r="BM205" s="7" t="str">
        <f>IFERROR(IF(BJ205-BD234&lt;=0,"",BL205/SQRT(Table_pg10[[#This Row],[Удельное сопротивление грунта, Ом·м]])),BL205/SQRT(Table_pg10[[#This Row],[Удельное сопротивление грунта, Ом·м]]))</f>
        <v/>
      </c>
    </row>
    <row r="206" spans="1:65">
      <c r="A206" s="34">
        <v>1</v>
      </c>
      <c r="B206" s="44">
        <v>516.60000000000457</v>
      </c>
      <c r="C206" s="45">
        <v>150.19999999999999</v>
      </c>
      <c r="D206" s="7">
        <f t="shared" si="18"/>
        <v>100.00000000002274</v>
      </c>
      <c r="E206" s="7">
        <f>IFERROR(IF(B206-B205&lt;=0,"",D206/SQRT(Table_pg[[#This Row],[Удельное сопротивление грунта, Ом·м]])),D206/SQRT(Table_pg[[#This Row],[Удельное сопротивление грунта, Ом·м]]))</f>
        <v>8.1595279360090629</v>
      </c>
      <c r="G206" s="38">
        <v>201</v>
      </c>
      <c r="H206" s="58">
        <v>516.60000000000457</v>
      </c>
      <c r="I206" s="61">
        <v>150.19999999999999</v>
      </c>
      <c r="J206" s="53">
        <f t="shared" si="19"/>
        <v>100.00000000002274</v>
      </c>
      <c r="K206" s="7">
        <f>IFERROR(IF(H206-H205&lt;=0,"",J206/SQRT(Table_pg1[[#This Row],[Удельное сопротивление грунта, Ом·м]])),J206/SQRT(Table_pg1[[#This Row],[Удельное сопротивление грунта, Ом·м]]))</f>
        <v>8.1595279360090629</v>
      </c>
      <c r="Q206" s="7" t="str">
        <f>IFERROR(IF(N206-N205&lt;=0,"",P206/SQRT(Table_pg2[[#This Row],[Удельное сопротивление грунта, Ом·м]])),P206/SQRT(Table_pg2[[#This Row],[Удельное сопротивление грунта, Ом·м]]))</f>
        <v/>
      </c>
      <c r="W206" s="7" t="str">
        <f>IFERROR(IF(T206-T205&lt;=0,"",V206/SQRT(Table_pg3[[#This Row],[Удельное сопротивление грунта, Ом·м]])),V206/SQRT(Table_pg3[[#This Row],[Удельное сопротивление грунта, Ом·м]]))</f>
        <v/>
      </c>
      <c r="Y206" s="57"/>
      <c r="Z206" s="44"/>
      <c r="AA206" s="45"/>
      <c r="AB206" s="7" t="str">
        <f t="shared" si="20"/>
        <v/>
      </c>
      <c r="AC206" s="7" t="str">
        <f>IFERROR(IF(Z206-Z205&lt;=0,"",AB206/SQRT(Table_pg4[[#This Row],[Удельное сопротивление грунта, Ом·м]])),AB206/SQRT(Table_pg4[[#This Row],[Удельное сопротивление грунта, Ом·м]]))</f>
        <v/>
      </c>
      <c r="AE206" s="57"/>
      <c r="AF206" s="44"/>
      <c r="AG206" s="45"/>
      <c r="AI206" s="7" t="str">
        <f>IFERROR(IF(AF206-AF205&lt;=0,"",AH206/SQRT(Table_pg5[[#This Row],[Удельное сопротивление грунта, Ом·м]])),AH206/SQRT(Table_pg5[[#This Row],[Удельное сопротивление грунта, Ом·м]]))</f>
        <v/>
      </c>
      <c r="AK206" s="57"/>
      <c r="AL206" s="44"/>
      <c r="AM206" s="45"/>
      <c r="AN206" s="7" t="str">
        <f t="shared" si="16"/>
        <v/>
      </c>
      <c r="AO206" s="7" t="str">
        <f>IFERROR(IF(AL206-AL205&lt;=0,"",AN206/SQRT(Table_pg6[[#This Row],[Удельное сопротивление грунта, Ом·м]])),AN206/SQRT(Table_pg6[[#This Row],[Удельное сопротивление грунта, Ом·м]]))</f>
        <v/>
      </c>
      <c r="AQ206" s="57"/>
      <c r="AR206" s="44"/>
      <c r="AS206" s="45"/>
      <c r="AU206" s="7" t="str">
        <f>IFERROR(IF(AR206-AR205&lt;=0,"",AT206/SQRT(Table_pg7[[#This Row],[Удельное сопротивление грунта, Ом·м]])),AT206/SQRT(Table_pg7[[#This Row],[Удельное сопротивление грунта, Ом·м]]))</f>
        <v/>
      </c>
      <c r="AW206" s="57"/>
      <c r="AX206" s="44"/>
      <c r="AY206" s="45"/>
      <c r="AZ206" s="7" t="str">
        <f t="shared" si="17"/>
        <v/>
      </c>
      <c r="BA206" s="7" t="str">
        <f>IFERROR(IF(AX206-AX205&lt;=0,"",AZ206/SQRT(Table_pg8[[#This Row],[Удельное сопротивление грунта, Ом·м]])),AZ206/SQRT(Table_pg8[[#This Row],[Удельное сопротивление грунта, Ом·м]]))</f>
        <v/>
      </c>
      <c r="BC206" s="57"/>
      <c r="BD206" s="44"/>
      <c r="BE206" s="45"/>
      <c r="BG206" s="7" t="str">
        <f>IFERROR(IF(BD206-AX225&lt;=0,"",BF206/SQRT(Table_pg9[[#This Row],[Удельное сопротивление грунта, Ом·м]])),BF206/SQRT(Table_pg9[[#This Row],[Удельное сопротивление грунта, Ом·м]]))</f>
        <v/>
      </c>
      <c r="BI206" s="57"/>
      <c r="BJ206" s="44"/>
      <c r="BK206" s="45"/>
      <c r="BM206" s="7" t="str">
        <f>IFERROR(IF(BJ206-BD235&lt;=0,"",BL206/SQRT(Table_pg10[[#This Row],[Удельное сопротивление грунта, Ом·м]])),BL206/SQRT(Table_pg10[[#This Row],[Удельное сопротивление грунта, Ом·м]]))</f>
        <v/>
      </c>
    </row>
    <row r="207" spans="1:65">
      <c r="A207" s="34">
        <v>1</v>
      </c>
      <c r="B207" s="44">
        <v>516.70000000000459</v>
      </c>
      <c r="C207" s="45">
        <v>125</v>
      </c>
      <c r="D207" s="7">
        <f t="shared" si="18"/>
        <v>100.00000000002274</v>
      </c>
      <c r="E207" s="7">
        <f>IFERROR(IF(B207-B206&lt;=0,"",D207/SQRT(Table_pg[[#This Row],[Удельное сопротивление грунта, Ом·м]])),D207/SQRT(Table_pg[[#This Row],[Удельное сопротивление грунта, Ом·м]]))</f>
        <v>8.9442719100011914</v>
      </c>
      <c r="G207" s="49">
        <v>202</v>
      </c>
      <c r="H207" s="59">
        <v>516.70000000000459</v>
      </c>
      <c r="I207" s="60">
        <v>125</v>
      </c>
      <c r="J207" s="52">
        <f t="shared" si="19"/>
        <v>100.00000000002274</v>
      </c>
      <c r="K207" s="7">
        <f>IFERROR(IF(H207-H206&lt;=0,"",J207/SQRT(Table_pg1[[#This Row],[Удельное сопротивление грунта, Ом·м]])),J207/SQRT(Table_pg1[[#This Row],[Удельное сопротивление грунта, Ом·м]]))</f>
        <v>8.9442719100011914</v>
      </c>
      <c r="Q207" s="7" t="str">
        <f>IFERROR(IF(N207-N206&lt;=0,"",P207/SQRT(Table_pg2[[#This Row],[Удельное сопротивление грунта, Ом·м]])),P207/SQRT(Table_pg2[[#This Row],[Удельное сопротивление грунта, Ом·м]]))</f>
        <v/>
      </c>
      <c r="W207" s="7" t="str">
        <f>IFERROR(IF(T207-T206&lt;=0,"",V207/SQRT(Table_pg3[[#This Row],[Удельное сопротивление грунта, Ом·м]])),V207/SQRT(Table_pg3[[#This Row],[Удельное сопротивление грунта, Ом·м]]))</f>
        <v/>
      </c>
      <c r="Y207" s="57"/>
      <c r="Z207" s="44"/>
      <c r="AA207" s="45"/>
      <c r="AB207" s="7" t="str">
        <f t="shared" si="20"/>
        <v/>
      </c>
      <c r="AC207" s="7" t="str">
        <f>IFERROR(IF(Z207-Z206&lt;=0,"",AB207/SQRT(Table_pg4[[#This Row],[Удельное сопротивление грунта, Ом·м]])),AB207/SQRT(Table_pg4[[#This Row],[Удельное сопротивление грунта, Ом·м]]))</f>
        <v/>
      </c>
      <c r="AE207" s="57"/>
      <c r="AF207" s="44"/>
      <c r="AG207" s="45"/>
      <c r="AI207" s="7" t="str">
        <f>IFERROR(IF(AF207-AF206&lt;=0,"",AH207/SQRT(Table_pg5[[#This Row],[Удельное сопротивление грунта, Ом·м]])),AH207/SQRT(Table_pg5[[#This Row],[Удельное сопротивление грунта, Ом·м]]))</f>
        <v/>
      </c>
      <c r="AK207" s="57"/>
      <c r="AL207" s="44"/>
      <c r="AM207" s="45"/>
      <c r="AN207" s="7" t="str">
        <f t="shared" si="16"/>
        <v/>
      </c>
      <c r="AO207" s="7" t="str">
        <f>IFERROR(IF(AL207-AL206&lt;=0,"",AN207/SQRT(Table_pg6[[#This Row],[Удельное сопротивление грунта, Ом·м]])),AN207/SQRT(Table_pg6[[#This Row],[Удельное сопротивление грунта, Ом·м]]))</f>
        <v/>
      </c>
      <c r="AQ207" s="57"/>
      <c r="AR207" s="44"/>
      <c r="AS207" s="45"/>
      <c r="AU207" s="7" t="str">
        <f>IFERROR(IF(AR207-AR206&lt;=0,"",AT207/SQRT(Table_pg7[[#This Row],[Удельное сопротивление грунта, Ом·м]])),AT207/SQRT(Table_pg7[[#This Row],[Удельное сопротивление грунта, Ом·м]]))</f>
        <v/>
      </c>
      <c r="AW207" s="57"/>
      <c r="AX207" s="44"/>
      <c r="AY207" s="45"/>
      <c r="AZ207" s="7" t="str">
        <f t="shared" si="17"/>
        <v/>
      </c>
      <c r="BA207" s="7" t="str">
        <f>IFERROR(IF(AX207-AX206&lt;=0,"",AZ207/SQRT(Table_pg8[[#This Row],[Удельное сопротивление грунта, Ом·м]])),AZ207/SQRT(Table_pg8[[#This Row],[Удельное сопротивление грунта, Ом·м]]))</f>
        <v/>
      </c>
      <c r="BC207" s="57"/>
      <c r="BD207" s="44"/>
      <c r="BE207" s="45"/>
      <c r="BG207" s="7" t="str">
        <f>IFERROR(IF(BD207-AX226&lt;=0,"",BF207/SQRT(Table_pg9[[#This Row],[Удельное сопротивление грунта, Ом·м]])),BF207/SQRT(Table_pg9[[#This Row],[Удельное сопротивление грунта, Ом·м]]))</f>
        <v/>
      </c>
      <c r="BI207" s="57"/>
      <c r="BJ207" s="44"/>
      <c r="BK207" s="45"/>
      <c r="BM207" s="7" t="str">
        <f>IFERROR(IF(BJ207-BD236&lt;=0,"",BL207/SQRT(Table_pg10[[#This Row],[Удельное сопротивление грунта, Ом·м]])),BL207/SQRT(Table_pg10[[#This Row],[Удельное сопротивление грунта, Ом·м]]))</f>
        <v/>
      </c>
    </row>
    <row r="208" spans="1:65">
      <c r="A208" s="34">
        <v>1</v>
      </c>
      <c r="B208" s="44">
        <v>516.80000000000462</v>
      </c>
      <c r="C208" s="45">
        <v>134.30000000000001</v>
      </c>
      <c r="D208" s="7">
        <f t="shared" si="18"/>
        <v>100.00000000002274</v>
      </c>
      <c r="E208" s="7">
        <f>IFERROR(IF(B208-B207&lt;=0,"",D208/SQRT(Table_pg[[#This Row],[Удельное сопротивление грунта, Ом·м]])),D208/SQRT(Table_pg[[#This Row],[Удельное сопротивление грунта, Ом·м]]))</f>
        <v>8.6290302938623551</v>
      </c>
      <c r="G208" s="38">
        <v>203</v>
      </c>
      <c r="H208" s="58">
        <v>516.80000000000462</v>
      </c>
      <c r="I208" s="61">
        <v>134.30000000000001</v>
      </c>
      <c r="J208" s="53">
        <f t="shared" si="19"/>
        <v>100.00000000002274</v>
      </c>
      <c r="K208" s="7">
        <f>IFERROR(IF(H208-H207&lt;=0,"",J208/SQRT(Table_pg1[[#This Row],[Удельное сопротивление грунта, Ом·м]])),J208/SQRT(Table_pg1[[#This Row],[Удельное сопротивление грунта, Ом·м]]))</f>
        <v>8.6290302938623551</v>
      </c>
      <c r="Q208" s="7" t="str">
        <f>IFERROR(IF(N208-N207&lt;=0,"",P208/SQRT(Table_pg2[[#This Row],[Удельное сопротивление грунта, Ом·м]])),P208/SQRT(Table_pg2[[#This Row],[Удельное сопротивление грунта, Ом·м]]))</f>
        <v/>
      </c>
      <c r="W208" s="7" t="str">
        <f>IFERROR(IF(T208-T207&lt;=0,"",V208/SQRT(Table_pg3[[#This Row],[Удельное сопротивление грунта, Ом·м]])),V208/SQRT(Table_pg3[[#This Row],[Удельное сопротивление грунта, Ом·м]]))</f>
        <v/>
      </c>
      <c r="Y208" s="57"/>
      <c r="Z208" s="44"/>
      <c r="AA208" s="45"/>
      <c r="AB208" s="7" t="str">
        <f t="shared" si="20"/>
        <v/>
      </c>
      <c r="AC208" s="7" t="str">
        <f>IFERROR(IF(Z208-Z207&lt;=0,"",AB208/SQRT(Table_pg4[[#This Row],[Удельное сопротивление грунта, Ом·м]])),AB208/SQRT(Table_pg4[[#This Row],[Удельное сопротивление грунта, Ом·м]]))</f>
        <v/>
      </c>
      <c r="AE208" s="57"/>
      <c r="AF208" s="44"/>
      <c r="AG208" s="45"/>
      <c r="AI208" s="7" t="str">
        <f>IFERROR(IF(AF208-AF207&lt;=0,"",AH208/SQRT(Table_pg5[[#This Row],[Удельное сопротивление грунта, Ом·м]])),AH208/SQRT(Table_pg5[[#This Row],[Удельное сопротивление грунта, Ом·м]]))</f>
        <v/>
      </c>
      <c r="AK208" s="57"/>
      <c r="AL208" s="44"/>
      <c r="AM208" s="45"/>
      <c r="AN208" s="7" t="str">
        <f t="shared" si="16"/>
        <v/>
      </c>
      <c r="AO208" s="7" t="str">
        <f>IFERROR(IF(AL208-AL207&lt;=0,"",AN208/SQRT(Table_pg6[[#This Row],[Удельное сопротивление грунта, Ом·м]])),AN208/SQRT(Table_pg6[[#This Row],[Удельное сопротивление грунта, Ом·м]]))</f>
        <v/>
      </c>
      <c r="AQ208" s="57"/>
      <c r="AR208" s="44"/>
      <c r="AS208" s="45"/>
      <c r="AU208" s="7" t="str">
        <f>IFERROR(IF(AR208-AR207&lt;=0,"",AT208/SQRT(Table_pg7[[#This Row],[Удельное сопротивление грунта, Ом·м]])),AT208/SQRT(Table_pg7[[#This Row],[Удельное сопротивление грунта, Ом·м]]))</f>
        <v/>
      </c>
      <c r="AW208" s="57"/>
      <c r="AX208" s="44"/>
      <c r="AY208" s="45"/>
      <c r="AZ208" s="7" t="str">
        <f t="shared" si="17"/>
        <v/>
      </c>
      <c r="BA208" s="7" t="str">
        <f>IFERROR(IF(AX208-AX207&lt;=0,"",AZ208/SQRT(Table_pg8[[#This Row],[Удельное сопротивление грунта, Ом·м]])),AZ208/SQRT(Table_pg8[[#This Row],[Удельное сопротивление грунта, Ом·м]]))</f>
        <v/>
      </c>
      <c r="BC208" s="57"/>
      <c r="BD208" s="44"/>
      <c r="BE208" s="45"/>
      <c r="BG208" s="7" t="str">
        <f>IFERROR(IF(BD208-AX227&lt;=0,"",BF208/SQRT(Table_pg9[[#This Row],[Удельное сопротивление грунта, Ом·м]])),BF208/SQRT(Table_pg9[[#This Row],[Удельное сопротивление грунта, Ом·м]]))</f>
        <v/>
      </c>
      <c r="BI208" s="57"/>
      <c r="BJ208" s="44"/>
      <c r="BK208" s="45"/>
      <c r="BM208" s="7" t="str">
        <f>IFERROR(IF(BJ208-BD237&lt;=0,"",BL208/SQRT(Table_pg10[[#This Row],[Удельное сопротивление грунта, Ом·м]])),BL208/SQRT(Table_pg10[[#This Row],[Удельное сопротивление грунта, Ом·м]]))</f>
        <v/>
      </c>
    </row>
    <row r="209" spans="1:65">
      <c r="A209" s="34">
        <v>1</v>
      </c>
      <c r="B209" s="44">
        <v>516.90000000000464</v>
      </c>
      <c r="C209" s="45">
        <v>137.30000000000001</v>
      </c>
      <c r="D209" s="7">
        <f t="shared" si="18"/>
        <v>100.00000000002274</v>
      </c>
      <c r="E209" s="7">
        <f>IFERROR(IF(B209-B208&lt;=0,"",D209/SQRT(Table_pg[[#This Row],[Удельное сопротивление грунта, Ом·м]])),D209/SQRT(Table_pg[[#This Row],[Удельное сопротивление грунта, Ом·м]]))</f>
        <v>8.5342376311349497</v>
      </c>
      <c r="G209" s="49">
        <v>204</v>
      </c>
      <c r="H209" s="59">
        <v>516.90000000000464</v>
      </c>
      <c r="I209" s="60">
        <v>137.30000000000001</v>
      </c>
      <c r="J209" s="52">
        <f t="shared" si="19"/>
        <v>100.00000000002274</v>
      </c>
      <c r="K209" s="7">
        <f>IFERROR(IF(H209-H208&lt;=0,"",J209/SQRT(Table_pg1[[#This Row],[Удельное сопротивление грунта, Ом·м]])),J209/SQRT(Table_pg1[[#This Row],[Удельное сопротивление грунта, Ом·м]]))</f>
        <v>8.5342376311349497</v>
      </c>
      <c r="Q209" s="7" t="str">
        <f>IFERROR(IF(N209-N208&lt;=0,"",P209/SQRT(Table_pg2[[#This Row],[Удельное сопротивление грунта, Ом·м]])),P209/SQRT(Table_pg2[[#This Row],[Удельное сопротивление грунта, Ом·м]]))</f>
        <v/>
      </c>
      <c r="W209" s="7" t="str">
        <f>IFERROR(IF(T209-T208&lt;=0,"",V209/SQRT(Table_pg3[[#This Row],[Удельное сопротивление грунта, Ом·м]])),V209/SQRT(Table_pg3[[#This Row],[Удельное сопротивление грунта, Ом·м]]))</f>
        <v/>
      </c>
      <c r="Y209" s="57"/>
      <c r="Z209" s="44"/>
      <c r="AA209" s="45"/>
      <c r="AB209" s="7" t="str">
        <f t="shared" si="20"/>
        <v/>
      </c>
      <c r="AC209" s="7" t="str">
        <f>IFERROR(IF(Z209-Z208&lt;=0,"",AB209/SQRT(Table_pg4[[#This Row],[Удельное сопротивление грунта, Ом·м]])),AB209/SQRT(Table_pg4[[#This Row],[Удельное сопротивление грунта, Ом·м]]))</f>
        <v/>
      </c>
      <c r="AE209" s="57"/>
      <c r="AF209" s="44"/>
      <c r="AG209" s="45"/>
      <c r="AI209" s="7" t="str">
        <f>IFERROR(IF(AF209-AF208&lt;=0,"",AH209/SQRT(Table_pg5[[#This Row],[Удельное сопротивление грунта, Ом·м]])),AH209/SQRT(Table_pg5[[#This Row],[Удельное сопротивление грунта, Ом·м]]))</f>
        <v/>
      </c>
      <c r="AK209" s="57"/>
      <c r="AL209" s="44"/>
      <c r="AM209" s="45"/>
      <c r="AN209" s="7" t="str">
        <f t="shared" si="16"/>
        <v/>
      </c>
      <c r="AO209" s="7" t="str">
        <f>IFERROR(IF(AL209-AL208&lt;=0,"",AN209/SQRT(Table_pg6[[#This Row],[Удельное сопротивление грунта, Ом·м]])),AN209/SQRT(Table_pg6[[#This Row],[Удельное сопротивление грунта, Ом·м]]))</f>
        <v/>
      </c>
      <c r="AQ209" s="57"/>
      <c r="AR209" s="44"/>
      <c r="AS209" s="45"/>
      <c r="AU209" s="7" t="str">
        <f>IFERROR(IF(AR209-AR208&lt;=0,"",AT209/SQRT(Table_pg7[[#This Row],[Удельное сопротивление грунта, Ом·м]])),AT209/SQRT(Table_pg7[[#This Row],[Удельное сопротивление грунта, Ом·м]]))</f>
        <v/>
      </c>
      <c r="AW209" s="57"/>
      <c r="AX209" s="44"/>
      <c r="AY209" s="45"/>
      <c r="AZ209" s="7" t="str">
        <f t="shared" si="17"/>
        <v/>
      </c>
      <c r="BA209" s="7" t="str">
        <f>IFERROR(IF(AX209-AX208&lt;=0,"",AZ209/SQRT(Table_pg8[[#This Row],[Удельное сопротивление грунта, Ом·м]])),AZ209/SQRT(Table_pg8[[#This Row],[Удельное сопротивление грунта, Ом·м]]))</f>
        <v/>
      </c>
      <c r="BC209" s="57"/>
      <c r="BD209" s="44"/>
      <c r="BE209" s="45"/>
      <c r="BG209" s="7" t="str">
        <f>IFERROR(IF(BD209-AX228&lt;=0,"",BF209/SQRT(Table_pg9[[#This Row],[Удельное сопротивление грунта, Ом·м]])),BF209/SQRT(Table_pg9[[#This Row],[Удельное сопротивление грунта, Ом·м]]))</f>
        <v/>
      </c>
      <c r="BI209" s="57"/>
      <c r="BJ209" s="44"/>
      <c r="BK209" s="45"/>
      <c r="BM209" s="7" t="str">
        <f>IFERROR(IF(BJ209-BD238&lt;=0,"",BL209/SQRT(Table_pg10[[#This Row],[Удельное сопротивление грунта, Ом·м]])),BL209/SQRT(Table_pg10[[#This Row],[Удельное сопротивление грунта, Ом·м]]))</f>
        <v/>
      </c>
    </row>
    <row r="210" spans="1:65">
      <c r="A210" s="34">
        <v>1</v>
      </c>
      <c r="B210" s="44">
        <v>517.00000000000466</v>
      </c>
      <c r="C210" s="45">
        <v>131.6</v>
      </c>
      <c r="D210" s="7">
        <f t="shared" si="18"/>
        <v>100.00000000002274</v>
      </c>
      <c r="E210" s="7">
        <f>IFERROR(IF(B210-B209&lt;=0,"",D210/SQRT(Table_pg[[#This Row],[Удельное сопротивление грунта, Ом·м]])),D210/SQRT(Table_pg[[#This Row],[Удельное сопротивление грунта, Ом·м]]))</f>
        <v>8.7171005469320644</v>
      </c>
      <c r="G210" s="38">
        <v>205</v>
      </c>
      <c r="H210" s="58">
        <v>517.00000000000466</v>
      </c>
      <c r="I210" s="61">
        <v>131.6</v>
      </c>
      <c r="J210" s="53">
        <f t="shared" si="19"/>
        <v>100.00000000002274</v>
      </c>
      <c r="K210" s="7">
        <f>IFERROR(IF(H210-H209&lt;=0,"",J210/SQRT(Table_pg1[[#This Row],[Удельное сопротивление грунта, Ом·м]])),J210/SQRT(Table_pg1[[#This Row],[Удельное сопротивление грунта, Ом·м]]))</f>
        <v>8.7171005469320644</v>
      </c>
      <c r="Q210" s="7" t="str">
        <f>IFERROR(IF(N210-N209&lt;=0,"",P210/SQRT(Table_pg2[[#This Row],[Удельное сопротивление грунта, Ом·м]])),P210/SQRT(Table_pg2[[#This Row],[Удельное сопротивление грунта, Ом·м]]))</f>
        <v/>
      </c>
      <c r="W210" s="7" t="str">
        <f>IFERROR(IF(T210-T209&lt;=0,"",V210/SQRT(Table_pg3[[#This Row],[Удельное сопротивление грунта, Ом·м]])),V210/SQRT(Table_pg3[[#This Row],[Удельное сопротивление грунта, Ом·м]]))</f>
        <v/>
      </c>
      <c r="Y210" s="57"/>
      <c r="Z210" s="44"/>
      <c r="AA210" s="45"/>
      <c r="AB210" s="7" t="str">
        <f t="shared" si="20"/>
        <v/>
      </c>
      <c r="AC210" s="7" t="str">
        <f>IFERROR(IF(Z210-Z209&lt;=0,"",AB210/SQRT(Table_pg4[[#This Row],[Удельное сопротивление грунта, Ом·м]])),AB210/SQRT(Table_pg4[[#This Row],[Удельное сопротивление грунта, Ом·м]]))</f>
        <v/>
      </c>
      <c r="AE210" s="57"/>
      <c r="AF210" s="44"/>
      <c r="AG210" s="45"/>
      <c r="AI210" s="7" t="str">
        <f>IFERROR(IF(AF210-AF209&lt;=0,"",AH210/SQRT(Table_pg5[[#This Row],[Удельное сопротивление грунта, Ом·м]])),AH210/SQRT(Table_pg5[[#This Row],[Удельное сопротивление грунта, Ом·м]]))</f>
        <v/>
      </c>
      <c r="AK210" s="57"/>
      <c r="AL210" s="44"/>
      <c r="AM210" s="45"/>
      <c r="AN210" s="7" t="str">
        <f t="shared" si="16"/>
        <v/>
      </c>
      <c r="AO210" s="7" t="str">
        <f>IFERROR(IF(AL210-AL209&lt;=0,"",AN210/SQRT(Table_pg6[[#This Row],[Удельное сопротивление грунта, Ом·м]])),AN210/SQRT(Table_pg6[[#This Row],[Удельное сопротивление грунта, Ом·м]]))</f>
        <v/>
      </c>
      <c r="AQ210" s="57"/>
      <c r="AR210" s="44"/>
      <c r="AS210" s="45"/>
      <c r="AU210" s="7" t="str">
        <f>IFERROR(IF(AR210-AR209&lt;=0,"",AT210/SQRT(Table_pg7[[#This Row],[Удельное сопротивление грунта, Ом·м]])),AT210/SQRT(Table_pg7[[#This Row],[Удельное сопротивление грунта, Ом·м]]))</f>
        <v/>
      </c>
      <c r="AW210" s="57"/>
      <c r="AX210" s="44"/>
      <c r="AY210" s="45"/>
      <c r="AZ210" s="7" t="str">
        <f t="shared" si="17"/>
        <v/>
      </c>
      <c r="BA210" s="7" t="str">
        <f>IFERROR(IF(AX210-AX209&lt;=0,"",AZ210/SQRT(Table_pg8[[#This Row],[Удельное сопротивление грунта, Ом·м]])),AZ210/SQRT(Table_pg8[[#This Row],[Удельное сопротивление грунта, Ом·м]]))</f>
        <v/>
      </c>
      <c r="BC210" s="57"/>
      <c r="BD210" s="44"/>
      <c r="BE210" s="45"/>
      <c r="BG210" s="7" t="str">
        <f>IFERROR(IF(BD210-AX229&lt;=0,"",BF210/SQRT(Table_pg9[[#This Row],[Удельное сопротивление грунта, Ом·м]])),BF210/SQRT(Table_pg9[[#This Row],[Удельное сопротивление грунта, Ом·м]]))</f>
        <v/>
      </c>
      <c r="BI210" s="57"/>
      <c r="BJ210" s="44"/>
      <c r="BK210" s="45"/>
      <c r="BM210" s="7" t="str">
        <f>IFERROR(IF(BJ210-BD239&lt;=0,"",BL210/SQRT(Table_pg10[[#This Row],[Удельное сопротивление грунта, Ом·м]])),BL210/SQRT(Table_pg10[[#This Row],[Удельное сопротивление грунта, Ом·м]]))</f>
        <v/>
      </c>
    </row>
    <row r="211" spans="1:65">
      <c r="A211" s="34">
        <v>1</v>
      </c>
      <c r="B211" s="44">
        <v>517.10000000000468</v>
      </c>
      <c r="C211" s="45">
        <v>127</v>
      </c>
      <c r="D211" s="7">
        <f t="shared" si="18"/>
        <v>100.00000000002274</v>
      </c>
      <c r="E211" s="7">
        <f>IFERROR(IF(B211-B210&lt;=0,"",D211/SQRT(Table_pg[[#This Row],[Удельное сопротивление грунта, Ом·м]])),D211/SQRT(Table_pg[[#This Row],[Удельное сопротивление грунта, Ом·м]]))</f>
        <v>8.8735650941631565</v>
      </c>
      <c r="G211" s="49">
        <v>206</v>
      </c>
      <c r="H211" s="59">
        <v>517.10000000000468</v>
      </c>
      <c r="I211" s="60">
        <v>127</v>
      </c>
      <c r="J211" s="52">
        <f t="shared" si="19"/>
        <v>100.00000000002274</v>
      </c>
      <c r="K211" s="7">
        <f>IFERROR(IF(H211-H210&lt;=0,"",J211/SQRT(Table_pg1[[#This Row],[Удельное сопротивление грунта, Ом·м]])),J211/SQRT(Table_pg1[[#This Row],[Удельное сопротивление грунта, Ом·м]]))</f>
        <v>8.8735650941631565</v>
      </c>
      <c r="Q211" s="7" t="str">
        <f>IFERROR(IF(N211-N210&lt;=0,"",P211/SQRT(Table_pg2[[#This Row],[Удельное сопротивление грунта, Ом·м]])),P211/SQRT(Table_pg2[[#This Row],[Удельное сопротивление грунта, Ом·м]]))</f>
        <v/>
      </c>
      <c r="W211" s="7" t="str">
        <f>IFERROR(IF(T211-T210&lt;=0,"",V211/SQRT(Table_pg3[[#This Row],[Удельное сопротивление грунта, Ом·м]])),V211/SQRT(Table_pg3[[#This Row],[Удельное сопротивление грунта, Ом·м]]))</f>
        <v/>
      </c>
      <c r="Y211" s="57"/>
      <c r="Z211" s="44"/>
      <c r="AA211" s="45"/>
      <c r="AB211" s="7" t="str">
        <f t="shared" si="20"/>
        <v/>
      </c>
      <c r="AC211" s="7" t="str">
        <f>IFERROR(IF(Z211-Z210&lt;=0,"",AB211/SQRT(Table_pg4[[#This Row],[Удельное сопротивление грунта, Ом·м]])),AB211/SQRT(Table_pg4[[#This Row],[Удельное сопротивление грунта, Ом·м]]))</f>
        <v/>
      </c>
      <c r="AE211" s="57"/>
      <c r="AF211" s="44"/>
      <c r="AG211" s="45"/>
      <c r="AI211" s="7" t="str">
        <f>IFERROR(IF(AF211-AF210&lt;=0,"",AH211/SQRT(Table_pg5[[#This Row],[Удельное сопротивление грунта, Ом·м]])),AH211/SQRT(Table_pg5[[#This Row],[Удельное сопротивление грунта, Ом·м]]))</f>
        <v/>
      </c>
      <c r="AK211" s="57"/>
      <c r="AL211" s="44"/>
      <c r="AM211" s="45"/>
      <c r="AN211" s="7" t="str">
        <f t="shared" si="16"/>
        <v/>
      </c>
      <c r="AO211" s="7" t="str">
        <f>IFERROR(IF(AL211-AL210&lt;=0,"",AN211/SQRT(Table_pg6[[#This Row],[Удельное сопротивление грунта, Ом·м]])),AN211/SQRT(Table_pg6[[#This Row],[Удельное сопротивление грунта, Ом·м]]))</f>
        <v/>
      </c>
      <c r="AQ211" s="57"/>
      <c r="AR211" s="44"/>
      <c r="AS211" s="45"/>
      <c r="AU211" s="7" t="str">
        <f>IFERROR(IF(AR211-AR210&lt;=0,"",AT211/SQRT(Table_pg7[[#This Row],[Удельное сопротивление грунта, Ом·м]])),AT211/SQRT(Table_pg7[[#This Row],[Удельное сопротивление грунта, Ом·м]]))</f>
        <v/>
      </c>
      <c r="AW211" s="57"/>
      <c r="AX211" s="44"/>
      <c r="AY211" s="45"/>
      <c r="AZ211" s="7" t="str">
        <f t="shared" si="17"/>
        <v/>
      </c>
      <c r="BA211" s="7" t="str">
        <f>IFERROR(IF(AX211-AX210&lt;=0,"",AZ211/SQRT(Table_pg8[[#This Row],[Удельное сопротивление грунта, Ом·м]])),AZ211/SQRT(Table_pg8[[#This Row],[Удельное сопротивление грунта, Ом·м]]))</f>
        <v/>
      </c>
      <c r="BC211" s="57"/>
      <c r="BD211" s="44"/>
      <c r="BE211" s="45"/>
      <c r="BG211" s="7" t="str">
        <f>IFERROR(IF(BD211-AX230&lt;=0,"",BF211/SQRT(Table_pg9[[#This Row],[Удельное сопротивление грунта, Ом·м]])),BF211/SQRT(Table_pg9[[#This Row],[Удельное сопротивление грунта, Ом·м]]))</f>
        <v/>
      </c>
      <c r="BI211" s="57"/>
      <c r="BJ211" s="44"/>
      <c r="BK211" s="45"/>
      <c r="BM211" s="7" t="str">
        <f>IFERROR(IF(BJ211-BD240&lt;=0,"",BL211/SQRT(Table_pg10[[#This Row],[Удельное сопротивление грунта, Ом·м]])),BL211/SQRT(Table_pg10[[#This Row],[Удельное сопротивление грунта, Ом·м]]))</f>
        <v/>
      </c>
    </row>
    <row r="212" spans="1:65">
      <c r="A212" s="34">
        <v>1</v>
      </c>
      <c r="B212" s="44">
        <v>517.20000000000471</v>
      </c>
      <c r="C212" s="45">
        <v>124.7</v>
      </c>
      <c r="D212" s="7">
        <f t="shared" si="18"/>
        <v>100.00000000002274</v>
      </c>
      <c r="E212" s="7">
        <f>IFERROR(IF(B212-B211&lt;=0,"",D212/SQRT(Table_pg[[#This Row],[Удельное сопротивление грунта, Ом·м]])),D212/SQRT(Table_pg[[#This Row],[Удельное сопротивление грунта, Ом·м]]))</f>
        <v>8.955024394641093</v>
      </c>
      <c r="G212" s="38">
        <v>207</v>
      </c>
      <c r="H212" s="58">
        <v>517.20000000000471</v>
      </c>
      <c r="I212" s="61">
        <v>124.7</v>
      </c>
      <c r="J212" s="53">
        <f t="shared" si="19"/>
        <v>100.00000000002274</v>
      </c>
      <c r="K212" s="7">
        <f>IFERROR(IF(H212-H211&lt;=0,"",J212/SQRT(Table_pg1[[#This Row],[Удельное сопротивление грунта, Ом·м]])),J212/SQRT(Table_pg1[[#This Row],[Удельное сопротивление грунта, Ом·м]]))</f>
        <v>8.955024394641093</v>
      </c>
      <c r="Q212" s="7" t="str">
        <f>IFERROR(IF(N212-N211&lt;=0,"",P212/SQRT(Table_pg2[[#This Row],[Удельное сопротивление грунта, Ом·м]])),P212/SQRT(Table_pg2[[#This Row],[Удельное сопротивление грунта, Ом·м]]))</f>
        <v/>
      </c>
      <c r="W212" s="7" t="str">
        <f>IFERROR(IF(T212-T211&lt;=0,"",V212/SQRT(Table_pg3[[#This Row],[Удельное сопротивление грунта, Ом·м]])),V212/SQRT(Table_pg3[[#This Row],[Удельное сопротивление грунта, Ом·м]]))</f>
        <v/>
      </c>
      <c r="Y212" s="57"/>
      <c r="Z212" s="44"/>
      <c r="AA212" s="45"/>
      <c r="AB212" s="7" t="str">
        <f t="shared" si="20"/>
        <v/>
      </c>
      <c r="AC212" s="7" t="str">
        <f>IFERROR(IF(Z212-Z211&lt;=0,"",AB212/SQRT(Table_pg4[[#This Row],[Удельное сопротивление грунта, Ом·м]])),AB212/SQRT(Table_pg4[[#This Row],[Удельное сопротивление грунта, Ом·м]]))</f>
        <v/>
      </c>
      <c r="AE212" s="57"/>
      <c r="AF212" s="44"/>
      <c r="AG212" s="45"/>
      <c r="AI212" s="7" t="str">
        <f>IFERROR(IF(AF212-AF211&lt;=0,"",AH212/SQRT(Table_pg5[[#This Row],[Удельное сопротивление грунта, Ом·м]])),AH212/SQRT(Table_pg5[[#This Row],[Удельное сопротивление грунта, Ом·м]]))</f>
        <v/>
      </c>
      <c r="AK212" s="57"/>
      <c r="AL212" s="44"/>
      <c r="AM212" s="45"/>
      <c r="AN212" s="7" t="str">
        <f t="shared" si="16"/>
        <v/>
      </c>
      <c r="AO212" s="7" t="str">
        <f>IFERROR(IF(AL212-AL211&lt;=0,"",AN212/SQRT(Table_pg6[[#This Row],[Удельное сопротивление грунта, Ом·м]])),AN212/SQRT(Table_pg6[[#This Row],[Удельное сопротивление грунта, Ом·м]]))</f>
        <v/>
      </c>
      <c r="AQ212" s="57"/>
      <c r="AR212" s="44"/>
      <c r="AS212" s="45"/>
      <c r="AU212" s="7" t="str">
        <f>IFERROR(IF(AR212-AR211&lt;=0,"",AT212/SQRT(Table_pg7[[#This Row],[Удельное сопротивление грунта, Ом·м]])),AT212/SQRT(Table_pg7[[#This Row],[Удельное сопротивление грунта, Ом·м]]))</f>
        <v/>
      </c>
      <c r="AW212" s="57"/>
      <c r="AX212" s="44"/>
      <c r="AY212" s="45"/>
      <c r="AZ212" s="7" t="str">
        <f t="shared" si="17"/>
        <v/>
      </c>
      <c r="BA212" s="7" t="str">
        <f>IFERROR(IF(AX212-AX211&lt;=0,"",AZ212/SQRT(Table_pg8[[#This Row],[Удельное сопротивление грунта, Ом·м]])),AZ212/SQRT(Table_pg8[[#This Row],[Удельное сопротивление грунта, Ом·м]]))</f>
        <v/>
      </c>
      <c r="BC212" s="57"/>
      <c r="BD212" s="44"/>
      <c r="BE212" s="45"/>
      <c r="BG212" s="7" t="str">
        <f>IFERROR(IF(BD212-AX231&lt;=0,"",BF212/SQRT(Table_pg9[[#This Row],[Удельное сопротивление грунта, Ом·м]])),BF212/SQRT(Table_pg9[[#This Row],[Удельное сопротивление грунта, Ом·м]]))</f>
        <v/>
      </c>
      <c r="BI212" s="57"/>
      <c r="BJ212" s="44"/>
      <c r="BK212" s="45"/>
      <c r="BM212" s="7" t="str">
        <f>IFERROR(IF(BJ212-BD241&lt;=0,"",BL212/SQRT(Table_pg10[[#This Row],[Удельное сопротивление грунта, Ом·м]])),BL212/SQRT(Table_pg10[[#This Row],[Удельное сопротивление грунта, Ом·м]]))</f>
        <v/>
      </c>
    </row>
    <row r="213" spans="1:65">
      <c r="A213" s="34">
        <v>1</v>
      </c>
      <c r="B213" s="44">
        <v>517.30000000000473</v>
      </c>
      <c r="C213" s="45">
        <v>132.4</v>
      </c>
      <c r="D213" s="7">
        <f t="shared" si="18"/>
        <v>100.00000000002274</v>
      </c>
      <c r="E213" s="7">
        <f>IFERROR(IF(B213-B212&lt;=0,"",D213/SQRT(Table_pg[[#This Row],[Удельное сопротивление грунта, Ом·м]])),D213/SQRT(Table_pg[[#This Row],[Удельное сопротивление грунта, Ом·м]]))</f>
        <v>8.6907249931394528</v>
      </c>
      <c r="G213" s="49">
        <v>208</v>
      </c>
      <c r="H213" s="59">
        <v>517.30000000000473</v>
      </c>
      <c r="I213" s="60">
        <v>132.4</v>
      </c>
      <c r="J213" s="52">
        <f t="shared" si="19"/>
        <v>100.00000000002274</v>
      </c>
      <c r="K213" s="7">
        <f>IFERROR(IF(H213-H212&lt;=0,"",J213/SQRT(Table_pg1[[#This Row],[Удельное сопротивление грунта, Ом·м]])),J213/SQRT(Table_pg1[[#This Row],[Удельное сопротивление грунта, Ом·м]]))</f>
        <v>8.6907249931394528</v>
      </c>
      <c r="Q213" s="7" t="str">
        <f>IFERROR(IF(N213-N212&lt;=0,"",P213/SQRT(Table_pg2[[#This Row],[Удельное сопротивление грунта, Ом·м]])),P213/SQRT(Table_pg2[[#This Row],[Удельное сопротивление грунта, Ом·м]]))</f>
        <v/>
      </c>
      <c r="W213" s="7" t="str">
        <f>IFERROR(IF(T213-T212&lt;=0,"",V213/SQRT(Table_pg3[[#This Row],[Удельное сопротивление грунта, Ом·м]])),V213/SQRT(Table_pg3[[#This Row],[Удельное сопротивление грунта, Ом·м]]))</f>
        <v/>
      </c>
      <c r="Y213" s="57"/>
      <c r="Z213" s="44"/>
      <c r="AA213" s="45"/>
      <c r="AB213" s="7" t="str">
        <f t="shared" si="20"/>
        <v/>
      </c>
      <c r="AC213" s="7" t="str">
        <f>IFERROR(IF(Z213-Z212&lt;=0,"",AB213/SQRT(Table_pg4[[#This Row],[Удельное сопротивление грунта, Ом·м]])),AB213/SQRT(Table_pg4[[#This Row],[Удельное сопротивление грунта, Ом·м]]))</f>
        <v/>
      </c>
      <c r="AE213" s="57"/>
      <c r="AF213" s="44"/>
      <c r="AG213" s="45"/>
      <c r="AI213" s="7" t="str">
        <f>IFERROR(IF(AF213-AF212&lt;=0,"",AH213/SQRT(Table_pg5[[#This Row],[Удельное сопротивление грунта, Ом·м]])),AH213/SQRT(Table_pg5[[#This Row],[Удельное сопротивление грунта, Ом·м]]))</f>
        <v/>
      </c>
      <c r="AK213" s="57"/>
      <c r="AL213" s="44"/>
      <c r="AM213" s="45"/>
      <c r="AN213" s="7" t="str">
        <f t="shared" si="16"/>
        <v/>
      </c>
      <c r="AO213" s="7" t="str">
        <f>IFERROR(IF(AL213-AL212&lt;=0,"",AN213/SQRT(Table_pg6[[#This Row],[Удельное сопротивление грунта, Ом·м]])),AN213/SQRT(Table_pg6[[#This Row],[Удельное сопротивление грунта, Ом·м]]))</f>
        <v/>
      </c>
      <c r="AQ213" s="57"/>
      <c r="AR213" s="44"/>
      <c r="AS213" s="45"/>
      <c r="AU213" s="7" t="str">
        <f>IFERROR(IF(AR213-AR212&lt;=0,"",AT213/SQRT(Table_pg7[[#This Row],[Удельное сопротивление грунта, Ом·м]])),AT213/SQRT(Table_pg7[[#This Row],[Удельное сопротивление грунта, Ом·м]]))</f>
        <v/>
      </c>
      <c r="AW213" s="57"/>
      <c r="AX213" s="44"/>
      <c r="AY213" s="45"/>
      <c r="AZ213" s="7" t="str">
        <f t="shared" si="17"/>
        <v/>
      </c>
      <c r="BA213" s="7" t="str">
        <f>IFERROR(IF(AX213-AX212&lt;=0,"",AZ213/SQRT(Table_pg8[[#This Row],[Удельное сопротивление грунта, Ом·м]])),AZ213/SQRT(Table_pg8[[#This Row],[Удельное сопротивление грунта, Ом·м]]))</f>
        <v/>
      </c>
      <c r="BC213" s="57"/>
      <c r="BD213" s="44"/>
      <c r="BE213" s="45"/>
      <c r="BG213" s="7" t="str">
        <f>IFERROR(IF(BD213-AX232&lt;=0,"",BF213/SQRT(Table_pg9[[#This Row],[Удельное сопротивление грунта, Ом·м]])),BF213/SQRT(Table_pg9[[#This Row],[Удельное сопротивление грунта, Ом·м]]))</f>
        <v/>
      </c>
      <c r="BI213" s="57"/>
      <c r="BJ213" s="44"/>
      <c r="BK213" s="45"/>
      <c r="BM213" s="7" t="str">
        <f>IFERROR(IF(BJ213-BD242&lt;=0,"",BL213/SQRT(Table_pg10[[#This Row],[Удельное сопротивление грунта, Ом·м]])),BL213/SQRT(Table_pg10[[#This Row],[Удельное сопротивление грунта, Ом·м]]))</f>
        <v/>
      </c>
    </row>
    <row r="214" spans="1:65">
      <c r="A214" s="34">
        <v>1</v>
      </c>
      <c r="B214" s="44">
        <v>517.40000000000475</v>
      </c>
      <c r="C214" s="45">
        <v>116.1</v>
      </c>
      <c r="D214" s="7">
        <f t="shared" si="18"/>
        <v>100.00000000002274</v>
      </c>
      <c r="E214" s="7">
        <f>IFERROR(IF(B214-B213&lt;=0,"",D214/SQRT(Table_pg[[#This Row],[Удельное сопротивление грунта, Ом·м]])),D214/SQRT(Table_pg[[#This Row],[Удельное сопротивление грунта, Ом·м]]))</f>
        <v>9.2807674398305195</v>
      </c>
      <c r="G214" s="38">
        <v>209</v>
      </c>
      <c r="H214" s="58">
        <v>517.40000000000475</v>
      </c>
      <c r="I214" s="61">
        <v>116.1</v>
      </c>
      <c r="J214" s="53">
        <f t="shared" si="19"/>
        <v>100.00000000002274</v>
      </c>
      <c r="K214" s="7">
        <f>IFERROR(IF(H214-H213&lt;=0,"",J214/SQRT(Table_pg1[[#This Row],[Удельное сопротивление грунта, Ом·м]])),J214/SQRT(Table_pg1[[#This Row],[Удельное сопротивление грунта, Ом·м]]))</f>
        <v>9.2807674398305195</v>
      </c>
      <c r="Q214" s="7" t="str">
        <f>IFERROR(IF(N214-N213&lt;=0,"",P214/SQRT(Table_pg2[[#This Row],[Удельное сопротивление грунта, Ом·м]])),P214/SQRT(Table_pg2[[#This Row],[Удельное сопротивление грунта, Ом·м]]))</f>
        <v/>
      </c>
      <c r="W214" s="7" t="str">
        <f>IFERROR(IF(T214-T213&lt;=0,"",V214/SQRT(Table_pg3[[#This Row],[Удельное сопротивление грунта, Ом·м]])),V214/SQRT(Table_pg3[[#This Row],[Удельное сопротивление грунта, Ом·м]]))</f>
        <v/>
      </c>
      <c r="Y214" s="57"/>
      <c r="Z214" s="44"/>
      <c r="AA214" s="45"/>
      <c r="AB214" s="7" t="str">
        <f t="shared" si="20"/>
        <v/>
      </c>
      <c r="AC214" s="7" t="str">
        <f>IFERROR(IF(Z214-Z213&lt;=0,"",AB214/SQRT(Table_pg4[[#This Row],[Удельное сопротивление грунта, Ом·м]])),AB214/SQRT(Table_pg4[[#This Row],[Удельное сопротивление грунта, Ом·м]]))</f>
        <v/>
      </c>
      <c r="AE214" s="57"/>
      <c r="AF214" s="44"/>
      <c r="AG214" s="45"/>
      <c r="AI214" s="7" t="str">
        <f>IFERROR(IF(AF214-AF213&lt;=0,"",AH214/SQRT(Table_pg5[[#This Row],[Удельное сопротивление грунта, Ом·м]])),AH214/SQRT(Table_pg5[[#This Row],[Удельное сопротивление грунта, Ом·м]]))</f>
        <v/>
      </c>
      <c r="AK214" s="57"/>
      <c r="AL214" s="44"/>
      <c r="AM214" s="45"/>
      <c r="AN214" s="7" t="str">
        <f t="shared" si="16"/>
        <v/>
      </c>
      <c r="AO214" s="7" t="str">
        <f>IFERROR(IF(AL214-AL213&lt;=0,"",AN214/SQRT(Table_pg6[[#This Row],[Удельное сопротивление грунта, Ом·м]])),AN214/SQRT(Table_pg6[[#This Row],[Удельное сопротивление грунта, Ом·м]]))</f>
        <v/>
      </c>
      <c r="AQ214" s="57"/>
      <c r="AR214" s="44"/>
      <c r="AS214" s="45"/>
      <c r="AU214" s="7" t="str">
        <f>IFERROR(IF(AR214-AR213&lt;=0,"",AT214/SQRT(Table_pg7[[#This Row],[Удельное сопротивление грунта, Ом·м]])),AT214/SQRT(Table_pg7[[#This Row],[Удельное сопротивление грунта, Ом·м]]))</f>
        <v/>
      </c>
      <c r="AW214" s="57"/>
      <c r="AX214" s="44"/>
      <c r="AY214" s="45"/>
      <c r="AZ214" s="7" t="str">
        <f t="shared" si="17"/>
        <v/>
      </c>
      <c r="BA214" s="7" t="str">
        <f>IFERROR(IF(AX214-AX213&lt;=0,"",AZ214/SQRT(Table_pg8[[#This Row],[Удельное сопротивление грунта, Ом·м]])),AZ214/SQRT(Table_pg8[[#This Row],[Удельное сопротивление грунта, Ом·м]]))</f>
        <v/>
      </c>
      <c r="BC214" s="57"/>
      <c r="BD214" s="44"/>
      <c r="BE214" s="45"/>
      <c r="BG214" s="7" t="str">
        <f>IFERROR(IF(BD214-AX233&lt;=0,"",BF214/SQRT(Table_pg9[[#This Row],[Удельное сопротивление грунта, Ом·м]])),BF214/SQRT(Table_pg9[[#This Row],[Удельное сопротивление грунта, Ом·м]]))</f>
        <v/>
      </c>
      <c r="BI214" s="57"/>
      <c r="BJ214" s="44"/>
      <c r="BK214" s="45"/>
      <c r="BM214" s="7" t="str">
        <f>IFERROR(IF(BJ214-BD243&lt;=0,"",BL214/SQRT(Table_pg10[[#This Row],[Удельное сопротивление грунта, Ом·м]])),BL214/SQRT(Table_pg10[[#This Row],[Удельное сопротивление грунта, Ом·м]]))</f>
        <v/>
      </c>
    </row>
    <row r="215" spans="1:65">
      <c r="A215" s="34">
        <v>1</v>
      </c>
      <c r="B215" s="44">
        <v>517.50000000000477</v>
      </c>
      <c r="C215" s="45">
        <v>112.9</v>
      </c>
      <c r="D215" s="7">
        <f t="shared" si="18"/>
        <v>100.00000000002274</v>
      </c>
      <c r="E215" s="7">
        <f>IFERROR(IF(B215-B214&lt;=0,"",D215/SQRT(Table_pg[[#This Row],[Удельное сопротивление грунта, Ом·м]])),D215/SQRT(Table_pg[[#This Row],[Удельное сопротивление грунта, Ом·м]]))</f>
        <v>9.4113739303047037</v>
      </c>
      <c r="G215" s="49">
        <v>210</v>
      </c>
      <c r="H215" s="59">
        <v>517.50000000000477</v>
      </c>
      <c r="I215" s="60">
        <v>112.9</v>
      </c>
      <c r="J215" s="52">
        <f t="shared" si="19"/>
        <v>100.00000000002274</v>
      </c>
      <c r="K215" s="7">
        <f>IFERROR(IF(H215-H214&lt;=0,"",J215/SQRT(Table_pg1[[#This Row],[Удельное сопротивление грунта, Ом·м]])),J215/SQRT(Table_pg1[[#This Row],[Удельное сопротивление грунта, Ом·м]]))</f>
        <v>9.4113739303047037</v>
      </c>
      <c r="Q215" s="7" t="str">
        <f>IFERROR(IF(N215-N214&lt;=0,"",P215/SQRT(Table_pg2[[#This Row],[Удельное сопротивление грунта, Ом·м]])),P215/SQRT(Table_pg2[[#This Row],[Удельное сопротивление грунта, Ом·м]]))</f>
        <v/>
      </c>
      <c r="W215" s="7" t="str">
        <f>IFERROR(IF(T215-T214&lt;=0,"",V215/SQRT(Table_pg3[[#This Row],[Удельное сопротивление грунта, Ом·м]])),V215/SQRT(Table_pg3[[#This Row],[Удельное сопротивление грунта, Ом·м]]))</f>
        <v/>
      </c>
      <c r="Y215" s="57"/>
      <c r="Z215" s="44"/>
      <c r="AA215" s="45"/>
      <c r="AB215" s="7" t="str">
        <f t="shared" si="20"/>
        <v/>
      </c>
      <c r="AC215" s="7" t="str">
        <f>IFERROR(IF(Z215-Z214&lt;=0,"",AB215/SQRT(Table_pg4[[#This Row],[Удельное сопротивление грунта, Ом·м]])),AB215/SQRT(Table_pg4[[#This Row],[Удельное сопротивление грунта, Ом·м]]))</f>
        <v/>
      </c>
      <c r="AE215" s="57"/>
      <c r="AF215" s="44"/>
      <c r="AG215" s="45"/>
      <c r="AI215" s="7" t="str">
        <f>IFERROR(IF(AF215-AF214&lt;=0,"",AH215/SQRT(Table_pg5[[#This Row],[Удельное сопротивление грунта, Ом·м]])),AH215/SQRT(Table_pg5[[#This Row],[Удельное сопротивление грунта, Ом·м]]))</f>
        <v/>
      </c>
      <c r="AK215" s="57"/>
      <c r="AL215" s="44"/>
      <c r="AM215" s="45"/>
      <c r="AN215" s="7" t="str">
        <f t="shared" si="16"/>
        <v/>
      </c>
      <c r="AO215" s="7" t="str">
        <f>IFERROR(IF(AL215-AL214&lt;=0,"",AN215/SQRT(Table_pg6[[#This Row],[Удельное сопротивление грунта, Ом·м]])),AN215/SQRT(Table_pg6[[#This Row],[Удельное сопротивление грунта, Ом·м]]))</f>
        <v/>
      </c>
      <c r="AQ215" s="57"/>
      <c r="AR215" s="44"/>
      <c r="AS215" s="45"/>
      <c r="AU215" s="7" t="str">
        <f>IFERROR(IF(AR215-AR214&lt;=0,"",AT215/SQRT(Table_pg7[[#This Row],[Удельное сопротивление грунта, Ом·м]])),AT215/SQRT(Table_pg7[[#This Row],[Удельное сопротивление грунта, Ом·м]]))</f>
        <v/>
      </c>
      <c r="AW215" s="57"/>
      <c r="AX215" s="44"/>
      <c r="AY215" s="45"/>
      <c r="AZ215" s="7" t="str">
        <f t="shared" si="17"/>
        <v/>
      </c>
      <c r="BA215" s="7" t="str">
        <f>IFERROR(IF(AX215-AX214&lt;=0,"",AZ215/SQRT(Table_pg8[[#This Row],[Удельное сопротивление грунта, Ом·м]])),AZ215/SQRT(Table_pg8[[#This Row],[Удельное сопротивление грунта, Ом·м]]))</f>
        <v/>
      </c>
      <c r="BC215" s="57"/>
      <c r="BD215" s="44"/>
      <c r="BE215" s="45"/>
      <c r="BG215" s="7" t="str">
        <f>IFERROR(IF(BD215-AX234&lt;=0,"",BF215/SQRT(Table_pg9[[#This Row],[Удельное сопротивление грунта, Ом·м]])),BF215/SQRT(Table_pg9[[#This Row],[Удельное сопротивление грунта, Ом·м]]))</f>
        <v/>
      </c>
      <c r="BI215" s="57"/>
      <c r="BJ215" s="44"/>
      <c r="BK215" s="45"/>
      <c r="BM215" s="7" t="str">
        <f>IFERROR(IF(BJ215-BD244&lt;=0,"",BL215/SQRT(Table_pg10[[#This Row],[Удельное сопротивление грунта, Ом·м]])),BL215/SQRT(Table_pg10[[#This Row],[Удельное сопротивление грунта, Ом·м]]))</f>
        <v/>
      </c>
    </row>
    <row r="216" spans="1:65">
      <c r="A216" s="34">
        <v>1</v>
      </c>
      <c r="B216" s="44">
        <v>517.6000000000048</v>
      </c>
      <c r="C216" s="45">
        <v>101.5</v>
      </c>
      <c r="D216" s="7">
        <f t="shared" si="18"/>
        <v>100.00000000002274</v>
      </c>
      <c r="E216" s="7">
        <f>IFERROR(IF(B216-B215&lt;=0,"",D216/SQRT(Table_pg[[#This Row],[Удельное сопротивление грунта, Ом·м]])),D216/SQRT(Table_pg[[#This Row],[Удельное сопротивление грунта, Ом·м]]))</f>
        <v>9.9258333397115592</v>
      </c>
      <c r="G216" s="38">
        <v>211</v>
      </c>
      <c r="H216" s="58">
        <v>517.6000000000048</v>
      </c>
      <c r="I216" s="61">
        <v>101.5</v>
      </c>
      <c r="J216" s="53">
        <f t="shared" si="19"/>
        <v>100.00000000002274</v>
      </c>
      <c r="K216" s="7">
        <f>IFERROR(IF(H216-H215&lt;=0,"",J216/SQRT(Table_pg1[[#This Row],[Удельное сопротивление грунта, Ом·м]])),J216/SQRT(Table_pg1[[#This Row],[Удельное сопротивление грунта, Ом·м]]))</f>
        <v>9.9258333397115592</v>
      </c>
      <c r="Q216" s="7" t="str">
        <f>IFERROR(IF(N216-N215&lt;=0,"",P216/SQRT(Table_pg2[[#This Row],[Удельное сопротивление грунта, Ом·м]])),P216/SQRT(Table_pg2[[#This Row],[Удельное сопротивление грунта, Ом·м]]))</f>
        <v/>
      </c>
      <c r="W216" s="7" t="str">
        <f>IFERROR(IF(T216-T215&lt;=0,"",V216/SQRT(Table_pg3[[#This Row],[Удельное сопротивление грунта, Ом·м]])),V216/SQRT(Table_pg3[[#This Row],[Удельное сопротивление грунта, Ом·м]]))</f>
        <v/>
      </c>
      <c r="Y216" s="57"/>
      <c r="Z216" s="44"/>
      <c r="AA216" s="45"/>
      <c r="AB216" s="7" t="str">
        <f t="shared" si="20"/>
        <v/>
      </c>
      <c r="AC216" s="7" t="str">
        <f>IFERROR(IF(Z216-Z215&lt;=0,"",AB216/SQRT(Table_pg4[[#This Row],[Удельное сопротивление грунта, Ом·м]])),AB216/SQRT(Table_pg4[[#This Row],[Удельное сопротивление грунта, Ом·м]]))</f>
        <v/>
      </c>
      <c r="AE216" s="57"/>
      <c r="AF216" s="44"/>
      <c r="AG216" s="45"/>
      <c r="AI216" s="7" t="str">
        <f>IFERROR(IF(AF216-AF215&lt;=0,"",AH216/SQRT(Table_pg5[[#This Row],[Удельное сопротивление грунта, Ом·м]])),AH216/SQRT(Table_pg5[[#This Row],[Удельное сопротивление грунта, Ом·м]]))</f>
        <v/>
      </c>
      <c r="AK216" s="57"/>
      <c r="AL216" s="44"/>
      <c r="AM216" s="45"/>
      <c r="AN216" s="7" t="str">
        <f t="shared" si="16"/>
        <v/>
      </c>
      <c r="AO216" s="7" t="str">
        <f>IFERROR(IF(AL216-AL215&lt;=0,"",AN216/SQRT(Table_pg6[[#This Row],[Удельное сопротивление грунта, Ом·м]])),AN216/SQRT(Table_pg6[[#This Row],[Удельное сопротивление грунта, Ом·м]]))</f>
        <v/>
      </c>
      <c r="AQ216" s="57"/>
      <c r="AR216" s="44"/>
      <c r="AS216" s="45"/>
      <c r="AU216" s="7" t="str">
        <f>IFERROR(IF(AR216-AR215&lt;=0,"",AT216/SQRT(Table_pg7[[#This Row],[Удельное сопротивление грунта, Ом·м]])),AT216/SQRT(Table_pg7[[#This Row],[Удельное сопротивление грунта, Ом·м]]))</f>
        <v/>
      </c>
      <c r="AW216" s="57"/>
      <c r="AX216" s="44"/>
      <c r="AY216" s="45"/>
      <c r="AZ216" s="7" t="str">
        <f t="shared" si="17"/>
        <v/>
      </c>
      <c r="BA216" s="7" t="str">
        <f>IFERROR(IF(AX216-AX215&lt;=0,"",AZ216/SQRT(Table_pg8[[#This Row],[Удельное сопротивление грунта, Ом·м]])),AZ216/SQRT(Table_pg8[[#This Row],[Удельное сопротивление грунта, Ом·м]]))</f>
        <v/>
      </c>
      <c r="BC216" s="57"/>
      <c r="BD216" s="44"/>
      <c r="BE216" s="45"/>
      <c r="BG216" s="7" t="str">
        <f>IFERROR(IF(BD216-AX235&lt;=0,"",BF216/SQRT(Table_pg9[[#This Row],[Удельное сопротивление грунта, Ом·м]])),BF216/SQRT(Table_pg9[[#This Row],[Удельное сопротивление грунта, Ом·м]]))</f>
        <v/>
      </c>
      <c r="BI216" s="57"/>
      <c r="BJ216" s="44"/>
      <c r="BK216" s="45"/>
      <c r="BM216" s="7" t="str">
        <f>IFERROR(IF(BJ216-BD245&lt;=0,"",BL216/SQRT(Table_pg10[[#This Row],[Удельное сопротивление грунта, Ом·м]])),BL216/SQRT(Table_pg10[[#This Row],[Удельное сопротивление грунта, Ом·м]]))</f>
        <v/>
      </c>
    </row>
    <row r="217" spans="1:65">
      <c r="A217" s="34">
        <v>1</v>
      </c>
      <c r="B217" s="44">
        <v>517.70000000000482</v>
      </c>
      <c r="C217" s="45">
        <v>118.6</v>
      </c>
      <c r="D217" s="7">
        <f t="shared" si="18"/>
        <v>100.00000000002274</v>
      </c>
      <c r="E217" s="7">
        <f>IFERROR(IF(B217-B216&lt;=0,"",D217/SQRT(Table_pg[[#This Row],[Удельное сопротивление грунта, Ом·м]])),D217/SQRT(Table_pg[[#This Row],[Удельное сопротивление грунта, Ом·м]]))</f>
        <v>9.182430617244572</v>
      </c>
      <c r="G217" s="49">
        <v>212</v>
      </c>
      <c r="H217" s="59">
        <v>517.70000000000482</v>
      </c>
      <c r="I217" s="60">
        <v>118.6</v>
      </c>
      <c r="J217" s="52">
        <f t="shared" si="19"/>
        <v>100.00000000002274</v>
      </c>
      <c r="K217" s="7">
        <f>IFERROR(IF(H217-H216&lt;=0,"",J217/SQRT(Table_pg1[[#This Row],[Удельное сопротивление грунта, Ом·м]])),J217/SQRT(Table_pg1[[#This Row],[Удельное сопротивление грунта, Ом·м]]))</f>
        <v>9.182430617244572</v>
      </c>
      <c r="Q217" s="7" t="str">
        <f>IFERROR(IF(N217-N216&lt;=0,"",P217/SQRT(Table_pg2[[#This Row],[Удельное сопротивление грунта, Ом·м]])),P217/SQRT(Table_pg2[[#This Row],[Удельное сопротивление грунта, Ом·м]]))</f>
        <v/>
      </c>
      <c r="W217" s="7" t="str">
        <f>IFERROR(IF(T217-T216&lt;=0,"",V217/SQRT(Table_pg3[[#This Row],[Удельное сопротивление грунта, Ом·м]])),V217/SQRT(Table_pg3[[#This Row],[Удельное сопротивление грунта, Ом·м]]))</f>
        <v/>
      </c>
      <c r="Y217" s="57"/>
      <c r="Z217" s="44"/>
      <c r="AA217" s="45"/>
      <c r="AB217" s="7" t="str">
        <f t="shared" si="20"/>
        <v/>
      </c>
      <c r="AC217" s="7" t="str">
        <f>IFERROR(IF(Z217-Z216&lt;=0,"",AB217/SQRT(Table_pg4[[#This Row],[Удельное сопротивление грунта, Ом·м]])),AB217/SQRT(Table_pg4[[#This Row],[Удельное сопротивление грунта, Ом·м]]))</f>
        <v/>
      </c>
      <c r="AE217" s="57"/>
      <c r="AF217" s="44"/>
      <c r="AG217" s="45"/>
      <c r="AI217" s="7" t="str">
        <f>IFERROR(IF(AF217-AF216&lt;=0,"",AH217/SQRT(Table_pg5[[#This Row],[Удельное сопротивление грунта, Ом·м]])),AH217/SQRT(Table_pg5[[#This Row],[Удельное сопротивление грунта, Ом·м]]))</f>
        <v/>
      </c>
      <c r="AK217" s="57"/>
      <c r="AL217" s="44"/>
      <c r="AM217" s="45"/>
      <c r="AN217" s="7" t="str">
        <f t="shared" si="16"/>
        <v/>
      </c>
      <c r="AO217" s="7" t="str">
        <f>IFERROR(IF(AL217-AL216&lt;=0,"",AN217/SQRT(Table_pg6[[#This Row],[Удельное сопротивление грунта, Ом·м]])),AN217/SQRT(Table_pg6[[#This Row],[Удельное сопротивление грунта, Ом·м]]))</f>
        <v/>
      </c>
      <c r="AQ217" s="57"/>
      <c r="AR217" s="44"/>
      <c r="AS217" s="45"/>
      <c r="AU217" s="7" t="str">
        <f>IFERROR(IF(AR217-AR216&lt;=0,"",AT217/SQRT(Table_pg7[[#This Row],[Удельное сопротивление грунта, Ом·м]])),AT217/SQRT(Table_pg7[[#This Row],[Удельное сопротивление грунта, Ом·м]]))</f>
        <v/>
      </c>
      <c r="AW217" s="57"/>
      <c r="AX217" s="44"/>
      <c r="AY217" s="45"/>
      <c r="AZ217" s="7" t="str">
        <f t="shared" si="17"/>
        <v/>
      </c>
      <c r="BA217" s="7" t="str">
        <f>IFERROR(IF(AX217-AX216&lt;=0,"",AZ217/SQRT(Table_pg8[[#This Row],[Удельное сопротивление грунта, Ом·м]])),AZ217/SQRT(Table_pg8[[#This Row],[Удельное сопротивление грунта, Ом·м]]))</f>
        <v/>
      </c>
      <c r="BC217" s="57"/>
      <c r="BD217" s="44"/>
      <c r="BE217" s="45"/>
      <c r="BG217" s="7" t="str">
        <f>IFERROR(IF(BD217-AX236&lt;=0,"",BF217/SQRT(Table_pg9[[#This Row],[Удельное сопротивление грунта, Ом·м]])),BF217/SQRT(Table_pg9[[#This Row],[Удельное сопротивление грунта, Ом·м]]))</f>
        <v/>
      </c>
      <c r="BI217" s="57"/>
      <c r="BJ217" s="44"/>
      <c r="BK217" s="45"/>
      <c r="BM217" s="7" t="str">
        <f>IFERROR(IF(BJ217-BD246&lt;=0,"",BL217/SQRT(Table_pg10[[#This Row],[Удельное сопротивление грунта, Ом·м]])),BL217/SQRT(Table_pg10[[#This Row],[Удельное сопротивление грунта, Ом·м]]))</f>
        <v/>
      </c>
    </row>
    <row r="218" spans="1:65">
      <c r="A218" s="34">
        <v>1</v>
      </c>
      <c r="B218" s="44">
        <v>517.80000000000484</v>
      </c>
      <c r="C218" s="45">
        <v>117.4</v>
      </c>
      <c r="D218" s="7">
        <f t="shared" si="18"/>
        <v>100.00000000002274</v>
      </c>
      <c r="E218" s="7">
        <f>IFERROR(IF(B218-B217&lt;=0,"",D218/SQRT(Table_pg[[#This Row],[Удельное сопротивление грунта, Ом·м]])),D218/SQRT(Table_pg[[#This Row],[Удельное сопротивление грунта, Ом·м]]))</f>
        <v>9.2292402525278483</v>
      </c>
      <c r="G218" s="38">
        <v>213</v>
      </c>
      <c r="H218" s="58">
        <v>517.80000000000484</v>
      </c>
      <c r="I218" s="61">
        <v>117.4</v>
      </c>
      <c r="J218" s="53">
        <f t="shared" si="19"/>
        <v>100.00000000002274</v>
      </c>
      <c r="K218" s="7">
        <f>IFERROR(IF(H218-H217&lt;=0,"",J218/SQRT(Table_pg1[[#This Row],[Удельное сопротивление грунта, Ом·м]])),J218/SQRT(Table_pg1[[#This Row],[Удельное сопротивление грунта, Ом·м]]))</f>
        <v>9.2292402525278483</v>
      </c>
      <c r="Q218" s="7" t="str">
        <f>IFERROR(IF(N218-N217&lt;=0,"",P218/SQRT(Table_pg2[[#This Row],[Удельное сопротивление грунта, Ом·м]])),P218/SQRT(Table_pg2[[#This Row],[Удельное сопротивление грунта, Ом·м]]))</f>
        <v/>
      </c>
      <c r="W218" s="7" t="str">
        <f>IFERROR(IF(T218-T217&lt;=0,"",V218/SQRT(Table_pg3[[#This Row],[Удельное сопротивление грунта, Ом·м]])),V218/SQRT(Table_pg3[[#This Row],[Удельное сопротивление грунта, Ом·м]]))</f>
        <v/>
      </c>
      <c r="Y218" s="57"/>
      <c r="Z218" s="44"/>
      <c r="AA218" s="45"/>
      <c r="AB218" s="7" t="str">
        <f t="shared" si="20"/>
        <v/>
      </c>
      <c r="AC218" s="7" t="str">
        <f>IFERROR(IF(Z218-Z217&lt;=0,"",AB218/SQRT(Table_pg4[[#This Row],[Удельное сопротивление грунта, Ом·м]])),AB218/SQRT(Table_pg4[[#This Row],[Удельное сопротивление грунта, Ом·м]]))</f>
        <v/>
      </c>
      <c r="AE218" s="57"/>
      <c r="AF218" s="44"/>
      <c r="AG218" s="45"/>
      <c r="AI218" s="7" t="str">
        <f>IFERROR(IF(AF218-AF217&lt;=0,"",AH218/SQRT(Table_pg5[[#This Row],[Удельное сопротивление грунта, Ом·м]])),AH218/SQRT(Table_pg5[[#This Row],[Удельное сопротивление грунта, Ом·м]]))</f>
        <v/>
      </c>
      <c r="AK218" s="57"/>
      <c r="AL218" s="44"/>
      <c r="AM218" s="45"/>
      <c r="AN218" s="7" t="str">
        <f t="shared" si="16"/>
        <v/>
      </c>
      <c r="AO218" s="7" t="str">
        <f>IFERROR(IF(AL218-AL217&lt;=0,"",AN218/SQRT(Table_pg6[[#This Row],[Удельное сопротивление грунта, Ом·м]])),AN218/SQRT(Table_pg6[[#This Row],[Удельное сопротивление грунта, Ом·м]]))</f>
        <v/>
      </c>
      <c r="AQ218" s="57"/>
      <c r="AR218" s="44"/>
      <c r="AS218" s="45"/>
      <c r="AU218" s="7" t="str">
        <f>IFERROR(IF(AR218-AR217&lt;=0,"",AT218/SQRT(Table_pg7[[#This Row],[Удельное сопротивление грунта, Ом·м]])),AT218/SQRT(Table_pg7[[#This Row],[Удельное сопротивление грунта, Ом·м]]))</f>
        <v/>
      </c>
      <c r="AW218" s="57"/>
      <c r="AX218" s="44"/>
      <c r="AY218" s="45"/>
      <c r="AZ218" s="7" t="str">
        <f t="shared" si="17"/>
        <v/>
      </c>
      <c r="BA218" s="7" t="str">
        <f>IFERROR(IF(AX218-AX217&lt;=0,"",AZ218/SQRT(Table_pg8[[#This Row],[Удельное сопротивление грунта, Ом·м]])),AZ218/SQRT(Table_pg8[[#This Row],[Удельное сопротивление грунта, Ом·м]]))</f>
        <v/>
      </c>
      <c r="BC218" s="57"/>
      <c r="BD218" s="44"/>
      <c r="BE218" s="45"/>
      <c r="BG218" s="7" t="str">
        <f>IFERROR(IF(BD218-AX237&lt;=0,"",BF218/SQRT(Table_pg9[[#This Row],[Удельное сопротивление грунта, Ом·м]])),BF218/SQRT(Table_pg9[[#This Row],[Удельное сопротивление грунта, Ом·м]]))</f>
        <v/>
      </c>
      <c r="BI218" s="57"/>
      <c r="BJ218" s="44"/>
      <c r="BK218" s="45"/>
      <c r="BM218" s="7" t="str">
        <f>IFERROR(IF(BJ218-BD247&lt;=0,"",BL218/SQRT(Table_pg10[[#This Row],[Удельное сопротивление грунта, Ом·м]])),BL218/SQRT(Table_pg10[[#This Row],[Удельное сопротивление грунта, Ом·м]]))</f>
        <v/>
      </c>
    </row>
    <row r="219" spans="1:65">
      <c r="A219" s="34">
        <v>1</v>
      </c>
      <c r="B219" s="44">
        <v>517.90000000000487</v>
      </c>
      <c r="C219" s="45">
        <v>81.099999999999994</v>
      </c>
      <c r="D219" s="7">
        <f t="shared" si="18"/>
        <v>100.00000000002274</v>
      </c>
      <c r="E219" s="7">
        <f>IFERROR(IF(B219-B218&lt;=0,"",D219/SQRT(Table_pg[[#This Row],[Удельное сопротивление грунта, Ом·м]])),D219/SQRT(Table_pg[[#This Row],[Удельное сопротивление грунта, Ом·м]]))</f>
        <v>11.104258744682603</v>
      </c>
      <c r="G219" s="49">
        <v>214</v>
      </c>
      <c r="H219" s="59">
        <v>517.90000000000487</v>
      </c>
      <c r="I219" s="60">
        <v>81.099999999999994</v>
      </c>
      <c r="J219" s="52">
        <f t="shared" si="19"/>
        <v>100.00000000002274</v>
      </c>
      <c r="K219" s="7">
        <f>IFERROR(IF(H219-H218&lt;=0,"",J219/SQRT(Table_pg1[[#This Row],[Удельное сопротивление грунта, Ом·м]])),J219/SQRT(Table_pg1[[#This Row],[Удельное сопротивление грунта, Ом·м]]))</f>
        <v>11.104258744682603</v>
      </c>
      <c r="Q219" s="7" t="str">
        <f>IFERROR(IF(N219-N218&lt;=0,"",P219/SQRT(Table_pg2[[#This Row],[Удельное сопротивление грунта, Ом·м]])),P219/SQRT(Table_pg2[[#This Row],[Удельное сопротивление грунта, Ом·м]]))</f>
        <v/>
      </c>
      <c r="W219" s="7" t="str">
        <f>IFERROR(IF(T219-T218&lt;=0,"",V219/SQRT(Table_pg3[[#This Row],[Удельное сопротивление грунта, Ом·м]])),V219/SQRT(Table_pg3[[#This Row],[Удельное сопротивление грунта, Ом·м]]))</f>
        <v/>
      </c>
      <c r="Y219" s="57"/>
      <c r="Z219" s="44"/>
      <c r="AA219" s="45"/>
      <c r="AB219" s="7" t="str">
        <f t="shared" si="20"/>
        <v/>
      </c>
      <c r="AC219" s="7" t="str">
        <f>IFERROR(IF(Z219-Z218&lt;=0,"",AB219/SQRT(Table_pg4[[#This Row],[Удельное сопротивление грунта, Ом·м]])),AB219/SQRT(Table_pg4[[#This Row],[Удельное сопротивление грунта, Ом·м]]))</f>
        <v/>
      </c>
      <c r="AE219" s="57"/>
      <c r="AF219" s="44"/>
      <c r="AG219" s="45"/>
      <c r="AI219" s="7" t="str">
        <f>IFERROR(IF(AF219-AF218&lt;=0,"",AH219/SQRT(Table_pg5[[#This Row],[Удельное сопротивление грунта, Ом·м]])),AH219/SQRT(Table_pg5[[#This Row],[Удельное сопротивление грунта, Ом·м]]))</f>
        <v/>
      </c>
      <c r="AK219" s="57"/>
      <c r="AL219" s="44"/>
      <c r="AM219" s="45"/>
      <c r="AN219" s="7" t="str">
        <f t="shared" si="16"/>
        <v/>
      </c>
      <c r="AO219" s="7" t="str">
        <f>IFERROR(IF(AL219-AL218&lt;=0,"",AN219/SQRT(Table_pg6[[#This Row],[Удельное сопротивление грунта, Ом·м]])),AN219/SQRT(Table_pg6[[#This Row],[Удельное сопротивление грунта, Ом·м]]))</f>
        <v/>
      </c>
      <c r="AQ219" s="57"/>
      <c r="AR219" s="44"/>
      <c r="AS219" s="45"/>
      <c r="AU219" s="7" t="str">
        <f>IFERROR(IF(AR219-AR218&lt;=0,"",AT219/SQRT(Table_pg7[[#This Row],[Удельное сопротивление грунта, Ом·м]])),AT219/SQRT(Table_pg7[[#This Row],[Удельное сопротивление грунта, Ом·м]]))</f>
        <v/>
      </c>
      <c r="AW219" s="57"/>
      <c r="AX219" s="44"/>
      <c r="AY219" s="45"/>
      <c r="AZ219" s="7" t="str">
        <f t="shared" si="17"/>
        <v/>
      </c>
      <c r="BA219" s="7" t="str">
        <f>IFERROR(IF(AX219-AX218&lt;=0,"",AZ219/SQRT(Table_pg8[[#This Row],[Удельное сопротивление грунта, Ом·м]])),AZ219/SQRT(Table_pg8[[#This Row],[Удельное сопротивление грунта, Ом·м]]))</f>
        <v/>
      </c>
      <c r="BC219" s="57"/>
      <c r="BD219" s="44"/>
      <c r="BE219" s="45"/>
      <c r="BG219" s="7" t="str">
        <f>IFERROR(IF(BD219-AX238&lt;=0,"",BF219/SQRT(Table_pg9[[#This Row],[Удельное сопротивление грунта, Ом·м]])),BF219/SQRT(Table_pg9[[#This Row],[Удельное сопротивление грунта, Ом·м]]))</f>
        <v/>
      </c>
      <c r="BI219" s="57"/>
      <c r="BJ219" s="44"/>
      <c r="BK219" s="45"/>
      <c r="BM219" s="7" t="str">
        <f>IFERROR(IF(BJ219-BD248&lt;=0,"",BL219/SQRT(Table_pg10[[#This Row],[Удельное сопротивление грунта, Ом·м]])),BL219/SQRT(Table_pg10[[#This Row],[Удельное сопротивление грунта, Ом·м]]))</f>
        <v/>
      </c>
    </row>
    <row r="220" spans="1:65">
      <c r="A220" s="34">
        <v>1</v>
      </c>
      <c r="B220" s="44">
        <v>518.00000000000489</v>
      </c>
      <c r="C220" s="45">
        <v>94.6</v>
      </c>
      <c r="D220" s="7">
        <f t="shared" si="18"/>
        <v>100.00000000002274</v>
      </c>
      <c r="E220" s="7">
        <f>IFERROR(IF(B220-B219&lt;=0,"",D220/SQRT(Table_pg[[#This Row],[Удельное сопротивление грунта, Ом·м]])),D220/SQRT(Table_pg[[#This Row],[Удельное сопротивление грунта, Ом·м]]))</f>
        <v>10.28145151441065</v>
      </c>
      <c r="G220" s="38">
        <v>215</v>
      </c>
      <c r="H220" s="58">
        <v>518.00000000000489</v>
      </c>
      <c r="I220" s="61">
        <v>94.6</v>
      </c>
      <c r="J220" s="53">
        <f t="shared" si="19"/>
        <v>100.00000000002274</v>
      </c>
      <c r="K220" s="7">
        <f>IFERROR(IF(H220-H219&lt;=0,"",J220/SQRT(Table_pg1[[#This Row],[Удельное сопротивление грунта, Ом·м]])),J220/SQRT(Table_pg1[[#This Row],[Удельное сопротивление грунта, Ом·м]]))</f>
        <v>10.28145151441065</v>
      </c>
      <c r="Q220" s="7" t="str">
        <f>IFERROR(IF(N220-N219&lt;=0,"",P220/SQRT(Table_pg2[[#This Row],[Удельное сопротивление грунта, Ом·м]])),P220/SQRT(Table_pg2[[#This Row],[Удельное сопротивление грунта, Ом·м]]))</f>
        <v/>
      </c>
      <c r="W220" s="7" t="str">
        <f>IFERROR(IF(T220-T219&lt;=0,"",V220/SQRT(Table_pg3[[#This Row],[Удельное сопротивление грунта, Ом·м]])),V220/SQRT(Table_pg3[[#This Row],[Удельное сопротивление грунта, Ом·м]]))</f>
        <v/>
      </c>
      <c r="Y220" s="57"/>
      <c r="Z220" s="44"/>
      <c r="AA220" s="45"/>
      <c r="AB220" s="7" t="str">
        <f t="shared" si="20"/>
        <v/>
      </c>
      <c r="AC220" s="7" t="str">
        <f>IFERROR(IF(Z220-Z219&lt;=0,"",AB220/SQRT(Table_pg4[[#This Row],[Удельное сопротивление грунта, Ом·м]])),AB220/SQRT(Table_pg4[[#This Row],[Удельное сопротивление грунта, Ом·м]]))</f>
        <v/>
      </c>
      <c r="AE220" s="57"/>
      <c r="AF220" s="44"/>
      <c r="AG220" s="45"/>
      <c r="AI220" s="7" t="str">
        <f>IFERROR(IF(AF220-AF219&lt;=0,"",AH220/SQRT(Table_pg5[[#This Row],[Удельное сопротивление грунта, Ом·м]])),AH220/SQRT(Table_pg5[[#This Row],[Удельное сопротивление грунта, Ом·м]]))</f>
        <v/>
      </c>
      <c r="AK220" s="57"/>
      <c r="AL220" s="44"/>
      <c r="AM220" s="45"/>
      <c r="AN220" s="7" t="str">
        <f t="shared" si="16"/>
        <v/>
      </c>
      <c r="AO220" s="7" t="str">
        <f>IFERROR(IF(AL220-AL219&lt;=0,"",AN220/SQRT(Table_pg6[[#This Row],[Удельное сопротивление грунта, Ом·м]])),AN220/SQRT(Table_pg6[[#This Row],[Удельное сопротивление грунта, Ом·м]]))</f>
        <v/>
      </c>
      <c r="AQ220" s="57"/>
      <c r="AR220" s="44"/>
      <c r="AS220" s="45"/>
      <c r="AU220" s="7" t="str">
        <f>IFERROR(IF(AR220-AR219&lt;=0,"",AT220/SQRT(Table_pg7[[#This Row],[Удельное сопротивление грунта, Ом·м]])),AT220/SQRT(Table_pg7[[#This Row],[Удельное сопротивление грунта, Ом·м]]))</f>
        <v/>
      </c>
      <c r="AW220" s="57"/>
      <c r="AX220" s="44"/>
      <c r="AY220" s="45"/>
      <c r="AZ220" s="7" t="str">
        <f t="shared" si="17"/>
        <v/>
      </c>
      <c r="BA220" s="7" t="str">
        <f>IFERROR(IF(AX220-AX219&lt;=0,"",AZ220/SQRT(Table_pg8[[#This Row],[Удельное сопротивление грунта, Ом·м]])),AZ220/SQRT(Table_pg8[[#This Row],[Удельное сопротивление грунта, Ом·м]]))</f>
        <v/>
      </c>
      <c r="BC220" s="57"/>
      <c r="BD220" s="44"/>
      <c r="BE220" s="45"/>
      <c r="BG220" s="7" t="str">
        <f>IFERROR(IF(BD220-AX239&lt;=0,"",BF220/SQRT(Table_pg9[[#This Row],[Удельное сопротивление грунта, Ом·м]])),BF220/SQRT(Table_pg9[[#This Row],[Удельное сопротивление грунта, Ом·м]]))</f>
        <v/>
      </c>
      <c r="BI220" s="57"/>
      <c r="BJ220" s="44"/>
      <c r="BK220" s="45"/>
      <c r="BM220" s="7" t="str">
        <f>IFERROR(IF(BJ220-BD249&lt;=0,"",BL220/SQRT(Table_pg10[[#This Row],[Удельное сопротивление грунта, Ом·м]])),BL220/SQRT(Table_pg10[[#This Row],[Удельное сопротивление грунта, Ом·м]]))</f>
        <v/>
      </c>
    </row>
    <row r="221" spans="1:65">
      <c r="A221" s="34">
        <v>1</v>
      </c>
      <c r="B221" s="44">
        <v>518.10000000000491</v>
      </c>
      <c r="C221" s="45">
        <v>152</v>
      </c>
      <c r="D221" s="7">
        <f t="shared" si="18"/>
        <v>100.00000000002274</v>
      </c>
      <c r="E221" s="7">
        <f>IFERROR(IF(B221-B220&lt;=0,"",D221/SQRT(Table_pg[[#This Row],[Удельное сопротивление грунта, Ом·м]])),D221/SQRT(Table_pg[[#This Row],[Удельное сопротивление грунта, Ом·м]]))</f>
        <v>8.1110710565399717</v>
      </c>
      <c r="G221" s="49">
        <v>216</v>
      </c>
      <c r="H221" s="59">
        <v>518.10000000000491</v>
      </c>
      <c r="I221" s="60">
        <v>152</v>
      </c>
      <c r="J221" s="52">
        <f t="shared" si="19"/>
        <v>100.00000000002274</v>
      </c>
      <c r="K221" s="7">
        <f>IFERROR(IF(H221-H220&lt;=0,"",J221/SQRT(Table_pg1[[#This Row],[Удельное сопротивление грунта, Ом·м]])),J221/SQRT(Table_pg1[[#This Row],[Удельное сопротивление грунта, Ом·м]]))</f>
        <v>8.1110710565399717</v>
      </c>
      <c r="Q221" s="7" t="str">
        <f>IFERROR(IF(N221-N220&lt;=0,"",P221/SQRT(Table_pg2[[#This Row],[Удельное сопротивление грунта, Ом·м]])),P221/SQRT(Table_pg2[[#This Row],[Удельное сопротивление грунта, Ом·м]]))</f>
        <v/>
      </c>
      <c r="W221" s="7" t="str">
        <f>IFERROR(IF(T221-T220&lt;=0,"",V221/SQRT(Table_pg3[[#This Row],[Удельное сопротивление грунта, Ом·м]])),V221/SQRT(Table_pg3[[#This Row],[Удельное сопротивление грунта, Ом·м]]))</f>
        <v/>
      </c>
      <c r="Y221" s="57"/>
      <c r="Z221" s="44"/>
      <c r="AA221" s="45"/>
      <c r="AB221" s="7" t="str">
        <f t="shared" si="20"/>
        <v/>
      </c>
      <c r="AC221" s="7" t="str">
        <f>IFERROR(IF(Z221-Z220&lt;=0,"",AB221/SQRT(Table_pg4[[#This Row],[Удельное сопротивление грунта, Ом·м]])),AB221/SQRT(Table_pg4[[#This Row],[Удельное сопротивление грунта, Ом·м]]))</f>
        <v/>
      </c>
      <c r="AE221" s="57"/>
      <c r="AF221" s="44"/>
      <c r="AG221" s="45"/>
      <c r="AI221" s="7" t="str">
        <f>IFERROR(IF(AF221-AF220&lt;=0,"",AH221/SQRT(Table_pg5[[#This Row],[Удельное сопротивление грунта, Ом·м]])),AH221/SQRT(Table_pg5[[#This Row],[Удельное сопротивление грунта, Ом·м]]))</f>
        <v/>
      </c>
      <c r="AK221" s="57"/>
      <c r="AL221" s="44"/>
      <c r="AM221" s="45"/>
      <c r="AN221" s="7" t="str">
        <f t="shared" si="16"/>
        <v/>
      </c>
      <c r="AO221" s="7" t="str">
        <f>IFERROR(IF(AL221-AL220&lt;=0,"",AN221/SQRT(Table_pg6[[#This Row],[Удельное сопротивление грунта, Ом·м]])),AN221/SQRT(Table_pg6[[#This Row],[Удельное сопротивление грунта, Ом·м]]))</f>
        <v/>
      </c>
      <c r="AQ221" s="57"/>
      <c r="AR221" s="44"/>
      <c r="AS221" s="45"/>
      <c r="AU221" s="7" t="str">
        <f>IFERROR(IF(AR221-AR220&lt;=0,"",AT221/SQRT(Table_pg7[[#This Row],[Удельное сопротивление грунта, Ом·м]])),AT221/SQRT(Table_pg7[[#This Row],[Удельное сопротивление грунта, Ом·м]]))</f>
        <v/>
      </c>
      <c r="AW221" s="57"/>
      <c r="AX221" s="44"/>
      <c r="AY221" s="45"/>
      <c r="AZ221" s="7" t="str">
        <f t="shared" si="17"/>
        <v/>
      </c>
      <c r="BA221" s="7" t="str">
        <f>IFERROR(IF(AX221-AX220&lt;=0,"",AZ221/SQRT(Table_pg8[[#This Row],[Удельное сопротивление грунта, Ом·м]])),AZ221/SQRT(Table_pg8[[#This Row],[Удельное сопротивление грунта, Ом·м]]))</f>
        <v/>
      </c>
      <c r="BC221" s="57"/>
      <c r="BD221" s="44"/>
      <c r="BE221" s="45"/>
      <c r="BG221" s="7" t="str">
        <f>IFERROR(IF(BD221-AX240&lt;=0,"",BF221/SQRT(Table_pg9[[#This Row],[Удельное сопротивление грунта, Ом·м]])),BF221/SQRT(Table_pg9[[#This Row],[Удельное сопротивление грунта, Ом·м]]))</f>
        <v/>
      </c>
      <c r="BI221" s="57"/>
      <c r="BJ221" s="44"/>
      <c r="BK221" s="45"/>
      <c r="BM221" s="7" t="str">
        <f>IFERROR(IF(BJ221-BD250&lt;=0,"",BL221/SQRT(Table_pg10[[#This Row],[Удельное сопротивление грунта, Ом·м]])),BL221/SQRT(Table_pg10[[#This Row],[Удельное сопротивление грунта, Ом·м]]))</f>
        <v/>
      </c>
    </row>
    <row r="222" spans="1:65">
      <c r="A222" s="34">
        <v>1</v>
      </c>
      <c r="B222" s="44">
        <v>518.20000000000493</v>
      </c>
      <c r="C222" s="45">
        <v>90.9</v>
      </c>
      <c r="D222" s="7">
        <f t="shared" si="18"/>
        <v>100.00000000002274</v>
      </c>
      <c r="E222" s="7">
        <f>IFERROR(IF(B222-B221&lt;=0,"",D222/SQRT(Table_pg[[#This Row],[Удельное сопротивление грунта, Ом·м]])),D222/SQRT(Table_pg[[#This Row],[Удельное сопротивление грунта, Ом·м]]))</f>
        <v>10.488612925461595</v>
      </c>
      <c r="G222" s="38">
        <v>217</v>
      </c>
      <c r="H222" s="58">
        <v>518.20000000000493</v>
      </c>
      <c r="I222" s="61">
        <v>90.9</v>
      </c>
      <c r="J222" s="53">
        <f t="shared" si="19"/>
        <v>100.00000000002274</v>
      </c>
      <c r="K222" s="7">
        <f>IFERROR(IF(H222-H221&lt;=0,"",J222/SQRT(Table_pg1[[#This Row],[Удельное сопротивление грунта, Ом·м]])),J222/SQRT(Table_pg1[[#This Row],[Удельное сопротивление грунта, Ом·м]]))</f>
        <v>10.488612925461595</v>
      </c>
      <c r="Q222" s="7" t="str">
        <f>IFERROR(IF(N222-N221&lt;=0,"",P222/SQRT(Table_pg2[[#This Row],[Удельное сопротивление грунта, Ом·м]])),P222/SQRT(Table_pg2[[#This Row],[Удельное сопротивление грунта, Ом·м]]))</f>
        <v/>
      </c>
      <c r="W222" s="7" t="str">
        <f>IFERROR(IF(T222-T221&lt;=0,"",V222/SQRT(Table_pg3[[#This Row],[Удельное сопротивление грунта, Ом·м]])),V222/SQRT(Table_pg3[[#This Row],[Удельное сопротивление грунта, Ом·м]]))</f>
        <v/>
      </c>
      <c r="Y222" s="57"/>
      <c r="Z222" s="44"/>
      <c r="AA222" s="45"/>
      <c r="AB222" s="7" t="str">
        <f t="shared" si="20"/>
        <v/>
      </c>
      <c r="AC222" s="7" t="str">
        <f>IFERROR(IF(Z222-Z221&lt;=0,"",AB222/SQRT(Table_pg4[[#This Row],[Удельное сопротивление грунта, Ом·м]])),AB222/SQRT(Table_pg4[[#This Row],[Удельное сопротивление грунта, Ом·м]]))</f>
        <v/>
      </c>
      <c r="AE222" s="57"/>
      <c r="AF222" s="44"/>
      <c r="AG222" s="45"/>
      <c r="AI222" s="7" t="str">
        <f>IFERROR(IF(AF222-AF221&lt;=0,"",AH222/SQRT(Table_pg5[[#This Row],[Удельное сопротивление грунта, Ом·м]])),AH222/SQRT(Table_pg5[[#This Row],[Удельное сопротивление грунта, Ом·м]]))</f>
        <v/>
      </c>
      <c r="AK222" s="57"/>
      <c r="AL222" s="44"/>
      <c r="AM222" s="45"/>
      <c r="AN222" s="7" t="str">
        <f t="shared" si="16"/>
        <v/>
      </c>
      <c r="AO222" s="7" t="str">
        <f>IFERROR(IF(AL222-AL221&lt;=0,"",AN222/SQRT(Table_pg6[[#This Row],[Удельное сопротивление грунта, Ом·м]])),AN222/SQRT(Table_pg6[[#This Row],[Удельное сопротивление грунта, Ом·м]]))</f>
        <v/>
      </c>
      <c r="AQ222" s="57"/>
      <c r="AR222" s="44"/>
      <c r="AS222" s="45"/>
      <c r="AU222" s="7" t="str">
        <f>IFERROR(IF(AR222-AR221&lt;=0,"",AT222/SQRT(Table_pg7[[#This Row],[Удельное сопротивление грунта, Ом·м]])),AT222/SQRT(Table_pg7[[#This Row],[Удельное сопротивление грунта, Ом·м]]))</f>
        <v/>
      </c>
      <c r="AW222" s="57"/>
      <c r="AX222" s="44"/>
      <c r="AY222" s="45"/>
      <c r="AZ222" s="7" t="str">
        <f t="shared" si="17"/>
        <v/>
      </c>
      <c r="BA222" s="7" t="str">
        <f>IFERROR(IF(AX222-AX221&lt;=0,"",AZ222/SQRT(Table_pg8[[#This Row],[Удельное сопротивление грунта, Ом·м]])),AZ222/SQRT(Table_pg8[[#This Row],[Удельное сопротивление грунта, Ом·м]]))</f>
        <v/>
      </c>
      <c r="BC222" s="57"/>
      <c r="BD222" s="44"/>
      <c r="BE222" s="45"/>
      <c r="BG222" s="7" t="str">
        <f>IFERROR(IF(BD222-AX241&lt;=0,"",BF222/SQRT(Table_pg9[[#This Row],[Удельное сопротивление грунта, Ом·м]])),BF222/SQRT(Table_pg9[[#This Row],[Удельное сопротивление грунта, Ом·м]]))</f>
        <v/>
      </c>
      <c r="BI222" s="57"/>
      <c r="BJ222" s="44"/>
      <c r="BK222" s="45"/>
      <c r="BM222" s="7" t="str">
        <f>IFERROR(IF(BJ222-BD251&lt;=0,"",BL222/SQRT(Table_pg10[[#This Row],[Удельное сопротивление грунта, Ом·м]])),BL222/SQRT(Table_pg10[[#This Row],[Удельное сопротивление грунта, Ом·м]]))</f>
        <v/>
      </c>
    </row>
    <row r="223" spans="1:65">
      <c r="A223" s="34">
        <v>1</v>
      </c>
      <c r="B223" s="44">
        <v>518.30000000000496</v>
      </c>
      <c r="C223" s="45">
        <v>69.5</v>
      </c>
      <c r="D223" s="7">
        <f t="shared" si="18"/>
        <v>100.00000000002274</v>
      </c>
      <c r="E223" s="7">
        <f>IFERROR(IF(B223-B222&lt;=0,"",D223/SQRT(Table_pg[[#This Row],[Удельное сопротивление грунта, Ом·м]])),D223/SQRT(Table_pg[[#This Row],[Удельное сопротивление грунта, Ом·м]]))</f>
        <v>11.995202878084072</v>
      </c>
      <c r="G223" s="49">
        <v>218</v>
      </c>
      <c r="H223" s="59">
        <v>518.30000000000496</v>
      </c>
      <c r="I223" s="60">
        <v>69.5</v>
      </c>
      <c r="J223" s="52">
        <f t="shared" si="19"/>
        <v>100.00000000002274</v>
      </c>
      <c r="K223" s="7">
        <f>IFERROR(IF(H223-H222&lt;=0,"",J223/SQRT(Table_pg1[[#This Row],[Удельное сопротивление грунта, Ом·м]])),J223/SQRT(Table_pg1[[#This Row],[Удельное сопротивление грунта, Ом·м]]))</f>
        <v>11.995202878084072</v>
      </c>
      <c r="Q223" s="7" t="str">
        <f>IFERROR(IF(N223-N222&lt;=0,"",P223/SQRT(Table_pg2[[#This Row],[Удельное сопротивление грунта, Ом·м]])),P223/SQRT(Table_pg2[[#This Row],[Удельное сопротивление грунта, Ом·м]]))</f>
        <v/>
      </c>
      <c r="W223" s="7" t="str">
        <f>IFERROR(IF(T223-T222&lt;=0,"",V223/SQRT(Table_pg3[[#This Row],[Удельное сопротивление грунта, Ом·м]])),V223/SQRT(Table_pg3[[#This Row],[Удельное сопротивление грунта, Ом·м]]))</f>
        <v/>
      </c>
      <c r="Y223" s="57"/>
      <c r="Z223" s="44"/>
      <c r="AA223" s="45"/>
      <c r="AB223" s="7" t="str">
        <f t="shared" si="20"/>
        <v/>
      </c>
      <c r="AC223" s="7" t="str">
        <f>IFERROR(IF(Z223-Z222&lt;=0,"",AB223/SQRT(Table_pg4[[#This Row],[Удельное сопротивление грунта, Ом·м]])),AB223/SQRT(Table_pg4[[#This Row],[Удельное сопротивление грунта, Ом·м]]))</f>
        <v/>
      </c>
      <c r="AE223" s="57"/>
      <c r="AF223" s="44"/>
      <c r="AG223" s="45"/>
      <c r="AI223" s="7" t="str">
        <f>IFERROR(IF(AF223-AF222&lt;=0,"",AH223/SQRT(Table_pg5[[#This Row],[Удельное сопротивление грунта, Ом·м]])),AH223/SQRT(Table_pg5[[#This Row],[Удельное сопротивление грунта, Ом·м]]))</f>
        <v/>
      </c>
      <c r="AK223" s="57"/>
      <c r="AL223" s="44"/>
      <c r="AM223" s="45"/>
      <c r="AN223" s="7" t="str">
        <f t="shared" si="16"/>
        <v/>
      </c>
      <c r="AO223" s="7" t="str">
        <f>IFERROR(IF(AL223-AL222&lt;=0,"",AN223/SQRT(Table_pg6[[#This Row],[Удельное сопротивление грунта, Ом·м]])),AN223/SQRT(Table_pg6[[#This Row],[Удельное сопротивление грунта, Ом·м]]))</f>
        <v/>
      </c>
      <c r="AQ223" s="57"/>
      <c r="AR223" s="44"/>
      <c r="AS223" s="45"/>
      <c r="AU223" s="7" t="str">
        <f>IFERROR(IF(AR223-AR222&lt;=0,"",AT223/SQRT(Table_pg7[[#This Row],[Удельное сопротивление грунта, Ом·м]])),AT223/SQRT(Table_pg7[[#This Row],[Удельное сопротивление грунта, Ом·м]]))</f>
        <v/>
      </c>
      <c r="AW223" s="57"/>
      <c r="AX223" s="44"/>
      <c r="AY223" s="45"/>
      <c r="AZ223" s="7" t="str">
        <f t="shared" si="17"/>
        <v/>
      </c>
      <c r="BA223" s="7" t="str">
        <f>IFERROR(IF(AX223-AX222&lt;=0,"",AZ223/SQRT(Table_pg8[[#This Row],[Удельное сопротивление грунта, Ом·м]])),AZ223/SQRT(Table_pg8[[#This Row],[Удельное сопротивление грунта, Ом·м]]))</f>
        <v/>
      </c>
      <c r="BC223" s="57"/>
      <c r="BD223" s="44"/>
      <c r="BE223" s="45"/>
      <c r="BG223" s="7" t="str">
        <f>IFERROR(IF(BD223-AX242&lt;=0,"",BF223/SQRT(Table_pg9[[#This Row],[Удельное сопротивление грунта, Ом·м]])),BF223/SQRT(Table_pg9[[#This Row],[Удельное сопротивление грунта, Ом·м]]))</f>
        <v/>
      </c>
      <c r="BI223" s="57"/>
      <c r="BJ223" s="44"/>
      <c r="BK223" s="45"/>
      <c r="BM223" s="7" t="str">
        <f>IFERROR(IF(BJ223-BD252&lt;=0,"",BL223/SQRT(Table_pg10[[#This Row],[Удельное сопротивление грунта, Ом·м]])),BL223/SQRT(Table_pg10[[#This Row],[Удельное сопротивление грунта, Ом·м]]))</f>
        <v/>
      </c>
    </row>
    <row r="224" spans="1:65">
      <c r="A224" s="34">
        <v>1</v>
      </c>
      <c r="B224" s="44">
        <v>518.40000000000498</v>
      </c>
      <c r="C224" s="45">
        <v>62.5</v>
      </c>
      <c r="D224" s="7">
        <f t="shared" si="18"/>
        <v>100.00000000002274</v>
      </c>
      <c r="E224" s="7">
        <f>IFERROR(IF(B224-B223&lt;=0,"",D224/SQRT(Table_pg[[#This Row],[Удельное сопротивление грунта, Ом·м]])),D224/SQRT(Table_pg[[#This Row],[Удельное сопротивление грунта, Ом·м]]))</f>
        <v>12.649110640676394</v>
      </c>
      <c r="G224" s="38">
        <v>219</v>
      </c>
      <c r="H224" s="58">
        <v>518.40000000000498</v>
      </c>
      <c r="I224" s="61">
        <v>62.5</v>
      </c>
      <c r="J224" s="53">
        <f t="shared" si="19"/>
        <v>100.00000000002274</v>
      </c>
      <c r="K224" s="7">
        <f>IFERROR(IF(H224-H223&lt;=0,"",J224/SQRT(Table_pg1[[#This Row],[Удельное сопротивление грунта, Ом·м]])),J224/SQRT(Table_pg1[[#This Row],[Удельное сопротивление грунта, Ом·м]]))</f>
        <v>12.649110640676394</v>
      </c>
      <c r="Q224" s="7" t="str">
        <f>IFERROR(IF(N224-N223&lt;=0,"",P224/SQRT(Table_pg2[[#This Row],[Удельное сопротивление грунта, Ом·м]])),P224/SQRT(Table_pg2[[#This Row],[Удельное сопротивление грунта, Ом·м]]))</f>
        <v/>
      </c>
      <c r="W224" s="7" t="str">
        <f>IFERROR(IF(T224-T223&lt;=0,"",V224/SQRT(Table_pg3[[#This Row],[Удельное сопротивление грунта, Ом·м]])),V224/SQRT(Table_pg3[[#This Row],[Удельное сопротивление грунта, Ом·м]]))</f>
        <v/>
      </c>
      <c r="Y224" s="57"/>
      <c r="Z224" s="44"/>
      <c r="AA224" s="45"/>
      <c r="AB224" s="7" t="str">
        <f t="shared" si="20"/>
        <v/>
      </c>
      <c r="AC224" s="7" t="str">
        <f>IFERROR(IF(Z224-Z223&lt;=0,"",AB224/SQRT(Table_pg4[[#This Row],[Удельное сопротивление грунта, Ом·м]])),AB224/SQRT(Table_pg4[[#This Row],[Удельное сопротивление грунта, Ом·м]]))</f>
        <v/>
      </c>
      <c r="AE224" s="57"/>
      <c r="AF224" s="44"/>
      <c r="AG224" s="45"/>
      <c r="AI224" s="7" t="str">
        <f>IFERROR(IF(AF224-AF223&lt;=0,"",AH224/SQRT(Table_pg5[[#This Row],[Удельное сопротивление грунта, Ом·м]])),AH224/SQRT(Table_pg5[[#This Row],[Удельное сопротивление грунта, Ом·м]]))</f>
        <v/>
      </c>
      <c r="AK224" s="57"/>
      <c r="AL224" s="44"/>
      <c r="AM224" s="45"/>
      <c r="AN224" s="7" t="str">
        <f t="shared" si="16"/>
        <v/>
      </c>
      <c r="AO224" s="7" t="str">
        <f>IFERROR(IF(AL224-AL223&lt;=0,"",AN224/SQRT(Table_pg6[[#This Row],[Удельное сопротивление грунта, Ом·м]])),AN224/SQRT(Table_pg6[[#This Row],[Удельное сопротивление грунта, Ом·м]]))</f>
        <v/>
      </c>
      <c r="AQ224" s="57"/>
      <c r="AR224" s="44"/>
      <c r="AS224" s="45"/>
      <c r="AU224" s="7" t="str">
        <f>IFERROR(IF(AR224-AR223&lt;=0,"",AT224/SQRT(Table_pg7[[#This Row],[Удельное сопротивление грунта, Ом·м]])),AT224/SQRT(Table_pg7[[#This Row],[Удельное сопротивление грунта, Ом·м]]))</f>
        <v/>
      </c>
      <c r="AW224" s="57"/>
      <c r="AX224" s="44"/>
      <c r="AY224" s="45"/>
      <c r="AZ224" s="7" t="str">
        <f t="shared" si="17"/>
        <v/>
      </c>
      <c r="BA224" s="7" t="str">
        <f>IFERROR(IF(AX224-AX223&lt;=0,"",AZ224/SQRT(Table_pg8[[#This Row],[Удельное сопротивление грунта, Ом·м]])),AZ224/SQRT(Table_pg8[[#This Row],[Удельное сопротивление грунта, Ом·м]]))</f>
        <v/>
      </c>
      <c r="BC224" s="57"/>
      <c r="BD224" s="44"/>
      <c r="BE224" s="45"/>
      <c r="BG224" s="7" t="str">
        <f>IFERROR(IF(BD224-AX243&lt;=0,"",BF224/SQRT(Table_pg9[[#This Row],[Удельное сопротивление грунта, Ом·м]])),BF224/SQRT(Table_pg9[[#This Row],[Удельное сопротивление грунта, Ом·м]]))</f>
        <v/>
      </c>
      <c r="BI224" s="57"/>
      <c r="BJ224" s="44"/>
      <c r="BK224" s="45"/>
      <c r="BM224" s="7" t="str">
        <f>IFERROR(IF(BJ224-BD253&lt;=0,"",BL224/SQRT(Table_pg10[[#This Row],[Удельное сопротивление грунта, Ом·м]])),BL224/SQRT(Table_pg10[[#This Row],[Удельное сопротивление грунта, Ом·м]]))</f>
        <v/>
      </c>
    </row>
    <row r="225" spans="1:65">
      <c r="A225" s="34">
        <v>1</v>
      </c>
      <c r="B225" s="44">
        <v>518.500000000005</v>
      </c>
      <c r="C225" s="45">
        <v>61.7</v>
      </c>
      <c r="D225" s="7">
        <f t="shared" si="18"/>
        <v>100.00000000002274</v>
      </c>
      <c r="E225" s="7">
        <f>IFERROR(IF(B225-B224&lt;=0,"",D225/SQRT(Table_pg[[#This Row],[Удельное сопротивление грунта, Ом·м]])),D225/SQRT(Table_pg[[#This Row],[Удельное сопротивление грунта, Ом·м]]))</f>
        <v>12.730850493782786</v>
      </c>
      <c r="G225" s="49">
        <v>220</v>
      </c>
      <c r="H225" s="59">
        <v>518.500000000005</v>
      </c>
      <c r="I225" s="60">
        <v>61.7</v>
      </c>
      <c r="J225" s="52">
        <f t="shared" si="19"/>
        <v>100.00000000002274</v>
      </c>
      <c r="K225" s="7">
        <f>IFERROR(IF(H225-H224&lt;=0,"",J225/SQRT(Table_pg1[[#This Row],[Удельное сопротивление грунта, Ом·м]])),J225/SQRT(Table_pg1[[#This Row],[Удельное сопротивление грунта, Ом·м]]))</f>
        <v>12.730850493782786</v>
      </c>
      <c r="Q225" s="7" t="str">
        <f>IFERROR(IF(N225-N224&lt;=0,"",P225/SQRT(Table_pg2[[#This Row],[Удельное сопротивление грунта, Ом·м]])),P225/SQRT(Table_pg2[[#This Row],[Удельное сопротивление грунта, Ом·м]]))</f>
        <v/>
      </c>
      <c r="W225" s="7" t="str">
        <f>IFERROR(IF(T225-T224&lt;=0,"",V225/SQRT(Table_pg3[[#This Row],[Удельное сопротивление грунта, Ом·м]])),V225/SQRT(Table_pg3[[#This Row],[Удельное сопротивление грунта, Ом·м]]))</f>
        <v/>
      </c>
      <c r="Y225" s="57"/>
      <c r="Z225" s="44"/>
      <c r="AA225" s="45"/>
      <c r="AB225" s="7" t="str">
        <f t="shared" si="20"/>
        <v/>
      </c>
      <c r="AC225" s="7" t="str">
        <f>IFERROR(IF(Z225-Z224&lt;=0,"",AB225/SQRT(Table_pg4[[#This Row],[Удельное сопротивление грунта, Ом·м]])),AB225/SQRT(Table_pg4[[#This Row],[Удельное сопротивление грунта, Ом·м]]))</f>
        <v/>
      </c>
      <c r="AE225" s="57"/>
      <c r="AF225" s="44"/>
      <c r="AG225" s="45"/>
      <c r="AI225" s="7" t="str">
        <f>IFERROR(IF(AF225-AF224&lt;=0,"",AH225/SQRT(Table_pg5[[#This Row],[Удельное сопротивление грунта, Ом·м]])),AH225/SQRT(Table_pg5[[#This Row],[Удельное сопротивление грунта, Ом·м]]))</f>
        <v/>
      </c>
      <c r="AK225" s="57"/>
      <c r="AL225" s="44"/>
      <c r="AM225" s="45"/>
      <c r="AN225" s="7" t="str">
        <f t="shared" si="16"/>
        <v/>
      </c>
      <c r="AO225" s="7" t="str">
        <f>IFERROR(IF(AL225-AL224&lt;=0,"",AN225/SQRT(Table_pg6[[#This Row],[Удельное сопротивление грунта, Ом·м]])),AN225/SQRT(Table_pg6[[#This Row],[Удельное сопротивление грунта, Ом·м]]))</f>
        <v/>
      </c>
      <c r="AQ225" s="57"/>
      <c r="AR225" s="44"/>
      <c r="AS225" s="45"/>
      <c r="AU225" s="7" t="str">
        <f>IFERROR(IF(AR225-AR224&lt;=0,"",AT225/SQRT(Table_pg7[[#This Row],[Удельное сопротивление грунта, Ом·м]])),AT225/SQRT(Table_pg7[[#This Row],[Удельное сопротивление грунта, Ом·м]]))</f>
        <v/>
      </c>
      <c r="AW225" s="57"/>
      <c r="AX225" s="44"/>
      <c r="AY225" s="45"/>
      <c r="AZ225" s="7" t="str">
        <f t="shared" si="17"/>
        <v/>
      </c>
      <c r="BA225" s="7" t="str">
        <f>IFERROR(IF(AX225-AX224&lt;=0,"",AZ225/SQRT(Table_pg8[[#This Row],[Удельное сопротивление грунта, Ом·м]])),AZ225/SQRT(Table_pg8[[#This Row],[Удельное сопротивление грунта, Ом·м]]))</f>
        <v/>
      </c>
      <c r="BC225" s="57"/>
      <c r="BD225" s="44"/>
      <c r="BE225" s="45"/>
      <c r="BG225" s="7" t="str">
        <f>IFERROR(IF(BD225-AX244&lt;=0,"",BF225/SQRT(Table_pg9[[#This Row],[Удельное сопротивление грунта, Ом·м]])),BF225/SQRT(Table_pg9[[#This Row],[Удельное сопротивление грунта, Ом·м]]))</f>
        <v/>
      </c>
      <c r="BI225" s="57"/>
      <c r="BJ225" s="44"/>
      <c r="BK225" s="45"/>
      <c r="BM225" s="7" t="str">
        <f>IFERROR(IF(BJ225-BD254&lt;=0,"",BL225/SQRT(Table_pg10[[#This Row],[Удельное сопротивление грунта, Ом·м]])),BL225/SQRT(Table_pg10[[#This Row],[Удельное сопротивление грунта, Ом·м]]))</f>
        <v/>
      </c>
    </row>
    <row r="226" spans="1:65">
      <c r="A226" s="34">
        <v>1</v>
      </c>
      <c r="B226" s="44">
        <v>518.60000000000502</v>
      </c>
      <c r="C226" s="45">
        <v>69.900000000000006</v>
      </c>
      <c r="D226" s="7">
        <f t="shared" si="18"/>
        <v>100.00000000002274</v>
      </c>
      <c r="E226" s="7">
        <f>IFERROR(IF(B226-B225&lt;=0,"",D226/SQRT(Table_pg[[#This Row],[Удельное сопротивление грунта, Ом·м]])),D226/SQRT(Table_pg[[#This Row],[Удельное сопротивление грунта, Ом·м]]))</f>
        <v>11.960832598617015</v>
      </c>
      <c r="G226" s="38">
        <v>221</v>
      </c>
      <c r="H226" s="58">
        <v>518.60000000000502</v>
      </c>
      <c r="I226" s="61">
        <v>69.900000000000006</v>
      </c>
      <c r="J226" s="53">
        <f t="shared" si="19"/>
        <v>100.00000000002274</v>
      </c>
      <c r="K226" s="7">
        <f>IFERROR(IF(H226-H225&lt;=0,"",J226/SQRT(Table_pg1[[#This Row],[Удельное сопротивление грунта, Ом·м]])),J226/SQRT(Table_pg1[[#This Row],[Удельное сопротивление грунта, Ом·м]]))</f>
        <v>11.960832598617015</v>
      </c>
      <c r="Q226" s="7" t="str">
        <f>IFERROR(IF(N226-N225&lt;=0,"",P226/SQRT(Table_pg2[[#This Row],[Удельное сопротивление грунта, Ом·м]])),P226/SQRT(Table_pg2[[#This Row],[Удельное сопротивление грунта, Ом·м]]))</f>
        <v/>
      </c>
      <c r="W226" s="7" t="str">
        <f>IFERROR(IF(T226-T225&lt;=0,"",V226/SQRT(Table_pg3[[#This Row],[Удельное сопротивление грунта, Ом·м]])),V226/SQRT(Table_pg3[[#This Row],[Удельное сопротивление грунта, Ом·м]]))</f>
        <v/>
      </c>
      <c r="Y226" s="57"/>
      <c r="Z226" s="44"/>
      <c r="AA226" s="45"/>
      <c r="AB226" s="7" t="str">
        <f t="shared" si="20"/>
        <v/>
      </c>
      <c r="AC226" s="7" t="str">
        <f>IFERROR(IF(Z226-Z225&lt;=0,"",AB226/SQRT(Table_pg4[[#This Row],[Удельное сопротивление грунта, Ом·м]])),AB226/SQRT(Table_pg4[[#This Row],[Удельное сопротивление грунта, Ом·м]]))</f>
        <v/>
      </c>
      <c r="AE226" s="57"/>
      <c r="AF226" s="44"/>
      <c r="AG226" s="45"/>
      <c r="AI226" s="7" t="str">
        <f>IFERROR(IF(AF226-AF225&lt;=0,"",AH226/SQRT(Table_pg5[[#This Row],[Удельное сопротивление грунта, Ом·м]])),AH226/SQRT(Table_pg5[[#This Row],[Удельное сопротивление грунта, Ом·м]]))</f>
        <v/>
      </c>
      <c r="AK226" s="57"/>
      <c r="AL226" s="44"/>
      <c r="AM226" s="45"/>
      <c r="AN226" s="7" t="str">
        <f t="shared" si="16"/>
        <v/>
      </c>
      <c r="AO226" s="7" t="str">
        <f>IFERROR(IF(AL226-AL225&lt;=0,"",AN226/SQRT(Table_pg6[[#This Row],[Удельное сопротивление грунта, Ом·м]])),AN226/SQRT(Table_pg6[[#This Row],[Удельное сопротивление грунта, Ом·м]]))</f>
        <v/>
      </c>
      <c r="AQ226" s="57"/>
      <c r="AR226" s="44"/>
      <c r="AS226" s="45"/>
      <c r="AU226" s="7" t="str">
        <f>IFERROR(IF(AR226-AR225&lt;=0,"",AT226/SQRT(Table_pg7[[#This Row],[Удельное сопротивление грунта, Ом·м]])),AT226/SQRT(Table_pg7[[#This Row],[Удельное сопротивление грунта, Ом·м]]))</f>
        <v/>
      </c>
      <c r="AW226" s="57"/>
      <c r="AX226" s="44"/>
      <c r="AY226" s="45"/>
      <c r="AZ226" s="7" t="str">
        <f t="shared" si="17"/>
        <v/>
      </c>
      <c r="BA226" s="7" t="str">
        <f>IFERROR(IF(AX226-AX225&lt;=0,"",AZ226/SQRT(Table_pg8[[#This Row],[Удельное сопротивление грунта, Ом·м]])),AZ226/SQRT(Table_pg8[[#This Row],[Удельное сопротивление грунта, Ом·м]]))</f>
        <v/>
      </c>
      <c r="BC226" s="57"/>
      <c r="BD226" s="44"/>
      <c r="BE226" s="45"/>
      <c r="BG226" s="7" t="str">
        <f>IFERROR(IF(BD226-AX245&lt;=0,"",BF226/SQRT(Table_pg9[[#This Row],[Удельное сопротивление грунта, Ом·м]])),BF226/SQRT(Table_pg9[[#This Row],[Удельное сопротивление грунта, Ом·м]]))</f>
        <v/>
      </c>
      <c r="BI226" s="57"/>
      <c r="BJ226" s="44"/>
      <c r="BK226" s="45"/>
      <c r="BM226" s="7" t="str">
        <f>IFERROR(IF(BJ226-BD255&lt;=0,"",BL226/SQRT(Table_pg10[[#This Row],[Удельное сопротивление грунта, Ом·м]])),BL226/SQRT(Table_pg10[[#This Row],[Удельное сопротивление грунта, Ом·м]]))</f>
        <v/>
      </c>
    </row>
    <row r="227" spans="1:65">
      <c r="A227" s="34">
        <v>1</v>
      </c>
      <c r="B227" s="44">
        <v>518.70000000000505</v>
      </c>
      <c r="C227" s="45">
        <v>90.1</v>
      </c>
      <c r="D227" s="7">
        <f t="shared" si="18"/>
        <v>100.00000000002274</v>
      </c>
      <c r="E227" s="7">
        <f>IFERROR(IF(B227-B226&lt;=0,"",D227/SQRT(Table_pg[[#This Row],[Удельное сопротивление грунта, Ом·м]])),D227/SQRT(Table_pg[[#This Row],[Удельное сопротивление грунта, Ом·м]]))</f>
        <v>10.535074339699875</v>
      </c>
      <c r="G227" s="49">
        <v>222</v>
      </c>
      <c r="H227" s="59">
        <v>518.70000000000505</v>
      </c>
      <c r="I227" s="60">
        <v>90.1</v>
      </c>
      <c r="J227" s="52">
        <f t="shared" si="19"/>
        <v>100.00000000002274</v>
      </c>
      <c r="K227" s="7">
        <f>IFERROR(IF(H227-H226&lt;=0,"",J227/SQRT(Table_pg1[[#This Row],[Удельное сопротивление грунта, Ом·м]])),J227/SQRT(Table_pg1[[#This Row],[Удельное сопротивление грунта, Ом·м]]))</f>
        <v>10.535074339699875</v>
      </c>
      <c r="Q227" s="7" t="str">
        <f>IFERROR(IF(N227-N226&lt;=0,"",P227/SQRT(Table_pg2[[#This Row],[Удельное сопротивление грунта, Ом·м]])),P227/SQRT(Table_pg2[[#This Row],[Удельное сопротивление грунта, Ом·м]]))</f>
        <v/>
      </c>
      <c r="W227" s="7" t="str">
        <f>IFERROR(IF(T227-T226&lt;=0,"",V227/SQRT(Table_pg3[[#This Row],[Удельное сопротивление грунта, Ом·м]])),V227/SQRT(Table_pg3[[#This Row],[Удельное сопротивление грунта, Ом·м]]))</f>
        <v/>
      </c>
      <c r="Y227" s="57"/>
      <c r="Z227" s="44"/>
      <c r="AA227" s="45"/>
      <c r="AB227" s="7" t="str">
        <f t="shared" si="20"/>
        <v/>
      </c>
      <c r="AC227" s="7" t="str">
        <f>IFERROR(IF(Z227-Z226&lt;=0,"",AB227/SQRT(Table_pg4[[#This Row],[Удельное сопротивление грунта, Ом·м]])),AB227/SQRT(Table_pg4[[#This Row],[Удельное сопротивление грунта, Ом·м]]))</f>
        <v/>
      </c>
      <c r="AE227" s="57"/>
      <c r="AF227" s="44"/>
      <c r="AG227" s="45"/>
      <c r="AI227" s="7" t="str">
        <f>IFERROR(IF(AF227-AF226&lt;=0,"",AH227/SQRT(Table_pg5[[#This Row],[Удельное сопротивление грунта, Ом·м]])),AH227/SQRT(Table_pg5[[#This Row],[Удельное сопротивление грунта, Ом·м]]))</f>
        <v/>
      </c>
      <c r="AK227" s="57"/>
      <c r="AL227" s="44"/>
      <c r="AM227" s="45"/>
      <c r="AN227" s="7" t="str">
        <f t="shared" si="16"/>
        <v/>
      </c>
      <c r="AO227" s="7" t="str">
        <f>IFERROR(IF(AL227-AL226&lt;=0,"",AN227/SQRT(Table_pg6[[#This Row],[Удельное сопротивление грунта, Ом·м]])),AN227/SQRT(Table_pg6[[#This Row],[Удельное сопротивление грунта, Ом·м]]))</f>
        <v/>
      </c>
      <c r="AQ227" s="57"/>
      <c r="AR227" s="44"/>
      <c r="AS227" s="45"/>
      <c r="AU227" s="7" t="str">
        <f>IFERROR(IF(AR227-AR226&lt;=0,"",AT227/SQRT(Table_pg7[[#This Row],[Удельное сопротивление грунта, Ом·м]])),AT227/SQRT(Table_pg7[[#This Row],[Удельное сопротивление грунта, Ом·м]]))</f>
        <v/>
      </c>
      <c r="AW227" s="57"/>
      <c r="AX227" s="44"/>
      <c r="AY227" s="45"/>
      <c r="AZ227" s="7" t="str">
        <f t="shared" si="17"/>
        <v/>
      </c>
      <c r="BA227" s="7" t="str">
        <f>IFERROR(IF(AX227-AX226&lt;=0,"",AZ227/SQRT(Table_pg8[[#This Row],[Удельное сопротивление грунта, Ом·м]])),AZ227/SQRT(Table_pg8[[#This Row],[Удельное сопротивление грунта, Ом·м]]))</f>
        <v/>
      </c>
      <c r="BC227" s="57"/>
      <c r="BD227" s="44"/>
      <c r="BE227" s="45"/>
      <c r="BG227" s="7" t="str">
        <f>IFERROR(IF(BD227-AX246&lt;=0,"",BF227/SQRT(Table_pg9[[#This Row],[Удельное сопротивление грунта, Ом·м]])),BF227/SQRT(Table_pg9[[#This Row],[Удельное сопротивление грунта, Ом·м]]))</f>
        <v/>
      </c>
      <c r="BI227" s="57"/>
      <c r="BJ227" s="44"/>
      <c r="BK227" s="45"/>
      <c r="BM227" s="7" t="str">
        <f>IFERROR(IF(BJ227-BD256&lt;=0,"",BL227/SQRT(Table_pg10[[#This Row],[Удельное сопротивление грунта, Ом·м]])),BL227/SQRT(Table_pg10[[#This Row],[Удельное сопротивление грунта, Ом·м]]))</f>
        <v/>
      </c>
    </row>
    <row r="228" spans="1:65">
      <c r="A228" s="34">
        <v>1</v>
      </c>
      <c r="B228" s="44">
        <v>518.80000000000507</v>
      </c>
      <c r="C228" s="45">
        <v>112</v>
      </c>
      <c r="D228" s="7">
        <f t="shared" si="18"/>
        <v>100.00000000002274</v>
      </c>
      <c r="E228" s="7">
        <f>IFERROR(IF(B228-B227&lt;=0,"",D228/SQRT(Table_pg[[#This Row],[Удельное сопротивление грунта, Ом·м]])),D228/SQRT(Table_pg[[#This Row],[Удельное сопротивление грунта, Ом·м]]))</f>
        <v>9.4491118252328281</v>
      </c>
      <c r="G228" s="38">
        <v>223</v>
      </c>
      <c r="H228" s="58">
        <v>518.80000000000507</v>
      </c>
      <c r="I228" s="61">
        <v>112</v>
      </c>
      <c r="J228" s="53">
        <f t="shared" si="19"/>
        <v>100.00000000002274</v>
      </c>
      <c r="K228" s="7">
        <f>IFERROR(IF(H228-H227&lt;=0,"",J228/SQRT(Table_pg1[[#This Row],[Удельное сопротивление грунта, Ом·м]])),J228/SQRT(Table_pg1[[#This Row],[Удельное сопротивление грунта, Ом·м]]))</f>
        <v>9.4491118252328281</v>
      </c>
      <c r="Q228" s="7" t="str">
        <f>IFERROR(IF(N228-N227&lt;=0,"",P228/SQRT(Table_pg2[[#This Row],[Удельное сопротивление грунта, Ом·м]])),P228/SQRT(Table_pg2[[#This Row],[Удельное сопротивление грунта, Ом·м]]))</f>
        <v/>
      </c>
      <c r="S228" s="57"/>
      <c r="T228" s="44"/>
      <c r="U228" s="45"/>
      <c r="W228" s="7" t="str">
        <f>IFERROR(IF(T228-T227&lt;=0,"",V228/SQRT(Table_pg3[[#This Row],[Удельное сопротивление грунта, Ом·м]])),V228/SQRT(Table_pg3[[#This Row],[Удельное сопротивление грунта, Ом·м]]))</f>
        <v/>
      </c>
      <c r="Y228" s="57"/>
      <c r="Z228" s="44"/>
      <c r="AA228" s="45"/>
      <c r="AB228" s="7" t="str">
        <f t="shared" si="20"/>
        <v/>
      </c>
      <c r="AC228" s="7" t="str">
        <f>IFERROR(IF(Z228-Z227&lt;=0,"",AB228/SQRT(Table_pg4[[#This Row],[Удельное сопротивление грунта, Ом·м]])),AB228/SQRT(Table_pg4[[#This Row],[Удельное сопротивление грунта, Ом·м]]))</f>
        <v/>
      </c>
      <c r="AE228" s="57"/>
      <c r="AF228" s="44"/>
      <c r="AG228" s="45"/>
      <c r="AI228" s="7" t="str">
        <f>IFERROR(IF(AF228-AF227&lt;=0,"",AH228/SQRT(Table_pg5[[#This Row],[Удельное сопротивление грунта, Ом·м]])),AH228/SQRT(Table_pg5[[#This Row],[Удельное сопротивление грунта, Ом·м]]))</f>
        <v/>
      </c>
      <c r="AK228" s="57"/>
      <c r="AL228" s="44"/>
      <c r="AM228" s="45"/>
      <c r="AN228" s="7" t="str">
        <f t="shared" si="16"/>
        <v/>
      </c>
      <c r="AO228" s="7" t="str">
        <f>IFERROR(IF(AL228-AL227&lt;=0,"",AN228/SQRT(Table_pg6[[#This Row],[Удельное сопротивление грунта, Ом·м]])),AN228/SQRT(Table_pg6[[#This Row],[Удельное сопротивление грунта, Ом·м]]))</f>
        <v/>
      </c>
      <c r="AQ228" s="57"/>
      <c r="AR228" s="44"/>
      <c r="AS228" s="45"/>
      <c r="AU228" s="7" t="str">
        <f>IFERROR(IF(AR228-AR227&lt;=0,"",AT228/SQRT(Table_pg7[[#This Row],[Удельное сопротивление грунта, Ом·м]])),AT228/SQRT(Table_pg7[[#This Row],[Удельное сопротивление грунта, Ом·м]]))</f>
        <v/>
      </c>
      <c r="AW228" s="57"/>
      <c r="AX228" s="44"/>
      <c r="AY228" s="45"/>
      <c r="AZ228" s="7" t="str">
        <f t="shared" si="17"/>
        <v/>
      </c>
      <c r="BA228" s="7" t="str">
        <f>IFERROR(IF(AX228-AX227&lt;=0,"",AZ228/SQRT(Table_pg8[[#This Row],[Удельное сопротивление грунта, Ом·м]])),AZ228/SQRT(Table_pg8[[#This Row],[Удельное сопротивление грунта, Ом·м]]))</f>
        <v/>
      </c>
      <c r="BC228" s="57"/>
      <c r="BD228" s="44"/>
      <c r="BE228" s="45"/>
      <c r="BG228" s="7" t="str">
        <f>IFERROR(IF(BD228-AX247&lt;=0,"",BF228/SQRT(Table_pg9[[#This Row],[Удельное сопротивление грунта, Ом·м]])),BF228/SQRT(Table_pg9[[#This Row],[Удельное сопротивление грунта, Ом·м]]))</f>
        <v/>
      </c>
      <c r="BI228" s="57"/>
      <c r="BJ228" s="44"/>
      <c r="BK228" s="45"/>
      <c r="BM228" s="7" t="str">
        <f>IFERROR(IF(BJ228-BD257&lt;=0,"",BL228/SQRT(Table_pg10[[#This Row],[Удельное сопротивление грунта, Ом·м]])),BL228/SQRT(Table_pg10[[#This Row],[Удельное сопротивление грунта, Ом·м]]))</f>
        <v/>
      </c>
    </row>
    <row r="229" spans="1:65">
      <c r="A229" s="34">
        <v>1</v>
      </c>
      <c r="B229" s="44">
        <v>518.90000000000509</v>
      </c>
      <c r="C229" s="45">
        <v>134</v>
      </c>
      <c r="D229" s="7">
        <f t="shared" si="18"/>
        <v>100.00000000002274</v>
      </c>
      <c r="E229" s="7">
        <f>IFERROR(IF(B229-B228&lt;=0,"",D229/SQRT(Table_pg[[#This Row],[Удельное сопротивление грунта, Ом·м]])),D229/SQRT(Table_pg[[#This Row],[Удельное сопротивление грунта, Ом·м]]))</f>
        <v>8.6386842558155656</v>
      </c>
      <c r="G229" s="49">
        <v>224</v>
      </c>
      <c r="H229" s="59">
        <v>518.90000000000509</v>
      </c>
      <c r="I229" s="60">
        <v>134</v>
      </c>
      <c r="J229" s="52">
        <f t="shared" si="19"/>
        <v>100.00000000002274</v>
      </c>
      <c r="K229" s="7">
        <f>IFERROR(IF(H229-H228&lt;=0,"",J229/SQRT(Table_pg1[[#This Row],[Удельное сопротивление грунта, Ом·м]])),J229/SQRT(Table_pg1[[#This Row],[Удельное сопротивление грунта, Ом·м]]))</f>
        <v>8.6386842558155656</v>
      </c>
      <c r="Q229" s="7" t="str">
        <f>IFERROR(IF(N229-N228&lt;=0,"",P229/SQRT(Table_pg2[[#This Row],[Удельное сопротивление грунта, Ом·м]])),P229/SQRT(Table_pg2[[#This Row],[Удельное сопротивление грунта, Ом·м]]))</f>
        <v/>
      </c>
      <c r="S229" s="57"/>
      <c r="T229" s="44"/>
      <c r="U229" s="45"/>
      <c r="W229" s="7" t="str">
        <f>IFERROR(IF(T229-T228&lt;=0,"",V229/SQRT(Table_pg3[[#This Row],[Удельное сопротивление грунта, Ом·м]])),V229/SQRT(Table_pg3[[#This Row],[Удельное сопротивление грунта, Ом·м]]))</f>
        <v/>
      </c>
      <c r="Y229" s="57"/>
      <c r="Z229" s="44"/>
      <c r="AA229" s="45"/>
      <c r="AB229" s="7" t="str">
        <f t="shared" si="20"/>
        <v/>
      </c>
      <c r="AC229" s="7" t="str">
        <f>IFERROR(IF(Z229-Z228&lt;=0,"",AB229/SQRT(Table_pg4[[#This Row],[Удельное сопротивление грунта, Ом·м]])),AB229/SQRT(Table_pg4[[#This Row],[Удельное сопротивление грунта, Ом·м]]))</f>
        <v/>
      </c>
      <c r="AE229" s="57"/>
      <c r="AF229" s="44"/>
      <c r="AG229" s="45"/>
      <c r="AI229" s="7" t="str">
        <f>IFERROR(IF(AF229-AF228&lt;=0,"",AH229/SQRT(Table_pg5[[#This Row],[Удельное сопротивление грунта, Ом·м]])),AH229/SQRT(Table_pg5[[#This Row],[Удельное сопротивление грунта, Ом·м]]))</f>
        <v/>
      </c>
      <c r="AK229" s="57"/>
      <c r="AL229" s="44"/>
      <c r="AM229" s="45"/>
      <c r="AN229" s="7" t="str">
        <f t="shared" si="16"/>
        <v/>
      </c>
      <c r="AO229" s="7" t="str">
        <f>IFERROR(IF(AL229-AL228&lt;=0,"",AN229/SQRT(Table_pg6[[#This Row],[Удельное сопротивление грунта, Ом·м]])),AN229/SQRT(Table_pg6[[#This Row],[Удельное сопротивление грунта, Ом·м]]))</f>
        <v/>
      </c>
      <c r="AQ229" s="57"/>
      <c r="AR229" s="44"/>
      <c r="AS229" s="45"/>
      <c r="AU229" s="7" t="str">
        <f>IFERROR(IF(AR229-AR228&lt;=0,"",AT229/SQRT(Table_pg7[[#This Row],[Удельное сопротивление грунта, Ом·м]])),AT229/SQRT(Table_pg7[[#This Row],[Удельное сопротивление грунта, Ом·м]]))</f>
        <v/>
      </c>
      <c r="AW229" s="57"/>
      <c r="AX229" s="44"/>
      <c r="AY229" s="45"/>
      <c r="AZ229" s="7" t="str">
        <f t="shared" si="17"/>
        <v/>
      </c>
      <c r="BA229" s="7" t="str">
        <f>IFERROR(IF(AX229-AX228&lt;=0,"",AZ229/SQRT(Table_pg8[[#This Row],[Удельное сопротивление грунта, Ом·м]])),AZ229/SQRT(Table_pg8[[#This Row],[Удельное сопротивление грунта, Ом·м]]))</f>
        <v/>
      </c>
      <c r="BC229" s="57"/>
      <c r="BD229" s="44"/>
      <c r="BE229" s="45"/>
      <c r="BG229" s="7" t="str">
        <f>IFERROR(IF(BD229-AX248&lt;=0,"",BF229/SQRT(Table_pg9[[#This Row],[Удельное сопротивление грунта, Ом·м]])),BF229/SQRT(Table_pg9[[#This Row],[Удельное сопротивление грунта, Ом·м]]))</f>
        <v/>
      </c>
      <c r="BI229" s="57"/>
      <c r="BJ229" s="44"/>
      <c r="BK229" s="45"/>
      <c r="BM229" s="7" t="str">
        <f>IFERROR(IF(BJ229-BD258&lt;=0,"",BL229/SQRT(Table_pg10[[#This Row],[Удельное сопротивление грунта, Ом·м]])),BL229/SQRT(Table_pg10[[#This Row],[Удельное сопротивление грунта, Ом·м]]))</f>
        <v/>
      </c>
    </row>
    <row r="230" spans="1:65">
      <c r="A230" s="34">
        <v>1</v>
      </c>
      <c r="B230" s="44">
        <v>519.00000000000512</v>
      </c>
      <c r="C230" s="45">
        <v>163.6</v>
      </c>
      <c r="D230" s="7">
        <f t="shared" si="18"/>
        <v>100.00000000002274</v>
      </c>
      <c r="E230" s="7">
        <f>IFERROR(IF(B230-B229&lt;=0,"",D230/SQRT(Table_pg[[#This Row],[Удельное сопротивление грунта, Ом·м]])),D230/SQRT(Table_pg[[#This Row],[Удельное сопротивление грунта, Ом·м]]))</f>
        <v>7.818228340011304</v>
      </c>
      <c r="G230" s="38">
        <v>225</v>
      </c>
      <c r="H230" s="58">
        <v>519.00000000000512</v>
      </c>
      <c r="I230" s="61">
        <v>163.6</v>
      </c>
      <c r="J230" s="53">
        <f t="shared" si="19"/>
        <v>100.00000000002274</v>
      </c>
      <c r="K230" s="7">
        <f>IFERROR(IF(H230-H229&lt;=0,"",J230/SQRT(Table_pg1[[#This Row],[Удельное сопротивление грунта, Ом·м]])),J230/SQRT(Table_pg1[[#This Row],[Удельное сопротивление грунта, Ом·м]]))</f>
        <v>7.818228340011304</v>
      </c>
      <c r="Q230" s="7" t="str">
        <f>IFERROR(IF(N230-N229&lt;=0,"",P230/SQRT(Table_pg2[[#This Row],[Удельное сопротивление грунта, Ом·м]])),P230/SQRT(Table_pg2[[#This Row],[Удельное сопротивление грунта, Ом·м]]))</f>
        <v/>
      </c>
      <c r="S230" s="57"/>
      <c r="T230" s="44"/>
      <c r="U230" s="45"/>
      <c r="W230" s="7" t="str">
        <f>IFERROR(IF(T230-T229&lt;=0,"",V230/SQRT(Table_pg3[[#This Row],[Удельное сопротивление грунта, Ом·м]])),V230/SQRT(Table_pg3[[#This Row],[Удельное сопротивление грунта, Ом·м]]))</f>
        <v/>
      </c>
      <c r="Y230" s="57"/>
      <c r="Z230" s="44"/>
      <c r="AA230" s="45"/>
      <c r="AB230" s="7" t="str">
        <f t="shared" si="20"/>
        <v/>
      </c>
      <c r="AC230" s="7" t="str">
        <f>IFERROR(IF(Z230-Z229&lt;=0,"",AB230/SQRT(Table_pg4[[#This Row],[Удельное сопротивление грунта, Ом·м]])),AB230/SQRT(Table_pg4[[#This Row],[Удельное сопротивление грунта, Ом·м]]))</f>
        <v/>
      </c>
      <c r="AE230" s="57"/>
      <c r="AF230" s="44"/>
      <c r="AG230" s="45"/>
      <c r="AI230" s="7" t="str">
        <f>IFERROR(IF(AF230-AF229&lt;=0,"",AH230/SQRT(Table_pg5[[#This Row],[Удельное сопротивление грунта, Ом·м]])),AH230/SQRT(Table_pg5[[#This Row],[Удельное сопротивление грунта, Ом·м]]))</f>
        <v/>
      </c>
      <c r="AK230" s="57"/>
      <c r="AL230" s="44"/>
      <c r="AM230" s="45"/>
      <c r="AN230" s="7" t="str">
        <f t="shared" si="16"/>
        <v/>
      </c>
      <c r="AO230" s="7" t="str">
        <f>IFERROR(IF(AL230-AL229&lt;=0,"",AN230/SQRT(Table_pg6[[#This Row],[Удельное сопротивление грунта, Ом·м]])),AN230/SQRT(Table_pg6[[#This Row],[Удельное сопротивление грунта, Ом·м]]))</f>
        <v/>
      </c>
      <c r="AQ230" s="57"/>
      <c r="AR230" s="44"/>
      <c r="AS230" s="45"/>
      <c r="AU230" s="7" t="str">
        <f>IFERROR(IF(AR230-AR229&lt;=0,"",AT230/SQRT(Table_pg7[[#This Row],[Удельное сопротивление грунта, Ом·м]])),AT230/SQRT(Table_pg7[[#This Row],[Удельное сопротивление грунта, Ом·м]]))</f>
        <v/>
      </c>
      <c r="AW230" s="57"/>
      <c r="AX230" s="44"/>
      <c r="AY230" s="45"/>
      <c r="AZ230" s="7" t="str">
        <f t="shared" si="17"/>
        <v/>
      </c>
      <c r="BA230" s="7" t="str">
        <f>IFERROR(IF(AX230-AX229&lt;=0,"",AZ230/SQRT(Table_pg8[[#This Row],[Удельное сопротивление грунта, Ом·м]])),AZ230/SQRT(Table_pg8[[#This Row],[Удельное сопротивление грунта, Ом·м]]))</f>
        <v/>
      </c>
      <c r="BC230" s="57"/>
      <c r="BD230" s="44"/>
      <c r="BE230" s="45"/>
      <c r="BG230" s="7" t="str">
        <f>IFERROR(IF(BD230-AX249&lt;=0,"",BF230/SQRT(Table_pg9[[#This Row],[Удельное сопротивление грунта, Ом·м]])),BF230/SQRT(Table_pg9[[#This Row],[Удельное сопротивление грунта, Ом·м]]))</f>
        <v/>
      </c>
      <c r="BI230" s="57"/>
      <c r="BJ230" s="44"/>
      <c r="BK230" s="45"/>
      <c r="BM230" s="7" t="str">
        <f>IFERROR(IF(BJ230-BD259&lt;=0,"",BL230/SQRT(Table_pg10[[#This Row],[Удельное сопротивление грунта, Ом·м]])),BL230/SQRT(Table_pg10[[#This Row],[Удельное сопротивление грунта, Ом·м]]))</f>
        <v/>
      </c>
    </row>
    <row r="231" spans="1:65">
      <c r="A231" s="34">
        <v>1</v>
      </c>
      <c r="B231" s="44">
        <v>519.10000000000514</v>
      </c>
      <c r="C231" s="45">
        <v>91.7</v>
      </c>
      <c r="D231" s="7">
        <f t="shared" si="18"/>
        <v>100.00000000002274</v>
      </c>
      <c r="E231" s="7">
        <f>IFERROR(IF(B231-B230&lt;=0,"",D231/SQRT(Table_pg[[#This Row],[Удельное сопротивление грунта, Ом·м]])),D231/SQRT(Table_pg[[#This Row],[Удельное сопротивление грунта, Ом·м]]))</f>
        <v>10.442760846130282</v>
      </c>
      <c r="G231" s="49">
        <v>226</v>
      </c>
      <c r="H231" s="59">
        <v>519.10000000000514</v>
      </c>
      <c r="I231" s="60">
        <v>91.7</v>
      </c>
      <c r="J231" s="52">
        <f t="shared" si="19"/>
        <v>100.00000000002274</v>
      </c>
      <c r="K231" s="7">
        <f>IFERROR(IF(H231-H230&lt;=0,"",J231/SQRT(Table_pg1[[#This Row],[Удельное сопротивление грунта, Ом·м]])),J231/SQRT(Table_pg1[[#This Row],[Удельное сопротивление грунта, Ом·м]]))</f>
        <v>10.442760846130282</v>
      </c>
      <c r="Q231" s="7" t="str">
        <f>IFERROR(IF(N231-N230&lt;=0,"",P231/SQRT(Table_pg2[[#This Row],[Удельное сопротивление грунта, Ом·м]])),P231/SQRT(Table_pg2[[#This Row],[Удельное сопротивление грунта, Ом·м]]))</f>
        <v/>
      </c>
      <c r="S231" s="57"/>
      <c r="T231" s="44"/>
      <c r="U231" s="45"/>
      <c r="W231" s="7" t="str">
        <f>IFERROR(IF(T231-T230&lt;=0,"",V231/SQRT(Table_pg3[[#This Row],[Удельное сопротивление грунта, Ом·м]])),V231/SQRT(Table_pg3[[#This Row],[Удельное сопротивление грунта, Ом·м]]))</f>
        <v/>
      </c>
      <c r="Y231" s="57"/>
      <c r="Z231" s="44"/>
      <c r="AA231" s="45"/>
      <c r="AB231" s="7" t="str">
        <f t="shared" si="20"/>
        <v/>
      </c>
      <c r="AC231" s="7" t="str">
        <f>IFERROR(IF(Z231-Z230&lt;=0,"",AB231/SQRT(Table_pg4[[#This Row],[Удельное сопротивление грунта, Ом·м]])),AB231/SQRT(Table_pg4[[#This Row],[Удельное сопротивление грунта, Ом·м]]))</f>
        <v/>
      </c>
      <c r="AE231" s="57"/>
      <c r="AF231" s="44"/>
      <c r="AG231" s="45"/>
      <c r="AI231" s="7" t="str">
        <f>IFERROR(IF(AF231-AF230&lt;=0,"",AH231/SQRT(Table_pg5[[#This Row],[Удельное сопротивление грунта, Ом·м]])),AH231/SQRT(Table_pg5[[#This Row],[Удельное сопротивление грунта, Ом·м]]))</f>
        <v/>
      </c>
      <c r="AK231" s="57"/>
      <c r="AL231" s="44"/>
      <c r="AM231" s="45"/>
      <c r="AN231" s="7" t="str">
        <f t="shared" si="16"/>
        <v/>
      </c>
      <c r="AO231" s="7" t="str">
        <f>IFERROR(IF(AL231-AL230&lt;=0,"",AN231/SQRT(Table_pg6[[#This Row],[Удельное сопротивление грунта, Ом·м]])),AN231/SQRT(Table_pg6[[#This Row],[Удельное сопротивление грунта, Ом·м]]))</f>
        <v/>
      </c>
      <c r="AQ231" s="57"/>
      <c r="AR231" s="44"/>
      <c r="AS231" s="45"/>
      <c r="AU231" s="7" t="str">
        <f>IFERROR(IF(AR231-AR230&lt;=0,"",AT231/SQRT(Table_pg7[[#This Row],[Удельное сопротивление грунта, Ом·м]])),AT231/SQRT(Table_pg7[[#This Row],[Удельное сопротивление грунта, Ом·м]]))</f>
        <v/>
      </c>
      <c r="AW231" s="57"/>
      <c r="AX231" s="44"/>
      <c r="AY231" s="45"/>
      <c r="AZ231" s="7" t="str">
        <f t="shared" si="17"/>
        <v/>
      </c>
      <c r="BA231" s="7" t="str">
        <f>IFERROR(IF(AX231-AX230&lt;=0,"",AZ231/SQRT(Table_pg8[[#This Row],[Удельное сопротивление грунта, Ом·м]])),AZ231/SQRT(Table_pg8[[#This Row],[Удельное сопротивление грунта, Ом·м]]))</f>
        <v/>
      </c>
      <c r="BC231" s="57"/>
      <c r="BD231" s="44"/>
      <c r="BE231" s="45"/>
      <c r="BG231" s="7" t="str">
        <f>IFERROR(IF(BD231-AX250&lt;=0,"",BF231/SQRT(Table_pg9[[#This Row],[Удельное сопротивление грунта, Ом·м]])),BF231/SQRT(Table_pg9[[#This Row],[Удельное сопротивление грунта, Ом·м]]))</f>
        <v/>
      </c>
      <c r="BI231" s="57"/>
      <c r="BJ231" s="44"/>
      <c r="BK231" s="45"/>
      <c r="BM231" s="7" t="str">
        <f>IFERROR(IF(BJ231-BD260&lt;=0,"",BL231/SQRT(Table_pg10[[#This Row],[Удельное сопротивление грунта, Ом·м]])),BL231/SQRT(Table_pg10[[#This Row],[Удельное сопротивление грунта, Ом·м]]))</f>
        <v/>
      </c>
    </row>
    <row r="232" spans="1:65">
      <c r="A232" s="34">
        <v>1</v>
      </c>
      <c r="B232" s="44">
        <v>519.20000000000516</v>
      </c>
      <c r="C232" s="45">
        <v>202.6</v>
      </c>
      <c r="D232" s="7">
        <f t="shared" si="18"/>
        <v>100.00000000002274</v>
      </c>
      <c r="E232" s="7">
        <f>IFERROR(IF(B232-B231&lt;=0,"",D232/SQRT(Table_pg[[#This Row],[Удельное сопротивление грунта, Ом·м]])),D232/SQRT(Table_pg[[#This Row],[Удельное сопротивление грунта, Ом·м]]))</f>
        <v>7.0255491998665871</v>
      </c>
      <c r="G232" s="38">
        <v>227</v>
      </c>
      <c r="H232" s="58">
        <v>519.20000000000516</v>
      </c>
      <c r="I232" s="61">
        <v>202.6</v>
      </c>
      <c r="J232" s="53">
        <f t="shared" si="19"/>
        <v>100.00000000002274</v>
      </c>
      <c r="K232" s="7">
        <f>IFERROR(IF(H232-H231&lt;=0,"",J232/SQRT(Table_pg1[[#This Row],[Удельное сопротивление грунта, Ом·м]])),J232/SQRT(Table_pg1[[#This Row],[Удельное сопротивление грунта, Ом·м]]))</f>
        <v>7.0255491998665871</v>
      </c>
      <c r="Q232" s="7" t="str">
        <f>IFERROR(IF(N232-N231&lt;=0,"",P232/SQRT(Table_pg2[[#This Row],[Удельное сопротивление грунта, Ом·м]])),P232/SQRT(Table_pg2[[#This Row],[Удельное сопротивление грунта, Ом·м]]))</f>
        <v/>
      </c>
      <c r="S232" s="57"/>
      <c r="T232" s="44"/>
      <c r="U232" s="45"/>
      <c r="W232" s="7" t="str">
        <f>IFERROR(IF(T232-T231&lt;=0,"",V232/SQRT(Table_pg3[[#This Row],[Удельное сопротивление грунта, Ом·м]])),V232/SQRT(Table_pg3[[#This Row],[Удельное сопротивление грунта, Ом·м]]))</f>
        <v/>
      </c>
      <c r="Y232" s="57"/>
      <c r="Z232" s="44"/>
      <c r="AA232" s="45"/>
      <c r="AB232" s="7" t="str">
        <f t="shared" si="20"/>
        <v/>
      </c>
      <c r="AC232" s="7" t="str">
        <f>IFERROR(IF(Z232-Z231&lt;=0,"",AB232/SQRT(Table_pg4[[#This Row],[Удельное сопротивление грунта, Ом·м]])),AB232/SQRT(Table_pg4[[#This Row],[Удельное сопротивление грунта, Ом·м]]))</f>
        <v/>
      </c>
      <c r="AE232" s="57"/>
      <c r="AF232" s="44"/>
      <c r="AG232" s="45"/>
      <c r="AI232" s="7" t="str">
        <f>IFERROR(IF(AF232-AF231&lt;=0,"",AH232/SQRT(Table_pg5[[#This Row],[Удельное сопротивление грунта, Ом·м]])),AH232/SQRT(Table_pg5[[#This Row],[Удельное сопротивление грунта, Ом·м]]))</f>
        <v/>
      </c>
      <c r="AK232" s="57"/>
      <c r="AL232" s="44"/>
      <c r="AM232" s="45"/>
      <c r="AN232" s="7" t="str">
        <f t="shared" si="16"/>
        <v/>
      </c>
      <c r="AO232" s="7" t="str">
        <f>IFERROR(IF(AL232-AL231&lt;=0,"",AN232/SQRT(Table_pg6[[#This Row],[Удельное сопротивление грунта, Ом·м]])),AN232/SQRT(Table_pg6[[#This Row],[Удельное сопротивление грунта, Ом·м]]))</f>
        <v/>
      </c>
      <c r="AQ232" s="57"/>
      <c r="AR232" s="44"/>
      <c r="AS232" s="45"/>
      <c r="AU232" s="7" t="str">
        <f>IFERROR(IF(AR232-AR231&lt;=0,"",AT232/SQRT(Table_pg7[[#This Row],[Удельное сопротивление грунта, Ом·м]])),AT232/SQRT(Table_pg7[[#This Row],[Удельное сопротивление грунта, Ом·м]]))</f>
        <v/>
      </c>
      <c r="AW232" s="57"/>
      <c r="AX232" s="44"/>
      <c r="AY232" s="45"/>
      <c r="AZ232" s="7" t="str">
        <f t="shared" si="17"/>
        <v/>
      </c>
      <c r="BA232" s="7" t="str">
        <f>IFERROR(IF(AX232-AX231&lt;=0,"",AZ232/SQRT(Table_pg8[[#This Row],[Удельное сопротивление грунта, Ом·м]])),AZ232/SQRT(Table_pg8[[#This Row],[Удельное сопротивление грунта, Ом·м]]))</f>
        <v/>
      </c>
      <c r="BC232" s="57"/>
      <c r="BD232" s="44"/>
      <c r="BE232" s="45"/>
      <c r="BG232" s="7" t="str">
        <f>IFERROR(IF(BD232-AX251&lt;=0,"",BF232/SQRT(Table_pg9[[#This Row],[Удельное сопротивление грунта, Ом·м]])),BF232/SQRT(Table_pg9[[#This Row],[Удельное сопротивление грунта, Ом·м]]))</f>
        <v/>
      </c>
      <c r="BI232" s="57"/>
      <c r="BJ232" s="44"/>
      <c r="BK232" s="45"/>
      <c r="BM232" s="7" t="str">
        <f>IFERROR(IF(BJ232-BD261&lt;=0,"",BL232/SQRT(Table_pg10[[#This Row],[Удельное сопротивление грунта, Ом·м]])),BL232/SQRT(Table_pg10[[#This Row],[Удельное сопротивление грунта, Ом·м]]))</f>
        <v/>
      </c>
    </row>
    <row r="233" spans="1:65">
      <c r="A233" s="34">
        <v>1</v>
      </c>
      <c r="B233" s="44">
        <v>519.30000000000518</v>
      </c>
      <c r="C233" s="45">
        <v>225.3</v>
      </c>
      <c r="D233" s="7">
        <f t="shared" si="18"/>
        <v>100.00000000002274</v>
      </c>
      <c r="E233" s="7">
        <f>IFERROR(IF(B233-B232&lt;=0,"",D233/SQRT(Table_pg[[#This Row],[Удельное сопротивление грунта, Ом·м]])),D233/SQRT(Table_pg[[#This Row],[Удельное сопротивление грунта, Ом·м]]))</f>
        <v>6.662226661735664</v>
      </c>
      <c r="G233" s="49">
        <v>228</v>
      </c>
      <c r="H233" s="59">
        <v>519.30000000000518</v>
      </c>
      <c r="I233" s="60">
        <v>225.3</v>
      </c>
      <c r="J233" s="52">
        <f t="shared" si="19"/>
        <v>100.00000000002274</v>
      </c>
      <c r="K233" s="7">
        <f>IFERROR(IF(H233-H232&lt;=0,"",J233/SQRT(Table_pg1[[#This Row],[Удельное сопротивление грунта, Ом·м]])),J233/SQRT(Table_pg1[[#This Row],[Удельное сопротивление грунта, Ом·м]]))</f>
        <v>6.662226661735664</v>
      </c>
      <c r="Q233" s="7" t="str">
        <f>IFERROR(IF(N233-N232&lt;=0,"",P233/SQRT(Table_pg2[[#This Row],[Удельное сопротивление грунта, Ом·м]])),P233/SQRT(Table_pg2[[#This Row],[Удельное сопротивление грунта, Ом·м]]))</f>
        <v/>
      </c>
      <c r="S233" s="57"/>
      <c r="T233" s="44"/>
      <c r="U233" s="45"/>
      <c r="W233" s="7" t="str">
        <f>IFERROR(IF(T233-T232&lt;=0,"",V233/SQRT(Table_pg3[[#This Row],[Удельное сопротивление грунта, Ом·м]])),V233/SQRT(Table_pg3[[#This Row],[Удельное сопротивление грунта, Ом·м]]))</f>
        <v/>
      </c>
      <c r="Y233" s="57"/>
      <c r="Z233" s="44"/>
      <c r="AA233" s="45"/>
      <c r="AB233" s="7" t="str">
        <f t="shared" si="20"/>
        <v/>
      </c>
      <c r="AC233" s="7" t="str">
        <f>IFERROR(IF(Z233-Z232&lt;=0,"",AB233/SQRT(Table_pg4[[#This Row],[Удельное сопротивление грунта, Ом·м]])),AB233/SQRT(Table_pg4[[#This Row],[Удельное сопротивление грунта, Ом·м]]))</f>
        <v/>
      </c>
      <c r="AE233" s="57"/>
      <c r="AF233" s="44"/>
      <c r="AG233" s="45"/>
      <c r="AI233" s="7" t="str">
        <f>IFERROR(IF(AF233-AF232&lt;=0,"",AH233/SQRT(Table_pg5[[#This Row],[Удельное сопротивление грунта, Ом·м]])),AH233/SQRT(Table_pg5[[#This Row],[Удельное сопротивление грунта, Ом·м]]))</f>
        <v/>
      </c>
      <c r="AK233" s="57"/>
      <c r="AL233" s="44"/>
      <c r="AM233" s="45"/>
      <c r="AN233" s="7" t="str">
        <f t="shared" ref="AN233:AN296" si="21">IFERROR(IF(AL233-AL232&lt;=0,"",(AL233-AL232)*1000),100)</f>
        <v/>
      </c>
      <c r="AO233" s="7" t="str">
        <f>IFERROR(IF(AL233-AL232&lt;=0,"",AN233/SQRT(Table_pg6[[#This Row],[Удельное сопротивление грунта, Ом·м]])),AN233/SQRT(Table_pg6[[#This Row],[Удельное сопротивление грунта, Ом·м]]))</f>
        <v/>
      </c>
      <c r="AQ233" s="57"/>
      <c r="AR233" s="44"/>
      <c r="AS233" s="45"/>
      <c r="AU233" s="7" t="str">
        <f>IFERROR(IF(AR233-AR232&lt;=0,"",AT233/SQRT(Table_pg7[[#This Row],[Удельное сопротивление грунта, Ом·м]])),AT233/SQRT(Table_pg7[[#This Row],[Удельное сопротивление грунта, Ом·м]]))</f>
        <v/>
      </c>
      <c r="AW233" s="57"/>
      <c r="AX233" s="44"/>
      <c r="AY233" s="45"/>
      <c r="AZ233" s="7" t="str">
        <f t="shared" ref="AZ233:AZ296" si="22">IFERROR(IF(AX233-AX232&lt;=0,"",(AX233-AX232)*1000),100)</f>
        <v/>
      </c>
      <c r="BA233" s="7" t="str">
        <f>IFERROR(IF(AX233-AX232&lt;=0,"",AZ233/SQRT(Table_pg8[[#This Row],[Удельное сопротивление грунта, Ом·м]])),AZ233/SQRT(Table_pg8[[#This Row],[Удельное сопротивление грунта, Ом·м]]))</f>
        <v/>
      </c>
      <c r="BC233" s="57"/>
      <c r="BD233" s="44"/>
      <c r="BE233" s="45"/>
      <c r="BG233" s="7" t="str">
        <f>IFERROR(IF(BD233-AX252&lt;=0,"",BF233/SQRT(Table_pg9[[#This Row],[Удельное сопротивление грунта, Ом·м]])),BF233/SQRT(Table_pg9[[#This Row],[Удельное сопротивление грунта, Ом·м]]))</f>
        <v/>
      </c>
      <c r="BI233" s="57"/>
      <c r="BJ233" s="44"/>
      <c r="BK233" s="45"/>
      <c r="BM233" s="7" t="str">
        <f>IFERROR(IF(BJ233-BD262&lt;=0,"",BL233/SQRT(Table_pg10[[#This Row],[Удельное сопротивление грунта, Ом·м]])),BL233/SQRT(Table_pg10[[#This Row],[Удельное сопротивление грунта, Ом·м]]))</f>
        <v/>
      </c>
    </row>
    <row r="234" spans="1:65">
      <c r="A234" s="34">
        <v>1</v>
      </c>
      <c r="B234" s="44">
        <v>519.40000000000521</v>
      </c>
      <c r="C234" s="45">
        <v>246</v>
      </c>
      <c r="D234" s="7">
        <f t="shared" si="18"/>
        <v>100.00000000002274</v>
      </c>
      <c r="E234" s="7">
        <f>IFERROR(IF(B234-B233&lt;=0,"",D234/SQRT(Table_pg[[#This Row],[Удельное сопротивление грунта, Ом·м]])),D234/SQRT(Table_pg[[#This Row],[Удельное сопротивление грунта, Ом·м]]))</f>
        <v>6.3757671306348325</v>
      </c>
      <c r="G234" s="38">
        <v>229</v>
      </c>
      <c r="H234" s="58">
        <v>519.40000000000521</v>
      </c>
      <c r="I234" s="61">
        <v>246</v>
      </c>
      <c r="J234" s="53">
        <f t="shared" si="19"/>
        <v>100.00000000002274</v>
      </c>
      <c r="K234" s="7">
        <f>IFERROR(IF(H234-H233&lt;=0,"",J234/SQRT(Table_pg1[[#This Row],[Удельное сопротивление грунта, Ом·м]])),J234/SQRT(Table_pg1[[#This Row],[Удельное сопротивление грунта, Ом·м]]))</f>
        <v>6.3757671306348325</v>
      </c>
      <c r="Q234" s="7" t="str">
        <f>IFERROR(IF(N234-N233&lt;=0,"",P234/SQRT(Table_pg2[[#This Row],[Удельное сопротивление грунта, Ом·м]])),P234/SQRT(Table_pg2[[#This Row],[Удельное сопротивление грунта, Ом·м]]))</f>
        <v/>
      </c>
      <c r="S234" s="57"/>
      <c r="T234" s="44"/>
      <c r="U234" s="45"/>
      <c r="W234" s="7" t="str">
        <f>IFERROR(IF(T234-T233&lt;=0,"",V234/SQRT(Table_pg3[[#This Row],[Удельное сопротивление грунта, Ом·м]])),V234/SQRT(Table_pg3[[#This Row],[Удельное сопротивление грунта, Ом·м]]))</f>
        <v/>
      </c>
      <c r="Y234" s="57"/>
      <c r="Z234" s="44"/>
      <c r="AA234" s="45"/>
      <c r="AB234" s="7" t="str">
        <f t="shared" si="20"/>
        <v/>
      </c>
      <c r="AC234" s="7" t="str">
        <f>IFERROR(IF(Z234-Z233&lt;=0,"",AB234/SQRT(Table_pg4[[#This Row],[Удельное сопротивление грунта, Ом·м]])),AB234/SQRT(Table_pg4[[#This Row],[Удельное сопротивление грунта, Ом·м]]))</f>
        <v/>
      </c>
      <c r="AE234" s="57"/>
      <c r="AF234" s="44"/>
      <c r="AG234" s="45"/>
      <c r="AI234" s="7" t="str">
        <f>IFERROR(IF(AF234-AF233&lt;=0,"",AH234/SQRT(Table_pg5[[#This Row],[Удельное сопротивление грунта, Ом·м]])),AH234/SQRT(Table_pg5[[#This Row],[Удельное сопротивление грунта, Ом·м]]))</f>
        <v/>
      </c>
      <c r="AK234" s="57"/>
      <c r="AL234" s="44"/>
      <c r="AM234" s="45"/>
      <c r="AN234" s="7" t="str">
        <f t="shared" si="21"/>
        <v/>
      </c>
      <c r="AO234" s="7" t="str">
        <f>IFERROR(IF(AL234-AL233&lt;=0,"",AN234/SQRT(Table_pg6[[#This Row],[Удельное сопротивление грунта, Ом·м]])),AN234/SQRT(Table_pg6[[#This Row],[Удельное сопротивление грунта, Ом·м]]))</f>
        <v/>
      </c>
      <c r="AQ234" s="57"/>
      <c r="AR234" s="44"/>
      <c r="AS234" s="45"/>
      <c r="AU234" s="7" t="str">
        <f>IFERROR(IF(AR234-AR233&lt;=0,"",AT234/SQRT(Table_pg7[[#This Row],[Удельное сопротивление грунта, Ом·м]])),AT234/SQRT(Table_pg7[[#This Row],[Удельное сопротивление грунта, Ом·м]]))</f>
        <v/>
      </c>
      <c r="AW234" s="57"/>
      <c r="AX234" s="44"/>
      <c r="AY234" s="45"/>
      <c r="AZ234" s="7" t="str">
        <f t="shared" si="22"/>
        <v/>
      </c>
      <c r="BA234" s="7" t="str">
        <f>IFERROR(IF(AX234-AX233&lt;=0,"",AZ234/SQRT(Table_pg8[[#This Row],[Удельное сопротивление грунта, Ом·м]])),AZ234/SQRT(Table_pg8[[#This Row],[Удельное сопротивление грунта, Ом·м]]))</f>
        <v/>
      </c>
      <c r="BC234" s="57"/>
      <c r="BD234" s="44"/>
      <c r="BE234" s="45"/>
      <c r="BG234" s="7" t="str">
        <f>IFERROR(IF(BD234-AX253&lt;=0,"",BF234/SQRT(Table_pg9[[#This Row],[Удельное сопротивление грунта, Ом·м]])),BF234/SQRT(Table_pg9[[#This Row],[Удельное сопротивление грунта, Ом·м]]))</f>
        <v/>
      </c>
      <c r="BI234" s="57"/>
      <c r="BJ234" s="44"/>
      <c r="BK234" s="45"/>
      <c r="BM234" s="7" t="str">
        <f>IFERROR(IF(BJ234-BD263&lt;=0,"",BL234/SQRT(Table_pg10[[#This Row],[Удельное сопротивление грунта, Ом·м]])),BL234/SQRT(Table_pg10[[#This Row],[Удельное сопротивление грунта, Ом·м]]))</f>
        <v/>
      </c>
    </row>
    <row r="235" spans="1:65">
      <c r="A235" s="34">
        <v>1</v>
      </c>
      <c r="B235" s="44">
        <v>519.50000000000523</v>
      </c>
      <c r="C235" s="45">
        <v>271.2</v>
      </c>
      <c r="D235" s="7">
        <f t="shared" si="18"/>
        <v>100.00000000002274</v>
      </c>
      <c r="E235" s="7">
        <f>IFERROR(IF(B235-B234&lt;=0,"",D235/SQRT(Table_pg[[#This Row],[Удельное сопротивление грунта, Ом·м]])),D235/SQRT(Table_pg[[#This Row],[Удельное сопротивление грунта, Ом·м]]))</f>
        <v>6.0723270944671341</v>
      </c>
      <c r="G235" s="49">
        <v>230</v>
      </c>
      <c r="H235" s="59">
        <v>519.50000000000523</v>
      </c>
      <c r="I235" s="60">
        <v>271.2</v>
      </c>
      <c r="J235" s="52">
        <f t="shared" si="19"/>
        <v>100.00000000002274</v>
      </c>
      <c r="K235" s="7">
        <f>IFERROR(IF(H235-H234&lt;=0,"",J235/SQRT(Table_pg1[[#This Row],[Удельное сопротивление грунта, Ом·м]])),J235/SQRT(Table_pg1[[#This Row],[Удельное сопротивление грунта, Ом·м]]))</f>
        <v>6.0723270944671341</v>
      </c>
      <c r="Q235" s="7" t="str">
        <f>IFERROR(IF(N235-N234&lt;=0,"",P235/SQRT(Table_pg2[[#This Row],[Удельное сопротивление грунта, Ом·м]])),P235/SQRT(Table_pg2[[#This Row],[Удельное сопротивление грунта, Ом·м]]))</f>
        <v/>
      </c>
      <c r="S235" s="57"/>
      <c r="T235" s="44"/>
      <c r="U235" s="45"/>
      <c r="W235" s="7" t="str">
        <f>IFERROR(IF(T235-T234&lt;=0,"",V235/SQRT(Table_pg3[[#This Row],[Удельное сопротивление грунта, Ом·м]])),V235/SQRT(Table_pg3[[#This Row],[Удельное сопротивление грунта, Ом·м]]))</f>
        <v/>
      </c>
      <c r="Y235" s="57"/>
      <c r="Z235" s="44"/>
      <c r="AA235" s="45"/>
      <c r="AB235" s="7" t="str">
        <f t="shared" si="20"/>
        <v/>
      </c>
      <c r="AC235" s="7" t="str">
        <f>IFERROR(IF(Z235-Z234&lt;=0,"",AB235/SQRT(Table_pg4[[#This Row],[Удельное сопротивление грунта, Ом·м]])),AB235/SQRT(Table_pg4[[#This Row],[Удельное сопротивление грунта, Ом·м]]))</f>
        <v/>
      </c>
      <c r="AE235" s="57"/>
      <c r="AF235" s="44"/>
      <c r="AG235" s="45"/>
      <c r="AI235" s="7" t="str">
        <f>IFERROR(IF(AF235-AF234&lt;=0,"",AH235/SQRT(Table_pg5[[#This Row],[Удельное сопротивление грунта, Ом·м]])),AH235/SQRT(Table_pg5[[#This Row],[Удельное сопротивление грунта, Ом·м]]))</f>
        <v/>
      </c>
      <c r="AK235" s="57"/>
      <c r="AL235" s="44"/>
      <c r="AM235" s="45"/>
      <c r="AN235" s="7" t="str">
        <f t="shared" si="21"/>
        <v/>
      </c>
      <c r="AO235" s="7" t="str">
        <f>IFERROR(IF(AL235-AL234&lt;=0,"",AN235/SQRT(Table_pg6[[#This Row],[Удельное сопротивление грунта, Ом·м]])),AN235/SQRT(Table_pg6[[#This Row],[Удельное сопротивление грунта, Ом·м]]))</f>
        <v/>
      </c>
      <c r="AQ235" s="57"/>
      <c r="AR235" s="44"/>
      <c r="AS235" s="45"/>
      <c r="AU235" s="7" t="str">
        <f>IFERROR(IF(AR235-AR234&lt;=0,"",AT235/SQRT(Table_pg7[[#This Row],[Удельное сопротивление грунта, Ом·м]])),AT235/SQRT(Table_pg7[[#This Row],[Удельное сопротивление грунта, Ом·м]]))</f>
        <v/>
      </c>
      <c r="AW235" s="57"/>
      <c r="AX235" s="44"/>
      <c r="AY235" s="45"/>
      <c r="AZ235" s="7" t="str">
        <f t="shared" si="22"/>
        <v/>
      </c>
      <c r="BA235" s="7" t="str">
        <f>IFERROR(IF(AX235-AX234&lt;=0,"",AZ235/SQRT(Table_pg8[[#This Row],[Удельное сопротивление грунта, Ом·м]])),AZ235/SQRT(Table_pg8[[#This Row],[Удельное сопротивление грунта, Ом·м]]))</f>
        <v/>
      </c>
      <c r="BC235" s="57"/>
      <c r="BD235" s="44"/>
      <c r="BE235" s="45"/>
      <c r="BG235" s="7" t="str">
        <f>IFERROR(IF(BD235-AX254&lt;=0,"",BF235/SQRT(Table_pg9[[#This Row],[Удельное сопротивление грунта, Ом·м]])),BF235/SQRT(Table_pg9[[#This Row],[Удельное сопротивление грунта, Ом·м]]))</f>
        <v/>
      </c>
      <c r="BI235" s="57"/>
      <c r="BJ235" s="44"/>
      <c r="BK235" s="45"/>
      <c r="BM235" s="7" t="str">
        <f>IFERROR(IF(BJ235-BD264&lt;=0,"",BL235/SQRT(Table_pg10[[#This Row],[Удельное сопротивление грунта, Ом·м]])),BL235/SQRT(Table_pg10[[#This Row],[Удельное сопротивление грунта, Ом·м]]))</f>
        <v/>
      </c>
    </row>
    <row r="236" spans="1:65">
      <c r="A236" s="34">
        <v>1</v>
      </c>
      <c r="B236" s="44">
        <v>519.60000000000525</v>
      </c>
      <c r="C236" s="45">
        <v>272</v>
      </c>
      <c r="D236" s="7">
        <f t="shared" si="18"/>
        <v>100.00000000002274</v>
      </c>
      <c r="E236" s="7">
        <f>IFERROR(IF(B236-B235&lt;=0,"",D236/SQRT(Table_pg[[#This Row],[Удельное сопротивление грунта, Ом·м]])),D236/SQRT(Table_pg[[#This Row],[Удельное сопротивление грунта, Ом·м]]))</f>
        <v>6.0633906259097028</v>
      </c>
      <c r="G236" s="38">
        <v>231</v>
      </c>
      <c r="H236" s="58">
        <v>519.60000000000525</v>
      </c>
      <c r="I236" s="61">
        <v>272</v>
      </c>
      <c r="J236" s="53">
        <f t="shared" si="19"/>
        <v>100.00000000002274</v>
      </c>
      <c r="K236" s="7">
        <f>IFERROR(IF(H236-H235&lt;=0,"",J236/SQRT(Table_pg1[[#This Row],[Удельное сопротивление грунта, Ом·м]])),J236/SQRT(Table_pg1[[#This Row],[Удельное сопротивление грунта, Ом·м]]))</f>
        <v>6.0633906259097028</v>
      </c>
      <c r="Q236" s="7" t="str">
        <f>IFERROR(IF(N236-N235&lt;=0,"",P236/SQRT(Table_pg2[[#This Row],[Удельное сопротивление грунта, Ом·м]])),P236/SQRT(Table_pg2[[#This Row],[Удельное сопротивление грунта, Ом·м]]))</f>
        <v/>
      </c>
      <c r="S236" s="57"/>
      <c r="T236" s="44"/>
      <c r="U236" s="45"/>
      <c r="W236" s="7" t="str">
        <f>IFERROR(IF(T236-T235&lt;=0,"",V236/SQRT(Table_pg3[[#This Row],[Удельное сопротивление грунта, Ом·м]])),V236/SQRT(Table_pg3[[#This Row],[Удельное сопротивление грунта, Ом·м]]))</f>
        <v/>
      </c>
      <c r="Y236" s="57"/>
      <c r="Z236" s="44"/>
      <c r="AA236" s="45"/>
      <c r="AB236" s="7" t="str">
        <f t="shared" si="20"/>
        <v/>
      </c>
      <c r="AC236" s="7" t="str">
        <f>IFERROR(IF(Z236-Z235&lt;=0,"",AB236/SQRT(Table_pg4[[#This Row],[Удельное сопротивление грунта, Ом·м]])),AB236/SQRT(Table_pg4[[#This Row],[Удельное сопротивление грунта, Ом·м]]))</f>
        <v/>
      </c>
      <c r="AE236" s="57"/>
      <c r="AF236" s="44"/>
      <c r="AG236" s="45"/>
      <c r="AI236" s="7" t="str">
        <f>IFERROR(IF(AF236-AF235&lt;=0,"",AH236/SQRT(Table_pg5[[#This Row],[Удельное сопротивление грунта, Ом·м]])),AH236/SQRT(Table_pg5[[#This Row],[Удельное сопротивление грунта, Ом·м]]))</f>
        <v/>
      </c>
      <c r="AK236" s="57"/>
      <c r="AL236" s="44"/>
      <c r="AM236" s="45"/>
      <c r="AN236" s="7" t="str">
        <f t="shared" si="21"/>
        <v/>
      </c>
      <c r="AO236" s="7" t="str">
        <f>IFERROR(IF(AL236-AL235&lt;=0,"",AN236/SQRT(Table_pg6[[#This Row],[Удельное сопротивление грунта, Ом·м]])),AN236/SQRT(Table_pg6[[#This Row],[Удельное сопротивление грунта, Ом·м]]))</f>
        <v/>
      </c>
      <c r="AQ236" s="57"/>
      <c r="AR236" s="44"/>
      <c r="AS236" s="45"/>
      <c r="AU236" s="7" t="str">
        <f>IFERROR(IF(AR236-AR235&lt;=0,"",AT236/SQRT(Table_pg7[[#This Row],[Удельное сопротивление грунта, Ом·м]])),AT236/SQRT(Table_pg7[[#This Row],[Удельное сопротивление грунта, Ом·м]]))</f>
        <v/>
      </c>
      <c r="AW236" s="57"/>
      <c r="AX236" s="44"/>
      <c r="AY236" s="45"/>
      <c r="AZ236" s="7" t="str">
        <f t="shared" si="22"/>
        <v/>
      </c>
      <c r="BA236" s="7" t="str">
        <f>IFERROR(IF(AX236-AX235&lt;=0,"",AZ236/SQRT(Table_pg8[[#This Row],[Удельное сопротивление грунта, Ом·м]])),AZ236/SQRT(Table_pg8[[#This Row],[Удельное сопротивление грунта, Ом·м]]))</f>
        <v/>
      </c>
      <c r="BC236" s="57"/>
      <c r="BD236" s="44"/>
      <c r="BE236" s="45"/>
      <c r="BG236" s="7" t="str">
        <f>IFERROR(IF(BD236-AX255&lt;=0,"",BF236/SQRT(Table_pg9[[#This Row],[Удельное сопротивление грунта, Ом·м]])),BF236/SQRT(Table_pg9[[#This Row],[Удельное сопротивление грунта, Ом·м]]))</f>
        <v/>
      </c>
      <c r="BI236" s="57"/>
      <c r="BJ236" s="44"/>
      <c r="BK236" s="45"/>
      <c r="BM236" s="7" t="str">
        <f>IFERROR(IF(BJ236-BD265&lt;=0,"",BL236/SQRT(Table_pg10[[#This Row],[Удельное сопротивление грунта, Ом·м]])),BL236/SQRT(Table_pg10[[#This Row],[Удельное сопротивление грунта, Ом·м]]))</f>
        <v/>
      </c>
    </row>
    <row r="237" spans="1:65">
      <c r="A237" s="34">
        <v>1</v>
      </c>
      <c r="B237" s="44">
        <v>519.70000000000528</v>
      </c>
      <c r="C237" s="45">
        <v>272.8</v>
      </c>
      <c r="D237" s="7">
        <f t="shared" si="18"/>
        <v>100.00000000002274</v>
      </c>
      <c r="E237" s="7">
        <f>IFERROR(IF(B237-B236&lt;=0,"",D237/SQRT(Table_pg[[#This Row],[Удельное сопротивление грунта, Ом·м]])),D237/SQRT(Table_pg[[#This Row],[Удельное сопротивление грунта, Ом·м]]))</f>
        <v>6.0544934962074102</v>
      </c>
      <c r="G237" s="49">
        <v>232</v>
      </c>
      <c r="H237" s="59">
        <v>519.70000000000528</v>
      </c>
      <c r="I237" s="60">
        <v>272.8</v>
      </c>
      <c r="J237" s="52">
        <f t="shared" si="19"/>
        <v>100.00000000002274</v>
      </c>
      <c r="K237" s="7">
        <f>IFERROR(IF(H237-H236&lt;=0,"",J237/SQRT(Table_pg1[[#This Row],[Удельное сопротивление грунта, Ом·м]])),J237/SQRT(Table_pg1[[#This Row],[Удельное сопротивление грунта, Ом·м]]))</f>
        <v>6.0544934962074102</v>
      </c>
      <c r="Q237" s="7" t="str">
        <f>IFERROR(IF(N237-N236&lt;=0,"",P237/SQRT(Table_pg2[[#This Row],[Удельное сопротивление грунта, Ом·м]])),P237/SQRT(Table_pg2[[#This Row],[Удельное сопротивление грунта, Ом·м]]))</f>
        <v/>
      </c>
      <c r="S237" s="57"/>
      <c r="T237" s="44"/>
      <c r="U237" s="45"/>
      <c r="W237" s="7" t="str">
        <f>IFERROR(IF(T237-T236&lt;=0,"",V237/SQRT(Table_pg3[[#This Row],[Удельное сопротивление грунта, Ом·м]])),V237/SQRT(Table_pg3[[#This Row],[Удельное сопротивление грунта, Ом·м]]))</f>
        <v/>
      </c>
      <c r="Y237" s="57"/>
      <c r="Z237" s="44"/>
      <c r="AA237" s="45"/>
      <c r="AB237" s="7" t="str">
        <f t="shared" si="20"/>
        <v/>
      </c>
      <c r="AC237" s="7" t="str">
        <f>IFERROR(IF(Z237-Z236&lt;=0,"",AB237/SQRT(Table_pg4[[#This Row],[Удельное сопротивление грунта, Ом·м]])),AB237/SQRT(Table_pg4[[#This Row],[Удельное сопротивление грунта, Ом·м]]))</f>
        <v/>
      </c>
      <c r="AE237" s="57"/>
      <c r="AF237" s="44"/>
      <c r="AG237" s="45"/>
      <c r="AI237" s="7" t="str">
        <f>IFERROR(IF(AF237-AF236&lt;=0,"",AH237/SQRT(Table_pg5[[#This Row],[Удельное сопротивление грунта, Ом·м]])),AH237/SQRT(Table_pg5[[#This Row],[Удельное сопротивление грунта, Ом·м]]))</f>
        <v/>
      </c>
      <c r="AK237" s="57"/>
      <c r="AL237" s="44"/>
      <c r="AM237" s="45"/>
      <c r="AN237" s="7" t="str">
        <f t="shared" si="21"/>
        <v/>
      </c>
      <c r="AO237" s="7" t="str">
        <f>IFERROR(IF(AL237-AL236&lt;=0,"",AN237/SQRT(Table_pg6[[#This Row],[Удельное сопротивление грунта, Ом·м]])),AN237/SQRT(Table_pg6[[#This Row],[Удельное сопротивление грунта, Ом·м]]))</f>
        <v/>
      </c>
      <c r="AQ237" s="57"/>
      <c r="AR237" s="44"/>
      <c r="AS237" s="45"/>
      <c r="AU237" s="7" t="str">
        <f>IFERROR(IF(AR237-AR236&lt;=0,"",AT237/SQRT(Table_pg7[[#This Row],[Удельное сопротивление грунта, Ом·м]])),AT237/SQRT(Table_pg7[[#This Row],[Удельное сопротивление грунта, Ом·м]]))</f>
        <v/>
      </c>
      <c r="AW237" s="57"/>
      <c r="AX237" s="44"/>
      <c r="AY237" s="45"/>
      <c r="AZ237" s="7" t="str">
        <f t="shared" si="22"/>
        <v/>
      </c>
      <c r="BA237" s="7" t="str">
        <f>IFERROR(IF(AX237-AX236&lt;=0,"",AZ237/SQRT(Table_pg8[[#This Row],[Удельное сопротивление грунта, Ом·м]])),AZ237/SQRT(Table_pg8[[#This Row],[Удельное сопротивление грунта, Ом·м]]))</f>
        <v/>
      </c>
      <c r="BC237" s="57"/>
      <c r="BD237" s="44"/>
      <c r="BE237" s="45"/>
      <c r="BG237" s="7" t="str">
        <f>IFERROR(IF(BD237-AX256&lt;=0,"",BF237/SQRT(Table_pg9[[#This Row],[Удельное сопротивление грунта, Ом·м]])),BF237/SQRT(Table_pg9[[#This Row],[Удельное сопротивление грунта, Ом·м]]))</f>
        <v/>
      </c>
      <c r="BI237" s="57"/>
      <c r="BJ237" s="44"/>
      <c r="BK237" s="45"/>
      <c r="BM237" s="7" t="str">
        <f>IFERROR(IF(BJ237-BD266&lt;=0,"",BL237/SQRT(Table_pg10[[#This Row],[Удельное сопротивление грунта, Ом·м]])),BL237/SQRT(Table_pg10[[#This Row],[Удельное сопротивление грунта, Ом·м]]))</f>
        <v/>
      </c>
    </row>
    <row r="238" spans="1:65">
      <c r="A238" s="34">
        <v>1</v>
      </c>
      <c r="B238" s="44">
        <v>519.8000000000053</v>
      </c>
      <c r="C238" s="45">
        <v>271.89999999999998</v>
      </c>
      <c r="D238" s="7">
        <f t="shared" si="18"/>
        <v>100.00000000002274</v>
      </c>
      <c r="E238" s="7">
        <f>IFERROR(IF(B238-B237&lt;=0,"",D238/SQRT(Table_pg[[#This Row],[Удельное сопротивление грунта, Ом·м]])),D238/SQRT(Table_pg[[#This Row],[Удельное сопротивление грунта, Ом·м]]))</f>
        <v>6.0645055272018151</v>
      </c>
      <c r="G238" s="38">
        <v>233</v>
      </c>
      <c r="H238" s="58">
        <v>519.8000000000053</v>
      </c>
      <c r="I238" s="61">
        <v>271.89999999999998</v>
      </c>
      <c r="J238" s="53">
        <f t="shared" si="19"/>
        <v>100.00000000002274</v>
      </c>
      <c r="K238" s="7">
        <f>IFERROR(IF(H238-H237&lt;=0,"",J238/SQRT(Table_pg1[[#This Row],[Удельное сопротивление грунта, Ом·м]])),J238/SQRT(Table_pg1[[#This Row],[Удельное сопротивление грунта, Ом·м]]))</f>
        <v>6.0645055272018151</v>
      </c>
      <c r="Q238" s="7" t="str">
        <f>IFERROR(IF(N238-N237&lt;=0,"",P238/SQRT(Table_pg2[[#This Row],[Удельное сопротивление грунта, Ом·м]])),P238/SQRT(Table_pg2[[#This Row],[Удельное сопротивление грунта, Ом·м]]))</f>
        <v/>
      </c>
      <c r="S238" s="57"/>
      <c r="T238" s="44"/>
      <c r="U238" s="45"/>
      <c r="W238" s="7" t="str">
        <f>IFERROR(IF(T238-T237&lt;=0,"",V238/SQRT(Table_pg3[[#This Row],[Удельное сопротивление грунта, Ом·м]])),V238/SQRT(Table_pg3[[#This Row],[Удельное сопротивление грунта, Ом·м]]))</f>
        <v/>
      </c>
      <c r="Y238" s="57"/>
      <c r="Z238" s="44"/>
      <c r="AA238" s="45"/>
      <c r="AB238" s="7" t="str">
        <f t="shared" si="20"/>
        <v/>
      </c>
      <c r="AC238" s="7" t="str">
        <f>IFERROR(IF(Z238-Z237&lt;=0,"",AB238/SQRT(Table_pg4[[#This Row],[Удельное сопротивление грунта, Ом·м]])),AB238/SQRT(Table_pg4[[#This Row],[Удельное сопротивление грунта, Ом·м]]))</f>
        <v/>
      </c>
      <c r="AE238" s="57"/>
      <c r="AF238" s="44"/>
      <c r="AG238" s="45"/>
      <c r="AI238" s="7" t="str">
        <f>IFERROR(IF(AF238-AF237&lt;=0,"",AH238/SQRT(Table_pg5[[#This Row],[Удельное сопротивление грунта, Ом·м]])),AH238/SQRT(Table_pg5[[#This Row],[Удельное сопротивление грунта, Ом·м]]))</f>
        <v/>
      </c>
      <c r="AK238" s="57"/>
      <c r="AL238" s="44"/>
      <c r="AM238" s="45"/>
      <c r="AN238" s="7" t="str">
        <f t="shared" si="21"/>
        <v/>
      </c>
      <c r="AO238" s="7" t="str">
        <f>IFERROR(IF(AL238-AL237&lt;=0,"",AN238/SQRT(Table_pg6[[#This Row],[Удельное сопротивление грунта, Ом·м]])),AN238/SQRT(Table_pg6[[#This Row],[Удельное сопротивление грунта, Ом·м]]))</f>
        <v/>
      </c>
      <c r="AQ238" s="57"/>
      <c r="AR238" s="44"/>
      <c r="AS238" s="45"/>
      <c r="AU238" s="7" t="str">
        <f>IFERROR(IF(AR238-AR237&lt;=0,"",AT238/SQRT(Table_pg7[[#This Row],[Удельное сопротивление грунта, Ом·м]])),AT238/SQRT(Table_pg7[[#This Row],[Удельное сопротивление грунта, Ом·м]]))</f>
        <v/>
      </c>
      <c r="AW238" s="57"/>
      <c r="AX238" s="44"/>
      <c r="AY238" s="45"/>
      <c r="AZ238" s="7" t="str">
        <f t="shared" si="22"/>
        <v/>
      </c>
      <c r="BA238" s="7" t="str">
        <f>IFERROR(IF(AX238-AX237&lt;=0,"",AZ238/SQRT(Table_pg8[[#This Row],[Удельное сопротивление грунта, Ом·м]])),AZ238/SQRT(Table_pg8[[#This Row],[Удельное сопротивление грунта, Ом·м]]))</f>
        <v/>
      </c>
      <c r="BC238" s="57"/>
      <c r="BD238" s="44"/>
      <c r="BE238" s="45"/>
      <c r="BG238" s="7" t="str">
        <f>IFERROR(IF(BD238-AX257&lt;=0,"",BF238/SQRT(Table_pg9[[#This Row],[Удельное сопротивление грунта, Ом·м]])),BF238/SQRT(Table_pg9[[#This Row],[Удельное сопротивление грунта, Ом·м]]))</f>
        <v/>
      </c>
      <c r="BI238" s="57"/>
      <c r="BJ238" s="44"/>
      <c r="BK238" s="45"/>
      <c r="BM238" s="7" t="str">
        <f>IFERROR(IF(BJ238-BD267&lt;=0,"",BL238/SQRT(Table_pg10[[#This Row],[Удельное сопротивление грунта, Ом·м]])),BL238/SQRT(Table_pg10[[#This Row],[Удельное сопротивление грунта, Ом·м]]))</f>
        <v/>
      </c>
    </row>
    <row r="239" spans="1:65">
      <c r="A239" s="34">
        <v>1</v>
      </c>
      <c r="B239" s="44">
        <v>519.90000000000532</v>
      </c>
      <c r="C239" s="45">
        <v>270.39999999999998</v>
      </c>
      <c r="D239" s="7">
        <f t="shared" si="18"/>
        <v>100.00000000002274</v>
      </c>
      <c r="E239" s="7">
        <f>IFERROR(IF(B239-B238&lt;=0,"",D239/SQRT(Table_pg[[#This Row],[Удельное сопротивление грунта, Ом·м]])),D239/SQRT(Table_pg[[#This Row],[Удельное сопротивление грунта, Ом·м]]))</f>
        <v>6.0813031926328813</v>
      </c>
      <c r="G239" s="49">
        <v>234</v>
      </c>
      <c r="H239" s="59">
        <v>519.90000000000532</v>
      </c>
      <c r="I239" s="60">
        <v>270.39999999999998</v>
      </c>
      <c r="J239" s="52">
        <f t="shared" si="19"/>
        <v>100.00000000002274</v>
      </c>
      <c r="K239" s="7">
        <f>IFERROR(IF(H239-H238&lt;=0,"",J239/SQRT(Table_pg1[[#This Row],[Удельное сопротивление грунта, Ом·м]])),J239/SQRT(Table_pg1[[#This Row],[Удельное сопротивление грунта, Ом·м]]))</f>
        <v>6.0813031926328813</v>
      </c>
      <c r="Q239" s="7" t="str">
        <f>IFERROR(IF(N239-N238&lt;=0,"",P239/SQRT(Table_pg2[[#This Row],[Удельное сопротивление грунта, Ом·м]])),P239/SQRT(Table_pg2[[#This Row],[Удельное сопротивление грунта, Ом·м]]))</f>
        <v/>
      </c>
      <c r="S239" s="57"/>
      <c r="T239" s="44"/>
      <c r="U239" s="45"/>
      <c r="W239" s="7" t="str">
        <f>IFERROR(IF(T239-T238&lt;=0,"",V239/SQRT(Table_pg3[[#This Row],[Удельное сопротивление грунта, Ом·м]])),V239/SQRT(Table_pg3[[#This Row],[Удельное сопротивление грунта, Ом·м]]))</f>
        <v/>
      </c>
      <c r="Y239" s="57"/>
      <c r="Z239" s="44"/>
      <c r="AA239" s="45"/>
      <c r="AB239" s="7" t="str">
        <f t="shared" si="20"/>
        <v/>
      </c>
      <c r="AC239" s="7" t="str">
        <f>IFERROR(IF(Z239-Z238&lt;=0,"",AB239/SQRT(Table_pg4[[#This Row],[Удельное сопротивление грунта, Ом·м]])),AB239/SQRT(Table_pg4[[#This Row],[Удельное сопротивление грунта, Ом·м]]))</f>
        <v/>
      </c>
      <c r="AE239" s="57"/>
      <c r="AF239" s="44"/>
      <c r="AG239" s="45"/>
      <c r="AI239" s="7" t="str">
        <f>IFERROR(IF(AF239-AF238&lt;=0,"",AH239/SQRT(Table_pg5[[#This Row],[Удельное сопротивление грунта, Ом·м]])),AH239/SQRT(Table_pg5[[#This Row],[Удельное сопротивление грунта, Ом·м]]))</f>
        <v/>
      </c>
      <c r="AK239" s="57"/>
      <c r="AL239" s="44"/>
      <c r="AM239" s="45"/>
      <c r="AN239" s="7" t="str">
        <f t="shared" si="21"/>
        <v/>
      </c>
      <c r="AO239" s="7" t="str">
        <f>IFERROR(IF(AL239-AL238&lt;=0,"",AN239/SQRT(Table_pg6[[#This Row],[Удельное сопротивление грунта, Ом·м]])),AN239/SQRT(Table_pg6[[#This Row],[Удельное сопротивление грунта, Ом·м]]))</f>
        <v/>
      </c>
      <c r="AQ239" s="57"/>
      <c r="AR239" s="44"/>
      <c r="AS239" s="45"/>
      <c r="AU239" s="7" t="str">
        <f>IFERROR(IF(AR239-AR238&lt;=0,"",AT239/SQRT(Table_pg7[[#This Row],[Удельное сопротивление грунта, Ом·м]])),AT239/SQRT(Table_pg7[[#This Row],[Удельное сопротивление грунта, Ом·м]]))</f>
        <v/>
      </c>
      <c r="AW239" s="57"/>
      <c r="AX239" s="44"/>
      <c r="AY239" s="45"/>
      <c r="AZ239" s="7" t="str">
        <f t="shared" si="22"/>
        <v/>
      </c>
      <c r="BA239" s="7" t="str">
        <f>IFERROR(IF(AX239-AX238&lt;=0,"",AZ239/SQRT(Table_pg8[[#This Row],[Удельное сопротивление грунта, Ом·м]])),AZ239/SQRT(Table_pg8[[#This Row],[Удельное сопротивление грунта, Ом·м]]))</f>
        <v/>
      </c>
      <c r="BC239" s="57"/>
      <c r="BD239" s="44"/>
      <c r="BE239" s="45"/>
      <c r="BG239" s="7" t="str">
        <f>IFERROR(IF(BD239-AX258&lt;=0,"",BF239/SQRT(Table_pg9[[#This Row],[Удельное сопротивление грунта, Ом·м]])),BF239/SQRT(Table_pg9[[#This Row],[Удельное сопротивление грунта, Ом·м]]))</f>
        <v/>
      </c>
      <c r="BI239" s="57"/>
      <c r="BJ239" s="44"/>
      <c r="BK239" s="45"/>
      <c r="BM239" s="7" t="str">
        <f>IFERROR(IF(BJ239-BD268&lt;=0,"",BL239/SQRT(Table_pg10[[#This Row],[Удельное сопротивление грунта, Ом·м]])),BL239/SQRT(Table_pg10[[#This Row],[Удельное сопротивление грунта, Ом·м]]))</f>
        <v/>
      </c>
    </row>
    <row r="240" spans="1:65">
      <c r="A240" s="34">
        <v>1</v>
      </c>
      <c r="B240" s="44">
        <v>520.00000000000534</v>
      </c>
      <c r="C240" s="45">
        <v>273.2</v>
      </c>
      <c r="D240" s="7">
        <f t="shared" si="18"/>
        <v>100.00000000002274</v>
      </c>
      <c r="E240" s="7">
        <f>IFERROR(IF(B240-B239&lt;=0,"",D240/SQRT(Table_pg[[#This Row],[Удельное сопротивление грунта, Ом·м]])),D240/SQRT(Table_pg[[#This Row],[Удельное сопротивление грунта, Ом·м]]))</f>
        <v>6.050059593381869</v>
      </c>
      <c r="G240" s="38">
        <v>235</v>
      </c>
      <c r="H240" s="58">
        <v>520.00000000000534</v>
      </c>
      <c r="I240" s="61">
        <v>273.2</v>
      </c>
      <c r="J240" s="53">
        <f t="shared" si="19"/>
        <v>100.00000000002274</v>
      </c>
      <c r="K240" s="7">
        <f>IFERROR(IF(H240-H239&lt;=0,"",J240/SQRT(Table_pg1[[#This Row],[Удельное сопротивление грунта, Ом·м]])),J240/SQRT(Table_pg1[[#This Row],[Удельное сопротивление грунта, Ом·м]]))</f>
        <v>6.050059593381869</v>
      </c>
      <c r="Q240" s="7" t="str">
        <f>IFERROR(IF(N240-N239&lt;=0,"",P240/SQRT(Table_pg2[[#This Row],[Удельное сопротивление грунта, Ом·м]])),P240/SQRT(Table_pg2[[#This Row],[Удельное сопротивление грунта, Ом·м]]))</f>
        <v/>
      </c>
      <c r="S240" s="57"/>
      <c r="T240" s="44"/>
      <c r="U240" s="45"/>
      <c r="W240" s="7" t="str">
        <f>IFERROR(IF(T240-T239&lt;=0,"",V240/SQRT(Table_pg3[[#This Row],[Удельное сопротивление грунта, Ом·м]])),V240/SQRT(Table_pg3[[#This Row],[Удельное сопротивление грунта, Ом·м]]))</f>
        <v/>
      </c>
      <c r="Y240" s="57"/>
      <c r="Z240" s="44"/>
      <c r="AA240" s="45"/>
      <c r="AB240" s="7" t="str">
        <f t="shared" si="20"/>
        <v/>
      </c>
      <c r="AC240" s="7" t="str">
        <f>IFERROR(IF(Z240-Z239&lt;=0,"",AB240/SQRT(Table_pg4[[#This Row],[Удельное сопротивление грунта, Ом·м]])),AB240/SQRT(Table_pg4[[#This Row],[Удельное сопротивление грунта, Ом·м]]))</f>
        <v/>
      </c>
      <c r="AE240" s="57"/>
      <c r="AF240" s="44"/>
      <c r="AG240" s="45"/>
      <c r="AI240" s="7" t="str">
        <f>IFERROR(IF(AF240-AF239&lt;=0,"",AH240/SQRT(Table_pg5[[#This Row],[Удельное сопротивление грунта, Ом·м]])),AH240/SQRT(Table_pg5[[#This Row],[Удельное сопротивление грунта, Ом·м]]))</f>
        <v/>
      </c>
      <c r="AK240" s="57"/>
      <c r="AL240" s="44"/>
      <c r="AM240" s="45"/>
      <c r="AN240" s="7" t="str">
        <f t="shared" si="21"/>
        <v/>
      </c>
      <c r="AO240" s="7" t="str">
        <f>IFERROR(IF(AL240-AL239&lt;=0,"",AN240/SQRT(Table_pg6[[#This Row],[Удельное сопротивление грунта, Ом·м]])),AN240/SQRT(Table_pg6[[#This Row],[Удельное сопротивление грунта, Ом·м]]))</f>
        <v/>
      </c>
      <c r="AQ240" s="57"/>
      <c r="AR240" s="44"/>
      <c r="AS240" s="45"/>
      <c r="AU240" s="7" t="str">
        <f>IFERROR(IF(AR240-AR239&lt;=0,"",AT240/SQRT(Table_pg7[[#This Row],[Удельное сопротивление грунта, Ом·м]])),AT240/SQRT(Table_pg7[[#This Row],[Удельное сопротивление грунта, Ом·м]]))</f>
        <v/>
      </c>
      <c r="AW240" s="57"/>
      <c r="AX240" s="44"/>
      <c r="AY240" s="45"/>
      <c r="AZ240" s="7" t="str">
        <f t="shared" si="22"/>
        <v/>
      </c>
      <c r="BA240" s="7" t="str">
        <f>IFERROR(IF(AX240-AX239&lt;=0,"",AZ240/SQRT(Table_pg8[[#This Row],[Удельное сопротивление грунта, Ом·м]])),AZ240/SQRT(Table_pg8[[#This Row],[Удельное сопротивление грунта, Ом·м]]))</f>
        <v/>
      </c>
      <c r="BC240" s="57"/>
      <c r="BD240" s="44"/>
      <c r="BE240" s="45"/>
      <c r="BG240" s="7" t="str">
        <f>IFERROR(IF(BD240-AX259&lt;=0,"",BF240/SQRT(Table_pg9[[#This Row],[Удельное сопротивление грунта, Ом·м]])),BF240/SQRT(Table_pg9[[#This Row],[Удельное сопротивление грунта, Ом·м]]))</f>
        <v/>
      </c>
      <c r="BI240" s="57"/>
      <c r="BJ240" s="44"/>
      <c r="BK240" s="45"/>
      <c r="BM240" s="7" t="str">
        <f>IFERROR(IF(BJ240-BD269&lt;=0,"",BL240/SQRT(Table_pg10[[#This Row],[Удельное сопротивление грунта, Ом·м]])),BL240/SQRT(Table_pg10[[#This Row],[Удельное сопротивление грунта, Ом·м]]))</f>
        <v/>
      </c>
    </row>
    <row r="241" spans="1:65">
      <c r="A241" s="34">
        <v>1</v>
      </c>
      <c r="B241" s="44">
        <v>520.10000000000537</v>
      </c>
      <c r="C241" s="45">
        <v>21.3</v>
      </c>
      <c r="D241" s="7">
        <f t="shared" si="18"/>
        <v>100.00000000002274</v>
      </c>
      <c r="E241" s="7">
        <f>IFERROR(IF(B241-B240&lt;=0,"",D241/SQRT(Table_pg[[#This Row],[Удельное сопротивление грунта, Ом·м]])),D241/SQRT(Table_pg[[#This Row],[Удельное сопротивление грунта, Ом·м]]))</f>
        <v>21.667569500876901</v>
      </c>
      <c r="G241" s="49">
        <v>236</v>
      </c>
      <c r="H241" s="59">
        <v>520.10000000000537</v>
      </c>
      <c r="I241" s="60">
        <v>21.3</v>
      </c>
      <c r="J241" s="52">
        <f t="shared" si="19"/>
        <v>100.00000000002274</v>
      </c>
      <c r="K241" s="7">
        <f>IFERROR(IF(H241-H240&lt;=0,"",J241/SQRT(Table_pg1[[#This Row],[Удельное сопротивление грунта, Ом·м]])),J241/SQRT(Table_pg1[[#This Row],[Удельное сопротивление грунта, Ом·м]]))</f>
        <v>21.667569500876901</v>
      </c>
      <c r="Q241" s="7" t="str">
        <f>IFERROR(IF(N241-N240&lt;=0,"",P241/SQRT(Table_pg2[[#This Row],[Удельное сопротивление грунта, Ом·м]])),P241/SQRT(Table_pg2[[#This Row],[Удельное сопротивление грунта, Ом·м]]))</f>
        <v/>
      </c>
      <c r="S241" s="57"/>
      <c r="T241" s="44"/>
      <c r="U241" s="45"/>
      <c r="W241" s="7" t="str">
        <f>IFERROR(IF(T241-T240&lt;=0,"",V241/SQRT(Table_pg3[[#This Row],[Удельное сопротивление грунта, Ом·м]])),V241/SQRT(Table_pg3[[#This Row],[Удельное сопротивление грунта, Ом·м]]))</f>
        <v/>
      </c>
      <c r="Y241" s="57"/>
      <c r="Z241" s="44"/>
      <c r="AA241" s="45"/>
      <c r="AB241" s="7" t="str">
        <f t="shared" si="20"/>
        <v/>
      </c>
      <c r="AC241" s="7" t="str">
        <f>IFERROR(IF(Z241-Z240&lt;=0,"",AB241/SQRT(Table_pg4[[#This Row],[Удельное сопротивление грунта, Ом·м]])),AB241/SQRT(Table_pg4[[#This Row],[Удельное сопротивление грунта, Ом·м]]))</f>
        <v/>
      </c>
      <c r="AE241" s="57"/>
      <c r="AF241" s="44"/>
      <c r="AG241" s="45"/>
      <c r="AI241" s="7" t="str">
        <f>IFERROR(IF(AF241-AF240&lt;=0,"",AH241/SQRT(Table_pg5[[#This Row],[Удельное сопротивление грунта, Ом·м]])),AH241/SQRT(Table_pg5[[#This Row],[Удельное сопротивление грунта, Ом·м]]))</f>
        <v/>
      </c>
      <c r="AK241" s="57"/>
      <c r="AL241" s="44"/>
      <c r="AM241" s="45"/>
      <c r="AN241" s="7" t="str">
        <f t="shared" si="21"/>
        <v/>
      </c>
      <c r="AO241" s="7" t="str">
        <f>IFERROR(IF(AL241-AL240&lt;=0,"",AN241/SQRT(Table_pg6[[#This Row],[Удельное сопротивление грунта, Ом·м]])),AN241/SQRT(Table_pg6[[#This Row],[Удельное сопротивление грунта, Ом·м]]))</f>
        <v/>
      </c>
      <c r="AQ241" s="57"/>
      <c r="AR241" s="44"/>
      <c r="AS241" s="45"/>
      <c r="AU241" s="7" t="str">
        <f>IFERROR(IF(AR241-AR240&lt;=0,"",AT241/SQRT(Table_pg7[[#This Row],[Удельное сопротивление грунта, Ом·м]])),AT241/SQRT(Table_pg7[[#This Row],[Удельное сопротивление грунта, Ом·м]]))</f>
        <v/>
      </c>
      <c r="AW241" s="57"/>
      <c r="AX241" s="44"/>
      <c r="AY241" s="45"/>
      <c r="AZ241" s="7" t="str">
        <f t="shared" si="22"/>
        <v/>
      </c>
      <c r="BA241" s="7" t="str">
        <f>IFERROR(IF(AX241-AX240&lt;=0,"",AZ241/SQRT(Table_pg8[[#This Row],[Удельное сопротивление грунта, Ом·м]])),AZ241/SQRT(Table_pg8[[#This Row],[Удельное сопротивление грунта, Ом·м]]))</f>
        <v/>
      </c>
      <c r="BC241" s="57"/>
      <c r="BD241" s="44"/>
      <c r="BE241" s="45"/>
      <c r="BG241" s="7" t="str">
        <f>IFERROR(IF(BD241-AX260&lt;=0,"",BF241/SQRT(Table_pg9[[#This Row],[Удельное сопротивление грунта, Ом·м]])),BF241/SQRT(Table_pg9[[#This Row],[Удельное сопротивление грунта, Ом·м]]))</f>
        <v/>
      </c>
      <c r="BI241" s="57"/>
      <c r="BJ241" s="44"/>
      <c r="BK241" s="45"/>
      <c r="BM241" s="7" t="str">
        <f>IFERROR(IF(BJ241-BD270&lt;=0,"",BL241/SQRT(Table_pg10[[#This Row],[Удельное сопротивление грунта, Ом·м]])),BL241/SQRT(Table_pg10[[#This Row],[Удельное сопротивление грунта, Ом·м]]))</f>
        <v/>
      </c>
    </row>
    <row r="242" spans="1:65">
      <c r="A242" s="34">
        <v>1</v>
      </c>
      <c r="B242" s="44">
        <v>520.20000000000539</v>
      </c>
      <c r="C242" s="45">
        <v>275.39999999999998</v>
      </c>
      <c r="D242" s="7">
        <f t="shared" si="18"/>
        <v>100.00000000002274</v>
      </c>
      <c r="E242" s="7">
        <f>IFERROR(IF(B242-B241&lt;=0,"",D242/SQRT(Table_pg[[#This Row],[Удельное сопротивление грунта, Ом·м]])),D242/SQRT(Table_pg[[#This Row],[Удельное сопротивление грунта, Ом·м]]))</f>
        <v>6.0258460505195979</v>
      </c>
      <c r="G242" s="38">
        <v>237</v>
      </c>
      <c r="H242" s="58">
        <v>520.20000000000539</v>
      </c>
      <c r="I242" s="61">
        <v>275.39999999999998</v>
      </c>
      <c r="J242" s="53">
        <f t="shared" si="19"/>
        <v>100.00000000002274</v>
      </c>
      <c r="K242" s="7">
        <f>IFERROR(IF(H242-H241&lt;=0,"",J242/SQRT(Table_pg1[[#This Row],[Удельное сопротивление грунта, Ом·м]])),J242/SQRT(Table_pg1[[#This Row],[Удельное сопротивление грунта, Ом·м]]))</f>
        <v>6.0258460505195979</v>
      </c>
      <c r="Q242" s="7" t="str">
        <f>IFERROR(IF(N242-N241&lt;=0,"",P242/SQRT(Table_pg2[[#This Row],[Удельное сопротивление грунта, Ом·м]])),P242/SQRT(Table_pg2[[#This Row],[Удельное сопротивление грунта, Ом·м]]))</f>
        <v/>
      </c>
      <c r="S242" s="57"/>
      <c r="T242" s="44"/>
      <c r="U242" s="45"/>
      <c r="W242" s="7" t="str">
        <f>IFERROR(IF(T242-T241&lt;=0,"",V242/SQRT(Table_pg3[[#This Row],[Удельное сопротивление грунта, Ом·м]])),V242/SQRT(Table_pg3[[#This Row],[Удельное сопротивление грунта, Ом·м]]))</f>
        <v/>
      </c>
      <c r="Y242" s="57"/>
      <c r="Z242" s="44"/>
      <c r="AA242" s="45"/>
      <c r="AB242" s="7" t="str">
        <f t="shared" si="20"/>
        <v/>
      </c>
      <c r="AC242" s="7" t="str">
        <f>IFERROR(IF(Z242-Z241&lt;=0,"",AB242/SQRT(Table_pg4[[#This Row],[Удельное сопротивление грунта, Ом·м]])),AB242/SQRT(Table_pg4[[#This Row],[Удельное сопротивление грунта, Ом·м]]))</f>
        <v/>
      </c>
      <c r="AE242" s="57"/>
      <c r="AF242" s="44"/>
      <c r="AG242" s="45"/>
      <c r="AI242" s="7" t="str">
        <f>IFERROR(IF(AF242-AF241&lt;=0,"",AH242/SQRT(Table_pg5[[#This Row],[Удельное сопротивление грунта, Ом·м]])),AH242/SQRT(Table_pg5[[#This Row],[Удельное сопротивление грунта, Ом·м]]))</f>
        <v/>
      </c>
      <c r="AK242" s="57"/>
      <c r="AL242" s="44"/>
      <c r="AM242" s="45"/>
      <c r="AN242" s="7" t="str">
        <f t="shared" si="21"/>
        <v/>
      </c>
      <c r="AO242" s="7" t="str">
        <f>IFERROR(IF(AL242-AL241&lt;=0,"",AN242/SQRT(Table_pg6[[#This Row],[Удельное сопротивление грунта, Ом·м]])),AN242/SQRT(Table_pg6[[#This Row],[Удельное сопротивление грунта, Ом·м]]))</f>
        <v/>
      </c>
      <c r="AQ242" s="57"/>
      <c r="AR242" s="44"/>
      <c r="AS242" s="45"/>
      <c r="AU242" s="7" t="str">
        <f>IFERROR(IF(AR242-AR241&lt;=0,"",AT242/SQRT(Table_pg7[[#This Row],[Удельное сопротивление грунта, Ом·м]])),AT242/SQRT(Table_pg7[[#This Row],[Удельное сопротивление грунта, Ом·м]]))</f>
        <v/>
      </c>
      <c r="AW242" s="57"/>
      <c r="AX242" s="44"/>
      <c r="AY242" s="45"/>
      <c r="AZ242" s="7" t="str">
        <f t="shared" si="22"/>
        <v/>
      </c>
      <c r="BA242" s="7" t="str">
        <f>IFERROR(IF(AX242-AX241&lt;=0,"",AZ242/SQRT(Table_pg8[[#This Row],[Удельное сопротивление грунта, Ом·м]])),AZ242/SQRT(Table_pg8[[#This Row],[Удельное сопротивление грунта, Ом·м]]))</f>
        <v/>
      </c>
      <c r="BC242" s="57"/>
      <c r="BD242" s="44"/>
      <c r="BE242" s="45"/>
      <c r="BG242" s="7" t="str">
        <f>IFERROR(IF(BD242-AX261&lt;=0,"",BF242/SQRT(Table_pg9[[#This Row],[Удельное сопротивление грунта, Ом·м]])),BF242/SQRT(Table_pg9[[#This Row],[Удельное сопротивление грунта, Ом·м]]))</f>
        <v/>
      </c>
      <c r="BI242" s="57"/>
      <c r="BJ242" s="44"/>
      <c r="BK242" s="45"/>
      <c r="BM242" s="7" t="str">
        <f>IFERROR(IF(BJ242-BD271&lt;=0,"",BL242/SQRT(Table_pg10[[#This Row],[Удельное сопротивление грунта, Ом·м]])),BL242/SQRT(Table_pg10[[#This Row],[Удельное сопротивление грунта, Ом·м]]))</f>
        <v/>
      </c>
    </row>
    <row r="243" spans="1:65">
      <c r="A243" s="34">
        <v>1</v>
      </c>
      <c r="B243" s="44">
        <v>520.30000000000541</v>
      </c>
      <c r="C243" s="45">
        <v>276.10000000000002</v>
      </c>
      <c r="D243" s="7">
        <f t="shared" si="18"/>
        <v>100.00000000002274</v>
      </c>
      <c r="E243" s="7">
        <f>IFERROR(IF(B243-B242&lt;=0,"",D243/SQRT(Table_pg[[#This Row],[Удельное сопротивление грунта, Ом·м]])),D243/SQRT(Table_pg[[#This Row],[Удельное сопротивление грунта, Ом·м]]))</f>
        <v>6.0182024989509433</v>
      </c>
      <c r="G243" s="49">
        <v>238</v>
      </c>
      <c r="H243" s="59">
        <v>520.30000000000541</v>
      </c>
      <c r="I243" s="60">
        <v>276.10000000000002</v>
      </c>
      <c r="J243" s="52">
        <f t="shared" si="19"/>
        <v>100.00000000002274</v>
      </c>
      <c r="K243" s="7">
        <f>IFERROR(IF(H243-H242&lt;=0,"",J243/SQRT(Table_pg1[[#This Row],[Удельное сопротивление грунта, Ом·м]])),J243/SQRT(Table_pg1[[#This Row],[Удельное сопротивление грунта, Ом·м]]))</f>
        <v>6.0182024989509433</v>
      </c>
      <c r="Q243" s="7" t="str">
        <f>IFERROR(IF(N243-N242&lt;=0,"",P243/SQRT(Table_pg2[[#This Row],[Удельное сопротивление грунта, Ом·м]])),P243/SQRT(Table_pg2[[#This Row],[Удельное сопротивление грунта, Ом·м]]))</f>
        <v/>
      </c>
      <c r="S243" s="57"/>
      <c r="T243" s="44"/>
      <c r="U243" s="45"/>
      <c r="W243" s="7" t="str">
        <f>IFERROR(IF(T243-T242&lt;=0,"",V243/SQRT(Table_pg3[[#This Row],[Удельное сопротивление грунта, Ом·м]])),V243/SQRT(Table_pg3[[#This Row],[Удельное сопротивление грунта, Ом·м]]))</f>
        <v/>
      </c>
      <c r="Y243" s="57"/>
      <c r="Z243" s="44"/>
      <c r="AA243" s="45"/>
      <c r="AB243" s="7" t="str">
        <f t="shared" si="20"/>
        <v/>
      </c>
      <c r="AC243" s="7" t="str">
        <f>IFERROR(IF(Z243-Z242&lt;=0,"",AB243/SQRT(Table_pg4[[#This Row],[Удельное сопротивление грунта, Ом·м]])),AB243/SQRT(Table_pg4[[#This Row],[Удельное сопротивление грунта, Ом·м]]))</f>
        <v/>
      </c>
      <c r="AE243" s="57"/>
      <c r="AF243" s="44"/>
      <c r="AG243" s="45"/>
      <c r="AI243" s="7" t="str">
        <f>IFERROR(IF(AF243-AF242&lt;=0,"",AH243/SQRT(Table_pg5[[#This Row],[Удельное сопротивление грунта, Ом·м]])),AH243/SQRT(Table_pg5[[#This Row],[Удельное сопротивление грунта, Ом·м]]))</f>
        <v/>
      </c>
      <c r="AK243" s="57"/>
      <c r="AL243" s="44"/>
      <c r="AM243" s="45"/>
      <c r="AN243" s="7" t="str">
        <f t="shared" si="21"/>
        <v/>
      </c>
      <c r="AO243" s="7" t="str">
        <f>IFERROR(IF(AL243-AL242&lt;=0,"",AN243/SQRT(Table_pg6[[#This Row],[Удельное сопротивление грунта, Ом·м]])),AN243/SQRT(Table_pg6[[#This Row],[Удельное сопротивление грунта, Ом·м]]))</f>
        <v/>
      </c>
      <c r="AQ243" s="57"/>
      <c r="AR243" s="44"/>
      <c r="AS243" s="45"/>
      <c r="AU243" s="7" t="str">
        <f>IFERROR(IF(AR243-AR242&lt;=0,"",AT243/SQRT(Table_pg7[[#This Row],[Удельное сопротивление грунта, Ом·м]])),AT243/SQRT(Table_pg7[[#This Row],[Удельное сопротивление грунта, Ом·м]]))</f>
        <v/>
      </c>
      <c r="AW243" s="57"/>
      <c r="AX243" s="44"/>
      <c r="AY243" s="45"/>
      <c r="AZ243" s="7" t="str">
        <f t="shared" si="22"/>
        <v/>
      </c>
      <c r="BA243" s="7" t="str">
        <f>IFERROR(IF(AX243-AX242&lt;=0,"",AZ243/SQRT(Table_pg8[[#This Row],[Удельное сопротивление грунта, Ом·м]])),AZ243/SQRT(Table_pg8[[#This Row],[Удельное сопротивление грунта, Ом·м]]))</f>
        <v/>
      </c>
      <c r="BC243" s="57"/>
      <c r="BD243" s="44"/>
      <c r="BE243" s="45"/>
      <c r="BG243" s="7" t="str">
        <f>IFERROR(IF(BD243-AX262&lt;=0,"",BF243/SQRT(Table_pg9[[#This Row],[Удельное сопротивление грунта, Ом·м]])),BF243/SQRT(Table_pg9[[#This Row],[Удельное сопротивление грунта, Ом·м]]))</f>
        <v/>
      </c>
      <c r="BI243" s="57"/>
      <c r="BJ243" s="44"/>
      <c r="BK243" s="45"/>
      <c r="BM243" s="7" t="str">
        <f>IFERROR(IF(BJ243-BD272&lt;=0,"",BL243/SQRT(Table_pg10[[#This Row],[Удельное сопротивление грунта, Ом·м]])),BL243/SQRT(Table_pg10[[#This Row],[Удельное сопротивление грунта, Ом·м]]))</f>
        <v/>
      </c>
    </row>
    <row r="244" spans="1:65">
      <c r="A244" s="34">
        <v>1</v>
      </c>
      <c r="B244" s="44">
        <v>520.40000000000543</v>
      </c>
      <c r="C244" s="45">
        <v>275.89999999999998</v>
      </c>
      <c r="D244" s="7">
        <f t="shared" si="18"/>
        <v>100.00000000002274</v>
      </c>
      <c r="E244" s="7">
        <f>IFERROR(IF(B244-B243&lt;=0,"",D244/SQRT(Table_pg[[#This Row],[Удельное сопротивление грунта, Ом·м]])),D244/SQRT(Table_pg[[#This Row],[Удельное сопротивление грунта, Ом·м]]))</f>
        <v>6.0203834022654927</v>
      </c>
      <c r="G244" s="38">
        <v>239</v>
      </c>
      <c r="H244" s="58">
        <v>520.40000000000543</v>
      </c>
      <c r="I244" s="61">
        <v>275.89999999999998</v>
      </c>
      <c r="J244" s="53">
        <f t="shared" si="19"/>
        <v>100.00000000002274</v>
      </c>
      <c r="K244" s="7">
        <f>IFERROR(IF(H244-H243&lt;=0,"",J244/SQRT(Table_pg1[[#This Row],[Удельное сопротивление грунта, Ом·м]])),J244/SQRT(Table_pg1[[#This Row],[Удельное сопротивление грунта, Ом·м]]))</f>
        <v>6.0203834022654927</v>
      </c>
      <c r="Q244" s="7" t="str">
        <f>IFERROR(IF(N244-N243&lt;=0,"",P244/SQRT(Table_pg2[[#This Row],[Удельное сопротивление грунта, Ом·м]])),P244/SQRT(Table_pg2[[#This Row],[Удельное сопротивление грунта, Ом·м]]))</f>
        <v/>
      </c>
      <c r="S244" s="57"/>
      <c r="T244" s="44"/>
      <c r="U244" s="45"/>
      <c r="W244" s="7" t="str">
        <f>IFERROR(IF(T244-T243&lt;=0,"",V244/SQRT(Table_pg3[[#This Row],[Удельное сопротивление грунта, Ом·м]])),V244/SQRT(Table_pg3[[#This Row],[Удельное сопротивление грунта, Ом·м]]))</f>
        <v/>
      </c>
      <c r="Y244" s="57"/>
      <c r="Z244" s="44"/>
      <c r="AA244" s="45"/>
      <c r="AB244" s="7" t="str">
        <f t="shared" si="20"/>
        <v/>
      </c>
      <c r="AC244" s="7" t="str">
        <f>IFERROR(IF(Z244-Z243&lt;=0,"",AB244/SQRT(Table_pg4[[#This Row],[Удельное сопротивление грунта, Ом·м]])),AB244/SQRT(Table_pg4[[#This Row],[Удельное сопротивление грунта, Ом·м]]))</f>
        <v/>
      </c>
      <c r="AE244" s="57"/>
      <c r="AF244" s="44"/>
      <c r="AG244" s="45"/>
      <c r="AI244" s="7" t="str">
        <f>IFERROR(IF(AF244-AF243&lt;=0,"",AH244/SQRT(Table_pg5[[#This Row],[Удельное сопротивление грунта, Ом·м]])),AH244/SQRT(Table_pg5[[#This Row],[Удельное сопротивление грунта, Ом·м]]))</f>
        <v/>
      </c>
      <c r="AK244" s="57"/>
      <c r="AL244" s="44"/>
      <c r="AM244" s="45"/>
      <c r="AN244" s="7" t="str">
        <f t="shared" si="21"/>
        <v/>
      </c>
      <c r="AO244" s="7" t="str">
        <f>IFERROR(IF(AL244-AL243&lt;=0,"",AN244/SQRT(Table_pg6[[#This Row],[Удельное сопротивление грунта, Ом·м]])),AN244/SQRT(Table_pg6[[#This Row],[Удельное сопротивление грунта, Ом·м]]))</f>
        <v/>
      </c>
      <c r="AQ244" s="57"/>
      <c r="AR244" s="44"/>
      <c r="AS244" s="45"/>
      <c r="AU244" s="7" t="str">
        <f>IFERROR(IF(AR244-AR243&lt;=0,"",AT244/SQRT(Table_pg7[[#This Row],[Удельное сопротивление грунта, Ом·м]])),AT244/SQRT(Table_pg7[[#This Row],[Удельное сопротивление грунта, Ом·м]]))</f>
        <v/>
      </c>
      <c r="AW244" s="57"/>
      <c r="AX244" s="44"/>
      <c r="AY244" s="45"/>
      <c r="AZ244" s="7" t="str">
        <f t="shared" si="22"/>
        <v/>
      </c>
      <c r="BA244" s="7" t="str">
        <f>IFERROR(IF(AX244-AX243&lt;=0,"",AZ244/SQRT(Table_pg8[[#This Row],[Удельное сопротивление грунта, Ом·м]])),AZ244/SQRT(Table_pg8[[#This Row],[Удельное сопротивление грунта, Ом·м]]))</f>
        <v/>
      </c>
      <c r="BC244" s="57"/>
      <c r="BD244" s="44"/>
      <c r="BE244" s="45"/>
      <c r="BG244" s="7" t="str">
        <f>IFERROR(IF(BD244-AX263&lt;=0,"",BF244/SQRT(Table_pg9[[#This Row],[Удельное сопротивление грунта, Ом·м]])),BF244/SQRT(Table_pg9[[#This Row],[Удельное сопротивление грунта, Ом·м]]))</f>
        <v/>
      </c>
      <c r="BI244" s="57"/>
      <c r="BJ244" s="44"/>
      <c r="BK244" s="45"/>
      <c r="BM244" s="7" t="str">
        <f>IFERROR(IF(BJ244-BD273&lt;=0,"",BL244/SQRT(Table_pg10[[#This Row],[Удельное сопротивление грунта, Ом·м]])),BL244/SQRT(Table_pg10[[#This Row],[Удельное сопротивление грунта, Ом·м]]))</f>
        <v/>
      </c>
    </row>
    <row r="245" spans="1:65">
      <c r="A245" s="34">
        <v>1</v>
      </c>
      <c r="B245" s="44">
        <v>520.50000000000546</v>
      </c>
      <c r="C245" s="45">
        <v>282.7</v>
      </c>
      <c r="D245" s="7">
        <f t="shared" si="18"/>
        <v>100.00000000002274</v>
      </c>
      <c r="E245" s="7">
        <f>IFERROR(IF(B245-B244&lt;=0,"",D245/SQRT(Table_pg[[#This Row],[Удельное сопротивление грунта, Ом·м]])),D245/SQRT(Table_pg[[#This Row],[Удельное сопротивление грунта, Ом·м]]))</f>
        <v>5.9475362230234445</v>
      </c>
      <c r="G245" s="49">
        <v>240</v>
      </c>
      <c r="H245" s="59">
        <v>520.50000000000546</v>
      </c>
      <c r="I245" s="60">
        <v>282.7</v>
      </c>
      <c r="J245" s="52">
        <f t="shared" si="19"/>
        <v>100.00000000002274</v>
      </c>
      <c r="K245" s="7">
        <f>IFERROR(IF(H245-H244&lt;=0,"",J245/SQRT(Table_pg1[[#This Row],[Удельное сопротивление грунта, Ом·м]])),J245/SQRT(Table_pg1[[#This Row],[Удельное сопротивление грунта, Ом·м]]))</f>
        <v>5.9475362230234445</v>
      </c>
      <c r="Q245" s="7" t="str">
        <f>IFERROR(IF(N245-N244&lt;=0,"",P245/SQRT(Table_pg2[[#This Row],[Удельное сопротивление грунта, Ом·м]])),P245/SQRT(Table_pg2[[#This Row],[Удельное сопротивление грунта, Ом·м]]))</f>
        <v/>
      </c>
      <c r="S245" s="57"/>
      <c r="T245" s="44"/>
      <c r="U245" s="45"/>
      <c r="W245" s="7" t="str">
        <f>IFERROR(IF(T245-T244&lt;=0,"",V245/SQRT(Table_pg3[[#This Row],[Удельное сопротивление грунта, Ом·м]])),V245/SQRT(Table_pg3[[#This Row],[Удельное сопротивление грунта, Ом·м]]))</f>
        <v/>
      </c>
      <c r="Y245" s="57"/>
      <c r="Z245" s="44"/>
      <c r="AA245" s="45"/>
      <c r="AB245" s="7" t="str">
        <f t="shared" si="20"/>
        <v/>
      </c>
      <c r="AC245" s="7" t="str">
        <f>IFERROR(IF(Z245-Z244&lt;=0,"",AB245/SQRT(Table_pg4[[#This Row],[Удельное сопротивление грунта, Ом·м]])),AB245/SQRT(Table_pg4[[#This Row],[Удельное сопротивление грунта, Ом·м]]))</f>
        <v/>
      </c>
      <c r="AE245" s="57"/>
      <c r="AF245" s="44"/>
      <c r="AG245" s="45"/>
      <c r="AI245" s="7" t="str">
        <f>IFERROR(IF(AF245-AF244&lt;=0,"",AH245/SQRT(Table_pg5[[#This Row],[Удельное сопротивление грунта, Ом·м]])),AH245/SQRT(Table_pg5[[#This Row],[Удельное сопротивление грунта, Ом·м]]))</f>
        <v/>
      </c>
      <c r="AK245" s="57"/>
      <c r="AL245" s="44"/>
      <c r="AM245" s="45"/>
      <c r="AN245" s="7" t="str">
        <f t="shared" si="21"/>
        <v/>
      </c>
      <c r="AO245" s="7" t="str">
        <f>IFERROR(IF(AL245-AL244&lt;=0,"",AN245/SQRT(Table_pg6[[#This Row],[Удельное сопротивление грунта, Ом·м]])),AN245/SQRT(Table_pg6[[#This Row],[Удельное сопротивление грунта, Ом·м]]))</f>
        <v/>
      </c>
      <c r="AQ245" s="57"/>
      <c r="AR245" s="44"/>
      <c r="AS245" s="45"/>
      <c r="AU245" s="7" t="str">
        <f>IFERROR(IF(AR245-AR244&lt;=0,"",AT245/SQRT(Table_pg7[[#This Row],[Удельное сопротивление грунта, Ом·м]])),AT245/SQRT(Table_pg7[[#This Row],[Удельное сопротивление грунта, Ом·м]]))</f>
        <v/>
      </c>
      <c r="AW245" s="57"/>
      <c r="AX245" s="44"/>
      <c r="AY245" s="45"/>
      <c r="AZ245" s="7" t="str">
        <f t="shared" si="22"/>
        <v/>
      </c>
      <c r="BA245" s="7" t="str">
        <f>IFERROR(IF(AX245-AX244&lt;=0,"",AZ245/SQRT(Table_pg8[[#This Row],[Удельное сопротивление грунта, Ом·м]])),AZ245/SQRT(Table_pg8[[#This Row],[Удельное сопротивление грунта, Ом·м]]))</f>
        <v/>
      </c>
      <c r="BC245" s="57"/>
      <c r="BD245" s="44"/>
      <c r="BE245" s="45"/>
      <c r="BG245" s="7" t="str">
        <f>IFERROR(IF(BD245-AX264&lt;=0,"",BF245/SQRT(Table_pg9[[#This Row],[Удельное сопротивление грунта, Ом·м]])),BF245/SQRT(Table_pg9[[#This Row],[Удельное сопротивление грунта, Ом·м]]))</f>
        <v/>
      </c>
      <c r="BI245" s="57"/>
      <c r="BJ245" s="44"/>
      <c r="BK245" s="45"/>
      <c r="BM245" s="7" t="str">
        <f>IFERROR(IF(BJ245-BD274&lt;=0,"",BL245/SQRT(Table_pg10[[#This Row],[Удельное сопротивление грунта, Ом·м]])),BL245/SQRT(Table_pg10[[#This Row],[Удельное сопротивление грунта, Ом·м]]))</f>
        <v/>
      </c>
    </row>
    <row r="246" spans="1:65">
      <c r="A246" s="34">
        <v>1</v>
      </c>
      <c r="B246" s="44">
        <v>520.60000000000548</v>
      </c>
      <c r="C246" s="45">
        <v>258.3</v>
      </c>
      <c r="D246" s="7">
        <f t="shared" si="18"/>
        <v>100.00000000002274</v>
      </c>
      <c r="E246" s="7">
        <f>IFERROR(IF(B246-B245&lt;=0,"",D246/SQRT(Table_pg[[#This Row],[Удельное сопротивление грунта, Ом·м]])),D246/SQRT(Table_pg[[#This Row],[Удельное сопротивление грунта, Ом·м]]))</f>
        <v>6.2221116078893921</v>
      </c>
      <c r="G246" s="38">
        <v>241</v>
      </c>
      <c r="H246" s="58">
        <v>520.60000000000548</v>
      </c>
      <c r="I246" s="61">
        <v>258.3</v>
      </c>
      <c r="J246" s="53">
        <f t="shared" si="19"/>
        <v>100.00000000002274</v>
      </c>
      <c r="K246" s="7">
        <f>IFERROR(IF(H246-H245&lt;=0,"",J246/SQRT(Table_pg1[[#This Row],[Удельное сопротивление грунта, Ом·м]])),J246/SQRT(Table_pg1[[#This Row],[Удельное сопротивление грунта, Ом·м]]))</f>
        <v>6.2221116078893921</v>
      </c>
      <c r="Q246" s="7" t="str">
        <f>IFERROR(IF(N246-N245&lt;=0,"",P246/SQRT(Table_pg2[[#This Row],[Удельное сопротивление грунта, Ом·м]])),P246/SQRT(Table_pg2[[#This Row],[Удельное сопротивление грунта, Ом·м]]))</f>
        <v/>
      </c>
      <c r="S246" s="57"/>
      <c r="T246" s="44"/>
      <c r="U246" s="45"/>
      <c r="W246" s="7" t="str">
        <f>IFERROR(IF(T246-T245&lt;=0,"",V246/SQRT(Table_pg3[[#This Row],[Удельное сопротивление грунта, Ом·м]])),V246/SQRT(Table_pg3[[#This Row],[Удельное сопротивление грунта, Ом·м]]))</f>
        <v/>
      </c>
      <c r="Y246" s="57"/>
      <c r="Z246" s="44"/>
      <c r="AA246" s="45"/>
      <c r="AB246" s="7" t="str">
        <f t="shared" si="20"/>
        <v/>
      </c>
      <c r="AC246" s="7" t="str">
        <f>IFERROR(IF(Z246-Z245&lt;=0,"",AB246/SQRT(Table_pg4[[#This Row],[Удельное сопротивление грунта, Ом·м]])),AB246/SQRT(Table_pg4[[#This Row],[Удельное сопротивление грунта, Ом·м]]))</f>
        <v/>
      </c>
      <c r="AE246" s="57"/>
      <c r="AF246" s="44"/>
      <c r="AG246" s="45"/>
      <c r="AI246" s="7" t="str">
        <f>IFERROR(IF(AF246-AF245&lt;=0,"",AH246/SQRT(Table_pg5[[#This Row],[Удельное сопротивление грунта, Ом·м]])),AH246/SQRT(Table_pg5[[#This Row],[Удельное сопротивление грунта, Ом·м]]))</f>
        <v/>
      </c>
      <c r="AK246" s="57"/>
      <c r="AL246" s="44"/>
      <c r="AM246" s="45"/>
      <c r="AN246" s="7" t="str">
        <f t="shared" si="21"/>
        <v/>
      </c>
      <c r="AO246" s="7" t="str">
        <f>IFERROR(IF(AL246-AL245&lt;=0,"",AN246/SQRT(Table_pg6[[#This Row],[Удельное сопротивление грунта, Ом·м]])),AN246/SQRT(Table_pg6[[#This Row],[Удельное сопротивление грунта, Ом·м]]))</f>
        <v/>
      </c>
      <c r="AQ246" s="57"/>
      <c r="AR246" s="44"/>
      <c r="AS246" s="45"/>
      <c r="AU246" s="7" t="str">
        <f>IFERROR(IF(AR246-AR245&lt;=0,"",AT246/SQRT(Table_pg7[[#This Row],[Удельное сопротивление грунта, Ом·м]])),AT246/SQRT(Table_pg7[[#This Row],[Удельное сопротивление грунта, Ом·м]]))</f>
        <v/>
      </c>
      <c r="AW246" s="57"/>
      <c r="AX246" s="44"/>
      <c r="AY246" s="45"/>
      <c r="AZ246" s="7" t="str">
        <f t="shared" si="22"/>
        <v/>
      </c>
      <c r="BA246" s="7" t="str">
        <f>IFERROR(IF(AX246-AX245&lt;=0,"",AZ246/SQRT(Table_pg8[[#This Row],[Удельное сопротивление грунта, Ом·м]])),AZ246/SQRT(Table_pg8[[#This Row],[Удельное сопротивление грунта, Ом·м]]))</f>
        <v/>
      </c>
      <c r="BC246" s="57"/>
      <c r="BD246" s="44"/>
      <c r="BE246" s="45"/>
      <c r="BG246" s="7" t="str">
        <f>IFERROR(IF(BD246-AX265&lt;=0,"",BF246/SQRT(Table_pg9[[#This Row],[Удельное сопротивление грунта, Ом·м]])),BF246/SQRT(Table_pg9[[#This Row],[Удельное сопротивление грунта, Ом·м]]))</f>
        <v/>
      </c>
      <c r="BI246" s="57"/>
      <c r="BJ246" s="44"/>
      <c r="BK246" s="45"/>
      <c r="BM246" s="7" t="str">
        <f>IFERROR(IF(BJ246-BD275&lt;=0,"",BL246/SQRT(Table_pg10[[#This Row],[Удельное сопротивление грунта, Ом·м]])),BL246/SQRT(Table_pg10[[#This Row],[Удельное сопротивление грунта, Ом·м]]))</f>
        <v/>
      </c>
    </row>
    <row r="247" spans="1:65">
      <c r="A247" s="34">
        <v>1</v>
      </c>
      <c r="B247" s="44">
        <v>520.7000000000055</v>
      </c>
      <c r="C247" s="45">
        <v>265.7</v>
      </c>
      <c r="D247" s="7">
        <f t="shared" si="18"/>
        <v>100.00000000002274</v>
      </c>
      <c r="E247" s="7">
        <f>IFERROR(IF(B247-B246&lt;=0,"",D247/SQRT(Table_pg[[#This Row],[Удельное сопротивление грунта, Ом·м]])),D247/SQRT(Table_pg[[#This Row],[Удельное сопротивление грунта, Ом·м]]))</f>
        <v>6.134853874890358</v>
      </c>
      <c r="G247" s="49">
        <v>242</v>
      </c>
      <c r="H247" s="59">
        <v>520.7000000000055</v>
      </c>
      <c r="I247" s="60">
        <v>265.7</v>
      </c>
      <c r="J247" s="52">
        <f t="shared" si="19"/>
        <v>100.00000000002274</v>
      </c>
      <c r="K247" s="7">
        <f>IFERROR(IF(H247-H246&lt;=0,"",J247/SQRT(Table_pg1[[#This Row],[Удельное сопротивление грунта, Ом·м]])),J247/SQRT(Table_pg1[[#This Row],[Удельное сопротивление грунта, Ом·м]]))</f>
        <v>6.134853874890358</v>
      </c>
      <c r="Q247" s="7" t="str">
        <f>IFERROR(IF(N247-N246&lt;=0,"",P247/SQRT(Table_pg2[[#This Row],[Удельное сопротивление грунта, Ом·м]])),P247/SQRT(Table_pg2[[#This Row],[Удельное сопротивление грунта, Ом·м]]))</f>
        <v/>
      </c>
      <c r="S247" s="57"/>
      <c r="T247" s="44"/>
      <c r="U247" s="45"/>
      <c r="W247" s="7" t="str">
        <f>IFERROR(IF(T247-T246&lt;=0,"",V247/SQRT(Table_pg3[[#This Row],[Удельное сопротивление грунта, Ом·м]])),V247/SQRT(Table_pg3[[#This Row],[Удельное сопротивление грунта, Ом·м]]))</f>
        <v/>
      </c>
      <c r="Y247" s="57"/>
      <c r="Z247" s="44"/>
      <c r="AA247" s="45"/>
      <c r="AB247" s="7" t="str">
        <f t="shared" si="20"/>
        <v/>
      </c>
      <c r="AC247" s="7" t="str">
        <f>IFERROR(IF(Z247-Z246&lt;=0,"",AB247/SQRT(Table_pg4[[#This Row],[Удельное сопротивление грунта, Ом·м]])),AB247/SQRT(Table_pg4[[#This Row],[Удельное сопротивление грунта, Ом·м]]))</f>
        <v/>
      </c>
      <c r="AE247" s="57"/>
      <c r="AF247" s="44"/>
      <c r="AG247" s="45"/>
      <c r="AI247" s="7" t="str">
        <f>IFERROR(IF(AF247-AF246&lt;=0,"",AH247/SQRT(Table_pg5[[#This Row],[Удельное сопротивление грунта, Ом·м]])),AH247/SQRT(Table_pg5[[#This Row],[Удельное сопротивление грунта, Ом·м]]))</f>
        <v/>
      </c>
      <c r="AK247" s="57"/>
      <c r="AL247" s="44"/>
      <c r="AM247" s="45"/>
      <c r="AN247" s="7" t="str">
        <f t="shared" si="21"/>
        <v/>
      </c>
      <c r="AO247" s="7" t="str">
        <f>IFERROR(IF(AL247-AL246&lt;=0,"",AN247/SQRT(Table_pg6[[#This Row],[Удельное сопротивление грунта, Ом·м]])),AN247/SQRT(Table_pg6[[#This Row],[Удельное сопротивление грунта, Ом·м]]))</f>
        <v/>
      </c>
      <c r="AQ247" s="57"/>
      <c r="AR247" s="44"/>
      <c r="AS247" s="45"/>
      <c r="AU247" s="7" t="str">
        <f>IFERROR(IF(AR247-AR246&lt;=0,"",AT247/SQRT(Table_pg7[[#This Row],[Удельное сопротивление грунта, Ом·м]])),AT247/SQRT(Table_pg7[[#This Row],[Удельное сопротивление грунта, Ом·м]]))</f>
        <v/>
      </c>
      <c r="AW247" s="57"/>
      <c r="AX247" s="44"/>
      <c r="AY247" s="45"/>
      <c r="AZ247" s="7" t="str">
        <f t="shared" si="22"/>
        <v/>
      </c>
      <c r="BA247" s="7" t="str">
        <f>IFERROR(IF(AX247-AX246&lt;=0,"",AZ247/SQRT(Table_pg8[[#This Row],[Удельное сопротивление грунта, Ом·м]])),AZ247/SQRT(Table_pg8[[#This Row],[Удельное сопротивление грунта, Ом·м]]))</f>
        <v/>
      </c>
      <c r="BC247" s="57"/>
      <c r="BD247" s="44"/>
      <c r="BE247" s="45"/>
      <c r="BG247" s="7" t="str">
        <f>IFERROR(IF(BD247-AX266&lt;=0,"",BF247/SQRT(Table_pg9[[#This Row],[Удельное сопротивление грунта, Ом·м]])),BF247/SQRT(Table_pg9[[#This Row],[Удельное сопротивление грунта, Ом·м]]))</f>
        <v/>
      </c>
      <c r="BI247" s="57"/>
      <c r="BJ247" s="44"/>
      <c r="BK247" s="45"/>
      <c r="BM247" s="7" t="str">
        <f>IFERROR(IF(BJ247-BD276&lt;=0,"",BL247/SQRT(Table_pg10[[#This Row],[Удельное сопротивление грунта, Ом·м]])),BL247/SQRT(Table_pg10[[#This Row],[Удельное сопротивление грунта, Ом·м]]))</f>
        <v/>
      </c>
    </row>
    <row r="248" spans="1:65">
      <c r="A248" s="34">
        <v>1</v>
      </c>
      <c r="B248" s="44">
        <v>520.80000000000553</v>
      </c>
      <c r="C248" s="45">
        <v>161.69999999999999</v>
      </c>
      <c r="D248" s="7">
        <f t="shared" si="18"/>
        <v>100.00000000002274</v>
      </c>
      <c r="E248" s="7">
        <f>IFERROR(IF(B248-B247&lt;=0,"",D248/SQRT(Table_pg[[#This Row],[Удельное сопротивление грунта, Ом·м]])),D248/SQRT(Table_pg[[#This Row],[Удельное сопротивление грунта, Ом·м]]))</f>
        <v>7.8640268937615065</v>
      </c>
      <c r="G248" s="38">
        <v>243</v>
      </c>
      <c r="H248" s="58">
        <v>520.80000000000553</v>
      </c>
      <c r="I248" s="61">
        <v>161.69999999999999</v>
      </c>
      <c r="J248" s="53">
        <f t="shared" si="19"/>
        <v>100.00000000002274</v>
      </c>
      <c r="K248" s="7">
        <f>IFERROR(IF(H248-H247&lt;=0,"",J248/SQRT(Table_pg1[[#This Row],[Удельное сопротивление грунта, Ом·м]])),J248/SQRT(Table_pg1[[#This Row],[Удельное сопротивление грунта, Ом·м]]))</f>
        <v>7.8640268937615065</v>
      </c>
      <c r="Q248" s="7" t="str">
        <f>IFERROR(IF(N248-N247&lt;=0,"",P248/SQRT(Table_pg2[[#This Row],[Удельное сопротивление грунта, Ом·м]])),P248/SQRT(Table_pg2[[#This Row],[Удельное сопротивление грунта, Ом·м]]))</f>
        <v/>
      </c>
      <c r="S248" s="57"/>
      <c r="T248" s="44"/>
      <c r="U248" s="45"/>
      <c r="W248" s="7" t="str">
        <f>IFERROR(IF(T248-T247&lt;=0,"",V248/SQRT(Table_pg3[[#This Row],[Удельное сопротивление грунта, Ом·м]])),V248/SQRT(Table_pg3[[#This Row],[Удельное сопротивление грунта, Ом·м]]))</f>
        <v/>
      </c>
      <c r="Y248" s="57"/>
      <c r="Z248" s="44"/>
      <c r="AA248" s="45"/>
      <c r="AB248" s="7" t="str">
        <f t="shared" si="20"/>
        <v/>
      </c>
      <c r="AC248" s="7" t="str">
        <f>IFERROR(IF(Z248-Z247&lt;=0,"",AB248/SQRT(Table_pg4[[#This Row],[Удельное сопротивление грунта, Ом·м]])),AB248/SQRT(Table_pg4[[#This Row],[Удельное сопротивление грунта, Ом·м]]))</f>
        <v/>
      </c>
      <c r="AE248" s="57"/>
      <c r="AF248" s="44"/>
      <c r="AG248" s="45"/>
      <c r="AI248" s="7" t="str">
        <f>IFERROR(IF(AF248-AF247&lt;=0,"",AH248/SQRT(Table_pg5[[#This Row],[Удельное сопротивление грунта, Ом·м]])),AH248/SQRT(Table_pg5[[#This Row],[Удельное сопротивление грунта, Ом·м]]))</f>
        <v/>
      </c>
      <c r="AK248" s="57"/>
      <c r="AL248" s="44"/>
      <c r="AM248" s="45"/>
      <c r="AN248" s="7" t="str">
        <f t="shared" si="21"/>
        <v/>
      </c>
      <c r="AO248" s="7" t="str">
        <f>IFERROR(IF(AL248-AL247&lt;=0,"",AN248/SQRT(Table_pg6[[#This Row],[Удельное сопротивление грунта, Ом·м]])),AN248/SQRT(Table_pg6[[#This Row],[Удельное сопротивление грунта, Ом·м]]))</f>
        <v/>
      </c>
      <c r="AQ248" s="57"/>
      <c r="AR248" s="44"/>
      <c r="AS248" s="45"/>
      <c r="AU248" s="7" t="str">
        <f>IFERROR(IF(AR248-AR247&lt;=0,"",AT248/SQRT(Table_pg7[[#This Row],[Удельное сопротивление грунта, Ом·м]])),AT248/SQRT(Table_pg7[[#This Row],[Удельное сопротивление грунта, Ом·м]]))</f>
        <v/>
      </c>
      <c r="AW248" s="57"/>
      <c r="AX248" s="44"/>
      <c r="AY248" s="45"/>
      <c r="AZ248" s="7" t="str">
        <f t="shared" si="22"/>
        <v/>
      </c>
      <c r="BA248" s="7" t="str">
        <f>IFERROR(IF(AX248-AX247&lt;=0,"",AZ248/SQRT(Table_pg8[[#This Row],[Удельное сопротивление грунта, Ом·м]])),AZ248/SQRT(Table_pg8[[#This Row],[Удельное сопротивление грунта, Ом·м]]))</f>
        <v/>
      </c>
      <c r="BC248" s="57"/>
      <c r="BD248" s="44"/>
      <c r="BE248" s="45"/>
      <c r="BG248" s="7" t="str">
        <f>IFERROR(IF(BD248-AX267&lt;=0,"",BF248/SQRT(Table_pg9[[#This Row],[Удельное сопротивление грунта, Ом·м]])),BF248/SQRT(Table_pg9[[#This Row],[Удельное сопротивление грунта, Ом·м]]))</f>
        <v/>
      </c>
      <c r="BI248" s="57"/>
      <c r="BJ248" s="44"/>
      <c r="BK248" s="45"/>
      <c r="BM248" s="7" t="str">
        <f>IFERROR(IF(BJ248-BD277&lt;=0,"",BL248/SQRT(Table_pg10[[#This Row],[Удельное сопротивление грунта, Ом·м]])),BL248/SQRT(Table_pg10[[#This Row],[Удельное сопротивление грунта, Ом·м]]))</f>
        <v/>
      </c>
    </row>
    <row r="249" spans="1:65">
      <c r="A249" s="34">
        <v>1</v>
      </c>
      <c r="B249" s="44">
        <v>520.90000000000555</v>
      </c>
      <c r="C249" s="45">
        <v>126.8</v>
      </c>
      <c r="D249" s="7">
        <f t="shared" si="18"/>
        <v>100.00000000002274</v>
      </c>
      <c r="E249" s="7">
        <f>IFERROR(IF(B249-B248&lt;=0,"",D249/SQRT(Table_pg[[#This Row],[Удельное сопротивление грунта, Ом·м]])),D249/SQRT(Table_pg[[#This Row],[Удельное сопротивление грунта, Ом·м]]))</f>
        <v>8.8805604165693683</v>
      </c>
      <c r="G249" s="49">
        <v>244</v>
      </c>
      <c r="H249" s="59">
        <v>520.90000000000555</v>
      </c>
      <c r="I249" s="60">
        <v>126.8</v>
      </c>
      <c r="J249" s="52">
        <f t="shared" si="19"/>
        <v>100.00000000002274</v>
      </c>
      <c r="K249" s="7">
        <f>IFERROR(IF(H249-H248&lt;=0,"",J249/SQRT(Table_pg1[[#This Row],[Удельное сопротивление грунта, Ом·м]])),J249/SQRT(Table_pg1[[#This Row],[Удельное сопротивление грунта, Ом·м]]))</f>
        <v>8.8805604165693683</v>
      </c>
      <c r="Q249" s="7" t="str">
        <f>IFERROR(IF(N249-N248&lt;=0,"",P249/SQRT(Table_pg2[[#This Row],[Удельное сопротивление грунта, Ом·м]])),P249/SQRT(Table_pg2[[#This Row],[Удельное сопротивление грунта, Ом·м]]))</f>
        <v/>
      </c>
      <c r="S249" s="57"/>
      <c r="T249" s="44"/>
      <c r="U249" s="45"/>
      <c r="W249" s="7" t="str">
        <f>IFERROR(IF(T249-T248&lt;=0,"",V249/SQRT(Table_pg3[[#This Row],[Удельное сопротивление грунта, Ом·м]])),V249/SQRT(Table_pg3[[#This Row],[Удельное сопротивление грунта, Ом·м]]))</f>
        <v/>
      </c>
      <c r="Y249" s="57"/>
      <c r="Z249" s="44"/>
      <c r="AA249" s="45"/>
      <c r="AB249" s="7" t="str">
        <f t="shared" si="20"/>
        <v/>
      </c>
      <c r="AC249" s="7" t="str">
        <f>IFERROR(IF(Z249-Z248&lt;=0,"",AB249/SQRT(Table_pg4[[#This Row],[Удельное сопротивление грунта, Ом·м]])),AB249/SQRT(Table_pg4[[#This Row],[Удельное сопротивление грунта, Ом·м]]))</f>
        <v/>
      </c>
      <c r="AE249" s="57"/>
      <c r="AF249" s="44"/>
      <c r="AG249" s="45"/>
      <c r="AI249" s="7" t="str">
        <f>IFERROR(IF(AF249-AF248&lt;=0,"",AH249/SQRT(Table_pg5[[#This Row],[Удельное сопротивление грунта, Ом·м]])),AH249/SQRT(Table_pg5[[#This Row],[Удельное сопротивление грунта, Ом·м]]))</f>
        <v/>
      </c>
      <c r="AK249" s="57"/>
      <c r="AL249" s="44"/>
      <c r="AM249" s="45"/>
      <c r="AN249" s="7" t="str">
        <f t="shared" si="21"/>
        <v/>
      </c>
      <c r="AO249" s="7" t="str">
        <f>IFERROR(IF(AL249-AL248&lt;=0,"",AN249/SQRT(Table_pg6[[#This Row],[Удельное сопротивление грунта, Ом·м]])),AN249/SQRT(Table_pg6[[#This Row],[Удельное сопротивление грунта, Ом·м]]))</f>
        <v/>
      </c>
      <c r="AQ249" s="57"/>
      <c r="AR249" s="44"/>
      <c r="AS249" s="45"/>
      <c r="AU249" s="7" t="str">
        <f>IFERROR(IF(AR249-AR248&lt;=0,"",AT249/SQRT(Table_pg7[[#This Row],[Удельное сопротивление грунта, Ом·м]])),AT249/SQRT(Table_pg7[[#This Row],[Удельное сопротивление грунта, Ом·м]]))</f>
        <v/>
      </c>
      <c r="AW249" s="57"/>
      <c r="AX249" s="44"/>
      <c r="AY249" s="45"/>
      <c r="AZ249" s="7" t="str">
        <f t="shared" si="22"/>
        <v/>
      </c>
      <c r="BA249" s="7" t="str">
        <f>IFERROR(IF(AX249-AX248&lt;=0,"",AZ249/SQRT(Table_pg8[[#This Row],[Удельное сопротивление грунта, Ом·м]])),AZ249/SQRT(Table_pg8[[#This Row],[Удельное сопротивление грунта, Ом·м]]))</f>
        <v/>
      </c>
      <c r="BC249" s="57"/>
      <c r="BD249" s="44"/>
      <c r="BE249" s="45"/>
      <c r="BG249" s="7" t="str">
        <f>IFERROR(IF(BD249-AX268&lt;=0,"",BF249/SQRT(Table_pg9[[#This Row],[Удельное сопротивление грунта, Ом·м]])),BF249/SQRT(Table_pg9[[#This Row],[Удельное сопротивление грунта, Ом·м]]))</f>
        <v/>
      </c>
      <c r="BI249" s="57"/>
      <c r="BJ249" s="44"/>
      <c r="BK249" s="45"/>
      <c r="BM249" s="7" t="str">
        <f>IFERROR(IF(BJ249-BD278&lt;=0,"",BL249/SQRT(Table_pg10[[#This Row],[Удельное сопротивление грунта, Ом·м]])),BL249/SQRT(Table_pg10[[#This Row],[Удельное сопротивление грунта, Ом·м]]))</f>
        <v/>
      </c>
    </row>
    <row r="250" spans="1:65">
      <c r="A250" s="34">
        <v>1</v>
      </c>
      <c r="B250" s="44">
        <v>521.00000000000557</v>
      </c>
      <c r="C250" s="45">
        <v>193.9</v>
      </c>
      <c r="D250" s="7">
        <f t="shared" si="18"/>
        <v>100.00000000002274</v>
      </c>
      <c r="E250" s="7">
        <f>IFERROR(IF(B250-B249&lt;=0,"",D250/SQRT(Table_pg[[#This Row],[Удельное сопротивление грунта, Ом·м]])),D250/SQRT(Table_pg[[#This Row],[Удельное сопротивление грунта, Ом·м]]))</f>
        <v>7.1814327094755157</v>
      </c>
      <c r="G250" s="38">
        <v>245</v>
      </c>
      <c r="H250" s="58">
        <v>521.00000000000557</v>
      </c>
      <c r="I250" s="61">
        <v>193.9</v>
      </c>
      <c r="J250" s="53">
        <f t="shared" si="19"/>
        <v>100.00000000002274</v>
      </c>
      <c r="K250" s="7">
        <f>IFERROR(IF(H250-H249&lt;=0,"",J250/SQRT(Table_pg1[[#This Row],[Удельное сопротивление грунта, Ом·м]])),J250/SQRT(Table_pg1[[#This Row],[Удельное сопротивление грунта, Ом·м]]))</f>
        <v>7.1814327094755157</v>
      </c>
      <c r="Q250" s="7" t="str">
        <f>IFERROR(IF(N250-N249&lt;=0,"",P250/SQRT(Table_pg2[[#This Row],[Удельное сопротивление грунта, Ом·м]])),P250/SQRT(Table_pg2[[#This Row],[Удельное сопротивление грунта, Ом·м]]))</f>
        <v/>
      </c>
      <c r="S250" s="57"/>
      <c r="T250" s="44"/>
      <c r="U250" s="45"/>
      <c r="W250" s="7" t="str">
        <f>IFERROR(IF(T250-T249&lt;=0,"",V250/SQRT(Table_pg3[[#This Row],[Удельное сопротивление грунта, Ом·м]])),V250/SQRT(Table_pg3[[#This Row],[Удельное сопротивление грунта, Ом·м]]))</f>
        <v/>
      </c>
      <c r="Y250" s="57"/>
      <c r="Z250" s="44"/>
      <c r="AA250" s="45"/>
      <c r="AB250" s="7" t="str">
        <f t="shared" si="20"/>
        <v/>
      </c>
      <c r="AC250" s="7" t="str">
        <f>IFERROR(IF(Z250-Z249&lt;=0,"",AB250/SQRT(Table_pg4[[#This Row],[Удельное сопротивление грунта, Ом·м]])),AB250/SQRT(Table_pg4[[#This Row],[Удельное сопротивление грунта, Ом·м]]))</f>
        <v/>
      </c>
      <c r="AE250" s="57"/>
      <c r="AF250" s="44"/>
      <c r="AG250" s="45"/>
      <c r="AI250" s="7" t="str">
        <f>IFERROR(IF(AF250-AF249&lt;=0,"",AH250/SQRT(Table_pg5[[#This Row],[Удельное сопротивление грунта, Ом·м]])),AH250/SQRT(Table_pg5[[#This Row],[Удельное сопротивление грунта, Ом·м]]))</f>
        <v/>
      </c>
      <c r="AK250" s="57"/>
      <c r="AL250" s="44"/>
      <c r="AM250" s="45"/>
      <c r="AN250" s="7" t="str">
        <f t="shared" si="21"/>
        <v/>
      </c>
      <c r="AO250" s="7" t="str">
        <f>IFERROR(IF(AL250-AL249&lt;=0,"",AN250/SQRT(Table_pg6[[#This Row],[Удельное сопротивление грунта, Ом·м]])),AN250/SQRT(Table_pg6[[#This Row],[Удельное сопротивление грунта, Ом·м]]))</f>
        <v/>
      </c>
      <c r="AQ250" s="57"/>
      <c r="AR250" s="44"/>
      <c r="AS250" s="45"/>
      <c r="AU250" s="7" t="str">
        <f>IFERROR(IF(AR250-AR249&lt;=0,"",AT250/SQRT(Table_pg7[[#This Row],[Удельное сопротивление грунта, Ом·м]])),AT250/SQRT(Table_pg7[[#This Row],[Удельное сопротивление грунта, Ом·м]]))</f>
        <v/>
      </c>
      <c r="AW250" s="57"/>
      <c r="AX250" s="44"/>
      <c r="AY250" s="45"/>
      <c r="AZ250" s="7" t="str">
        <f t="shared" si="22"/>
        <v/>
      </c>
      <c r="BA250" s="7" t="str">
        <f>IFERROR(IF(AX250-AX249&lt;=0,"",AZ250/SQRT(Table_pg8[[#This Row],[Удельное сопротивление грунта, Ом·м]])),AZ250/SQRT(Table_pg8[[#This Row],[Удельное сопротивление грунта, Ом·м]]))</f>
        <v/>
      </c>
      <c r="BC250" s="57"/>
      <c r="BD250" s="44"/>
      <c r="BE250" s="45"/>
      <c r="BG250" s="7" t="str">
        <f>IFERROR(IF(BD250-AX269&lt;=0,"",BF250/SQRT(Table_pg9[[#This Row],[Удельное сопротивление грунта, Ом·м]])),BF250/SQRT(Table_pg9[[#This Row],[Удельное сопротивление грунта, Ом·м]]))</f>
        <v/>
      </c>
      <c r="BI250" s="57"/>
      <c r="BJ250" s="44"/>
      <c r="BK250" s="45"/>
      <c r="BM250" s="7" t="str">
        <f>IFERROR(IF(BJ250-BD279&lt;=0,"",BL250/SQRT(Table_pg10[[#This Row],[Удельное сопротивление грунта, Ом·м]])),BL250/SQRT(Table_pg10[[#This Row],[Удельное сопротивление грунта, Ом·м]]))</f>
        <v/>
      </c>
    </row>
    <row r="251" spans="1:65">
      <c r="A251" s="34">
        <v>1</v>
      </c>
      <c r="B251" s="44">
        <v>521.10000000000559</v>
      </c>
      <c r="C251" s="45">
        <v>38</v>
      </c>
      <c r="D251" s="7">
        <f t="shared" si="18"/>
        <v>100.00000000002274</v>
      </c>
      <c r="E251" s="7">
        <f>IFERROR(IF(B251-B250&lt;=0,"",D251/SQRT(Table_pg[[#This Row],[Удельное сопротивление грунта, Ом·м]])),D251/SQRT(Table_pg[[#This Row],[Удельное сопротивление грунта, Ом·м]]))</f>
        <v>16.222142113079943</v>
      </c>
      <c r="G251" s="49">
        <v>246</v>
      </c>
      <c r="H251" s="59">
        <v>521.10000000000559</v>
      </c>
      <c r="I251" s="60">
        <v>38</v>
      </c>
      <c r="J251" s="52">
        <f t="shared" si="19"/>
        <v>100.00000000002274</v>
      </c>
      <c r="K251" s="7">
        <f>IFERROR(IF(H251-H250&lt;=0,"",J251/SQRT(Table_pg1[[#This Row],[Удельное сопротивление грунта, Ом·м]])),J251/SQRT(Table_pg1[[#This Row],[Удельное сопротивление грунта, Ом·м]]))</f>
        <v>16.222142113079943</v>
      </c>
      <c r="Q251" s="7" t="str">
        <f>IFERROR(IF(N251-N250&lt;=0,"",P251/SQRT(Table_pg2[[#This Row],[Удельное сопротивление грунта, Ом·м]])),P251/SQRT(Table_pg2[[#This Row],[Удельное сопротивление грунта, Ом·м]]))</f>
        <v/>
      </c>
      <c r="S251" s="57"/>
      <c r="T251" s="44"/>
      <c r="U251" s="45"/>
      <c r="W251" s="7" t="str">
        <f>IFERROR(IF(T251-T250&lt;=0,"",V251/SQRT(Table_pg3[[#This Row],[Удельное сопротивление грунта, Ом·м]])),V251/SQRT(Table_pg3[[#This Row],[Удельное сопротивление грунта, Ом·м]]))</f>
        <v/>
      </c>
      <c r="Y251" s="57"/>
      <c r="Z251" s="44"/>
      <c r="AA251" s="45"/>
      <c r="AB251" s="7" t="str">
        <f t="shared" si="20"/>
        <v/>
      </c>
      <c r="AC251" s="7" t="str">
        <f>IFERROR(IF(Z251-Z250&lt;=0,"",AB251/SQRT(Table_pg4[[#This Row],[Удельное сопротивление грунта, Ом·м]])),AB251/SQRT(Table_pg4[[#This Row],[Удельное сопротивление грунта, Ом·м]]))</f>
        <v/>
      </c>
      <c r="AE251" s="57"/>
      <c r="AF251" s="44"/>
      <c r="AG251" s="45"/>
      <c r="AI251" s="7" t="str">
        <f>IFERROR(IF(AF251-AF250&lt;=0,"",AH251/SQRT(Table_pg5[[#This Row],[Удельное сопротивление грунта, Ом·м]])),AH251/SQRT(Table_pg5[[#This Row],[Удельное сопротивление грунта, Ом·м]]))</f>
        <v/>
      </c>
      <c r="AK251" s="57"/>
      <c r="AL251" s="44"/>
      <c r="AM251" s="45"/>
      <c r="AN251" s="7" t="str">
        <f t="shared" si="21"/>
        <v/>
      </c>
      <c r="AO251" s="7" t="str">
        <f>IFERROR(IF(AL251-AL250&lt;=0,"",AN251/SQRT(Table_pg6[[#This Row],[Удельное сопротивление грунта, Ом·м]])),AN251/SQRT(Table_pg6[[#This Row],[Удельное сопротивление грунта, Ом·м]]))</f>
        <v/>
      </c>
      <c r="AQ251" s="57"/>
      <c r="AR251" s="44"/>
      <c r="AS251" s="45"/>
      <c r="AU251" s="7" t="str">
        <f>IFERROR(IF(AR251-AR250&lt;=0,"",AT251/SQRT(Table_pg7[[#This Row],[Удельное сопротивление грунта, Ом·м]])),AT251/SQRT(Table_pg7[[#This Row],[Удельное сопротивление грунта, Ом·м]]))</f>
        <v/>
      </c>
      <c r="AW251" s="57"/>
      <c r="AX251" s="44"/>
      <c r="AY251" s="45"/>
      <c r="AZ251" s="7" t="str">
        <f t="shared" si="22"/>
        <v/>
      </c>
      <c r="BA251" s="7" t="str">
        <f>IFERROR(IF(AX251-AX250&lt;=0,"",AZ251/SQRT(Table_pg8[[#This Row],[Удельное сопротивление грунта, Ом·м]])),AZ251/SQRT(Table_pg8[[#This Row],[Удельное сопротивление грунта, Ом·м]]))</f>
        <v/>
      </c>
      <c r="BC251" s="57"/>
      <c r="BD251" s="44"/>
      <c r="BE251" s="45"/>
      <c r="BG251" s="7" t="str">
        <f>IFERROR(IF(BD251-AX270&lt;=0,"",BF251/SQRT(Table_pg9[[#This Row],[Удельное сопротивление грунта, Ом·м]])),BF251/SQRT(Table_pg9[[#This Row],[Удельное сопротивление грунта, Ом·м]]))</f>
        <v/>
      </c>
      <c r="BI251" s="57"/>
      <c r="BJ251" s="44"/>
      <c r="BK251" s="45"/>
      <c r="BM251" s="7" t="str">
        <f>IFERROR(IF(BJ251-BD280&lt;=0,"",BL251/SQRT(Table_pg10[[#This Row],[Удельное сопротивление грунта, Ом·м]])),BL251/SQRT(Table_pg10[[#This Row],[Удельное сопротивление грунта, Ом·м]]))</f>
        <v/>
      </c>
    </row>
    <row r="252" spans="1:65">
      <c r="A252" s="34">
        <v>1</v>
      </c>
      <c r="B252" s="44">
        <v>521.20000000000562</v>
      </c>
      <c r="C252" s="45">
        <v>78.8</v>
      </c>
      <c r="D252" s="7">
        <f t="shared" si="18"/>
        <v>100.00000000002274</v>
      </c>
      <c r="E252" s="7">
        <f>IFERROR(IF(B252-B251&lt;=0,"",D252/SQRT(Table_pg[[#This Row],[Удельное сопротивление грунта, Ом·м]])),D252/SQRT(Table_pg[[#This Row],[Удельное сопротивление грунта, Ом·м]]))</f>
        <v>11.265147726485884</v>
      </c>
      <c r="G252" s="38">
        <v>247</v>
      </c>
      <c r="H252" s="58">
        <v>521.20000000000562</v>
      </c>
      <c r="I252" s="61">
        <v>78.8</v>
      </c>
      <c r="J252" s="53">
        <f t="shared" si="19"/>
        <v>100.00000000002274</v>
      </c>
      <c r="K252" s="7">
        <f>IFERROR(IF(H252-H251&lt;=0,"",J252/SQRT(Table_pg1[[#This Row],[Удельное сопротивление грунта, Ом·м]])),J252/SQRT(Table_pg1[[#This Row],[Удельное сопротивление грунта, Ом·м]]))</f>
        <v>11.265147726485884</v>
      </c>
      <c r="Q252" s="7" t="str">
        <f>IFERROR(IF(N252-N251&lt;=0,"",P252/SQRT(Table_pg2[[#This Row],[Удельное сопротивление грунта, Ом·м]])),P252/SQRT(Table_pg2[[#This Row],[Удельное сопротивление грунта, Ом·м]]))</f>
        <v/>
      </c>
      <c r="S252" s="57"/>
      <c r="T252" s="44"/>
      <c r="U252" s="45"/>
      <c r="W252" s="7" t="str">
        <f>IFERROR(IF(T252-T251&lt;=0,"",V252/SQRT(Table_pg3[[#This Row],[Удельное сопротивление грунта, Ом·м]])),V252/SQRT(Table_pg3[[#This Row],[Удельное сопротивление грунта, Ом·м]]))</f>
        <v/>
      </c>
      <c r="Y252" s="57"/>
      <c r="Z252" s="44"/>
      <c r="AA252" s="45"/>
      <c r="AB252" s="7" t="str">
        <f t="shared" si="20"/>
        <v/>
      </c>
      <c r="AC252" s="7" t="str">
        <f>IFERROR(IF(Z252-Z251&lt;=0,"",AB252/SQRT(Table_pg4[[#This Row],[Удельное сопротивление грунта, Ом·м]])),AB252/SQRT(Table_pg4[[#This Row],[Удельное сопротивление грунта, Ом·м]]))</f>
        <v/>
      </c>
      <c r="AE252" s="57"/>
      <c r="AF252" s="44"/>
      <c r="AG252" s="45"/>
      <c r="AI252" s="7" t="str">
        <f>IFERROR(IF(AF252-AF251&lt;=0,"",AH252/SQRT(Table_pg5[[#This Row],[Удельное сопротивление грунта, Ом·м]])),AH252/SQRT(Table_pg5[[#This Row],[Удельное сопротивление грунта, Ом·м]]))</f>
        <v/>
      </c>
      <c r="AK252" s="57"/>
      <c r="AL252" s="44"/>
      <c r="AM252" s="45"/>
      <c r="AN252" s="7" t="str">
        <f t="shared" si="21"/>
        <v/>
      </c>
      <c r="AO252" s="7" t="str">
        <f>IFERROR(IF(AL252-AL251&lt;=0,"",AN252/SQRT(Table_pg6[[#This Row],[Удельное сопротивление грунта, Ом·м]])),AN252/SQRT(Table_pg6[[#This Row],[Удельное сопротивление грунта, Ом·м]]))</f>
        <v/>
      </c>
      <c r="AQ252" s="57"/>
      <c r="AR252" s="44"/>
      <c r="AS252" s="45"/>
      <c r="AU252" s="7" t="str">
        <f>IFERROR(IF(AR252-AR251&lt;=0,"",AT252/SQRT(Table_pg7[[#This Row],[Удельное сопротивление грунта, Ом·м]])),AT252/SQRT(Table_pg7[[#This Row],[Удельное сопротивление грунта, Ом·м]]))</f>
        <v/>
      </c>
      <c r="AW252" s="57"/>
      <c r="AX252" s="44"/>
      <c r="AY252" s="45"/>
      <c r="AZ252" s="7" t="str">
        <f t="shared" si="22"/>
        <v/>
      </c>
      <c r="BA252" s="7" t="str">
        <f>IFERROR(IF(AX252-AX251&lt;=0,"",AZ252/SQRT(Table_pg8[[#This Row],[Удельное сопротивление грунта, Ом·м]])),AZ252/SQRT(Table_pg8[[#This Row],[Удельное сопротивление грунта, Ом·м]]))</f>
        <v/>
      </c>
      <c r="BC252" s="57"/>
      <c r="BD252" s="44"/>
      <c r="BE252" s="45"/>
      <c r="BG252" s="7" t="str">
        <f>IFERROR(IF(BD252-AX271&lt;=0,"",BF252/SQRT(Table_pg9[[#This Row],[Удельное сопротивление грунта, Ом·м]])),BF252/SQRT(Table_pg9[[#This Row],[Удельное сопротивление грунта, Ом·м]]))</f>
        <v/>
      </c>
      <c r="BI252" s="57"/>
      <c r="BJ252" s="44"/>
      <c r="BK252" s="45"/>
      <c r="BM252" s="7" t="str">
        <f>IFERROR(IF(BJ252-BD281&lt;=0,"",BL252/SQRT(Table_pg10[[#This Row],[Удельное сопротивление грунта, Ом·м]])),BL252/SQRT(Table_pg10[[#This Row],[Удельное сопротивление грунта, Ом·м]]))</f>
        <v/>
      </c>
    </row>
    <row r="253" spans="1:65">
      <c r="A253" s="34">
        <v>1</v>
      </c>
      <c r="B253" s="44">
        <v>521.30000000000564</v>
      </c>
      <c r="C253" s="45">
        <v>36.799999999999997</v>
      </c>
      <c r="D253" s="7">
        <f t="shared" si="18"/>
        <v>100.00000000002274</v>
      </c>
      <c r="E253" s="7">
        <f>IFERROR(IF(B253-B252&lt;=0,"",D253/SQRT(Table_pg[[#This Row],[Удельное сопротивление грунта, Ом·м]])),D253/SQRT(Table_pg[[#This Row],[Удельное сопротивление грунта, Ом·м]]))</f>
        <v>16.484511834898424</v>
      </c>
      <c r="G253" s="49">
        <v>248</v>
      </c>
      <c r="H253" s="59">
        <v>521.30000000000564</v>
      </c>
      <c r="I253" s="60">
        <v>36.799999999999997</v>
      </c>
      <c r="J253" s="52">
        <f t="shared" si="19"/>
        <v>100.00000000002274</v>
      </c>
      <c r="K253" s="7">
        <f>IFERROR(IF(H253-H252&lt;=0,"",J253/SQRT(Table_pg1[[#This Row],[Удельное сопротивление грунта, Ом·м]])),J253/SQRT(Table_pg1[[#This Row],[Удельное сопротивление грунта, Ом·м]]))</f>
        <v>16.484511834898424</v>
      </c>
      <c r="Q253" s="7" t="str">
        <f>IFERROR(IF(N253-N252&lt;=0,"",P253/SQRT(Table_pg2[[#This Row],[Удельное сопротивление грунта, Ом·м]])),P253/SQRT(Table_pg2[[#This Row],[Удельное сопротивление грунта, Ом·м]]))</f>
        <v/>
      </c>
      <c r="S253" s="57"/>
      <c r="T253" s="44"/>
      <c r="U253" s="45"/>
      <c r="W253" s="7" t="str">
        <f>IFERROR(IF(T253-T252&lt;=0,"",V253/SQRT(Table_pg3[[#This Row],[Удельное сопротивление грунта, Ом·м]])),V253/SQRT(Table_pg3[[#This Row],[Удельное сопротивление грунта, Ом·м]]))</f>
        <v/>
      </c>
      <c r="Y253" s="57"/>
      <c r="Z253" s="44"/>
      <c r="AA253" s="45"/>
      <c r="AB253" s="7" t="str">
        <f t="shared" si="20"/>
        <v/>
      </c>
      <c r="AC253" s="7" t="str">
        <f>IFERROR(IF(Z253-Z252&lt;=0,"",AB253/SQRT(Table_pg4[[#This Row],[Удельное сопротивление грунта, Ом·м]])),AB253/SQRT(Table_pg4[[#This Row],[Удельное сопротивление грунта, Ом·м]]))</f>
        <v/>
      </c>
      <c r="AE253" s="57"/>
      <c r="AF253" s="44"/>
      <c r="AG253" s="45"/>
      <c r="AI253" s="7" t="str">
        <f>IFERROR(IF(AF253-AF252&lt;=0,"",AH253/SQRT(Table_pg5[[#This Row],[Удельное сопротивление грунта, Ом·м]])),AH253/SQRT(Table_pg5[[#This Row],[Удельное сопротивление грунта, Ом·м]]))</f>
        <v/>
      </c>
      <c r="AK253" s="57"/>
      <c r="AL253" s="44"/>
      <c r="AM253" s="45"/>
      <c r="AN253" s="7" t="str">
        <f t="shared" si="21"/>
        <v/>
      </c>
      <c r="AO253" s="7" t="str">
        <f>IFERROR(IF(AL253-AL252&lt;=0,"",AN253/SQRT(Table_pg6[[#This Row],[Удельное сопротивление грунта, Ом·м]])),AN253/SQRT(Table_pg6[[#This Row],[Удельное сопротивление грунта, Ом·м]]))</f>
        <v/>
      </c>
      <c r="AQ253" s="57"/>
      <c r="AR253" s="44"/>
      <c r="AS253" s="45"/>
      <c r="AU253" s="7" t="str">
        <f>IFERROR(IF(AR253-AR252&lt;=0,"",AT253/SQRT(Table_pg7[[#This Row],[Удельное сопротивление грунта, Ом·м]])),AT253/SQRT(Table_pg7[[#This Row],[Удельное сопротивление грунта, Ом·м]]))</f>
        <v/>
      </c>
      <c r="AW253" s="57"/>
      <c r="AX253" s="44"/>
      <c r="AY253" s="45"/>
      <c r="AZ253" s="7" t="str">
        <f t="shared" si="22"/>
        <v/>
      </c>
      <c r="BA253" s="7" t="str">
        <f>IFERROR(IF(AX253-AX252&lt;=0,"",AZ253/SQRT(Table_pg8[[#This Row],[Удельное сопротивление грунта, Ом·м]])),AZ253/SQRT(Table_pg8[[#This Row],[Удельное сопротивление грунта, Ом·м]]))</f>
        <v/>
      </c>
      <c r="BC253" s="57"/>
      <c r="BD253" s="44"/>
      <c r="BE253" s="45"/>
      <c r="BG253" s="7" t="str">
        <f>IFERROR(IF(BD253-AX272&lt;=0,"",BF253/SQRT(Table_pg9[[#This Row],[Удельное сопротивление грунта, Ом·м]])),BF253/SQRT(Table_pg9[[#This Row],[Удельное сопротивление грунта, Ом·м]]))</f>
        <v/>
      </c>
      <c r="BI253" s="57"/>
      <c r="BJ253" s="44"/>
      <c r="BK253" s="45"/>
      <c r="BM253" s="7" t="str">
        <f>IFERROR(IF(BJ253-BD282&lt;=0,"",BL253/SQRT(Table_pg10[[#This Row],[Удельное сопротивление грунта, Ом·м]])),BL253/SQRT(Table_pg10[[#This Row],[Удельное сопротивление грунта, Ом·м]]))</f>
        <v/>
      </c>
    </row>
    <row r="254" spans="1:65">
      <c r="A254" s="34">
        <v>1</v>
      </c>
      <c r="B254" s="44">
        <v>521.40000000000566</v>
      </c>
      <c r="C254" s="45">
        <v>55.9</v>
      </c>
      <c r="D254" s="7">
        <f t="shared" si="18"/>
        <v>100.00000000002274</v>
      </c>
      <c r="E254" s="7">
        <f>IFERROR(IF(B254-B253&lt;=0,"",D254/SQRT(Table_pg[[#This Row],[Удельное сопротивление грунта, Ом·м]])),D254/SQRT(Table_pg[[#This Row],[Удельное сопротивление грунта, Ом·м]]))</f>
        <v>13.375009404309836</v>
      </c>
      <c r="G254" s="38">
        <v>249</v>
      </c>
      <c r="H254" s="58">
        <v>521.40000000000566</v>
      </c>
      <c r="I254" s="61">
        <v>55.9</v>
      </c>
      <c r="J254" s="53">
        <f t="shared" si="19"/>
        <v>100.00000000002274</v>
      </c>
      <c r="K254" s="7">
        <f>IFERROR(IF(H254-H253&lt;=0,"",J254/SQRT(Table_pg1[[#This Row],[Удельное сопротивление грунта, Ом·м]])),J254/SQRT(Table_pg1[[#This Row],[Удельное сопротивление грунта, Ом·м]]))</f>
        <v>13.375009404309836</v>
      </c>
      <c r="Q254" s="7" t="str">
        <f>IFERROR(IF(N254-N253&lt;=0,"",P254/SQRT(Table_pg2[[#This Row],[Удельное сопротивление грунта, Ом·м]])),P254/SQRT(Table_pg2[[#This Row],[Удельное сопротивление грунта, Ом·м]]))</f>
        <v/>
      </c>
      <c r="S254" s="57"/>
      <c r="T254" s="44"/>
      <c r="U254" s="45"/>
      <c r="W254" s="7" t="str">
        <f>IFERROR(IF(T254-T253&lt;=0,"",V254/SQRT(Table_pg3[[#This Row],[Удельное сопротивление грунта, Ом·м]])),V254/SQRT(Table_pg3[[#This Row],[Удельное сопротивление грунта, Ом·м]]))</f>
        <v/>
      </c>
      <c r="Y254" s="57"/>
      <c r="Z254" s="44"/>
      <c r="AA254" s="45"/>
      <c r="AB254" s="7" t="str">
        <f t="shared" si="20"/>
        <v/>
      </c>
      <c r="AC254" s="7" t="str">
        <f>IFERROR(IF(Z254-Z253&lt;=0,"",AB254/SQRT(Table_pg4[[#This Row],[Удельное сопротивление грунта, Ом·м]])),AB254/SQRT(Table_pg4[[#This Row],[Удельное сопротивление грунта, Ом·м]]))</f>
        <v/>
      </c>
      <c r="AE254" s="57"/>
      <c r="AF254" s="44"/>
      <c r="AG254" s="45"/>
      <c r="AI254" s="7" t="str">
        <f>IFERROR(IF(AF254-AF253&lt;=0,"",AH254/SQRT(Table_pg5[[#This Row],[Удельное сопротивление грунта, Ом·м]])),AH254/SQRT(Table_pg5[[#This Row],[Удельное сопротивление грунта, Ом·м]]))</f>
        <v/>
      </c>
      <c r="AK254" s="57"/>
      <c r="AL254" s="44"/>
      <c r="AM254" s="45"/>
      <c r="AN254" s="7" t="str">
        <f t="shared" si="21"/>
        <v/>
      </c>
      <c r="AO254" s="7" t="str">
        <f>IFERROR(IF(AL254-AL253&lt;=0,"",AN254/SQRT(Table_pg6[[#This Row],[Удельное сопротивление грунта, Ом·м]])),AN254/SQRT(Table_pg6[[#This Row],[Удельное сопротивление грунта, Ом·м]]))</f>
        <v/>
      </c>
      <c r="AQ254" s="57"/>
      <c r="AR254" s="44"/>
      <c r="AS254" s="45"/>
      <c r="AU254" s="7" t="str">
        <f>IFERROR(IF(AR254-AR253&lt;=0,"",AT254/SQRT(Table_pg7[[#This Row],[Удельное сопротивление грунта, Ом·м]])),AT254/SQRT(Table_pg7[[#This Row],[Удельное сопротивление грунта, Ом·м]]))</f>
        <v/>
      </c>
      <c r="AW254" s="57"/>
      <c r="AX254" s="44"/>
      <c r="AY254" s="45"/>
      <c r="AZ254" s="7" t="str">
        <f t="shared" si="22"/>
        <v/>
      </c>
      <c r="BA254" s="7" t="str">
        <f>IFERROR(IF(AX254-AX253&lt;=0,"",AZ254/SQRT(Table_pg8[[#This Row],[Удельное сопротивление грунта, Ом·м]])),AZ254/SQRT(Table_pg8[[#This Row],[Удельное сопротивление грунта, Ом·м]]))</f>
        <v/>
      </c>
      <c r="BC254" s="57"/>
      <c r="BD254" s="44"/>
      <c r="BE254" s="45"/>
      <c r="BG254" s="7" t="str">
        <f>IFERROR(IF(BD254-AX273&lt;=0,"",BF254/SQRT(Table_pg9[[#This Row],[Удельное сопротивление грунта, Ом·м]])),BF254/SQRT(Table_pg9[[#This Row],[Удельное сопротивление грунта, Ом·м]]))</f>
        <v/>
      </c>
      <c r="BI254" s="57"/>
      <c r="BJ254" s="44"/>
      <c r="BK254" s="45"/>
      <c r="BM254" s="7" t="str">
        <f>IFERROR(IF(BJ254-BD283&lt;=0,"",BL254/SQRT(Table_pg10[[#This Row],[Удельное сопротивление грунта, Ом·м]])),BL254/SQRT(Table_pg10[[#This Row],[Удельное сопротивление грунта, Ом·м]]))</f>
        <v/>
      </c>
    </row>
    <row r="255" spans="1:65">
      <c r="A255" s="34">
        <v>1</v>
      </c>
      <c r="B255" s="44">
        <v>521.50000000000568</v>
      </c>
      <c r="C255" s="45">
        <v>32.5</v>
      </c>
      <c r="D255" s="7">
        <f t="shared" si="18"/>
        <v>100.00000000002274</v>
      </c>
      <c r="E255" s="7">
        <f>IFERROR(IF(B255-B254&lt;=0,"",D255/SQRT(Table_pg[[#This Row],[Удельное сопротивление грунта, Ом·м]])),D255/SQRT(Table_pg[[#This Row],[Удельное сопротивление грунта, Ом·м]]))</f>
        <v>17.541160386144572</v>
      </c>
      <c r="G255" s="49">
        <v>250</v>
      </c>
      <c r="H255" s="59">
        <v>521.50000000000568</v>
      </c>
      <c r="I255" s="60">
        <v>32.5</v>
      </c>
      <c r="J255" s="52">
        <f t="shared" si="19"/>
        <v>100.00000000002274</v>
      </c>
      <c r="K255" s="7">
        <f>IFERROR(IF(H255-H254&lt;=0,"",J255/SQRT(Table_pg1[[#This Row],[Удельное сопротивление грунта, Ом·м]])),J255/SQRT(Table_pg1[[#This Row],[Удельное сопротивление грунта, Ом·м]]))</f>
        <v>17.541160386144572</v>
      </c>
      <c r="M255" s="57"/>
      <c r="N255" s="44"/>
      <c r="O255" s="45"/>
      <c r="P255" s="7">
        <f>IFERROR(IF(N255-#REF!&lt;=0,"",(N255-#REF!)*1000),100)</f>
        <v>100</v>
      </c>
      <c r="Q255" s="7" t="str">
        <f>IFERROR(IF(N255-N254&lt;=0,"",P255/SQRT(Table_pg2[[#This Row],[Удельное сопротивление грунта, Ом·м]])),P255/SQRT(Table_pg2[[#This Row],[Удельное сопротивление грунта, Ом·м]]))</f>
        <v/>
      </c>
      <c r="S255" s="57"/>
      <c r="T255" s="44"/>
      <c r="U255" s="45"/>
      <c r="W255" s="7" t="str">
        <f>IFERROR(IF(T255-T254&lt;=0,"",V255/SQRT(Table_pg3[[#This Row],[Удельное сопротивление грунта, Ом·м]])),V255/SQRT(Table_pg3[[#This Row],[Удельное сопротивление грунта, Ом·м]]))</f>
        <v/>
      </c>
      <c r="Y255" s="57"/>
      <c r="Z255" s="44"/>
      <c r="AA255" s="45"/>
      <c r="AB255" s="7" t="str">
        <f t="shared" si="20"/>
        <v/>
      </c>
      <c r="AC255" s="7" t="str">
        <f>IFERROR(IF(Z255-Z254&lt;=0,"",AB255/SQRT(Table_pg4[[#This Row],[Удельное сопротивление грунта, Ом·м]])),AB255/SQRT(Table_pg4[[#This Row],[Удельное сопротивление грунта, Ом·м]]))</f>
        <v/>
      </c>
      <c r="AE255" s="57"/>
      <c r="AF255" s="44"/>
      <c r="AG255" s="45"/>
      <c r="AI255" s="7" t="str">
        <f>IFERROR(IF(AF255-AF254&lt;=0,"",AH255/SQRT(Table_pg5[[#This Row],[Удельное сопротивление грунта, Ом·м]])),AH255/SQRT(Table_pg5[[#This Row],[Удельное сопротивление грунта, Ом·м]]))</f>
        <v/>
      </c>
      <c r="AK255" s="57"/>
      <c r="AL255" s="44"/>
      <c r="AM255" s="45"/>
      <c r="AN255" s="7" t="str">
        <f t="shared" si="21"/>
        <v/>
      </c>
      <c r="AO255" s="7" t="str">
        <f>IFERROR(IF(AL255-AL254&lt;=0,"",AN255/SQRT(Table_pg6[[#This Row],[Удельное сопротивление грунта, Ом·м]])),AN255/SQRT(Table_pg6[[#This Row],[Удельное сопротивление грунта, Ом·м]]))</f>
        <v/>
      </c>
      <c r="AQ255" s="57"/>
      <c r="AR255" s="44"/>
      <c r="AS255" s="45"/>
      <c r="AU255" s="7" t="str">
        <f>IFERROR(IF(AR255-AR254&lt;=0,"",AT255/SQRT(Table_pg7[[#This Row],[Удельное сопротивление грунта, Ом·м]])),AT255/SQRT(Table_pg7[[#This Row],[Удельное сопротивление грунта, Ом·м]]))</f>
        <v/>
      </c>
      <c r="AW255" s="57"/>
      <c r="AX255" s="44"/>
      <c r="AY255" s="45"/>
      <c r="AZ255" s="7" t="str">
        <f t="shared" si="22"/>
        <v/>
      </c>
      <c r="BA255" s="7" t="str">
        <f>IFERROR(IF(AX255-AX254&lt;=0,"",AZ255/SQRT(Table_pg8[[#This Row],[Удельное сопротивление грунта, Ом·м]])),AZ255/SQRT(Table_pg8[[#This Row],[Удельное сопротивление грунта, Ом·м]]))</f>
        <v/>
      </c>
      <c r="BC255" s="57"/>
      <c r="BD255" s="44"/>
      <c r="BE255" s="45"/>
      <c r="BG255" s="7" t="str">
        <f>IFERROR(IF(BD255-AX274&lt;=0,"",BF255/SQRT(Table_pg9[[#This Row],[Удельное сопротивление грунта, Ом·м]])),BF255/SQRT(Table_pg9[[#This Row],[Удельное сопротивление грунта, Ом·м]]))</f>
        <v/>
      </c>
      <c r="BI255" s="57"/>
      <c r="BJ255" s="44"/>
      <c r="BK255" s="45"/>
      <c r="BM255" s="7" t="str">
        <f>IFERROR(IF(BJ255-BD284&lt;=0,"",BL255/SQRT(Table_pg10[[#This Row],[Удельное сопротивление грунта, Ом·м]])),BL255/SQRT(Table_pg10[[#This Row],[Удельное сопротивление грунта, Ом·м]]))</f>
        <v/>
      </c>
    </row>
    <row r="256" spans="1:65">
      <c r="A256" s="34">
        <v>1</v>
      </c>
      <c r="B256" s="44">
        <v>521.60000000000571</v>
      </c>
      <c r="C256" s="45">
        <v>31.8</v>
      </c>
      <c r="D256" s="7">
        <f t="shared" si="18"/>
        <v>100.00000000002274</v>
      </c>
      <c r="E256" s="7">
        <f>IFERROR(IF(B256-B255&lt;=0,"",D256/SQRT(Table_pg[[#This Row],[Удельное сопротивление грунта, Ом·м]])),D256/SQRT(Table_pg[[#This Row],[Удельное сопротивление грунта, Ом·м]]))</f>
        <v>17.733172553301749</v>
      </c>
      <c r="G256" s="38">
        <v>251</v>
      </c>
      <c r="H256" s="58">
        <v>521.60000000000571</v>
      </c>
      <c r="I256" s="61">
        <v>31.8</v>
      </c>
      <c r="J256" s="53">
        <f t="shared" si="19"/>
        <v>100.00000000002274</v>
      </c>
      <c r="K256" s="7">
        <f>IFERROR(IF(H256-H255&lt;=0,"",J256/SQRT(Table_pg1[[#This Row],[Удельное сопротивление грунта, Ом·м]])),J256/SQRT(Table_pg1[[#This Row],[Удельное сопротивление грунта, Ом·м]]))</f>
        <v>17.733172553301749</v>
      </c>
      <c r="M256" s="57"/>
      <c r="N256" s="44"/>
      <c r="O256" s="45"/>
      <c r="P256" s="7" t="str">
        <f t="shared" ref="P256:P319" si="23">IFERROR(IF(N256-N255&lt;=0,"",(N256-N255)*1000),100)</f>
        <v/>
      </c>
      <c r="Q256" s="7" t="str">
        <f>IFERROR(IF(N256-N255&lt;=0,"",P256/SQRT(Table_pg2[[#This Row],[Удельное сопротивление грунта, Ом·м]])),P256/SQRT(Table_pg2[[#This Row],[Удельное сопротивление грунта, Ом·м]]))</f>
        <v/>
      </c>
      <c r="S256" s="57"/>
      <c r="T256" s="44"/>
      <c r="U256" s="45"/>
      <c r="W256" s="7" t="str">
        <f>IFERROR(IF(T256-T255&lt;=0,"",V256/SQRT(Table_pg3[[#This Row],[Удельное сопротивление грунта, Ом·м]])),V256/SQRT(Table_pg3[[#This Row],[Удельное сопротивление грунта, Ом·м]]))</f>
        <v/>
      </c>
      <c r="Y256" s="57"/>
      <c r="Z256" s="44"/>
      <c r="AA256" s="45"/>
      <c r="AB256" s="7" t="str">
        <f t="shared" si="20"/>
        <v/>
      </c>
      <c r="AC256" s="7" t="str">
        <f>IFERROR(IF(Z256-Z255&lt;=0,"",AB256/SQRT(Table_pg4[[#This Row],[Удельное сопротивление грунта, Ом·м]])),AB256/SQRT(Table_pg4[[#This Row],[Удельное сопротивление грунта, Ом·м]]))</f>
        <v/>
      </c>
      <c r="AE256" s="57"/>
      <c r="AF256" s="44"/>
      <c r="AG256" s="45"/>
      <c r="AI256" s="7" t="str">
        <f>IFERROR(IF(AF256-AF255&lt;=0,"",AH256/SQRT(Table_pg5[[#This Row],[Удельное сопротивление грунта, Ом·м]])),AH256/SQRT(Table_pg5[[#This Row],[Удельное сопротивление грунта, Ом·м]]))</f>
        <v/>
      </c>
      <c r="AK256" s="57"/>
      <c r="AL256" s="44"/>
      <c r="AM256" s="45"/>
      <c r="AN256" s="7" t="str">
        <f t="shared" si="21"/>
        <v/>
      </c>
      <c r="AO256" s="7" t="str">
        <f>IFERROR(IF(AL256-AL255&lt;=0,"",AN256/SQRT(Table_pg6[[#This Row],[Удельное сопротивление грунта, Ом·м]])),AN256/SQRT(Table_pg6[[#This Row],[Удельное сопротивление грунта, Ом·м]]))</f>
        <v/>
      </c>
      <c r="AQ256" s="57"/>
      <c r="AR256" s="44"/>
      <c r="AS256" s="45"/>
      <c r="AU256" s="7" t="str">
        <f>IFERROR(IF(AR256-AR255&lt;=0,"",AT256/SQRT(Table_pg7[[#This Row],[Удельное сопротивление грунта, Ом·м]])),AT256/SQRT(Table_pg7[[#This Row],[Удельное сопротивление грунта, Ом·м]]))</f>
        <v/>
      </c>
      <c r="AW256" s="57"/>
      <c r="AX256" s="44"/>
      <c r="AY256" s="45"/>
      <c r="AZ256" s="7" t="str">
        <f t="shared" si="22"/>
        <v/>
      </c>
      <c r="BA256" s="7" t="str">
        <f>IFERROR(IF(AX256-AX255&lt;=0,"",AZ256/SQRT(Table_pg8[[#This Row],[Удельное сопротивление грунта, Ом·м]])),AZ256/SQRT(Table_pg8[[#This Row],[Удельное сопротивление грунта, Ом·м]]))</f>
        <v/>
      </c>
      <c r="BC256" s="57"/>
      <c r="BD256" s="44"/>
      <c r="BE256" s="45"/>
      <c r="BG256" s="7" t="str">
        <f>IFERROR(IF(BD256-AX275&lt;=0,"",BF256/SQRT(Table_pg9[[#This Row],[Удельное сопротивление грунта, Ом·м]])),BF256/SQRT(Table_pg9[[#This Row],[Удельное сопротивление грунта, Ом·м]]))</f>
        <v/>
      </c>
      <c r="BI256" s="57"/>
      <c r="BJ256" s="44"/>
      <c r="BK256" s="45"/>
      <c r="BM256" s="7" t="str">
        <f>IFERROR(IF(BJ256-BD285&lt;=0,"",BL256/SQRT(Table_pg10[[#This Row],[Удельное сопротивление грунта, Ом·м]])),BL256/SQRT(Table_pg10[[#This Row],[Удельное сопротивление грунта, Ом·м]]))</f>
        <v/>
      </c>
    </row>
    <row r="257" spans="1:65">
      <c r="A257" s="34">
        <v>1</v>
      </c>
      <c r="B257" s="44">
        <v>521.70000000000573</v>
      </c>
      <c r="C257" s="45">
        <v>28.7</v>
      </c>
      <c r="D257" s="7">
        <f t="shared" si="18"/>
        <v>100.00000000002274</v>
      </c>
      <c r="E257" s="7">
        <f>IFERROR(IF(B257-B256&lt;=0,"",D257/SQRT(Table_pg[[#This Row],[Удельное сопротивление грунта, Ом·м]])),D257/SQRT(Table_pg[[#This Row],[Удельное сопротивление грунта, Ом·м]]))</f>
        <v>18.66633482366818</v>
      </c>
      <c r="G257" s="49">
        <v>252</v>
      </c>
      <c r="H257" s="59">
        <v>521.70000000000573</v>
      </c>
      <c r="I257" s="60">
        <v>28.7</v>
      </c>
      <c r="J257" s="52">
        <f t="shared" si="19"/>
        <v>100.00000000002274</v>
      </c>
      <c r="K257" s="7">
        <f>IFERROR(IF(H257-H256&lt;=0,"",J257/SQRT(Table_pg1[[#This Row],[Удельное сопротивление грунта, Ом·м]])),J257/SQRT(Table_pg1[[#This Row],[Удельное сопротивление грунта, Ом·м]]))</f>
        <v>18.66633482366818</v>
      </c>
      <c r="M257" s="57"/>
      <c r="N257" s="44"/>
      <c r="O257" s="45"/>
      <c r="P257" s="7" t="str">
        <f t="shared" si="23"/>
        <v/>
      </c>
      <c r="Q257" s="7" t="str">
        <f>IFERROR(IF(N257-N256&lt;=0,"",P257/SQRT(Table_pg2[[#This Row],[Удельное сопротивление грунта, Ом·м]])),P257/SQRT(Table_pg2[[#This Row],[Удельное сопротивление грунта, Ом·м]]))</f>
        <v/>
      </c>
      <c r="S257" s="57"/>
      <c r="T257" s="44"/>
      <c r="U257" s="45"/>
      <c r="W257" s="7" t="str">
        <f>IFERROR(IF(T257-T256&lt;=0,"",V257/SQRT(Table_pg3[[#This Row],[Удельное сопротивление грунта, Ом·м]])),V257/SQRT(Table_pg3[[#This Row],[Удельное сопротивление грунта, Ом·м]]))</f>
        <v/>
      </c>
      <c r="Y257" s="57"/>
      <c r="Z257" s="44"/>
      <c r="AA257" s="45"/>
      <c r="AB257" s="7" t="str">
        <f t="shared" si="20"/>
        <v/>
      </c>
      <c r="AC257" s="7" t="str">
        <f>IFERROR(IF(Z257-Z256&lt;=0,"",AB257/SQRT(Table_pg4[[#This Row],[Удельное сопротивление грунта, Ом·м]])),AB257/SQRT(Table_pg4[[#This Row],[Удельное сопротивление грунта, Ом·м]]))</f>
        <v/>
      </c>
      <c r="AE257" s="57"/>
      <c r="AF257" s="44"/>
      <c r="AG257" s="45"/>
      <c r="AI257" s="7" t="str">
        <f>IFERROR(IF(AF257-AF256&lt;=0,"",AH257/SQRT(Table_pg5[[#This Row],[Удельное сопротивление грунта, Ом·м]])),AH257/SQRT(Table_pg5[[#This Row],[Удельное сопротивление грунта, Ом·м]]))</f>
        <v/>
      </c>
      <c r="AK257" s="57"/>
      <c r="AL257" s="44"/>
      <c r="AM257" s="45"/>
      <c r="AN257" s="7" t="str">
        <f t="shared" si="21"/>
        <v/>
      </c>
      <c r="AO257" s="7" t="str">
        <f>IFERROR(IF(AL257-AL256&lt;=0,"",AN257/SQRT(Table_pg6[[#This Row],[Удельное сопротивление грунта, Ом·м]])),AN257/SQRT(Table_pg6[[#This Row],[Удельное сопротивление грунта, Ом·м]]))</f>
        <v/>
      </c>
      <c r="AQ257" s="57"/>
      <c r="AR257" s="44"/>
      <c r="AS257" s="45"/>
      <c r="AU257" s="7" t="str">
        <f>IFERROR(IF(AR257-AR256&lt;=0,"",AT257/SQRT(Table_pg7[[#This Row],[Удельное сопротивление грунта, Ом·м]])),AT257/SQRT(Table_pg7[[#This Row],[Удельное сопротивление грунта, Ом·м]]))</f>
        <v/>
      </c>
      <c r="AW257" s="57"/>
      <c r="AX257" s="44"/>
      <c r="AY257" s="45"/>
      <c r="AZ257" s="7" t="str">
        <f t="shared" si="22"/>
        <v/>
      </c>
      <c r="BA257" s="7" t="str">
        <f>IFERROR(IF(AX257-AX256&lt;=0,"",AZ257/SQRT(Table_pg8[[#This Row],[Удельное сопротивление грунта, Ом·м]])),AZ257/SQRT(Table_pg8[[#This Row],[Удельное сопротивление грунта, Ом·м]]))</f>
        <v/>
      </c>
      <c r="BC257" s="57"/>
      <c r="BD257" s="44"/>
      <c r="BE257" s="45"/>
      <c r="BG257" s="7" t="str">
        <f>IFERROR(IF(BD257-AX276&lt;=0,"",BF257/SQRT(Table_pg9[[#This Row],[Удельное сопротивление грунта, Ом·м]])),BF257/SQRT(Table_pg9[[#This Row],[Удельное сопротивление грунта, Ом·м]]))</f>
        <v/>
      </c>
      <c r="BI257" s="57"/>
      <c r="BJ257" s="44"/>
      <c r="BK257" s="45"/>
      <c r="BM257" s="7" t="str">
        <f>IFERROR(IF(BJ257-BD286&lt;=0,"",BL257/SQRT(Table_pg10[[#This Row],[Удельное сопротивление грунта, Ом·м]])),BL257/SQRT(Table_pg10[[#This Row],[Удельное сопротивление грунта, Ом·м]]))</f>
        <v/>
      </c>
    </row>
    <row r="258" spans="1:65">
      <c r="A258" s="34">
        <v>1</v>
      </c>
      <c r="B258" s="44">
        <v>521.80000000000575</v>
      </c>
      <c r="C258" s="45">
        <v>31.6</v>
      </c>
      <c r="D258" s="7">
        <f t="shared" si="18"/>
        <v>100.00000000002274</v>
      </c>
      <c r="E258" s="7">
        <f>IFERROR(IF(B258-B257&lt;=0,"",D258/SQRT(Table_pg[[#This Row],[Удельное сопротивление грунта, Ом·м]])),D258/SQRT(Table_pg[[#This Row],[Удельное сопротивление грунта, Ом·м]]))</f>
        <v>17.789201674124545</v>
      </c>
      <c r="G258" s="38">
        <v>253</v>
      </c>
      <c r="H258" s="58">
        <v>521.80000000000575</v>
      </c>
      <c r="I258" s="61">
        <v>31.6</v>
      </c>
      <c r="J258" s="53">
        <f t="shared" si="19"/>
        <v>100.00000000002274</v>
      </c>
      <c r="K258" s="7">
        <f>IFERROR(IF(H258-H257&lt;=0,"",J258/SQRT(Table_pg1[[#This Row],[Удельное сопротивление грунта, Ом·м]])),J258/SQRT(Table_pg1[[#This Row],[Удельное сопротивление грунта, Ом·м]]))</f>
        <v>17.789201674124545</v>
      </c>
      <c r="M258" s="57"/>
      <c r="N258" s="44"/>
      <c r="O258" s="45"/>
      <c r="P258" s="7" t="str">
        <f t="shared" si="23"/>
        <v/>
      </c>
      <c r="Q258" s="7" t="str">
        <f>IFERROR(IF(N258-N257&lt;=0,"",P258/SQRT(Table_pg2[[#This Row],[Удельное сопротивление грунта, Ом·м]])),P258/SQRT(Table_pg2[[#This Row],[Удельное сопротивление грунта, Ом·м]]))</f>
        <v/>
      </c>
      <c r="S258" s="57"/>
      <c r="T258" s="44"/>
      <c r="U258" s="45"/>
      <c r="W258" s="7" t="str">
        <f>IFERROR(IF(T258-T257&lt;=0,"",V258/SQRT(Table_pg3[[#This Row],[Удельное сопротивление грунта, Ом·м]])),V258/SQRT(Table_pg3[[#This Row],[Удельное сопротивление грунта, Ом·м]]))</f>
        <v/>
      </c>
      <c r="Y258" s="57"/>
      <c r="Z258" s="44"/>
      <c r="AA258" s="45"/>
      <c r="AB258" s="7" t="str">
        <f t="shared" si="20"/>
        <v/>
      </c>
      <c r="AC258" s="7" t="str">
        <f>IFERROR(IF(Z258-Z257&lt;=0,"",AB258/SQRT(Table_pg4[[#This Row],[Удельное сопротивление грунта, Ом·м]])),AB258/SQRT(Table_pg4[[#This Row],[Удельное сопротивление грунта, Ом·м]]))</f>
        <v/>
      </c>
      <c r="AE258" s="57"/>
      <c r="AF258" s="44"/>
      <c r="AG258" s="45"/>
      <c r="AI258" s="7" t="str">
        <f>IFERROR(IF(AF258-AF257&lt;=0,"",AH258/SQRT(Table_pg5[[#This Row],[Удельное сопротивление грунта, Ом·м]])),AH258/SQRT(Table_pg5[[#This Row],[Удельное сопротивление грунта, Ом·м]]))</f>
        <v/>
      </c>
      <c r="AK258" s="57"/>
      <c r="AL258" s="44"/>
      <c r="AM258" s="45"/>
      <c r="AN258" s="7" t="str">
        <f t="shared" si="21"/>
        <v/>
      </c>
      <c r="AO258" s="7" t="str">
        <f>IFERROR(IF(AL258-AL257&lt;=0,"",AN258/SQRT(Table_pg6[[#This Row],[Удельное сопротивление грунта, Ом·м]])),AN258/SQRT(Table_pg6[[#This Row],[Удельное сопротивление грунта, Ом·м]]))</f>
        <v/>
      </c>
      <c r="AQ258" s="57"/>
      <c r="AR258" s="44"/>
      <c r="AS258" s="45"/>
      <c r="AU258" s="7" t="str">
        <f>IFERROR(IF(AR258-AR257&lt;=0,"",AT258/SQRT(Table_pg7[[#This Row],[Удельное сопротивление грунта, Ом·м]])),AT258/SQRT(Table_pg7[[#This Row],[Удельное сопротивление грунта, Ом·м]]))</f>
        <v/>
      </c>
      <c r="AW258" s="57"/>
      <c r="AX258" s="44"/>
      <c r="AY258" s="45"/>
      <c r="AZ258" s="7" t="str">
        <f t="shared" si="22"/>
        <v/>
      </c>
      <c r="BA258" s="7" t="str">
        <f>IFERROR(IF(AX258-AX257&lt;=0,"",AZ258/SQRT(Table_pg8[[#This Row],[Удельное сопротивление грунта, Ом·м]])),AZ258/SQRT(Table_pg8[[#This Row],[Удельное сопротивление грунта, Ом·м]]))</f>
        <v/>
      </c>
      <c r="BC258" s="57"/>
      <c r="BD258" s="44"/>
      <c r="BE258" s="45"/>
      <c r="BG258" s="7" t="str">
        <f>IFERROR(IF(BD258-AX277&lt;=0,"",BF258/SQRT(Table_pg9[[#This Row],[Удельное сопротивление грунта, Ом·м]])),BF258/SQRT(Table_pg9[[#This Row],[Удельное сопротивление грунта, Ом·м]]))</f>
        <v/>
      </c>
      <c r="BI258" s="57"/>
      <c r="BJ258" s="44"/>
      <c r="BK258" s="45"/>
      <c r="BM258" s="7" t="str">
        <f>IFERROR(IF(BJ258-BD287&lt;=0,"",BL258/SQRT(Table_pg10[[#This Row],[Удельное сопротивление грунта, Ом·м]])),BL258/SQRT(Table_pg10[[#This Row],[Удельное сопротивление грунта, Ом·м]]))</f>
        <v/>
      </c>
    </row>
    <row r="259" spans="1:65">
      <c r="A259" s="34">
        <v>1</v>
      </c>
      <c r="B259" s="44">
        <v>521.90000000000578</v>
      </c>
      <c r="C259" s="45">
        <v>30.5</v>
      </c>
      <c r="D259" s="7">
        <f t="shared" si="18"/>
        <v>100.00000000002274</v>
      </c>
      <c r="E259" s="7">
        <f>IFERROR(IF(B259-B258&lt;=0,"",D259/SQRT(Table_pg[[#This Row],[Удельное сопротивление грунта, Ом·м]])),D259/SQRT(Table_pg[[#This Row],[Удельное сопротивление грунта, Ом·м]]))</f>
        <v>18.107149208507824</v>
      </c>
      <c r="G259" s="49">
        <v>254</v>
      </c>
      <c r="H259" s="59">
        <v>521.90000000000578</v>
      </c>
      <c r="I259" s="60">
        <v>30.5</v>
      </c>
      <c r="J259" s="52">
        <f t="shared" si="19"/>
        <v>100.00000000002274</v>
      </c>
      <c r="K259" s="7">
        <f>IFERROR(IF(H259-H258&lt;=0,"",J259/SQRT(Table_pg1[[#This Row],[Удельное сопротивление грунта, Ом·м]])),J259/SQRT(Table_pg1[[#This Row],[Удельное сопротивление грунта, Ом·м]]))</f>
        <v>18.107149208507824</v>
      </c>
      <c r="M259" s="57"/>
      <c r="N259" s="44"/>
      <c r="O259" s="45"/>
      <c r="P259" s="7" t="str">
        <f t="shared" si="23"/>
        <v/>
      </c>
      <c r="Q259" s="7" t="str">
        <f>IFERROR(IF(N259-N258&lt;=0,"",P259/SQRT(Table_pg2[[#This Row],[Удельное сопротивление грунта, Ом·м]])),P259/SQRT(Table_pg2[[#This Row],[Удельное сопротивление грунта, Ом·м]]))</f>
        <v/>
      </c>
      <c r="S259" s="57"/>
      <c r="T259" s="44"/>
      <c r="U259" s="45"/>
      <c r="W259" s="7" t="str">
        <f>IFERROR(IF(T259-T258&lt;=0,"",V259/SQRT(Table_pg3[[#This Row],[Удельное сопротивление грунта, Ом·м]])),V259/SQRT(Table_pg3[[#This Row],[Удельное сопротивление грунта, Ом·м]]))</f>
        <v/>
      </c>
      <c r="Y259" s="57"/>
      <c r="Z259" s="44"/>
      <c r="AA259" s="45"/>
      <c r="AB259" s="7" t="str">
        <f t="shared" si="20"/>
        <v/>
      </c>
      <c r="AC259" s="7" t="str">
        <f>IFERROR(IF(Z259-Z258&lt;=0,"",AB259/SQRT(Table_pg4[[#This Row],[Удельное сопротивление грунта, Ом·м]])),AB259/SQRT(Table_pg4[[#This Row],[Удельное сопротивление грунта, Ом·м]]))</f>
        <v/>
      </c>
      <c r="AE259" s="57"/>
      <c r="AF259" s="44"/>
      <c r="AG259" s="45"/>
      <c r="AI259" s="7" t="str">
        <f>IFERROR(IF(AF259-AF258&lt;=0,"",AH259/SQRT(Table_pg5[[#This Row],[Удельное сопротивление грунта, Ом·м]])),AH259/SQRT(Table_pg5[[#This Row],[Удельное сопротивление грунта, Ом·м]]))</f>
        <v/>
      </c>
      <c r="AK259" s="57"/>
      <c r="AL259" s="44"/>
      <c r="AM259" s="45"/>
      <c r="AN259" s="7" t="str">
        <f t="shared" si="21"/>
        <v/>
      </c>
      <c r="AO259" s="7" t="str">
        <f>IFERROR(IF(AL259-AL258&lt;=0,"",AN259/SQRT(Table_pg6[[#This Row],[Удельное сопротивление грунта, Ом·м]])),AN259/SQRT(Table_pg6[[#This Row],[Удельное сопротивление грунта, Ом·м]]))</f>
        <v/>
      </c>
      <c r="AQ259" s="57"/>
      <c r="AR259" s="44"/>
      <c r="AS259" s="45"/>
      <c r="AU259" s="7" t="str">
        <f>IFERROR(IF(AR259-AR258&lt;=0,"",AT259/SQRT(Table_pg7[[#This Row],[Удельное сопротивление грунта, Ом·м]])),AT259/SQRT(Table_pg7[[#This Row],[Удельное сопротивление грунта, Ом·м]]))</f>
        <v/>
      </c>
      <c r="AW259" s="57"/>
      <c r="AX259" s="44"/>
      <c r="AY259" s="45"/>
      <c r="AZ259" s="7" t="str">
        <f t="shared" si="22"/>
        <v/>
      </c>
      <c r="BA259" s="7" t="str">
        <f>IFERROR(IF(AX259-AX258&lt;=0,"",AZ259/SQRT(Table_pg8[[#This Row],[Удельное сопротивление грунта, Ом·м]])),AZ259/SQRT(Table_pg8[[#This Row],[Удельное сопротивление грунта, Ом·м]]))</f>
        <v/>
      </c>
      <c r="BC259" s="57"/>
      <c r="BD259" s="44"/>
      <c r="BE259" s="45"/>
      <c r="BG259" s="7" t="str">
        <f>IFERROR(IF(BD259-AX278&lt;=0,"",BF259/SQRT(Table_pg9[[#This Row],[Удельное сопротивление грунта, Ом·м]])),BF259/SQRT(Table_pg9[[#This Row],[Удельное сопротивление грунта, Ом·м]]))</f>
        <v/>
      </c>
      <c r="BI259" s="57"/>
      <c r="BJ259" s="44"/>
      <c r="BK259" s="45"/>
      <c r="BM259" s="7" t="str">
        <f>IFERROR(IF(BJ259-BD288&lt;=0,"",BL259/SQRT(Table_pg10[[#This Row],[Удельное сопротивление грунта, Ом·м]])),BL259/SQRT(Table_pg10[[#This Row],[Удельное сопротивление грунта, Ом·м]]))</f>
        <v/>
      </c>
    </row>
    <row r="260" spans="1:65">
      <c r="A260" s="34">
        <v>1</v>
      </c>
      <c r="B260" s="44">
        <v>522.0000000000058</v>
      </c>
      <c r="C260" s="45">
        <v>33.1</v>
      </c>
      <c r="D260" s="7">
        <f t="shared" si="18"/>
        <v>100.00000000002274</v>
      </c>
      <c r="E260" s="7">
        <f>IFERROR(IF(B260-B259&lt;=0,"",D260/SQRT(Table_pg[[#This Row],[Удельное сопротивление грунта, Ом·м]])),D260/SQRT(Table_pg[[#This Row],[Удельное сопротивление грунта, Ом·м]]))</f>
        <v>17.381449986278906</v>
      </c>
      <c r="G260" s="38">
        <v>255</v>
      </c>
      <c r="H260" s="58">
        <v>522.0000000000058</v>
      </c>
      <c r="I260" s="61">
        <v>33.1</v>
      </c>
      <c r="J260" s="53">
        <f t="shared" si="19"/>
        <v>100.00000000002274</v>
      </c>
      <c r="K260" s="7">
        <f>IFERROR(IF(H260-H259&lt;=0,"",J260/SQRT(Table_pg1[[#This Row],[Удельное сопротивление грунта, Ом·м]])),J260/SQRT(Table_pg1[[#This Row],[Удельное сопротивление грунта, Ом·м]]))</f>
        <v>17.381449986278906</v>
      </c>
      <c r="M260" s="57"/>
      <c r="N260" s="44"/>
      <c r="O260" s="45"/>
      <c r="P260" s="7" t="str">
        <f t="shared" si="23"/>
        <v/>
      </c>
      <c r="Q260" s="7" t="str">
        <f>IFERROR(IF(N260-N259&lt;=0,"",P260/SQRT(Table_pg2[[#This Row],[Удельное сопротивление грунта, Ом·м]])),P260/SQRT(Table_pg2[[#This Row],[Удельное сопротивление грунта, Ом·м]]))</f>
        <v/>
      </c>
      <c r="S260" s="57"/>
      <c r="T260" s="44"/>
      <c r="U260" s="45"/>
      <c r="W260" s="7" t="str">
        <f>IFERROR(IF(T260-T259&lt;=0,"",V260/SQRT(Table_pg3[[#This Row],[Удельное сопротивление грунта, Ом·м]])),V260/SQRT(Table_pg3[[#This Row],[Удельное сопротивление грунта, Ом·м]]))</f>
        <v/>
      </c>
      <c r="Y260" s="57"/>
      <c r="Z260" s="44"/>
      <c r="AA260" s="45"/>
      <c r="AB260" s="7" t="str">
        <f t="shared" si="20"/>
        <v/>
      </c>
      <c r="AC260" s="7" t="str">
        <f>IFERROR(IF(Z260-Z259&lt;=0,"",AB260/SQRT(Table_pg4[[#This Row],[Удельное сопротивление грунта, Ом·м]])),AB260/SQRT(Table_pg4[[#This Row],[Удельное сопротивление грунта, Ом·м]]))</f>
        <v/>
      </c>
      <c r="AE260" s="57"/>
      <c r="AF260" s="44"/>
      <c r="AG260" s="45"/>
      <c r="AI260" s="7" t="str">
        <f>IFERROR(IF(AF260-AF259&lt;=0,"",AH260/SQRT(Table_pg5[[#This Row],[Удельное сопротивление грунта, Ом·м]])),AH260/SQRT(Table_pg5[[#This Row],[Удельное сопротивление грунта, Ом·м]]))</f>
        <v/>
      </c>
      <c r="AK260" s="57"/>
      <c r="AL260" s="44"/>
      <c r="AM260" s="45"/>
      <c r="AN260" s="7" t="str">
        <f t="shared" si="21"/>
        <v/>
      </c>
      <c r="AO260" s="7" t="str">
        <f>IFERROR(IF(AL260-AL259&lt;=0,"",AN260/SQRT(Table_pg6[[#This Row],[Удельное сопротивление грунта, Ом·м]])),AN260/SQRT(Table_pg6[[#This Row],[Удельное сопротивление грунта, Ом·м]]))</f>
        <v/>
      </c>
      <c r="AQ260" s="57"/>
      <c r="AR260" s="44"/>
      <c r="AS260" s="45"/>
      <c r="AU260" s="7" t="str">
        <f>IFERROR(IF(AR260-AR259&lt;=0,"",AT260/SQRT(Table_pg7[[#This Row],[Удельное сопротивление грунта, Ом·м]])),AT260/SQRT(Table_pg7[[#This Row],[Удельное сопротивление грунта, Ом·м]]))</f>
        <v/>
      </c>
      <c r="AW260" s="57"/>
      <c r="AX260" s="44"/>
      <c r="AY260" s="45"/>
      <c r="AZ260" s="7" t="str">
        <f t="shared" si="22"/>
        <v/>
      </c>
      <c r="BA260" s="7" t="str">
        <f>IFERROR(IF(AX260-AX259&lt;=0,"",AZ260/SQRT(Table_pg8[[#This Row],[Удельное сопротивление грунта, Ом·м]])),AZ260/SQRT(Table_pg8[[#This Row],[Удельное сопротивление грунта, Ом·м]]))</f>
        <v/>
      </c>
      <c r="BC260" s="57"/>
      <c r="BD260" s="44"/>
      <c r="BE260" s="45"/>
      <c r="BG260" s="7" t="str">
        <f>IFERROR(IF(BD260-AX279&lt;=0,"",BF260/SQRT(Table_pg9[[#This Row],[Удельное сопротивление грунта, Ом·м]])),BF260/SQRT(Table_pg9[[#This Row],[Удельное сопротивление грунта, Ом·м]]))</f>
        <v/>
      </c>
      <c r="BI260" s="57"/>
      <c r="BJ260" s="44"/>
      <c r="BK260" s="45"/>
      <c r="BM260" s="7" t="str">
        <f>IFERROR(IF(BJ260-BD289&lt;=0,"",BL260/SQRT(Table_pg10[[#This Row],[Удельное сопротивление грунта, Ом·м]])),BL260/SQRT(Table_pg10[[#This Row],[Удельное сопротивление грунта, Ом·м]]))</f>
        <v/>
      </c>
    </row>
    <row r="261" spans="1:65">
      <c r="A261" s="34">
        <v>1</v>
      </c>
      <c r="B261" s="44">
        <v>522.10000000000582</v>
      </c>
      <c r="C261" s="45">
        <v>31.3</v>
      </c>
      <c r="D261" s="7">
        <f t="shared" si="18"/>
        <v>100.00000000002274</v>
      </c>
      <c r="E261" s="7">
        <f>IFERROR(IF(B261-B260&lt;=0,"",D261/SQRT(Table_pg[[#This Row],[Удельное сопротивление грунта, Ом·м]])),D261/SQRT(Table_pg[[#This Row],[Удельное сопротивление грунта, Ом·м]]))</f>
        <v>17.874250135083123</v>
      </c>
      <c r="G261" s="49">
        <v>256</v>
      </c>
      <c r="H261" s="59">
        <v>522.10000000000582</v>
      </c>
      <c r="I261" s="60">
        <v>31.3</v>
      </c>
      <c r="J261" s="52">
        <f t="shared" si="19"/>
        <v>100.00000000002274</v>
      </c>
      <c r="K261" s="7">
        <f>IFERROR(IF(H261-H260&lt;=0,"",J261/SQRT(Table_pg1[[#This Row],[Удельное сопротивление грунта, Ом·м]])),J261/SQRT(Table_pg1[[#This Row],[Удельное сопротивление грунта, Ом·м]]))</f>
        <v>17.874250135083123</v>
      </c>
      <c r="M261" s="57"/>
      <c r="N261" s="44"/>
      <c r="O261" s="45"/>
      <c r="P261" s="7" t="str">
        <f t="shared" si="23"/>
        <v/>
      </c>
      <c r="Q261" s="7" t="str">
        <f>IFERROR(IF(N261-N260&lt;=0,"",P261/SQRT(Table_pg2[[#This Row],[Удельное сопротивление грунта, Ом·м]])),P261/SQRT(Table_pg2[[#This Row],[Удельное сопротивление грунта, Ом·м]]))</f>
        <v/>
      </c>
      <c r="S261" s="57"/>
      <c r="T261" s="44"/>
      <c r="U261" s="45"/>
      <c r="W261" s="7" t="str">
        <f>IFERROR(IF(T261-T260&lt;=0,"",V261/SQRT(Table_pg3[[#This Row],[Удельное сопротивление грунта, Ом·м]])),V261/SQRT(Table_pg3[[#This Row],[Удельное сопротивление грунта, Ом·м]]))</f>
        <v/>
      </c>
      <c r="Y261" s="57"/>
      <c r="Z261" s="44"/>
      <c r="AA261" s="45"/>
      <c r="AB261" s="7" t="str">
        <f t="shared" si="20"/>
        <v/>
      </c>
      <c r="AC261" s="7" t="str">
        <f>IFERROR(IF(Z261-Z260&lt;=0,"",AB261/SQRT(Table_pg4[[#This Row],[Удельное сопротивление грунта, Ом·м]])),AB261/SQRT(Table_pg4[[#This Row],[Удельное сопротивление грунта, Ом·м]]))</f>
        <v/>
      </c>
      <c r="AE261" s="57"/>
      <c r="AF261" s="44"/>
      <c r="AG261" s="45"/>
      <c r="AI261" s="7" t="str">
        <f>IFERROR(IF(AF261-AF260&lt;=0,"",AH261/SQRT(Table_pg5[[#This Row],[Удельное сопротивление грунта, Ом·м]])),AH261/SQRT(Table_pg5[[#This Row],[Удельное сопротивление грунта, Ом·м]]))</f>
        <v/>
      </c>
      <c r="AK261" s="57"/>
      <c r="AL261" s="44"/>
      <c r="AM261" s="45"/>
      <c r="AN261" s="7" t="str">
        <f t="shared" si="21"/>
        <v/>
      </c>
      <c r="AO261" s="7" t="str">
        <f>IFERROR(IF(AL261-AL260&lt;=0,"",AN261/SQRT(Table_pg6[[#This Row],[Удельное сопротивление грунта, Ом·м]])),AN261/SQRT(Table_pg6[[#This Row],[Удельное сопротивление грунта, Ом·м]]))</f>
        <v/>
      </c>
      <c r="AQ261" s="57"/>
      <c r="AR261" s="44"/>
      <c r="AS261" s="45"/>
      <c r="AU261" s="7" t="str">
        <f>IFERROR(IF(AR261-AR260&lt;=0,"",AT261/SQRT(Table_pg7[[#This Row],[Удельное сопротивление грунта, Ом·м]])),AT261/SQRT(Table_pg7[[#This Row],[Удельное сопротивление грунта, Ом·м]]))</f>
        <v/>
      </c>
      <c r="AW261" s="57"/>
      <c r="AX261" s="44"/>
      <c r="AY261" s="45"/>
      <c r="AZ261" s="7" t="str">
        <f t="shared" si="22"/>
        <v/>
      </c>
      <c r="BA261" s="7" t="str">
        <f>IFERROR(IF(AX261-AX260&lt;=0,"",AZ261/SQRT(Table_pg8[[#This Row],[Удельное сопротивление грунта, Ом·м]])),AZ261/SQRT(Table_pg8[[#This Row],[Удельное сопротивление грунта, Ом·м]]))</f>
        <v/>
      </c>
      <c r="BC261" s="57"/>
      <c r="BD261" s="44"/>
      <c r="BE261" s="45"/>
      <c r="BG261" s="7" t="str">
        <f>IFERROR(IF(BD261-AX280&lt;=0,"",BF261/SQRT(Table_pg9[[#This Row],[Удельное сопротивление грунта, Ом·м]])),BF261/SQRT(Table_pg9[[#This Row],[Удельное сопротивление грунта, Ом·м]]))</f>
        <v/>
      </c>
      <c r="BI261" s="57"/>
      <c r="BJ261" s="44"/>
      <c r="BK261" s="45"/>
      <c r="BM261" s="7" t="str">
        <f>IFERROR(IF(BJ261-BD290&lt;=0,"",BL261/SQRT(Table_pg10[[#This Row],[Удельное сопротивление грунта, Ом·м]])),BL261/SQRT(Table_pg10[[#This Row],[Удельное сопротивление грунта, Ом·м]]))</f>
        <v/>
      </c>
    </row>
    <row r="262" spans="1:65">
      <c r="A262" s="34">
        <v>1</v>
      </c>
      <c r="B262" s="44">
        <v>522.20000000000584</v>
      </c>
      <c r="C262" s="45">
        <v>36.799999999999997</v>
      </c>
      <c r="D262" s="7">
        <f t="shared" ref="D262:D325" si="24">IFERROR(IF(B262-B261&lt;=0,"",(B262-B261)*1000),100)</f>
        <v>100.00000000002274</v>
      </c>
      <c r="E262" s="7">
        <f>IFERROR(IF(B262-B261&lt;=0,"",D262/SQRT(Table_pg[[#This Row],[Удельное сопротивление грунта, Ом·м]])),D262/SQRT(Table_pg[[#This Row],[Удельное сопротивление грунта, Ом·м]]))</f>
        <v>16.484511834898424</v>
      </c>
      <c r="G262" s="38">
        <v>257</v>
      </c>
      <c r="H262" s="58">
        <v>522.20000000000584</v>
      </c>
      <c r="I262" s="61">
        <v>36.799999999999997</v>
      </c>
      <c r="J262" s="53">
        <f t="shared" ref="J262:J325" si="25">IFERROR(IF(H262-H261&lt;=0,"",(H262-H261)*1000),100)</f>
        <v>100.00000000002274</v>
      </c>
      <c r="K262" s="7">
        <f>IFERROR(IF(H262-H261&lt;=0,"",J262/SQRT(Table_pg1[[#This Row],[Удельное сопротивление грунта, Ом·м]])),J262/SQRT(Table_pg1[[#This Row],[Удельное сопротивление грунта, Ом·м]]))</f>
        <v>16.484511834898424</v>
      </c>
      <c r="M262" s="57"/>
      <c r="N262" s="44"/>
      <c r="O262" s="45"/>
      <c r="P262" s="7" t="str">
        <f t="shared" si="23"/>
        <v/>
      </c>
      <c r="Q262" s="7" t="str">
        <f>IFERROR(IF(N262-N261&lt;=0,"",P262/SQRT(Table_pg2[[#This Row],[Удельное сопротивление грунта, Ом·м]])),P262/SQRT(Table_pg2[[#This Row],[Удельное сопротивление грунта, Ом·м]]))</f>
        <v/>
      </c>
      <c r="S262" s="57"/>
      <c r="T262" s="44"/>
      <c r="U262" s="45"/>
      <c r="W262" s="7" t="str">
        <f>IFERROR(IF(T262-T261&lt;=0,"",V262/SQRT(Table_pg3[[#This Row],[Удельное сопротивление грунта, Ом·м]])),V262/SQRT(Table_pg3[[#This Row],[Удельное сопротивление грунта, Ом·м]]))</f>
        <v/>
      </c>
      <c r="Y262" s="57"/>
      <c r="Z262" s="44"/>
      <c r="AA262" s="45"/>
      <c r="AB262" s="7" t="str">
        <f t="shared" si="20"/>
        <v/>
      </c>
      <c r="AC262" s="7" t="str">
        <f>IFERROR(IF(Z262-Z261&lt;=0,"",AB262/SQRT(Table_pg4[[#This Row],[Удельное сопротивление грунта, Ом·м]])),AB262/SQRT(Table_pg4[[#This Row],[Удельное сопротивление грунта, Ом·м]]))</f>
        <v/>
      </c>
      <c r="AE262" s="57"/>
      <c r="AF262" s="44"/>
      <c r="AG262" s="45"/>
      <c r="AI262" s="7" t="str">
        <f>IFERROR(IF(AF262-AF261&lt;=0,"",AH262/SQRT(Table_pg5[[#This Row],[Удельное сопротивление грунта, Ом·м]])),AH262/SQRT(Table_pg5[[#This Row],[Удельное сопротивление грунта, Ом·м]]))</f>
        <v/>
      </c>
      <c r="AK262" s="57"/>
      <c r="AL262" s="44"/>
      <c r="AM262" s="45"/>
      <c r="AN262" s="7" t="str">
        <f t="shared" si="21"/>
        <v/>
      </c>
      <c r="AO262" s="7" t="str">
        <f>IFERROR(IF(AL262-AL261&lt;=0,"",AN262/SQRT(Table_pg6[[#This Row],[Удельное сопротивление грунта, Ом·м]])),AN262/SQRT(Table_pg6[[#This Row],[Удельное сопротивление грунта, Ом·м]]))</f>
        <v/>
      </c>
      <c r="AQ262" s="57"/>
      <c r="AR262" s="44"/>
      <c r="AS262" s="45"/>
      <c r="AU262" s="7" t="str">
        <f>IFERROR(IF(AR262-AR261&lt;=0,"",AT262/SQRT(Table_pg7[[#This Row],[Удельное сопротивление грунта, Ом·м]])),AT262/SQRT(Table_pg7[[#This Row],[Удельное сопротивление грунта, Ом·м]]))</f>
        <v/>
      </c>
      <c r="AW262" s="57"/>
      <c r="AX262" s="44"/>
      <c r="AY262" s="45"/>
      <c r="AZ262" s="7" t="str">
        <f t="shared" si="22"/>
        <v/>
      </c>
      <c r="BA262" s="7" t="str">
        <f>IFERROR(IF(AX262-AX261&lt;=0,"",AZ262/SQRT(Table_pg8[[#This Row],[Удельное сопротивление грунта, Ом·м]])),AZ262/SQRT(Table_pg8[[#This Row],[Удельное сопротивление грунта, Ом·м]]))</f>
        <v/>
      </c>
      <c r="BC262" s="57"/>
      <c r="BD262" s="44"/>
      <c r="BE262" s="45"/>
      <c r="BG262" s="7" t="str">
        <f>IFERROR(IF(BD262-AX281&lt;=0,"",BF262/SQRT(Table_pg9[[#This Row],[Удельное сопротивление грунта, Ом·м]])),BF262/SQRT(Table_pg9[[#This Row],[Удельное сопротивление грунта, Ом·м]]))</f>
        <v/>
      </c>
      <c r="BI262" s="57"/>
      <c r="BJ262" s="44"/>
      <c r="BK262" s="45"/>
      <c r="BM262" s="7" t="str">
        <f>IFERROR(IF(BJ262-BD291&lt;=0,"",BL262/SQRT(Table_pg10[[#This Row],[Удельное сопротивление грунта, Ом·м]])),BL262/SQRT(Table_pg10[[#This Row],[Удельное сопротивление грунта, Ом·м]]))</f>
        <v/>
      </c>
    </row>
    <row r="263" spans="1:65">
      <c r="A263" s="34">
        <v>1</v>
      </c>
      <c r="B263" s="44">
        <v>522.30000000000587</v>
      </c>
      <c r="C263" s="45">
        <v>34.4</v>
      </c>
      <c r="D263" s="7">
        <f t="shared" si="24"/>
        <v>100.00000000002274</v>
      </c>
      <c r="E263" s="7">
        <f>IFERROR(IF(B263-B262&lt;=0,"",D263/SQRT(Table_pg[[#This Row],[Удельное сопротивление грунта, Ом·м]])),D263/SQRT(Table_pg[[#This Row],[Удельное сопротивление грунта, Ом·м]]))</f>
        <v>17.049858486765714</v>
      </c>
      <c r="G263" s="49">
        <v>258</v>
      </c>
      <c r="H263" s="59">
        <v>522.30000000000587</v>
      </c>
      <c r="I263" s="60">
        <v>34.4</v>
      </c>
      <c r="J263" s="52">
        <f t="shared" si="25"/>
        <v>100.00000000002274</v>
      </c>
      <c r="K263" s="7">
        <f>IFERROR(IF(H263-H262&lt;=0,"",J263/SQRT(Table_pg1[[#This Row],[Удельное сопротивление грунта, Ом·м]])),J263/SQRT(Table_pg1[[#This Row],[Удельное сопротивление грунта, Ом·м]]))</f>
        <v>17.049858486765714</v>
      </c>
      <c r="M263" s="57"/>
      <c r="N263" s="44"/>
      <c r="O263" s="45"/>
      <c r="P263" s="7" t="str">
        <f t="shared" si="23"/>
        <v/>
      </c>
      <c r="Q263" s="7" t="str">
        <f>IFERROR(IF(N263-N262&lt;=0,"",P263/SQRT(Table_pg2[[#This Row],[Удельное сопротивление грунта, Ом·м]])),P263/SQRT(Table_pg2[[#This Row],[Удельное сопротивление грунта, Ом·м]]))</f>
        <v/>
      </c>
      <c r="S263" s="57"/>
      <c r="T263" s="44"/>
      <c r="U263" s="45"/>
      <c r="W263" s="7" t="str">
        <f>IFERROR(IF(T263-T262&lt;=0,"",V263/SQRT(Table_pg3[[#This Row],[Удельное сопротивление грунта, Ом·м]])),V263/SQRT(Table_pg3[[#This Row],[Удельное сопротивление грунта, Ом·м]]))</f>
        <v/>
      </c>
      <c r="Y263" s="57"/>
      <c r="Z263" s="44"/>
      <c r="AA263" s="45"/>
      <c r="AB263" s="7" t="str">
        <f t="shared" si="20"/>
        <v/>
      </c>
      <c r="AC263" s="7" t="str">
        <f>IFERROR(IF(Z263-Z262&lt;=0,"",AB263/SQRT(Table_pg4[[#This Row],[Удельное сопротивление грунта, Ом·м]])),AB263/SQRT(Table_pg4[[#This Row],[Удельное сопротивление грунта, Ом·м]]))</f>
        <v/>
      </c>
      <c r="AE263" s="57"/>
      <c r="AF263" s="44"/>
      <c r="AG263" s="45"/>
      <c r="AI263" s="7" t="str">
        <f>IFERROR(IF(AF263-AF262&lt;=0,"",AH263/SQRT(Table_pg5[[#This Row],[Удельное сопротивление грунта, Ом·м]])),AH263/SQRT(Table_pg5[[#This Row],[Удельное сопротивление грунта, Ом·м]]))</f>
        <v/>
      </c>
      <c r="AK263" s="57"/>
      <c r="AL263" s="44"/>
      <c r="AM263" s="45"/>
      <c r="AN263" s="7" t="str">
        <f t="shared" si="21"/>
        <v/>
      </c>
      <c r="AO263" s="7" t="str">
        <f>IFERROR(IF(AL263-AL262&lt;=0,"",AN263/SQRT(Table_pg6[[#This Row],[Удельное сопротивление грунта, Ом·м]])),AN263/SQRT(Table_pg6[[#This Row],[Удельное сопротивление грунта, Ом·м]]))</f>
        <v/>
      </c>
      <c r="AQ263" s="57"/>
      <c r="AR263" s="44"/>
      <c r="AS263" s="45"/>
      <c r="AU263" s="7" t="str">
        <f>IFERROR(IF(AR263-AR262&lt;=0,"",AT263/SQRT(Table_pg7[[#This Row],[Удельное сопротивление грунта, Ом·м]])),AT263/SQRT(Table_pg7[[#This Row],[Удельное сопротивление грунта, Ом·м]]))</f>
        <v/>
      </c>
      <c r="AW263" s="57"/>
      <c r="AX263" s="44"/>
      <c r="AY263" s="45"/>
      <c r="AZ263" s="7" t="str">
        <f t="shared" si="22"/>
        <v/>
      </c>
      <c r="BA263" s="7" t="str">
        <f>IFERROR(IF(AX263-AX262&lt;=0,"",AZ263/SQRT(Table_pg8[[#This Row],[Удельное сопротивление грунта, Ом·м]])),AZ263/SQRT(Table_pg8[[#This Row],[Удельное сопротивление грунта, Ом·м]]))</f>
        <v/>
      </c>
      <c r="BC263" s="57"/>
      <c r="BD263" s="44"/>
      <c r="BE263" s="45"/>
      <c r="BG263" s="7" t="str">
        <f>IFERROR(IF(BD263-AX282&lt;=0,"",BF263/SQRT(Table_pg9[[#This Row],[Удельное сопротивление грунта, Ом·м]])),BF263/SQRT(Table_pg9[[#This Row],[Удельное сопротивление грунта, Ом·м]]))</f>
        <v/>
      </c>
      <c r="BI263" s="57"/>
      <c r="BJ263" s="44"/>
      <c r="BK263" s="45"/>
      <c r="BM263" s="7" t="str">
        <f>IFERROR(IF(BJ263-BD292&lt;=0,"",BL263/SQRT(Table_pg10[[#This Row],[Удельное сопротивление грунта, Ом·м]])),BL263/SQRT(Table_pg10[[#This Row],[Удельное сопротивление грунта, Ом·м]]))</f>
        <v/>
      </c>
    </row>
    <row r="264" spans="1:65">
      <c r="A264" s="34">
        <v>1</v>
      </c>
      <c r="B264" s="44">
        <v>522.40000000000589</v>
      </c>
      <c r="C264" s="45">
        <v>38.5</v>
      </c>
      <c r="D264" s="7">
        <f t="shared" si="24"/>
        <v>100.00000000002274</v>
      </c>
      <c r="E264" s="7">
        <f>IFERROR(IF(B264-B263&lt;=0,"",D264/SQRT(Table_pg[[#This Row],[Удельное сопротивление грунта, Ом·м]])),D264/SQRT(Table_pg[[#This Row],[Удельное сопротивление грунта, Ом·м]]))</f>
        <v>16.116459280511268</v>
      </c>
      <c r="G264" s="38">
        <v>259</v>
      </c>
      <c r="H264" s="58">
        <v>522.40000000000589</v>
      </c>
      <c r="I264" s="61">
        <v>38.5</v>
      </c>
      <c r="J264" s="53">
        <f t="shared" si="25"/>
        <v>100.00000000002274</v>
      </c>
      <c r="K264" s="7">
        <f>IFERROR(IF(H264-H263&lt;=0,"",J264/SQRT(Table_pg1[[#This Row],[Удельное сопротивление грунта, Ом·м]])),J264/SQRT(Table_pg1[[#This Row],[Удельное сопротивление грунта, Ом·м]]))</f>
        <v>16.116459280511268</v>
      </c>
      <c r="M264" s="57"/>
      <c r="N264" s="44"/>
      <c r="O264" s="45"/>
      <c r="P264" s="7" t="str">
        <f t="shared" si="23"/>
        <v/>
      </c>
      <c r="Q264" s="7" t="str">
        <f>IFERROR(IF(N264-N263&lt;=0,"",P264/SQRT(Table_pg2[[#This Row],[Удельное сопротивление грунта, Ом·м]])),P264/SQRT(Table_pg2[[#This Row],[Удельное сопротивление грунта, Ом·м]]))</f>
        <v/>
      </c>
      <c r="S264" s="57"/>
      <c r="T264" s="44"/>
      <c r="U264" s="45"/>
      <c r="W264" s="7" t="str">
        <f>IFERROR(IF(T264-T263&lt;=0,"",V264/SQRT(Table_pg3[[#This Row],[Удельное сопротивление грунта, Ом·м]])),V264/SQRT(Table_pg3[[#This Row],[Удельное сопротивление грунта, Ом·м]]))</f>
        <v/>
      </c>
      <c r="Y264" s="57"/>
      <c r="Z264" s="44"/>
      <c r="AA264" s="45"/>
      <c r="AB264" s="7" t="str">
        <f t="shared" si="20"/>
        <v/>
      </c>
      <c r="AC264" s="7" t="str">
        <f>IFERROR(IF(Z264-Z263&lt;=0,"",AB264/SQRT(Table_pg4[[#This Row],[Удельное сопротивление грунта, Ом·м]])),AB264/SQRT(Table_pg4[[#This Row],[Удельное сопротивление грунта, Ом·м]]))</f>
        <v/>
      </c>
      <c r="AE264" s="57"/>
      <c r="AF264" s="44"/>
      <c r="AG264" s="45"/>
      <c r="AI264" s="7" t="str">
        <f>IFERROR(IF(AF264-AF263&lt;=0,"",AH264/SQRT(Table_pg5[[#This Row],[Удельное сопротивление грунта, Ом·м]])),AH264/SQRT(Table_pg5[[#This Row],[Удельное сопротивление грунта, Ом·м]]))</f>
        <v/>
      </c>
      <c r="AK264" s="57"/>
      <c r="AL264" s="44"/>
      <c r="AM264" s="45"/>
      <c r="AN264" s="7" t="str">
        <f t="shared" si="21"/>
        <v/>
      </c>
      <c r="AO264" s="7" t="str">
        <f>IFERROR(IF(AL264-AL263&lt;=0,"",AN264/SQRT(Table_pg6[[#This Row],[Удельное сопротивление грунта, Ом·м]])),AN264/SQRT(Table_pg6[[#This Row],[Удельное сопротивление грунта, Ом·м]]))</f>
        <v/>
      </c>
      <c r="AQ264" s="57"/>
      <c r="AR264" s="44"/>
      <c r="AS264" s="45"/>
      <c r="AU264" s="7" t="str">
        <f>IFERROR(IF(AR264-AR263&lt;=0,"",AT264/SQRT(Table_pg7[[#This Row],[Удельное сопротивление грунта, Ом·м]])),AT264/SQRT(Table_pg7[[#This Row],[Удельное сопротивление грунта, Ом·м]]))</f>
        <v/>
      </c>
      <c r="AW264" s="57"/>
      <c r="AX264" s="44"/>
      <c r="AY264" s="45"/>
      <c r="AZ264" s="7" t="str">
        <f t="shared" si="22"/>
        <v/>
      </c>
      <c r="BA264" s="7" t="str">
        <f>IFERROR(IF(AX264-AX263&lt;=0,"",AZ264/SQRT(Table_pg8[[#This Row],[Удельное сопротивление грунта, Ом·м]])),AZ264/SQRT(Table_pg8[[#This Row],[Удельное сопротивление грунта, Ом·м]]))</f>
        <v/>
      </c>
      <c r="BC264" s="57"/>
      <c r="BD264" s="44"/>
      <c r="BE264" s="45"/>
      <c r="BG264" s="7" t="str">
        <f>IFERROR(IF(BD264-AX283&lt;=0,"",BF264/SQRT(Table_pg9[[#This Row],[Удельное сопротивление грунта, Ом·м]])),BF264/SQRT(Table_pg9[[#This Row],[Удельное сопротивление грунта, Ом·м]]))</f>
        <v/>
      </c>
      <c r="BI264" s="57"/>
      <c r="BJ264" s="44"/>
      <c r="BK264" s="45"/>
      <c r="BM264" s="7" t="str">
        <f>IFERROR(IF(BJ264-BD293&lt;=0,"",BL264/SQRT(Table_pg10[[#This Row],[Удельное сопротивление грунта, Ом·м]])),BL264/SQRT(Table_pg10[[#This Row],[Удельное сопротивление грунта, Ом·м]]))</f>
        <v/>
      </c>
    </row>
    <row r="265" spans="1:65">
      <c r="A265" s="34">
        <v>1</v>
      </c>
      <c r="B265" s="44">
        <v>522.50000000000591</v>
      </c>
      <c r="C265" s="45">
        <v>38.5</v>
      </c>
      <c r="D265" s="7">
        <f t="shared" si="24"/>
        <v>100.00000000002274</v>
      </c>
      <c r="E265" s="7">
        <f>IFERROR(IF(B265-B264&lt;=0,"",D265/SQRT(Table_pg[[#This Row],[Удельное сопротивление грунта, Ом·м]])),D265/SQRT(Table_pg[[#This Row],[Удельное сопротивление грунта, Ом·м]]))</f>
        <v>16.116459280511268</v>
      </c>
      <c r="G265" s="49">
        <v>260</v>
      </c>
      <c r="H265" s="59">
        <v>522.50000000000591</v>
      </c>
      <c r="I265" s="60">
        <v>38.5</v>
      </c>
      <c r="J265" s="52">
        <f t="shared" si="25"/>
        <v>100.00000000002274</v>
      </c>
      <c r="K265" s="7">
        <f>IFERROR(IF(H265-H264&lt;=0,"",J265/SQRT(Table_pg1[[#This Row],[Удельное сопротивление грунта, Ом·м]])),J265/SQRT(Table_pg1[[#This Row],[Удельное сопротивление грунта, Ом·м]]))</f>
        <v>16.116459280511268</v>
      </c>
      <c r="M265" s="57"/>
      <c r="N265" s="44"/>
      <c r="O265" s="45"/>
      <c r="P265" s="7" t="str">
        <f t="shared" si="23"/>
        <v/>
      </c>
      <c r="Q265" s="7" t="str">
        <f>IFERROR(IF(N265-N264&lt;=0,"",P265/SQRT(Table_pg2[[#This Row],[Удельное сопротивление грунта, Ом·м]])),P265/SQRT(Table_pg2[[#This Row],[Удельное сопротивление грунта, Ом·м]]))</f>
        <v/>
      </c>
      <c r="S265" s="57"/>
      <c r="T265" s="44"/>
      <c r="U265" s="45"/>
      <c r="W265" s="7" t="str">
        <f>IFERROR(IF(T265-T264&lt;=0,"",V265/SQRT(Table_pg3[[#This Row],[Удельное сопротивление грунта, Ом·м]])),V265/SQRT(Table_pg3[[#This Row],[Удельное сопротивление грунта, Ом·м]]))</f>
        <v/>
      </c>
      <c r="Y265" s="57"/>
      <c r="Z265" s="44"/>
      <c r="AA265" s="45"/>
      <c r="AB265" s="7" t="str">
        <f t="shared" ref="AB265:AB328" si="26">IFERROR(IF(Z265-Z264&lt;=0,"",(Z265-Z264)*1000),100)</f>
        <v/>
      </c>
      <c r="AC265" s="7" t="str">
        <f>IFERROR(IF(Z265-Z264&lt;=0,"",AB265/SQRT(Table_pg4[[#This Row],[Удельное сопротивление грунта, Ом·м]])),AB265/SQRT(Table_pg4[[#This Row],[Удельное сопротивление грунта, Ом·м]]))</f>
        <v/>
      </c>
      <c r="AE265" s="57"/>
      <c r="AF265" s="44"/>
      <c r="AG265" s="45"/>
      <c r="AI265" s="7" t="str">
        <f>IFERROR(IF(AF265-AF264&lt;=0,"",AH265/SQRT(Table_pg5[[#This Row],[Удельное сопротивление грунта, Ом·м]])),AH265/SQRT(Table_pg5[[#This Row],[Удельное сопротивление грунта, Ом·м]]))</f>
        <v/>
      </c>
      <c r="AK265" s="57"/>
      <c r="AL265" s="44"/>
      <c r="AM265" s="45"/>
      <c r="AN265" s="7" t="str">
        <f t="shared" si="21"/>
        <v/>
      </c>
      <c r="AO265" s="7" t="str">
        <f>IFERROR(IF(AL265-AL264&lt;=0,"",AN265/SQRT(Table_pg6[[#This Row],[Удельное сопротивление грунта, Ом·м]])),AN265/SQRT(Table_pg6[[#This Row],[Удельное сопротивление грунта, Ом·м]]))</f>
        <v/>
      </c>
      <c r="AQ265" s="57"/>
      <c r="AR265" s="44"/>
      <c r="AS265" s="45"/>
      <c r="AU265" s="7" t="str">
        <f>IFERROR(IF(AR265-AR264&lt;=0,"",AT265/SQRT(Table_pg7[[#This Row],[Удельное сопротивление грунта, Ом·м]])),AT265/SQRT(Table_pg7[[#This Row],[Удельное сопротивление грунта, Ом·м]]))</f>
        <v/>
      </c>
      <c r="AW265" s="57"/>
      <c r="AX265" s="44"/>
      <c r="AY265" s="45"/>
      <c r="AZ265" s="7" t="str">
        <f t="shared" si="22"/>
        <v/>
      </c>
      <c r="BA265" s="7" t="str">
        <f>IFERROR(IF(AX265-AX264&lt;=0,"",AZ265/SQRT(Table_pg8[[#This Row],[Удельное сопротивление грунта, Ом·м]])),AZ265/SQRT(Table_pg8[[#This Row],[Удельное сопротивление грунта, Ом·м]]))</f>
        <v/>
      </c>
      <c r="BC265" s="57"/>
      <c r="BD265" s="44"/>
      <c r="BE265" s="45"/>
      <c r="BG265" s="7" t="str">
        <f>IFERROR(IF(BD265-AX284&lt;=0,"",BF265/SQRT(Table_pg9[[#This Row],[Удельное сопротивление грунта, Ом·м]])),BF265/SQRT(Table_pg9[[#This Row],[Удельное сопротивление грунта, Ом·м]]))</f>
        <v/>
      </c>
      <c r="BI265" s="57"/>
      <c r="BJ265" s="44"/>
      <c r="BK265" s="45"/>
      <c r="BM265" s="7" t="str">
        <f>IFERROR(IF(BJ265-BD294&lt;=0,"",BL265/SQRT(Table_pg10[[#This Row],[Удельное сопротивление грунта, Ом·м]])),BL265/SQRT(Table_pg10[[#This Row],[Удельное сопротивление грунта, Ом·м]]))</f>
        <v/>
      </c>
    </row>
    <row r="266" spans="1:65">
      <c r="A266" s="34">
        <v>1</v>
      </c>
      <c r="B266" s="44">
        <v>522.60000000000593</v>
      </c>
      <c r="C266" s="45">
        <v>41.8</v>
      </c>
      <c r="D266" s="7">
        <f t="shared" si="24"/>
        <v>100.00000000002274</v>
      </c>
      <c r="E266" s="7">
        <f>IFERROR(IF(B266-B265&lt;=0,"",D266/SQRT(Table_pg[[#This Row],[Удельное сопротивление грунта, Ом·м]])),D266/SQRT(Table_pg[[#This Row],[Удельное сопротивление грунта, Ом·м]]))</f>
        <v>15.467205622247166</v>
      </c>
      <c r="G266" s="38">
        <v>261</v>
      </c>
      <c r="H266" s="58">
        <v>522.60000000000593</v>
      </c>
      <c r="I266" s="61">
        <v>41.8</v>
      </c>
      <c r="J266" s="53">
        <f t="shared" si="25"/>
        <v>100.00000000002274</v>
      </c>
      <c r="K266" s="7">
        <f>IFERROR(IF(H266-H265&lt;=0,"",J266/SQRT(Table_pg1[[#This Row],[Удельное сопротивление грунта, Ом·м]])),J266/SQRT(Table_pg1[[#This Row],[Удельное сопротивление грунта, Ом·м]]))</f>
        <v>15.467205622247166</v>
      </c>
      <c r="M266" s="57"/>
      <c r="N266" s="44"/>
      <c r="O266" s="45"/>
      <c r="P266" s="7" t="str">
        <f t="shared" si="23"/>
        <v/>
      </c>
      <c r="Q266" s="7" t="str">
        <f>IFERROR(IF(N266-N265&lt;=0,"",P266/SQRT(Table_pg2[[#This Row],[Удельное сопротивление грунта, Ом·м]])),P266/SQRT(Table_pg2[[#This Row],[Удельное сопротивление грунта, Ом·м]]))</f>
        <v/>
      </c>
      <c r="S266" s="57"/>
      <c r="T266" s="44"/>
      <c r="U266" s="45"/>
      <c r="W266" s="7" t="str">
        <f>IFERROR(IF(T266-T265&lt;=0,"",V266/SQRT(Table_pg3[[#This Row],[Удельное сопротивление грунта, Ом·м]])),V266/SQRT(Table_pg3[[#This Row],[Удельное сопротивление грунта, Ом·м]]))</f>
        <v/>
      </c>
      <c r="Y266" s="57"/>
      <c r="Z266" s="44"/>
      <c r="AA266" s="45"/>
      <c r="AB266" s="7" t="str">
        <f t="shared" si="26"/>
        <v/>
      </c>
      <c r="AC266" s="7" t="str">
        <f>IFERROR(IF(Z266-Z265&lt;=0,"",AB266/SQRT(Table_pg4[[#This Row],[Удельное сопротивление грунта, Ом·м]])),AB266/SQRT(Table_pg4[[#This Row],[Удельное сопротивление грунта, Ом·м]]))</f>
        <v/>
      </c>
      <c r="AE266" s="57"/>
      <c r="AF266" s="44"/>
      <c r="AG266" s="45"/>
      <c r="AI266" s="7" t="str">
        <f>IFERROR(IF(AF266-AF265&lt;=0,"",AH266/SQRT(Table_pg5[[#This Row],[Удельное сопротивление грунта, Ом·м]])),AH266/SQRT(Table_pg5[[#This Row],[Удельное сопротивление грунта, Ом·м]]))</f>
        <v/>
      </c>
      <c r="AK266" s="57"/>
      <c r="AL266" s="44"/>
      <c r="AM266" s="45"/>
      <c r="AN266" s="7" t="str">
        <f t="shared" si="21"/>
        <v/>
      </c>
      <c r="AO266" s="7" t="str">
        <f>IFERROR(IF(AL266-AL265&lt;=0,"",AN266/SQRT(Table_pg6[[#This Row],[Удельное сопротивление грунта, Ом·м]])),AN266/SQRT(Table_pg6[[#This Row],[Удельное сопротивление грунта, Ом·м]]))</f>
        <v/>
      </c>
      <c r="AQ266" s="57"/>
      <c r="AR266" s="44"/>
      <c r="AS266" s="45"/>
      <c r="AU266" s="7" t="str">
        <f>IFERROR(IF(AR266-AR265&lt;=0,"",AT266/SQRT(Table_pg7[[#This Row],[Удельное сопротивление грунта, Ом·м]])),AT266/SQRT(Table_pg7[[#This Row],[Удельное сопротивление грунта, Ом·м]]))</f>
        <v/>
      </c>
      <c r="AW266" s="57"/>
      <c r="AX266" s="44"/>
      <c r="AY266" s="45"/>
      <c r="AZ266" s="7" t="str">
        <f t="shared" si="22"/>
        <v/>
      </c>
      <c r="BA266" s="7" t="str">
        <f>IFERROR(IF(AX266-AX265&lt;=0,"",AZ266/SQRT(Table_pg8[[#This Row],[Удельное сопротивление грунта, Ом·м]])),AZ266/SQRT(Table_pg8[[#This Row],[Удельное сопротивление грунта, Ом·м]]))</f>
        <v/>
      </c>
      <c r="BC266" s="57"/>
      <c r="BD266" s="44"/>
      <c r="BE266" s="45"/>
      <c r="BG266" s="7" t="str">
        <f>IFERROR(IF(BD266-AX285&lt;=0,"",BF266/SQRT(Table_pg9[[#This Row],[Удельное сопротивление грунта, Ом·м]])),BF266/SQRT(Table_pg9[[#This Row],[Удельное сопротивление грунта, Ом·м]]))</f>
        <v/>
      </c>
      <c r="BI266" s="57"/>
      <c r="BJ266" s="44"/>
      <c r="BK266" s="45"/>
      <c r="BM266" s="7" t="str">
        <f>IFERROR(IF(BJ266-BD295&lt;=0,"",BL266/SQRT(Table_pg10[[#This Row],[Удельное сопротивление грунта, Ом·м]])),BL266/SQRT(Table_pg10[[#This Row],[Удельное сопротивление грунта, Ом·м]]))</f>
        <v/>
      </c>
    </row>
    <row r="267" spans="1:65">
      <c r="A267" s="34">
        <v>1</v>
      </c>
      <c r="B267" s="44">
        <v>522.70000000000596</v>
      </c>
      <c r="C267" s="45">
        <v>41.3</v>
      </c>
      <c r="D267" s="7">
        <f t="shared" si="24"/>
        <v>100.00000000002274</v>
      </c>
      <c r="E267" s="7">
        <f>IFERROR(IF(B267-B266&lt;=0,"",D267/SQRT(Table_pg[[#This Row],[Удельное сопротивление грунта, Ом·м]])),D267/SQRT(Table_pg[[#This Row],[Удельное сопротивление грунта, Ом·м]]))</f>
        <v>15.560551102240465</v>
      </c>
      <c r="G267" s="49">
        <v>262</v>
      </c>
      <c r="H267" s="59">
        <v>522.70000000000596</v>
      </c>
      <c r="I267" s="60">
        <v>41.3</v>
      </c>
      <c r="J267" s="52">
        <f t="shared" si="25"/>
        <v>100.00000000002274</v>
      </c>
      <c r="K267" s="7">
        <f>IFERROR(IF(H267-H266&lt;=0,"",J267/SQRT(Table_pg1[[#This Row],[Удельное сопротивление грунта, Ом·м]])),J267/SQRT(Table_pg1[[#This Row],[Удельное сопротивление грунта, Ом·м]]))</f>
        <v>15.560551102240465</v>
      </c>
      <c r="M267" s="57"/>
      <c r="N267" s="44"/>
      <c r="O267" s="45"/>
      <c r="P267" s="7" t="str">
        <f t="shared" si="23"/>
        <v/>
      </c>
      <c r="Q267" s="7" t="str">
        <f>IFERROR(IF(N267-N266&lt;=0,"",P267/SQRT(Table_pg2[[#This Row],[Удельное сопротивление грунта, Ом·м]])),P267/SQRT(Table_pg2[[#This Row],[Удельное сопротивление грунта, Ом·м]]))</f>
        <v/>
      </c>
      <c r="S267" s="57"/>
      <c r="T267" s="44"/>
      <c r="U267" s="45"/>
      <c r="W267" s="7" t="str">
        <f>IFERROR(IF(T267-T266&lt;=0,"",V267/SQRT(Table_pg3[[#This Row],[Удельное сопротивление грунта, Ом·м]])),V267/SQRT(Table_pg3[[#This Row],[Удельное сопротивление грунта, Ом·м]]))</f>
        <v/>
      </c>
      <c r="Y267" s="57"/>
      <c r="Z267" s="44"/>
      <c r="AA267" s="45"/>
      <c r="AB267" s="7" t="str">
        <f t="shared" si="26"/>
        <v/>
      </c>
      <c r="AC267" s="7" t="str">
        <f>IFERROR(IF(Z267-Z266&lt;=0,"",AB267/SQRT(Table_pg4[[#This Row],[Удельное сопротивление грунта, Ом·м]])),AB267/SQRT(Table_pg4[[#This Row],[Удельное сопротивление грунта, Ом·м]]))</f>
        <v/>
      </c>
      <c r="AE267" s="57"/>
      <c r="AF267" s="44"/>
      <c r="AG267" s="45"/>
      <c r="AI267" s="7" t="str">
        <f>IFERROR(IF(AF267-AF266&lt;=0,"",AH267/SQRT(Table_pg5[[#This Row],[Удельное сопротивление грунта, Ом·м]])),AH267/SQRT(Table_pg5[[#This Row],[Удельное сопротивление грунта, Ом·м]]))</f>
        <v/>
      </c>
      <c r="AK267" s="57"/>
      <c r="AL267" s="44"/>
      <c r="AM267" s="45"/>
      <c r="AN267" s="7" t="str">
        <f t="shared" si="21"/>
        <v/>
      </c>
      <c r="AO267" s="7" t="str">
        <f>IFERROR(IF(AL267-AL266&lt;=0,"",AN267/SQRT(Table_pg6[[#This Row],[Удельное сопротивление грунта, Ом·м]])),AN267/SQRT(Table_pg6[[#This Row],[Удельное сопротивление грунта, Ом·м]]))</f>
        <v/>
      </c>
      <c r="AQ267" s="57"/>
      <c r="AR267" s="44"/>
      <c r="AS267" s="45"/>
      <c r="AU267" s="7" t="str">
        <f>IFERROR(IF(AR267-AR266&lt;=0,"",AT267/SQRT(Table_pg7[[#This Row],[Удельное сопротивление грунта, Ом·м]])),AT267/SQRT(Table_pg7[[#This Row],[Удельное сопротивление грунта, Ом·м]]))</f>
        <v/>
      </c>
      <c r="AW267" s="57"/>
      <c r="AX267" s="44"/>
      <c r="AY267" s="45"/>
      <c r="AZ267" s="7" t="str">
        <f t="shared" si="22"/>
        <v/>
      </c>
      <c r="BA267" s="7" t="str">
        <f>IFERROR(IF(AX267-AX266&lt;=0,"",AZ267/SQRT(Table_pg8[[#This Row],[Удельное сопротивление грунта, Ом·м]])),AZ267/SQRT(Table_pg8[[#This Row],[Удельное сопротивление грунта, Ом·м]]))</f>
        <v/>
      </c>
      <c r="BC267" s="57"/>
      <c r="BD267" s="44"/>
      <c r="BE267" s="45"/>
      <c r="BG267" s="7" t="str">
        <f>IFERROR(IF(BD267-AX286&lt;=0,"",BF267/SQRT(Table_pg9[[#This Row],[Удельное сопротивление грунта, Ом·м]])),BF267/SQRT(Table_pg9[[#This Row],[Удельное сопротивление грунта, Ом·м]]))</f>
        <v/>
      </c>
      <c r="BI267" s="57"/>
      <c r="BJ267" s="44"/>
      <c r="BK267" s="45"/>
      <c r="BM267" s="7" t="str">
        <f>IFERROR(IF(BJ267-BD296&lt;=0,"",BL267/SQRT(Table_pg10[[#This Row],[Удельное сопротивление грунта, Ом·м]])),BL267/SQRT(Table_pg10[[#This Row],[Удельное сопротивление грунта, Ом·м]]))</f>
        <v/>
      </c>
    </row>
    <row r="268" spans="1:65">
      <c r="A268" s="34">
        <v>1</v>
      </c>
      <c r="B268" s="44">
        <v>522.80000000000598</v>
      </c>
      <c r="C268" s="45">
        <v>41.8</v>
      </c>
      <c r="D268" s="7">
        <f t="shared" si="24"/>
        <v>100.00000000002274</v>
      </c>
      <c r="E268" s="7">
        <f>IFERROR(IF(B268-B267&lt;=0,"",D268/SQRT(Table_pg[[#This Row],[Удельное сопротивление грунта, Ом·м]])),D268/SQRT(Table_pg[[#This Row],[Удельное сопротивление грунта, Ом·м]]))</f>
        <v>15.467205622247166</v>
      </c>
      <c r="G268" s="38">
        <v>263</v>
      </c>
      <c r="H268" s="58">
        <v>522.80000000000598</v>
      </c>
      <c r="I268" s="61">
        <v>41.8</v>
      </c>
      <c r="J268" s="53">
        <f t="shared" si="25"/>
        <v>100.00000000002274</v>
      </c>
      <c r="K268" s="7">
        <f>IFERROR(IF(H268-H267&lt;=0,"",J268/SQRT(Table_pg1[[#This Row],[Удельное сопротивление грунта, Ом·м]])),J268/SQRT(Table_pg1[[#This Row],[Удельное сопротивление грунта, Ом·м]]))</f>
        <v>15.467205622247166</v>
      </c>
      <c r="M268" s="57"/>
      <c r="N268" s="44"/>
      <c r="O268" s="45"/>
      <c r="P268" s="7" t="str">
        <f t="shared" si="23"/>
        <v/>
      </c>
      <c r="Q268" s="7" t="str">
        <f>IFERROR(IF(N268-N267&lt;=0,"",P268/SQRT(Table_pg2[[#This Row],[Удельное сопротивление грунта, Ом·м]])),P268/SQRT(Table_pg2[[#This Row],[Удельное сопротивление грунта, Ом·м]]))</f>
        <v/>
      </c>
      <c r="S268" s="57"/>
      <c r="T268" s="44"/>
      <c r="U268" s="45"/>
      <c r="W268" s="7" t="str">
        <f>IFERROR(IF(T268-T267&lt;=0,"",V268/SQRT(Table_pg3[[#This Row],[Удельное сопротивление грунта, Ом·м]])),V268/SQRT(Table_pg3[[#This Row],[Удельное сопротивление грунта, Ом·м]]))</f>
        <v/>
      </c>
      <c r="Y268" s="57"/>
      <c r="Z268" s="44"/>
      <c r="AA268" s="45"/>
      <c r="AB268" s="7" t="str">
        <f t="shared" si="26"/>
        <v/>
      </c>
      <c r="AC268" s="7" t="str">
        <f>IFERROR(IF(Z268-Z267&lt;=0,"",AB268/SQRT(Table_pg4[[#This Row],[Удельное сопротивление грунта, Ом·м]])),AB268/SQRT(Table_pg4[[#This Row],[Удельное сопротивление грунта, Ом·м]]))</f>
        <v/>
      </c>
      <c r="AE268" s="57"/>
      <c r="AF268" s="44"/>
      <c r="AG268" s="45"/>
      <c r="AI268" s="7" t="str">
        <f>IFERROR(IF(AF268-AF267&lt;=0,"",AH268/SQRT(Table_pg5[[#This Row],[Удельное сопротивление грунта, Ом·м]])),AH268/SQRT(Table_pg5[[#This Row],[Удельное сопротивление грунта, Ом·м]]))</f>
        <v/>
      </c>
      <c r="AK268" s="57"/>
      <c r="AL268" s="44"/>
      <c r="AM268" s="45"/>
      <c r="AN268" s="7" t="str">
        <f t="shared" si="21"/>
        <v/>
      </c>
      <c r="AO268" s="7" t="str">
        <f>IFERROR(IF(AL268-AL267&lt;=0,"",AN268/SQRT(Table_pg6[[#This Row],[Удельное сопротивление грунта, Ом·м]])),AN268/SQRT(Table_pg6[[#This Row],[Удельное сопротивление грунта, Ом·м]]))</f>
        <v/>
      </c>
      <c r="AQ268" s="57"/>
      <c r="AR268" s="44"/>
      <c r="AS268" s="45"/>
      <c r="AU268" s="7" t="str">
        <f>IFERROR(IF(AR268-AR267&lt;=0,"",AT268/SQRT(Table_pg7[[#This Row],[Удельное сопротивление грунта, Ом·м]])),AT268/SQRT(Table_pg7[[#This Row],[Удельное сопротивление грунта, Ом·м]]))</f>
        <v/>
      </c>
      <c r="AW268" s="57"/>
      <c r="AX268" s="44"/>
      <c r="AY268" s="45"/>
      <c r="AZ268" s="7" t="str">
        <f t="shared" si="22"/>
        <v/>
      </c>
      <c r="BA268" s="7" t="str">
        <f>IFERROR(IF(AX268-AX267&lt;=0,"",AZ268/SQRT(Table_pg8[[#This Row],[Удельное сопротивление грунта, Ом·м]])),AZ268/SQRT(Table_pg8[[#This Row],[Удельное сопротивление грунта, Ом·м]]))</f>
        <v/>
      </c>
      <c r="BC268" s="57"/>
      <c r="BD268" s="44"/>
      <c r="BE268" s="45"/>
      <c r="BG268" s="7" t="str">
        <f>IFERROR(IF(BD268-AX287&lt;=0,"",BF268/SQRT(Table_pg9[[#This Row],[Удельное сопротивление грунта, Ом·м]])),BF268/SQRT(Table_pg9[[#This Row],[Удельное сопротивление грунта, Ом·м]]))</f>
        <v/>
      </c>
      <c r="BI268" s="57"/>
      <c r="BJ268" s="44"/>
      <c r="BK268" s="45"/>
      <c r="BM268" s="7" t="str">
        <f>IFERROR(IF(BJ268-BD297&lt;=0,"",BL268/SQRT(Table_pg10[[#This Row],[Удельное сопротивление грунта, Ом·м]])),BL268/SQRT(Table_pg10[[#This Row],[Удельное сопротивление грунта, Ом·м]]))</f>
        <v/>
      </c>
    </row>
    <row r="269" spans="1:65">
      <c r="A269" s="34">
        <v>1</v>
      </c>
      <c r="B269" s="44">
        <v>522.900000000006</v>
      </c>
      <c r="C269" s="45">
        <v>44.9</v>
      </c>
      <c r="D269" s="7">
        <f t="shared" si="24"/>
        <v>100.00000000002274</v>
      </c>
      <c r="E269" s="7">
        <f>IFERROR(IF(B269-B268&lt;=0,"",D269/SQRT(Table_pg[[#This Row],[Удельное сопротивление грунта, Ом·м]])),D269/SQRT(Table_pg[[#This Row],[Удельное сопротивление грунта, Ом·м]]))</f>
        <v>14.923710973500903</v>
      </c>
      <c r="G269" s="49">
        <v>264</v>
      </c>
      <c r="H269" s="59">
        <v>522.900000000006</v>
      </c>
      <c r="I269" s="60">
        <v>44.9</v>
      </c>
      <c r="J269" s="52">
        <f t="shared" si="25"/>
        <v>100.00000000002274</v>
      </c>
      <c r="K269" s="7">
        <f>IFERROR(IF(H269-H268&lt;=0,"",J269/SQRT(Table_pg1[[#This Row],[Удельное сопротивление грунта, Ом·м]])),J269/SQRT(Table_pg1[[#This Row],[Удельное сопротивление грунта, Ом·м]]))</f>
        <v>14.923710973500903</v>
      </c>
      <c r="M269" s="57"/>
      <c r="N269" s="44"/>
      <c r="O269" s="45"/>
      <c r="P269" s="7" t="str">
        <f t="shared" si="23"/>
        <v/>
      </c>
      <c r="Q269" s="7" t="str">
        <f>IFERROR(IF(N269-N268&lt;=0,"",P269/SQRT(Table_pg2[[#This Row],[Удельное сопротивление грунта, Ом·м]])),P269/SQRT(Table_pg2[[#This Row],[Удельное сопротивление грунта, Ом·м]]))</f>
        <v/>
      </c>
      <c r="S269" s="57"/>
      <c r="T269" s="44"/>
      <c r="U269" s="45"/>
      <c r="W269" s="7" t="str">
        <f>IFERROR(IF(T269-T268&lt;=0,"",V269/SQRT(Table_pg3[[#This Row],[Удельное сопротивление грунта, Ом·м]])),V269/SQRT(Table_pg3[[#This Row],[Удельное сопротивление грунта, Ом·м]]))</f>
        <v/>
      </c>
      <c r="Y269" s="57"/>
      <c r="Z269" s="44"/>
      <c r="AA269" s="45"/>
      <c r="AB269" s="7" t="str">
        <f t="shared" si="26"/>
        <v/>
      </c>
      <c r="AC269" s="7" t="str">
        <f>IFERROR(IF(Z269-Z268&lt;=0,"",AB269/SQRT(Table_pg4[[#This Row],[Удельное сопротивление грунта, Ом·м]])),AB269/SQRT(Table_pg4[[#This Row],[Удельное сопротивление грунта, Ом·м]]))</f>
        <v/>
      </c>
      <c r="AE269" s="57"/>
      <c r="AF269" s="44"/>
      <c r="AG269" s="45"/>
      <c r="AI269" s="7" t="str">
        <f>IFERROR(IF(AF269-AF268&lt;=0,"",AH269/SQRT(Table_pg5[[#This Row],[Удельное сопротивление грунта, Ом·м]])),AH269/SQRT(Table_pg5[[#This Row],[Удельное сопротивление грунта, Ом·м]]))</f>
        <v/>
      </c>
      <c r="AK269" s="57"/>
      <c r="AL269" s="44"/>
      <c r="AM269" s="45"/>
      <c r="AN269" s="7" t="str">
        <f t="shared" si="21"/>
        <v/>
      </c>
      <c r="AO269" s="7" t="str">
        <f>IFERROR(IF(AL269-AL268&lt;=0,"",AN269/SQRT(Table_pg6[[#This Row],[Удельное сопротивление грунта, Ом·м]])),AN269/SQRT(Table_pg6[[#This Row],[Удельное сопротивление грунта, Ом·м]]))</f>
        <v/>
      </c>
      <c r="AQ269" s="57"/>
      <c r="AR269" s="44"/>
      <c r="AS269" s="45"/>
      <c r="AU269" s="7" t="str">
        <f>IFERROR(IF(AR269-AR268&lt;=0,"",AT269/SQRT(Table_pg7[[#This Row],[Удельное сопротивление грунта, Ом·м]])),AT269/SQRT(Table_pg7[[#This Row],[Удельное сопротивление грунта, Ом·м]]))</f>
        <v/>
      </c>
      <c r="AW269" s="57"/>
      <c r="AX269" s="44"/>
      <c r="AY269" s="45"/>
      <c r="AZ269" s="7" t="str">
        <f t="shared" si="22"/>
        <v/>
      </c>
      <c r="BA269" s="7" t="str">
        <f>IFERROR(IF(AX269-AX268&lt;=0,"",AZ269/SQRT(Table_pg8[[#This Row],[Удельное сопротивление грунта, Ом·м]])),AZ269/SQRT(Table_pg8[[#This Row],[Удельное сопротивление грунта, Ом·м]]))</f>
        <v/>
      </c>
      <c r="BC269" s="57"/>
      <c r="BD269" s="44"/>
      <c r="BE269" s="45"/>
      <c r="BG269" s="7" t="str">
        <f>IFERROR(IF(BD269-AX288&lt;=0,"",BF269/SQRT(Table_pg9[[#This Row],[Удельное сопротивление грунта, Ом·м]])),BF269/SQRT(Table_pg9[[#This Row],[Удельное сопротивление грунта, Ом·м]]))</f>
        <v/>
      </c>
      <c r="BI269" s="57"/>
      <c r="BJ269" s="44"/>
      <c r="BK269" s="45"/>
      <c r="BM269" s="7" t="str">
        <f>IFERROR(IF(BJ269-BD298&lt;=0,"",BL269/SQRT(Table_pg10[[#This Row],[Удельное сопротивление грунта, Ом·м]])),BL269/SQRT(Table_pg10[[#This Row],[Удельное сопротивление грунта, Ом·м]]))</f>
        <v/>
      </c>
    </row>
    <row r="270" spans="1:65">
      <c r="A270" s="34">
        <v>1</v>
      </c>
      <c r="B270" s="44">
        <v>523.00000000000603</v>
      </c>
      <c r="C270" s="45">
        <v>45.9</v>
      </c>
      <c r="D270" s="7">
        <f t="shared" si="24"/>
        <v>100.00000000002274</v>
      </c>
      <c r="E270" s="7">
        <f>IFERROR(IF(B270-B269&lt;=0,"",D270/SQRT(Table_pg[[#This Row],[Удельное сопротивление грунта, Ом·м]])),D270/SQRT(Table_pg[[#This Row],[Удельное сопротивление грунта, Ом·м]]))</f>
        <v>14.760248092338278</v>
      </c>
      <c r="G270" s="38">
        <v>265</v>
      </c>
      <c r="H270" s="58">
        <v>523.00000000000603</v>
      </c>
      <c r="I270" s="61">
        <v>45.9</v>
      </c>
      <c r="J270" s="53">
        <f t="shared" si="25"/>
        <v>100.00000000002274</v>
      </c>
      <c r="K270" s="7">
        <f>IFERROR(IF(H270-H269&lt;=0,"",J270/SQRT(Table_pg1[[#This Row],[Удельное сопротивление грунта, Ом·м]])),J270/SQRT(Table_pg1[[#This Row],[Удельное сопротивление грунта, Ом·м]]))</f>
        <v>14.760248092338278</v>
      </c>
      <c r="M270" s="57"/>
      <c r="N270" s="44"/>
      <c r="O270" s="45"/>
      <c r="P270" s="7" t="str">
        <f t="shared" si="23"/>
        <v/>
      </c>
      <c r="Q270" s="7" t="str">
        <f>IFERROR(IF(N270-N269&lt;=0,"",P270/SQRT(Table_pg2[[#This Row],[Удельное сопротивление грунта, Ом·м]])),P270/SQRT(Table_pg2[[#This Row],[Удельное сопротивление грунта, Ом·м]]))</f>
        <v/>
      </c>
      <c r="S270" s="57"/>
      <c r="T270" s="44"/>
      <c r="U270" s="45"/>
      <c r="W270" s="7" t="str">
        <f>IFERROR(IF(T270-T269&lt;=0,"",V270/SQRT(Table_pg3[[#This Row],[Удельное сопротивление грунта, Ом·м]])),V270/SQRT(Table_pg3[[#This Row],[Удельное сопротивление грунта, Ом·м]]))</f>
        <v/>
      </c>
      <c r="Y270" s="57"/>
      <c r="Z270" s="44"/>
      <c r="AA270" s="45"/>
      <c r="AB270" s="7" t="str">
        <f t="shared" si="26"/>
        <v/>
      </c>
      <c r="AC270" s="7" t="str">
        <f>IFERROR(IF(Z270-Z269&lt;=0,"",AB270/SQRT(Table_pg4[[#This Row],[Удельное сопротивление грунта, Ом·м]])),AB270/SQRT(Table_pg4[[#This Row],[Удельное сопротивление грунта, Ом·м]]))</f>
        <v/>
      </c>
      <c r="AE270" s="57"/>
      <c r="AF270" s="44"/>
      <c r="AG270" s="45"/>
      <c r="AI270" s="7" t="str">
        <f>IFERROR(IF(AF270-AF269&lt;=0,"",AH270/SQRT(Table_pg5[[#This Row],[Удельное сопротивление грунта, Ом·м]])),AH270/SQRT(Table_pg5[[#This Row],[Удельное сопротивление грунта, Ом·м]]))</f>
        <v/>
      </c>
      <c r="AK270" s="57"/>
      <c r="AL270" s="44"/>
      <c r="AM270" s="45"/>
      <c r="AN270" s="7" t="str">
        <f t="shared" si="21"/>
        <v/>
      </c>
      <c r="AO270" s="7" t="str">
        <f>IFERROR(IF(AL270-AL269&lt;=0,"",AN270/SQRT(Table_pg6[[#This Row],[Удельное сопротивление грунта, Ом·м]])),AN270/SQRT(Table_pg6[[#This Row],[Удельное сопротивление грунта, Ом·м]]))</f>
        <v/>
      </c>
      <c r="AQ270" s="57"/>
      <c r="AR270" s="44"/>
      <c r="AS270" s="45"/>
      <c r="AU270" s="7" t="str">
        <f>IFERROR(IF(AR270-AR269&lt;=0,"",AT270/SQRT(Table_pg7[[#This Row],[Удельное сопротивление грунта, Ом·м]])),AT270/SQRT(Table_pg7[[#This Row],[Удельное сопротивление грунта, Ом·м]]))</f>
        <v/>
      </c>
      <c r="AW270" s="57"/>
      <c r="AX270" s="44"/>
      <c r="AY270" s="45"/>
      <c r="AZ270" s="7" t="str">
        <f t="shared" si="22"/>
        <v/>
      </c>
      <c r="BA270" s="7" t="str">
        <f>IFERROR(IF(AX270-AX269&lt;=0,"",AZ270/SQRT(Table_pg8[[#This Row],[Удельное сопротивление грунта, Ом·м]])),AZ270/SQRT(Table_pg8[[#This Row],[Удельное сопротивление грунта, Ом·м]]))</f>
        <v/>
      </c>
      <c r="BC270" s="57"/>
      <c r="BD270" s="44"/>
      <c r="BE270" s="45"/>
      <c r="BG270" s="7" t="str">
        <f>IFERROR(IF(BD270-AX289&lt;=0,"",BF270/SQRT(Table_pg9[[#This Row],[Удельное сопротивление грунта, Ом·м]])),BF270/SQRT(Table_pg9[[#This Row],[Удельное сопротивление грунта, Ом·м]]))</f>
        <v/>
      </c>
      <c r="BI270" s="57"/>
      <c r="BJ270" s="44"/>
      <c r="BK270" s="45"/>
      <c r="BM270" s="7" t="str">
        <f>IFERROR(IF(BJ270-BD299&lt;=0,"",BL270/SQRT(Table_pg10[[#This Row],[Удельное сопротивление грунта, Ом·м]])),BL270/SQRT(Table_pg10[[#This Row],[Удельное сопротивление грунта, Ом·м]]))</f>
        <v/>
      </c>
    </row>
    <row r="271" spans="1:65">
      <c r="A271" s="34">
        <v>1</v>
      </c>
      <c r="B271" s="44">
        <v>523.10000000000605</v>
      </c>
      <c r="C271" s="45">
        <v>28.6</v>
      </c>
      <c r="D271" s="7">
        <f t="shared" si="24"/>
        <v>100.00000000002274</v>
      </c>
      <c r="E271" s="7">
        <f>IFERROR(IF(B271-B270&lt;=0,"",D271/SQRT(Table_pg[[#This Row],[Удельное сопротивление грунта, Ом·м]])),D271/SQRT(Table_pg[[#This Row],[Удельное сопротивление грунта, Ом·м]]))</f>
        <v>18.698939800173395</v>
      </c>
      <c r="G271" s="49">
        <v>266</v>
      </c>
      <c r="H271" s="59">
        <v>523.10000000000605</v>
      </c>
      <c r="I271" s="60">
        <v>28.6</v>
      </c>
      <c r="J271" s="52">
        <f t="shared" si="25"/>
        <v>100.00000000002274</v>
      </c>
      <c r="K271" s="7">
        <f>IFERROR(IF(H271-H270&lt;=0,"",J271/SQRT(Table_pg1[[#This Row],[Удельное сопротивление грунта, Ом·м]])),J271/SQRT(Table_pg1[[#This Row],[Удельное сопротивление грунта, Ом·м]]))</f>
        <v>18.698939800173395</v>
      </c>
      <c r="M271" s="57"/>
      <c r="N271" s="44"/>
      <c r="O271" s="45"/>
      <c r="P271" s="7" t="str">
        <f t="shared" si="23"/>
        <v/>
      </c>
      <c r="Q271" s="7" t="str">
        <f>IFERROR(IF(N271-N270&lt;=0,"",P271/SQRT(Table_pg2[[#This Row],[Удельное сопротивление грунта, Ом·м]])),P271/SQRT(Table_pg2[[#This Row],[Удельное сопротивление грунта, Ом·м]]))</f>
        <v/>
      </c>
      <c r="S271" s="57"/>
      <c r="T271" s="44"/>
      <c r="U271" s="45"/>
      <c r="W271" s="7" t="str">
        <f>IFERROR(IF(T271-T270&lt;=0,"",V271/SQRT(Table_pg3[[#This Row],[Удельное сопротивление грунта, Ом·м]])),V271/SQRT(Table_pg3[[#This Row],[Удельное сопротивление грунта, Ом·м]]))</f>
        <v/>
      </c>
      <c r="Y271" s="57"/>
      <c r="Z271" s="44"/>
      <c r="AA271" s="45"/>
      <c r="AB271" s="7" t="str">
        <f t="shared" si="26"/>
        <v/>
      </c>
      <c r="AC271" s="7" t="str">
        <f>IFERROR(IF(Z271-Z270&lt;=0,"",AB271/SQRT(Table_pg4[[#This Row],[Удельное сопротивление грунта, Ом·м]])),AB271/SQRT(Table_pg4[[#This Row],[Удельное сопротивление грунта, Ом·м]]))</f>
        <v/>
      </c>
      <c r="AE271" s="57"/>
      <c r="AF271" s="44"/>
      <c r="AG271" s="45"/>
      <c r="AI271" s="7" t="str">
        <f>IFERROR(IF(AF271-AF270&lt;=0,"",AH271/SQRT(Table_pg5[[#This Row],[Удельное сопротивление грунта, Ом·м]])),AH271/SQRT(Table_pg5[[#This Row],[Удельное сопротивление грунта, Ом·м]]))</f>
        <v/>
      </c>
      <c r="AK271" s="57"/>
      <c r="AL271" s="44"/>
      <c r="AM271" s="45"/>
      <c r="AN271" s="7" t="str">
        <f t="shared" si="21"/>
        <v/>
      </c>
      <c r="AO271" s="7" t="str">
        <f>IFERROR(IF(AL271-AL270&lt;=0,"",AN271/SQRT(Table_pg6[[#This Row],[Удельное сопротивление грунта, Ом·м]])),AN271/SQRT(Table_pg6[[#This Row],[Удельное сопротивление грунта, Ом·м]]))</f>
        <v/>
      </c>
      <c r="AQ271" s="57"/>
      <c r="AR271" s="44"/>
      <c r="AS271" s="45"/>
      <c r="AU271" s="7" t="str">
        <f>IFERROR(IF(AR271-AR270&lt;=0,"",AT271/SQRT(Table_pg7[[#This Row],[Удельное сопротивление грунта, Ом·м]])),AT271/SQRT(Table_pg7[[#This Row],[Удельное сопротивление грунта, Ом·м]]))</f>
        <v/>
      </c>
      <c r="AW271" s="57"/>
      <c r="AX271" s="44"/>
      <c r="AY271" s="45"/>
      <c r="AZ271" s="7" t="str">
        <f t="shared" si="22"/>
        <v/>
      </c>
      <c r="BA271" s="7" t="str">
        <f>IFERROR(IF(AX271-AX270&lt;=0,"",AZ271/SQRT(Table_pg8[[#This Row],[Удельное сопротивление грунта, Ом·м]])),AZ271/SQRT(Table_pg8[[#This Row],[Удельное сопротивление грунта, Ом·м]]))</f>
        <v/>
      </c>
      <c r="BC271" s="57"/>
      <c r="BD271" s="44"/>
      <c r="BE271" s="45"/>
      <c r="BG271" s="7" t="str">
        <f>IFERROR(IF(BD271-AX290&lt;=0,"",BF271/SQRT(Table_pg9[[#This Row],[Удельное сопротивление грунта, Ом·м]])),BF271/SQRT(Table_pg9[[#This Row],[Удельное сопротивление грунта, Ом·м]]))</f>
        <v/>
      </c>
      <c r="BI271" s="57"/>
      <c r="BJ271" s="44"/>
      <c r="BK271" s="45"/>
      <c r="BM271" s="7" t="str">
        <f>IFERROR(IF(BJ271-BD300&lt;=0,"",BL271/SQRT(Table_pg10[[#This Row],[Удельное сопротивление грунта, Ом·м]])),BL271/SQRT(Table_pg10[[#This Row],[Удельное сопротивление грунта, Ом·м]]))</f>
        <v/>
      </c>
    </row>
    <row r="272" spans="1:65">
      <c r="A272" s="34">
        <v>1</v>
      </c>
      <c r="B272" s="44">
        <v>523.20000000000607</v>
      </c>
      <c r="C272" s="45">
        <v>43.9</v>
      </c>
      <c r="D272" s="7">
        <f t="shared" si="24"/>
        <v>100.00000000002274</v>
      </c>
      <c r="E272" s="7">
        <f>IFERROR(IF(B272-B271&lt;=0,"",D272/SQRT(Table_pg[[#This Row],[Удельное сопротивление грунта, Ом·м]])),D272/SQRT(Table_pg[[#This Row],[Удельное сопротивление грунта, Ом·м]]))</f>
        <v>15.092727811827983</v>
      </c>
      <c r="G272" s="38">
        <v>267</v>
      </c>
      <c r="H272" s="58">
        <v>523.20000000000607</v>
      </c>
      <c r="I272" s="61">
        <v>43.9</v>
      </c>
      <c r="J272" s="53">
        <f t="shared" si="25"/>
        <v>100.00000000002274</v>
      </c>
      <c r="K272" s="7">
        <f>IFERROR(IF(H272-H271&lt;=0,"",J272/SQRT(Table_pg1[[#This Row],[Удельное сопротивление грунта, Ом·м]])),J272/SQRT(Table_pg1[[#This Row],[Удельное сопротивление грунта, Ом·м]]))</f>
        <v>15.092727811827983</v>
      </c>
      <c r="M272" s="57"/>
      <c r="N272" s="44"/>
      <c r="O272" s="45"/>
      <c r="P272" s="7" t="str">
        <f t="shared" si="23"/>
        <v/>
      </c>
      <c r="Q272" s="7" t="str">
        <f>IFERROR(IF(N272-N271&lt;=0,"",P272/SQRT(Table_pg2[[#This Row],[Удельное сопротивление грунта, Ом·м]])),P272/SQRT(Table_pg2[[#This Row],[Удельное сопротивление грунта, Ом·м]]))</f>
        <v/>
      </c>
      <c r="S272" s="57"/>
      <c r="T272" s="44"/>
      <c r="U272" s="45"/>
      <c r="W272" s="7" t="str">
        <f>IFERROR(IF(T272-T271&lt;=0,"",V272/SQRT(Table_pg3[[#This Row],[Удельное сопротивление грунта, Ом·м]])),V272/SQRT(Table_pg3[[#This Row],[Удельное сопротивление грунта, Ом·м]]))</f>
        <v/>
      </c>
      <c r="Y272" s="57"/>
      <c r="Z272" s="44"/>
      <c r="AA272" s="45"/>
      <c r="AB272" s="7" t="str">
        <f t="shared" si="26"/>
        <v/>
      </c>
      <c r="AC272" s="7" t="str">
        <f>IFERROR(IF(Z272-Z271&lt;=0,"",AB272/SQRT(Table_pg4[[#This Row],[Удельное сопротивление грунта, Ом·м]])),AB272/SQRT(Table_pg4[[#This Row],[Удельное сопротивление грунта, Ом·м]]))</f>
        <v/>
      </c>
      <c r="AE272" s="57"/>
      <c r="AF272" s="44"/>
      <c r="AG272" s="45"/>
      <c r="AI272" s="7" t="str">
        <f>IFERROR(IF(AF272-AF271&lt;=0,"",AH272/SQRT(Table_pg5[[#This Row],[Удельное сопротивление грунта, Ом·м]])),AH272/SQRT(Table_pg5[[#This Row],[Удельное сопротивление грунта, Ом·м]]))</f>
        <v/>
      </c>
      <c r="AK272" s="57"/>
      <c r="AL272" s="44"/>
      <c r="AM272" s="45"/>
      <c r="AN272" s="7" t="str">
        <f t="shared" si="21"/>
        <v/>
      </c>
      <c r="AO272" s="7" t="str">
        <f>IFERROR(IF(AL272-AL271&lt;=0,"",AN272/SQRT(Table_pg6[[#This Row],[Удельное сопротивление грунта, Ом·м]])),AN272/SQRT(Table_pg6[[#This Row],[Удельное сопротивление грунта, Ом·м]]))</f>
        <v/>
      </c>
      <c r="AQ272" s="57"/>
      <c r="AR272" s="44"/>
      <c r="AS272" s="45"/>
      <c r="AU272" s="7" t="str">
        <f>IFERROR(IF(AR272-AR271&lt;=0,"",AT272/SQRT(Table_pg7[[#This Row],[Удельное сопротивление грунта, Ом·м]])),AT272/SQRT(Table_pg7[[#This Row],[Удельное сопротивление грунта, Ом·м]]))</f>
        <v/>
      </c>
      <c r="AW272" s="57"/>
      <c r="AX272" s="44"/>
      <c r="AY272" s="45"/>
      <c r="AZ272" s="7" t="str">
        <f t="shared" si="22"/>
        <v/>
      </c>
      <c r="BA272" s="7" t="str">
        <f>IFERROR(IF(AX272-AX271&lt;=0,"",AZ272/SQRT(Table_pg8[[#This Row],[Удельное сопротивление грунта, Ом·м]])),AZ272/SQRT(Table_pg8[[#This Row],[Удельное сопротивление грунта, Ом·м]]))</f>
        <v/>
      </c>
      <c r="BC272" s="57"/>
      <c r="BD272" s="44"/>
      <c r="BE272" s="45"/>
      <c r="BG272" s="7" t="str">
        <f>IFERROR(IF(BD272-AX291&lt;=0,"",BF272/SQRT(Table_pg9[[#This Row],[Удельное сопротивление грунта, Ом·м]])),BF272/SQRT(Table_pg9[[#This Row],[Удельное сопротивление грунта, Ом·м]]))</f>
        <v/>
      </c>
      <c r="BI272" s="57"/>
      <c r="BJ272" s="44"/>
      <c r="BK272" s="45"/>
      <c r="BM272" s="7" t="str">
        <f>IFERROR(IF(BJ272-BD301&lt;=0,"",BL272/SQRT(Table_pg10[[#This Row],[Удельное сопротивление грунта, Ом·м]])),BL272/SQRT(Table_pg10[[#This Row],[Удельное сопротивление грунта, Ом·м]]))</f>
        <v/>
      </c>
    </row>
    <row r="273" spans="1:65">
      <c r="A273" s="34">
        <v>1</v>
      </c>
      <c r="B273" s="44">
        <v>523.30000000000609</v>
      </c>
      <c r="C273" s="45">
        <v>47.1</v>
      </c>
      <c r="D273" s="7">
        <f t="shared" si="24"/>
        <v>100.00000000002274</v>
      </c>
      <c r="E273" s="7">
        <f>IFERROR(IF(B273-B272&lt;=0,"",D273/SQRT(Table_pg[[#This Row],[Удельное сопротивление грунта, Ом·м]])),D273/SQRT(Table_pg[[#This Row],[Удельное сопротивление грунта, Ом·м]]))</f>
        <v>14.571006315734513</v>
      </c>
      <c r="G273" s="49">
        <v>268</v>
      </c>
      <c r="H273" s="59">
        <v>523.30000000000609</v>
      </c>
      <c r="I273" s="60">
        <v>47.1</v>
      </c>
      <c r="J273" s="52">
        <f t="shared" si="25"/>
        <v>100.00000000002274</v>
      </c>
      <c r="K273" s="7">
        <f>IFERROR(IF(H273-H272&lt;=0,"",J273/SQRT(Table_pg1[[#This Row],[Удельное сопротивление грунта, Ом·м]])),J273/SQRT(Table_pg1[[#This Row],[Удельное сопротивление грунта, Ом·м]]))</f>
        <v>14.571006315734513</v>
      </c>
      <c r="M273" s="57"/>
      <c r="N273" s="44"/>
      <c r="O273" s="45"/>
      <c r="P273" s="7" t="str">
        <f t="shared" si="23"/>
        <v/>
      </c>
      <c r="Q273" s="7" t="str">
        <f>IFERROR(IF(N273-N272&lt;=0,"",P273/SQRT(Table_pg2[[#This Row],[Удельное сопротивление грунта, Ом·м]])),P273/SQRT(Table_pg2[[#This Row],[Удельное сопротивление грунта, Ом·м]]))</f>
        <v/>
      </c>
      <c r="S273" s="57"/>
      <c r="T273" s="44"/>
      <c r="U273" s="45"/>
      <c r="W273" s="7" t="str">
        <f>IFERROR(IF(T273-T272&lt;=0,"",V273/SQRT(Table_pg3[[#This Row],[Удельное сопротивление грунта, Ом·м]])),V273/SQRT(Table_pg3[[#This Row],[Удельное сопротивление грунта, Ом·м]]))</f>
        <v/>
      </c>
      <c r="Y273" s="57"/>
      <c r="Z273" s="44"/>
      <c r="AA273" s="45"/>
      <c r="AB273" s="7" t="str">
        <f t="shared" si="26"/>
        <v/>
      </c>
      <c r="AC273" s="7" t="str">
        <f>IFERROR(IF(Z273-Z272&lt;=0,"",AB273/SQRT(Table_pg4[[#This Row],[Удельное сопротивление грунта, Ом·м]])),AB273/SQRT(Table_pg4[[#This Row],[Удельное сопротивление грунта, Ом·м]]))</f>
        <v/>
      </c>
      <c r="AE273" s="57"/>
      <c r="AF273" s="44"/>
      <c r="AG273" s="45"/>
      <c r="AI273" s="7" t="str">
        <f>IFERROR(IF(AF273-AF272&lt;=0,"",AH273/SQRT(Table_pg5[[#This Row],[Удельное сопротивление грунта, Ом·м]])),AH273/SQRT(Table_pg5[[#This Row],[Удельное сопротивление грунта, Ом·м]]))</f>
        <v/>
      </c>
      <c r="AK273" s="57"/>
      <c r="AL273" s="44"/>
      <c r="AM273" s="45"/>
      <c r="AN273" s="7" t="str">
        <f t="shared" si="21"/>
        <v/>
      </c>
      <c r="AO273" s="7" t="str">
        <f>IFERROR(IF(AL273-AL272&lt;=0,"",AN273/SQRT(Table_pg6[[#This Row],[Удельное сопротивление грунта, Ом·м]])),AN273/SQRT(Table_pg6[[#This Row],[Удельное сопротивление грунта, Ом·м]]))</f>
        <v/>
      </c>
      <c r="AQ273" s="57"/>
      <c r="AR273" s="44"/>
      <c r="AS273" s="45"/>
      <c r="AU273" s="7" t="str">
        <f>IFERROR(IF(AR273-AR272&lt;=0,"",AT273/SQRT(Table_pg7[[#This Row],[Удельное сопротивление грунта, Ом·м]])),AT273/SQRT(Table_pg7[[#This Row],[Удельное сопротивление грунта, Ом·м]]))</f>
        <v/>
      </c>
      <c r="AW273" s="57"/>
      <c r="AX273" s="44"/>
      <c r="AY273" s="45"/>
      <c r="AZ273" s="7" t="str">
        <f t="shared" si="22"/>
        <v/>
      </c>
      <c r="BA273" s="7" t="str">
        <f>IFERROR(IF(AX273-AX272&lt;=0,"",AZ273/SQRT(Table_pg8[[#This Row],[Удельное сопротивление грунта, Ом·м]])),AZ273/SQRT(Table_pg8[[#This Row],[Удельное сопротивление грунта, Ом·м]]))</f>
        <v/>
      </c>
      <c r="BC273" s="57"/>
      <c r="BD273" s="44"/>
      <c r="BE273" s="45"/>
      <c r="BG273" s="7" t="str">
        <f>IFERROR(IF(BD273-AX292&lt;=0,"",BF273/SQRT(Table_pg9[[#This Row],[Удельное сопротивление грунта, Ом·м]])),BF273/SQRT(Table_pg9[[#This Row],[Удельное сопротивление грунта, Ом·м]]))</f>
        <v/>
      </c>
      <c r="BI273" s="57"/>
      <c r="BJ273" s="44"/>
      <c r="BK273" s="45"/>
      <c r="BM273" s="7" t="str">
        <f>IFERROR(IF(BJ273-BD302&lt;=0,"",BL273/SQRT(Table_pg10[[#This Row],[Удельное сопротивление грунта, Ом·м]])),BL273/SQRT(Table_pg10[[#This Row],[Удельное сопротивление грунта, Ом·м]]))</f>
        <v/>
      </c>
    </row>
    <row r="274" spans="1:65">
      <c r="A274" s="34">
        <v>1</v>
      </c>
      <c r="B274" s="44">
        <v>523.40000000000612</v>
      </c>
      <c r="C274" s="45">
        <v>47.3</v>
      </c>
      <c r="D274" s="7">
        <f t="shared" si="24"/>
        <v>100.00000000002274</v>
      </c>
      <c r="E274" s="7">
        <f>IFERROR(IF(B274-B273&lt;=0,"",D274/SQRT(Table_pg[[#This Row],[Удельное сопротивление грунта, Ом·м]])),D274/SQRT(Table_pg[[#This Row],[Удельное сопротивление грунта, Ом·м]]))</f>
        <v>14.540168172560938</v>
      </c>
      <c r="G274" s="38">
        <v>269</v>
      </c>
      <c r="H274" s="58">
        <v>523.40000000000612</v>
      </c>
      <c r="I274" s="61">
        <v>47.3</v>
      </c>
      <c r="J274" s="53">
        <f t="shared" si="25"/>
        <v>100.00000000002274</v>
      </c>
      <c r="K274" s="7">
        <f>IFERROR(IF(H274-H273&lt;=0,"",J274/SQRT(Table_pg1[[#This Row],[Удельное сопротивление грунта, Ом·м]])),J274/SQRT(Table_pg1[[#This Row],[Удельное сопротивление грунта, Ом·м]]))</f>
        <v>14.540168172560938</v>
      </c>
      <c r="M274" s="57"/>
      <c r="N274" s="44"/>
      <c r="O274" s="45"/>
      <c r="P274" s="7" t="str">
        <f t="shared" si="23"/>
        <v/>
      </c>
      <c r="Q274" s="7" t="str">
        <f>IFERROR(IF(N274-N273&lt;=0,"",P274/SQRT(Table_pg2[[#This Row],[Удельное сопротивление грунта, Ом·м]])),P274/SQRT(Table_pg2[[#This Row],[Удельное сопротивление грунта, Ом·м]]))</f>
        <v/>
      </c>
      <c r="S274" s="57"/>
      <c r="T274" s="44"/>
      <c r="U274" s="45"/>
      <c r="W274" s="7" t="str">
        <f>IFERROR(IF(T274-T273&lt;=0,"",V274/SQRT(Table_pg3[[#This Row],[Удельное сопротивление грунта, Ом·м]])),V274/SQRT(Table_pg3[[#This Row],[Удельное сопротивление грунта, Ом·м]]))</f>
        <v/>
      </c>
      <c r="Y274" s="57"/>
      <c r="Z274" s="44"/>
      <c r="AA274" s="45"/>
      <c r="AB274" s="7" t="str">
        <f t="shared" si="26"/>
        <v/>
      </c>
      <c r="AC274" s="7" t="str">
        <f>IFERROR(IF(Z274-Z273&lt;=0,"",AB274/SQRT(Table_pg4[[#This Row],[Удельное сопротивление грунта, Ом·м]])),AB274/SQRT(Table_pg4[[#This Row],[Удельное сопротивление грунта, Ом·м]]))</f>
        <v/>
      </c>
      <c r="AE274" s="57"/>
      <c r="AF274" s="44"/>
      <c r="AG274" s="45"/>
      <c r="AI274" s="7" t="str">
        <f>IFERROR(IF(AF274-AF273&lt;=0,"",AH274/SQRT(Table_pg5[[#This Row],[Удельное сопротивление грунта, Ом·м]])),AH274/SQRT(Table_pg5[[#This Row],[Удельное сопротивление грунта, Ом·м]]))</f>
        <v/>
      </c>
      <c r="AK274" s="57"/>
      <c r="AL274" s="44"/>
      <c r="AM274" s="45"/>
      <c r="AN274" s="7" t="str">
        <f t="shared" si="21"/>
        <v/>
      </c>
      <c r="AO274" s="7" t="str">
        <f>IFERROR(IF(AL274-AL273&lt;=0,"",AN274/SQRT(Table_pg6[[#This Row],[Удельное сопротивление грунта, Ом·м]])),AN274/SQRT(Table_pg6[[#This Row],[Удельное сопротивление грунта, Ом·м]]))</f>
        <v/>
      </c>
      <c r="AQ274" s="57"/>
      <c r="AR274" s="44"/>
      <c r="AS274" s="45"/>
      <c r="AU274" s="7" t="str">
        <f>IFERROR(IF(AR274-AR273&lt;=0,"",AT274/SQRT(Table_pg7[[#This Row],[Удельное сопротивление грунта, Ом·м]])),AT274/SQRT(Table_pg7[[#This Row],[Удельное сопротивление грунта, Ом·м]]))</f>
        <v/>
      </c>
      <c r="AW274" s="57"/>
      <c r="AX274" s="44"/>
      <c r="AY274" s="45"/>
      <c r="AZ274" s="7" t="str">
        <f t="shared" si="22"/>
        <v/>
      </c>
      <c r="BA274" s="7" t="str">
        <f>IFERROR(IF(AX274-AX273&lt;=0,"",AZ274/SQRT(Table_pg8[[#This Row],[Удельное сопротивление грунта, Ом·м]])),AZ274/SQRT(Table_pg8[[#This Row],[Удельное сопротивление грунта, Ом·м]]))</f>
        <v/>
      </c>
      <c r="BC274" s="57"/>
      <c r="BD274" s="44"/>
      <c r="BE274" s="45"/>
      <c r="BG274" s="7" t="str">
        <f>IFERROR(IF(BD274-AX293&lt;=0,"",BF274/SQRT(Table_pg9[[#This Row],[Удельное сопротивление грунта, Ом·м]])),BF274/SQRT(Table_pg9[[#This Row],[Удельное сопротивление грунта, Ом·м]]))</f>
        <v/>
      </c>
      <c r="BI274" s="57"/>
      <c r="BJ274" s="44"/>
      <c r="BK274" s="45"/>
      <c r="BM274" s="7" t="str">
        <f>IFERROR(IF(BJ274-BD303&lt;=0,"",BL274/SQRT(Table_pg10[[#This Row],[Удельное сопротивление грунта, Ом·м]])),BL274/SQRT(Table_pg10[[#This Row],[Удельное сопротивление грунта, Ом·м]]))</f>
        <v/>
      </c>
    </row>
    <row r="275" spans="1:65">
      <c r="A275" s="34">
        <v>1</v>
      </c>
      <c r="B275" s="44">
        <v>523.50000000000614</v>
      </c>
      <c r="C275" s="45">
        <v>52.7</v>
      </c>
      <c r="D275" s="7">
        <f t="shared" si="24"/>
        <v>100.00000000002274</v>
      </c>
      <c r="E275" s="7">
        <f>IFERROR(IF(B275-B274&lt;=0,"",D275/SQRT(Table_pg[[#This Row],[Удельное сопротивление грунта, Ом·м]])),D275/SQRT(Table_pg[[#This Row],[Удельное сопротивление грунта, Ом·м]]))</f>
        <v>13.775097846592532</v>
      </c>
      <c r="G275" s="49">
        <v>270</v>
      </c>
      <c r="H275" s="59">
        <v>523.50000000000614</v>
      </c>
      <c r="I275" s="60">
        <v>52.7</v>
      </c>
      <c r="J275" s="52">
        <f t="shared" si="25"/>
        <v>100.00000000002274</v>
      </c>
      <c r="K275" s="7">
        <f>IFERROR(IF(H275-H274&lt;=0,"",J275/SQRT(Table_pg1[[#This Row],[Удельное сопротивление грунта, Ом·м]])),J275/SQRT(Table_pg1[[#This Row],[Удельное сопротивление грунта, Ом·м]]))</f>
        <v>13.775097846592532</v>
      </c>
      <c r="M275" s="57"/>
      <c r="N275" s="44"/>
      <c r="O275" s="45"/>
      <c r="P275" s="7" t="str">
        <f t="shared" si="23"/>
        <v/>
      </c>
      <c r="Q275" s="7" t="str">
        <f>IFERROR(IF(N275-N274&lt;=0,"",P275/SQRT(Table_pg2[[#This Row],[Удельное сопротивление грунта, Ом·м]])),P275/SQRT(Table_pg2[[#This Row],[Удельное сопротивление грунта, Ом·м]]))</f>
        <v/>
      </c>
      <c r="S275" s="57"/>
      <c r="T275" s="44"/>
      <c r="U275" s="45"/>
      <c r="W275" s="7" t="str">
        <f>IFERROR(IF(T275-T274&lt;=0,"",V275/SQRT(Table_pg3[[#This Row],[Удельное сопротивление грунта, Ом·м]])),V275/SQRT(Table_pg3[[#This Row],[Удельное сопротивление грунта, Ом·м]]))</f>
        <v/>
      </c>
      <c r="Y275" s="57"/>
      <c r="Z275" s="44"/>
      <c r="AA275" s="45"/>
      <c r="AB275" s="7" t="str">
        <f t="shared" si="26"/>
        <v/>
      </c>
      <c r="AC275" s="7" t="str">
        <f>IFERROR(IF(Z275-Z274&lt;=0,"",AB275/SQRT(Table_pg4[[#This Row],[Удельное сопротивление грунта, Ом·м]])),AB275/SQRT(Table_pg4[[#This Row],[Удельное сопротивление грунта, Ом·м]]))</f>
        <v/>
      </c>
      <c r="AE275" s="57"/>
      <c r="AF275" s="44"/>
      <c r="AG275" s="45"/>
      <c r="AI275" s="7" t="str">
        <f>IFERROR(IF(AF275-AF274&lt;=0,"",AH275/SQRT(Table_pg5[[#This Row],[Удельное сопротивление грунта, Ом·м]])),AH275/SQRT(Table_pg5[[#This Row],[Удельное сопротивление грунта, Ом·м]]))</f>
        <v/>
      </c>
      <c r="AK275" s="57"/>
      <c r="AL275" s="44"/>
      <c r="AM275" s="45"/>
      <c r="AN275" s="7" t="str">
        <f t="shared" si="21"/>
        <v/>
      </c>
      <c r="AO275" s="7" t="str">
        <f>IFERROR(IF(AL275-AL274&lt;=0,"",AN275/SQRT(Table_pg6[[#This Row],[Удельное сопротивление грунта, Ом·м]])),AN275/SQRT(Table_pg6[[#This Row],[Удельное сопротивление грунта, Ом·м]]))</f>
        <v/>
      </c>
      <c r="AQ275" s="57"/>
      <c r="AR275" s="44"/>
      <c r="AS275" s="45"/>
      <c r="AU275" s="7" t="str">
        <f>IFERROR(IF(AR275-AR274&lt;=0,"",AT275/SQRT(Table_pg7[[#This Row],[Удельное сопротивление грунта, Ом·м]])),AT275/SQRT(Table_pg7[[#This Row],[Удельное сопротивление грунта, Ом·м]]))</f>
        <v/>
      </c>
      <c r="AW275" s="57"/>
      <c r="AX275" s="44"/>
      <c r="AY275" s="45"/>
      <c r="AZ275" s="7" t="str">
        <f t="shared" si="22"/>
        <v/>
      </c>
      <c r="BA275" s="7" t="str">
        <f>IFERROR(IF(AX275-AX274&lt;=0,"",AZ275/SQRT(Table_pg8[[#This Row],[Удельное сопротивление грунта, Ом·м]])),AZ275/SQRT(Table_pg8[[#This Row],[Удельное сопротивление грунта, Ом·м]]))</f>
        <v/>
      </c>
      <c r="BC275" s="57"/>
      <c r="BD275" s="44"/>
      <c r="BE275" s="45"/>
      <c r="BG275" s="7" t="str">
        <f>IFERROR(IF(BD275-AX294&lt;=0,"",BF275/SQRT(Table_pg9[[#This Row],[Удельное сопротивление грунта, Ом·м]])),BF275/SQRT(Table_pg9[[#This Row],[Удельное сопротивление грунта, Ом·м]]))</f>
        <v/>
      </c>
      <c r="BI275" s="57"/>
      <c r="BJ275" s="44"/>
      <c r="BK275" s="45"/>
      <c r="BM275" s="7" t="str">
        <f>IFERROR(IF(BJ275-BD304&lt;=0,"",BL275/SQRT(Table_pg10[[#This Row],[Удельное сопротивление грунта, Ом·м]])),BL275/SQRT(Table_pg10[[#This Row],[Удельное сопротивление грунта, Ом·м]]))</f>
        <v/>
      </c>
    </row>
    <row r="276" spans="1:65">
      <c r="A276" s="34">
        <v>1</v>
      </c>
      <c r="B276" s="44">
        <v>523.60000000000616</v>
      </c>
      <c r="C276" s="45">
        <v>53.4</v>
      </c>
      <c r="D276" s="7">
        <f t="shared" si="24"/>
        <v>100.00000000002274</v>
      </c>
      <c r="E276" s="7">
        <f>IFERROR(IF(B276-B275&lt;=0,"",D276/SQRT(Table_pg[[#This Row],[Удельное сопротивление грунта, Ом·м]])),D276/SQRT(Table_pg[[#This Row],[Удельное сопротивление грунта, Ом·м]]))</f>
        <v>13.684513787602445</v>
      </c>
      <c r="G276" s="38">
        <v>271</v>
      </c>
      <c r="H276" s="58">
        <v>523.60000000000616</v>
      </c>
      <c r="I276" s="61">
        <v>53.4</v>
      </c>
      <c r="J276" s="53">
        <f t="shared" si="25"/>
        <v>100.00000000002274</v>
      </c>
      <c r="K276" s="7">
        <f>IFERROR(IF(H276-H275&lt;=0,"",J276/SQRT(Table_pg1[[#This Row],[Удельное сопротивление грунта, Ом·м]])),J276/SQRT(Table_pg1[[#This Row],[Удельное сопротивление грунта, Ом·м]]))</f>
        <v>13.684513787602445</v>
      </c>
      <c r="M276" s="57"/>
      <c r="N276" s="44"/>
      <c r="O276" s="45"/>
      <c r="P276" s="7" t="str">
        <f t="shared" si="23"/>
        <v/>
      </c>
      <c r="Q276" s="7" t="str">
        <f>IFERROR(IF(N276-N275&lt;=0,"",P276/SQRT(Table_pg2[[#This Row],[Удельное сопротивление грунта, Ом·м]])),P276/SQRT(Table_pg2[[#This Row],[Удельное сопротивление грунта, Ом·м]]))</f>
        <v/>
      </c>
      <c r="S276" s="57"/>
      <c r="T276" s="44"/>
      <c r="U276" s="45"/>
      <c r="W276" s="7" t="str">
        <f>IFERROR(IF(T276-T275&lt;=0,"",V276/SQRT(Table_pg3[[#This Row],[Удельное сопротивление грунта, Ом·м]])),V276/SQRT(Table_pg3[[#This Row],[Удельное сопротивление грунта, Ом·м]]))</f>
        <v/>
      </c>
      <c r="Y276" s="57"/>
      <c r="Z276" s="44"/>
      <c r="AA276" s="45"/>
      <c r="AB276" s="7" t="str">
        <f t="shared" si="26"/>
        <v/>
      </c>
      <c r="AC276" s="7" t="str">
        <f>IFERROR(IF(Z276-Z275&lt;=0,"",AB276/SQRT(Table_pg4[[#This Row],[Удельное сопротивление грунта, Ом·м]])),AB276/SQRT(Table_pg4[[#This Row],[Удельное сопротивление грунта, Ом·м]]))</f>
        <v/>
      </c>
      <c r="AE276" s="57"/>
      <c r="AF276" s="44"/>
      <c r="AG276" s="45"/>
      <c r="AI276" s="7" t="str">
        <f>IFERROR(IF(AF276-AF275&lt;=0,"",AH276/SQRT(Table_pg5[[#This Row],[Удельное сопротивление грунта, Ом·м]])),AH276/SQRT(Table_pg5[[#This Row],[Удельное сопротивление грунта, Ом·м]]))</f>
        <v/>
      </c>
      <c r="AK276" s="57"/>
      <c r="AL276" s="44"/>
      <c r="AM276" s="45"/>
      <c r="AN276" s="7" t="str">
        <f t="shared" si="21"/>
        <v/>
      </c>
      <c r="AO276" s="7" t="str">
        <f>IFERROR(IF(AL276-AL275&lt;=0,"",AN276/SQRT(Table_pg6[[#This Row],[Удельное сопротивление грунта, Ом·м]])),AN276/SQRT(Table_pg6[[#This Row],[Удельное сопротивление грунта, Ом·м]]))</f>
        <v/>
      </c>
      <c r="AQ276" s="57"/>
      <c r="AR276" s="44"/>
      <c r="AS276" s="45"/>
      <c r="AU276" s="7" t="str">
        <f>IFERROR(IF(AR276-AR275&lt;=0,"",AT276/SQRT(Table_pg7[[#This Row],[Удельное сопротивление грунта, Ом·м]])),AT276/SQRT(Table_pg7[[#This Row],[Удельное сопротивление грунта, Ом·м]]))</f>
        <v/>
      </c>
      <c r="AW276" s="57"/>
      <c r="AX276" s="44"/>
      <c r="AY276" s="45"/>
      <c r="AZ276" s="7" t="str">
        <f t="shared" si="22"/>
        <v/>
      </c>
      <c r="BA276" s="7" t="str">
        <f>IFERROR(IF(AX276-AX275&lt;=0,"",AZ276/SQRT(Table_pg8[[#This Row],[Удельное сопротивление грунта, Ом·м]])),AZ276/SQRT(Table_pg8[[#This Row],[Удельное сопротивление грунта, Ом·м]]))</f>
        <v/>
      </c>
      <c r="BC276" s="57"/>
      <c r="BD276" s="44"/>
      <c r="BE276" s="45"/>
      <c r="BG276" s="7" t="str">
        <f>IFERROR(IF(BD276-AX295&lt;=0,"",BF276/SQRT(Table_pg9[[#This Row],[Удельное сопротивление грунта, Ом·м]])),BF276/SQRT(Table_pg9[[#This Row],[Удельное сопротивление грунта, Ом·м]]))</f>
        <v/>
      </c>
      <c r="BI276" s="57"/>
      <c r="BJ276" s="44"/>
      <c r="BK276" s="45"/>
      <c r="BM276" s="7" t="str">
        <f>IFERROR(IF(BJ276-BD305&lt;=0,"",BL276/SQRT(Table_pg10[[#This Row],[Удельное сопротивление грунта, Ом·м]])),BL276/SQRT(Table_pg10[[#This Row],[Удельное сопротивление грунта, Ом·м]]))</f>
        <v/>
      </c>
    </row>
    <row r="277" spans="1:65">
      <c r="A277" s="34">
        <v>1</v>
      </c>
      <c r="B277" s="44">
        <v>523.70000000000618</v>
      </c>
      <c r="C277" s="45">
        <v>55.1</v>
      </c>
      <c r="D277" s="7">
        <f t="shared" si="24"/>
        <v>100.00000000002274</v>
      </c>
      <c r="E277" s="7">
        <f>IFERROR(IF(B277-B276&lt;=0,"",D277/SQRT(Table_pg[[#This Row],[Удельное сопротивление грунта, Ом·м]])),D277/SQRT(Table_pg[[#This Row],[Удельное сопротивление грунта, Ом·м]]))</f>
        <v>13.471755760362869</v>
      </c>
      <c r="G277" s="49">
        <v>272</v>
      </c>
      <c r="H277" s="59">
        <v>523.70000000000618</v>
      </c>
      <c r="I277" s="60">
        <v>55.1</v>
      </c>
      <c r="J277" s="52">
        <f t="shared" si="25"/>
        <v>100.00000000002274</v>
      </c>
      <c r="K277" s="7">
        <f>IFERROR(IF(H277-H276&lt;=0,"",J277/SQRT(Table_pg1[[#This Row],[Удельное сопротивление грунта, Ом·м]])),J277/SQRT(Table_pg1[[#This Row],[Удельное сопротивление грунта, Ом·м]]))</f>
        <v>13.471755760362869</v>
      </c>
      <c r="M277" s="57"/>
      <c r="N277" s="44"/>
      <c r="O277" s="45"/>
      <c r="P277" s="7" t="str">
        <f t="shared" si="23"/>
        <v/>
      </c>
      <c r="Q277" s="7" t="str">
        <f>IFERROR(IF(N277-N276&lt;=0,"",P277/SQRT(Table_pg2[[#This Row],[Удельное сопротивление грунта, Ом·м]])),P277/SQRT(Table_pg2[[#This Row],[Удельное сопротивление грунта, Ом·м]]))</f>
        <v/>
      </c>
      <c r="S277" s="57"/>
      <c r="T277" s="44"/>
      <c r="U277" s="45"/>
      <c r="W277" s="7" t="str">
        <f>IFERROR(IF(T277-T276&lt;=0,"",V277/SQRT(Table_pg3[[#This Row],[Удельное сопротивление грунта, Ом·м]])),V277/SQRT(Table_pg3[[#This Row],[Удельное сопротивление грунта, Ом·м]]))</f>
        <v/>
      </c>
      <c r="Y277" s="57"/>
      <c r="Z277" s="44"/>
      <c r="AA277" s="45"/>
      <c r="AB277" s="7" t="str">
        <f t="shared" si="26"/>
        <v/>
      </c>
      <c r="AC277" s="7" t="str">
        <f>IFERROR(IF(Z277-Z276&lt;=0,"",AB277/SQRT(Table_pg4[[#This Row],[Удельное сопротивление грунта, Ом·м]])),AB277/SQRT(Table_pg4[[#This Row],[Удельное сопротивление грунта, Ом·м]]))</f>
        <v/>
      </c>
      <c r="AE277" s="57"/>
      <c r="AF277" s="44"/>
      <c r="AG277" s="45"/>
      <c r="AI277" s="7" t="str">
        <f>IFERROR(IF(AF277-AF276&lt;=0,"",AH277/SQRT(Table_pg5[[#This Row],[Удельное сопротивление грунта, Ом·м]])),AH277/SQRT(Table_pg5[[#This Row],[Удельное сопротивление грунта, Ом·м]]))</f>
        <v/>
      </c>
      <c r="AK277" s="57"/>
      <c r="AL277" s="44"/>
      <c r="AM277" s="45"/>
      <c r="AN277" s="7" t="str">
        <f t="shared" si="21"/>
        <v/>
      </c>
      <c r="AO277" s="7" t="str">
        <f>IFERROR(IF(AL277-AL276&lt;=0,"",AN277/SQRT(Table_pg6[[#This Row],[Удельное сопротивление грунта, Ом·м]])),AN277/SQRT(Table_pg6[[#This Row],[Удельное сопротивление грунта, Ом·м]]))</f>
        <v/>
      </c>
      <c r="AQ277" s="57"/>
      <c r="AR277" s="44"/>
      <c r="AS277" s="45"/>
      <c r="AU277" s="7" t="str">
        <f>IFERROR(IF(AR277-AR276&lt;=0,"",AT277/SQRT(Table_pg7[[#This Row],[Удельное сопротивление грунта, Ом·м]])),AT277/SQRT(Table_pg7[[#This Row],[Удельное сопротивление грунта, Ом·м]]))</f>
        <v/>
      </c>
      <c r="AW277" s="57"/>
      <c r="AX277" s="44"/>
      <c r="AY277" s="45"/>
      <c r="AZ277" s="7" t="str">
        <f t="shared" si="22"/>
        <v/>
      </c>
      <c r="BA277" s="7" t="str">
        <f>IFERROR(IF(AX277-AX276&lt;=0,"",AZ277/SQRT(Table_pg8[[#This Row],[Удельное сопротивление грунта, Ом·м]])),AZ277/SQRT(Table_pg8[[#This Row],[Удельное сопротивление грунта, Ом·м]]))</f>
        <v/>
      </c>
      <c r="BC277" s="57"/>
      <c r="BD277" s="44"/>
      <c r="BE277" s="45"/>
      <c r="BG277" s="7" t="str">
        <f>IFERROR(IF(BD277-AX296&lt;=0,"",BF277/SQRT(Table_pg9[[#This Row],[Удельное сопротивление грунта, Ом·м]])),BF277/SQRT(Table_pg9[[#This Row],[Удельное сопротивление грунта, Ом·м]]))</f>
        <v/>
      </c>
      <c r="BI277" s="57"/>
      <c r="BJ277" s="44"/>
      <c r="BK277" s="45"/>
      <c r="BM277" s="7" t="str">
        <f>IFERROR(IF(BJ277-BD306&lt;=0,"",BL277/SQRT(Table_pg10[[#This Row],[Удельное сопротивление грунта, Ом·м]])),BL277/SQRT(Table_pg10[[#This Row],[Удельное сопротивление грунта, Ом·м]]))</f>
        <v/>
      </c>
    </row>
    <row r="278" spans="1:65">
      <c r="A278" s="34">
        <v>1</v>
      </c>
      <c r="B278" s="44">
        <v>523.80000000000621</v>
      </c>
      <c r="C278" s="45">
        <v>49</v>
      </c>
      <c r="D278" s="7">
        <f t="shared" si="24"/>
        <v>100.00000000002274</v>
      </c>
      <c r="E278" s="7">
        <f>IFERROR(IF(B278-B277&lt;=0,"",D278/SQRT(Table_pg[[#This Row],[Удельное сопротивление грунта, Ом·м]])),D278/SQRT(Table_pg[[#This Row],[Удельное сопротивление грунта, Ом·м]]))</f>
        <v>14.285714285717534</v>
      </c>
      <c r="G278" s="38">
        <v>273</v>
      </c>
      <c r="H278" s="58">
        <v>523.80000000000621</v>
      </c>
      <c r="I278" s="61">
        <v>49</v>
      </c>
      <c r="J278" s="53">
        <f t="shared" si="25"/>
        <v>100.00000000002274</v>
      </c>
      <c r="K278" s="7">
        <f>IFERROR(IF(H278-H277&lt;=0,"",J278/SQRT(Table_pg1[[#This Row],[Удельное сопротивление грунта, Ом·м]])),J278/SQRT(Table_pg1[[#This Row],[Удельное сопротивление грунта, Ом·м]]))</f>
        <v>14.285714285717534</v>
      </c>
      <c r="M278" s="57"/>
      <c r="N278" s="44"/>
      <c r="O278" s="45"/>
      <c r="P278" s="7" t="str">
        <f t="shared" si="23"/>
        <v/>
      </c>
      <c r="Q278" s="7" t="str">
        <f>IFERROR(IF(N278-N277&lt;=0,"",P278/SQRT(Table_pg2[[#This Row],[Удельное сопротивление грунта, Ом·м]])),P278/SQRT(Table_pg2[[#This Row],[Удельное сопротивление грунта, Ом·м]]))</f>
        <v/>
      </c>
      <c r="S278" s="57"/>
      <c r="T278" s="44"/>
      <c r="U278" s="45"/>
      <c r="W278" s="7" t="str">
        <f>IFERROR(IF(T278-T277&lt;=0,"",V278/SQRT(Table_pg3[[#This Row],[Удельное сопротивление грунта, Ом·м]])),V278/SQRT(Table_pg3[[#This Row],[Удельное сопротивление грунта, Ом·м]]))</f>
        <v/>
      </c>
      <c r="Y278" s="57"/>
      <c r="Z278" s="44"/>
      <c r="AA278" s="45"/>
      <c r="AB278" s="7" t="str">
        <f t="shared" si="26"/>
        <v/>
      </c>
      <c r="AC278" s="7" t="str">
        <f>IFERROR(IF(Z278-Z277&lt;=0,"",AB278/SQRT(Table_pg4[[#This Row],[Удельное сопротивление грунта, Ом·м]])),AB278/SQRT(Table_pg4[[#This Row],[Удельное сопротивление грунта, Ом·м]]))</f>
        <v/>
      </c>
      <c r="AE278" s="57"/>
      <c r="AF278" s="44"/>
      <c r="AG278" s="45"/>
      <c r="AI278" s="7" t="str">
        <f>IFERROR(IF(AF278-AF277&lt;=0,"",AH278/SQRT(Table_pg5[[#This Row],[Удельное сопротивление грунта, Ом·м]])),AH278/SQRT(Table_pg5[[#This Row],[Удельное сопротивление грунта, Ом·м]]))</f>
        <v/>
      </c>
      <c r="AK278" s="57"/>
      <c r="AL278" s="44"/>
      <c r="AM278" s="45"/>
      <c r="AN278" s="7" t="str">
        <f t="shared" si="21"/>
        <v/>
      </c>
      <c r="AO278" s="7" t="str">
        <f>IFERROR(IF(AL278-AL277&lt;=0,"",AN278/SQRT(Table_pg6[[#This Row],[Удельное сопротивление грунта, Ом·м]])),AN278/SQRT(Table_pg6[[#This Row],[Удельное сопротивление грунта, Ом·м]]))</f>
        <v/>
      </c>
      <c r="AQ278" s="57"/>
      <c r="AR278" s="44"/>
      <c r="AS278" s="45"/>
      <c r="AU278" s="7" t="str">
        <f>IFERROR(IF(AR278-AR277&lt;=0,"",AT278/SQRT(Table_pg7[[#This Row],[Удельное сопротивление грунта, Ом·м]])),AT278/SQRT(Table_pg7[[#This Row],[Удельное сопротивление грунта, Ом·м]]))</f>
        <v/>
      </c>
      <c r="AW278" s="57"/>
      <c r="AX278" s="44"/>
      <c r="AY278" s="45"/>
      <c r="AZ278" s="7" t="str">
        <f t="shared" si="22"/>
        <v/>
      </c>
      <c r="BA278" s="7" t="str">
        <f>IFERROR(IF(AX278-AX277&lt;=0,"",AZ278/SQRT(Table_pg8[[#This Row],[Удельное сопротивление грунта, Ом·м]])),AZ278/SQRT(Table_pg8[[#This Row],[Удельное сопротивление грунта, Ом·м]]))</f>
        <v/>
      </c>
      <c r="BC278" s="57"/>
      <c r="BD278" s="44"/>
      <c r="BE278" s="45"/>
      <c r="BG278" s="7" t="str">
        <f>IFERROR(IF(BD278-AX297&lt;=0,"",BF278/SQRT(Table_pg9[[#This Row],[Удельное сопротивление грунта, Ом·м]])),BF278/SQRT(Table_pg9[[#This Row],[Удельное сопротивление грунта, Ом·м]]))</f>
        <v/>
      </c>
      <c r="BI278" s="57"/>
      <c r="BJ278" s="44"/>
      <c r="BK278" s="45"/>
      <c r="BM278" s="7" t="str">
        <f>IFERROR(IF(BJ278-BD307&lt;=0,"",BL278/SQRT(Table_pg10[[#This Row],[Удельное сопротивление грунта, Ом·м]])),BL278/SQRT(Table_pg10[[#This Row],[Удельное сопротивление грунта, Ом·м]]))</f>
        <v/>
      </c>
    </row>
    <row r="279" spans="1:65">
      <c r="A279" s="34">
        <v>1</v>
      </c>
      <c r="B279" s="44">
        <v>523.90000000000623</v>
      </c>
      <c r="C279" s="45">
        <v>51.2</v>
      </c>
      <c r="D279" s="7">
        <f t="shared" si="24"/>
        <v>100.00000000002274</v>
      </c>
      <c r="E279" s="7">
        <f>IFERROR(IF(B279-B278&lt;=0,"",D279/SQRT(Table_pg[[#This Row],[Удельное сопротивление грунта, Ом·м]])),D279/SQRT(Table_pg[[#This Row],[Удельное сопротивление грунта, Ом·м]]))</f>
        <v>13.975424859376863</v>
      </c>
      <c r="G279" s="49">
        <v>274</v>
      </c>
      <c r="H279" s="59">
        <v>523.90000000000623</v>
      </c>
      <c r="I279" s="60">
        <v>51.2</v>
      </c>
      <c r="J279" s="52">
        <f t="shared" si="25"/>
        <v>100.00000000002274</v>
      </c>
      <c r="K279" s="7">
        <f>IFERROR(IF(H279-H278&lt;=0,"",J279/SQRT(Table_pg1[[#This Row],[Удельное сопротивление грунта, Ом·м]])),J279/SQRT(Table_pg1[[#This Row],[Удельное сопротивление грунта, Ом·м]]))</f>
        <v>13.975424859376863</v>
      </c>
      <c r="M279" s="57"/>
      <c r="N279" s="44"/>
      <c r="O279" s="45"/>
      <c r="P279" s="7" t="str">
        <f t="shared" si="23"/>
        <v/>
      </c>
      <c r="Q279" s="7" t="str">
        <f>IFERROR(IF(N279-N278&lt;=0,"",P279/SQRT(Table_pg2[[#This Row],[Удельное сопротивление грунта, Ом·м]])),P279/SQRT(Table_pg2[[#This Row],[Удельное сопротивление грунта, Ом·м]]))</f>
        <v/>
      </c>
      <c r="S279" s="57"/>
      <c r="T279" s="44"/>
      <c r="U279" s="45"/>
      <c r="W279" s="7" t="str">
        <f>IFERROR(IF(T279-T278&lt;=0,"",V279/SQRT(Table_pg3[[#This Row],[Удельное сопротивление грунта, Ом·м]])),V279/SQRT(Table_pg3[[#This Row],[Удельное сопротивление грунта, Ом·м]]))</f>
        <v/>
      </c>
      <c r="Y279" s="57"/>
      <c r="Z279" s="44"/>
      <c r="AA279" s="45"/>
      <c r="AB279" s="7" t="str">
        <f t="shared" si="26"/>
        <v/>
      </c>
      <c r="AC279" s="7" t="str">
        <f>IFERROR(IF(Z279-Z278&lt;=0,"",AB279/SQRT(Table_pg4[[#This Row],[Удельное сопротивление грунта, Ом·м]])),AB279/SQRT(Table_pg4[[#This Row],[Удельное сопротивление грунта, Ом·м]]))</f>
        <v/>
      </c>
      <c r="AE279" s="57"/>
      <c r="AF279" s="44"/>
      <c r="AG279" s="45"/>
      <c r="AI279" s="7" t="str">
        <f>IFERROR(IF(AF279-AF278&lt;=0,"",AH279/SQRT(Table_pg5[[#This Row],[Удельное сопротивление грунта, Ом·м]])),AH279/SQRT(Table_pg5[[#This Row],[Удельное сопротивление грунта, Ом·м]]))</f>
        <v/>
      </c>
      <c r="AK279" s="57"/>
      <c r="AL279" s="44"/>
      <c r="AM279" s="45"/>
      <c r="AN279" s="7" t="str">
        <f t="shared" si="21"/>
        <v/>
      </c>
      <c r="AO279" s="7" t="str">
        <f>IFERROR(IF(AL279-AL278&lt;=0,"",AN279/SQRT(Table_pg6[[#This Row],[Удельное сопротивление грунта, Ом·м]])),AN279/SQRT(Table_pg6[[#This Row],[Удельное сопротивление грунта, Ом·м]]))</f>
        <v/>
      </c>
      <c r="AQ279" s="57"/>
      <c r="AR279" s="44"/>
      <c r="AS279" s="45"/>
      <c r="AU279" s="7" t="str">
        <f>IFERROR(IF(AR279-AR278&lt;=0,"",AT279/SQRT(Table_pg7[[#This Row],[Удельное сопротивление грунта, Ом·м]])),AT279/SQRT(Table_pg7[[#This Row],[Удельное сопротивление грунта, Ом·м]]))</f>
        <v/>
      </c>
      <c r="AW279" s="57"/>
      <c r="AX279" s="44"/>
      <c r="AY279" s="45"/>
      <c r="AZ279" s="7" t="str">
        <f t="shared" si="22"/>
        <v/>
      </c>
      <c r="BA279" s="7" t="str">
        <f>IFERROR(IF(AX279-AX278&lt;=0,"",AZ279/SQRT(Table_pg8[[#This Row],[Удельное сопротивление грунта, Ом·м]])),AZ279/SQRT(Table_pg8[[#This Row],[Удельное сопротивление грунта, Ом·м]]))</f>
        <v/>
      </c>
      <c r="BC279" s="57"/>
      <c r="BD279" s="44"/>
      <c r="BE279" s="45"/>
      <c r="BG279" s="7" t="str">
        <f>IFERROR(IF(BD279-AX298&lt;=0,"",BF279/SQRT(Table_pg9[[#This Row],[Удельное сопротивление грунта, Ом·м]])),BF279/SQRT(Table_pg9[[#This Row],[Удельное сопротивление грунта, Ом·м]]))</f>
        <v/>
      </c>
      <c r="BI279" s="57"/>
      <c r="BJ279" s="44"/>
      <c r="BK279" s="45"/>
      <c r="BM279" s="7" t="str">
        <f>IFERROR(IF(BJ279-BD308&lt;=0,"",BL279/SQRT(Table_pg10[[#This Row],[Удельное сопротивление грунта, Ом·м]])),BL279/SQRT(Table_pg10[[#This Row],[Удельное сопротивление грунта, Ом·м]]))</f>
        <v/>
      </c>
    </row>
    <row r="280" spans="1:65">
      <c r="A280" s="34">
        <v>1</v>
      </c>
      <c r="B280" s="44">
        <v>524.00000000000625</v>
      </c>
      <c r="C280" s="45">
        <v>50.7</v>
      </c>
      <c r="D280" s="7">
        <f t="shared" si="24"/>
        <v>100.00000000002274</v>
      </c>
      <c r="E280" s="7">
        <f>IFERROR(IF(B280-B279&lt;=0,"",D280/SQRT(Table_pg[[#This Row],[Удельное сопротивление грунта, Ом·м]])),D280/SQRT(Table_pg[[#This Row],[Удельное сопротивление грунта, Ом·м]]))</f>
        <v>14.044168141161299</v>
      </c>
      <c r="G280" s="38">
        <v>275</v>
      </c>
      <c r="H280" s="58">
        <v>524.00000000000625</v>
      </c>
      <c r="I280" s="61">
        <v>50.7</v>
      </c>
      <c r="J280" s="53">
        <f t="shared" si="25"/>
        <v>100.00000000002274</v>
      </c>
      <c r="K280" s="7">
        <f>IFERROR(IF(H280-H279&lt;=0,"",J280/SQRT(Table_pg1[[#This Row],[Удельное сопротивление грунта, Ом·м]])),J280/SQRT(Table_pg1[[#This Row],[Удельное сопротивление грунта, Ом·м]]))</f>
        <v>14.044168141161299</v>
      </c>
      <c r="M280" s="57"/>
      <c r="N280" s="44"/>
      <c r="O280" s="45"/>
      <c r="P280" s="7" t="str">
        <f t="shared" si="23"/>
        <v/>
      </c>
      <c r="Q280" s="7" t="str">
        <f>IFERROR(IF(N280-N279&lt;=0,"",P280/SQRT(Table_pg2[[#This Row],[Удельное сопротивление грунта, Ом·м]])),P280/SQRT(Table_pg2[[#This Row],[Удельное сопротивление грунта, Ом·м]]))</f>
        <v/>
      </c>
      <c r="S280" s="57"/>
      <c r="T280" s="44"/>
      <c r="U280" s="45"/>
      <c r="W280" s="7" t="str">
        <f>IFERROR(IF(T280-T279&lt;=0,"",V280/SQRT(Table_pg3[[#This Row],[Удельное сопротивление грунта, Ом·м]])),V280/SQRT(Table_pg3[[#This Row],[Удельное сопротивление грунта, Ом·м]]))</f>
        <v/>
      </c>
      <c r="Y280" s="57"/>
      <c r="Z280" s="44"/>
      <c r="AA280" s="45"/>
      <c r="AB280" s="7" t="str">
        <f t="shared" si="26"/>
        <v/>
      </c>
      <c r="AC280" s="7" t="str">
        <f>IFERROR(IF(Z280-Z279&lt;=0,"",AB280/SQRT(Table_pg4[[#This Row],[Удельное сопротивление грунта, Ом·м]])),AB280/SQRT(Table_pg4[[#This Row],[Удельное сопротивление грунта, Ом·м]]))</f>
        <v/>
      </c>
      <c r="AE280" s="57"/>
      <c r="AF280" s="44"/>
      <c r="AG280" s="45"/>
      <c r="AI280" s="7" t="str">
        <f>IFERROR(IF(AF280-AF279&lt;=0,"",AH280/SQRT(Table_pg5[[#This Row],[Удельное сопротивление грунта, Ом·м]])),AH280/SQRT(Table_pg5[[#This Row],[Удельное сопротивление грунта, Ом·м]]))</f>
        <v/>
      </c>
      <c r="AK280" s="57"/>
      <c r="AL280" s="44"/>
      <c r="AM280" s="45"/>
      <c r="AN280" s="7" t="str">
        <f t="shared" si="21"/>
        <v/>
      </c>
      <c r="AO280" s="7" t="str">
        <f>IFERROR(IF(AL280-AL279&lt;=0,"",AN280/SQRT(Table_pg6[[#This Row],[Удельное сопротивление грунта, Ом·м]])),AN280/SQRT(Table_pg6[[#This Row],[Удельное сопротивление грунта, Ом·м]]))</f>
        <v/>
      </c>
      <c r="AQ280" s="57"/>
      <c r="AR280" s="44"/>
      <c r="AS280" s="45"/>
      <c r="AU280" s="7" t="str">
        <f>IFERROR(IF(AR280-AR279&lt;=0,"",AT280/SQRT(Table_pg7[[#This Row],[Удельное сопротивление грунта, Ом·м]])),AT280/SQRT(Table_pg7[[#This Row],[Удельное сопротивление грунта, Ом·м]]))</f>
        <v/>
      </c>
      <c r="AW280" s="57"/>
      <c r="AX280" s="44"/>
      <c r="AY280" s="45"/>
      <c r="AZ280" s="7" t="str">
        <f t="shared" si="22"/>
        <v/>
      </c>
      <c r="BA280" s="7" t="str">
        <f>IFERROR(IF(AX280-AX279&lt;=0,"",AZ280/SQRT(Table_pg8[[#This Row],[Удельное сопротивление грунта, Ом·м]])),AZ280/SQRT(Table_pg8[[#This Row],[Удельное сопротивление грунта, Ом·м]]))</f>
        <v/>
      </c>
      <c r="BC280" s="57"/>
      <c r="BD280" s="44"/>
      <c r="BE280" s="45"/>
      <c r="BG280" s="7" t="str">
        <f>IFERROR(IF(BD280-AX299&lt;=0,"",BF280/SQRT(Table_pg9[[#This Row],[Удельное сопротивление грунта, Ом·м]])),BF280/SQRT(Table_pg9[[#This Row],[Удельное сопротивление грунта, Ом·м]]))</f>
        <v/>
      </c>
      <c r="BI280" s="57"/>
      <c r="BJ280" s="44"/>
      <c r="BK280" s="45"/>
      <c r="BM280" s="7" t="str">
        <f>IFERROR(IF(BJ280-BD309&lt;=0,"",BL280/SQRT(Table_pg10[[#This Row],[Удельное сопротивление грунта, Ом·м]])),BL280/SQRT(Table_pg10[[#This Row],[Удельное сопротивление грунта, Ом·м]]))</f>
        <v/>
      </c>
    </row>
    <row r="281" spans="1:65">
      <c r="A281" s="34">
        <v>1</v>
      </c>
      <c r="B281" s="44">
        <v>524.10000000000628</v>
      </c>
      <c r="C281" s="45">
        <v>48.9</v>
      </c>
      <c r="D281" s="7">
        <f t="shared" si="24"/>
        <v>100.00000000002274</v>
      </c>
      <c r="E281" s="7">
        <f>IFERROR(IF(B281-B280&lt;=0,"",D281/SQRT(Table_pg[[#This Row],[Удельное сопротивление грунта, Ом·м]])),D281/SQRT(Table_pg[[#This Row],[Удельное сопротивление грунта, Ом·м]]))</f>
        <v>14.300313895338293</v>
      </c>
      <c r="G281" s="49">
        <v>276</v>
      </c>
      <c r="H281" s="59">
        <v>524.10000000000628</v>
      </c>
      <c r="I281" s="60">
        <v>48.9</v>
      </c>
      <c r="J281" s="52">
        <f t="shared" si="25"/>
        <v>100.00000000002274</v>
      </c>
      <c r="K281" s="7">
        <f>IFERROR(IF(H281-H280&lt;=0,"",J281/SQRT(Table_pg1[[#This Row],[Удельное сопротивление грунта, Ом·м]])),J281/SQRT(Table_pg1[[#This Row],[Удельное сопротивление грунта, Ом·м]]))</f>
        <v>14.300313895338293</v>
      </c>
      <c r="M281" s="57"/>
      <c r="N281" s="44"/>
      <c r="O281" s="45"/>
      <c r="P281" s="7" t="str">
        <f t="shared" si="23"/>
        <v/>
      </c>
      <c r="Q281" s="7" t="str">
        <f>IFERROR(IF(N281-N280&lt;=0,"",P281/SQRT(Table_pg2[[#This Row],[Удельное сопротивление грунта, Ом·м]])),P281/SQRT(Table_pg2[[#This Row],[Удельное сопротивление грунта, Ом·м]]))</f>
        <v/>
      </c>
      <c r="S281" s="57"/>
      <c r="T281" s="44"/>
      <c r="U281" s="45"/>
      <c r="W281" s="7" t="str">
        <f>IFERROR(IF(T281-T280&lt;=0,"",V281/SQRT(Table_pg3[[#This Row],[Удельное сопротивление грунта, Ом·м]])),V281/SQRT(Table_pg3[[#This Row],[Удельное сопротивление грунта, Ом·м]]))</f>
        <v/>
      </c>
      <c r="Y281" s="57"/>
      <c r="Z281" s="44"/>
      <c r="AA281" s="45"/>
      <c r="AB281" s="7" t="str">
        <f t="shared" si="26"/>
        <v/>
      </c>
      <c r="AC281" s="7" t="str">
        <f>IFERROR(IF(Z281-Z280&lt;=0,"",AB281/SQRT(Table_pg4[[#This Row],[Удельное сопротивление грунта, Ом·м]])),AB281/SQRT(Table_pg4[[#This Row],[Удельное сопротивление грунта, Ом·м]]))</f>
        <v/>
      </c>
      <c r="AE281" s="57"/>
      <c r="AF281" s="44"/>
      <c r="AG281" s="45"/>
      <c r="AI281" s="7" t="str">
        <f>IFERROR(IF(AF281-AF280&lt;=0,"",AH281/SQRT(Table_pg5[[#This Row],[Удельное сопротивление грунта, Ом·м]])),AH281/SQRT(Table_pg5[[#This Row],[Удельное сопротивление грунта, Ом·м]]))</f>
        <v/>
      </c>
      <c r="AK281" s="57"/>
      <c r="AL281" s="44"/>
      <c r="AM281" s="45"/>
      <c r="AN281" s="7" t="str">
        <f t="shared" si="21"/>
        <v/>
      </c>
      <c r="AO281" s="7" t="str">
        <f>IFERROR(IF(AL281-AL280&lt;=0,"",AN281/SQRT(Table_pg6[[#This Row],[Удельное сопротивление грунта, Ом·м]])),AN281/SQRT(Table_pg6[[#This Row],[Удельное сопротивление грунта, Ом·м]]))</f>
        <v/>
      </c>
      <c r="AQ281" s="57"/>
      <c r="AR281" s="44"/>
      <c r="AS281" s="45"/>
      <c r="AU281" s="7" t="str">
        <f>IFERROR(IF(AR281-AR280&lt;=0,"",AT281/SQRT(Table_pg7[[#This Row],[Удельное сопротивление грунта, Ом·м]])),AT281/SQRT(Table_pg7[[#This Row],[Удельное сопротивление грунта, Ом·м]]))</f>
        <v/>
      </c>
      <c r="AW281" s="57"/>
      <c r="AX281" s="44"/>
      <c r="AY281" s="45"/>
      <c r="AZ281" s="7" t="str">
        <f t="shared" si="22"/>
        <v/>
      </c>
      <c r="BA281" s="7" t="str">
        <f>IFERROR(IF(AX281-AX280&lt;=0,"",AZ281/SQRT(Table_pg8[[#This Row],[Удельное сопротивление грунта, Ом·м]])),AZ281/SQRT(Table_pg8[[#This Row],[Удельное сопротивление грунта, Ом·м]]))</f>
        <v/>
      </c>
      <c r="BC281" s="57"/>
      <c r="BD281" s="44"/>
      <c r="BE281" s="45"/>
      <c r="BG281" s="7" t="str">
        <f>IFERROR(IF(BD281-AX300&lt;=0,"",BF281/SQRT(Table_pg9[[#This Row],[Удельное сопротивление грунта, Ом·м]])),BF281/SQRT(Table_pg9[[#This Row],[Удельное сопротивление грунта, Ом·м]]))</f>
        <v/>
      </c>
      <c r="BI281" s="57"/>
      <c r="BJ281" s="44"/>
      <c r="BK281" s="45"/>
      <c r="BM281" s="7" t="str">
        <f>IFERROR(IF(BJ281-BD310&lt;=0,"",BL281/SQRT(Table_pg10[[#This Row],[Удельное сопротивление грунта, Ом·м]])),BL281/SQRT(Table_pg10[[#This Row],[Удельное сопротивление грунта, Ом·м]]))</f>
        <v/>
      </c>
    </row>
    <row r="282" spans="1:65">
      <c r="A282" s="34">
        <v>1</v>
      </c>
      <c r="B282" s="44">
        <v>524.2000000000063</v>
      </c>
      <c r="C282" s="45">
        <v>58.1</v>
      </c>
      <c r="D282" s="7">
        <f t="shared" si="24"/>
        <v>100.00000000002274</v>
      </c>
      <c r="E282" s="7">
        <f>IFERROR(IF(B282-B281&lt;=0,"",D282/SQRT(Table_pg[[#This Row],[Удельное сопротивление грунта, Ом·м]])),D282/SQRT(Table_pg[[#This Row],[Удельное сопротивление грунта, Ом·м]]))</f>
        <v>13.119338382212625</v>
      </c>
      <c r="G282" s="38">
        <v>277</v>
      </c>
      <c r="H282" s="58">
        <v>524.2000000000063</v>
      </c>
      <c r="I282" s="61">
        <v>58.1</v>
      </c>
      <c r="J282" s="53">
        <f t="shared" si="25"/>
        <v>100.00000000002274</v>
      </c>
      <c r="K282" s="7">
        <f>IFERROR(IF(H282-H281&lt;=0,"",J282/SQRT(Table_pg1[[#This Row],[Удельное сопротивление грунта, Ом·м]])),J282/SQRT(Table_pg1[[#This Row],[Удельное сопротивление грунта, Ом·м]]))</f>
        <v>13.119338382212625</v>
      </c>
      <c r="M282" s="57"/>
      <c r="N282" s="44"/>
      <c r="O282" s="45"/>
      <c r="P282" s="7" t="str">
        <f t="shared" si="23"/>
        <v/>
      </c>
      <c r="Q282" s="7" t="str">
        <f>IFERROR(IF(N282-N281&lt;=0,"",P282/SQRT(Table_pg2[[#This Row],[Удельное сопротивление грунта, Ом·м]])),P282/SQRT(Table_pg2[[#This Row],[Удельное сопротивление грунта, Ом·м]]))</f>
        <v/>
      </c>
      <c r="S282" s="57"/>
      <c r="T282" s="44"/>
      <c r="U282" s="45"/>
      <c r="W282" s="7" t="str">
        <f>IFERROR(IF(T282-T281&lt;=0,"",V282/SQRT(Table_pg3[[#This Row],[Удельное сопротивление грунта, Ом·м]])),V282/SQRT(Table_pg3[[#This Row],[Удельное сопротивление грунта, Ом·м]]))</f>
        <v/>
      </c>
      <c r="Y282" s="57"/>
      <c r="Z282" s="44"/>
      <c r="AA282" s="45"/>
      <c r="AB282" s="7" t="str">
        <f t="shared" si="26"/>
        <v/>
      </c>
      <c r="AC282" s="7" t="str">
        <f>IFERROR(IF(Z282-Z281&lt;=0,"",AB282/SQRT(Table_pg4[[#This Row],[Удельное сопротивление грунта, Ом·м]])),AB282/SQRT(Table_pg4[[#This Row],[Удельное сопротивление грунта, Ом·м]]))</f>
        <v/>
      </c>
      <c r="AE282" s="57"/>
      <c r="AF282" s="44"/>
      <c r="AG282" s="45"/>
      <c r="AI282" s="7" t="str">
        <f>IFERROR(IF(AF282-AF281&lt;=0,"",AH282/SQRT(Table_pg5[[#This Row],[Удельное сопротивление грунта, Ом·м]])),AH282/SQRT(Table_pg5[[#This Row],[Удельное сопротивление грунта, Ом·м]]))</f>
        <v/>
      </c>
      <c r="AK282" s="57"/>
      <c r="AL282" s="44"/>
      <c r="AM282" s="45"/>
      <c r="AN282" s="7" t="str">
        <f t="shared" si="21"/>
        <v/>
      </c>
      <c r="AO282" s="7" t="str">
        <f>IFERROR(IF(AL282-AL281&lt;=0,"",AN282/SQRT(Table_pg6[[#This Row],[Удельное сопротивление грунта, Ом·м]])),AN282/SQRT(Table_pg6[[#This Row],[Удельное сопротивление грунта, Ом·м]]))</f>
        <v/>
      </c>
      <c r="AQ282" s="57"/>
      <c r="AR282" s="44"/>
      <c r="AS282" s="45"/>
      <c r="AU282" s="7" t="str">
        <f>IFERROR(IF(AR282-AR281&lt;=0,"",AT282/SQRT(Table_pg7[[#This Row],[Удельное сопротивление грунта, Ом·м]])),AT282/SQRT(Table_pg7[[#This Row],[Удельное сопротивление грунта, Ом·м]]))</f>
        <v/>
      </c>
      <c r="AW282" s="57"/>
      <c r="AX282" s="44"/>
      <c r="AY282" s="45"/>
      <c r="AZ282" s="7" t="str">
        <f t="shared" si="22"/>
        <v/>
      </c>
      <c r="BA282" s="7" t="str">
        <f>IFERROR(IF(AX282-AX281&lt;=0,"",AZ282/SQRT(Table_pg8[[#This Row],[Удельное сопротивление грунта, Ом·м]])),AZ282/SQRT(Table_pg8[[#This Row],[Удельное сопротивление грунта, Ом·м]]))</f>
        <v/>
      </c>
      <c r="BC282" s="57"/>
      <c r="BD282" s="44"/>
      <c r="BE282" s="45"/>
      <c r="BG282" s="7" t="str">
        <f>IFERROR(IF(BD282-AX301&lt;=0,"",BF282/SQRT(Table_pg9[[#This Row],[Удельное сопротивление грунта, Ом·м]])),BF282/SQRT(Table_pg9[[#This Row],[Удельное сопротивление грунта, Ом·м]]))</f>
        <v/>
      </c>
      <c r="BI282" s="57"/>
      <c r="BJ282" s="44"/>
      <c r="BK282" s="45"/>
      <c r="BM282" s="7" t="str">
        <f>IFERROR(IF(BJ282-BD311&lt;=0,"",BL282/SQRT(Table_pg10[[#This Row],[Удельное сопротивление грунта, Ом·м]])),BL282/SQRT(Table_pg10[[#This Row],[Удельное сопротивление грунта, Ом·м]]))</f>
        <v/>
      </c>
    </row>
    <row r="283" spans="1:65">
      <c r="A283" s="42"/>
      <c r="B283" s="44"/>
      <c r="C283" s="43"/>
      <c r="D283" s="7" t="str">
        <f t="shared" si="24"/>
        <v/>
      </c>
      <c r="E283" s="7" t="str">
        <f>IFERROR(IF(B283-B282&lt;=0,"",D283/SQRT(Table_pg[[#This Row],[Удельное сопротивление грунта, Ом·м]])),D283/SQRT(Table_pg[[#This Row],[Удельное сопротивление грунта, Ом·м]]))</f>
        <v/>
      </c>
      <c r="G283" s="49"/>
      <c r="H283" s="59"/>
      <c r="I283" s="56"/>
      <c r="J283" s="52" t="str">
        <f t="shared" si="25"/>
        <v/>
      </c>
      <c r="K283" s="7" t="str">
        <f>IFERROR(IF(H283-H282&lt;=0,"",J283/SQRT(Table_pg1[[#This Row],[Удельное сопротивление грунта, Ом·м]])),J283/SQRT(Table_pg1[[#This Row],[Удельное сопротивление грунта, Ом·м]]))</f>
        <v/>
      </c>
      <c r="M283" s="42"/>
      <c r="N283" s="44"/>
      <c r="O283" s="43"/>
      <c r="P283" s="7" t="str">
        <f t="shared" si="23"/>
        <v/>
      </c>
      <c r="Q283" s="7" t="str">
        <f>IFERROR(IF(N283-N282&lt;=0,"",P283/SQRT(Table_pg2[[#This Row],[Удельное сопротивление грунта, Ом·м]])),P283/SQRT(Table_pg2[[#This Row],[Удельное сопротивление грунта, Ом·м]]))</f>
        <v/>
      </c>
      <c r="S283" s="42"/>
      <c r="T283" s="44"/>
      <c r="U283" s="43"/>
      <c r="W283" s="7" t="str">
        <f>IFERROR(IF(T283-T282&lt;=0,"",V283/SQRT(Table_pg3[[#This Row],[Удельное сопротивление грунта, Ом·м]])),V283/SQRT(Table_pg3[[#This Row],[Удельное сопротивление грунта, Ом·м]]))</f>
        <v/>
      </c>
      <c r="Y283" s="42"/>
      <c r="Z283" s="44"/>
      <c r="AA283" s="43"/>
      <c r="AB283" s="7" t="str">
        <f t="shared" si="26"/>
        <v/>
      </c>
      <c r="AC283" s="7" t="str">
        <f>IFERROR(IF(Z283-Z282&lt;=0,"",AB283/SQRT(Table_pg4[[#This Row],[Удельное сопротивление грунта, Ом·м]])),AB283/SQRT(Table_pg4[[#This Row],[Удельное сопротивление грунта, Ом·м]]))</f>
        <v/>
      </c>
      <c r="AE283" s="42"/>
      <c r="AF283" s="44"/>
      <c r="AG283" s="43"/>
      <c r="AI283" s="7" t="str">
        <f>IFERROR(IF(AF283-AF282&lt;=0,"",AH283/SQRT(Table_pg5[[#This Row],[Удельное сопротивление грунта, Ом·м]])),AH283/SQRT(Table_pg5[[#This Row],[Удельное сопротивление грунта, Ом·м]]))</f>
        <v/>
      </c>
      <c r="AK283" s="42"/>
      <c r="AL283" s="44"/>
      <c r="AM283" s="43"/>
      <c r="AN283" s="7" t="str">
        <f t="shared" si="21"/>
        <v/>
      </c>
      <c r="AO283" s="7" t="str">
        <f>IFERROR(IF(AL283-AL282&lt;=0,"",AN283/SQRT(Table_pg6[[#This Row],[Удельное сопротивление грунта, Ом·м]])),AN283/SQRT(Table_pg6[[#This Row],[Удельное сопротивление грунта, Ом·м]]))</f>
        <v/>
      </c>
      <c r="AQ283" s="42"/>
      <c r="AR283" s="44"/>
      <c r="AS283" s="43"/>
      <c r="AU283" s="7" t="str">
        <f>IFERROR(IF(AR283-AR282&lt;=0,"",AT283/SQRT(Table_pg7[[#This Row],[Удельное сопротивление грунта, Ом·м]])),AT283/SQRT(Table_pg7[[#This Row],[Удельное сопротивление грунта, Ом·м]]))</f>
        <v/>
      </c>
      <c r="AW283" s="42"/>
      <c r="AX283" s="44"/>
      <c r="AY283" s="43"/>
      <c r="AZ283" s="7" t="str">
        <f t="shared" si="22"/>
        <v/>
      </c>
      <c r="BA283" s="7" t="str">
        <f>IFERROR(IF(AX283-AX282&lt;=0,"",AZ283/SQRT(Table_pg8[[#This Row],[Удельное сопротивление грунта, Ом·м]])),AZ283/SQRT(Table_pg8[[#This Row],[Удельное сопротивление грунта, Ом·м]]))</f>
        <v/>
      </c>
      <c r="BC283" s="42"/>
      <c r="BD283" s="44"/>
      <c r="BE283" s="43"/>
      <c r="BG283" s="7" t="str">
        <f>IFERROR(IF(BD283-AX302&lt;=0,"",BF283/SQRT(Table_pg9[[#This Row],[Удельное сопротивление грунта, Ом·м]])),BF283/SQRT(Table_pg9[[#This Row],[Удельное сопротивление грунта, Ом·м]]))</f>
        <v/>
      </c>
      <c r="BI283" s="42"/>
      <c r="BJ283" s="44"/>
      <c r="BK283" s="43"/>
      <c r="BM283" s="7" t="str">
        <f>IFERROR(IF(BJ283-BD312&lt;=0,"",BL283/SQRT(Table_pg10[[#This Row],[Удельное сопротивление грунта, Ом·м]])),BL283/SQRT(Table_pg10[[#This Row],[Удельное сопротивление грунта, Ом·м]]))</f>
        <v/>
      </c>
    </row>
    <row r="284" spans="1:65">
      <c r="A284" s="42"/>
      <c r="B284" s="44"/>
      <c r="C284" s="43"/>
      <c r="D284" s="7" t="str">
        <f t="shared" si="24"/>
        <v/>
      </c>
      <c r="E284" s="7" t="str">
        <f>IFERROR(IF(B284-B283&lt;=0,"",D284/SQRT(Table_pg[[#This Row],[Удельное сопротивление грунта, Ом·м]])),D284/SQRT(Table_pg[[#This Row],[Удельное сопротивление грунта, Ом·м]]))</f>
        <v/>
      </c>
      <c r="G284" s="38"/>
      <c r="H284" s="58"/>
      <c r="I284" s="55"/>
      <c r="J284" s="53" t="str">
        <f t="shared" si="25"/>
        <v/>
      </c>
      <c r="K284" s="7" t="str">
        <f>IFERROR(IF(H284-H283&lt;=0,"",J284/SQRT(Table_pg1[[#This Row],[Удельное сопротивление грунта, Ом·м]])),J284/SQRT(Table_pg1[[#This Row],[Удельное сопротивление грунта, Ом·м]]))</f>
        <v/>
      </c>
      <c r="M284" s="42"/>
      <c r="N284" s="44"/>
      <c r="O284" s="43"/>
      <c r="P284" s="7" t="str">
        <f t="shared" si="23"/>
        <v/>
      </c>
      <c r="Q284" s="7" t="str">
        <f>IFERROR(IF(N284-N283&lt;=0,"",P284/SQRT(Table_pg2[[#This Row],[Удельное сопротивление грунта, Ом·м]])),P284/SQRT(Table_pg2[[#This Row],[Удельное сопротивление грунта, Ом·м]]))</f>
        <v/>
      </c>
      <c r="S284" s="42"/>
      <c r="T284" s="44"/>
      <c r="U284" s="43"/>
      <c r="W284" s="7" t="str">
        <f>IFERROR(IF(T284-T283&lt;=0,"",V284/SQRT(Table_pg3[[#This Row],[Удельное сопротивление грунта, Ом·м]])),V284/SQRT(Table_pg3[[#This Row],[Удельное сопротивление грунта, Ом·м]]))</f>
        <v/>
      </c>
      <c r="Y284" s="42"/>
      <c r="Z284" s="44"/>
      <c r="AA284" s="43"/>
      <c r="AB284" s="7" t="str">
        <f t="shared" si="26"/>
        <v/>
      </c>
      <c r="AC284" s="7" t="str">
        <f>IFERROR(IF(Z284-Z283&lt;=0,"",AB284/SQRT(Table_pg4[[#This Row],[Удельное сопротивление грунта, Ом·м]])),AB284/SQRT(Table_pg4[[#This Row],[Удельное сопротивление грунта, Ом·м]]))</f>
        <v/>
      </c>
      <c r="AE284" s="42"/>
      <c r="AF284" s="44"/>
      <c r="AG284" s="43"/>
      <c r="AI284" s="7" t="str">
        <f>IFERROR(IF(AF284-AF283&lt;=0,"",AH284/SQRT(Table_pg5[[#This Row],[Удельное сопротивление грунта, Ом·м]])),AH284/SQRT(Table_pg5[[#This Row],[Удельное сопротивление грунта, Ом·м]]))</f>
        <v/>
      </c>
      <c r="AK284" s="42"/>
      <c r="AL284" s="44"/>
      <c r="AM284" s="43"/>
      <c r="AN284" s="7" t="str">
        <f t="shared" si="21"/>
        <v/>
      </c>
      <c r="AO284" s="7" t="str">
        <f>IFERROR(IF(AL284-AL283&lt;=0,"",AN284/SQRT(Table_pg6[[#This Row],[Удельное сопротивление грунта, Ом·м]])),AN284/SQRT(Table_pg6[[#This Row],[Удельное сопротивление грунта, Ом·м]]))</f>
        <v/>
      </c>
      <c r="AQ284" s="42"/>
      <c r="AR284" s="44"/>
      <c r="AS284" s="43"/>
      <c r="AU284" s="7" t="str">
        <f>IFERROR(IF(AR284-AR283&lt;=0,"",AT284/SQRT(Table_pg7[[#This Row],[Удельное сопротивление грунта, Ом·м]])),AT284/SQRT(Table_pg7[[#This Row],[Удельное сопротивление грунта, Ом·м]]))</f>
        <v/>
      </c>
      <c r="AW284" s="42"/>
      <c r="AX284" s="44"/>
      <c r="AY284" s="43"/>
      <c r="AZ284" s="7" t="str">
        <f t="shared" si="22"/>
        <v/>
      </c>
      <c r="BA284" s="7" t="str">
        <f>IFERROR(IF(AX284-AX283&lt;=0,"",AZ284/SQRT(Table_pg8[[#This Row],[Удельное сопротивление грунта, Ом·м]])),AZ284/SQRT(Table_pg8[[#This Row],[Удельное сопротивление грунта, Ом·м]]))</f>
        <v/>
      </c>
      <c r="BC284" s="42"/>
      <c r="BD284" s="44"/>
      <c r="BE284" s="43"/>
      <c r="BG284" s="7" t="str">
        <f>IFERROR(IF(BD284-AX303&lt;=0,"",BF284/SQRT(Table_pg9[[#This Row],[Удельное сопротивление грунта, Ом·м]])),BF284/SQRT(Table_pg9[[#This Row],[Удельное сопротивление грунта, Ом·м]]))</f>
        <v/>
      </c>
      <c r="BI284" s="42"/>
      <c r="BJ284" s="44"/>
      <c r="BK284" s="43"/>
      <c r="BM284" s="7" t="str">
        <f>IFERROR(IF(BJ284-BD313&lt;=0,"",BL284/SQRT(Table_pg10[[#This Row],[Удельное сопротивление грунта, Ом·м]])),BL284/SQRT(Table_pg10[[#This Row],[Удельное сопротивление грунта, Ом·м]]))</f>
        <v/>
      </c>
    </row>
    <row r="285" spans="1:65">
      <c r="A285" s="42"/>
      <c r="B285" s="44"/>
      <c r="C285" s="43"/>
      <c r="D285" s="7" t="str">
        <f t="shared" si="24"/>
        <v/>
      </c>
      <c r="E285" s="7" t="str">
        <f>IFERROR(IF(B285-B284&lt;=0,"",D285/SQRT(Table_pg[[#This Row],[Удельное сопротивление грунта, Ом·м]])),D285/SQRT(Table_pg[[#This Row],[Удельное сопротивление грунта, Ом·м]]))</f>
        <v/>
      </c>
      <c r="G285" s="49"/>
      <c r="H285" s="59"/>
      <c r="I285" s="56"/>
      <c r="J285" s="52" t="str">
        <f t="shared" si="25"/>
        <v/>
      </c>
      <c r="K285" s="7" t="str">
        <f>IFERROR(IF(H285-H284&lt;=0,"",J285/SQRT(Table_pg1[[#This Row],[Удельное сопротивление грунта, Ом·м]])),J285/SQRT(Table_pg1[[#This Row],[Удельное сопротивление грунта, Ом·м]]))</f>
        <v/>
      </c>
      <c r="M285" s="42"/>
      <c r="N285" s="44"/>
      <c r="O285" s="43"/>
      <c r="P285" s="7" t="str">
        <f t="shared" si="23"/>
        <v/>
      </c>
      <c r="Q285" s="7" t="str">
        <f>IFERROR(IF(N285-N284&lt;=0,"",P285/SQRT(Table_pg2[[#This Row],[Удельное сопротивление грунта, Ом·м]])),P285/SQRT(Table_pg2[[#This Row],[Удельное сопротивление грунта, Ом·м]]))</f>
        <v/>
      </c>
      <c r="S285" s="42"/>
      <c r="T285" s="44"/>
      <c r="U285" s="43"/>
      <c r="W285" s="7" t="str">
        <f>IFERROR(IF(T285-T284&lt;=0,"",V285/SQRT(Table_pg3[[#This Row],[Удельное сопротивление грунта, Ом·м]])),V285/SQRT(Table_pg3[[#This Row],[Удельное сопротивление грунта, Ом·м]]))</f>
        <v/>
      </c>
      <c r="Y285" s="42"/>
      <c r="Z285" s="44"/>
      <c r="AA285" s="43"/>
      <c r="AB285" s="7" t="str">
        <f t="shared" si="26"/>
        <v/>
      </c>
      <c r="AC285" s="7" t="str">
        <f>IFERROR(IF(Z285-Z284&lt;=0,"",AB285/SQRT(Table_pg4[[#This Row],[Удельное сопротивление грунта, Ом·м]])),AB285/SQRT(Table_pg4[[#This Row],[Удельное сопротивление грунта, Ом·м]]))</f>
        <v/>
      </c>
      <c r="AE285" s="42"/>
      <c r="AF285" s="44"/>
      <c r="AG285" s="43"/>
      <c r="AI285" s="7" t="str">
        <f>IFERROR(IF(AF285-AF284&lt;=0,"",AH285/SQRT(Table_pg5[[#This Row],[Удельное сопротивление грунта, Ом·м]])),AH285/SQRT(Table_pg5[[#This Row],[Удельное сопротивление грунта, Ом·м]]))</f>
        <v/>
      </c>
      <c r="AK285" s="42"/>
      <c r="AL285" s="44"/>
      <c r="AM285" s="43"/>
      <c r="AN285" s="7" t="str">
        <f t="shared" si="21"/>
        <v/>
      </c>
      <c r="AO285" s="7" t="str">
        <f>IFERROR(IF(AL285-AL284&lt;=0,"",AN285/SQRT(Table_pg6[[#This Row],[Удельное сопротивление грунта, Ом·м]])),AN285/SQRT(Table_pg6[[#This Row],[Удельное сопротивление грунта, Ом·м]]))</f>
        <v/>
      </c>
      <c r="AQ285" s="42"/>
      <c r="AR285" s="44"/>
      <c r="AS285" s="43"/>
      <c r="AU285" s="7" t="str">
        <f>IFERROR(IF(AR285-AR284&lt;=0,"",AT285/SQRT(Table_pg7[[#This Row],[Удельное сопротивление грунта, Ом·м]])),AT285/SQRT(Table_pg7[[#This Row],[Удельное сопротивление грунта, Ом·м]]))</f>
        <v/>
      </c>
      <c r="AW285" s="42"/>
      <c r="AX285" s="44"/>
      <c r="AY285" s="43"/>
      <c r="AZ285" s="7" t="str">
        <f t="shared" si="22"/>
        <v/>
      </c>
      <c r="BA285" s="7" t="str">
        <f>IFERROR(IF(AX285-AX284&lt;=0,"",AZ285/SQRT(Table_pg8[[#This Row],[Удельное сопротивление грунта, Ом·м]])),AZ285/SQRT(Table_pg8[[#This Row],[Удельное сопротивление грунта, Ом·м]]))</f>
        <v/>
      </c>
      <c r="BC285" s="42"/>
      <c r="BD285" s="44"/>
      <c r="BE285" s="43"/>
      <c r="BG285" s="7" t="str">
        <f>IFERROR(IF(BD285-AX304&lt;=0,"",BF285/SQRT(Table_pg9[[#This Row],[Удельное сопротивление грунта, Ом·м]])),BF285/SQRT(Table_pg9[[#This Row],[Удельное сопротивление грунта, Ом·м]]))</f>
        <v/>
      </c>
      <c r="BI285" s="42"/>
      <c r="BJ285" s="44"/>
      <c r="BK285" s="43"/>
      <c r="BM285" s="7" t="str">
        <f>IFERROR(IF(BJ285-BD314&lt;=0,"",BL285/SQRT(Table_pg10[[#This Row],[Удельное сопротивление грунта, Ом·м]])),BL285/SQRT(Table_pg10[[#This Row],[Удельное сопротивление грунта, Ом·м]]))</f>
        <v/>
      </c>
    </row>
    <row r="286" spans="1:65">
      <c r="A286" s="62"/>
      <c r="B286" s="63"/>
      <c r="C286" s="43"/>
      <c r="D286" s="7" t="str">
        <f t="shared" si="24"/>
        <v/>
      </c>
      <c r="E286" s="7" t="str">
        <f>IFERROR(IF(B286-B285&lt;=0,"",D286/SQRT(Table_pg[[#This Row],[Удельное сопротивление грунта, Ом·м]])),D286/SQRT(Table_pg[[#This Row],[Удельное сопротивление грунта, Ом·м]]))</f>
        <v/>
      </c>
      <c r="G286" s="38"/>
      <c r="H286" s="58"/>
      <c r="I286" s="55"/>
      <c r="J286" s="53" t="str">
        <f t="shared" si="25"/>
        <v/>
      </c>
      <c r="K286" s="7" t="str">
        <f>IFERROR(IF(H286-H285&lt;=0,"",J286/SQRT(Table_pg1[[#This Row],[Удельное сопротивление грунта, Ом·м]])),J286/SQRT(Table_pg1[[#This Row],[Удельное сопротивление грунта, Ом·м]]))</f>
        <v/>
      </c>
      <c r="M286" s="62"/>
      <c r="N286" s="63"/>
      <c r="O286" s="43"/>
      <c r="P286" s="7" t="str">
        <f t="shared" si="23"/>
        <v/>
      </c>
      <c r="Q286" s="7" t="str">
        <f>IFERROR(IF(N286-N285&lt;=0,"",P286/SQRT(Table_pg2[[#This Row],[Удельное сопротивление грунта, Ом·м]])),P286/SQRT(Table_pg2[[#This Row],[Удельное сопротивление грунта, Ом·м]]))</f>
        <v/>
      </c>
      <c r="S286" s="62"/>
      <c r="T286" s="63"/>
      <c r="U286" s="43"/>
      <c r="W286" s="7" t="str">
        <f>IFERROR(IF(T286-T285&lt;=0,"",V286/SQRT(Table_pg3[[#This Row],[Удельное сопротивление грунта, Ом·м]])),V286/SQRT(Table_pg3[[#This Row],[Удельное сопротивление грунта, Ом·м]]))</f>
        <v/>
      </c>
      <c r="Y286" s="62"/>
      <c r="Z286" s="63"/>
      <c r="AA286" s="43"/>
      <c r="AB286" s="7" t="str">
        <f t="shared" si="26"/>
        <v/>
      </c>
      <c r="AC286" s="7" t="str">
        <f>IFERROR(IF(Z286-Z285&lt;=0,"",AB286/SQRT(Table_pg4[[#This Row],[Удельное сопротивление грунта, Ом·м]])),AB286/SQRT(Table_pg4[[#This Row],[Удельное сопротивление грунта, Ом·м]]))</f>
        <v/>
      </c>
      <c r="AE286" s="62"/>
      <c r="AF286" s="63"/>
      <c r="AG286" s="43"/>
      <c r="AI286" s="7" t="str">
        <f>IFERROR(IF(AF286-AF285&lt;=0,"",AH286/SQRT(Table_pg5[[#This Row],[Удельное сопротивление грунта, Ом·м]])),AH286/SQRT(Table_pg5[[#This Row],[Удельное сопротивление грунта, Ом·м]]))</f>
        <v/>
      </c>
      <c r="AK286" s="62"/>
      <c r="AL286" s="63"/>
      <c r="AM286" s="43"/>
      <c r="AN286" s="7" t="str">
        <f t="shared" si="21"/>
        <v/>
      </c>
      <c r="AO286" s="7" t="str">
        <f>IFERROR(IF(AL286-AL285&lt;=0,"",AN286/SQRT(Table_pg6[[#This Row],[Удельное сопротивление грунта, Ом·м]])),AN286/SQRT(Table_pg6[[#This Row],[Удельное сопротивление грунта, Ом·м]]))</f>
        <v/>
      </c>
      <c r="AQ286" s="62"/>
      <c r="AR286" s="63"/>
      <c r="AS286" s="43"/>
      <c r="AU286" s="7" t="str">
        <f>IFERROR(IF(AR286-AR285&lt;=0,"",AT286/SQRT(Table_pg7[[#This Row],[Удельное сопротивление грунта, Ом·м]])),AT286/SQRT(Table_pg7[[#This Row],[Удельное сопротивление грунта, Ом·м]]))</f>
        <v/>
      </c>
      <c r="AW286" s="62"/>
      <c r="AX286" s="63"/>
      <c r="AY286" s="43"/>
      <c r="AZ286" s="7" t="str">
        <f t="shared" si="22"/>
        <v/>
      </c>
      <c r="BA286" s="7" t="str">
        <f>IFERROR(IF(AX286-AX285&lt;=0,"",AZ286/SQRT(Table_pg8[[#This Row],[Удельное сопротивление грунта, Ом·м]])),AZ286/SQRT(Table_pg8[[#This Row],[Удельное сопротивление грунта, Ом·м]]))</f>
        <v/>
      </c>
      <c r="BC286" s="62"/>
      <c r="BD286" s="63"/>
      <c r="BE286" s="43"/>
      <c r="BG286" s="7" t="str">
        <f>IFERROR(IF(BD286-AX305&lt;=0,"",BF286/SQRT(Table_pg9[[#This Row],[Удельное сопротивление грунта, Ом·м]])),BF286/SQRT(Table_pg9[[#This Row],[Удельное сопротивление грунта, Ом·м]]))</f>
        <v/>
      </c>
      <c r="BI286" s="62"/>
      <c r="BJ286" s="63"/>
      <c r="BK286" s="43"/>
      <c r="BM286" s="7" t="str">
        <f>IFERROR(IF(BJ286-BD315&lt;=0,"",BL286/SQRT(Table_pg10[[#This Row],[Удельное сопротивление грунта, Ом·м]])),BL286/SQRT(Table_pg10[[#This Row],[Удельное сопротивление грунта, Ом·м]]))</f>
        <v/>
      </c>
    </row>
    <row r="287" spans="1:65">
      <c r="A287" s="42"/>
      <c r="B287" s="44"/>
      <c r="C287" s="43"/>
      <c r="D287" s="7" t="str">
        <f t="shared" si="24"/>
        <v/>
      </c>
      <c r="E287" s="7" t="str">
        <f>IFERROR(IF(B287-B286&lt;=0,"",D287/SQRT(Table_pg[[#This Row],[Удельное сопротивление грунта, Ом·м]])),D287/SQRT(Table_pg[[#This Row],[Удельное сопротивление грунта, Ом·м]]))</f>
        <v/>
      </c>
      <c r="G287" s="49"/>
      <c r="H287" s="59"/>
      <c r="I287" s="56"/>
      <c r="J287" s="52" t="str">
        <f t="shared" si="25"/>
        <v/>
      </c>
      <c r="K287" s="7" t="str">
        <f>IFERROR(IF(H287-H286&lt;=0,"",J287/SQRT(Table_pg1[[#This Row],[Удельное сопротивление грунта, Ом·м]])),J287/SQRT(Table_pg1[[#This Row],[Удельное сопротивление грунта, Ом·м]]))</f>
        <v/>
      </c>
      <c r="M287" s="42"/>
      <c r="N287" s="44"/>
      <c r="O287" s="43"/>
      <c r="P287" s="7" t="str">
        <f t="shared" si="23"/>
        <v/>
      </c>
      <c r="Q287" s="7" t="str">
        <f>IFERROR(IF(N287-N286&lt;=0,"",P287/SQRT(Table_pg2[[#This Row],[Удельное сопротивление грунта, Ом·м]])),P287/SQRT(Table_pg2[[#This Row],[Удельное сопротивление грунта, Ом·м]]))</f>
        <v/>
      </c>
      <c r="S287" s="42"/>
      <c r="T287" s="44"/>
      <c r="U287" s="43"/>
      <c r="W287" s="7" t="str">
        <f>IFERROR(IF(T287-T286&lt;=0,"",V287/SQRT(Table_pg3[[#This Row],[Удельное сопротивление грунта, Ом·м]])),V287/SQRT(Table_pg3[[#This Row],[Удельное сопротивление грунта, Ом·м]]))</f>
        <v/>
      </c>
      <c r="Y287" s="42"/>
      <c r="Z287" s="44"/>
      <c r="AA287" s="43"/>
      <c r="AB287" s="7" t="str">
        <f t="shared" si="26"/>
        <v/>
      </c>
      <c r="AC287" s="7" t="str">
        <f>IFERROR(IF(Z287-Z286&lt;=0,"",AB287/SQRT(Table_pg4[[#This Row],[Удельное сопротивление грунта, Ом·м]])),AB287/SQRT(Table_pg4[[#This Row],[Удельное сопротивление грунта, Ом·м]]))</f>
        <v/>
      </c>
      <c r="AE287" s="42"/>
      <c r="AF287" s="44"/>
      <c r="AG287" s="43"/>
      <c r="AI287" s="7" t="str">
        <f>IFERROR(IF(AF287-AF286&lt;=0,"",AH287/SQRT(Table_pg5[[#This Row],[Удельное сопротивление грунта, Ом·м]])),AH287/SQRT(Table_pg5[[#This Row],[Удельное сопротивление грунта, Ом·м]]))</f>
        <v/>
      </c>
      <c r="AK287" s="42"/>
      <c r="AL287" s="44"/>
      <c r="AM287" s="43"/>
      <c r="AN287" s="7" t="str">
        <f t="shared" si="21"/>
        <v/>
      </c>
      <c r="AO287" s="7" t="str">
        <f>IFERROR(IF(AL287-AL286&lt;=0,"",AN287/SQRT(Table_pg6[[#This Row],[Удельное сопротивление грунта, Ом·м]])),AN287/SQRT(Table_pg6[[#This Row],[Удельное сопротивление грунта, Ом·м]]))</f>
        <v/>
      </c>
      <c r="AQ287" s="42"/>
      <c r="AR287" s="44"/>
      <c r="AS287" s="43"/>
      <c r="AU287" s="7" t="str">
        <f>IFERROR(IF(AR287-AR286&lt;=0,"",AT287/SQRT(Table_pg7[[#This Row],[Удельное сопротивление грунта, Ом·м]])),AT287/SQRT(Table_pg7[[#This Row],[Удельное сопротивление грунта, Ом·м]]))</f>
        <v/>
      </c>
      <c r="AW287" s="42"/>
      <c r="AX287" s="44"/>
      <c r="AY287" s="43"/>
      <c r="AZ287" s="7" t="str">
        <f t="shared" si="22"/>
        <v/>
      </c>
      <c r="BA287" s="7" t="str">
        <f>IFERROR(IF(AX287-AX286&lt;=0,"",AZ287/SQRT(Table_pg8[[#This Row],[Удельное сопротивление грунта, Ом·м]])),AZ287/SQRT(Table_pg8[[#This Row],[Удельное сопротивление грунта, Ом·м]]))</f>
        <v/>
      </c>
      <c r="BC287" s="42"/>
      <c r="BD287" s="44"/>
      <c r="BE287" s="43"/>
      <c r="BG287" s="7" t="str">
        <f>IFERROR(IF(BD287-AX306&lt;=0,"",BF287/SQRT(Table_pg9[[#This Row],[Удельное сопротивление грунта, Ом·м]])),BF287/SQRT(Table_pg9[[#This Row],[Удельное сопротивление грунта, Ом·м]]))</f>
        <v/>
      </c>
      <c r="BI287" s="42"/>
      <c r="BJ287" s="44"/>
      <c r="BK287" s="43"/>
      <c r="BM287" s="7" t="str">
        <f>IFERROR(IF(BJ287-BD316&lt;=0,"",BL287/SQRT(Table_pg10[[#This Row],[Удельное сопротивление грунта, Ом·м]])),BL287/SQRT(Table_pg10[[#This Row],[Удельное сопротивление грунта, Ом·м]]))</f>
        <v/>
      </c>
    </row>
    <row r="288" spans="1:65">
      <c r="A288" s="62"/>
      <c r="B288" s="44"/>
      <c r="C288" s="43"/>
      <c r="D288" s="7" t="str">
        <f t="shared" si="24"/>
        <v/>
      </c>
      <c r="E288" s="7" t="str">
        <f>IFERROR(IF(B288-B287&lt;=0,"",D288/SQRT(Table_pg[[#This Row],[Удельное сопротивление грунта, Ом·м]])),D288/SQRT(Table_pg[[#This Row],[Удельное сопротивление грунта, Ом·м]]))</f>
        <v/>
      </c>
      <c r="G288" s="38"/>
      <c r="H288" s="58"/>
      <c r="I288" s="55"/>
      <c r="J288" s="53" t="str">
        <f t="shared" si="25"/>
        <v/>
      </c>
      <c r="K288" s="7" t="str">
        <f>IFERROR(IF(H288-H287&lt;=0,"",J288/SQRT(Table_pg1[[#This Row],[Удельное сопротивление грунта, Ом·м]])),J288/SQRT(Table_pg1[[#This Row],[Удельное сопротивление грунта, Ом·м]]))</f>
        <v/>
      </c>
      <c r="M288" s="62"/>
      <c r="N288" s="44"/>
      <c r="O288" s="43"/>
      <c r="P288" s="7" t="str">
        <f t="shared" si="23"/>
        <v/>
      </c>
      <c r="Q288" s="7" t="str">
        <f>IFERROR(IF(N288-N287&lt;=0,"",P288/SQRT(Table_pg2[[#This Row],[Удельное сопротивление грунта, Ом·м]])),P288/SQRT(Table_pg2[[#This Row],[Удельное сопротивление грунта, Ом·м]]))</f>
        <v/>
      </c>
      <c r="S288" s="62"/>
      <c r="T288" s="44"/>
      <c r="U288" s="43"/>
      <c r="W288" s="7" t="str">
        <f>IFERROR(IF(T288-T287&lt;=0,"",V288/SQRT(Table_pg3[[#This Row],[Удельное сопротивление грунта, Ом·м]])),V288/SQRT(Table_pg3[[#This Row],[Удельное сопротивление грунта, Ом·м]]))</f>
        <v/>
      </c>
      <c r="Y288" s="62"/>
      <c r="Z288" s="44"/>
      <c r="AA288" s="43"/>
      <c r="AB288" s="7" t="str">
        <f t="shared" si="26"/>
        <v/>
      </c>
      <c r="AC288" s="7" t="str">
        <f>IFERROR(IF(Z288-Z287&lt;=0,"",AB288/SQRT(Table_pg4[[#This Row],[Удельное сопротивление грунта, Ом·м]])),AB288/SQRT(Table_pg4[[#This Row],[Удельное сопротивление грунта, Ом·м]]))</f>
        <v/>
      </c>
      <c r="AE288" s="62"/>
      <c r="AF288" s="44"/>
      <c r="AG288" s="43"/>
      <c r="AI288" s="7" t="str">
        <f>IFERROR(IF(AF288-AF287&lt;=0,"",AH288/SQRT(Table_pg5[[#This Row],[Удельное сопротивление грунта, Ом·м]])),AH288/SQRT(Table_pg5[[#This Row],[Удельное сопротивление грунта, Ом·м]]))</f>
        <v/>
      </c>
      <c r="AK288" s="62"/>
      <c r="AL288" s="44"/>
      <c r="AM288" s="43"/>
      <c r="AN288" s="7" t="str">
        <f t="shared" si="21"/>
        <v/>
      </c>
      <c r="AO288" s="7" t="str">
        <f>IFERROR(IF(AL288-AL287&lt;=0,"",AN288/SQRT(Table_pg6[[#This Row],[Удельное сопротивление грунта, Ом·м]])),AN288/SQRT(Table_pg6[[#This Row],[Удельное сопротивление грунта, Ом·м]]))</f>
        <v/>
      </c>
      <c r="AQ288" s="62"/>
      <c r="AR288" s="44"/>
      <c r="AS288" s="43"/>
      <c r="AU288" s="7" t="str">
        <f>IFERROR(IF(AR288-AR287&lt;=0,"",AT288/SQRT(Table_pg7[[#This Row],[Удельное сопротивление грунта, Ом·м]])),AT288/SQRT(Table_pg7[[#This Row],[Удельное сопротивление грунта, Ом·м]]))</f>
        <v/>
      </c>
      <c r="AW288" s="62"/>
      <c r="AX288" s="44"/>
      <c r="AY288" s="43"/>
      <c r="AZ288" s="7" t="str">
        <f t="shared" si="22"/>
        <v/>
      </c>
      <c r="BA288" s="7" t="str">
        <f>IFERROR(IF(AX288-AX287&lt;=0,"",AZ288/SQRT(Table_pg8[[#This Row],[Удельное сопротивление грунта, Ом·м]])),AZ288/SQRT(Table_pg8[[#This Row],[Удельное сопротивление грунта, Ом·м]]))</f>
        <v/>
      </c>
      <c r="BC288" s="62"/>
      <c r="BD288" s="44"/>
      <c r="BE288" s="43"/>
      <c r="BG288" s="7" t="str">
        <f>IFERROR(IF(BD288-AX307&lt;=0,"",BF288/SQRT(Table_pg9[[#This Row],[Удельное сопротивление грунта, Ом·м]])),BF288/SQRT(Table_pg9[[#This Row],[Удельное сопротивление грунта, Ом·м]]))</f>
        <v/>
      </c>
      <c r="BI288" s="62"/>
      <c r="BJ288" s="44"/>
      <c r="BK288" s="43"/>
      <c r="BM288" s="7" t="str">
        <f>IFERROR(IF(BJ288-BD317&lt;=0,"",BL288/SQRT(Table_pg10[[#This Row],[Удельное сопротивление грунта, Ом·м]])),BL288/SQRT(Table_pg10[[#This Row],[Удельное сопротивление грунта, Ом·м]]))</f>
        <v/>
      </c>
    </row>
    <row r="289" spans="1:65">
      <c r="A289" s="42"/>
      <c r="B289" s="44"/>
      <c r="C289" s="43"/>
      <c r="D289" s="7" t="str">
        <f t="shared" si="24"/>
        <v/>
      </c>
      <c r="E289" s="7" t="str">
        <f>IFERROR(IF(B289-B288&lt;=0,"",D289/SQRT(Table_pg[[#This Row],[Удельное сопротивление грунта, Ом·м]])),D289/SQRT(Table_pg[[#This Row],[Удельное сопротивление грунта, Ом·м]]))</f>
        <v/>
      </c>
      <c r="G289" s="49"/>
      <c r="H289" s="59"/>
      <c r="I289" s="56"/>
      <c r="J289" s="52" t="str">
        <f t="shared" si="25"/>
        <v/>
      </c>
      <c r="K289" s="7" t="str">
        <f>IFERROR(IF(H289-H288&lt;=0,"",J289/SQRT(Table_pg1[[#This Row],[Удельное сопротивление грунта, Ом·м]])),J289/SQRT(Table_pg1[[#This Row],[Удельное сопротивление грунта, Ом·м]]))</f>
        <v/>
      </c>
      <c r="M289" s="42"/>
      <c r="N289" s="44"/>
      <c r="O289" s="43"/>
      <c r="P289" s="7" t="str">
        <f t="shared" si="23"/>
        <v/>
      </c>
      <c r="Q289" s="7" t="str">
        <f>IFERROR(IF(N289-N288&lt;=0,"",P289/SQRT(Table_pg2[[#This Row],[Удельное сопротивление грунта, Ом·м]])),P289/SQRT(Table_pg2[[#This Row],[Удельное сопротивление грунта, Ом·м]]))</f>
        <v/>
      </c>
      <c r="S289" s="42"/>
      <c r="T289" s="44"/>
      <c r="U289" s="43"/>
      <c r="W289" s="7" t="str">
        <f>IFERROR(IF(T289-T288&lt;=0,"",V289/SQRT(Table_pg3[[#This Row],[Удельное сопротивление грунта, Ом·м]])),V289/SQRT(Table_pg3[[#This Row],[Удельное сопротивление грунта, Ом·м]]))</f>
        <v/>
      </c>
      <c r="Y289" s="42"/>
      <c r="Z289" s="44"/>
      <c r="AA289" s="43"/>
      <c r="AB289" s="7" t="str">
        <f t="shared" si="26"/>
        <v/>
      </c>
      <c r="AC289" s="7" t="str">
        <f>IFERROR(IF(Z289-Z288&lt;=0,"",AB289/SQRT(Table_pg4[[#This Row],[Удельное сопротивление грунта, Ом·м]])),AB289/SQRT(Table_pg4[[#This Row],[Удельное сопротивление грунта, Ом·м]]))</f>
        <v/>
      </c>
      <c r="AE289" s="42"/>
      <c r="AF289" s="44"/>
      <c r="AG289" s="43"/>
      <c r="AI289" s="7" t="str">
        <f>IFERROR(IF(AF289-AF288&lt;=0,"",AH289/SQRT(Table_pg5[[#This Row],[Удельное сопротивление грунта, Ом·м]])),AH289/SQRT(Table_pg5[[#This Row],[Удельное сопротивление грунта, Ом·м]]))</f>
        <v/>
      </c>
      <c r="AK289" s="42"/>
      <c r="AL289" s="44"/>
      <c r="AM289" s="43"/>
      <c r="AN289" s="7" t="str">
        <f t="shared" si="21"/>
        <v/>
      </c>
      <c r="AO289" s="7" t="str">
        <f>IFERROR(IF(AL289-AL288&lt;=0,"",AN289/SQRT(Table_pg6[[#This Row],[Удельное сопротивление грунта, Ом·м]])),AN289/SQRT(Table_pg6[[#This Row],[Удельное сопротивление грунта, Ом·м]]))</f>
        <v/>
      </c>
      <c r="AQ289" s="42"/>
      <c r="AR289" s="44"/>
      <c r="AS289" s="43"/>
      <c r="AU289" s="7" t="str">
        <f>IFERROR(IF(AR289-AR288&lt;=0,"",AT289/SQRT(Table_pg7[[#This Row],[Удельное сопротивление грунта, Ом·м]])),AT289/SQRT(Table_pg7[[#This Row],[Удельное сопротивление грунта, Ом·м]]))</f>
        <v/>
      </c>
      <c r="AW289" s="42"/>
      <c r="AX289" s="44"/>
      <c r="AY289" s="43"/>
      <c r="AZ289" s="7" t="str">
        <f t="shared" si="22"/>
        <v/>
      </c>
      <c r="BA289" s="7" t="str">
        <f>IFERROR(IF(AX289-AX288&lt;=0,"",AZ289/SQRT(Table_pg8[[#This Row],[Удельное сопротивление грунта, Ом·м]])),AZ289/SQRT(Table_pg8[[#This Row],[Удельное сопротивление грунта, Ом·м]]))</f>
        <v/>
      </c>
      <c r="BC289" s="42"/>
      <c r="BD289" s="44"/>
      <c r="BE289" s="43"/>
      <c r="BG289" s="7" t="str">
        <f>IFERROR(IF(BD289-AX308&lt;=0,"",BF289/SQRT(Table_pg9[[#This Row],[Удельное сопротивление грунта, Ом·м]])),BF289/SQRT(Table_pg9[[#This Row],[Удельное сопротивление грунта, Ом·м]]))</f>
        <v/>
      </c>
      <c r="BI289" s="42"/>
      <c r="BJ289" s="44"/>
      <c r="BK289" s="43"/>
      <c r="BM289" s="7" t="str">
        <f>IFERROR(IF(BJ289-BD318&lt;=0,"",BL289/SQRT(Table_pg10[[#This Row],[Удельное сопротивление грунта, Ом·м]])),BL289/SQRT(Table_pg10[[#This Row],[Удельное сопротивление грунта, Ом·м]]))</f>
        <v/>
      </c>
    </row>
    <row r="290" spans="1:65">
      <c r="A290" s="62"/>
      <c r="B290" s="44"/>
      <c r="C290" s="43"/>
      <c r="D290" s="7" t="str">
        <f t="shared" si="24"/>
        <v/>
      </c>
      <c r="E290" s="7" t="str">
        <f>IFERROR(IF(B290-B289&lt;=0,"",D290/SQRT(Table_pg[[#This Row],[Удельное сопротивление грунта, Ом·м]])),D290/SQRT(Table_pg[[#This Row],[Удельное сопротивление грунта, Ом·м]]))</f>
        <v/>
      </c>
      <c r="G290" s="38"/>
      <c r="H290" s="58"/>
      <c r="I290" s="55"/>
      <c r="J290" s="53" t="str">
        <f t="shared" si="25"/>
        <v/>
      </c>
      <c r="K290" s="7" t="str">
        <f>IFERROR(IF(H290-H289&lt;=0,"",J290/SQRT(Table_pg1[[#This Row],[Удельное сопротивление грунта, Ом·м]])),J290/SQRT(Table_pg1[[#This Row],[Удельное сопротивление грунта, Ом·м]]))</f>
        <v/>
      </c>
      <c r="M290" s="62"/>
      <c r="N290" s="44"/>
      <c r="O290" s="43"/>
      <c r="P290" s="7" t="str">
        <f t="shared" si="23"/>
        <v/>
      </c>
      <c r="Q290" s="7" t="str">
        <f>IFERROR(IF(N290-N289&lt;=0,"",P290/SQRT(Table_pg2[[#This Row],[Удельное сопротивление грунта, Ом·м]])),P290/SQRT(Table_pg2[[#This Row],[Удельное сопротивление грунта, Ом·м]]))</f>
        <v/>
      </c>
      <c r="S290" s="62"/>
      <c r="T290" s="44"/>
      <c r="U290" s="43"/>
      <c r="W290" s="7" t="str">
        <f>IFERROR(IF(T290-T289&lt;=0,"",V290/SQRT(Table_pg3[[#This Row],[Удельное сопротивление грунта, Ом·м]])),V290/SQRT(Table_pg3[[#This Row],[Удельное сопротивление грунта, Ом·м]]))</f>
        <v/>
      </c>
      <c r="Y290" s="62"/>
      <c r="Z290" s="44"/>
      <c r="AA290" s="43"/>
      <c r="AB290" s="7" t="str">
        <f t="shared" si="26"/>
        <v/>
      </c>
      <c r="AC290" s="7" t="str">
        <f>IFERROR(IF(Z290-Z289&lt;=0,"",AB290/SQRT(Table_pg4[[#This Row],[Удельное сопротивление грунта, Ом·м]])),AB290/SQRT(Table_pg4[[#This Row],[Удельное сопротивление грунта, Ом·м]]))</f>
        <v/>
      </c>
      <c r="AE290" s="62"/>
      <c r="AF290" s="44"/>
      <c r="AG290" s="43"/>
      <c r="AI290" s="7" t="str">
        <f>IFERROR(IF(AF290-AF289&lt;=0,"",AH290/SQRT(Table_pg5[[#This Row],[Удельное сопротивление грунта, Ом·м]])),AH290/SQRT(Table_pg5[[#This Row],[Удельное сопротивление грунта, Ом·м]]))</f>
        <v/>
      </c>
      <c r="AK290" s="62"/>
      <c r="AL290" s="44"/>
      <c r="AM290" s="43"/>
      <c r="AN290" s="7" t="str">
        <f t="shared" si="21"/>
        <v/>
      </c>
      <c r="AO290" s="7" t="str">
        <f>IFERROR(IF(AL290-AL289&lt;=0,"",AN290/SQRT(Table_pg6[[#This Row],[Удельное сопротивление грунта, Ом·м]])),AN290/SQRT(Table_pg6[[#This Row],[Удельное сопротивление грунта, Ом·м]]))</f>
        <v/>
      </c>
      <c r="AQ290" s="62"/>
      <c r="AR290" s="44"/>
      <c r="AS290" s="43"/>
      <c r="AU290" s="7" t="str">
        <f>IFERROR(IF(AR290-AR289&lt;=0,"",AT290/SQRT(Table_pg7[[#This Row],[Удельное сопротивление грунта, Ом·м]])),AT290/SQRT(Table_pg7[[#This Row],[Удельное сопротивление грунта, Ом·м]]))</f>
        <v/>
      </c>
      <c r="AW290" s="62"/>
      <c r="AX290" s="44"/>
      <c r="AY290" s="43"/>
      <c r="AZ290" s="7" t="str">
        <f t="shared" si="22"/>
        <v/>
      </c>
      <c r="BA290" s="7" t="str">
        <f>IFERROR(IF(AX290-AX289&lt;=0,"",AZ290/SQRT(Table_pg8[[#This Row],[Удельное сопротивление грунта, Ом·м]])),AZ290/SQRT(Table_pg8[[#This Row],[Удельное сопротивление грунта, Ом·м]]))</f>
        <v/>
      </c>
      <c r="BC290" s="62"/>
      <c r="BD290" s="44"/>
      <c r="BE290" s="43"/>
      <c r="BG290" s="7" t="str">
        <f>IFERROR(IF(BD290-AX309&lt;=0,"",BF290/SQRT(Table_pg9[[#This Row],[Удельное сопротивление грунта, Ом·м]])),BF290/SQRT(Table_pg9[[#This Row],[Удельное сопротивление грунта, Ом·м]]))</f>
        <v/>
      </c>
      <c r="BI290" s="62"/>
      <c r="BJ290" s="44"/>
      <c r="BK290" s="43"/>
      <c r="BM290" s="7" t="str">
        <f>IFERROR(IF(BJ290-BD319&lt;=0,"",BL290/SQRT(Table_pg10[[#This Row],[Удельное сопротивление грунта, Ом·м]])),BL290/SQRT(Table_pg10[[#This Row],[Удельное сопротивление грунта, Ом·м]]))</f>
        <v/>
      </c>
    </row>
    <row r="291" spans="1:65">
      <c r="A291" s="42"/>
      <c r="B291" s="44"/>
      <c r="C291" s="43"/>
      <c r="D291" s="7" t="str">
        <f t="shared" si="24"/>
        <v/>
      </c>
      <c r="E291" s="7" t="str">
        <f>IFERROR(IF(B291-B290&lt;=0,"",D291/SQRT(Table_pg[[#This Row],[Удельное сопротивление грунта, Ом·м]])),D291/SQRT(Table_pg[[#This Row],[Удельное сопротивление грунта, Ом·м]]))</f>
        <v/>
      </c>
      <c r="G291" s="49"/>
      <c r="H291" s="59"/>
      <c r="I291" s="56"/>
      <c r="J291" s="52" t="str">
        <f t="shared" si="25"/>
        <v/>
      </c>
      <c r="K291" s="7" t="str">
        <f>IFERROR(IF(H291-H290&lt;=0,"",J291/SQRT(Table_pg1[[#This Row],[Удельное сопротивление грунта, Ом·м]])),J291/SQRT(Table_pg1[[#This Row],[Удельное сопротивление грунта, Ом·м]]))</f>
        <v/>
      </c>
      <c r="M291" s="42"/>
      <c r="N291" s="44"/>
      <c r="O291" s="43"/>
      <c r="P291" s="7" t="str">
        <f t="shared" si="23"/>
        <v/>
      </c>
      <c r="Q291" s="7" t="str">
        <f>IFERROR(IF(N291-N290&lt;=0,"",P291/SQRT(Table_pg2[[#This Row],[Удельное сопротивление грунта, Ом·м]])),P291/SQRT(Table_pg2[[#This Row],[Удельное сопротивление грунта, Ом·м]]))</f>
        <v/>
      </c>
      <c r="S291" s="42"/>
      <c r="T291" s="44"/>
      <c r="U291" s="43"/>
      <c r="W291" s="7" t="str">
        <f>IFERROR(IF(T291-T290&lt;=0,"",V291/SQRT(Table_pg3[[#This Row],[Удельное сопротивление грунта, Ом·м]])),V291/SQRT(Table_pg3[[#This Row],[Удельное сопротивление грунта, Ом·м]]))</f>
        <v/>
      </c>
      <c r="Y291" s="42"/>
      <c r="Z291" s="44"/>
      <c r="AA291" s="43"/>
      <c r="AB291" s="7" t="str">
        <f t="shared" si="26"/>
        <v/>
      </c>
      <c r="AC291" s="7" t="str">
        <f>IFERROR(IF(Z291-Z290&lt;=0,"",AB291/SQRT(Table_pg4[[#This Row],[Удельное сопротивление грунта, Ом·м]])),AB291/SQRT(Table_pg4[[#This Row],[Удельное сопротивление грунта, Ом·м]]))</f>
        <v/>
      </c>
      <c r="AE291" s="42"/>
      <c r="AF291" s="44"/>
      <c r="AG291" s="43"/>
      <c r="AI291" s="7" t="str">
        <f>IFERROR(IF(AF291-AF290&lt;=0,"",AH291/SQRT(Table_pg5[[#This Row],[Удельное сопротивление грунта, Ом·м]])),AH291/SQRT(Table_pg5[[#This Row],[Удельное сопротивление грунта, Ом·м]]))</f>
        <v/>
      </c>
      <c r="AK291" s="42"/>
      <c r="AL291" s="44"/>
      <c r="AM291" s="43"/>
      <c r="AN291" s="7" t="str">
        <f t="shared" si="21"/>
        <v/>
      </c>
      <c r="AO291" s="7" t="str">
        <f>IFERROR(IF(AL291-AL290&lt;=0,"",AN291/SQRT(Table_pg6[[#This Row],[Удельное сопротивление грунта, Ом·м]])),AN291/SQRT(Table_pg6[[#This Row],[Удельное сопротивление грунта, Ом·м]]))</f>
        <v/>
      </c>
      <c r="AQ291" s="42"/>
      <c r="AR291" s="44"/>
      <c r="AS291" s="43"/>
      <c r="AU291" s="7" t="str">
        <f>IFERROR(IF(AR291-AR290&lt;=0,"",AT291/SQRT(Table_pg7[[#This Row],[Удельное сопротивление грунта, Ом·м]])),AT291/SQRT(Table_pg7[[#This Row],[Удельное сопротивление грунта, Ом·м]]))</f>
        <v/>
      </c>
      <c r="AW291" s="42"/>
      <c r="AX291" s="44"/>
      <c r="AY291" s="43"/>
      <c r="AZ291" s="7" t="str">
        <f t="shared" si="22"/>
        <v/>
      </c>
      <c r="BA291" s="7" t="str">
        <f>IFERROR(IF(AX291-AX290&lt;=0,"",AZ291/SQRT(Table_pg8[[#This Row],[Удельное сопротивление грунта, Ом·м]])),AZ291/SQRT(Table_pg8[[#This Row],[Удельное сопротивление грунта, Ом·м]]))</f>
        <v/>
      </c>
      <c r="BC291" s="42"/>
      <c r="BD291" s="44"/>
      <c r="BE291" s="43"/>
      <c r="BG291" s="7" t="str">
        <f>IFERROR(IF(BD291-AX310&lt;=0,"",BF291/SQRT(Table_pg9[[#This Row],[Удельное сопротивление грунта, Ом·м]])),BF291/SQRT(Table_pg9[[#This Row],[Удельное сопротивление грунта, Ом·м]]))</f>
        <v/>
      </c>
      <c r="BI291" s="42"/>
      <c r="BJ291" s="44"/>
      <c r="BK291" s="43"/>
      <c r="BM291" s="7" t="str">
        <f>IFERROR(IF(BJ291-BD320&lt;=0,"",BL291/SQRT(Table_pg10[[#This Row],[Удельное сопротивление грунта, Ом·м]])),BL291/SQRT(Table_pg10[[#This Row],[Удельное сопротивление грунта, Ом·м]]))</f>
        <v/>
      </c>
    </row>
    <row r="292" spans="1:65">
      <c r="A292" s="62"/>
      <c r="B292" s="44"/>
      <c r="C292" s="43"/>
      <c r="D292" s="7" t="str">
        <f t="shared" si="24"/>
        <v/>
      </c>
      <c r="E292" s="7" t="str">
        <f>IFERROR(IF(B292-B291&lt;=0,"",D292/SQRT(Table_pg[[#This Row],[Удельное сопротивление грунта, Ом·м]])),D292/SQRT(Table_pg[[#This Row],[Удельное сопротивление грунта, Ом·м]]))</f>
        <v/>
      </c>
      <c r="G292" s="38"/>
      <c r="H292" s="58"/>
      <c r="I292" s="55"/>
      <c r="J292" s="53" t="str">
        <f t="shared" si="25"/>
        <v/>
      </c>
      <c r="K292" s="7" t="str">
        <f>IFERROR(IF(H292-H291&lt;=0,"",J292/SQRT(Table_pg1[[#This Row],[Удельное сопротивление грунта, Ом·м]])),J292/SQRT(Table_pg1[[#This Row],[Удельное сопротивление грунта, Ом·м]]))</f>
        <v/>
      </c>
      <c r="M292" s="62"/>
      <c r="N292" s="44"/>
      <c r="O292" s="43"/>
      <c r="P292" s="7" t="str">
        <f t="shared" si="23"/>
        <v/>
      </c>
      <c r="Q292" s="7" t="str">
        <f>IFERROR(IF(N292-N291&lt;=0,"",P292/SQRT(Table_pg2[[#This Row],[Удельное сопротивление грунта, Ом·м]])),P292/SQRT(Table_pg2[[#This Row],[Удельное сопротивление грунта, Ом·м]]))</f>
        <v/>
      </c>
      <c r="S292" s="62"/>
      <c r="T292" s="44"/>
      <c r="U292" s="43"/>
      <c r="W292" s="7" t="str">
        <f>IFERROR(IF(T292-T291&lt;=0,"",V292/SQRT(Table_pg3[[#This Row],[Удельное сопротивление грунта, Ом·м]])),V292/SQRT(Table_pg3[[#This Row],[Удельное сопротивление грунта, Ом·м]]))</f>
        <v/>
      </c>
      <c r="Y292" s="62"/>
      <c r="Z292" s="44"/>
      <c r="AA292" s="43"/>
      <c r="AB292" s="7" t="str">
        <f t="shared" si="26"/>
        <v/>
      </c>
      <c r="AC292" s="7" t="str">
        <f>IFERROR(IF(Z292-Z291&lt;=0,"",AB292/SQRT(Table_pg4[[#This Row],[Удельное сопротивление грунта, Ом·м]])),AB292/SQRT(Table_pg4[[#This Row],[Удельное сопротивление грунта, Ом·м]]))</f>
        <v/>
      </c>
      <c r="AE292" s="62"/>
      <c r="AF292" s="44"/>
      <c r="AG292" s="43"/>
      <c r="AI292" s="7" t="str">
        <f>IFERROR(IF(AF292-AF291&lt;=0,"",AH292/SQRT(Table_pg5[[#This Row],[Удельное сопротивление грунта, Ом·м]])),AH292/SQRT(Table_pg5[[#This Row],[Удельное сопротивление грунта, Ом·м]]))</f>
        <v/>
      </c>
      <c r="AK292" s="62"/>
      <c r="AL292" s="44"/>
      <c r="AM292" s="43"/>
      <c r="AN292" s="7" t="str">
        <f t="shared" si="21"/>
        <v/>
      </c>
      <c r="AO292" s="7" t="str">
        <f>IFERROR(IF(AL292-AL291&lt;=0,"",AN292/SQRT(Table_pg6[[#This Row],[Удельное сопротивление грунта, Ом·м]])),AN292/SQRT(Table_pg6[[#This Row],[Удельное сопротивление грунта, Ом·м]]))</f>
        <v/>
      </c>
      <c r="AQ292" s="62"/>
      <c r="AR292" s="44"/>
      <c r="AS292" s="43"/>
      <c r="AU292" s="7" t="str">
        <f>IFERROR(IF(AR292-AR291&lt;=0,"",AT292/SQRT(Table_pg7[[#This Row],[Удельное сопротивление грунта, Ом·м]])),AT292/SQRT(Table_pg7[[#This Row],[Удельное сопротивление грунта, Ом·м]]))</f>
        <v/>
      </c>
      <c r="AW292" s="62"/>
      <c r="AX292" s="44"/>
      <c r="AY292" s="43"/>
      <c r="AZ292" s="7" t="str">
        <f t="shared" si="22"/>
        <v/>
      </c>
      <c r="BA292" s="7" t="str">
        <f>IFERROR(IF(AX292-AX291&lt;=0,"",AZ292/SQRT(Table_pg8[[#This Row],[Удельное сопротивление грунта, Ом·м]])),AZ292/SQRT(Table_pg8[[#This Row],[Удельное сопротивление грунта, Ом·м]]))</f>
        <v/>
      </c>
      <c r="BC292" s="62"/>
      <c r="BD292" s="44"/>
      <c r="BE292" s="43"/>
      <c r="BG292" s="7" t="str">
        <f>IFERROR(IF(BD292-AX311&lt;=0,"",BF292/SQRT(Table_pg9[[#This Row],[Удельное сопротивление грунта, Ом·м]])),BF292/SQRT(Table_pg9[[#This Row],[Удельное сопротивление грунта, Ом·м]]))</f>
        <v/>
      </c>
      <c r="BI292" s="62"/>
      <c r="BJ292" s="44"/>
      <c r="BK292" s="43"/>
      <c r="BM292" s="7" t="str">
        <f>IFERROR(IF(BJ292-BD321&lt;=0,"",BL292/SQRT(Table_pg10[[#This Row],[Удельное сопротивление грунта, Ом·м]])),BL292/SQRT(Table_pg10[[#This Row],[Удельное сопротивление грунта, Ом·м]]))</f>
        <v/>
      </c>
    </row>
    <row r="293" spans="1:65">
      <c r="A293" s="42"/>
      <c r="B293" s="44"/>
      <c r="C293" s="43"/>
      <c r="D293" s="7" t="str">
        <f t="shared" si="24"/>
        <v/>
      </c>
      <c r="E293" s="7" t="str">
        <f>IFERROR(IF(B293-B292&lt;=0,"",D293/SQRT(Table_pg[[#This Row],[Удельное сопротивление грунта, Ом·м]])),D293/SQRT(Table_pg[[#This Row],[Удельное сопротивление грунта, Ом·м]]))</f>
        <v/>
      </c>
      <c r="G293" s="49"/>
      <c r="H293" s="59"/>
      <c r="I293" s="56"/>
      <c r="J293" s="52" t="str">
        <f t="shared" si="25"/>
        <v/>
      </c>
      <c r="K293" s="7" t="str">
        <f>IFERROR(IF(H293-H292&lt;=0,"",J293/SQRT(Table_pg1[[#This Row],[Удельное сопротивление грунта, Ом·м]])),J293/SQRT(Table_pg1[[#This Row],[Удельное сопротивление грунта, Ом·м]]))</f>
        <v/>
      </c>
      <c r="M293" s="42"/>
      <c r="N293" s="44"/>
      <c r="O293" s="43"/>
      <c r="P293" s="7" t="str">
        <f t="shared" si="23"/>
        <v/>
      </c>
      <c r="Q293" s="7" t="str">
        <f>IFERROR(IF(N293-N292&lt;=0,"",P293/SQRT(Table_pg2[[#This Row],[Удельное сопротивление грунта, Ом·м]])),P293/SQRT(Table_pg2[[#This Row],[Удельное сопротивление грунта, Ом·м]]))</f>
        <v/>
      </c>
      <c r="S293" s="42"/>
      <c r="T293" s="44"/>
      <c r="U293" s="43"/>
      <c r="W293" s="7" t="str">
        <f>IFERROR(IF(T293-T292&lt;=0,"",V293/SQRT(Table_pg3[[#This Row],[Удельное сопротивление грунта, Ом·м]])),V293/SQRT(Table_pg3[[#This Row],[Удельное сопротивление грунта, Ом·м]]))</f>
        <v/>
      </c>
      <c r="Y293" s="42"/>
      <c r="Z293" s="44"/>
      <c r="AA293" s="43"/>
      <c r="AB293" s="7" t="str">
        <f t="shared" si="26"/>
        <v/>
      </c>
      <c r="AC293" s="7" t="str">
        <f>IFERROR(IF(Z293-Z292&lt;=0,"",AB293/SQRT(Table_pg4[[#This Row],[Удельное сопротивление грунта, Ом·м]])),AB293/SQRT(Table_pg4[[#This Row],[Удельное сопротивление грунта, Ом·м]]))</f>
        <v/>
      </c>
      <c r="AE293" s="42"/>
      <c r="AF293" s="44"/>
      <c r="AG293" s="43"/>
      <c r="AI293" s="7" t="str">
        <f>IFERROR(IF(AF293-AF292&lt;=0,"",AH293/SQRT(Table_pg5[[#This Row],[Удельное сопротивление грунта, Ом·м]])),AH293/SQRT(Table_pg5[[#This Row],[Удельное сопротивление грунта, Ом·м]]))</f>
        <v/>
      </c>
      <c r="AK293" s="42"/>
      <c r="AL293" s="44"/>
      <c r="AM293" s="43"/>
      <c r="AN293" s="7" t="str">
        <f t="shared" si="21"/>
        <v/>
      </c>
      <c r="AO293" s="7" t="str">
        <f>IFERROR(IF(AL293-AL292&lt;=0,"",AN293/SQRT(Table_pg6[[#This Row],[Удельное сопротивление грунта, Ом·м]])),AN293/SQRT(Table_pg6[[#This Row],[Удельное сопротивление грунта, Ом·м]]))</f>
        <v/>
      </c>
      <c r="AQ293" s="42"/>
      <c r="AR293" s="44"/>
      <c r="AS293" s="43"/>
      <c r="AU293" s="7" t="str">
        <f>IFERROR(IF(AR293-AR292&lt;=0,"",AT293/SQRT(Table_pg7[[#This Row],[Удельное сопротивление грунта, Ом·м]])),AT293/SQRT(Table_pg7[[#This Row],[Удельное сопротивление грунта, Ом·м]]))</f>
        <v/>
      </c>
      <c r="AW293" s="42"/>
      <c r="AX293" s="44"/>
      <c r="AY293" s="43"/>
      <c r="AZ293" s="7" t="str">
        <f t="shared" si="22"/>
        <v/>
      </c>
      <c r="BA293" s="7" t="str">
        <f>IFERROR(IF(AX293-AX292&lt;=0,"",AZ293/SQRT(Table_pg8[[#This Row],[Удельное сопротивление грунта, Ом·м]])),AZ293/SQRT(Table_pg8[[#This Row],[Удельное сопротивление грунта, Ом·м]]))</f>
        <v/>
      </c>
      <c r="BC293" s="42"/>
      <c r="BD293" s="44"/>
      <c r="BE293" s="43"/>
      <c r="BG293" s="7" t="str">
        <f>IFERROR(IF(BD293-AX312&lt;=0,"",BF293/SQRT(Table_pg9[[#This Row],[Удельное сопротивление грунта, Ом·м]])),BF293/SQRT(Table_pg9[[#This Row],[Удельное сопротивление грунта, Ом·м]]))</f>
        <v/>
      </c>
      <c r="BI293" s="42"/>
      <c r="BJ293" s="44"/>
      <c r="BK293" s="43"/>
      <c r="BM293" s="7" t="str">
        <f>IFERROR(IF(BJ293-BD322&lt;=0,"",BL293/SQRT(Table_pg10[[#This Row],[Удельное сопротивление грунта, Ом·м]])),BL293/SQRT(Table_pg10[[#This Row],[Удельное сопротивление грунта, Ом·м]]))</f>
        <v/>
      </c>
    </row>
    <row r="294" spans="1:65">
      <c r="A294" s="62"/>
      <c r="B294" s="44"/>
      <c r="C294" s="43"/>
      <c r="D294" s="7" t="str">
        <f t="shared" si="24"/>
        <v/>
      </c>
      <c r="E294" s="7" t="str">
        <f>IFERROR(IF(B294-B293&lt;=0,"",D294/SQRT(Table_pg[[#This Row],[Удельное сопротивление грунта, Ом·м]])),D294/SQRT(Table_pg[[#This Row],[Удельное сопротивление грунта, Ом·м]]))</f>
        <v/>
      </c>
      <c r="G294" s="38"/>
      <c r="H294" s="58"/>
      <c r="I294" s="55"/>
      <c r="J294" s="53" t="str">
        <f t="shared" si="25"/>
        <v/>
      </c>
      <c r="K294" s="7" t="str">
        <f>IFERROR(IF(H294-H293&lt;=0,"",J294/SQRT(Table_pg1[[#This Row],[Удельное сопротивление грунта, Ом·м]])),J294/SQRT(Table_pg1[[#This Row],[Удельное сопротивление грунта, Ом·м]]))</f>
        <v/>
      </c>
      <c r="M294" s="62"/>
      <c r="N294" s="44"/>
      <c r="O294" s="43"/>
      <c r="P294" s="7" t="str">
        <f t="shared" si="23"/>
        <v/>
      </c>
      <c r="Q294" s="7" t="str">
        <f>IFERROR(IF(N294-N293&lt;=0,"",P294/SQRT(Table_pg2[[#This Row],[Удельное сопротивление грунта, Ом·м]])),P294/SQRT(Table_pg2[[#This Row],[Удельное сопротивление грунта, Ом·м]]))</f>
        <v/>
      </c>
      <c r="S294" s="62"/>
      <c r="T294" s="44"/>
      <c r="U294" s="43"/>
      <c r="W294" s="7" t="str">
        <f>IFERROR(IF(T294-T293&lt;=0,"",V294/SQRT(Table_pg3[[#This Row],[Удельное сопротивление грунта, Ом·м]])),V294/SQRT(Table_pg3[[#This Row],[Удельное сопротивление грунта, Ом·м]]))</f>
        <v/>
      </c>
      <c r="Y294" s="62"/>
      <c r="Z294" s="44"/>
      <c r="AA294" s="43"/>
      <c r="AB294" s="7" t="str">
        <f t="shared" si="26"/>
        <v/>
      </c>
      <c r="AC294" s="7" t="str">
        <f>IFERROR(IF(Z294-Z293&lt;=0,"",AB294/SQRT(Table_pg4[[#This Row],[Удельное сопротивление грунта, Ом·м]])),AB294/SQRT(Table_pg4[[#This Row],[Удельное сопротивление грунта, Ом·м]]))</f>
        <v/>
      </c>
      <c r="AE294" s="62"/>
      <c r="AF294" s="44"/>
      <c r="AG294" s="43"/>
      <c r="AI294" s="7" t="str">
        <f>IFERROR(IF(AF294-AF293&lt;=0,"",AH294/SQRT(Table_pg5[[#This Row],[Удельное сопротивление грунта, Ом·м]])),AH294/SQRT(Table_pg5[[#This Row],[Удельное сопротивление грунта, Ом·м]]))</f>
        <v/>
      </c>
      <c r="AK294" s="62"/>
      <c r="AL294" s="44"/>
      <c r="AM294" s="43"/>
      <c r="AN294" s="7" t="str">
        <f t="shared" si="21"/>
        <v/>
      </c>
      <c r="AO294" s="7" t="str">
        <f>IFERROR(IF(AL294-AL293&lt;=0,"",AN294/SQRT(Table_pg6[[#This Row],[Удельное сопротивление грунта, Ом·м]])),AN294/SQRT(Table_pg6[[#This Row],[Удельное сопротивление грунта, Ом·м]]))</f>
        <v/>
      </c>
      <c r="AQ294" s="62"/>
      <c r="AR294" s="44"/>
      <c r="AS294" s="43"/>
      <c r="AU294" s="7" t="str">
        <f>IFERROR(IF(AR294-AR293&lt;=0,"",AT294/SQRT(Table_pg7[[#This Row],[Удельное сопротивление грунта, Ом·м]])),AT294/SQRT(Table_pg7[[#This Row],[Удельное сопротивление грунта, Ом·м]]))</f>
        <v/>
      </c>
      <c r="AW294" s="62"/>
      <c r="AX294" s="44"/>
      <c r="AY294" s="43"/>
      <c r="AZ294" s="7" t="str">
        <f t="shared" si="22"/>
        <v/>
      </c>
      <c r="BA294" s="7" t="str">
        <f>IFERROR(IF(AX294-AX293&lt;=0,"",AZ294/SQRT(Table_pg8[[#This Row],[Удельное сопротивление грунта, Ом·м]])),AZ294/SQRT(Table_pg8[[#This Row],[Удельное сопротивление грунта, Ом·м]]))</f>
        <v/>
      </c>
      <c r="BC294" s="62"/>
      <c r="BD294" s="44"/>
      <c r="BE294" s="43"/>
      <c r="BG294" s="7" t="str">
        <f>IFERROR(IF(BD294-AX313&lt;=0,"",BF294/SQRT(Table_pg9[[#This Row],[Удельное сопротивление грунта, Ом·м]])),BF294/SQRT(Table_pg9[[#This Row],[Удельное сопротивление грунта, Ом·м]]))</f>
        <v/>
      </c>
      <c r="BI294" s="62"/>
      <c r="BJ294" s="44"/>
      <c r="BK294" s="43"/>
      <c r="BM294" s="7" t="str">
        <f>IFERROR(IF(BJ294-BD323&lt;=0,"",BL294/SQRT(Table_pg10[[#This Row],[Удельное сопротивление грунта, Ом·м]])),BL294/SQRT(Table_pg10[[#This Row],[Удельное сопротивление грунта, Ом·м]]))</f>
        <v/>
      </c>
    </row>
    <row r="295" spans="1:65">
      <c r="A295" s="42"/>
      <c r="B295" s="44"/>
      <c r="C295" s="43"/>
      <c r="D295" s="7" t="str">
        <f t="shared" si="24"/>
        <v/>
      </c>
      <c r="E295" s="7" t="str">
        <f>IFERROR(IF(B295-B294&lt;=0,"",D295/SQRT(Table_pg[[#This Row],[Удельное сопротивление грунта, Ом·м]])),D295/SQRT(Table_pg[[#This Row],[Удельное сопротивление грунта, Ом·м]]))</f>
        <v/>
      </c>
      <c r="G295" s="49"/>
      <c r="H295" s="59"/>
      <c r="I295" s="56"/>
      <c r="J295" s="52" t="str">
        <f t="shared" si="25"/>
        <v/>
      </c>
      <c r="K295" s="7" t="str">
        <f>IFERROR(IF(H295-H294&lt;=0,"",J295/SQRT(Table_pg1[[#This Row],[Удельное сопротивление грунта, Ом·м]])),J295/SQRT(Table_pg1[[#This Row],[Удельное сопротивление грунта, Ом·м]]))</f>
        <v/>
      </c>
      <c r="M295" s="42"/>
      <c r="N295" s="44"/>
      <c r="O295" s="43"/>
      <c r="P295" s="7" t="str">
        <f t="shared" si="23"/>
        <v/>
      </c>
      <c r="Q295" s="7" t="str">
        <f>IFERROR(IF(N295-N294&lt;=0,"",P295/SQRT(Table_pg2[[#This Row],[Удельное сопротивление грунта, Ом·м]])),P295/SQRT(Table_pg2[[#This Row],[Удельное сопротивление грунта, Ом·м]]))</f>
        <v/>
      </c>
      <c r="S295" s="42"/>
      <c r="T295" s="44"/>
      <c r="U295" s="43"/>
      <c r="W295" s="7" t="str">
        <f>IFERROR(IF(T295-T294&lt;=0,"",V295/SQRT(Table_pg3[[#This Row],[Удельное сопротивление грунта, Ом·м]])),V295/SQRT(Table_pg3[[#This Row],[Удельное сопротивление грунта, Ом·м]]))</f>
        <v/>
      </c>
      <c r="Y295" s="42"/>
      <c r="Z295" s="44"/>
      <c r="AA295" s="43"/>
      <c r="AB295" s="7" t="str">
        <f t="shared" si="26"/>
        <v/>
      </c>
      <c r="AC295" s="7" t="str">
        <f>IFERROR(IF(Z295-Z294&lt;=0,"",AB295/SQRT(Table_pg4[[#This Row],[Удельное сопротивление грунта, Ом·м]])),AB295/SQRT(Table_pg4[[#This Row],[Удельное сопротивление грунта, Ом·м]]))</f>
        <v/>
      </c>
      <c r="AE295" s="42"/>
      <c r="AF295" s="44"/>
      <c r="AG295" s="43"/>
      <c r="AI295" s="7" t="str">
        <f>IFERROR(IF(AF295-AF294&lt;=0,"",AH295/SQRT(Table_pg5[[#This Row],[Удельное сопротивление грунта, Ом·м]])),AH295/SQRT(Table_pg5[[#This Row],[Удельное сопротивление грунта, Ом·м]]))</f>
        <v/>
      </c>
      <c r="AK295" s="42"/>
      <c r="AL295" s="44"/>
      <c r="AM295" s="43"/>
      <c r="AN295" s="7" t="str">
        <f t="shared" si="21"/>
        <v/>
      </c>
      <c r="AO295" s="7" t="str">
        <f>IFERROR(IF(AL295-AL294&lt;=0,"",AN295/SQRT(Table_pg6[[#This Row],[Удельное сопротивление грунта, Ом·м]])),AN295/SQRT(Table_pg6[[#This Row],[Удельное сопротивление грунта, Ом·м]]))</f>
        <v/>
      </c>
      <c r="AQ295" s="42"/>
      <c r="AR295" s="44"/>
      <c r="AS295" s="43"/>
      <c r="AU295" s="7" t="str">
        <f>IFERROR(IF(AR295-AR294&lt;=0,"",AT295/SQRT(Table_pg7[[#This Row],[Удельное сопротивление грунта, Ом·м]])),AT295/SQRT(Table_pg7[[#This Row],[Удельное сопротивление грунта, Ом·м]]))</f>
        <v/>
      </c>
      <c r="AW295" s="42"/>
      <c r="AX295" s="44"/>
      <c r="AY295" s="43"/>
      <c r="AZ295" s="7" t="str">
        <f t="shared" si="22"/>
        <v/>
      </c>
      <c r="BA295" s="7" t="str">
        <f>IFERROR(IF(AX295-AX294&lt;=0,"",AZ295/SQRT(Table_pg8[[#This Row],[Удельное сопротивление грунта, Ом·м]])),AZ295/SQRT(Table_pg8[[#This Row],[Удельное сопротивление грунта, Ом·м]]))</f>
        <v/>
      </c>
      <c r="BC295" s="42"/>
      <c r="BD295" s="44"/>
      <c r="BE295" s="43"/>
      <c r="BG295" s="7" t="str">
        <f>IFERROR(IF(BD295-AX314&lt;=0,"",BF295/SQRT(Table_pg9[[#This Row],[Удельное сопротивление грунта, Ом·м]])),BF295/SQRT(Table_pg9[[#This Row],[Удельное сопротивление грунта, Ом·м]]))</f>
        <v/>
      </c>
      <c r="BI295" s="42"/>
      <c r="BJ295" s="44"/>
      <c r="BK295" s="43"/>
      <c r="BM295" s="7" t="str">
        <f>IFERROR(IF(BJ295-BD324&lt;=0,"",BL295/SQRT(Table_pg10[[#This Row],[Удельное сопротивление грунта, Ом·м]])),BL295/SQRT(Table_pg10[[#This Row],[Удельное сопротивление грунта, Ом·м]]))</f>
        <v/>
      </c>
    </row>
    <row r="296" spans="1:65">
      <c r="A296" s="62"/>
      <c r="B296" s="44"/>
      <c r="C296" s="43"/>
      <c r="D296" s="7" t="str">
        <f t="shared" si="24"/>
        <v/>
      </c>
      <c r="E296" s="7" t="str">
        <f>IFERROR(IF(B296-B295&lt;=0,"",D296/SQRT(Table_pg[[#This Row],[Удельное сопротивление грунта, Ом·м]])),D296/SQRT(Table_pg[[#This Row],[Удельное сопротивление грунта, Ом·м]]))</f>
        <v/>
      </c>
      <c r="G296" s="38"/>
      <c r="H296" s="58"/>
      <c r="I296" s="55"/>
      <c r="J296" s="53" t="str">
        <f t="shared" si="25"/>
        <v/>
      </c>
      <c r="K296" s="7" t="str">
        <f>IFERROR(IF(H296-H295&lt;=0,"",J296/SQRT(Table_pg1[[#This Row],[Удельное сопротивление грунта, Ом·м]])),J296/SQRT(Table_pg1[[#This Row],[Удельное сопротивление грунта, Ом·м]]))</f>
        <v/>
      </c>
      <c r="M296" s="62"/>
      <c r="N296" s="44"/>
      <c r="O296" s="43"/>
      <c r="P296" s="7" t="str">
        <f t="shared" si="23"/>
        <v/>
      </c>
      <c r="Q296" s="7" t="str">
        <f>IFERROR(IF(N296-N295&lt;=0,"",P296/SQRT(Table_pg2[[#This Row],[Удельное сопротивление грунта, Ом·м]])),P296/SQRT(Table_pg2[[#This Row],[Удельное сопротивление грунта, Ом·м]]))</f>
        <v/>
      </c>
      <c r="S296" s="62"/>
      <c r="T296" s="44"/>
      <c r="U296" s="43"/>
      <c r="W296" s="7" t="str">
        <f>IFERROR(IF(T296-T295&lt;=0,"",V296/SQRT(Table_pg3[[#This Row],[Удельное сопротивление грунта, Ом·м]])),V296/SQRT(Table_pg3[[#This Row],[Удельное сопротивление грунта, Ом·м]]))</f>
        <v/>
      </c>
      <c r="Y296" s="62"/>
      <c r="Z296" s="44"/>
      <c r="AA296" s="43"/>
      <c r="AB296" s="7" t="str">
        <f t="shared" si="26"/>
        <v/>
      </c>
      <c r="AC296" s="7" t="str">
        <f>IFERROR(IF(Z296-Z295&lt;=0,"",AB296/SQRT(Table_pg4[[#This Row],[Удельное сопротивление грунта, Ом·м]])),AB296/SQRT(Table_pg4[[#This Row],[Удельное сопротивление грунта, Ом·м]]))</f>
        <v/>
      </c>
      <c r="AE296" s="62"/>
      <c r="AF296" s="44"/>
      <c r="AG296" s="43"/>
      <c r="AI296" s="7" t="str">
        <f>IFERROR(IF(AF296-AF295&lt;=0,"",AH296/SQRT(Table_pg5[[#This Row],[Удельное сопротивление грунта, Ом·м]])),AH296/SQRT(Table_pg5[[#This Row],[Удельное сопротивление грунта, Ом·м]]))</f>
        <v/>
      </c>
      <c r="AK296" s="62"/>
      <c r="AL296" s="44"/>
      <c r="AM296" s="43"/>
      <c r="AN296" s="7" t="str">
        <f t="shared" si="21"/>
        <v/>
      </c>
      <c r="AO296" s="7" t="str">
        <f>IFERROR(IF(AL296-AL295&lt;=0,"",AN296/SQRT(Table_pg6[[#This Row],[Удельное сопротивление грунта, Ом·м]])),AN296/SQRT(Table_pg6[[#This Row],[Удельное сопротивление грунта, Ом·м]]))</f>
        <v/>
      </c>
      <c r="AQ296" s="62"/>
      <c r="AR296" s="44"/>
      <c r="AS296" s="43"/>
      <c r="AU296" s="7" t="str">
        <f>IFERROR(IF(AR296-AR295&lt;=0,"",AT296/SQRT(Table_pg7[[#This Row],[Удельное сопротивление грунта, Ом·м]])),AT296/SQRT(Table_pg7[[#This Row],[Удельное сопротивление грунта, Ом·м]]))</f>
        <v/>
      </c>
      <c r="AW296" s="62"/>
      <c r="AX296" s="44"/>
      <c r="AY296" s="43"/>
      <c r="AZ296" s="7" t="str">
        <f t="shared" si="22"/>
        <v/>
      </c>
      <c r="BA296" s="7" t="str">
        <f>IFERROR(IF(AX296-AX295&lt;=0,"",AZ296/SQRT(Table_pg8[[#This Row],[Удельное сопротивление грунта, Ом·м]])),AZ296/SQRT(Table_pg8[[#This Row],[Удельное сопротивление грунта, Ом·м]]))</f>
        <v/>
      </c>
      <c r="BC296" s="62"/>
      <c r="BD296" s="44"/>
      <c r="BE296" s="43"/>
      <c r="BG296" s="7" t="str">
        <f>IFERROR(IF(BD296-AX315&lt;=0,"",BF296/SQRT(Table_pg9[[#This Row],[Удельное сопротивление грунта, Ом·м]])),BF296/SQRT(Table_pg9[[#This Row],[Удельное сопротивление грунта, Ом·м]]))</f>
        <v/>
      </c>
      <c r="BI296" s="62"/>
      <c r="BJ296" s="44"/>
      <c r="BK296" s="43"/>
      <c r="BM296" s="7" t="str">
        <f>IFERROR(IF(BJ296-BD325&lt;=0,"",BL296/SQRT(Table_pg10[[#This Row],[Удельное сопротивление грунта, Ом·м]])),BL296/SQRT(Table_pg10[[#This Row],[Удельное сопротивление грунта, Ом·м]]))</f>
        <v/>
      </c>
    </row>
    <row r="297" spans="1:65">
      <c r="A297" s="42"/>
      <c r="B297" s="44"/>
      <c r="C297" s="43"/>
      <c r="D297" s="7" t="str">
        <f t="shared" si="24"/>
        <v/>
      </c>
      <c r="E297" s="7" t="str">
        <f>IFERROR(IF(B297-B296&lt;=0,"",D297/SQRT(Table_pg[[#This Row],[Удельное сопротивление грунта, Ом·м]])),D297/SQRT(Table_pg[[#This Row],[Удельное сопротивление грунта, Ом·м]]))</f>
        <v/>
      </c>
      <c r="G297" s="49"/>
      <c r="H297" s="59"/>
      <c r="I297" s="56"/>
      <c r="J297" s="52" t="str">
        <f t="shared" si="25"/>
        <v/>
      </c>
      <c r="K297" s="7" t="str">
        <f>IFERROR(IF(H297-H296&lt;=0,"",J297/SQRT(Table_pg1[[#This Row],[Удельное сопротивление грунта, Ом·м]])),J297/SQRT(Table_pg1[[#This Row],[Удельное сопротивление грунта, Ом·м]]))</f>
        <v/>
      </c>
      <c r="M297" s="42"/>
      <c r="N297" s="44"/>
      <c r="O297" s="43"/>
      <c r="P297" s="7" t="str">
        <f t="shared" si="23"/>
        <v/>
      </c>
      <c r="Q297" s="7" t="str">
        <f>IFERROR(IF(N297-N296&lt;=0,"",P297/SQRT(Table_pg2[[#This Row],[Удельное сопротивление грунта, Ом·м]])),P297/SQRT(Table_pg2[[#This Row],[Удельное сопротивление грунта, Ом·м]]))</f>
        <v/>
      </c>
      <c r="S297" s="42"/>
      <c r="T297" s="44"/>
      <c r="U297" s="43"/>
      <c r="W297" s="7" t="str">
        <f>IFERROR(IF(T297-T296&lt;=0,"",V297/SQRT(Table_pg3[[#This Row],[Удельное сопротивление грунта, Ом·м]])),V297/SQRT(Table_pg3[[#This Row],[Удельное сопротивление грунта, Ом·м]]))</f>
        <v/>
      </c>
      <c r="Y297" s="42"/>
      <c r="Z297" s="44"/>
      <c r="AA297" s="43"/>
      <c r="AB297" s="7" t="str">
        <f t="shared" si="26"/>
        <v/>
      </c>
      <c r="AC297" s="7" t="str">
        <f>IFERROR(IF(Z297-Z296&lt;=0,"",AB297/SQRT(Table_pg4[[#This Row],[Удельное сопротивление грунта, Ом·м]])),AB297/SQRT(Table_pg4[[#This Row],[Удельное сопротивление грунта, Ом·м]]))</f>
        <v/>
      </c>
      <c r="AE297" s="42"/>
      <c r="AF297" s="44"/>
      <c r="AG297" s="43"/>
      <c r="AI297" s="7" t="str">
        <f>IFERROR(IF(AF297-AF296&lt;=0,"",AH297/SQRT(Table_pg5[[#This Row],[Удельное сопротивление грунта, Ом·м]])),AH297/SQRT(Table_pg5[[#This Row],[Удельное сопротивление грунта, Ом·м]]))</f>
        <v/>
      </c>
      <c r="AK297" s="42"/>
      <c r="AL297" s="44"/>
      <c r="AM297" s="43"/>
      <c r="AN297" s="7" t="str">
        <f t="shared" ref="AN297:AN360" si="27">IFERROR(IF(AL297-AL296&lt;=0,"",(AL297-AL296)*1000),100)</f>
        <v/>
      </c>
      <c r="AO297" s="7" t="str">
        <f>IFERROR(IF(AL297-AL296&lt;=0,"",AN297/SQRT(Table_pg6[[#This Row],[Удельное сопротивление грунта, Ом·м]])),AN297/SQRT(Table_pg6[[#This Row],[Удельное сопротивление грунта, Ом·м]]))</f>
        <v/>
      </c>
      <c r="AQ297" s="42"/>
      <c r="AR297" s="44"/>
      <c r="AS297" s="43"/>
      <c r="AU297" s="7" t="str">
        <f>IFERROR(IF(AR297-AR296&lt;=0,"",AT297/SQRT(Table_pg7[[#This Row],[Удельное сопротивление грунта, Ом·м]])),AT297/SQRT(Table_pg7[[#This Row],[Удельное сопротивление грунта, Ом·м]]))</f>
        <v/>
      </c>
      <c r="AW297" s="42"/>
      <c r="AX297" s="44"/>
      <c r="AY297" s="43"/>
      <c r="AZ297" s="7" t="str">
        <f t="shared" ref="AZ297:AZ360" si="28">IFERROR(IF(AX297-AX296&lt;=0,"",(AX297-AX296)*1000),100)</f>
        <v/>
      </c>
      <c r="BA297" s="7" t="str">
        <f>IFERROR(IF(AX297-AX296&lt;=0,"",AZ297/SQRT(Table_pg8[[#This Row],[Удельное сопротивление грунта, Ом·м]])),AZ297/SQRT(Table_pg8[[#This Row],[Удельное сопротивление грунта, Ом·м]]))</f>
        <v/>
      </c>
      <c r="BC297" s="42"/>
      <c r="BD297" s="44"/>
      <c r="BE297" s="43"/>
      <c r="BG297" s="7" t="str">
        <f>IFERROR(IF(BD297-AX316&lt;=0,"",BF297/SQRT(Table_pg9[[#This Row],[Удельное сопротивление грунта, Ом·м]])),BF297/SQRT(Table_pg9[[#This Row],[Удельное сопротивление грунта, Ом·м]]))</f>
        <v/>
      </c>
      <c r="BI297" s="42"/>
      <c r="BJ297" s="44"/>
      <c r="BK297" s="43"/>
      <c r="BM297" s="7" t="str">
        <f>IFERROR(IF(BJ297-BD326&lt;=0,"",BL297/SQRT(Table_pg10[[#This Row],[Удельное сопротивление грунта, Ом·м]])),BL297/SQRT(Table_pg10[[#This Row],[Удельное сопротивление грунта, Ом·м]]))</f>
        <v/>
      </c>
    </row>
    <row r="298" spans="1:65">
      <c r="A298" s="62"/>
      <c r="B298" s="44"/>
      <c r="C298" s="43"/>
      <c r="D298" s="7" t="str">
        <f t="shared" si="24"/>
        <v/>
      </c>
      <c r="E298" s="7" t="str">
        <f>IFERROR(IF(B298-B297&lt;=0,"",D298/SQRT(Table_pg[[#This Row],[Удельное сопротивление грунта, Ом·м]])),D298/SQRT(Table_pg[[#This Row],[Удельное сопротивление грунта, Ом·м]]))</f>
        <v/>
      </c>
      <c r="G298" s="38"/>
      <c r="H298" s="58"/>
      <c r="I298" s="55"/>
      <c r="J298" s="53" t="str">
        <f t="shared" si="25"/>
        <v/>
      </c>
      <c r="K298" s="7" t="str">
        <f>IFERROR(IF(H298-H297&lt;=0,"",J298/SQRT(Table_pg1[[#This Row],[Удельное сопротивление грунта, Ом·м]])),J298/SQRT(Table_pg1[[#This Row],[Удельное сопротивление грунта, Ом·м]]))</f>
        <v/>
      </c>
      <c r="M298" s="62"/>
      <c r="N298" s="44"/>
      <c r="O298" s="43"/>
      <c r="P298" s="7" t="str">
        <f t="shared" si="23"/>
        <v/>
      </c>
      <c r="Q298" s="7" t="str">
        <f>IFERROR(IF(N298-N297&lt;=0,"",P298/SQRT(Table_pg2[[#This Row],[Удельное сопротивление грунта, Ом·м]])),P298/SQRT(Table_pg2[[#This Row],[Удельное сопротивление грунта, Ом·м]]))</f>
        <v/>
      </c>
      <c r="S298" s="62"/>
      <c r="T298" s="44"/>
      <c r="U298" s="43"/>
      <c r="W298" s="7" t="str">
        <f>IFERROR(IF(T298-T297&lt;=0,"",V298/SQRT(Table_pg3[[#This Row],[Удельное сопротивление грунта, Ом·м]])),V298/SQRT(Table_pg3[[#This Row],[Удельное сопротивление грунта, Ом·м]]))</f>
        <v/>
      </c>
      <c r="Y298" s="62"/>
      <c r="Z298" s="44"/>
      <c r="AA298" s="43"/>
      <c r="AB298" s="7" t="str">
        <f t="shared" si="26"/>
        <v/>
      </c>
      <c r="AC298" s="7" t="str">
        <f>IFERROR(IF(Z298-Z297&lt;=0,"",AB298/SQRT(Table_pg4[[#This Row],[Удельное сопротивление грунта, Ом·м]])),AB298/SQRT(Table_pg4[[#This Row],[Удельное сопротивление грунта, Ом·м]]))</f>
        <v/>
      </c>
      <c r="AE298" s="62"/>
      <c r="AF298" s="44"/>
      <c r="AG298" s="43"/>
      <c r="AI298" s="7" t="str">
        <f>IFERROR(IF(AF298-AF297&lt;=0,"",AH298/SQRT(Table_pg5[[#This Row],[Удельное сопротивление грунта, Ом·м]])),AH298/SQRT(Table_pg5[[#This Row],[Удельное сопротивление грунта, Ом·м]]))</f>
        <v/>
      </c>
      <c r="AK298" s="62"/>
      <c r="AL298" s="44"/>
      <c r="AM298" s="43"/>
      <c r="AN298" s="7" t="str">
        <f t="shared" si="27"/>
        <v/>
      </c>
      <c r="AO298" s="7" t="str">
        <f>IFERROR(IF(AL298-AL297&lt;=0,"",AN298/SQRT(Table_pg6[[#This Row],[Удельное сопротивление грунта, Ом·м]])),AN298/SQRT(Table_pg6[[#This Row],[Удельное сопротивление грунта, Ом·м]]))</f>
        <v/>
      </c>
      <c r="AQ298" s="62"/>
      <c r="AR298" s="44"/>
      <c r="AS298" s="43"/>
      <c r="AU298" s="7" t="str">
        <f>IFERROR(IF(AR298-AR297&lt;=0,"",AT298/SQRT(Table_pg7[[#This Row],[Удельное сопротивление грунта, Ом·м]])),AT298/SQRT(Table_pg7[[#This Row],[Удельное сопротивление грунта, Ом·м]]))</f>
        <v/>
      </c>
      <c r="AW298" s="62"/>
      <c r="AX298" s="44"/>
      <c r="AY298" s="43"/>
      <c r="AZ298" s="7" t="str">
        <f t="shared" si="28"/>
        <v/>
      </c>
      <c r="BA298" s="7" t="str">
        <f>IFERROR(IF(AX298-AX297&lt;=0,"",AZ298/SQRT(Table_pg8[[#This Row],[Удельное сопротивление грунта, Ом·м]])),AZ298/SQRT(Table_pg8[[#This Row],[Удельное сопротивление грунта, Ом·м]]))</f>
        <v/>
      </c>
      <c r="BC298" s="62"/>
      <c r="BD298" s="44"/>
      <c r="BE298" s="43"/>
      <c r="BG298" s="7" t="str">
        <f>IFERROR(IF(BD298-AX317&lt;=0,"",BF298/SQRT(Table_pg9[[#This Row],[Удельное сопротивление грунта, Ом·м]])),BF298/SQRT(Table_pg9[[#This Row],[Удельное сопротивление грунта, Ом·м]]))</f>
        <v/>
      </c>
      <c r="BI298" s="62"/>
      <c r="BJ298" s="44"/>
      <c r="BK298" s="43"/>
      <c r="BM298" s="7" t="str">
        <f>IFERROR(IF(BJ298-BD327&lt;=0,"",BL298/SQRT(Table_pg10[[#This Row],[Удельное сопротивление грунта, Ом·м]])),BL298/SQRT(Table_pg10[[#This Row],[Удельное сопротивление грунта, Ом·м]]))</f>
        <v/>
      </c>
    </row>
    <row r="299" spans="1:65">
      <c r="A299" s="42"/>
      <c r="B299" s="44"/>
      <c r="C299" s="43"/>
      <c r="D299" s="7" t="str">
        <f t="shared" si="24"/>
        <v/>
      </c>
      <c r="E299" s="7" t="str">
        <f>IFERROR(IF(B299-B298&lt;=0,"",D299/SQRT(Table_pg[[#This Row],[Удельное сопротивление грунта, Ом·м]])),D299/SQRT(Table_pg[[#This Row],[Удельное сопротивление грунта, Ом·м]]))</f>
        <v/>
      </c>
      <c r="G299" s="49"/>
      <c r="H299" s="59"/>
      <c r="I299" s="56"/>
      <c r="J299" s="52" t="str">
        <f t="shared" si="25"/>
        <v/>
      </c>
      <c r="K299" s="7" t="str">
        <f>IFERROR(IF(H299-H298&lt;=0,"",J299/SQRT(Table_pg1[[#This Row],[Удельное сопротивление грунта, Ом·м]])),J299/SQRT(Table_pg1[[#This Row],[Удельное сопротивление грунта, Ом·м]]))</f>
        <v/>
      </c>
      <c r="M299" s="42"/>
      <c r="N299" s="44"/>
      <c r="O299" s="43"/>
      <c r="P299" s="7" t="str">
        <f t="shared" si="23"/>
        <v/>
      </c>
      <c r="Q299" s="7" t="str">
        <f>IFERROR(IF(N299-N298&lt;=0,"",P299/SQRT(Table_pg2[[#This Row],[Удельное сопротивление грунта, Ом·м]])),P299/SQRT(Table_pg2[[#This Row],[Удельное сопротивление грунта, Ом·м]]))</f>
        <v/>
      </c>
      <c r="S299" s="42"/>
      <c r="T299" s="44"/>
      <c r="U299" s="43"/>
      <c r="W299" s="7" t="str">
        <f>IFERROR(IF(T299-T298&lt;=0,"",V299/SQRT(Table_pg3[[#This Row],[Удельное сопротивление грунта, Ом·м]])),V299/SQRT(Table_pg3[[#This Row],[Удельное сопротивление грунта, Ом·м]]))</f>
        <v/>
      </c>
      <c r="Y299" s="42"/>
      <c r="Z299" s="44"/>
      <c r="AA299" s="43"/>
      <c r="AB299" s="7" t="str">
        <f t="shared" si="26"/>
        <v/>
      </c>
      <c r="AC299" s="7" t="str">
        <f>IFERROR(IF(Z299-Z298&lt;=0,"",AB299/SQRT(Table_pg4[[#This Row],[Удельное сопротивление грунта, Ом·м]])),AB299/SQRT(Table_pg4[[#This Row],[Удельное сопротивление грунта, Ом·м]]))</f>
        <v/>
      </c>
      <c r="AE299" s="42"/>
      <c r="AF299" s="44"/>
      <c r="AG299" s="43"/>
      <c r="AI299" s="7" t="str">
        <f>IFERROR(IF(AF299-AF298&lt;=0,"",AH299/SQRT(Table_pg5[[#This Row],[Удельное сопротивление грунта, Ом·м]])),AH299/SQRT(Table_pg5[[#This Row],[Удельное сопротивление грунта, Ом·м]]))</f>
        <v/>
      </c>
      <c r="AK299" s="42"/>
      <c r="AL299" s="44"/>
      <c r="AM299" s="43"/>
      <c r="AN299" s="7" t="str">
        <f t="shared" si="27"/>
        <v/>
      </c>
      <c r="AO299" s="7" t="str">
        <f>IFERROR(IF(AL299-AL298&lt;=0,"",AN299/SQRT(Table_pg6[[#This Row],[Удельное сопротивление грунта, Ом·м]])),AN299/SQRT(Table_pg6[[#This Row],[Удельное сопротивление грунта, Ом·м]]))</f>
        <v/>
      </c>
      <c r="AQ299" s="42"/>
      <c r="AR299" s="44"/>
      <c r="AS299" s="43"/>
      <c r="AU299" s="7" t="str">
        <f>IFERROR(IF(AR299-AR298&lt;=0,"",AT299/SQRT(Table_pg7[[#This Row],[Удельное сопротивление грунта, Ом·м]])),AT299/SQRT(Table_pg7[[#This Row],[Удельное сопротивление грунта, Ом·м]]))</f>
        <v/>
      </c>
      <c r="AW299" s="42"/>
      <c r="AX299" s="44"/>
      <c r="AY299" s="43"/>
      <c r="AZ299" s="7" t="str">
        <f t="shared" si="28"/>
        <v/>
      </c>
      <c r="BA299" s="7" t="str">
        <f>IFERROR(IF(AX299-AX298&lt;=0,"",AZ299/SQRT(Table_pg8[[#This Row],[Удельное сопротивление грунта, Ом·м]])),AZ299/SQRT(Table_pg8[[#This Row],[Удельное сопротивление грунта, Ом·м]]))</f>
        <v/>
      </c>
      <c r="BC299" s="42"/>
      <c r="BD299" s="44"/>
      <c r="BE299" s="43"/>
      <c r="BG299" s="7" t="str">
        <f>IFERROR(IF(BD299-AX318&lt;=0,"",BF299/SQRT(Table_pg9[[#This Row],[Удельное сопротивление грунта, Ом·м]])),BF299/SQRT(Table_pg9[[#This Row],[Удельное сопротивление грунта, Ом·м]]))</f>
        <v/>
      </c>
      <c r="BI299" s="42"/>
      <c r="BJ299" s="44"/>
      <c r="BK299" s="43"/>
      <c r="BM299" s="7" t="str">
        <f>IFERROR(IF(BJ299-BD328&lt;=0,"",BL299/SQRT(Table_pg10[[#This Row],[Удельное сопротивление грунта, Ом·м]])),BL299/SQRT(Table_pg10[[#This Row],[Удельное сопротивление грунта, Ом·м]]))</f>
        <v/>
      </c>
    </row>
    <row r="300" spans="1:65">
      <c r="A300" s="62"/>
      <c r="B300" s="44"/>
      <c r="C300" s="43"/>
      <c r="D300" s="7" t="str">
        <f t="shared" si="24"/>
        <v/>
      </c>
      <c r="E300" s="7" t="str">
        <f>IFERROR(IF(B300-B299&lt;=0,"",D300/SQRT(Table_pg[[#This Row],[Удельное сопротивление грунта, Ом·м]])),D300/SQRT(Table_pg[[#This Row],[Удельное сопротивление грунта, Ом·м]]))</f>
        <v/>
      </c>
      <c r="G300" s="38"/>
      <c r="H300" s="58"/>
      <c r="I300" s="55"/>
      <c r="J300" s="53" t="str">
        <f t="shared" si="25"/>
        <v/>
      </c>
      <c r="K300" s="7" t="str">
        <f>IFERROR(IF(H300-H299&lt;=0,"",J300/SQRT(Table_pg1[[#This Row],[Удельное сопротивление грунта, Ом·м]])),J300/SQRT(Table_pg1[[#This Row],[Удельное сопротивление грунта, Ом·м]]))</f>
        <v/>
      </c>
      <c r="M300" s="62"/>
      <c r="N300" s="44"/>
      <c r="O300" s="43"/>
      <c r="P300" s="7" t="str">
        <f t="shared" si="23"/>
        <v/>
      </c>
      <c r="Q300" s="7" t="str">
        <f>IFERROR(IF(N300-N299&lt;=0,"",P300/SQRT(Table_pg2[[#This Row],[Удельное сопротивление грунта, Ом·м]])),P300/SQRT(Table_pg2[[#This Row],[Удельное сопротивление грунта, Ом·м]]))</f>
        <v/>
      </c>
      <c r="S300" s="62"/>
      <c r="T300" s="44"/>
      <c r="U300" s="43"/>
      <c r="W300" s="7" t="str">
        <f>IFERROR(IF(T300-T299&lt;=0,"",V300/SQRT(Table_pg3[[#This Row],[Удельное сопротивление грунта, Ом·м]])),V300/SQRT(Table_pg3[[#This Row],[Удельное сопротивление грунта, Ом·м]]))</f>
        <v/>
      </c>
      <c r="Y300" s="62"/>
      <c r="Z300" s="44"/>
      <c r="AA300" s="43"/>
      <c r="AB300" s="7" t="str">
        <f t="shared" si="26"/>
        <v/>
      </c>
      <c r="AC300" s="7" t="str">
        <f>IFERROR(IF(Z300-Z299&lt;=0,"",AB300/SQRT(Table_pg4[[#This Row],[Удельное сопротивление грунта, Ом·м]])),AB300/SQRT(Table_pg4[[#This Row],[Удельное сопротивление грунта, Ом·м]]))</f>
        <v/>
      </c>
      <c r="AE300" s="62"/>
      <c r="AF300" s="44"/>
      <c r="AG300" s="43"/>
      <c r="AI300" s="7" t="str">
        <f>IFERROR(IF(AF300-AF299&lt;=0,"",AH300/SQRT(Table_pg5[[#This Row],[Удельное сопротивление грунта, Ом·м]])),AH300/SQRT(Table_pg5[[#This Row],[Удельное сопротивление грунта, Ом·м]]))</f>
        <v/>
      </c>
      <c r="AK300" s="62"/>
      <c r="AL300" s="44"/>
      <c r="AM300" s="43"/>
      <c r="AN300" s="7" t="str">
        <f t="shared" si="27"/>
        <v/>
      </c>
      <c r="AO300" s="7" t="str">
        <f>IFERROR(IF(AL300-AL299&lt;=0,"",AN300/SQRT(Table_pg6[[#This Row],[Удельное сопротивление грунта, Ом·м]])),AN300/SQRT(Table_pg6[[#This Row],[Удельное сопротивление грунта, Ом·м]]))</f>
        <v/>
      </c>
      <c r="AQ300" s="62"/>
      <c r="AR300" s="44"/>
      <c r="AS300" s="43"/>
      <c r="AU300" s="7" t="str">
        <f>IFERROR(IF(AR300-AR299&lt;=0,"",AT300/SQRT(Table_pg7[[#This Row],[Удельное сопротивление грунта, Ом·м]])),AT300/SQRT(Table_pg7[[#This Row],[Удельное сопротивление грунта, Ом·м]]))</f>
        <v/>
      </c>
      <c r="AW300" s="62"/>
      <c r="AX300" s="44"/>
      <c r="AY300" s="43"/>
      <c r="AZ300" s="7" t="str">
        <f t="shared" si="28"/>
        <v/>
      </c>
      <c r="BA300" s="7" t="str">
        <f>IFERROR(IF(AX300-AX299&lt;=0,"",AZ300/SQRT(Table_pg8[[#This Row],[Удельное сопротивление грунта, Ом·м]])),AZ300/SQRT(Table_pg8[[#This Row],[Удельное сопротивление грунта, Ом·м]]))</f>
        <v/>
      </c>
      <c r="BC300" s="62"/>
      <c r="BD300" s="44"/>
      <c r="BE300" s="43"/>
      <c r="BG300" s="7" t="str">
        <f>IFERROR(IF(BD300-AX319&lt;=0,"",BF300/SQRT(Table_pg9[[#This Row],[Удельное сопротивление грунта, Ом·м]])),BF300/SQRT(Table_pg9[[#This Row],[Удельное сопротивление грунта, Ом·м]]))</f>
        <v/>
      </c>
      <c r="BI300" s="62"/>
      <c r="BJ300" s="44"/>
      <c r="BK300" s="43"/>
      <c r="BM300" s="7" t="str">
        <f>IFERROR(IF(BJ300-BD329&lt;=0,"",BL300/SQRT(Table_pg10[[#This Row],[Удельное сопротивление грунта, Ом·м]])),BL300/SQRT(Table_pg10[[#This Row],[Удельное сопротивление грунта, Ом·м]]))</f>
        <v/>
      </c>
    </row>
    <row r="301" spans="1:65">
      <c r="A301" s="42"/>
      <c r="B301" s="44"/>
      <c r="C301" s="43"/>
      <c r="D301" s="7" t="str">
        <f t="shared" si="24"/>
        <v/>
      </c>
      <c r="E301" s="7" t="str">
        <f>IFERROR(IF(B301-B300&lt;=0,"",D301/SQRT(Table_pg[[#This Row],[Удельное сопротивление грунта, Ом·м]])),D301/SQRT(Table_pg[[#This Row],[Удельное сопротивление грунта, Ом·м]]))</f>
        <v/>
      </c>
      <c r="G301" s="49"/>
      <c r="H301" s="59"/>
      <c r="I301" s="56"/>
      <c r="J301" s="52" t="str">
        <f t="shared" si="25"/>
        <v/>
      </c>
      <c r="K301" s="7" t="str">
        <f>IFERROR(IF(H301-H300&lt;=0,"",J301/SQRT(Table_pg1[[#This Row],[Удельное сопротивление грунта, Ом·м]])),J301/SQRT(Table_pg1[[#This Row],[Удельное сопротивление грунта, Ом·м]]))</f>
        <v/>
      </c>
      <c r="M301" s="42"/>
      <c r="N301" s="44"/>
      <c r="O301" s="43"/>
      <c r="P301" s="7" t="str">
        <f t="shared" si="23"/>
        <v/>
      </c>
      <c r="Q301" s="7" t="str">
        <f>IFERROR(IF(N301-N300&lt;=0,"",P301/SQRT(Table_pg2[[#This Row],[Удельное сопротивление грунта, Ом·м]])),P301/SQRT(Table_pg2[[#This Row],[Удельное сопротивление грунта, Ом·м]]))</f>
        <v/>
      </c>
      <c r="S301" s="42"/>
      <c r="T301" s="44"/>
      <c r="U301" s="43"/>
      <c r="W301" s="7" t="str">
        <f>IFERROR(IF(T301-T300&lt;=0,"",V301/SQRT(Table_pg3[[#This Row],[Удельное сопротивление грунта, Ом·м]])),V301/SQRT(Table_pg3[[#This Row],[Удельное сопротивление грунта, Ом·м]]))</f>
        <v/>
      </c>
      <c r="Y301" s="42"/>
      <c r="Z301" s="44"/>
      <c r="AA301" s="43"/>
      <c r="AB301" s="7" t="str">
        <f t="shared" si="26"/>
        <v/>
      </c>
      <c r="AC301" s="7" t="str">
        <f>IFERROR(IF(Z301-Z300&lt;=0,"",AB301/SQRT(Table_pg4[[#This Row],[Удельное сопротивление грунта, Ом·м]])),AB301/SQRT(Table_pg4[[#This Row],[Удельное сопротивление грунта, Ом·м]]))</f>
        <v/>
      </c>
      <c r="AE301" s="42"/>
      <c r="AF301" s="44"/>
      <c r="AG301" s="43"/>
      <c r="AI301" s="7" t="str">
        <f>IFERROR(IF(AF301-AF300&lt;=0,"",AH301/SQRT(Table_pg5[[#This Row],[Удельное сопротивление грунта, Ом·м]])),AH301/SQRT(Table_pg5[[#This Row],[Удельное сопротивление грунта, Ом·м]]))</f>
        <v/>
      </c>
      <c r="AK301" s="42"/>
      <c r="AL301" s="44"/>
      <c r="AM301" s="43"/>
      <c r="AN301" s="7" t="str">
        <f t="shared" si="27"/>
        <v/>
      </c>
      <c r="AO301" s="7" t="str">
        <f>IFERROR(IF(AL301-AL300&lt;=0,"",AN301/SQRT(Table_pg6[[#This Row],[Удельное сопротивление грунта, Ом·м]])),AN301/SQRT(Table_pg6[[#This Row],[Удельное сопротивление грунта, Ом·м]]))</f>
        <v/>
      </c>
      <c r="AQ301" s="42"/>
      <c r="AR301" s="44"/>
      <c r="AS301" s="43"/>
      <c r="AU301" s="7" t="str">
        <f>IFERROR(IF(AR301-AR300&lt;=0,"",AT301/SQRT(Table_pg7[[#This Row],[Удельное сопротивление грунта, Ом·м]])),AT301/SQRT(Table_pg7[[#This Row],[Удельное сопротивление грунта, Ом·м]]))</f>
        <v/>
      </c>
      <c r="AW301" s="42"/>
      <c r="AX301" s="44"/>
      <c r="AY301" s="43"/>
      <c r="AZ301" s="7" t="str">
        <f t="shared" si="28"/>
        <v/>
      </c>
      <c r="BA301" s="7" t="str">
        <f>IFERROR(IF(AX301-AX300&lt;=0,"",AZ301/SQRT(Table_pg8[[#This Row],[Удельное сопротивление грунта, Ом·м]])),AZ301/SQRT(Table_pg8[[#This Row],[Удельное сопротивление грунта, Ом·м]]))</f>
        <v/>
      </c>
      <c r="BC301" s="42"/>
      <c r="BD301" s="44"/>
      <c r="BE301" s="43"/>
      <c r="BG301" s="7" t="str">
        <f>IFERROR(IF(BD301-AX320&lt;=0,"",BF301/SQRT(Table_pg9[[#This Row],[Удельное сопротивление грунта, Ом·м]])),BF301/SQRT(Table_pg9[[#This Row],[Удельное сопротивление грунта, Ом·м]]))</f>
        <v/>
      </c>
      <c r="BI301" s="42"/>
      <c r="BJ301" s="44"/>
      <c r="BK301" s="43"/>
      <c r="BM301" s="7" t="str">
        <f>IFERROR(IF(BJ301-BD330&lt;=0,"",BL301/SQRT(Table_pg10[[#This Row],[Удельное сопротивление грунта, Ом·м]])),BL301/SQRT(Table_pg10[[#This Row],[Удельное сопротивление грунта, Ом·м]]))</f>
        <v/>
      </c>
    </row>
    <row r="302" spans="1:65">
      <c r="A302" s="62"/>
      <c r="B302" s="44"/>
      <c r="C302" s="43"/>
      <c r="D302" s="7" t="str">
        <f t="shared" si="24"/>
        <v/>
      </c>
      <c r="E302" s="7" t="str">
        <f>IFERROR(IF(B302-B301&lt;=0,"",D302/SQRT(Table_pg[[#This Row],[Удельное сопротивление грунта, Ом·м]])),D302/SQRT(Table_pg[[#This Row],[Удельное сопротивление грунта, Ом·м]]))</f>
        <v/>
      </c>
      <c r="G302" s="38"/>
      <c r="H302" s="58"/>
      <c r="I302" s="55"/>
      <c r="J302" s="53" t="str">
        <f t="shared" si="25"/>
        <v/>
      </c>
      <c r="K302" s="7" t="str">
        <f>IFERROR(IF(H302-H301&lt;=0,"",J302/SQRT(Table_pg1[[#This Row],[Удельное сопротивление грунта, Ом·м]])),J302/SQRT(Table_pg1[[#This Row],[Удельное сопротивление грунта, Ом·м]]))</f>
        <v/>
      </c>
      <c r="M302" s="62"/>
      <c r="N302" s="44"/>
      <c r="O302" s="43"/>
      <c r="P302" s="7" t="str">
        <f t="shared" si="23"/>
        <v/>
      </c>
      <c r="Q302" s="7" t="str">
        <f>IFERROR(IF(N302-N301&lt;=0,"",P302/SQRT(Table_pg2[[#This Row],[Удельное сопротивление грунта, Ом·м]])),P302/SQRT(Table_pg2[[#This Row],[Удельное сопротивление грунта, Ом·м]]))</f>
        <v/>
      </c>
      <c r="S302" s="62"/>
      <c r="T302" s="44"/>
      <c r="U302" s="43"/>
      <c r="W302" s="7" t="str">
        <f>IFERROR(IF(T302-T301&lt;=0,"",V302/SQRT(Table_pg3[[#This Row],[Удельное сопротивление грунта, Ом·м]])),V302/SQRT(Table_pg3[[#This Row],[Удельное сопротивление грунта, Ом·м]]))</f>
        <v/>
      </c>
      <c r="Y302" s="62"/>
      <c r="Z302" s="44"/>
      <c r="AA302" s="43"/>
      <c r="AB302" s="7" t="str">
        <f t="shared" si="26"/>
        <v/>
      </c>
      <c r="AC302" s="7" t="str">
        <f>IFERROR(IF(Z302-Z301&lt;=0,"",AB302/SQRT(Table_pg4[[#This Row],[Удельное сопротивление грунта, Ом·м]])),AB302/SQRT(Table_pg4[[#This Row],[Удельное сопротивление грунта, Ом·м]]))</f>
        <v/>
      </c>
      <c r="AE302" s="62"/>
      <c r="AF302" s="44"/>
      <c r="AG302" s="43"/>
      <c r="AI302" s="7" t="str">
        <f>IFERROR(IF(AF302-AF301&lt;=0,"",AH302/SQRT(Table_pg5[[#This Row],[Удельное сопротивление грунта, Ом·м]])),AH302/SQRT(Table_pg5[[#This Row],[Удельное сопротивление грунта, Ом·м]]))</f>
        <v/>
      </c>
      <c r="AK302" s="62"/>
      <c r="AL302" s="44"/>
      <c r="AM302" s="43"/>
      <c r="AN302" s="7" t="str">
        <f t="shared" si="27"/>
        <v/>
      </c>
      <c r="AO302" s="7" t="str">
        <f>IFERROR(IF(AL302-AL301&lt;=0,"",AN302/SQRT(Table_pg6[[#This Row],[Удельное сопротивление грунта, Ом·м]])),AN302/SQRT(Table_pg6[[#This Row],[Удельное сопротивление грунта, Ом·м]]))</f>
        <v/>
      </c>
      <c r="AQ302" s="62"/>
      <c r="AR302" s="44"/>
      <c r="AS302" s="43"/>
      <c r="AU302" s="7" t="str">
        <f>IFERROR(IF(AR302-AR301&lt;=0,"",AT302/SQRT(Table_pg7[[#This Row],[Удельное сопротивление грунта, Ом·м]])),AT302/SQRT(Table_pg7[[#This Row],[Удельное сопротивление грунта, Ом·м]]))</f>
        <v/>
      </c>
      <c r="AW302" s="62"/>
      <c r="AX302" s="44"/>
      <c r="AY302" s="43"/>
      <c r="AZ302" s="7" t="str">
        <f t="shared" si="28"/>
        <v/>
      </c>
      <c r="BA302" s="7" t="str">
        <f>IFERROR(IF(AX302-AX301&lt;=0,"",AZ302/SQRT(Table_pg8[[#This Row],[Удельное сопротивление грунта, Ом·м]])),AZ302/SQRT(Table_pg8[[#This Row],[Удельное сопротивление грунта, Ом·м]]))</f>
        <v/>
      </c>
      <c r="BC302" s="62"/>
      <c r="BD302" s="44"/>
      <c r="BE302" s="43"/>
      <c r="BG302" s="7" t="str">
        <f>IFERROR(IF(BD302-AX321&lt;=0,"",BF302/SQRT(Table_pg9[[#This Row],[Удельное сопротивление грунта, Ом·м]])),BF302/SQRT(Table_pg9[[#This Row],[Удельное сопротивление грунта, Ом·м]]))</f>
        <v/>
      </c>
      <c r="BI302" s="62"/>
      <c r="BJ302" s="44"/>
      <c r="BK302" s="43"/>
      <c r="BM302" s="7" t="str">
        <f>IFERROR(IF(BJ302-BD331&lt;=0,"",BL302/SQRT(Table_pg10[[#This Row],[Удельное сопротивление грунта, Ом·м]])),BL302/SQRT(Table_pg10[[#This Row],[Удельное сопротивление грунта, Ом·м]]))</f>
        <v/>
      </c>
    </row>
    <row r="303" spans="1:65">
      <c r="A303" s="42"/>
      <c r="B303" s="44"/>
      <c r="C303" s="43"/>
      <c r="D303" s="7" t="str">
        <f t="shared" si="24"/>
        <v/>
      </c>
      <c r="E303" s="7" t="str">
        <f>IFERROR(IF(B303-B302&lt;=0,"",D303/SQRT(Table_pg[[#This Row],[Удельное сопротивление грунта, Ом·м]])),D303/SQRT(Table_pg[[#This Row],[Удельное сопротивление грунта, Ом·м]]))</f>
        <v/>
      </c>
      <c r="G303" s="49"/>
      <c r="H303" s="59"/>
      <c r="I303" s="56"/>
      <c r="J303" s="52" t="str">
        <f t="shared" si="25"/>
        <v/>
      </c>
      <c r="K303" s="7" t="str">
        <f>IFERROR(IF(H303-H302&lt;=0,"",J303/SQRT(Table_pg1[[#This Row],[Удельное сопротивление грунта, Ом·м]])),J303/SQRT(Table_pg1[[#This Row],[Удельное сопротивление грунта, Ом·м]]))</f>
        <v/>
      </c>
      <c r="M303" s="42"/>
      <c r="N303" s="44"/>
      <c r="O303" s="43"/>
      <c r="P303" s="7" t="str">
        <f t="shared" si="23"/>
        <v/>
      </c>
      <c r="Q303" s="7" t="str">
        <f>IFERROR(IF(N303-N302&lt;=0,"",P303/SQRT(Table_pg2[[#This Row],[Удельное сопротивление грунта, Ом·м]])),P303/SQRT(Table_pg2[[#This Row],[Удельное сопротивление грунта, Ом·м]]))</f>
        <v/>
      </c>
      <c r="S303" s="42"/>
      <c r="T303" s="44"/>
      <c r="U303" s="43"/>
      <c r="W303" s="7" t="str">
        <f>IFERROR(IF(T303-T302&lt;=0,"",V303/SQRT(Table_pg3[[#This Row],[Удельное сопротивление грунта, Ом·м]])),V303/SQRT(Table_pg3[[#This Row],[Удельное сопротивление грунта, Ом·м]]))</f>
        <v/>
      </c>
      <c r="Y303" s="42"/>
      <c r="Z303" s="44"/>
      <c r="AA303" s="43"/>
      <c r="AB303" s="7" t="str">
        <f t="shared" si="26"/>
        <v/>
      </c>
      <c r="AC303" s="7" t="str">
        <f>IFERROR(IF(Z303-Z302&lt;=0,"",AB303/SQRT(Table_pg4[[#This Row],[Удельное сопротивление грунта, Ом·м]])),AB303/SQRT(Table_pg4[[#This Row],[Удельное сопротивление грунта, Ом·м]]))</f>
        <v/>
      </c>
      <c r="AE303" s="42"/>
      <c r="AF303" s="44"/>
      <c r="AG303" s="43"/>
      <c r="AI303" s="7" t="str">
        <f>IFERROR(IF(AF303-AF302&lt;=0,"",AH303/SQRT(Table_pg5[[#This Row],[Удельное сопротивление грунта, Ом·м]])),AH303/SQRT(Table_pg5[[#This Row],[Удельное сопротивление грунта, Ом·м]]))</f>
        <v/>
      </c>
      <c r="AK303" s="42"/>
      <c r="AL303" s="44"/>
      <c r="AM303" s="43"/>
      <c r="AN303" s="7" t="str">
        <f t="shared" si="27"/>
        <v/>
      </c>
      <c r="AO303" s="7" t="str">
        <f>IFERROR(IF(AL303-AL302&lt;=0,"",AN303/SQRT(Table_pg6[[#This Row],[Удельное сопротивление грунта, Ом·м]])),AN303/SQRT(Table_pg6[[#This Row],[Удельное сопротивление грунта, Ом·м]]))</f>
        <v/>
      </c>
      <c r="AQ303" s="42"/>
      <c r="AR303" s="44"/>
      <c r="AS303" s="43"/>
      <c r="AU303" s="7" t="str">
        <f>IFERROR(IF(AR303-AR302&lt;=0,"",AT303/SQRT(Table_pg7[[#This Row],[Удельное сопротивление грунта, Ом·м]])),AT303/SQRT(Table_pg7[[#This Row],[Удельное сопротивление грунта, Ом·м]]))</f>
        <v/>
      </c>
      <c r="AW303" s="42"/>
      <c r="AX303" s="44"/>
      <c r="AY303" s="43"/>
      <c r="AZ303" s="7" t="str">
        <f t="shared" si="28"/>
        <v/>
      </c>
      <c r="BA303" s="7" t="str">
        <f>IFERROR(IF(AX303-AX302&lt;=0,"",AZ303/SQRT(Table_pg8[[#This Row],[Удельное сопротивление грунта, Ом·м]])),AZ303/SQRT(Table_pg8[[#This Row],[Удельное сопротивление грунта, Ом·м]]))</f>
        <v/>
      </c>
      <c r="BC303" s="42"/>
      <c r="BD303" s="44"/>
      <c r="BE303" s="43"/>
      <c r="BG303" s="7" t="str">
        <f>IFERROR(IF(BD303-AX322&lt;=0,"",BF303/SQRT(Table_pg9[[#This Row],[Удельное сопротивление грунта, Ом·м]])),BF303/SQRT(Table_pg9[[#This Row],[Удельное сопротивление грунта, Ом·м]]))</f>
        <v/>
      </c>
      <c r="BI303" s="42"/>
      <c r="BJ303" s="44"/>
      <c r="BK303" s="43"/>
      <c r="BM303" s="7" t="str">
        <f>IFERROR(IF(BJ303-BD332&lt;=0,"",BL303/SQRT(Table_pg10[[#This Row],[Удельное сопротивление грунта, Ом·м]])),BL303/SQRT(Table_pg10[[#This Row],[Удельное сопротивление грунта, Ом·м]]))</f>
        <v/>
      </c>
    </row>
    <row r="304" spans="1:65">
      <c r="A304" s="62"/>
      <c r="B304" s="44"/>
      <c r="C304" s="43"/>
      <c r="D304" s="7" t="str">
        <f t="shared" si="24"/>
        <v/>
      </c>
      <c r="E304" s="7" t="str">
        <f>IFERROR(IF(B304-B303&lt;=0,"",D304/SQRT(Table_pg[[#This Row],[Удельное сопротивление грунта, Ом·м]])),D304/SQRT(Table_pg[[#This Row],[Удельное сопротивление грунта, Ом·м]]))</f>
        <v/>
      </c>
      <c r="G304" s="38"/>
      <c r="H304" s="58"/>
      <c r="I304" s="55"/>
      <c r="J304" s="53" t="str">
        <f t="shared" si="25"/>
        <v/>
      </c>
      <c r="K304" s="7" t="str">
        <f>IFERROR(IF(H304-H303&lt;=0,"",J304/SQRT(Table_pg1[[#This Row],[Удельное сопротивление грунта, Ом·м]])),J304/SQRT(Table_pg1[[#This Row],[Удельное сопротивление грунта, Ом·м]]))</f>
        <v/>
      </c>
      <c r="M304" s="62"/>
      <c r="N304" s="44"/>
      <c r="O304" s="43"/>
      <c r="P304" s="7" t="str">
        <f t="shared" si="23"/>
        <v/>
      </c>
      <c r="Q304" s="7" t="str">
        <f>IFERROR(IF(N304-N303&lt;=0,"",P304/SQRT(Table_pg2[[#This Row],[Удельное сопротивление грунта, Ом·м]])),P304/SQRT(Table_pg2[[#This Row],[Удельное сопротивление грунта, Ом·м]]))</f>
        <v/>
      </c>
      <c r="S304" s="62"/>
      <c r="T304" s="44"/>
      <c r="U304" s="43"/>
      <c r="W304" s="7" t="str">
        <f>IFERROR(IF(T304-T303&lt;=0,"",V304/SQRT(Table_pg3[[#This Row],[Удельное сопротивление грунта, Ом·м]])),V304/SQRT(Table_pg3[[#This Row],[Удельное сопротивление грунта, Ом·м]]))</f>
        <v/>
      </c>
      <c r="Y304" s="62"/>
      <c r="Z304" s="44"/>
      <c r="AA304" s="43"/>
      <c r="AB304" s="7" t="str">
        <f t="shared" si="26"/>
        <v/>
      </c>
      <c r="AC304" s="7" t="str">
        <f>IFERROR(IF(Z304-Z303&lt;=0,"",AB304/SQRT(Table_pg4[[#This Row],[Удельное сопротивление грунта, Ом·м]])),AB304/SQRT(Table_pg4[[#This Row],[Удельное сопротивление грунта, Ом·м]]))</f>
        <v/>
      </c>
      <c r="AE304" s="62"/>
      <c r="AF304" s="44"/>
      <c r="AG304" s="43"/>
      <c r="AI304" s="7" t="str">
        <f>IFERROR(IF(AF304-AF303&lt;=0,"",AH304/SQRT(Table_pg5[[#This Row],[Удельное сопротивление грунта, Ом·м]])),AH304/SQRT(Table_pg5[[#This Row],[Удельное сопротивление грунта, Ом·м]]))</f>
        <v/>
      </c>
      <c r="AK304" s="62"/>
      <c r="AL304" s="44"/>
      <c r="AM304" s="43"/>
      <c r="AN304" s="7" t="str">
        <f t="shared" si="27"/>
        <v/>
      </c>
      <c r="AO304" s="7" t="str">
        <f>IFERROR(IF(AL304-AL303&lt;=0,"",AN304/SQRT(Table_pg6[[#This Row],[Удельное сопротивление грунта, Ом·м]])),AN304/SQRT(Table_pg6[[#This Row],[Удельное сопротивление грунта, Ом·м]]))</f>
        <v/>
      </c>
      <c r="AQ304" s="62"/>
      <c r="AR304" s="44"/>
      <c r="AS304" s="43"/>
      <c r="AU304" s="7" t="str">
        <f>IFERROR(IF(AR304-AR303&lt;=0,"",AT304/SQRT(Table_pg7[[#This Row],[Удельное сопротивление грунта, Ом·м]])),AT304/SQRT(Table_pg7[[#This Row],[Удельное сопротивление грунта, Ом·м]]))</f>
        <v/>
      </c>
      <c r="AW304" s="62"/>
      <c r="AX304" s="44"/>
      <c r="AY304" s="43"/>
      <c r="AZ304" s="7" t="str">
        <f t="shared" si="28"/>
        <v/>
      </c>
      <c r="BA304" s="7" t="str">
        <f>IFERROR(IF(AX304-AX303&lt;=0,"",AZ304/SQRT(Table_pg8[[#This Row],[Удельное сопротивление грунта, Ом·м]])),AZ304/SQRT(Table_pg8[[#This Row],[Удельное сопротивление грунта, Ом·м]]))</f>
        <v/>
      </c>
      <c r="BC304" s="62"/>
      <c r="BD304" s="44"/>
      <c r="BE304" s="43"/>
      <c r="BG304" s="7" t="str">
        <f>IFERROR(IF(BD304-AX323&lt;=0,"",BF304/SQRT(Table_pg9[[#This Row],[Удельное сопротивление грунта, Ом·м]])),BF304/SQRT(Table_pg9[[#This Row],[Удельное сопротивление грунта, Ом·м]]))</f>
        <v/>
      </c>
      <c r="BI304" s="62"/>
      <c r="BJ304" s="44"/>
      <c r="BK304" s="43"/>
      <c r="BM304" s="7" t="str">
        <f>IFERROR(IF(BJ304-BD333&lt;=0,"",BL304/SQRT(Table_pg10[[#This Row],[Удельное сопротивление грунта, Ом·м]])),BL304/SQRT(Table_pg10[[#This Row],[Удельное сопротивление грунта, Ом·м]]))</f>
        <v/>
      </c>
    </row>
    <row r="305" spans="1:65">
      <c r="A305" s="42"/>
      <c r="B305" s="44"/>
      <c r="C305" s="43"/>
      <c r="D305" s="7" t="str">
        <f t="shared" si="24"/>
        <v/>
      </c>
      <c r="E305" s="7" t="str">
        <f>IFERROR(IF(B305-B304&lt;=0,"",D305/SQRT(Table_pg[[#This Row],[Удельное сопротивление грунта, Ом·м]])),D305/SQRT(Table_pg[[#This Row],[Удельное сопротивление грунта, Ом·м]]))</f>
        <v/>
      </c>
      <c r="G305" s="49"/>
      <c r="H305" s="59"/>
      <c r="I305" s="56"/>
      <c r="J305" s="52" t="str">
        <f t="shared" si="25"/>
        <v/>
      </c>
      <c r="K305" s="7" t="str">
        <f>IFERROR(IF(H305-H304&lt;=0,"",J305/SQRT(Table_pg1[[#This Row],[Удельное сопротивление грунта, Ом·м]])),J305/SQRT(Table_pg1[[#This Row],[Удельное сопротивление грунта, Ом·м]]))</f>
        <v/>
      </c>
      <c r="M305" s="42"/>
      <c r="N305" s="44"/>
      <c r="O305" s="43"/>
      <c r="P305" s="7" t="str">
        <f t="shared" si="23"/>
        <v/>
      </c>
      <c r="Q305" s="7" t="str">
        <f>IFERROR(IF(N305-N304&lt;=0,"",P305/SQRT(Table_pg2[[#This Row],[Удельное сопротивление грунта, Ом·м]])),P305/SQRT(Table_pg2[[#This Row],[Удельное сопротивление грунта, Ом·м]]))</f>
        <v/>
      </c>
      <c r="S305" s="42"/>
      <c r="T305" s="44"/>
      <c r="U305" s="43"/>
      <c r="W305" s="7" t="str">
        <f>IFERROR(IF(T305-T304&lt;=0,"",V305/SQRT(Table_pg3[[#This Row],[Удельное сопротивление грунта, Ом·м]])),V305/SQRT(Table_pg3[[#This Row],[Удельное сопротивление грунта, Ом·м]]))</f>
        <v/>
      </c>
      <c r="Y305" s="42"/>
      <c r="Z305" s="44"/>
      <c r="AA305" s="43"/>
      <c r="AB305" s="7" t="str">
        <f t="shared" si="26"/>
        <v/>
      </c>
      <c r="AC305" s="7" t="str">
        <f>IFERROR(IF(Z305-Z304&lt;=0,"",AB305/SQRT(Table_pg4[[#This Row],[Удельное сопротивление грунта, Ом·м]])),AB305/SQRT(Table_pg4[[#This Row],[Удельное сопротивление грунта, Ом·м]]))</f>
        <v/>
      </c>
      <c r="AE305" s="42"/>
      <c r="AF305" s="44"/>
      <c r="AG305" s="43"/>
      <c r="AI305" s="7" t="str">
        <f>IFERROR(IF(AF305-AF304&lt;=0,"",AH305/SQRT(Table_pg5[[#This Row],[Удельное сопротивление грунта, Ом·м]])),AH305/SQRT(Table_pg5[[#This Row],[Удельное сопротивление грунта, Ом·м]]))</f>
        <v/>
      </c>
      <c r="AK305" s="42"/>
      <c r="AL305" s="44"/>
      <c r="AM305" s="43"/>
      <c r="AN305" s="7" t="str">
        <f t="shared" si="27"/>
        <v/>
      </c>
      <c r="AO305" s="7" t="str">
        <f>IFERROR(IF(AL305-AL304&lt;=0,"",AN305/SQRT(Table_pg6[[#This Row],[Удельное сопротивление грунта, Ом·м]])),AN305/SQRT(Table_pg6[[#This Row],[Удельное сопротивление грунта, Ом·м]]))</f>
        <v/>
      </c>
      <c r="AQ305" s="42"/>
      <c r="AR305" s="44"/>
      <c r="AS305" s="43"/>
      <c r="AU305" s="7" t="str">
        <f>IFERROR(IF(AR305-AR304&lt;=0,"",AT305/SQRT(Table_pg7[[#This Row],[Удельное сопротивление грунта, Ом·м]])),AT305/SQRT(Table_pg7[[#This Row],[Удельное сопротивление грунта, Ом·м]]))</f>
        <v/>
      </c>
      <c r="AW305" s="42"/>
      <c r="AX305" s="44"/>
      <c r="AY305" s="43"/>
      <c r="AZ305" s="7" t="str">
        <f t="shared" si="28"/>
        <v/>
      </c>
      <c r="BA305" s="7" t="str">
        <f>IFERROR(IF(AX305-AX304&lt;=0,"",AZ305/SQRT(Table_pg8[[#This Row],[Удельное сопротивление грунта, Ом·м]])),AZ305/SQRT(Table_pg8[[#This Row],[Удельное сопротивление грунта, Ом·м]]))</f>
        <v/>
      </c>
      <c r="BC305" s="42"/>
      <c r="BD305" s="44"/>
      <c r="BE305" s="43"/>
      <c r="BG305" s="7" t="str">
        <f>IFERROR(IF(BD305-AX324&lt;=0,"",BF305/SQRT(Table_pg9[[#This Row],[Удельное сопротивление грунта, Ом·м]])),BF305/SQRT(Table_pg9[[#This Row],[Удельное сопротивление грунта, Ом·м]]))</f>
        <v/>
      </c>
      <c r="BI305" s="42"/>
      <c r="BJ305" s="44"/>
      <c r="BK305" s="43"/>
      <c r="BM305" s="7" t="str">
        <f>IFERROR(IF(BJ305-BD334&lt;=0,"",BL305/SQRT(Table_pg10[[#This Row],[Удельное сопротивление грунта, Ом·м]])),BL305/SQRT(Table_pg10[[#This Row],[Удельное сопротивление грунта, Ом·м]]))</f>
        <v/>
      </c>
    </row>
    <row r="306" spans="1:65">
      <c r="A306" s="62"/>
      <c r="B306" s="44"/>
      <c r="C306" s="43"/>
      <c r="D306" s="7" t="str">
        <f t="shared" si="24"/>
        <v/>
      </c>
      <c r="E306" s="7" t="str">
        <f>IFERROR(IF(B306-B305&lt;=0,"",D306/SQRT(Table_pg[[#This Row],[Удельное сопротивление грунта, Ом·м]])),D306/SQRT(Table_pg[[#This Row],[Удельное сопротивление грунта, Ом·м]]))</f>
        <v/>
      </c>
      <c r="G306" s="38"/>
      <c r="H306" s="58"/>
      <c r="I306" s="55"/>
      <c r="J306" s="53" t="str">
        <f t="shared" si="25"/>
        <v/>
      </c>
      <c r="K306" s="7" t="str">
        <f>IFERROR(IF(H306-H305&lt;=0,"",J306/SQRT(Table_pg1[[#This Row],[Удельное сопротивление грунта, Ом·м]])),J306/SQRT(Table_pg1[[#This Row],[Удельное сопротивление грунта, Ом·м]]))</f>
        <v/>
      </c>
      <c r="M306" s="62"/>
      <c r="N306" s="44"/>
      <c r="O306" s="43"/>
      <c r="P306" s="7" t="str">
        <f t="shared" si="23"/>
        <v/>
      </c>
      <c r="Q306" s="7" t="str">
        <f>IFERROR(IF(N306-N305&lt;=0,"",P306/SQRT(Table_pg2[[#This Row],[Удельное сопротивление грунта, Ом·м]])),P306/SQRT(Table_pg2[[#This Row],[Удельное сопротивление грунта, Ом·м]]))</f>
        <v/>
      </c>
      <c r="S306" s="62"/>
      <c r="T306" s="44"/>
      <c r="U306" s="43"/>
      <c r="W306" s="7" t="str">
        <f>IFERROR(IF(T306-T305&lt;=0,"",V306/SQRT(Table_pg3[[#This Row],[Удельное сопротивление грунта, Ом·м]])),V306/SQRT(Table_pg3[[#This Row],[Удельное сопротивление грунта, Ом·м]]))</f>
        <v/>
      </c>
      <c r="Y306" s="62"/>
      <c r="Z306" s="44"/>
      <c r="AA306" s="43"/>
      <c r="AB306" s="7" t="str">
        <f t="shared" si="26"/>
        <v/>
      </c>
      <c r="AC306" s="7" t="str">
        <f>IFERROR(IF(Z306-Z305&lt;=0,"",AB306/SQRT(Table_pg4[[#This Row],[Удельное сопротивление грунта, Ом·м]])),AB306/SQRT(Table_pg4[[#This Row],[Удельное сопротивление грунта, Ом·м]]))</f>
        <v/>
      </c>
      <c r="AE306" s="62"/>
      <c r="AF306" s="44"/>
      <c r="AG306" s="43"/>
      <c r="AI306" s="7" t="str">
        <f>IFERROR(IF(AF306-AF305&lt;=0,"",AH306/SQRT(Table_pg5[[#This Row],[Удельное сопротивление грунта, Ом·м]])),AH306/SQRT(Table_pg5[[#This Row],[Удельное сопротивление грунта, Ом·м]]))</f>
        <v/>
      </c>
      <c r="AK306" s="62"/>
      <c r="AL306" s="44"/>
      <c r="AM306" s="43"/>
      <c r="AN306" s="7" t="str">
        <f t="shared" si="27"/>
        <v/>
      </c>
      <c r="AO306" s="7" t="str">
        <f>IFERROR(IF(AL306-AL305&lt;=0,"",AN306/SQRT(Table_pg6[[#This Row],[Удельное сопротивление грунта, Ом·м]])),AN306/SQRT(Table_pg6[[#This Row],[Удельное сопротивление грунта, Ом·м]]))</f>
        <v/>
      </c>
      <c r="AQ306" s="62"/>
      <c r="AR306" s="44"/>
      <c r="AS306" s="43"/>
      <c r="AU306" s="7" t="str">
        <f>IFERROR(IF(AR306-AR305&lt;=0,"",AT306/SQRT(Table_pg7[[#This Row],[Удельное сопротивление грунта, Ом·м]])),AT306/SQRT(Table_pg7[[#This Row],[Удельное сопротивление грунта, Ом·м]]))</f>
        <v/>
      </c>
      <c r="AW306" s="62"/>
      <c r="AX306" s="44"/>
      <c r="AY306" s="43"/>
      <c r="AZ306" s="7" t="str">
        <f t="shared" si="28"/>
        <v/>
      </c>
      <c r="BA306" s="7" t="str">
        <f>IFERROR(IF(AX306-AX305&lt;=0,"",AZ306/SQRT(Table_pg8[[#This Row],[Удельное сопротивление грунта, Ом·м]])),AZ306/SQRT(Table_pg8[[#This Row],[Удельное сопротивление грунта, Ом·м]]))</f>
        <v/>
      </c>
      <c r="BC306" s="62"/>
      <c r="BD306" s="44"/>
      <c r="BE306" s="43"/>
      <c r="BG306" s="7" t="str">
        <f>IFERROR(IF(BD306-AX325&lt;=0,"",BF306/SQRT(Table_pg9[[#This Row],[Удельное сопротивление грунта, Ом·м]])),BF306/SQRT(Table_pg9[[#This Row],[Удельное сопротивление грунта, Ом·м]]))</f>
        <v/>
      </c>
      <c r="BI306" s="62"/>
      <c r="BJ306" s="44"/>
      <c r="BK306" s="43"/>
      <c r="BM306" s="7" t="str">
        <f>IFERROR(IF(BJ306-BD335&lt;=0,"",BL306/SQRT(Table_pg10[[#This Row],[Удельное сопротивление грунта, Ом·м]])),BL306/SQRT(Table_pg10[[#This Row],[Удельное сопротивление грунта, Ом·м]]))</f>
        <v/>
      </c>
    </row>
    <row r="307" spans="1:65">
      <c r="A307" s="42"/>
      <c r="B307" s="44"/>
      <c r="C307" s="43"/>
      <c r="D307" s="7" t="str">
        <f t="shared" si="24"/>
        <v/>
      </c>
      <c r="E307" s="7" t="str">
        <f>IFERROR(IF(B307-B306&lt;=0,"",D307/SQRT(Table_pg[[#This Row],[Удельное сопротивление грунта, Ом·м]])),D307/SQRT(Table_pg[[#This Row],[Удельное сопротивление грунта, Ом·м]]))</f>
        <v/>
      </c>
      <c r="G307" s="49"/>
      <c r="H307" s="59"/>
      <c r="I307" s="56"/>
      <c r="J307" s="52" t="str">
        <f t="shared" si="25"/>
        <v/>
      </c>
      <c r="K307" s="7" t="str">
        <f>IFERROR(IF(H307-H306&lt;=0,"",J307/SQRT(Table_pg1[[#This Row],[Удельное сопротивление грунта, Ом·м]])),J307/SQRT(Table_pg1[[#This Row],[Удельное сопротивление грунта, Ом·м]]))</f>
        <v/>
      </c>
      <c r="M307" s="42"/>
      <c r="N307" s="44"/>
      <c r="O307" s="43"/>
      <c r="P307" s="7" t="str">
        <f t="shared" si="23"/>
        <v/>
      </c>
      <c r="Q307" s="7" t="str">
        <f>IFERROR(IF(N307-N306&lt;=0,"",P307/SQRT(Table_pg2[[#This Row],[Удельное сопротивление грунта, Ом·м]])),P307/SQRT(Table_pg2[[#This Row],[Удельное сопротивление грунта, Ом·м]]))</f>
        <v/>
      </c>
      <c r="S307" s="42"/>
      <c r="T307" s="44"/>
      <c r="U307" s="43"/>
      <c r="W307" s="7" t="str">
        <f>IFERROR(IF(T307-T306&lt;=0,"",V307/SQRT(Table_pg3[[#This Row],[Удельное сопротивление грунта, Ом·м]])),V307/SQRT(Table_pg3[[#This Row],[Удельное сопротивление грунта, Ом·м]]))</f>
        <v/>
      </c>
      <c r="Y307" s="42"/>
      <c r="Z307" s="44"/>
      <c r="AA307" s="43"/>
      <c r="AB307" s="7" t="str">
        <f t="shared" si="26"/>
        <v/>
      </c>
      <c r="AC307" s="7" t="str">
        <f>IFERROR(IF(Z307-Z306&lt;=0,"",AB307/SQRT(Table_pg4[[#This Row],[Удельное сопротивление грунта, Ом·м]])),AB307/SQRT(Table_pg4[[#This Row],[Удельное сопротивление грунта, Ом·м]]))</f>
        <v/>
      </c>
      <c r="AE307" s="42"/>
      <c r="AF307" s="44"/>
      <c r="AG307" s="43"/>
      <c r="AI307" s="7" t="str">
        <f>IFERROR(IF(AF307-AF306&lt;=0,"",AH307/SQRT(Table_pg5[[#This Row],[Удельное сопротивление грунта, Ом·м]])),AH307/SQRT(Table_pg5[[#This Row],[Удельное сопротивление грунта, Ом·м]]))</f>
        <v/>
      </c>
      <c r="AK307" s="42"/>
      <c r="AL307" s="44"/>
      <c r="AM307" s="43"/>
      <c r="AN307" s="7" t="str">
        <f t="shared" si="27"/>
        <v/>
      </c>
      <c r="AO307" s="7" t="str">
        <f>IFERROR(IF(AL307-AL306&lt;=0,"",AN307/SQRT(Table_pg6[[#This Row],[Удельное сопротивление грунта, Ом·м]])),AN307/SQRT(Table_pg6[[#This Row],[Удельное сопротивление грунта, Ом·м]]))</f>
        <v/>
      </c>
      <c r="AQ307" s="42"/>
      <c r="AR307" s="44"/>
      <c r="AS307" s="43"/>
      <c r="AU307" s="7" t="str">
        <f>IFERROR(IF(AR307-AR306&lt;=0,"",AT307/SQRT(Table_pg7[[#This Row],[Удельное сопротивление грунта, Ом·м]])),AT307/SQRT(Table_pg7[[#This Row],[Удельное сопротивление грунта, Ом·м]]))</f>
        <v/>
      </c>
      <c r="AW307" s="42"/>
      <c r="AX307" s="44"/>
      <c r="AY307" s="43"/>
      <c r="AZ307" s="7" t="str">
        <f t="shared" si="28"/>
        <v/>
      </c>
      <c r="BA307" s="7" t="str">
        <f>IFERROR(IF(AX307-AX306&lt;=0,"",AZ307/SQRT(Table_pg8[[#This Row],[Удельное сопротивление грунта, Ом·м]])),AZ307/SQRT(Table_pg8[[#This Row],[Удельное сопротивление грунта, Ом·м]]))</f>
        <v/>
      </c>
      <c r="BC307" s="42"/>
      <c r="BD307" s="44"/>
      <c r="BE307" s="43"/>
      <c r="BG307" s="7" t="str">
        <f>IFERROR(IF(BD307-AX326&lt;=0,"",BF307/SQRT(Table_pg9[[#This Row],[Удельное сопротивление грунта, Ом·м]])),BF307/SQRT(Table_pg9[[#This Row],[Удельное сопротивление грунта, Ом·м]]))</f>
        <v/>
      </c>
      <c r="BI307" s="42"/>
      <c r="BJ307" s="44"/>
      <c r="BK307" s="43"/>
      <c r="BM307" s="7" t="str">
        <f>IFERROR(IF(BJ307-BD336&lt;=0,"",BL307/SQRT(Table_pg10[[#This Row],[Удельное сопротивление грунта, Ом·м]])),BL307/SQRT(Table_pg10[[#This Row],[Удельное сопротивление грунта, Ом·м]]))</f>
        <v/>
      </c>
    </row>
    <row r="308" spans="1:65">
      <c r="A308" s="62"/>
      <c r="B308" s="44"/>
      <c r="C308" s="43"/>
      <c r="D308" s="7" t="str">
        <f t="shared" si="24"/>
        <v/>
      </c>
      <c r="E308" s="7" t="str">
        <f>IFERROR(IF(B308-B307&lt;=0,"",D308/SQRT(Table_pg[[#This Row],[Удельное сопротивление грунта, Ом·м]])),D308/SQRT(Table_pg[[#This Row],[Удельное сопротивление грунта, Ом·м]]))</f>
        <v/>
      </c>
      <c r="G308" s="38"/>
      <c r="H308" s="58"/>
      <c r="I308" s="55"/>
      <c r="J308" s="53" t="str">
        <f t="shared" si="25"/>
        <v/>
      </c>
      <c r="K308" s="7" t="str">
        <f>IFERROR(IF(H308-H307&lt;=0,"",J308/SQRT(Table_pg1[[#This Row],[Удельное сопротивление грунта, Ом·м]])),J308/SQRT(Table_pg1[[#This Row],[Удельное сопротивление грунта, Ом·м]]))</f>
        <v/>
      </c>
      <c r="M308" s="62"/>
      <c r="N308" s="44"/>
      <c r="O308" s="43"/>
      <c r="P308" s="7" t="str">
        <f t="shared" si="23"/>
        <v/>
      </c>
      <c r="Q308" s="7" t="str">
        <f>IFERROR(IF(N308-N307&lt;=0,"",P308/SQRT(Table_pg2[[#This Row],[Удельное сопротивление грунта, Ом·м]])),P308/SQRT(Table_pg2[[#This Row],[Удельное сопротивление грунта, Ом·м]]))</f>
        <v/>
      </c>
      <c r="S308" s="62"/>
      <c r="T308" s="44"/>
      <c r="U308" s="43"/>
      <c r="W308" s="7" t="str">
        <f>IFERROR(IF(T308-T307&lt;=0,"",V308/SQRT(Table_pg3[[#This Row],[Удельное сопротивление грунта, Ом·м]])),V308/SQRT(Table_pg3[[#This Row],[Удельное сопротивление грунта, Ом·м]]))</f>
        <v/>
      </c>
      <c r="Y308" s="62"/>
      <c r="Z308" s="44"/>
      <c r="AA308" s="43"/>
      <c r="AB308" s="7" t="str">
        <f t="shared" si="26"/>
        <v/>
      </c>
      <c r="AC308" s="7" t="str">
        <f>IFERROR(IF(Z308-Z307&lt;=0,"",AB308/SQRT(Table_pg4[[#This Row],[Удельное сопротивление грунта, Ом·м]])),AB308/SQRT(Table_pg4[[#This Row],[Удельное сопротивление грунта, Ом·м]]))</f>
        <v/>
      </c>
      <c r="AE308" s="62"/>
      <c r="AF308" s="44"/>
      <c r="AG308" s="43"/>
      <c r="AI308" s="7" t="str">
        <f>IFERROR(IF(AF308-AF307&lt;=0,"",AH308/SQRT(Table_pg5[[#This Row],[Удельное сопротивление грунта, Ом·м]])),AH308/SQRT(Table_pg5[[#This Row],[Удельное сопротивление грунта, Ом·м]]))</f>
        <v/>
      </c>
      <c r="AK308" s="62"/>
      <c r="AL308" s="44"/>
      <c r="AM308" s="43"/>
      <c r="AN308" s="7" t="str">
        <f t="shared" si="27"/>
        <v/>
      </c>
      <c r="AO308" s="7" t="str">
        <f>IFERROR(IF(AL308-AL307&lt;=0,"",AN308/SQRT(Table_pg6[[#This Row],[Удельное сопротивление грунта, Ом·м]])),AN308/SQRT(Table_pg6[[#This Row],[Удельное сопротивление грунта, Ом·м]]))</f>
        <v/>
      </c>
      <c r="AQ308" s="62"/>
      <c r="AR308" s="44"/>
      <c r="AS308" s="43"/>
      <c r="AU308" s="7" t="str">
        <f>IFERROR(IF(AR308-AR307&lt;=0,"",AT308/SQRT(Table_pg7[[#This Row],[Удельное сопротивление грунта, Ом·м]])),AT308/SQRT(Table_pg7[[#This Row],[Удельное сопротивление грунта, Ом·м]]))</f>
        <v/>
      </c>
      <c r="AW308" s="62"/>
      <c r="AX308" s="44"/>
      <c r="AY308" s="43"/>
      <c r="AZ308" s="7" t="str">
        <f t="shared" si="28"/>
        <v/>
      </c>
      <c r="BA308" s="7" t="str">
        <f>IFERROR(IF(AX308-AX307&lt;=0,"",AZ308/SQRT(Table_pg8[[#This Row],[Удельное сопротивление грунта, Ом·м]])),AZ308/SQRT(Table_pg8[[#This Row],[Удельное сопротивление грунта, Ом·м]]))</f>
        <v/>
      </c>
      <c r="BC308" s="62"/>
      <c r="BD308" s="44"/>
      <c r="BE308" s="43"/>
      <c r="BG308" s="7" t="str">
        <f>IFERROR(IF(BD308-AX327&lt;=0,"",BF308/SQRT(Table_pg9[[#This Row],[Удельное сопротивление грунта, Ом·м]])),BF308/SQRT(Table_pg9[[#This Row],[Удельное сопротивление грунта, Ом·м]]))</f>
        <v/>
      </c>
      <c r="BI308" s="62"/>
      <c r="BJ308" s="44"/>
      <c r="BK308" s="43"/>
      <c r="BM308" s="7" t="str">
        <f>IFERROR(IF(BJ308-BD337&lt;=0,"",BL308/SQRT(Table_pg10[[#This Row],[Удельное сопротивление грунта, Ом·м]])),BL308/SQRT(Table_pg10[[#This Row],[Удельное сопротивление грунта, Ом·м]]))</f>
        <v/>
      </c>
    </row>
    <row r="309" spans="1:65">
      <c r="A309" s="42"/>
      <c r="B309" s="44"/>
      <c r="C309" s="43"/>
      <c r="D309" s="7" t="str">
        <f t="shared" si="24"/>
        <v/>
      </c>
      <c r="E309" s="7" t="str">
        <f>IFERROR(IF(B309-B308&lt;=0,"",D309/SQRT(Table_pg[[#This Row],[Удельное сопротивление грунта, Ом·м]])),D309/SQRT(Table_pg[[#This Row],[Удельное сопротивление грунта, Ом·м]]))</f>
        <v/>
      </c>
      <c r="G309" s="49"/>
      <c r="H309" s="59"/>
      <c r="I309" s="56"/>
      <c r="J309" s="52" t="str">
        <f t="shared" si="25"/>
        <v/>
      </c>
      <c r="K309" s="7" t="str">
        <f>IFERROR(IF(H309-H308&lt;=0,"",J309/SQRT(Table_pg1[[#This Row],[Удельное сопротивление грунта, Ом·м]])),J309/SQRT(Table_pg1[[#This Row],[Удельное сопротивление грунта, Ом·м]]))</f>
        <v/>
      </c>
      <c r="M309" s="42"/>
      <c r="N309" s="44"/>
      <c r="O309" s="43"/>
      <c r="P309" s="7" t="str">
        <f t="shared" si="23"/>
        <v/>
      </c>
      <c r="Q309" s="7" t="str">
        <f>IFERROR(IF(N309-N308&lt;=0,"",P309/SQRT(Table_pg2[[#This Row],[Удельное сопротивление грунта, Ом·м]])),P309/SQRT(Table_pg2[[#This Row],[Удельное сопротивление грунта, Ом·м]]))</f>
        <v/>
      </c>
      <c r="S309" s="42"/>
      <c r="T309" s="44"/>
      <c r="U309" s="43"/>
      <c r="W309" s="7" t="str">
        <f>IFERROR(IF(T309-T308&lt;=0,"",V309/SQRT(Table_pg3[[#This Row],[Удельное сопротивление грунта, Ом·м]])),V309/SQRT(Table_pg3[[#This Row],[Удельное сопротивление грунта, Ом·м]]))</f>
        <v/>
      </c>
      <c r="Y309" s="42"/>
      <c r="Z309" s="44"/>
      <c r="AA309" s="43"/>
      <c r="AB309" s="7" t="str">
        <f t="shared" si="26"/>
        <v/>
      </c>
      <c r="AC309" s="7" t="str">
        <f>IFERROR(IF(Z309-Z308&lt;=0,"",AB309/SQRT(Table_pg4[[#This Row],[Удельное сопротивление грунта, Ом·м]])),AB309/SQRT(Table_pg4[[#This Row],[Удельное сопротивление грунта, Ом·м]]))</f>
        <v/>
      </c>
      <c r="AE309" s="42"/>
      <c r="AF309" s="44"/>
      <c r="AG309" s="43"/>
      <c r="AI309" s="7" t="str">
        <f>IFERROR(IF(AF309-AF308&lt;=0,"",AH309/SQRT(Table_pg5[[#This Row],[Удельное сопротивление грунта, Ом·м]])),AH309/SQRT(Table_pg5[[#This Row],[Удельное сопротивление грунта, Ом·м]]))</f>
        <v/>
      </c>
      <c r="AK309" s="42"/>
      <c r="AL309" s="44"/>
      <c r="AM309" s="43"/>
      <c r="AN309" s="7" t="str">
        <f t="shared" si="27"/>
        <v/>
      </c>
      <c r="AO309" s="7" t="str">
        <f>IFERROR(IF(AL309-AL308&lt;=0,"",AN309/SQRT(Table_pg6[[#This Row],[Удельное сопротивление грунта, Ом·м]])),AN309/SQRT(Table_pg6[[#This Row],[Удельное сопротивление грунта, Ом·м]]))</f>
        <v/>
      </c>
      <c r="AQ309" s="42"/>
      <c r="AR309" s="44"/>
      <c r="AS309" s="43"/>
      <c r="AU309" s="7" t="str">
        <f>IFERROR(IF(AR309-AR308&lt;=0,"",AT309/SQRT(Table_pg7[[#This Row],[Удельное сопротивление грунта, Ом·м]])),AT309/SQRT(Table_pg7[[#This Row],[Удельное сопротивление грунта, Ом·м]]))</f>
        <v/>
      </c>
      <c r="AW309" s="42"/>
      <c r="AX309" s="44"/>
      <c r="AY309" s="43"/>
      <c r="AZ309" s="7" t="str">
        <f t="shared" si="28"/>
        <v/>
      </c>
      <c r="BA309" s="7" t="str">
        <f>IFERROR(IF(AX309-AX308&lt;=0,"",AZ309/SQRT(Table_pg8[[#This Row],[Удельное сопротивление грунта, Ом·м]])),AZ309/SQRT(Table_pg8[[#This Row],[Удельное сопротивление грунта, Ом·м]]))</f>
        <v/>
      </c>
      <c r="BC309" s="42"/>
      <c r="BD309" s="44"/>
      <c r="BE309" s="43"/>
      <c r="BG309" s="7" t="str">
        <f>IFERROR(IF(BD309-AX328&lt;=0,"",BF309/SQRT(Table_pg9[[#This Row],[Удельное сопротивление грунта, Ом·м]])),BF309/SQRT(Table_pg9[[#This Row],[Удельное сопротивление грунта, Ом·м]]))</f>
        <v/>
      </c>
      <c r="BI309" s="42"/>
      <c r="BJ309" s="44"/>
      <c r="BK309" s="43"/>
      <c r="BM309" s="7" t="str">
        <f>IFERROR(IF(BJ309-BD338&lt;=0,"",BL309/SQRT(Table_pg10[[#This Row],[Удельное сопротивление грунта, Ом·м]])),BL309/SQRT(Table_pg10[[#This Row],[Удельное сопротивление грунта, Ом·м]]))</f>
        <v/>
      </c>
    </row>
    <row r="310" spans="1:65">
      <c r="A310" s="62"/>
      <c r="B310" s="44"/>
      <c r="C310" s="43"/>
      <c r="D310" s="7" t="str">
        <f t="shared" si="24"/>
        <v/>
      </c>
      <c r="E310" s="7" t="str">
        <f>IFERROR(IF(B310-B309&lt;=0,"",D310/SQRT(Table_pg[[#This Row],[Удельное сопротивление грунта, Ом·м]])),D310/SQRT(Table_pg[[#This Row],[Удельное сопротивление грунта, Ом·м]]))</f>
        <v/>
      </c>
      <c r="G310" s="38"/>
      <c r="H310" s="58"/>
      <c r="I310" s="55"/>
      <c r="J310" s="53" t="str">
        <f t="shared" si="25"/>
        <v/>
      </c>
      <c r="K310" s="7" t="str">
        <f>IFERROR(IF(H310-H309&lt;=0,"",J310/SQRT(Table_pg1[[#This Row],[Удельное сопротивление грунта, Ом·м]])),J310/SQRT(Table_pg1[[#This Row],[Удельное сопротивление грунта, Ом·м]]))</f>
        <v/>
      </c>
      <c r="M310" s="62"/>
      <c r="N310" s="44"/>
      <c r="O310" s="43"/>
      <c r="P310" s="7" t="str">
        <f t="shared" si="23"/>
        <v/>
      </c>
      <c r="Q310" s="7" t="str">
        <f>IFERROR(IF(N310-N309&lt;=0,"",P310/SQRT(Table_pg2[[#This Row],[Удельное сопротивление грунта, Ом·м]])),P310/SQRT(Table_pg2[[#This Row],[Удельное сопротивление грунта, Ом·м]]))</f>
        <v/>
      </c>
      <c r="S310" s="62"/>
      <c r="T310" s="44"/>
      <c r="U310" s="43"/>
      <c r="W310" s="7" t="str">
        <f>IFERROR(IF(T310-T309&lt;=0,"",V310/SQRT(Table_pg3[[#This Row],[Удельное сопротивление грунта, Ом·м]])),V310/SQRT(Table_pg3[[#This Row],[Удельное сопротивление грунта, Ом·м]]))</f>
        <v/>
      </c>
      <c r="Y310" s="62"/>
      <c r="Z310" s="44"/>
      <c r="AA310" s="43"/>
      <c r="AB310" s="7" t="str">
        <f t="shared" si="26"/>
        <v/>
      </c>
      <c r="AC310" s="7" t="str">
        <f>IFERROR(IF(Z310-Z309&lt;=0,"",AB310/SQRT(Table_pg4[[#This Row],[Удельное сопротивление грунта, Ом·м]])),AB310/SQRT(Table_pg4[[#This Row],[Удельное сопротивление грунта, Ом·м]]))</f>
        <v/>
      </c>
      <c r="AE310" s="62"/>
      <c r="AF310" s="44"/>
      <c r="AG310" s="43"/>
      <c r="AI310" s="7" t="str">
        <f>IFERROR(IF(AF310-AF309&lt;=0,"",AH310/SQRT(Table_pg5[[#This Row],[Удельное сопротивление грунта, Ом·м]])),AH310/SQRT(Table_pg5[[#This Row],[Удельное сопротивление грунта, Ом·м]]))</f>
        <v/>
      </c>
      <c r="AK310" s="62"/>
      <c r="AL310" s="44"/>
      <c r="AM310" s="43"/>
      <c r="AN310" s="7" t="str">
        <f t="shared" si="27"/>
        <v/>
      </c>
      <c r="AO310" s="7" t="str">
        <f>IFERROR(IF(AL310-AL309&lt;=0,"",AN310/SQRT(Table_pg6[[#This Row],[Удельное сопротивление грунта, Ом·м]])),AN310/SQRT(Table_pg6[[#This Row],[Удельное сопротивление грунта, Ом·м]]))</f>
        <v/>
      </c>
      <c r="AQ310" s="62"/>
      <c r="AR310" s="44"/>
      <c r="AS310" s="43"/>
      <c r="AU310" s="7" t="str">
        <f>IFERROR(IF(AR310-AR309&lt;=0,"",AT310/SQRT(Table_pg7[[#This Row],[Удельное сопротивление грунта, Ом·м]])),AT310/SQRT(Table_pg7[[#This Row],[Удельное сопротивление грунта, Ом·м]]))</f>
        <v/>
      </c>
      <c r="AW310" s="62"/>
      <c r="AX310" s="44"/>
      <c r="AY310" s="43"/>
      <c r="AZ310" s="7" t="str">
        <f t="shared" si="28"/>
        <v/>
      </c>
      <c r="BA310" s="7" t="str">
        <f>IFERROR(IF(AX310-AX309&lt;=0,"",AZ310/SQRT(Table_pg8[[#This Row],[Удельное сопротивление грунта, Ом·м]])),AZ310/SQRT(Table_pg8[[#This Row],[Удельное сопротивление грунта, Ом·м]]))</f>
        <v/>
      </c>
      <c r="BC310" s="62"/>
      <c r="BD310" s="44"/>
      <c r="BE310" s="43"/>
      <c r="BG310" s="7" t="str">
        <f>IFERROR(IF(BD310-AX329&lt;=0,"",BF310/SQRT(Table_pg9[[#This Row],[Удельное сопротивление грунта, Ом·м]])),BF310/SQRT(Table_pg9[[#This Row],[Удельное сопротивление грунта, Ом·м]]))</f>
        <v/>
      </c>
      <c r="BI310" s="62"/>
      <c r="BJ310" s="44"/>
      <c r="BK310" s="43"/>
      <c r="BM310" s="7" t="str">
        <f>IFERROR(IF(BJ310-BD339&lt;=0,"",BL310/SQRT(Table_pg10[[#This Row],[Удельное сопротивление грунта, Ом·м]])),BL310/SQRT(Table_pg10[[#This Row],[Удельное сопротивление грунта, Ом·м]]))</f>
        <v/>
      </c>
    </row>
    <row r="311" spans="1:65">
      <c r="A311" s="42"/>
      <c r="B311" s="44"/>
      <c r="C311" s="43"/>
      <c r="D311" s="7" t="str">
        <f t="shared" si="24"/>
        <v/>
      </c>
      <c r="E311" s="7" t="str">
        <f>IFERROR(IF(B311-B310&lt;=0,"",D311/SQRT(Table_pg[[#This Row],[Удельное сопротивление грунта, Ом·м]])),D311/SQRT(Table_pg[[#This Row],[Удельное сопротивление грунта, Ом·м]]))</f>
        <v/>
      </c>
      <c r="G311" s="49"/>
      <c r="H311" s="59"/>
      <c r="I311" s="56"/>
      <c r="J311" s="52" t="str">
        <f t="shared" si="25"/>
        <v/>
      </c>
      <c r="K311" s="7" t="str">
        <f>IFERROR(IF(H311-H310&lt;=0,"",J311/SQRT(Table_pg1[[#This Row],[Удельное сопротивление грунта, Ом·м]])),J311/SQRT(Table_pg1[[#This Row],[Удельное сопротивление грунта, Ом·м]]))</f>
        <v/>
      </c>
      <c r="M311" s="42"/>
      <c r="N311" s="44"/>
      <c r="O311" s="43"/>
      <c r="P311" s="7" t="str">
        <f t="shared" si="23"/>
        <v/>
      </c>
      <c r="Q311" s="7" t="str">
        <f>IFERROR(IF(N311-N310&lt;=0,"",P311/SQRT(Table_pg2[[#This Row],[Удельное сопротивление грунта, Ом·м]])),P311/SQRT(Table_pg2[[#This Row],[Удельное сопротивление грунта, Ом·м]]))</f>
        <v/>
      </c>
      <c r="S311" s="42"/>
      <c r="T311" s="44"/>
      <c r="U311" s="43"/>
      <c r="W311" s="7" t="str">
        <f>IFERROR(IF(T311-T310&lt;=0,"",V311/SQRT(Table_pg3[[#This Row],[Удельное сопротивление грунта, Ом·м]])),V311/SQRT(Table_pg3[[#This Row],[Удельное сопротивление грунта, Ом·м]]))</f>
        <v/>
      </c>
      <c r="Y311" s="42"/>
      <c r="Z311" s="44"/>
      <c r="AA311" s="43"/>
      <c r="AB311" s="7" t="str">
        <f t="shared" si="26"/>
        <v/>
      </c>
      <c r="AC311" s="7" t="str">
        <f>IFERROR(IF(Z311-Z310&lt;=0,"",AB311/SQRT(Table_pg4[[#This Row],[Удельное сопротивление грунта, Ом·м]])),AB311/SQRT(Table_pg4[[#This Row],[Удельное сопротивление грунта, Ом·м]]))</f>
        <v/>
      </c>
      <c r="AE311" s="42"/>
      <c r="AF311" s="44"/>
      <c r="AG311" s="43"/>
      <c r="AI311" s="7" t="str">
        <f>IFERROR(IF(AF311-AF310&lt;=0,"",AH311/SQRT(Table_pg5[[#This Row],[Удельное сопротивление грунта, Ом·м]])),AH311/SQRT(Table_pg5[[#This Row],[Удельное сопротивление грунта, Ом·м]]))</f>
        <v/>
      </c>
      <c r="AK311" s="42"/>
      <c r="AL311" s="44"/>
      <c r="AM311" s="43"/>
      <c r="AN311" s="7" t="str">
        <f t="shared" si="27"/>
        <v/>
      </c>
      <c r="AO311" s="7" t="str">
        <f>IFERROR(IF(AL311-AL310&lt;=0,"",AN311/SQRT(Table_pg6[[#This Row],[Удельное сопротивление грунта, Ом·м]])),AN311/SQRT(Table_pg6[[#This Row],[Удельное сопротивление грунта, Ом·м]]))</f>
        <v/>
      </c>
      <c r="AQ311" s="42"/>
      <c r="AR311" s="44"/>
      <c r="AS311" s="43"/>
      <c r="AU311" s="7" t="str">
        <f>IFERROR(IF(AR311-AR310&lt;=0,"",AT311/SQRT(Table_pg7[[#This Row],[Удельное сопротивление грунта, Ом·м]])),AT311/SQRT(Table_pg7[[#This Row],[Удельное сопротивление грунта, Ом·м]]))</f>
        <v/>
      </c>
      <c r="AW311" s="42"/>
      <c r="AX311" s="44"/>
      <c r="AY311" s="43"/>
      <c r="AZ311" s="7" t="str">
        <f t="shared" si="28"/>
        <v/>
      </c>
      <c r="BA311" s="7" t="str">
        <f>IFERROR(IF(AX311-AX310&lt;=0,"",AZ311/SQRT(Table_pg8[[#This Row],[Удельное сопротивление грунта, Ом·м]])),AZ311/SQRT(Table_pg8[[#This Row],[Удельное сопротивление грунта, Ом·м]]))</f>
        <v/>
      </c>
      <c r="BC311" s="42"/>
      <c r="BD311" s="44"/>
      <c r="BE311" s="43"/>
      <c r="BG311" s="7" t="str">
        <f>IFERROR(IF(BD311-AX330&lt;=0,"",BF311/SQRT(Table_pg9[[#This Row],[Удельное сопротивление грунта, Ом·м]])),BF311/SQRT(Table_pg9[[#This Row],[Удельное сопротивление грунта, Ом·м]]))</f>
        <v/>
      </c>
      <c r="BI311" s="42"/>
      <c r="BJ311" s="44"/>
      <c r="BK311" s="43"/>
      <c r="BM311" s="7" t="str">
        <f>IFERROR(IF(BJ311-BD340&lt;=0,"",BL311/SQRT(Table_pg10[[#This Row],[Удельное сопротивление грунта, Ом·м]])),BL311/SQRT(Table_pg10[[#This Row],[Удельное сопротивление грунта, Ом·м]]))</f>
        <v/>
      </c>
    </row>
    <row r="312" spans="1:65">
      <c r="A312" s="62"/>
      <c r="B312" s="44"/>
      <c r="C312" s="43"/>
      <c r="D312" s="7" t="str">
        <f t="shared" si="24"/>
        <v/>
      </c>
      <c r="E312" s="7" t="str">
        <f>IFERROR(IF(B312-B311&lt;=0,"",D312/SQRT(Table_pg[[#This Row],[Удельное сопротивление грунта, Ом·м]])),D312/SQRT(Table_pg[[#This Row],[Удельное сопротивление грунта, Ом·м]]))</f>
        <v/>
      </c>
      <c r="G312" s="38"/>
      <c r="H312" s="58"/>
      <c r="I312" s="55"/>
      <c r="J312" s="53" t="str">
        <f t="shared" si="25"/>
        <v/>
      </c>
      <c r="K312" s="7" t="str">
        <f>IFERROR(IF(H312-H311&lt;=0,"",J312/SQRT(Table_pg1[[#This Row],[Удельное сопротивление грунта, Ом·м]])),J312/SQRT(Table_pg1[[#This Row],[Удельное сопротивление грунта, Ом·м]]))</f>
        <v/>
      </c>
      <c r="M312" s="62"/>
      <c r="N312" s="44"/>
      <c r="O312" s="43"/>
      <c r="P312" s="7" t="str">
        <f t="shared" si="23"/>
        <v/>
      </c>
      <c r="Q312" s="7" t="str">
        <f>IFERROR(IF(N312-N311&lt;=0,"",P312/SQRT(Table_pg2[[#This Row],[Удельное сопротивление грунта, Ом·м]])),P312/SQRT(Table_pg2[[#This Row],[Удельное сопротивление грунта, Ом·м]]))</f>
        <v/>
      </c>
      <c r="S312" s="62"/>
      <c r="T312" s="44"/>
      <c r="U312" s="43"/>
      <c r="W312" s="7" t="str">
        <f>IFERROR(IF(T312-T311&lt;=0,"",V312/SQRT(Table_pg3[[#This Row],[Удельное сопротивление грунта, Ом·м]])),V312/SQRT(Table_pg3[[#This Row],[Удельное сопротивление грунта, Ом·м]]))</f>
        <v/>
      </c>
      <c r="Y312" s="62"/>
      <c r="Z312" s="44"/>
      <c r="AA312" s="43"/>
      <c r="AB312" s="7" t="str">
        <f t="shared" si="26"/>
        <v/>
      </c>
      <c r="AC312" s="7" t="str">
        <f>IFERROR(IF(Z312-Z311&lt;=0,"",AB312/SQRT(Table_pg4[[#This Row],[Удельное сопротивление грунта, Ом·м]])),AB312/SQRT(Table_pg4[[#This Row],[Удельное сопротивление грунта, Ом·м]]))</f>
        <v/>
      </c>
      <c r="AE312" s="62"/>
      <c r="AF312" s="44"/>
      <c r="AG312" s="43"/>
      <c r="AI312" s="7" t="str">
        <f>IFERROR(IF(AF312-AF311&lt;=0,"",AH312/SQRT(Table_pg5[[#This Row],[Удельное сопротивление грунта, Ом·м]])),AH312/SQRT(Table_pg5[[#This Row],[Удельное сопротивление грунта, Ом·м]]))</f>
        <v/>
      </c>
      <c r="AK312" s="62"/>
      <c r="AL312" s="44"/>
      <c r="AM312" s="43"/>
      <c r="AN312" s="7" t="str">
        <f t="shared" si="27"/>
        <v/>
      </c>
      <c r="AO312" s="7" t="str">
        <f>IFERROR(IF(AL312-AL311&lt;=0,"",AN312/SQRT(Table_pg6[[#This Row],[Удельное сопротивление грунта, Ом·м]])),AN312/SQRT(Table_pg6[[#This Row],[Удельное сопротивление грунта, Ом·м]]))</f>
        <v/>
      </c>
      <c r="AQ312" s="62"/>
      <c r="AR312" s="44"/>
      <c r="AS312" s="43"/>
      <c r="AU312" s="7" t="str">
        <f>IFERROR(IF(AR312-AR311&lt;=0,"",AT312/SQRT(Table_pg7[[#This Row],[Удельное сопротивление грунта, Ом·м]])),AT312/SQRT(Table_pg7[[#This Row],[Удельное сопротивление грунта, Ом·м]]))</f>
        <v/>
      </c>
      <c r="AW312" s="62"/>
      <c r="AX312" s="44"/>
      <c r="AY312" s="43"/>
      <c r="AZ312" s="7" t="str">
        <f t="shared" si="28"/>
        <v/>
      </c>
      <c r="BA312" s="7" t="str">
        <f>IFERROR(IF(AX312-AX311&lt;=0,"",AZ312/SQRT(Table_pg8[[#This Row],[Удельное сопротивление грунта, Ом·м]])),AZ312/SQRT(Table_pg8[[#This Row],[Удельное сопротивление грунта, Ом·м]]))</f>
        <v/>
      </c>
      <c r="BC312" s="62"/>
      <c r="BD312" s="44"/>
      <c r="BE312" s="43"/>
      <c r="BG312" s="7" t="str">
        <f>IFERROR(IF(BD312-AX331&lt;=0,"",BF312/SQRT(Table_pg9[[#This Row],[Удельное сопротивление грунта, Ом·м]])),BF312/SQRT(Table_pg9[[#This Row],[Удельное сопротивление грунта, Ом·м]]))</f>
        <v/>
      </c>
      <c r="BI312" s="62"/>
      <c r="BJ312" s="44"/>
      <c r="BK312" s="43"/>
      <c r="BM312" s="7" t="str">
        <f>IFERROR(IF(BJ312-BD341&lt;=0,"",BL312/SQRT(Table_pg10[[#This Row],[Удельное сопротивление грунта, Ом·м]])),BL312/SQRT(Table_pg10[[#This Row],[Удельное сопротивление грунта, Ом·м]]))</f>
        <v/>
      </c>
    </row>
    <row r="313" spans="1:65">
      <c r="A313" s="42"/>
      <c r="B313" s="44"/>
      <c r="C313" s="43"/>
      <c r="D313" s="7" t="str">
        <f t="shared" si="24"/>
        <v/>
      </c>
      <c r="E313" s="7" t="str">
        <f>IFERROR(IF(B313-B312&lt;=0,"",D313/SQRT(Table_pg[[#This Row],[Удельное сопротивление грунта, Ом·м]])),D313/SQRT(Table_pg[[#This Row],[Удельное сопротивление грунта, Ом·м]]))</f>
        <v/>
      </c>
      <c r="G313" s="49"/>
      <c r="H313" s="59"/>
      <c r="I313" s="56"/>
      <c r="J313" s="52" t="str">
        <f t="shared" si="25"/>
        <v/>
      </c>
      <c r="K313" s="7" t="str">
        <f>IFERROR(IF(H313-H312&lt;=0,"",J313/SQRT(Table_pg1[[#This Row],[Удельное сопротивление грунта, Ом·м]])),J313/SQRT(Table_pg1[[#This Row],[Удельное сопротивление грунта, Ом·м]]))</f>
        <v/>
      </c>
      <c r="M313" s="42"/>
      <c r="N313" s="44"/>
      <c r="O313" s="43"/>
      <c r="P313" s="7" t="str">
        <f t="shared" si="23"/>
        <v/>
      </c>
      <c r="Q313" s="7" t="str">
        <f>IFERROR(IF(N313-N312&lt;=0,"",P313/SQRT(Table_pg2[[#This Row],[Удельное сопротивление грунта, Ом·м]])),P313/SQRT(Table_pg2[[#This Row],[Удельное сопротивление грунта, Ом·м]]))</f>
        <v/>
      </c>
      <c r="S313" s="42"/>
      <c r="T313" s="44"/>
      <c r="U313" s="43"/>
      <c r="W313" s="7" t="str">
        <f>IFERROR(IF(T313-T312&lt;=0,"",V313/SQRT(Table_pg3[[#This Row],[Удельное сопротивление грунта, Ом·м]])),V313/SQRT(Table_pg3[[#This Row],[Удельное сопротивление грунта, Ом·м]]))</f>
        <v/>
      </c>
      <c r="Y313" s="42"/>
      <c r="Z313" s="44"/>
      <c r="AA313" s="43"/>
      <c r="AB313" s="7" t="str">
        <f t="shared" si="26"/>
        <v/>
      </c>
      <c r="AC313" s="7" t="str">
        <f>IFERROR(IF(Z313-Z312&lt;=0,"",AB313/SQRT(Table_pg4[[#This Row],[Удельное сопротивление грунта, Ом·м]])),AB313/SQRT(Table_pg4[[#This Row],[Удельное сопротивление грунта, Ом·м]]))</f>
        <v/>
      </c>
      <c r="AE313" s="42"/>
      <c r="AF313" s="44"/>
      <c r="AG313" s="43"/>
      <c r="AI313" s="7" t="str">
        <f>IFERROR(IF(AF313-AF312&lt;=0,"",AH313/SQRT(Table_pg5[[#This Row],[Удельное сопротивление грунта, Ом·м]])),AH313/SQRT(Table_pg5[[#This Row],[Удельное сопротивление грунта, Ом·м]]))</f>
        <v/>
      </c>
      <c r="AK313" s="42"/>
      <c r="AL313" s="44"/>
      <c r="AM313" s="43"/>
      <c r="AN313" s="7" t="str">
        <f t="shared" si="27"/>
        <v/>
      </c>
      <c r="AO313" s="7" t="str">
        <f>IFERROR(IF(AL313-AL312&lt;=0,"",AN313/SQRT(Table_pg6[[#This Row],[Удельное сопротивление грунта, Ом·м]])),AN313/SQRT(Table_pg6[[#This Row],[Удельное сопротивление грунта, Ом·м]]))</f>
        <v/>
      </c>
      <c r="AQ313" s="42"/>
      <c r="AR313" s="44"/>
      <c r="AS313" s="43"/>
      <c r="AU313" s="7" t="str">
        <f>IFERROR(IF(AR313-AR312&lt;=0,"",AT313/SQRT(Table_pg7[[#This Row],[Удельное сопротивление грунта, Ом·м]])),AT313/SQRT(Table_pg7[[#This Row],[Удельное сопротивление грунта, Ом·м]]))</f>
        <v/>
      </c>
      <c r="AW313" s="42"/>
      <c r="AX313" s="44"/>
      <c r="AY313" s="43"/>
      <c r="AZ313" s="7" t="str">
        <f t="shared" si="28"/>
        <v/>
      </c>
      <c r="BA313" s="7" t="str">
        <f>IFERROR(IF(AX313-AX312&lt;=0,"",AZ313/SQRT(Table_pg8[[#This Row],[Удельное сопротивление грунта, Ом·м]])),AZ313/SQRT(Table_pg8[[#This Row],[Удельное сопротивление грунта, Ом·м]]))</f>
        <v/>
      </c>
      <c r="BC313" s="42"/>
      <c r="BD313" s="44"/>
      <c r="BE313" s="43"/>
      <c r="BG313" s="7" t="str">
        <f>IFERROR(IF(BD313-AX332&lt;=0,"",BF313/SQRT(Table_pg9[[#This Row],[Удельное сопротивление грунта, Ом·м]])),BF313/SQRT(Table_pg9[[#This Row],[Удельное сопротивление грунта, Ом·м]]))</f>
        <v/>
      </c>
      <c r="BI313" s="42"/>
      <c r="BJ313" s="44"/>
      <c r="BK313" s="43"/>
      <c r="BM313" s="7" t="str">
        <f>IFERROR(IF(BJ313-BD342&lt;=0,"",BL313/SQRT(Table_pg10[[#This Row],[Удельное сопротивление грунта, Ом·м]])),BL313/SQRT(Table_pg10[[#This Row],[Удельное сопротивление грунта, Ом·м]]))</f>
        <v/>
      </c>
    </row>
    <row r="314" spans="1:65">
      <c r="A314" s="62"/>
      <c r="B314" s="44"/>
      <c r="C314" s="43"/>
      <c r="D314" s="7" t="str">
        <f t="shared" si="24"/>
        <v/>
      </c>
      <c r="E314" s="7" t="str">
        <f>IFERROR(IF(B314-B313&lt;=0,"",D314/SQRT(Table_pg[[#This Row],[Удельное сопротивление грунта, Ом·м]])),D314/SQRT(Table_pg[[#This Row],[Удельное сопротивление грунта, Ом·м]]))</f>
        <v/>
      </c>
      <c r="G314" s="38"/>
      <c r="H314" s="58"/>
      <c r="I314" s="55"/>
      <c r="J314" s="53" t="str">
        <f t="shared" si="25"/>
        <v/>
      </c>
      <c r="K314" s="7" t="str">
        <f>IFERROR(IF(H314-H313&lt;=0,"",J314/SQRT(Table_pg1[[#This Row],[Удельное сопротивление грунта, Ом·м]])),J314/SQRT(Table_pg1[[#This Row],[Удельное сопротивление грунта, Ом·м]]))</f>
        <v/>
      </c>
      <c r="M314" s="62"/>
      <c r="N314" s="44"/>
      <c r="O314" s="43"/>
      <c r="P314" s="7" t="str">
        <f t="shared" si="23"/>
        <v/>
      </c>
      <c r="Q314" s="7" t="str">
        <f>IFERROR(IF(N314-N313&lt;=0,"",P314/SQRT(Table_pg2[[#This Row],[Удельное сопротивление грунта, Ом·м]])),P314/SQRT(Table_pg2[[#This Row],[Удельное сопротивление грунта, Ом·м]]))</f>
        <v/>
      </c>
      <c r="S314" s="62"/>
      <c r="T314" s="44"/>
      <c r="U314" s="43"/>
      <c r="W314" s="7" t="str">
        <f>IFERROR(IF(T314-T313&lt;=0,"",V314/SQRT(Table_pg3[[#This Row],[Удельное сопротивление грунта, Ом·м]])),V314/SQRT(Table_pg3[[#This Row],[Удельное сопротивление грунта, Ом·м]]))</f>
        <v/>
      </c>
      <c r="Y314" s="62"/>
      <c r="Z314" s="44"/>
      <c r="AA314" s="43"/>
      <c r="AB314" s="7" t="str">
        <f t="shared" si="26"/>
        <v/>
      </c>
      <c r="AC314" s="7" t="str">
        <f>IFERROR(IF(Z314-Z313&lt;=0,"",AB314/SQRT(Table_pg4[[#This Row],[Удельное сопротивление грунта, Ом·м]])),AB314/SQRT(Table_pg4[[#This Row],[Удельное сопротивление грунта, Ом·м]]))</f>
        <v/>
      </c>
      <c r="AE314" s="62"/>
      <c r="AF314" s="44"/>
      <c r="AG314" s="43"/>
      <c r="AI314" s="7" t="str">
        <f>IFERROR(IF(AF314-AF313&lt;=0,"",AH314/SQRT(Table_pg5[[#This Row],[Удельное сопротивление грунта, Ом·м]])),AH314/SQRT(Table_pg5[[#This Row],[Удельное сопротивление грунта, Ом·м]]))</f>
        <v/>
      </c>
      <c r="AK314" s="62"/>
      <c r="AL314" s="44"/>
      <c r="AM314" s="43"/>
      <c r="AN314" s="7" t="str">
        <f t="shared" si="27"/>
        <v/>
      </c>
      <c r="AO314" s="7" t="str">
        <f>IFERROR(IF(AL314-AL313&lt;=0,"",AN314/SQRT(Table_pg6[[#This Row],[Удельное сопротивление грунта, Ом·м]])),AN314/SQRT(Table_pg6[[#This Row],[Удельное сопротивление грунта, Ом·м]]))</f>
        <v/>
      </c>
      <c r="AQ314" s="62"/>
      <c r="AR314" s="44"/>
      <c r="AS314" s="43"/>
      <c r="AU314" s="7" t="str">
        <f>IFERROR(IF(AR314-AR313&lt;=0,"",AT314/SQRT(Table_pg7[[#This Row],[Удельное сопротивление грунта, Ом·м]])),AT314/SQRT(Table_pg7[[#This Row],[Удельное сопротивление грунта, Ом·м]]))</f>
        <v/>
      </c>
      <c r="AW314" s="62"/>
      <c r="AX314" s="44"/>
      <c r="AY314" s="43"/>
      <c r="AZ314" s="7" t="str">
        <f t="shared" si="28"/>
        <v/>
      </c>
      <c r="BA314" s="7" t="str">
        <f>IFERROR(IF(AX314-AX313&lt;=0,"",AZ314/SQRT(Table_pg8[[#This Row],[Удельное сопротивление грунта, Ом·м]])),AZ314/SQRT(Table_pg8[[#This Row],[Удельное сопротивление грунта, Ом·м]]))</f>
        <v/>
      </c>
      <c r="BC314" s="62"/>
      <c r="BD314" s="44"/>
      <c r="BE314" s="43"/>
      <c r="BG314" s="7" t="str">
        <f>IFERROR(IF(BD314-AX333&lt;=0,"",BF314/SQRT(Table_pg9[[#This Row],[Удельное сопротивление грунта, Ом·м]])),BF314/SQRT(Table_pg9[[#This Row],[Удельное сопротивление грунта, Ом·м]]))</f>
        <v/>
      </c>
      <c r="BI314" s="62"/>
      <c r="BJ314" s="44"/>
      <c r="BK314" s="43"/>
      <c r="BM314" s="7" t="str">
        <f>IFERROR(IF(BJ314-BD343&lt;=0,"",BL314/SQRT(Table_pg10[[#This Row],[Удельное сопротивление грунта, Ом·м]])),BL314/SQRT(Table_pg10[[#This Row],[Удельное сопротивление грунта, Ом·м]]))</f>
        <v/>
      </c>
    </row>
    <row r="315" spans="1:65">
      <c r="A315" s="42"/>
      <c r="B315" s="44"/>
      <c r="C315" s="43"/>
      <c r="D315" s="7" t="str">
        <f t="shared" si="24"/>
        <v/>
      </c>
      <c r="E315" s="7" t="str">
        <f>IFERROR(IF(B315-B314&lt;=0,"",D315/SQRT(Table_pg[[#This Row],[Удельное сопротивление грунта, Ом·м]])),D315/SQRT(Table_pg[[#This Row],[Удельное сопротивление грунта, Ом·м]]))</f>
        <v/>
      </c>
      <c r="G315" s="49"/>
      <c r="H315" s="59"/>
      <c r="I315" s="56"/>
      <c r="J315" s="52" t="str">
        <f t="shared" si="25"/>
        <v/>
      </c>
      <c r="K315" s="7" t="str">
        <f>IFERROR(IF(H315-H314&lt;=0,"",J315/SQRT(Table_pg1[[#This Row],[Удельное сопротивление грунта, Ом·м]])),J315/SQRT(Table_pg1[[#This Row],[Удельное сопротивление грунта, Ом·м]]))</f>
        <v/>
      </c>
      <c r="M315" s="42"/>
      <c r="N315" s="44"/>
      <c r="O315" s="43"/>
      <c r="P315" s="7" t="str">
        <f t="shared" si="23"/>
        <v/>
      </c>
      <c r="Q315" s="7" t="str">
        <f>IFERROR(IF(N315-N314&lt;=0,"",P315/SQRT(Table_pg2[[#This Row],[Удельное сопротивление грунта, Ом·м]])),P315/SQRT(Table_pg2[[#This Row],[Удельное сопротивление грунта, Ом·м]]))</f>
        <v/>
      </c>
      <c r="S315" s="42"/>
      <c r="T315" s="44"/>
      <c r="U315" s="43"/>
      <c r="W315" s="7" t="str">
        <f>IFERROR(IF(T315-T314&lt;=0,"",V315/SQRT(Table_pg3[[#This Row],[Удельное сопротивление грунта, Ом·м]])),V315/SQRT(Table_pg3[[#This Row],[Удельное сопротивление грунта, Ом·м]]))</f>
        <v/>
      </c>
      <c r="Y315" s="42"/>
      <c r="Z315" s="44"/>
      <c r="AA315" s="43"/>
      <c r="AB315" s="7" t="str">
        <f t="shared" si="26"/>
        <v/>
      </c>
      <c r="AC315" s="7" t="str">
        <f>IFERROR(IF(Z315-Z314&lt;=0,"",AB315/SQRT(Table_pg4[[#This Row],[Удельное сопротивление грунта, Ом·м]])),AB315/SQRT(Table_pg4[[#This Row],[Удельное сопротивление грунта, Ом·м]]))</f>
        <v/>
      </c>
      <c r="AE315" s="42"/>
      <c r="AF315" s="44"/>
      <c r="AG315" s="43"/>
      <c r="AI315" s="7" t="str">
        <f>IFERROR(IF(AF315-AF314&lt;=0,"",AH315/SQRT(Table_pg5[[#This Row],[Удельное сопротивление грунта, Ом·м]])),AH315/SQRT(Table_pg5[[#This Row],[Удельное сопротивление грунта, Ом·м]]))</f>
        <v/>
      </c>
      <c r="AK315" s="42"/>
      <c r="AL315" s="44"/>
      <c r="AM315" s="43"/>
      <c r="AN315" s="7" t="str">
        <f t="shared" si="27"/>
        <v/>
      </c>
      <c r="AO315" s="7" t="str">
        <f>IFERROR(IF(AL315-AL314&lt;=0,"",AN315/SQRT(Table_pg6[[#This Row],[Удельное сопротивление грунта, Ом·м]])),AN315/SQRT(Table_pg6[[#This Row],[Удельное сопротивление грунта, Ом·м]]))</f>
        <v/>
      </c>
      <c r="AQ315" s="42"/>
      <c r="AR315" s="44"/>
      <c r="AS315" s="43"/>
      <c r="AU315" s="7" t="str">
        <f>IFERROR(IF(AR315-AR314&lt;=0,"",AT315/SQRT(Table_pg7[[#This Row],[Удельное сопротивление грунта, Ом·м]])),AT315/SQRT(Table_pg7[[#This Row],[Удельное сопротивление грунта, Ом·м]]))</f>
        <v/>
      </c>
      <c r="AW315" s="42"/>
      <c r="AX315" s="44"/>
      <c r="AY315" s="43"/>
      <c r="AZ315" s="7" t="str">
        <f t="shared" si="28"/>
        <v/>
      </c>
      <c r="BA315" s="7" t="str">
        <f>IFERROR(IF(AX315-AX314&lt;=0,"",AZ315/SQRT(Table_pg8[[#This Row],[Удельное сопротивление грунта, Ом·м]])),AZ315/SQRT(Table_pg8[[#This Row],[Удельное сопротивление грунта, Ом·м]]))</f>
        <v/>
      </c>
      <c r="BC315" s="42"/>
      <c r="BD315" s="44"/>
      <c r="BE315" s="43"/>
      <c r="BG315" s="7" t="str">
        <f>IFERROR(IF(BD315-AX334&lt;=0,"",BF315/SQRT(Table_pg9[[#This Row],[Удельное сопротивление грунта, Ом·м]])),BF315/SQRT(Table_pg9[[#This Row],[Удельное сопротивление грунта, Ом·м]]))</f>
        <v/>
      </c>
      <c r="BI315" s="42"/>
      <c r="BJ315" s="44"/>
      <c r="BK315" s="43"/>
      <c r="BM315" s="7" t="str">
        <f>IFERROR(IF(BJ315-BD344&lt;=0,"",BL315/SQRT(Table_pg10[[#This Row],[Удельное сопротивление грунта, Ом·м]])),BL315/SQRT(Table_pg10[[#This Row],[Удельное сопротивление грунта, Ом·м]]))</f>
        <v/>
      </c>
    </row>
    <row r="316" spans="1:65">
      <c r="A316" s="62"/>
      <c r="B316" s="44"/>
      <c r="C316" s="43"/>
      <c r="D316" s="7" t="str">
        <f t="shared" si="24"/>
        <v/>
      </c>
      <c r="E316" s="7" t="str">
        <f>IFERROR(IF(B316-B315&lt;=0,"",D316/SQRT(Table_pg[[#This Row],[Удельное сопротивление грунта, Ом·м]])),D316/SQRT(Table_pg[[#This Row],[Удельное сопротивление грунта, Ом·м]]))</f>
        <v/>
      </c>
      <c r="G316" s="38"/>
      <c r="H316" s="58"/>
      <c r="I316" s="55"/>
      <c r="J316" s="53" t="str">
        <f t="shared" si="25"/>
        <v/>
      </c>
      <c r="K316" s="7" t="str">
        <f>IFERROR(IF(H316-H315&lt;=0,"",J316/SQRT(Table_pg1[[#This Row],[Удельное сопротивление грунта, Ом·м]])),J316/SQRT(Table_pg1[[#This Row],[Удельное сопротивление грунта, Ом·м]]))</f>
        <v/>
      </c>
      <c r="M316" s="62"/>
      <c r="N316" s="44"/>
      <c r="O316" s="43"/>
      <c r="P316" s="7" t="str">
        <f t="shared" si="23"/>
        <v/>
      </c>
      <c r="Q316" s="7" t="str">
        <f>IFERROR(IF(N316-N315&lt;=0,"",P316/SQRT(Table_pg2[[#This Row],[Удельное сопротивление грунта, Ом·м]])),P316/SQRT(Table_pg2[[#This Row],[Удельное сопротивление грунта, Ом·м]]))</f>
        <v/>
      </c>
      <c r="S316" s="62"/>
      <c r="T316" s="44"/>
      <c r="U316" s="43"/>
      <c r="W316" s="7" t="str">
        <f>IFERROR(IF(T316-T315&lt;=0,"",V316/SQRT(Table_pg3[[#This Row],[Удельное сопротивление грунта, Ом·м]])),V316/SQRT(Table_pg3[[#This Row],[Удельное сопротивление грунта, Ом·м]]))</f>
        <v/>
      </c>
      <c r="Y316" s="62"/>
      <c r="Z316" s="44"/>
      <c r="AA316" s="43"/>
      <c r="AB316" s="7" t="str">
        <f t="shared" si="26"/>
        <v/>
      </c>
      <c r="AC316" s="7" t="str">
        <f>IFERROR(IF(Z316-Z315&lt;=0,"",AB316/SQRT(Table_pg4[[#This Row],[Удельное сопротивление грунта, Ом·м]])),AB316/SQRT(Table_pg4[[#This Row],[Удельное сопротивление грунта, Ом·м]]))</f>
        <v/>
      </c>
      <c r="AE316" s="62"/>
      <c r="AF316" s="44"/>
      <c r="AG316" s="43"/>
      <c r="AI316" s="7" t="str">
        <f>IFERROR(IF(AF316-AF315&lt;=0,"",AH316/SQRT(Table_pg5[[#This Row],[Удельное сопротивление грунта, Ом·м]])),AH316/SQRT(Table_pg5[[#This Row],[Удельное сопротивление грунта, Ом·м]]))</f>
        <v/>
      </c>
      <c r="AK316" s="62"/>
      <c r="AL316" s="44"/>
      <c r="AM316" s="43"/>
      <c r="AN316" s="7" t="str">
        <f t="shared" si="27"/>
        <v/>
      </c>
      <c r="AO316" s="7" t="str">
        <f>IFERROR(IF(AL316-AL315&lt;=0,"",AN316/SQRT(Table_pg6[[#This Row],[Удельное сопротивление грунта, Ом·м]])),AN316/SQRT(Table_pg6[[#This Row],[Удельное сопротивление грунта, Ом·м]]))</f>
        <v/>
      </c>
      <c r="AQ316" s="62"/>
      <c r="AR316" s="44"/>
      <c r="AS316" s="43"/>
      <c r="AU316" s="7" t="str">
        <f>IFERROR(IF(AR316-AR315&lt;=0,"",AT316/SQRT(Table_pg7[[#This Row],[Удельное сопротивление грунта, Ом·м]])),AT316/SQRT(Table_pg7[[#This Row],[Удельное сопротивление грунта, Ом·м]]))</f>
        <v/>
      </c>
      <c r="AW316" s="62"/>
      <c r="AX316" s="44"/>
      <c r="AY316" s="43"/>
      <c r="AZ316" s="7" t="str">
        <f t="shared" si="28"/>
        <v/>
      </c>
      <c r="BA316" s="7" t="str">
        <f>IFERROR(IF(AX316-AX315&lt;=0,"",AZ316/SQRT(Table_pg8[[#This Row],[Удельное сопротивление грунта, Ом·м]])),AZ316/SQRT(Table_pg8[[#This Row],[Удельное сопротивление грунта, Ом·м]]))</f>
        <v/>
      </c>
      <c r="BC316" s="62"/>
      <c r="BD316" s="44"/>
      <c r="BE316" s="43"/>
      <c r="BG316" s="7" t="str">
        <f>IFERROR(IF(BD316-AX335&lt;=0,"",BF316/SQRT(Table_pg9[[#This Row],[Удельное сопротивление грунта, Ом·м]])),BF316/SQRT(Table_pg9[[#This Row],[Удельное сопротивление грунта, Ом·м]]))</f>
        <v/>
      </c>
      <c r="BI316" s="62"/>
      <c r="BJ316" s="44"/>
      <c r="BK316" s="43"/>
      <c r="BM316" s="7" t="str">
        <f>IFERROR(IF(BJ316-BD345&lt;=0,"",BL316/SQRT(Table_pg10[[#This Row],[Удельное сопротивление грунта, Ом·м]])),BL316/SQRT(Table_pg10[[#This Row],[Удельное сопротивление грунта, Ом·м]]))</f>
        <v/>
      </c>
    </row>
    <row r="317" spans="1:65">
      <c r="A317" s="42"/>
      <c r="B317" s="44"/>
      <c r="C317" s="43"/>
      <c r="D317" s="7" t="str">
        <f t="shared" si="24"/>
        <v/>
      </c>
      <c r="E317" s="7" t="str">
        <f>IFERROR(IF(B317-B316&lt;=0,"",D317/SQRT(Table_pg[[#This Row],[Удельное сопротивление грунта, Ом·м]])),D317/SQRT(Table_pg[[#This Row],[Удельное сопротивление грунта, Ом·м]]))</f>
        <v/>
      </c>
      <c r="G317" s="49"/>
      <c r="H317" s="59"/>
      <c r="I317" s="56"/>
      <c r="J317" s="52" t="str">
        <f t="shared" si="25"/>
        <v/>
      </c>
      <c r="K317" s="7" t="str">
        <f>IFERROR(IF(H317-H316&lt;=0,"",J317/SQRT(Table_pg1[[#This Row],[Удельное сопротивление грунта, Ом·м]])),J317/SQRT(Table_pg1[[#This Row],[Удельное сопротивление грунта, Ом·м]]))</f>
        <v/>
      </c>
      <c r="M317" s="42"/>
      <c r="N317" s="44"/>
      <c r="O317" s="43"/>
      <c r="P317" s="7" t="str">
        <f t="shared" si="23"/>
        <v/>
      </c>
      <c r="Q317" s="7" t="str">
        <f>IFERROR(IF(N317-N316&lt;=0,"",P317/SQRT(Table_pg2[[#This Row],[Удельное сопротивление грунта, Ом·м]])),P317/SQRT(Table_pg2[[#This Row],[Удельное сопротивление грунта, Ом·м]]))</f>
        <v/>
      </c>
      <c r="S317" s="42"/>
      <c r="T317" s="44"/>
      <c r="U317" s="43"/>
      <c r="W317" s="7" t="str">
        <f>IFERROR(IF(T317-T316&lt;=0,"",V317/SQRT(Table_pg3[[#This Row],[Удельное сопротивление грунта, Ом·м]])),V317/SQRT(Table_pg3[[#This Row],[Удельное сопротивление грунта, Ом·м]]))</f>
        <v/>
      </c>
      <c r="Y317" s="42"/>
      <c r="Z317" s="44"/>
      <c r="AA317" s="43"/>
      <c r="AB317" s="7" t="str">
        <f t="shared" si="26"/>
        <v/>
      </c>
      <c r="AC317" s="7" t="str">
        <f>IFERROR(IF(Z317-Z316&lt;=0,"",AB317/SQRT(Table_pg4[[#This Row],[Удельное сопротивление грунта, Ом·м]])),AB317/SQRT(Table_pg4[[#This Row],[Удельное сопротивление грунта, Ом·м]]))</f>
        <v/>
      </c>
      <c r="AE317" s="42"/>
      <c r="AF317" s="44"/>
      <c r="AG317" s="43"/>
      <c r="AI317" s="7" t="str">
        <f>IFERROR(IF(AF317-AF316&lt;=0,"",AH317/SQRT(Table_pg5[[#This Row],[Удельное сопротивление грунта, Ом·м]])),AH317/SQRT(Table_pg5[[#This Row],[Удельное сопротивление грунта, Ом·м]]))</f>
        <v/>
      </c>
      <c r="AK317" s="42"/>
      <c r="AL317" s="44"/>
      <c r="AM317" s="43"/>
      <c r="AN317" s="7" t="str">
        <f t="shared" si="27"/>
        <v/>
      </c>
      <c r="AO317" s="7" t="str">
        <f>IFERROR(IF(AL317-AL316&lt;=0,"",AN317/SQRT(Table_pg6[[#This Row],[Удельное сопротивление грунта, Ом·м]])),AN317/SQRT(Table_pg6[[#This Row],[Удельное сопротивление грунта, Ом·м]]))</f>
        <v/>
      </c>
      <c r="AQ317" s="42"/>
      <c r="AR317" s="44"/>
      <c r="AS317" s="43"/>
      <c r="AU317" s="7" t="str">
        <f>IFERROR(IF(AR317-AR316&lt;=0,"",AT317/SQRT(Table_pg7[[#This Row],[Удельное сопротивление грунта, Ом·м]])),AT317/SQRT(Table_pg7[[#This Row],[Удельное сопротивление грунта, Ом·м]]))</f>
        <v/>
      </c>
      <c r="AW317" s="42"/>
      <c r="AX317" s="44"/>
      <c r="AY317" s="43"/>
      <c r="AZ317" s="7" t="str">
        <f t="shared" si="28"/>
        <v/>
      </c>
      <c r="BA317" s="7" t="str">
        <f>IFERROR(IF(AX317-AX316&lt;=0,"",AZ317/SQRT(Table_pg8[[#This Row],[Удельное сопротивление грунта, Ом·м]])),AZ317/SQRT(Table_pg8[[#This Row],[Удельное сопротивление грунта, Ом·м]]))</f>
        <v/>
      </c>
      <c r="BC317" s="42"/>
      <c r="BD317" s="44"/>
      <c r="BE317" s="43"/>
      <c r="BG317" s="7" t="str">
        <f>IFERROR(IF(BD317-AX336&lt;=0,"",BF317/SQRT(Table_pg9[[#This Row],[Удельное сопротивление грунта, Ом·м]])),BF317/SQRT(Table_pg9[[#This Row],[Удельное сопротивление грунта, Ом·м]]))</f>
        <v/>
      </c>
      <c r="BI317" s="42"/>
      <c r="BJ317" s="44"/>
      <c r="BK317" s="43"/>
      <c r="BM317" s="7" t="str">
        <f>IFERROR(IF(BJ317-BD346&lt;=0,"",BL317/SQRT(Table_pg10[[#This Row],[Удельное сопротивление грунта, Ом·м]])),BL317/SQRT(Table_pg10[[#This Row],[Удельное сопротивление грунта, Ом·м]]))</f>
        <v/>
      </c>
    </row>
    <row r="318" spans="1:65">
      <c r="A318" s="62"/>
      <c r="B318" s="44"/>
      <c r="C318" s="43"/>
      <c r="D318" s="7" t="str">
        <f t="shared" si="24"/>
        <v/>
      </c>
      <c r="E318" s="7" t="str">
        <f>IFERROR(IF(B318-B317&lt;=0,"",D318/SQRT(Table_pg[[#This Row],[Удельное сопротивление грунта, Ом·м]])),D318/SQRT(Table_pg[[#This Row],[Удельное сопротивление грунта, Ом·м]]))</f>
        <v/>
      </c>
      <c r="G318" s="38"/>
      <c r="H318" s="58"/>
      <c r="I318" s="55"/>
      <c r="J318" s="53" t="str">
        <f t="shared" si="25"/>
        <v/>
      </c>
      <c r="K318" s="7" t="str">
        <f>IFERROR(IF(H318-H317&lt;=0,"",J318/SQRT(Table_pg1[[#This Row],[Удельное сопротивление грунта, Ом·м]])),J318/SQRT(Table_pg1[[#This Row],[Удельное сопротивление грунта, Ом·м]]))</f>
        <v/>
      </c>
      <c r="M318" s="62"/>
      <c r="N318" s="44"/>
      <c r="O318" s="43"/>
      <c r="P318" s="7" t="str">
        <f t="shared" si="23"/>
        <v/>
      </c>
      <c r="Q318" s="7" t="str">
        <f>IFERROR(IF(N318-N317&lt;=0,"",P318/SQRT(Table_pg2[[#This Row],[Удельное сопротивление грунта, Ом·м]])),P318/SQRT(Table_pg2[[#This Row],[Удельное сопротивление грунта, Ом·м]]))</f>
        <v/>
      </c>
      <c r="S318" s="62"/>
      <c r="T318" s="44"/>
      <c r="U318" s="43"/>
      <c r="W318" s="7" t="str">
        <f>IFERROR(IF(T318-T317&lt;=0,"",V318/SQRT(Table_pg3[[#This Row],[Удельное сопротивление грунта, Ом·м]])),V318/SQRT(Table_pg3[[#This Row],[Удельное сопротивление грунта, Ом·м]]))</f>
        <v/>
      </c>
      <c r="Y318" s="62"/>
      <c r="Z318" s="44"/>
      <c r="AA318" s="43"/>
      <c r="AB318" s="7" t="str">
        <f t="shared" si="26"/>
        <v/>
      </c>
      <c r="AC318" s="7" t="str">
        <f>IFERROR(IF(Z318-Z317&lt;=0,"",AB318/SQRT(Table_pg4[[#This Row],[Удельное сопротивление грунта, Ом·м]])),AB318/SQRT(Table_pg4[[#This Row],[Удельное сопротивление грунта, Ом·м]]))</f>
        <v/>
      </c>
      <c r="AE318" s="62"/>
      <c r="AF318" s="44"/>
      <c r="AG318" s="43"/>
      <c r="AI318" s="7" t="str">
        <f>IFERROR(IF(AF318-AF317&lt;=0,"",AH318/SQRT(Table_pg5[[#This Row],[Удельное сопротивление грунта, Ом·м]])),AH318/SQRT(Table_pg5[[#This Row],[Удельное сопротивление грунта, Ом·м]]))</f>
        <v/>
      </c>
      <c r="AK318" s="62"/>
      <c r="AL318" s="44"/>
      <c r="AM318" s="43"/>
      <c r="AN318" s="7" t="str">
        <f t="shared" si="27"/>
        <v/>
      </c>
      <c r="AO318" s="7" t="str">
        <f>IFERROR(IF(AL318-AL317&lt;=0,"",AN318/SQRT(Table_pg6[[#This Row],[Удельное сопротивление грунта, Ом·м]])),AN318/SQRT(Table_pg6[[#This Row],[Удельное сопротивление грунта, Ом·м]]))</f>
        <v/>
      </c>
      <c r="AQ318" s="62"/>
      <c r="AR318" s="44"/>
      <c r="AS318" s="43"/>
      <c r="AU318" s="7" t="str">
        <f>IFERROR(IF(AR318-AR317&lt;=0,"",AT318/SQRT(Table_pg7[[#This Row],[Удельное сопротивление грунта, Ом·м]])),AT318/SQRT(Table_pg7[[#This Row],[Удельное сопротивление грунта, Ом·м]]))</f>
        <v/>
      </c>
      <c r="AW318" s="62"/>
      <c r="AX318" s="44"/>
      <c r="AY318" s="43"/>
      <c r="AZ318" s="7" t="str">
        <f t="shared" si="28"/>
        <v/>
      </c>
      <c r="BA318" s="7" t="str">
        <f>IFERROR(IF(AX318-AX317&lt;=0,"",AZ318/SQRT(Table_pg8[[#This Row],[Удельное сопротивление грунта, Ом·м]])),AZ318/SQRT(Table_pg8[[#This Row],[Удельное сопротивление грунта, Ом·м]]))</f>
        <v/>
      </c>
      <c r="BC318" s="62"/>
      <c r="BD318" s="44"/>
      <c r="BE318" s="43"/>
      <c r="BG318" s="7" t="str">
        <f>IFERROR(IF(BD318-AX337&lt;=0,"",BF318/SQRT(Table_pg9[[#This Row],[Удельное сопротивление грунта, Ом·м]])),BF318/SQRT(Table_pg9[[#This Row],[Удельное сопротивление грунта, Ом·м]]))</f>
        <v/>
      </c>
      <c r="BI318" s="62"/>
      <c r="BJ318" s="44"/>
      <c r="BK318" s="43"/>
      <c r="BM318" s="7" t="str">
        <f>IFERROR(IF(BJ318-BD347&lt;=0,"",BL318/SQRT(Table_pg10[[#This Row],[Удельное сопротивление грунта, Ом·м]])),BL318/SQRT(Table_pg10[[#This Row],[Удельное сопротивление грунта, Ом·м]]))</f>
        <v/>
      </c>
    </row>
    <row r="319" spans="1:65">
      <c r="A319" s="42"/>
      <c r="B319" s="44"/>
      <c r="C319" s="43"/>
      <c r="D319" s="7" t="str">
        <f t="shared" si="24"/>
        <v/>
      </c>
      <c r="E319" s="7" t="str">
        <f>IFERROR(IF(B319-B318&lt;=0,"",D319/SQRT(Table_pg[[#This Row],[Удельное сопротивление грунта, Ом·м]])),D319/SQRT(Table_pg[[#This Row],[Удельное сопротивление грунта, Ом·м]]))</f>
        <v/>
      </c>
      <c r="G319" s="49"/>
      <c r="H319" s="59"/>
      <c r="I319" s="56"/>
      <c r="J319" s="52" t="str">
        <f t="shared" si="25"/>
        <v/>
      </c>
      <c r="K319" s="7" t="str">
        <f>IFERROR(IF(H319-H318&lt;=0,"",J319/SQRT(Table_pg1[[#This Row],[Удельное сопротивление грунта, Ом·м]])),J319/SQRT(Table_pg1[[#This Row],[Удельное сопротивление грунта, Ом·м]]))</f>
        <v/>
      </c>
      <c r="M319" s="42"/>
      <c r="N319" s="44"/>
      <c r="O319" s="43"/>
      <c r="P319" s="7" t="str">
        <f t="shared" si="23"/>
        <v/>
      </c>
      <c r="Q319" s="7" t="str">
        <f>IFERROR(IF(N319-N318&lt;=0,"",P319/SQRT(Table_pg2[[#This Row],[Удельное сопротивление грунта, Ом·м]])),P319/SQRT(Table_pg2[[#This Row],[Удельное сопротивление грунта, Ом·м]]))</f>
        <v/>
      </c>
      <c r="S319" s="42"/>
      <c r="T319" s="44"/>
      <c r="U319" s="43"/>
      <c r="W319" s="7" t="str">
        <f>IFERROR(IF(T319-T318&lt;=0,"",V319/SQRT(Table_pg3[[#This Row],[Удельное сопротивление грунта, Ом·м]])),V319/SQRT(Table_pg3[[#This Row],[Удельное сопротивление грунта, Ом·м]]))</f>
        <v/>
      </c>
      <c r="Y319" s="42"/>
      <c r="Z319" s="44"/>
      <c r="AA319" s="43"/>
      <c r="AB319" s="7" t="str">
        <f t="shared" si="26"/>
        <v/>
      </c>
      <c r="AC319" s="7" t="str">
        <f>IFERROR(IF(Z319-Z318&lt;=0,"",AB319/SQRT(Table_pg4[[#This Row],[Удельное сопротивление грунта, Ом·м]])),AB319/SQRT(Table_pg4[[#This Row],[Удельное сопротивление грунта, Ом·м]]))</f>
        <v/>
      </c>
      <c r="AE319" s="42"/>
      <c r="AF319" s="44"/>
      <c r="AG319" s="43"/>
      <c r="AI319" s="7" t="str">
        <f>IFERROR(IF(AF319-AF318&lt;=0,"",AH319/SQRT(Table_pg5[[#This Row],[Удельное сопротивление грунта, Ом·м]])),AH319/SQRT(Table_pg5[[#This Row],[Удельное сопротивление грунта, Ом·м]]))</f>
        <v/>
      </c>
      <c r="AK319" s="42"/>
      <c r="AL319" s="44"/>
      <c r="AM319" s="43"/>
      <c r="AN319" s="7" t="str">
        <f t="shared" si="27"/>
        <v/>
      </c>
      <c r="AO319" s="7" t="str">
        <f>IFERROR(IF(AL319-AL318&lt;=0,"",AN319/SQRT(Table_pg6[[#This Row],[Удельное сопротивление грунта, Ом·м]])),AN319/SQRT(Table_pg6[[#This Row],[Удельное сопротивление грунта, Ом·м]]))</f>
        <v/>
      </c>
      <c r="AQ319" s="42"/>
      <c r="AR319" s="44"/>
      <c r="AS319" s="43"/>
      <c r="AU319" s="7" t="str">
        <f>IFERROR(IF(AR319-AR318&lt;=0,"",AT319/SQRT(Table_pg7[[#This Row],[Удельное сопротивление грунта, Ом·м]])),AT319/SQRT(Table_pg7[[#This Row],[Удельное сопротивление грунта, Ом·м]]))</f>
        <v/>
      </c>
      <c r="AW319" s="42"/>
      <c r="AX319" s="44"/>
      <c r="AY319" s="43"/>
      <c r="AZ319" s="7" t="str">
        <f t="shared" si="28"/>
        <v/>
      </c>
      <c r="BA319" s="7" t="str">
        <f>IFERROR(IF(AX319-AX318&lt;=0,"",AZ319/SQRT(Table_pg8[[#This Row],[Удельное сопротивление грунта, Ом·м]])),AZ319/SQRT(Table_pg8[[#This Row],[Удельное сопротивление грунта, Ом·м]]))</f>
        <v/>
      </c>
      <c r="BC319" s="42"/>
      <c r="BD319" s="44"/>
      <c r="BE319" s="43"/>
      <c r="BG319" s="7" t="str">
        <f>IFERROR(IF(BD319-AX338&lt;=0,"",BF319/SQRT(Table_pg9[[#This Row],[Удельное сопротивление грунта, Ом·м]])),BF319/SQRT(Table_pg9[[#This Row],[Удельное сопротивление грунта, Ом·м]]))</f>
        <v/>
      </c>
      <c r="BI319" s="42"/>
      <c r="BJ319" s="44"/>
      <c r="BK319" s="43"/>
      <c r="BM319" s="7" t="str">
        <f>IFERROR(IF(BJ319-BD348&lt;=0,"",BL319/SQRT(Table_pg10[[#This Row],[Удельное сопротивление грунта, Ом·м]])),BL319/SQRT(Table_pg10[[#This Row],[Удельное сопротивление грунта, Ом·м]]))</f>
        <v/>
      </c>
    </row>
    <row r="320" spans="1:65">
      <c r="A320" s="62"/>
      <c r="B320" s="44"/>
      <c r="C320" s="43"/>
      <c r="D320" s="7" t="str">
        <f t="shared" si="24"/>
        <v/>
      </c>
      <c r="E320" s="7" t="str">
        <f>IFERROR(IF(B320-B319&lt;=0,"",D320/SQRT(Table_pg[[#This Row],[Удельное сопротивление грунта, Ом·м]])),D320/SQRT(Table_pg[[#This Row],[Удельное сопротивление грунта, Ом·м]]))</f>
        <v/>
      </c>
      <c r="G320" s="38"/>
      <c r="H320" s="58"/>
      <c r="I320" s="55"/>
      <c r="J320" s="53" t="str">
        <f t="shared" si="25"/>
        <v/>
      </c>
      <c r="K320" s="7" t="str">
        <f>IFERROR(IF(H320-H319&lt;=0,"",J320/SQRT(Table_pg1[[#This Row],[Удельное сопротивление грунта, Ом·м]])),J320/SQRT(Table_pg1[[#This Row],[Удельное сопротивление грунта, Ом·м]]))</f>
        <v/>
      </c>
      <c r="M320" s="62"/>
      <c r="N320" s="44"/>
      <c r="O320" s="43"/>
      <c r="P320" s="7" t="str">
        <f t="shared" ref="P320:P383" si="29">IFERROR(IF(N320-N319&lt;=0,"",(N320-N319)*1000),100)</f>
        <v/>
      </c>
      <c r="Q320" s="7" t="str">
        <f>IFERROR(IF(N320-N319&lt;=0,"",P320/SQRT(Table_pg2[[#This Row],[Удельное сопротивление грунта, Ом·м]])),P320/SQRT(Table_pg2[[#This Row],[Удельное сопротивление грунта, Ом·м]]))</f>
        <v/>
      </c>
      <c r="S320" s="62"/>
      <c r="T320" s="44"/>
      <c r="U320" s="43"/>
      <c r="V320" s="7" t="str">
        <f t="shared" ref="V320:V383" si="30">IFERROR(IF(T320-T319&lt;=0,"",(T320-T319)*1000),100)</f>
        <v/>
      </c>
      <c r="W320" s="7" t="str">
        <f>IFERROR(IF(T320-T319&lt;=0,"",V320/SQRT(Table_pg3[[#This Row],[Удельное сопротивление грунта, Ом·м]])),V320/SQRT(Table_pg3[[#This Row],[Удельное сопротивление грунта, Ом·м]]))</f>
        <v/>
      </c>
      <c r="Y320" s="62"/>
      <c r="Z320" s="44"/>
      <c r="AA320" s="43"/>
      <c r="AB320" s="7" t="str">
        <f t="shared" si="26"/>
        <v/>
      </c>
      <c r="AC320" s="7" t="str">
        <f>IFERROR(IF(Z320-Z319&lt;=0,"",AB320/SQRT(Table_pg4[[#This Row],[Удельное сопротивление грунта, Ом·м]])),AB320/SQRT(Table_pg4[[#This Row],[Удельное сопротивление грунта, Ом·м]]))</f>
        <v/>
      </c>
      <c r="AE320" s="62"/>
      <c r="AF320" s="44"/>
      <c r="AG320" s="43"/>
      <c r="AH320" s="7" t="str">
        <f t="shared" ref="AH320:AH383" si="31">IFERROR(IF(AF320-AF319&lt;=0,"",(AF320-AF319)*1000),100)</f>
        <v/>
      </c>
      <c r="AI320" s="7" t="str">
        <f>IFERROR(IF(AF320-AF319&lt;=0,"",AH320/SQRT(Table_pg5[[#This Row],[Удельное сопротивление грунта, Ом·м]])),AH320/SQRT(Table_pg5[[#This Row],[Удельное сопротивление грунта, Ом·м]]))</f>
        <v/>
      </c>
      <c r="AK320" s="62"/>
      <c r="AL320" s="44"/>
      <c r="AM320" s="43"/>
      <c r="AN320" s="7" t="str">
        <f t="shared" si="27"/>
        <v/>
      </c>
      <c r="AO320" s="7" t="str">
        <f>IFERROR(IF(AL320-AL319&lt;=0,"",AN320/SQRT(Table_pg6[[#This Row],[Удельное сопротивление грунта, Ом·м]])),AN320/SQRT(Table_pg6[[#This Row],[Удельное сопротивление грунта, Ом·м]]))</f>
        <v/>
      </c>
      <c r="AQ320" s="62"/>
      <c r="AR320" s="44"/>
      <c r="AS320" s="43"/>
      <c r="AT320" s="7" t="str">
        <f t="shared" ref="AT320:AT383" si="32">IFERROR(IF(AR320-AR319&lt;=0,"",(AR320-AR319)*1000),100)</f>
        <v/>
      </c>
      <c r="AU320" s="7" t="str">
        <f>IFERROR(IF(AR320-AR319&lt;=0,"",AT320/SQRT(Table_pg7[[#This Row],[Удельное сопротивление грунта, Ом·м]])),AT320/SQRT(Table_pg7[[#This Row],[Удельное сопротивление грунта, Ом·м]]))</f>
        <v/>
      </c>
      <c r="AW320" s="62"/>
      <c r="AX320" s="44"/>
      <c r="AY320" s="43"/>
      <c r="AZ320" s="7" t="str">
        <f t="shared" si="28"/>
        <v/>
      </c>
      <c r="BA320" s="7" t="str">
        <f>IFERROR(IF(AX320-AX319&lt;=0,"",AZ320/SQRT(Table_pg8[[#This Row],[Удельное сопротивление грунта, Ом·м]])),AZ320/SQRT(Table_pg8[[#This Row],[Удельное сопротивление грунта, Ом·м]]))</f>
        <v/>
      </c>
      <c r="BC320" s="62"/>
      <c r="BD320" s="44"/>
      <c r="BE320" s="43"/>
      <c r="BG320" s="7" t="str">
        <f>IFERROR(IF(BD320-AX339&lt;=0,"",BF320/SQRT(Table_pg9[[#This Row],[Удельное сопротивление грунта, Ом·м]])),BF320/SQRT(Table_pg9[[#This Row],[Удельное сопротивление грунта, Ом·м]]))</f>
        <v/>
      </c>
      <c r="BI320" s="62"/>
      <c r="BJ320" s="44"/>
      <c r="BK320" s="43"/>
      <c r="BM320" s="7" t="str">
        <f>IFERROR(IF(BJ320-BD349&lt;=0,"",BL320/SQRT(Table_pg10[[#This Row],[Удельное сопротивление грунта, Ом·м]])),BL320/SQRT(Table_pg10[[#This Row],[Удельное сопротивление грунта, Ом·м]]))</f>
        <v/>
      </c>
    </row>
    <row r="321" spans="1:65">
      <c r="A321" s="42"/>
      <c r="B321" s="44"/>
      <c r="C321" s="43"/>
      <c r="D321" s="7" t="str">
        <f t="shared" si="24"/>
        <v/>
      </c>
      <c r="E321" s="7" t="str">
        <f>IFERROR(IF(B321-B320&lt;=0,"",D321/SQRT(Table_pg[[#This Row],[Удельное сопротивление грунта, Ом·м]])),D321/SQRT(Table_pg[[#This Row],[Удельное сопротивление грунта, Ом·м]]))</f>
        <v/>
      </c>
      <c r="G321" s="49"/>
      <c r="H321" s="59"/>
      <c r="I321" s="56"/>
      <c r="J321" s="52" t="str">
        <f t="shared" si="25"/>
        <v/>
      </c>
      <c r="K321" s="7" t="str">
        <f>IFERROR(IF(H321-H320&lt;=0,"",J321/SQRT(Table_pg1[[#This Row],[Удельное сопротивление грунта, Ом·м]])),J321/SQRT(Table_pg1[[#This Row],[Удельное сопротивление грунта, Ом·м]]))</f>
        <v/>
      </c>
      <c r="M321" s="42"/>
      <c r="N321" s="44"/>
      <c r="O321" s="43"/>
      <c r="P321" s="7" t="str">
        <f t="shared" si="29"/>
        <v/>
      </c>
      <c r="Q321" s="7" t="str">
        <f>IFERROR(IF(N321-N320&lt;=0,"",P321/SQRT(Table_pg2[[#This Row],[Удельное сопротивление грунта, Ом·м]])),P321/SQRT(Table_pg2[[#This Row],[Удельное сопротивление грунта, Ом·м]]))</f>
        <v/>
      </c>
      <c r="S321" s="42"/>
      <c r="T321" s="44"/>
      <c r="U321" s="43"/>
      <c r="V321" s="7" t="str">
        <f t="shared" si="30"/>
        <v/>
      </c>
      <c r="W321" s="7" t="str">
        <f>IFERROR(IF(T321-T320&lt;=0,"",V321/SQRT(Table_pg3[[#This Row],[Удельное сопротивление грунта, Ом·м]])),V321/SQRT(Table_pg3[[#This Row],[Удельное сопротивление грунта, Ом·м]]))</f>
        <v/>
      </c>
      <c r="Y321" s="42"/>
      <c r="Z321" s="44"/>
      <c r="AA321" s="43"/>
      <c r="AB321" s="7" t="str">
        <f t="shared" si="26"/>
        <v/>
      </c>
      <c r="AC321" s="7" t="str">
        <f>IFERROR(IF(Z321-Z320&lt;=0,"",AB321/SQRT(Table_pg4[[#This Row],[Удельное сопротивление грунта, Ом·м]])),AB321/SQRT(Table_pg4[[#This Row],[Удельное сопротивление грунта, Ом·м]]))</f>
        <v/>
      </c>
      <c r="AE321" s="42"/>
      <c r="AF321" s="44"/>
      <c r="AG321" s="43"/>
      <c r="AH321" s="7" t="str">
        <f t="shared" si="31"/>
        <v/>
      </c>
      <c r="AI321" s="7" t="str">
        <f>IFERROR(IF(AF321-AF320&lt;=0,"",AH321/SQRT(Table_pg5[[#This Row],[Удельное сопротивление грунта, Ом·м]])),AH321/SQRT(Table_pg5[[#This Row],[Удельное сопротивление грунта, Ом·м]]))</f>
        <v/>
      </c>
      <c r="AK321" s="42"/>
      <c r="AL321" s="44"/>
      <c r="AM321" s="43"/>
      <c r="AN321" s="7" t="str">
        <f t="shared" si="27"/>
        <v/>
      </c>
      <c r="AO321" s="7" t="str">
        <f>IFERROR(IF(AL321-AL320&lt;=0,"",AN321/SQRT(Table_pg6[[#This Row],[Удельное сопротивление грунта, Ом·м]])),AN321/SQRT(Table_pg6[[#This Row],[Удельное сопротивление грунта, Ом·м]]))</f>
        <v/>
      </c>
      <c r="AQ321" s="42"/>
      <c r="AR321" s="44"/>
      <c r="AS321" s="43"/>
      <c r="AT321" s="7" t="str">
        <f t="shared" si="32"/>
        <v/>
      </c>
      <c r="AU321" s="7" t="str">
        <f>IFERROR(IF(AR321-AR320&lt;=0,"",AT321/SQRT(Table_pg7[[#This Row],[Удельное сопротивление грунта, Ом·м]])),AT321/SQRT(Table_pg7[[#This Row],[Удельное сопротивление грунта, Ом·м]]))</f>
        <v/>
      </c>
      <c r="AW321" s="42"/>
      <c r="AX321" s="44"/>
      <c r="AY321" s="43"/>
      <c r="AZ321" s="7" t="str">
        <f t="shared" si="28"/>
        <v/>
      </c>
      <c r="BA321" s="7" t="str">
        <f>IFERROR(IF(AX321-AX320&lt;=0,"",AZ321/SQRT(Table_pg8[[#This Row],[Удельное сопротивление грунта, Ом·м]])),AZ321/SQRT(Table_pg8[[#This Row],[Удельное сопротивление грунта, Ом·м]]))</f>
        <v/>
      </c>
      <c r="BC321" s="42"/>
      <c r="BD321" s="44"/>
      <c r="BE321" s="43"/>
      <c r="BG321" s="7" t="str">
        <f>IFERROR(IF(BD321-AX340&lt;=0,"",BF321/SQRT(Table_pg9[[#This Row],[Удельное сопротивление грунта, Ом·м]])),BF321/SQRT(Table_pg9[[#This Row],[Удельное сопротивление грунта, Ом·м]]))</f>
        <v/>
      </c>
      <c r="BI321" s="42"/>
      <c r="BJ321" s="44"/>
      <c r="BK321" s="43"/>
      <c r="BM321" s="7" t="str">
        <f>IFERROR(IF(BJ321-BD350&lt;=0,"",BL321/SQRT(Table_pg10[[#This Row],[Удельное сопротивление грунта, Ом·м]])),BL321/SQRT(Table_pg10[[#This Row],[Удельное сопротивление грунта, Ом·м]]))</f>
        <v/>
      </c>
    </row>
    <row r="322" spans="1:65">
      <c r="A322" s="62"/>
      <c r="B322" s="44"/>
      <c r="C322" s="43"/>
      <c r="D322" s="7" t="str">
        <f t="shared" si="24"/>
        <v/>
      </c>
      <c r="E322" s="7" t="str">
        <f>IFERROR(IF(B322-B321&lt;=0,"",D322/SQRT(Table_pg[[#This Row],[Удельное сопротивление грунта, Ом·м]])),D322/SQRT(Table_pg[[#This Row],[Удельное сопротивление грунта, Ом·м]]))</f>
        <v/>
      </c>
      <c r="G322" s="38"/>
      <c r="H322" s="58"/>
      <c r="I322" s="55"/>
      <c r="J322" s="53" t="str">
        <f t="shared" si="25"/>
        <v/>
      </c>
      <c r="K322" s="7" t="str">
        <f>IFERROR(IF(H322-H321&lt;=0,"",J322/SQRT(Table_pg1[[#This Row],[Удельное сопротивление грунта, Ом·м]])),J322/SQRT(Table_pg1[[#This Row],[Удельное сопротивление грунта, Ом·м]]))</f>
        <v/>
      </c>
      <c r="M322" s="62"/>
      <c r="N322" s="44"/>
      <c r="O322" s="43"/>
      <c r="P322" s="7" t="str">
        <f t="shared" si="29"/>
        <v/>
      </c>
      <c r="Q322" s="7" t="str">
        <f>IFERROR(IF(N322-N321&lt;=0,"",P322/SQRT(Table_pg2[[#This Row],[Удельное сопротивление грунта, Ом·м]])),P322/SQRT(Table_pg2[[#This Row],[Удельное сопротивление грунта, Ом·м]]))</f>
        <v/>
      </c>
      <c r="S322" s="62"/>
      <c r="T322" s="44"/>
      <c r="U322" s="43"/>
      <c r="V322" s="7" t="str">
        <f t="shared" si="30"/>
        <v/>
      </c>
      <c r="W322" s="7" t="str">
        <f>IFERROR(IF(T322-T321&lt;=0,"",V322/SQRT(Table_pg3[[#This Row],[Удельное сопротивление грунта, Ом·м]])),V322/SQRT(Table_pg3[[#This Row],[Удельное сопротивление грунта, Ом·м]]))</f>
        <v/>
      </c>
      <c r="Y322" s="62"/>
      <c r="Z322" s="44"/>
      <c r="AA322" s="43"/>
      <c r="AB322" s="7" t="str">
        <f t="shared" si="26"/>
        <v/>
      </c>
      <c r="AC322" s="7" t="str">
        <f>IFERROR(IF(Z322-Z321&lt;=0,"",AB322/SQRT(Table_pg4[[#This Row],[Удельное сопротивление грунта, Ом·м]])),AB322/SQRT(Table_pg4[[#This Row],[Удельное сопротивление грунта, Ом·м]]))</f>
        <v/>
      </c>
      <c r="AE322" s="62"/>
      <c r="AF322" s="44"/>
      <c r="AG322" s="43"/>
      <c r="AH322" s="7" t="str">
        <f t="shared" si="31"/>
        <v/>
      </c>
      <c r="AI322" s="7" t="str">
        <f>IFERROR(IF(AF322-AF321&lt;=0,"",AH322/SQRT(Table_pg5[[#This Row],[Удельное сопротивление грунта, Ом·м]])),AH322/SQRT(Table_pg5[[#This Row],[Удельное сопротивление грунта, Ом·м]]))</f>
        <v/>
      </c>
      <c r="AK322" s="62"/>
      <c r="AL322" s="44"/>
      <c r="AM322" s="43"/>
      <c r="AN322" s="7" t="str">
        <f t="shared" si="27"/>
        <v/>
      </c>
      <c r="AO322" s="7" t="str">
        <f>IFERROR(IF(AL322-AL321&lt;=0,"",AN322/SQRT(Table_pg6[[#This Row],[Удельное сопротивление грунта, Ом·м]])),AN322/SQRT(Table_pg6[[#This Row],[Удельное сопротивление грунта, Ом·м]]))</f>
        <v/>
      </c>
      <c r="AQ322" s="62"/>
      <c r="AR322" s="44"/>
      <c r="AS322" s="43"/>
      <c r="AT322" s="7" t="str">
        <f t="shared" si="32"/>
        <v/>
      </c>
      <c r="AU322" s="7" t="str">
        <f>IFERROR(IF(AR322-AR321&lt;=0,"",AT322/SQRT(Table_pg7[[#This Row],[Удельное сопротивление грунта, Ом·м]])),AT322/SQRT(Table_pg7[[#This Row],[Удельное сопротивление грунта, Ом·м]]))</f>
        <v/>
      </c>
      <c r="AW322" s="62"/>
      <c r="AX322" s="44"/>
      <c r="AY322" s="43"/>
      <c r="AZ322" s="7" t="str">
        <f t="shared" si="28"/>
        <v/>
      </c>
      <c r="BA322" s="7" t="str">
        <f>IFERROR(IF(AX322-AX321&lt;=0,"",AZ322/SQRT(Table_pg8[[#This Row],[Удельное сопротивление грунта, Ом·м]])),AZ322/SQRT(Table_pg8[[#This Row],[Удельное сопротивление грунта, Ом·м]]))</f>
        <v/>
      </c>
      <c r="BC322" s="62"/>
      <c r="BD322" s="44"/>
      <c r="BE322" s="43"/>
      <c r="BG322" s="7" t="str">
        <f>IFERROR(IF(BD322-AX341&lt;=0,"",BF322/SQRT(Table_pg9[[#This Row],[Удельное сопротивление грунта, Ом·м]])),BF322/SQRT(Table_pg9[[#This Row],[Удельное сопротивление грунта, Ом·м]]))</f>
        <v/>
      </c>
      <c r="BI322" s="62"/>
      <c r="BJ322" s="44"/>
      <c r="BK322" s="43"/>
      <c r="BM322" s="7" t="str">
        <f>IFERROR(IF(BJ322-BD351&lt;=0,"",BL322/SQRT(Table_pg10[[#This Row],[Удельное сопротивление грунта, Ом·м]])),BL322/SQRT(Table_pg10[[#This Row],[Удельное сопротивление грунта, Ом·м]]))</f>
        <v/>
      </c>
    </row>
    <row r="323" spans="1:65">
      <c r="A323" s="42"/>
      <c r="B323" s="44"/>
      <c r="C323" s="43"/>
      <c r="D323" s="7" t="str">
        <f t="shared" si="24"/>
        <v/>
      </c>
      <c r="E323" s="7" t="str">
        <f>IFERROR(IF(B323-B322&lt;=0,"",D323/SQRT(Table_pg[[#This Row],[Удельное сопротивление грунта, Ом·м]])),D323/SQRT(Table_pg[[#This Row],[Удельное сопротивление грунта, Ом·м]]))</f>
        <v/>
      </c>
      <c r="G323" s="49"/>
      <c r="H323" s="59"/>
      <c r="I323" s="56"/>
      <c r="J323" s="52" t="str">
        <f t="shared" si="25"/>
        <v/>
      </c>
      <c r="K323" s="7" t="str">
        <f>IFERROR(IF(H323-H322&lt;=0,"",J323/SQRT(Table_pg1[[#This Row],[Удельное сопротивление грунта, Ом·м]])),J323/SQRT(Table_pg1[[#This Row],[Удельное сопротивление грунта, Ом·м]]))</f>
        <v/>
      </c>
      <c r="M323" s="42"/>
      <c r="N323" s="44"/>
      <c r="O323" s="43"/>
      <c r="P323" s="7" t="str">
        <f t="shared" si="29"/>
        <v/>
      </c>
      <c r="Q323" s="7" t="str">
        <f>IFERROR(IF(N323-N322&lt;=0,"",P323/SQRT(Table_pg2[[#This Row],[Удельное сопротивление грунта, Ом·м]])),P323/SQRT(Table_pg2[[#This Row],[Удельное сопротивление грунта, Ом·м]]))</f>
        <v/>
      </c>
      <c r="S323" s="42"/>
      <c r="T323" s="44"/>
      <c r="U323" s="43"/>
      <c r="V323" s="7" t="str">
        <f t="shared" si="30"/>
        <v/>
      </c>
      <c r="W323" s="7" t="str">
        <f>IFERROR(IF(T323-T322&lt;=0,"",V323/SQRT(Table_pg3[[#This Row],[Удельное сопротивление грунта, Ом·м]])),V323/SQRT(Table_pg3[[#This Row],[Удельное сопротивление грунта, Ом·м]]))</f>
        <v/>
      </c>
      <c r="Y323" s="42"/>
      <c r="Z323" s="44"/>
      <c r="AA323" s="43"/>
      <c r="AB323" s="7" t="str">
        <f t="shared" si="26"/>
        <v/>
      </c>
      <c r="AC323" s="7" t="str">
        <f>IFERROR(IF(Z323-Z322&lt;=0,"",AB323/SQRT(Table_pg4[[#This Row],[Удельное сопротивление грунта, Ом·м]])),AB323/SQRT(Table_pg4[[#This Row],[Удельное сопротивление грунта, Ом·м]]))</f>
        <v/>
      </c>
      <c r="AE323" s="42"/>
      <c r="AF323" s="44"/>
      <c r="AG323" s="43"/>
      <c r="AH323" s="7" t="str">
        <f t="shared" si="31"/>
        <v/>
      </c>
      <c r="AI323" s="7" t="str">
        <f>IFERROR(IF(AF323-AF322&lt;=0,"",AH323/SQRT(Table_pg5[[#This Row],[Удельное сопротивление грунта, Ом·м]])),AH323/SQRT(Table_pg5[[#This Row],[Удельное сопротивление грунта, Ом·м]]))</f>
        <v/>
      </c>
      <c r="AK323" s="42"/>
      <c r="AL323" s="44"/>
      <c r="AM323" s="43"/>
      <c r="AN323" s="7" t="str">
        <f t="shared" si="27"/>
        <v/>
      </c>
      <c r="AO323" s="7" t="str">
        <f>IFERROR(IF(AL323-AL322&lt;=0,"",AN323/SQRT(Table_pg6[[#This Row],[Удельное сопротивление грунта, Ом·м]])),AN323/SQRT(Table_pg6[[#This Row],[Удельное сопротивление грунта, Ом·м]]))</f>
        <v/>
      </c>
      <c r="AQ323" s="42"/>
      <c r="AR323" s="44"/>
      <c r="AS323" s="43"/>
      <c r="AT323" s="7" t="str">
        <f t="shared" si="32"/>
        <v/>
      </c>
      <c r="AU323" s="7" t="str">
        <f>IFERROR(IF(AR323-AR322&lt;=0,"",AT323/SQRT(Table_pg7[[#This Row],[Удельное сопротивление грунта, Ом·м]])),AT323/SQRT(Table_pg7[[#This Row],[Удельное сопротивление грунта, Ом·м]]))</f>
        <v/>
      </c>
      <c r="AW323" s="42"/>
      <c r="AX323" s="44"/>
      <c r="AY323" s="43"/>
      <c r="AZ323" s="7" t="str">
        <f t="shared" si="28"/>
        <v/>
      </c>
      <c r="BA323" s="7" t="str">
        <f>IFERROR(IF(AX323-AX322&lt;=0,"",AZ323/SQRT(Table_pg8[[#This Row],[Удельное сопротивление грунта, Ом·м]])),AZ323/SQRT(Table_pg8[[#This Row],[Удельное сопротивление грунта, Ом·м]]))</f>
        <v/>
      </c>
      <c r="BC323" s="42"/>
      <c r="BD323" s="44"/>
      <c r="BE323" s="43"/>
      <c r="BG323" s="7" t="str">
        <f>IFERROR(IF(BD323-AX342&lt;=0,"",BF323/SQRT(Table_pg9[[#This Row],[Удельное сопротивление грунта, Ом·м]])),BF323/SQRT(Table_pg9[[#This Row],[Удельное сопротивление грунта, Ом·м]]))</f>
        <v/>
      </c>
      <c r="BI323" s="42"/>
      <c r="BJ323" s="44"/>
      <c r="BK323" s="43"/>
      <c r="BM323" s="7" t="str">
        <f>IFERROR(IF(BJ323-BD352&lt;=0,"",BL323/SQRT(Table_pg10[[#This Row],[Удельное сопротивление грунта, Ом·м]])),BL323/SQRT(Table_pg10[[#This Row],[Удельное сопротивление грунта, Ом·м]]))</f>
        <v/>
      </c>
    </row>
    <row r="324" spans="1:65">
      <c r="A324" s="62"/>
      <c r="B324" s="44"/>
      <c r="C324" s="43"/>
      <c r="D324" s="7" t="str">
        <f t="shared" si="24"/>
        <v/>
      </c>
      <c r="E324" s="7" t="str">
        <f>IFERROR(IF(B324-B323&lt;=0,"",D324/SQRT(Table_pg[[#This Row],[Удельное сопротивление грунта, Ом·м]])),D324/SQRT(Table_pg[[#This Row],[Удельное сопротивление грунта, Ом·м]]))</f>
        <v/>
      </c>
      <c r="G324" s="38"/>
      <c r="H324" s="58"/>
      <c r="I324" s="55"/>
      <c r="J324" s="53" t="str">
        <f t="shared" si="25"/>
        <v/>
      </c>
      <c r="K324" s="7" t="str">
        <f>IFERROR(IF(H324-H323&lt;=0,"",J324/SQRT(Table_pg1[[#This Row],[Удельное сопротивление грунта, Ом·м]])),J324/SQRT(Table_pg1[[#This Row],[Удельное сопротивление грунта, Ом·м]]))</f>
        <v/>
      </c>
      <c r="M324" s="62"/>
      <c r="N324" s="44"/>
      <c r="O324" s="43"/>
      <c r="P324" s="7" t="str">
        <f t="shared" si="29"/>
        <v/>
      </c>
      <c r="Q324" s="7" t="str">
        <f>IFERROR(IF(N324-N323&lt;=0,"",P324/SQRT(Table_pg2[[#This Row],[Удельное сопротивление грунта, Ом·м]])),P324/SQRT(Table_pg2[[#This Row],[Удельное сопротивление грунта, Ом·м]]))</f>
        <v/>
      </c>
      <c r="S324" s="62"/>
      <c r="T324" s="44"/>
      <c r="U324" s="43"/>
      <c r="V324" s="7" t="str">
        <f t="shared" si="30"/>
        <v/>
      </c>
      <c r="W324" s="7" t="str">
        <f>IFERROR(IF(T324-T323&lt;=0,"",V324/SQRT(Table_pg3[[#This Row],[Удельное сопротивление грунта, Ом·м]])),V324/SQRT(Table_pg3[[#This Row],[Удельное сопротивление грунта, Ом·м]]))</f>
        <v/>
      </c>
      <c r="Y324" s="62"/>
      <c r="Z324" s="44"/>
      <c r="AA324" s="43"/>
      <c r="AB324" s="7" t="str">
        <f t="shared" si="26"/>
        <v/>
      </c>
      <c r="AC324" s="7" t="str">
        <f>IFERROR(IF(Z324-Z323&lt;=0,"",AB324/SQRT(Table_pg4[[#This Row],[Удельное сопротивление грунта, Ом·м]])),AB324/SQRT(Table_pg4[[#This Row],[Удельное сопротивление грунта, Ом·м]]))</f>
        <v/>
      </c>
      <c r="AE324" s="62"/>
      <c r="AF324" s="44"/>
      <c r="AG324" s="43"/>
      <c r="AH324" s="7" t="str">
        <f t="shared" si="31"/>
        <v/>
      </c>
      <c r="AI324" s="7" t="str">
        <f>IFERROR(IF(AF324-AF323&lt;=0,"",AH324/SQRT(Table_pg5[[#This Row],[Удельное сопротивление грунта, Ом·м]])),AH324/SQRT(Table_pg5[[#This Row],[Удельное сопротивление грунта, Ом·м]]))</f>
        <v/>
      </c>
      <c r="AK324" s="62"/>
      <c r="AL324" s="44"/>
      <c r="AM324" s="43"/>
      <c r="AN324" s="7" t="str">
        <f t="shared" si="27"/>
        <v/>
      </c>
      <c r="AO324" s="7" t="str">
        <f>IFERROR(IF(AL324-AL323&lt;=0,"",AN324/SQRT(Table_pg6[[#This Row],[Удельное сопротивление грунта, Ом·м]])),AN324/SQRT(Table_pg6[[#This Row],[Удельное сопротивление грунта, Ом·м]]))</f>
        <v/>
      </c>
      <c r="AQ324" s="62"/>
      <c r="AR324" s="44"/>
      <c r="AS324" s="43"/>
      <c r="AT324" s="7" t="str">
        <f t="shared" si="32"/>
        <v/>
      </c>
      <c r="AU324" s="7" t="str">
        <f>IFERROR(IF(AR324-AR323&lt;=0,"",AT324/SQRT(Table_pg7[[#This Row],[Удельное сопротивление грунта, Ом·м]])),AT324/SQRT(Table_pg7[[#This Row],[Удельное сопротивление грунта, Ом·м]]))</f>
        <v/>
      </c>
      <c r="AW324" s="62"/>
      <c r="AX324" s="44"/>
      <c r="AY324" s="43"/>
      <c r="AZ324" s="7" t="str">
        <f t="shared" si="28"/>
        <v/>
      </c>
      <c r="BA324" s="7" t="str">
        <f>IFERROR(IF(AX324-AX323&lt;=0,"",AZ324/SQRT(Table_pg8[[#This Row],[Удельное сопротивление грунта, Ом·м]])),AZ324/SQRT(Table_pg8[[#This Row],[Удельное сопротивление грунта, Ом·м]]))</f>
        <v/>
      </c>
      <c r="BC324" s="62"/>
      <c r="BD324" s="44"/>
      <c r="BE324" s="43"/>
      <c r="BG324" s="7" t="str">
        <f>IFERROR(IF(BD324-AX343&lt;=0,"",BF324/SQRT(Table_pg9[[#This Row],[Удельное сопротивление грунта, Ом·м]])),BF324/SQRT(Table_pg9[[#This Row],[Удельное сопротивление грунта, Ом·м]]))</f>
        <v/>
      </c>
      <c r="BI324" s="62"/>
      <c r="BJ324" s="44"/>
      <c r="BK324" s="43"/>
      <c r="BM324" s="7" t="str">
        <f>IFERROR(IF(BJ324-BD353&lt;=0,"",BL324/SQRT(Table_pg10[[#This Row],[Удельное сопротивление грунта, Ом·м]])),BL324/SQRT(Table_pg10[[#This Row],[Удельное сопротивление грунта, Ом·м]]))</f>
        <v/>
      </c>
    </row>
    <row r="325" spans="1:65">
      <c r="A325" s="42"/>
      <c r="B325" s="44"/>
      <c r="C325" s="43"/>
      <c r="D325" s="7" t="str">
        <f t="shared" si="24"/>
        <v/>
      </c>
      <c r="E325" s="7" t="str">
        <f>IFERROR(IF(B325-B324&lt;=0,"",D325/SQRT(Table_pg[[#This Row],[Удельное сопротивление грунта, Ом·м]])),D325/SQRT(Table_pg[[#This Row],[Удельное сопротивление грунта, Ом·м]]))</f>
        <v/>
      </c>
      <c r="G325" s="49"/>
      <c r="H325" s="59"/>
      <c r="I325" s="56"/>
      <c r="J325" s="52" t="str">
        <f t="shared" si="25"/>
        <v/>
      </c>
      <c r="K325" s="7" t="str">
        <f>IFERROR(IF(H325-H324&lt;=0,"",J325/SQRT(Table_pg1[[#This Row],[Удельное сопротивление грунта, Ом·м]])),J325/SQRT(Table_pg1[[#This Row],[Удельное сопротивление грунта, Ом·м]]))</f>
        <v/>
      </c>
      <c r="M325" s="42"/>
      <c r="N325" s="44"/>
      <c r="O325" s="43"/>
      <c r="P325" s="7" t="str">
        <f t="shared" si="29"/>
        <v/>
      </c>
      <c r="Q325" s="7" t="str">
        <f>IFERROR(IF(N325-N324&lt;=0,"",P325/SQRT(Table_pg2[[#This Row],[Удельное сопротивление грунта, Ом·м]])),P325/SQRT(Table_pg2[[#This Row],[Удельное сопротивление грунта, Ом·м]]))</f>
        <v/>
      </c>
      <c r="S325" s="42"/>
      <c r="T325" s="44"/>
      <c r="U325" s="43"/>
      <c r="V325" s="7" t="str">
        <f t="shared" si="30"/>
        <v/>
      </c>
      <c r="W325" s="7" t="str">
        <f>IFERROR(IF(T325-T324&lt;=0,"",V325/SQRT(Table_pg3[[#This Row],[Удельное сопротивление грунта, Ом·м]])),V325/SQRT(Table_pg3[[#This Row],[Удельное сопротивление грунта, Ом·м]]))</f>
        <v/>
      </c>
      <c r="Y325" s="42"/>
      <c r="Z325" s="44"/>
      <c r="AA325" s="43"/>
      <c r="AB325" s="7" t="str">
        <f t="shared" si="26"/>
        <v/>
      </c>
      <c r="AC325" s="7" t="str">
        <f>IFERROR(IF(Z325-Z324&lt;=0,"",AB325/SQRT(Table_pg4[[#This Row],[Удельное сопротивление грунта, Ом·м]])),AB325/SQRT(Table_pg4[[#This Row],[Удельное сопротивление грунта, Ом·м]]))</f>
        <v/>
      </c>
      <c r="AE325" s="42"/>
      <c r="AF325" s="44"/>
      <c r="AG325" s="43"/>
      <c r="AH325" s="7" t="str">
        <f t="shared" si="31"/>
        <v/>
      </c>
      <c r="AI325" s="7" t="str">
        <f>IFERROR(IF(AF325-AF324&lt;=0,"",AH325/SQRT(Table_pg5[[#This Row],[Удельное сопротивление грунта, Ом·м]])),AH325/SQRT(Table_pg5[[#This Row],[Удельное сопротивление грунта, Ом·м]]))</f>
        <v/>
      </c>
      <c r="AK325" s="42"/>
      <c r="AL325" s="44"/>
      <c r="AM325" s="43"/>
      <c r="AN325" s="7" t="str">
        <f t="shared" si="27"/>
        <v/>
      </c>
      <c r="AO325" s="7" t="str">
        <f>IFERROR(IF(AL325-AL324&lt;=0,"",AN325/SQRT(Table_pg6[[#This Row],[Удельное сопротивление грунта, Ом·м]])),AN325/SQRT(Table_pg6[[#This Row],[Удельное сопротивление грунта, Ом·м]]))</f>
        <v/>
      </c>
      <c r="AQ325" s="42"/>
      <c r="AR325" s="44"/>
      <c r="AS325" s="43"/>
      <c r="AT325" s="7" t="str">
        <f t="shared" si="32"/>
        <v/>
      </c>
      <c r="AU325" s="7" t="str">
        <f>IFERROR(IF(AR325-AR324&lt;=0,"",AT325/SQRT(Table_pg7[[#This Row],[Удельное сопротивление грунта, Ом·м]])),AT325/SQRT(Table_pg7[[#This Row],[Удельное сопротивление грунта, Ом·м]]))</f>
        <v/>
      </c>
      <c r="AW325" s="42"/>
      <c r="AX325" s="44"/>
      <c r="AY325" s="43"/>
      <c r="AZ325" s="7" t="str">
        <f t="shared" si="28"/>
        <v/>
      </c>
      <c r="BA325" s="7" t="str">
        <f>IFERROR(IF(AX325-AX324&lt;=0,"",AZ325/SQRT(Table_pg8[[#This Row],[Удельное сопротивление грунта, Ом·м]])),AZ325/SQRT(Table_pg8[[#This Row],[Удельное сопротивление грунта, Ом·м]]))</f>
        <v/>
      </c>
      <c r="BC325" s="42"/>
      <c r="BD325" s="44"/>
      <c r="BE325" s="43"/>
      <c r="BG325" s="7" t="str">
        <f>IFERROR(IF(BD325-AX344&lt;=0,"",BF325/SQRT(Table_pg9[[#This Row],[Удельное сопротивление грунта, Ом·м]])),BF325/SQRT(Table_pg9[[#This Row],[Удельное сопротивление грунта, Ом·м]]))</f>
        <v/>
      </c>
      <c r="BI325" s="42"/>
      <c r="BJ325" s="44"/>
      <c r="BK325" s="43"/>
      <c r="BM325" s="7" t="str">
        <f>IFERROR(IF(BJ325-BD354&lt;=0,"",BL325/SQRT(Table_pg10[[#This Row],[Удельное сопротивление грунта, Ом·м]])),BL325/SQRT(Table_pg10[[#This Row],[Удельное сопротивление грунта, Ом·м]]))</f>
        <v/>
      </c>
    </row>
    <row r="326" spans="1:65">
      <c r="A326" s="62"/>
      <c r="B326" s="44"/>
      <c r="C326" s="43"/>
      <c r="D326" s="7" t="str">
        <f t="shared" ref="D326:D389" si="33">IFERROR(IF(B326-B325&lt;=0,"",(B326-B325)*1000),100)</f>
        <v/>
      </c>
      <c r="E326" s="7" t="str">
        <f>IFERROR(IF(B326-B325&lt;=0,"",D326/SQRT(Table_pg[[#This Row],[Удельное сопротивление грунта, Ом·м]])),D326/SQRT(Table_pg[[#This Row],[Удельное сопротивление грунта, Ом·м]]))</f>
        <v/>
      </c>
      <c r="G326" s="38"/>
      <c r="H326" s="58"/>
      <c r="I326" s="55"/>
      <c r="J326" s="53" t="str">
        <f t="shared" ref="J326:J389" si="34">IFERROR(IF(H326-H325&lt;=0,"",(H326-H325)*1000),100)</f>
        <v/>
      </c>
      <c r="K326" s="7" t="str">
        <f>IFERROR(IF(H326-H325&lt;=0,"",J326/SQRT(Table_pg1[[#This Row],[Удельное сопротивление грунта, Ом·м]])),J326/SQRT(Table_pg1[[#This Row],[Удельное сопротивление грунта, Ом·м]]))</f>
        <v/>
      </c>
      <c r="M326" s="62"/>
      <c r="N326" s="44"/>
      <c r="O326" s="43"/>
      <c r="P326" s="7" t="str">
        <f t="shared" si="29"/>
        <v/>
      </c>
      <c r="Q326" s="7" t="str">
        <f>IFERROR(IF(N326-N325&lt;=0,"",P326/SQRT(Table_pg2[[#This Row],[Удельное сопротивление грунта, Ом·м]])),P326/SQRT(Table_pg2[[#This Row],[Удельное сопротивление грунта, Ом·м]]))</f>
        <v/>
      </c>
      <c r="S326" s="62"/>
      <c r="T326" s="44"/>
      <c r="U326" s="43"/>
      <c r="V326" s="7" t="str">
        <f t="shared" si="30"/>
        <v/>
      </c>
      <c r="W326" s="7" t="str">
        <f>IFERROR(IF(T326-T325&lt;=0,"",V326/SQRT(Table_pg3[[#This Row],[Удельное сопротивление грунта, Ом·м]])),V326/SQRT(Table_pg3[[#This Row],[Удельное сопротивление грунта, Ом·м]]))</f>
        <v/>
      </c>
      <c r="Y326" s="62"/>
      <c r="Z326" s="44"/>
      <c r="AA326" s="43"/>
      <c r="AB326" s="7" t="str">
        <f t="shared" si="26"/>
        <v/>
      </c>
      <c r="AC326" s="7" t="str">
        <f>IFERROR(IF(Z326-Z325&lt;=0,"",AB326/SQRT(Table_pg4[[#This Row],[Удельное сопротивление грунта, Ом·м]])),AB326/SQRT(Table_pg4[[#This Row],[Удельное сопротивление грунта, Ом·м]]))</f>
        <v/>
      </c>
      <c r="AE326" s="62"/>
      <c r="AF326" s="44"/>
      <c r="AG326" s="43"/>
      <c r="AH326" s="7" t="str">
        <f t="shared" si="31"/>
        <v/>
      </c>
      <c r="AI326" s="7" t="str">
        <f>IFERROR(IF(AF326-AF325&lt;=0,"",AH326/SQRT(Table_pg5[[#This Row],[Удельное сопротивление грунта, Ом·м]])),AH326/SQRT(Table_pg5[[#This Row],[Удельное сопротивление грунта, Ом·м]]))</f>
        <v/>
      </c>
      <c r="AK326" s="62"/>
      <c r="AL326" s="44"/>
      <c r="AM326" s="43"/>
      <c r="AN326" s="7" t="str">
        <f t="shared" si="27"/>
        <v/>
      </c>
      <c r="AO326" s="7" t="str">
        <f>IFERROR(IF(AL326-AL325&lt;=0,"",AN326/SQRT(Table_pg6[[#This Row],[Удельное сопротивление грунта, Ом·м]])),AN326/SQRT(Table_pg6[[#This Row],[Удельное сопротивление грунта, Ом·м]]))</f>
        <v/>
      </c>
      <c r="AQ326" s="62"/>
      <c r="AR326" s="44"/>
      <c r="AS326" s="43"/>
      <c r="AT326" s="7" t="str">
        <f t="shared" si="32"/>
        <v/>
      </c>
      <c r="AU326" s="7" t="str">
        <f>IFERROR(IF(AR326-AR325&lt;=0,"",AT326/SQRT(Table_pg7[[#This Row],[Удельное сопротивление грунта, Ом·м]])),AT326/SQRT(Table_pg7[[#This Row],[Удельное сопротивление грунта, Ом·м]]))</f>
        <v/>
      </c>
      <c r="AW326" s="62"/>
      <c r="AX326" s="44"/>
      <c r="AY326" s="43"/>
      <c r="AZ326" s="7" t="str">
        <f t="shared" si="28"/>
        <v/>
      </c>
      <c r="BA326" s="7" t="str">
        <f>IFERROR(IF(AX326-AX325&lt;=0,"",AZ326/SQRT(Table_pg8[[#This Row],[Удельное сопротивление грунта, Ом·м]])),AZ326/SQRT(Table_pg8[[#This Row],[Удельное сопротивление грунта, Ом·м]]))</f>
        <v/>
      </c>
      <c r="BC326" s="62"/>
      <c r="BD326" s="44"/>
      <c r="BE326" s="43"/>
      <c r="BG326" s="7" t="str">
        <f>IFERROR(IF(BD326-AX345&lt;=0,"",BF326/SQRT(Table_pg9[[#This Row],[Удельное сопротивление грунта, Ом·м]])),BF326/SQRT(Table_pg9[[#This Row],[Удельное сопротивление грунта, Ом·м]]))</f>
        <v/>
      </c>
      <c r="BI326" s="62"/>
      <c r="BJ326" s="44"/>
      <c r="BK326" s="43"/>
      <c r="BM326" s="7" t="str">
        <f>IFERROR(IF(BJ326-BD355&lt;=0,"",BL326/SQRT(Table_pg10[[#This Row],[Удельное сопротивление грунта, Ом·м]])),BL326/SQRT(Table_pg10[[#This Row],[Удельное сопротивление грунта, Ом·м]]))</f>
        <v/>
      </c>
    </row>
    <row r="327" spans="1:65">
      <c r="A327" s="42"/>
      <c r="B327" s="44"/>
      <c r="C327" s="43"/>
      <c r="D327" s="7" t="str">
        <f t="shared" si="33"/>
        <v/>
      </c>
      <c r="E327" s="7" t="str">
        <f>IFERROR(IF(B327-B326&lt;=0,"",D327/SQRT(Table_pg[[#This Row],[Удельное сопротивление грунта, Ом·м]])),D327/SQRT(Table_pg[[#This Row],[Удельное сопротивление грунта, Ом·м]]))</f>
        <v/>
      </c>
      <c r="G327" s="49"/>
      <c r="H327" s="59"/>
      <c r="I327" s="56"/>
      <c r="J327" s="52" t="str">
        <f t="shared" si="34"/>
        <v/>
      </c>
      <c r="K327" s="7" t="str">
        <f>IFERROR(IF(H327-H326&lt;=0,"",J327/SQRT(Table_pg1[[#This Row],[Удельное сопротивление грунта, Ом·м]])),J327/SQRT(Table_pg1[[#This Row],[Удельное сопротивление грунта, Ом·м]]))</f>
        <v/>
      </c>
      <c r="M327" s="42"/>
      <c r="N327" s="44"/>
      <c r="O327" s="43"/>
      <c r="P327" s="7" t="str">
        <f t="shared" si="29"/>
        <v/>
      </c>
      <c r="Q327" s="7" t="str">
        <f>IFERROR(IF(N327-N326&lt;=0,"",P327/SQRT(Table_pg2[[#This Row],[Удельное сопротивление грунта, Ом·м]])),P327/SQRT(Table_pg2[[#This Row],[Удельное сопротивление грунта, Ом·м]]))</f>
        <v/>
      </c>
      <c r="S327" s="42"/>
      <c r="T327" s="44"/>
      <c r="U327" s="43"/>
      <c r="V327" s="7" t="str">
        <f t="shared" si="30"/>
        <v/>
      </c>
      <c r="W327" s="7" t="str">
        <f>IFERROR(IF(T327-T326&lt;=0,"",V327/SQRT(Table_pg3[[#This Row],[Удельное сопротивление грунта, Ом·м]])),V327/SQRT(Table_pg3[[#This Row],[Удельное сопротивление грунта, Ом·м]]))</f>
        <v/>
      </c>
      <c r="Y327" s="42"/>
      <c r="Z327" s="44"/>
      <c r="AA327" s="43"/>
      <c r="AB327" s="7" t="str">
        <f t="shared" si="26"/>
        <v/>
      </c>
      <c r="AC327" s="7" t="str">
        <f>IFERROR(IF(Z327-Z326&lt;=0,"",AB327/SQRT(Table_pg4[[#This Row],[Удельное сопротивление грунта, Ом·м]])),AB327/SQRT(Table_pg4[[#This Row],[Удельное сопротивление грунта, Ом·м]]))</f>
        <v/>
      </c>
      <c r="AE327" s="42"/>
      <c r="AF327" s="44"/>
      <c r="AG327" s="43"/>
      <c r="AH327" s="7" t="str">
        <f t="shared" si="31"/>
        <v/>
      </c>
      <c r="AI327" s="7" t="str">
        <f>IFERROR(IF(AF327-AF326&lt;=0,"",AH327/SQRT(Table_pg5[[#This Row],[Удельное сопротивление грунта, Ом·м]])),AH327/SQRT(Table_pg5[[#This Row],[Удельное сопротивление грунта, Ом·м]]))</f>
        <v/>
      </c>
      <c r="AK327" s="42"/>
      <c r="AL327" s="44"/>
      <c r="AM327" s="43"/>
      <c r="AN327" s="7" t="str">
        <f t="shared" si="27"/>
        <v/>
      </c>
      <c r="AO327" s="7" t="str">
        <f>IFERROR(IF(AL327-AL326&lt;=0,"",AN327/SQRT(Table_pg6[[#This Row],[Удельное сопротивление грунта, Ом·м]])),AN327/SQRT(Table_pg6[[#This Row],[Удельное сопротивление грунта, Ом·м]]))</f>
        <v/>
      </c>
      <c r="AQ327" s="42"/>
      <c r="AR327" s="44"/>
      <c r="AS327" s="43"/>
      <c r="AT327" s="7" t="str">
        <f t="shared" si="32"/>
        <v/>
      </c>
      <c r="AU327" s="7" t="str">
        <f>IFERROR(IF(AR327-AR326&lt;=0,"",AT327/SQRT(Table_pg7[[#This Row],[Удельное сопротивление грунта, Ом·м]])),AT327/SQRT(Table_pg7[[#This Row],[Удельное сопротивление грунта, Ом·м]]))</f>
        <v/>
      </c>
      <c r="AW327" s="42"/>
      <c r="AX327" s="44"/>
      <c r="AY327" s="43"/>
      <c r="AZ327" s="7" t="str">
        <f t="shared" si="28"/>
        <v/>
      </c>
      <c r="BA327" s="7" t="str">
        <f>IFERROR(IF(AX327-AX326&lt;=0,"",AZ327/SQRT(Table_pg8[[#This Row],[Удельное сопротивление грунта, Ом·м]])),AZ327/SQRT(Table_pg8[[#This Row],[Удельное сопротивление грунта, Ом·м]]))</f>
        <v/>
      </c>
      <c r="BC327" s="42"/>
      <c r="BD327" s="44"/>
      <c r="BE327" s="43"/>
      <c r="BG327" s="7" t="str">
        <f>IFERROR(IF(BD327-AX346&lt;=0,"",BF327/SQRT(Table_pg9[[#This Row],[Удельное сопротивление грунта, Ом·м]])),BF327/SQRT(Table_pg9[[#This Row],[Удельное сопротивление грунта, Ом·м]]))</f>
        <v/>
      </c>
      <c r="BI327" s="42"/>
      <c r="BJ327" s="44"/>
      <c r="BK327" s="43"/>
      <c r="BM327" s="7" t="str">
        <f>IFERROR(IF(BJ327-BD356&lt;=0,"",BL327/SQRT(Table_pg10[[#This Row],[Удельное сопротивление грунта, Ом·м]])),BL327/SQRT(Table_pg10[[#This Row],[Удельное сопротивление грунта, Ом·м]]))</f>
        <v/>
      </c>
    </row>
    <row r="328" spans="1:65">
      <c r="A328" s="62"/>
      <c r="B328" s="44"/>
      <c r="C328" s="43"/>
      <c r="D328" s="7" t="str">
        <f t="shared" si="33"/>
        <v/>
      </c>
      <c r="E328" s="7" t="str">
        <f>IFERROR(IF(B328-B327&lt;=0,"",D328/SQRT(Table_pg[[#This Row],[Удельное сопротивление грунта, Ом·м]])),D328/SQRT(Table_pg[[#This Row],[Удельное сопротивление грунта, Ом·м]]))</f>
        <v/>
      </c>
      <c r="G328" s="38"/>
      <c r="H328" s="58"/>
      <c r="I328" s="55"/>
      <c r="J328" s="53" t="str">
        <f t="shared" si="34"/>
        <v/>
      </c>
      <c r="K328" s="7" t="str">
        <f>IFERROR(IF(H328-H327&lt;=0,"",J328/SQRT(Table_pg1[[#This Row],[Удельное сопротивление грунта, Ом·м]])),J328/SQRT(Table_pg1[[#This Row],[Удельное сопротивление грунта, Ом·м]]))</f>
        <v/>
      </c>
      <c r="M328" s="62"/>
      <c r="N328" s="44"/>
      <c r="O328" s="43"/>
      <c r="P328" s="7" t="str">
        <f t="shared" si="29"/>
        <v/>
      </c>
      <c r="Q328" s="7" t="str">
        <f>IFERROR(IF(N328-N327&lt;=0,"",P328/SQRT(Table_pg2[[#This Row],[Удельное сопротивление грунта, Ом·м]])),P328/SQRT(Table_pg2[[#This Row],[Удельное сопротивление грунта, Ом·м]]))</f>
        <v/>
      </c>
      <c r="S328" s="62"/>
      <c r="T328" s="44"/>
      <c r="U328" s="43"/>
      <c r="V328" s="7" t="str">
        <f t="shared" si="30"/>
        <v/>
      </c>
      <c r="W328" s="7" t="str">
        <f>IFERROR(IF(T328-T327&lt;=0,"",V328/SQRT(Table_pg3[[#This Row],[Удельное сопротивление грунта, Ом·м]])),V328/SQRT(Table_pg3[[#This Row],[Удельное сопротивление грунта, Ом·м]]))</f>
        <v/>
      </c>
      <c r="Y328" s="62"/>
      <c r="Z328" s="44"/>
      <c r="AA328" s="43"/>
      <c r="AB328" s="7" t="str">
        <f t="shared" si="26"/>
        <v/>
      </c>
      <c r="AC328" s="7" t="str">
        <f>IFERROR(IF(Z328-Z327&lt;=0,"",AB328/SQRT(Table_pg4[[#This Row],[Удельное сопротивление грунта, Ом·м]])),AB328/SQRT(Table_pg4[[#This Row],[Удельное сопротивление грунта, Ом·м]]))</f>
        <v/>
      </c>
      <c r="AE328" s="62"/>
      <c r="AF328" s="44"/>
      <c r="AG328" s="43"/>
      <c r="AH328" s="7" t="str">
        <f t="shared" si="31"/>
        <v/>
      </c>
      <c r="AI328" s="7" t="str">
        <f>IFERROR(IF(AF328-AF327&lt;=0,"",AH328/SQRT(Table_pg5[[#This Row],[Удельное сопротивление грунта, Ом·м]])),AH328/SQRT(Table_pg5[[#This Row],[Удельное сопротивление грунта, Ом·м]]))</f>
        <v/>
      </c>
      <c r="AK328" s="62"/>
      <c r="AL328" s="44"/>
      <c r="AM328" s="43"/>
      <c r="AN328" s="7" t="str">
        <f t="shared" si="27"/>
        <v/>
      </c>
      <c r="AO328" s="7" t="str">
        <f>IFERROR(IF(AL328-AL327&lt;=0,"",AN328/SQRT(Table_pg6[[#This Row],[Удельное сопротивление грунта, Ом·м]])),AN328/SQRT(Table_pg6[[#This Row],[Удельное сопротивление грунта, Ом·м]]))</f>
        <v/>
      </c>
      <c r="AQ328" s="62"/>
      <c r="AR328" s="44"/>
      <c r="AS328" s="43"/>
      <c r="AT328" s="7" t="str">
        <f t="shared" si="32"/>
        <v/>
      </c>
      <c r="AU328" s="7" t="str">
        <f>IFERROR(IF(AR328-AR327&lt;=0,"",AT328/SQRT(Table_pg7[[#This Row],[Удельное сопротивление грунта, Ом·м]])),AT328/SQRT(Table_pg7[[#This Row],[Удельное сопротивление грунта, Ом·м]]))</f>
        <v/>
      </c>
      <c r="AW328" s="62"/>
      <c r="AX328" s="44"/>
      <c r="AY328" s="43"/>
      <c r="AZ328" s="7" t="str">
        <f t="shared" si="28"/>
        <v/>
      </c>
      <c r="BA328" s="7" t="str">
        <f>IFERROR(IF(AX328-AX327&lt;=0,"",AZ328/SQRT(Table_pg8[[#This Row],[Удельное сопротивление грунта, Ом·м]])),AZ328/SQRT(Table_pg8[[#This Row],[Удельное сопротивление грунта, Ом·м]]))</f>
        <v/>
      </c>
      <c r="BC328" s="62"/>
      <c r="BD328" s="44"/>
      <c r="BE328" s="43"/>
      <c r="BG328" s="7" t="str">
        <f>IFERROR(IF(BD328-AX347&lt;=0,"",BF328/SQRT(Table_pg9[[#This Row],[Удельное сопротивление грунта, Ом·м]])),BF328/SQRT(Table_pg9[[#This Row],[Удельное сопротивление грунта, Ом·м]]))</f>
        <v/>
      </c>
      <c r="BI328" s="62"/>
      <c r="BJ328" s="44"/>
      <c r="BK328" s="43"/>
      <c r="BM328" s="7" t="str">
        <f>IFERROR(IF(BJ328-BD357&lt;=0,"",BL328/SQRT(Table_pg10[[#This Row],[Удельное сопротивление грунта, Ом·м]])),BL328/SQRT(Table_pg10[[#This Row],[Удельное сопротивление грунта, Ом·м]]))</f>
        <v/>
      </c>
    </row>
    <row r="329" spans="1:65">
      <c r="A329" s="42"/>
      <c r="B329" s="44"/>
      <c r="C329" s="43"/>
      <c r="D329" s="7" t="str">
        <f t="shared" si="33"/>
        <v/>
      </c>
      <c r="E329" s="7" t="str">
        <f>IFERROR(IF(B329-B328&lt;=0,"",D329/SQRT(Table_pg[[#This Row],[Удельное сопротивление грунта, Ом·м]])),D329/SQRT(Table_pg[[#This Row],[Удельное сопротивление грунта, Ом·м]]))</f>
        <v/>
      </c>
      <c r="G329" s="49"/>
      <c r="H329" s="59"/>
      <c r="I329" s="56"/>
      <c r="J329" s="52" t="str">
        <f t="shared" si="34"/>
        <v/>
      </c>
      <c r="K329" s="7" t="str">
        <f>IFERROR(IF(H329-H328&lt;=0,"",J329/SQRT(Table_pg1[[#This Row],[Удельное сопротивление грунта, Ом·м]])),J329/SQRT(Table_pg1[[#This Row],[Удельное сопротивление грунта, Ом·м]]))</f>
        <v/>
      </c>
      <c r="M329" s="42"/>
      <c r="N329" s="44"/>
      <c r="O329" s="43"/>
      <c r="P329" s="7" t="str">
        <f t="shared" si="29"/>
        <v/>
      </c>
      <c r="Q329" s="7" t="str">
        <f>IFERROR(IF(N329-N328&lt;=0,"",P329/SQRT(Table_pg2[[#This Row],[Удельное сопротивление грунта, Ом·м]])),P329/SQRT(Table_pg2[[#This Row],[Удельное сопротивление грунта, Ом·м]]))</f>
        <v/>
      </c>
      <c r="S329" s="42"/>
      <c r="T329" s="44"/>
      <c r="U329" s="43"/>
      <c r="V329" s="7" t="str">
        <f t="shared" si="30"/>
        <v/>
      </c>
      <c r="W329" s="7" t="str">
        <f>IFERROR(IF(T329-T328&lt;=0,"",V329/SQRT(Table_pg3[[#This Row],[Удельное сопротивление грунта, Ом·м]])),V329/SQRT(Table_pg3[[#This Row],[Удельное сопротивление грунта, Ом·м]]))</f>
        <v/>
      </c>
      <c r="Y329" s="42"/>
      <c r="Z329" s="44"/>
      <c r="AA329" s="43"/>
      <c r="AB329" s="7" t="str">
        <f t="shared" ref="AB329:AB392" si="35">IFERROR(IF(Z329-Z328&lt;=0,"",(Z329-Z328)*1000),100)</f>
        <v/>
      </c>
      <c r="AC329" s="7" t="str">
        <f>IFERROR(IF(Z329-Z328&lt;=0,"",AB329/SQRT(Table_pg4[[#This Row],[Удельное сопротивление грунта, Ом·м]])),AB329/SQRT(Table_pg4[[#This Row],[Удельное сопротивление грунта, Ом·м]]))</f>
        <v/>
      </c>
      <c r="AE329" s="42"/>
      <c r="AF329" s="44"/>
      <c r="AG329" s="43"/>
      <c r="AH329" s="7" t="str">
        <f t="shared" si="31"/>
        <v/>
      </c>
      <c r="AI329" s="7" t="str">
        <f>IFERROR(IF(AF329-AF328&lt;=0,"",AH329/SQRT(Table_pg5[[#This Row],[Удельное сопротивление грунта, Ом·м]])),AH329/SQRT(Table_pg5[[#This Row],[Удельное сопротивление грунта, Ом·м]]))</f>
        <v/>
      </c>
      <c r="AK329" s="42"/>
      <c r="AL329" s="44"/>
      <c r="AM329" s="43"/>
      <c r="AN329" s="7" t="str">
        <f t="shared" si="27"/>
        <v/>
      </c>
      <c r="AO329" s="7" t="str">
        <f>IFERROR(IF(AL329-AL328&lt;=0,"",AN329/SQRT(Table_pg6[[#This Row],[Удельное сопротивление грунта, Ом·м]])),AN329/SQRT(Table_pg6[[#This Row],[Удельное сопротивление грунта, Ом·м]]))</f>
        <v/>
      </c>
      <c r="AQ329" s="42"/>
      <c r="AR329" s="44"/>
      <c r="AS329" s="43"/>
      <c r="AT329" s="7" t="str">
        <f t="shared" si="32"/>
        <v/>
      </c>
      <c r="AU329" s="7" t="str">
        <f>IFERROR(IF(AR329-AR328&lt;=0,"",AT329/SQRT(Table_pg7[[#This Row],[Удельное сопротивление грунта, Ом·м]])),AT329/SQRT(Table_pg7[[#This Row],[Удельное сопротивление грунта, Ом·м]]))</f>
        <v/>
      </c>
      <c r="AW329" s="42"/>
      <c r="AX329" s="44"/>
      <c r="AY329" s="43"/>
      <c r="AZ329" s="7" t="str">
        <f t="shared" si="28"/>
        <v/>
      </c>
      <c r="BA329" s="7" t="str">
        <f>IFERROR(IF(AX329-AX328&lt;=0,"",AZ329/SQRT(Table_pg8[[#This Row],[Удельное сопротивление грунта, Ом·м]])),AZ329/SQRT(Table_pg8[[#This Row],[Удельное сопротивление грунта, Ом·м]]))</f>
        <v/>
      </c>
      <c r="BC329" s="42"/>
      <c r="BD329" s="44"/>
      <c r="BE329" s="43"/>
      <c r="BG329" s="7" t="str">
        <f>IFERROR(IF(BD329-AX348&lt;=0,"",BF329/SQRT(Table_pg9[[#This Row],[Удельное сопротивление грунта, Ом·м]])),BF329/SQRT(Table_pg9[[#This Row],[Удельное сопротивление грунта, Ом·м]]))</f>
        <v/>
      </c>
      <c r="BI329" s="42"/>
      <c r="BJ329" s="44"/>
      <c r="BK329" s="43"/>
      <c r="BM329" s="7" t="str">
        <f>IFERROR(IF(BJ329-BD358&lt;=0,"",BL329/SQRT(Table_pg10[[#This Row],[Удельное сопротивление грунта, Ом·м]])),BL329/SQRT(Table_pg10[[#This Row],[Удельное сопротивление грунта, Ом·м]]))</f>
        <v/>
      </c>
    </row>
    <row r="330" spans="1:65">
      <c r="A330" s="62"/>
      <c r="B330" s="44"/>
      <c r="C330" s="43"/>
      <c r="D330" s="7" t="str">
        <f t="shared" si="33"/>
        <v/>
      </c>
      <c r="E330" s="7" t="str">
        <f>IFERROR(IF(B330-B329&lt;=0,"",D330/SQRT(Table_pg[[#This Row],[Удельное сопротивление грунта, Ом·м]])),D330/SQRT(Table_pg[[#This Row],[Удельное сопротивление грунта, Ом·м]]))</f>
        <v/>
      </c>
      <c r="G330" s="38"/>
      <c r="H330" s="58"/>
      <c r="I330" s="55"/>
      <c r="J330" s="53" t="str">
        <f t="shared" si="34"/>
        <v/>
      </c>
      <c r="K330" s="7" t="str">
        <f>IFERROR(IF(H330-H329&lt;=0,"",J330/SQRT(Table_pg1[[#This Row],[Удельное сопротивление грунта, Ом·м]])),J330/SQRT(Table_pg1[[#This Row],[Удельное сопротивление грунта, Ом·м]]))</f>
        <v/>
      </c>
      <c r="M330" s="62"/>
      <c r="N330" s="44"/>
      <c r="O330" s="43"/>
      <c r="P330" s="7" t="str">
        <f t="shared" si="29"/>
        <v/>
      </c>
      <c r="Q330" s="7" t="str">
        <f>IFERROR(IF(N330-N329&lt;=0,"",P330/SQRT(Table_pg2[[#This Row],[Удельное сопротивление грунта, Ом·м]])),P330/SQRT(Table_pg2[[#This Row],[Удельное сопротивление грунта, Ом·м]]))</f>
        <v/>
      </c>
      <c r="S330" s="62"/>
      <c r="T330" s="44"/>
      <c r="U330" s="43"/>
      <c r="V330" s="7" t="str">
        <f t="shared" si="30"/>
        <v/>
      </c>
      <c r="W330" s="7" t="str">
        <f>IFERROR(IF(T330-T329&lt;=0,"",V330/SQRT(Table_pg3[[#This Row],[Удельное сопротивление грунта, Ом·м]])),V330/SQRT(Table_pg3[[#This Row],[Удельное сопротивление грунта, Ом·м]]))</f>
        <v/>
      </c>
      <c r="Y330" s="62"/>
      <c r="Z330" s="44"/>
      <c r="AA330" s="43"/>
      <c r="AB330" s="7" t="str">
        <f t="shared" si="35"/>
        <v/>
      </c>
      <c r="AC330" s="7" t="str">
        <f>IFERROR(IF(Z330-Z329&lt;=0,"",AB330/SQRT(Table_pg4[[#This Row],[Удельное сопротивление грунта, Ом·м]])),AB330/SQRT(Table_pg4[[#This Row],[Удельное сопротивление грунта, Ом·м]]))</f>
        <v/>
      </c>
      <c r="AE330" s="62"/>
      <c r="AF330" s="44"/>
      <c r="AG330" s="43"/>
      <c r="AH330" s="7" t="str">
        <f t="shared" si="31"/>
        <v/>
      </c>
      <c r="AI330" s="7" t="str">
        <f>IFERROR(IF(AF330-AF329&lt;=0,"",AH330/SQRT(Table_pg5[[#This Row],[Удельное сопротивление грунта, Ом·м]])),AH330/SQRT(Table_pg5[[#This Row],[Удельное сопротивление грунта, Ом·м]]))</f>
        <v/>
      </c>
      <c r="AK330" s="62"/>
      <c r="AL330" s="44"/>
      <c r="AM330" s="43"/>
      <c r="AN330" s="7" t="str">
        <f t="shared" si="27"/>
        <v/>
      </c>
      <c r="AO330" s="7" t="str">
        <f>IFERROR(IF(AL330-AL329&lt;=0,"",AN330/SQRT(Table_pg6[[#This Row],[Удельное сопротивление грунта, Ом·м]])),AN330/SQRT(Table_pg6[[#This Row],[Удельное сопротивление грунта, Ом·м]]))</f>
        <v/>
      </c>
      <c r="AQ330" s="62"/>
      <c r="AR330" s="44"/>
      <c r="AS330" s="43"/>
      <c r="AT330" s="7" t="str">
        <f t="shared" si="32"/>
        <v/>
      </c>
      <c r="AU330" s="7" t="str">
        <f>IFERROR(IF(AR330-AR329&lt;=0,"",AT330/SQRT(Table_pg7[[#This Row],[Удельное сопротивление грунта, Ом·м]])),AT330/SQRT(Table_pg7[[#This Row],[Удельное сопротивление грунта, Ом·м]]))</f>
        <v/>
      </c>
      <c r="AW330" s="62"/>
      <c r="AX330" s="44"/>
      <c r="AY330" s="43"/>
      <c r="AZ330" s="7" t="str">
        <f t="shared" si="28"/>
        <v/>
      </c>
      <c r="BA330" s="7" t="str">
        <f>IFERROR(IF(AX330-AX329&lt;=0,"",AZ330/SQRT(Table_pg8[[#This Row],[Удельное сопротивление грунта, Ом·м]])),AZ330/SQRT(Table_pg8[[#This Row],[Удельное сопротивление грунта, Ом·м]]))</f>
        <v/>
      </c>
      <c r="BC330" s="62"/>
      <c r="BD330" s="44"/>
      <c r="BE330" s="43"/>
      <c r="BG330" s="7" t="str">
        <f>IFERROR(IF(BD330-AX349&lt;=0,"",BF330/SQRT(Table_pg9[[#This Row],[Удельное сопротивление грунта, Ом·м]])),BF330/SQRT(Table_pg9[[#This Row],[Удельное сопротивление грунта, Ом·м]]))</f>
        <v/>
      </c>
      <c r="BI330" s="62"/>
      <c r="BJ330" s="44"/>
      <c r="BK330" s="43"/>
      <c r="BM330" s="7" t="str">
        <f>IFERROR(IF(BJ330-BD359&lt;=0,"",BL330/SQRT(Table_pg10[[#This Row],[Удельное сопротивление грунта, Ом·м]])),BL330/SQRT(Table_pg10[[#This Row],[Удельное сопротивление грунта, Ом·м]]))</f>
        <v/>
      </c>
    </row>
    <row r="331" spans="1:65">
      <c r="A331" s="42"/>
      <c r="B331" s="44"/>
      <c r="C331" s="43"/>
      <c r="D331" s="7" t="str">
        <f t="shared" si="33"/>
        <v/>
      </c>
      <c r="E331" s="7" t="str">
        <f>IFERROR(IF(B331-B330&lt;=0,"",D331/SQRT(Table_pg[[#This Row],[Удельное сопротивление грунта, Ом·м]])),D331/SQRT(Table_pg[[#This Row],[Удельное сопротивление грунта, Ом·м]]))</f>
        <v/>
      </c>
      <c r="G331" s="49"/>
      <c r="H331" s="59"/>
      <c r="I331" s="56"/>
      <c r="J331" s="52" t="str">
        <f t="shared" si="34"/>
        <v/>
      </c>
      <c r="K331" s="7" t="str">
        <f>IFERROR(IF(H331-H330&lt;=0,"",J331/SQRT(Table_pg1[[#This Row],[Удельное сопротивление грунта, Ом·м]])),J331/SQRT(Table_pg1[[#This Row],[Удельное сопротивление грунта, Ом·м]]))</f>
        <v/>
      </c>
      <c r="M331" s="42"/>
      <c r="N331" s="44"/>
      <c r="O331" s="43"/>
      <c r="P331" s="7" t="str">
        <f t="shared" si="29"/>
        <v/>
      </c>
      <c r="Q331" s="7" t="str">
        <f>IFERROR(IF(N331-N330&lt;=0,"",P331/SQRT(Table_pg2[[#This Row],[Удельное сопротивление грунта, Ом·м]])),P331/SQRT(Table_pg2[[#This Row],[Удельное сопротивление грунта, Ом·м]]))</f>
        <v/>
      </c>
      <c r="S331" s="42"/>
      <c r="T331" s="44"/>
      <c r="U331" s="43"/>
      <c r="V331" s="7" t="str">
        <f t="shared" si="30"/>
        <v/>
      </c>
      <c r="W331" s="7" t="str">
        <f>IFERROR(IF(T331-T330&lt;=0,"",V331/SQRT(Table_pg3[[#This Row],[Удельное сопротивление грунта, Ом·м]])),V331/SQRT(Table_pg3[[#This Row],[Удельное сопротивление грунта, Ом·м]]))</f>
        <v/>
      </c>
      <c r="Y331" s="42"/>
      <c r="Z331" s="44"/>
      <c r="AA331" s="43"/>
      <c r="AB331" s="7" t="str">
        <f t="shared" si="35"/>
        <v/>
      </c>
      <c r="AC331" s="7" t="str">
        <f>IFERROR(IF(Z331-Z330&lt;=0,"",AB331/SQRT(Table_pg4[[#This Row],[Удельное сопротивление грунта, Ом·м]])),AB331/SQRT(Table_pg4[[#This Row],[Удельное сопротивление грунта, Ом·м]]))</f>
        <v/>
      </c>
      <c r="AE331" s="42"/>
      <c r="AF331" s="44"/>
      <c r="AG331" s="43"/>
      <c r="AH331" s="7" t="str">
        <f t="shared" si="31"/>
        <v/>
      </c>
      <c r="AI331" s="7" t="str">
        <f>IFERROR(IF(AF331-AF330&lt;=0,"",AH331/SQRT(Table_pg5[[#This Row],[Удельное сопротивление грунта, Ом·м]])),AH331/SQRT(Table_pg5[[#This Row],[Удельное сопротивление грунта, Ом·м]]))</f>
        <v/>
      </c>
      <c r="AK331" s="42"/>
      <c r="AL331" s="44"/>
      <c r="AM331" s="43"/>
      <c r="AN331" s="7" t="str">
        <f t="shared" si="27"/>
        <v/>
      </c>
      <c r="AO331" s="7" t="str">
        <f>IFERROR(IF(AL331-AL330&lt;=0,"",AN331/SQRT(Table_pg6[[#This Row],[Удельное сопротивление грунта, Ом·м]])),AN331/SQRT(Table_pg6[[#This Row],[Удельное сопротивление грунта, Ом·м]]))</f>
        <v/>
      </c>
      <c r="AQ331" s="42"/>
      <c r="AR331" s="44"/>
      <c r="AS331" s="43"/>
      <c r="AT331" s="7" t="str">
        <f t="shared" si="32"/>
        <v/>
      </c>
      <c r="AU331" s="7" t="str">
        <f>IFERROR(IF(AR331-AR330&lt;=0,"",AT331/SQRT(Table_pg7[[#This Row],[Удельное сопротивление грунта, Ом·м]])),AT331/SQRT(Table_pg7[[#This Row],[Удельное сопротивление грунта, Ом·м]]))</f>
        <v/>
      </c>
      <c r="AW331" s="42"/>
      <c r="AX331" s="44"/>
      <c r="AY331" s="43"/>
      <c r="AZ331" s="7" t="str">
        <f t="shared" si="28"/>
        <v/>
      </c>
      <c r="BA331" s="7" t="str">
        <f>IFERROR(IF(AX331-AX330&lt;=0,"",AZ331/SQRT(Table_pg8[[#This Row],[Удельное сопротивление грунта, Ом·м]])),AZ331/SQRT(Table_pg8[[#This Row],[Удельное сопротивление грунта, Ом·м]]))</f>
        <v/>
      </c>
      <c r="BC331" s="42"/>
      <c r="BD331" s="44"/>
      <c r="BE331" s="43"/>
      <c r="BG331" s="7" t="str">
        <f>IFERROR(IF(BD331-AX350&lt;=0,"",BF331/SQRT(Table_pg9[[#This Row],[Удельное сопротивление грунта, Ом·м]])),BF331/SQRT(Table_pg9[[#This Row],[Удельное сопротивление грунта, Ом·м]]))</f>
        <v/>
      </c>
      <c r="BI331" s="42"/>
      <c r="BJ331" s="44"/>
      <c r="BK331" s="43"/>
      <c r="BM331" s="7" t="str">
        <f>IFERROR(IF(BJ331-BD360&lt;=0,"",BL331/SQRT(Table_pg10[[#This Row],[Удельное сопротивление грунта, Ом·м]])),BL331/SQRT(Table_pg10[[#This Row],[Удельное сопротивление грунта, Ом·м]]))</f>
        <v/>
      </c>
    </row>
    <row r="332" spans="1:65">
      <c r="A332" s="62"/>
      <c r="B332" s="44"/>
      <c r="C332" s="43"/>
      <c r="D332" s="7" t="str">
        <f t="shared" si="33"/>
        <v/>
      </c>
      <c r="E332" s="7" t="str">
        <f>IFERROR(IF(B332-B331&lt;=0,"",D332/SQRT(Table_pg[[#This Row],[Удельное сопротивление грунта, Ом·м]])),D332/SQRT(Table_pg[[#This Row],[Удельное сопротивление грунта, Ом·м]]))</f>
        <v/>
      </c>
      <c r="G332" s="38"/>
      <c r="H332" s="58"/>
      <c r="I332" s="55"/>
      <c r="J332" s="53" t="str">
        <f t="shared" si="34"/>
        <v/>
      </c>
      <c r="K332" s="7" t="str">
        <f>IFERROR(IF(H332-H331&lt;=0,"",J332/SQRT(Table_pg1[[#This Row],[Удельное сопротивление грунта, Ом·м]])),J332/SQRT(Table_pg1[[#This Row],[Удельное сопротивление грунта, Ом·м]]))</f>
        <v/>
      </c>
      <c r="M332" s="62"/>
      <c r="N332" s="44"/>
      <c r="O332" s="43"/>
      <c r="P332" s="7" t="str">
        <f t="shared" si="29"/>
        <v/>
      </c>
      <c r="Q332" s="7" t="str">
        <f>IFERROR(IF(N332-N331&lt;=0,"",P332/SQRT(Table_pg2[[#This Row],[Удельное сопротивление грунта, Ом·м]])),P332/SQRT(Table_pg2[[#This Row],[Удельное сопротивление грунта, Ом·м]]))</f>
        <v/>
      </c>
      <c r="S332" s="62"/>
      <c r="T332" s="44"/>
      <c r="U332" s="43"/>
      <c r="V332" s="7" t="str">
        <f t="shared" si="30"/>
        <v/>
      </c>
      <c r="W332" s="7" t="str">
        <f>IFERROR(IF(T332-T331&lt;=0,"",V332/SQRT(Table_pg3[[#This Row],[Удельное сопротивление грунта, Ом·м]])),V332/SQRT(Table_pg3[[#This Row],[Удельное сопротивление грунта, Ом·м]]))</f>
        <v/>
      </c>
      <c r="Y332" s="62"/>
      <c r="Z332" s="44"/>
      <c r="AA332" s="43"/>
      <c r="AB332" s="7" t="str">
        <f t="shared" si="35"/>
        <v/>
      </c>
      <c r="AC332" s="7" t="str">
        <f>IFERROR(IF(Z332-Z331&lt;=0,"",AB332/SQRT(Table_pg4[[#This Row],[Удельное сопротивление грунта, Ом·м]])),AB332/SQRT(Table_pg4[[#This Row],[Удельное сопротивление грунта, Ом·м]]))</f>
        <v/>
      </c>
      <c r="AE332" s="62"/>
      <c r="AF332" s="44"/>
      <c r="AG332" s="43"/>
      <c r="AH332" s="7" t="str">
        <f t="shared" si="31"/>
        <v/>
      </c>
      <c r="AI332" s="7" t="str">
        <f>IFERROR(IF(AF332-AF331&lt;=0,"",AH332/SQRT(Table_pg5[[#This Row],[Удельное сопротивление грунта, Ом·м]])),AH332/SQRT(Table_pg5[[#This Row],[Удельное сопротивление грунта, Ом·м]]))</f>
        <v/>
      </c>
      <c r="AK332" s="62"/>
      <c r="AL332" s="44"/>
      <c r="AM332" s="43"/>
      <c r="AN332" s="7" t="str">
        <f t="shared" si="27"/>
        <v/>
      </c>
      <c r="AO332" s="7" t="str">
        <f>IFERROR(IF(AL332-AL331&lt;=0,"",AN332/SQRT(Table_pg6[[#This Row],[Удельное сопротивление грунта, Ом·м]])),AN332/SQRT(Table_pg6[[#This Row],[Удельное сопротивление грунта, Ом·м]]))</f>
        <v/>
      </c>
      <c r="AQ332" s="62"/>
      <c r="AR332" s="44"/>
      <c r="AS332" s="43"/>
      <c r="AT332" s="7" t="str">
        <f t="shared" si="32"/>
        <v/>
      </c>
      <c r="AU332" s="7" t="str">
        <f>IFERROR(IF(AR332-AR331&lt;=0,"",AT332/SQRT(Table_pg7[[#This Row],[Удельное сопротивление грунта, Ом·м]])),AT332/SQRT(Table_pg7[[#This Row],[Удельное сопротивление грунта, Ом·м]]))</f>
        <v/>
      </c>
      <c r="AW332" s="62"/>
      <c r="AX332" s="44"/>
      <c r="AY332" s="43"/>
      <c r="AZ332" s="7" t="str">
        <f t="shared" si="28"/>
        <v/>
      </c>
      <c r="BA332" s="7" t="str">
        <f>IFERROR(IF(AX332-AX331&lt;=0,"",AZ332/SQRT(Table_pg8[[#This Row],[Удельное сопротивление грунта, Ом·м]])),AZ332/SQRT(Table_pg8[[#This Row],[Удельное сопротивление грунта, Ом·м]]))</f>
        <v/>
      </c>
      <c r="BC332" s="62"/>
      <c r="BD332" s="44"/>
      <c r="BE332" s="43"/>
      <c r="BG332" s="7" t="str">
        <f>IFERROR(IF(BD332-AX351&lt;=0,"",BF332/SQRT(Table_pg9[[#This Row],[Удельное сопротивление грунта, Ом·м]])),BF332/SQRT(Table_pg9[[#This Row],[Удельное сопротивление грунта, Ом·м]]))</f>
        <v/>
      </c>
      <c r="BI332" s="62"/>
      <c r="BJ332" s="44"/>
      <c r="BK332" s="43"/>
      <c r="BM332" s="7" t="str">
        <f>IFERROR(IF(BJ332-BD361&lt;=0,"",BL332/SQRT(Table_pg10[[#This Row],[Удельное сопротивление грунта, Ом·м]])),BL332/SQRT(Table_pg10[[#This Row],[Удельное сопротивление грунта, Ом·м]]))</f>
        <v/>
      </c>
    </row>
    <row r="333" spans="1:65">
      <c r="A333" s="42"/>
      <c r="B333" s="44"/>
      <c r="C333" s="43"/>
      <c r="D333" s="7" t="str">
        <f t="shared" si="33"/>
        <v/>
      </c>
      <c r="E333" s="7" t="str">
        <f>IFERROR(IF(B333-B332&lt;=0,"",D333/SQRT(Table_pg[[#This Row],[Удельное сопротивление грунта, Ом·м]])),D333/SQRT(Table_pg[[#This Row],[Удельное сопротивление грунта, Ом·м]]))</f>
        <v/>
      </c>
      <c r="G333" s="49"/>
      <c r="H333" s="59"/>
      <c r="I333" s="56"/>
      <c r="J333" s="52" t="str">
        <f t="shared" si="34"/>
        <v/>
      </c>
      <c r="K333" s="7" t="str">
        <f>IFERROR(IF(H333-H332&lt;=0,"",J333/SQRT(Table_pg1[[#This Row],[Удельное сопротивление грунта, Ом·м]])),J333/SQRT(Table_pg1[[#This Row],[Удельное сопротивление грунта, Ом·м]]))</f>
        <v/>
      </c>
      <c r="M333" s="42"/>
      <c r="N333" s="44"/>
      <c r="O333" s="43"/>
      <c r="P333" s="7" t="str">
        <f t="shared" si="29"/>
        <v/>
      </c>
      <c r="Q333" s="7" t="str">
        <f>IFERROR(IF(N333-N332&lt;=0,"",P333/SQRT(Table_pg2[[#This Row],[Удельное сопротивление грунта, Ом·м]])),P333/SQRT(Table_pg2[[#This Row],[Удельное сопротивление грунта, Ом·м]]))</f>
        <v/>
      </c>
      <c r="S333" s="42"/>
      <c r="T333" s="44"/>
      <c r="U333" s="43"/>
      <c r="V333" s="7" t="str">
        <f t="shared" si="30"/>
        <v/>
      </c>
      <c r="W333" s="7" t="str">
        <f>IFERROR(IF(T333-T332&lt;=0,"",V333/SQRT(Table_pg3[[#This Row],[Удельное сопротивление грунта, Ом·м]])),V333/SQRT(Table_pg3[[#This Row],[Удельное сопротивление грунта, Ом·м]]))</f>
        <v/>
      </c>
      <c r="Y333" s="42"/>
      <c r="Z333" s="44"/>
      <c r="AA333" s="43"/>
      <c r="AB333" s="7" t="str">
        <f t="shared" si="35"/>
        <v/>
      </c>
      <c r="AC333" s="7" t="str">
        <f>IFERROR(IF(Z333-Z332&lt;=0,"",AB333/SQRT(Table_pg4[[#This Row],[Удельное сопротивление грунта, Ом·м]])),AB333/SQRT(Table_pg4[[#This Row],[Удельное сопротивление грунта, Ом·м]]))</f>
        <v/>
      </c>
      <c r="AE333" s="42"/>
      <c r="AF333" s="44"/>
      <c r="AG333" s="43"/>
      <c r="AH333" s="7" t="str">
        <f t="shared" si="31"/>
        <v/>
      </c>
      <c r="AI333" s="7" t="str">
        <f>IFERROR(IF(AF333-AF332&lt;=0,"",AH333/SQRT(Table_pg5[[#This Row],[Удельное сопротивление грунта, Ом·м]])),AH333/SQRT(Table_pg5[[#This Row],[Удельное сопротивление грунта, Ом·м]]))</f>
        <v/>
      </c>
      <c r="AK333" s="42"/>
      <c r="AL333" s="44"/>
      <c r="AM333" s="43"/>
      <c r="AN333" s="7" t="str">
        <f t="shared" si="27"/>
        <v/>
      </c>
      <c r="AO333" s="7" t="str">
        <f>IFERROR(IF(AL333-AL332&lt;=0,"",AN333/SQRT(Table_pg6[[#This Row],[Удельное сопротивление грунта, Ом·м]])),AN333/SQRT(Table_pg6[[#This Row],[Удельное сопротивление грунта, Ом·м]]))</f>
        <v/>
      </c>
      <c r="AQ333" s="42"/>
      <c r="AR333" s="44"/>
      <c r="AS333" s="43"/>
      <c r="AT333" s="7" t="str">
        <f t="shared" si="32"/>
        <v/>
      </c>
      <c r="AU333" s="7" t="str">
        <f>IFERROR(IF(AR333-AR332&lt;=0,"",AT333/SQRT(Table_pg7[[#This Row],[Удельное сопротивление грунта, Ом·м]])),AT333/SQRT(Table_pg7[[#This Row],[Удельное сопротивление грунта, Ом·м]]))</f>
        <v/>
      </c>
      <c r="AW333" s="42"/>
      <c r="AX333" s="44"/>
      <c r="AY333" s="43"/>
      <c r="AZ333" s="7" t="str">
        <f t="shared" si="28"/>
        <v/>
      </c>
      <c r="BA333" s="7" t="str">
        <f>IFERROR(IF(AX333-AX332&lt;=0,"",AZ333/SQRT(Table_pg8[[#This Row],[Удельное сопротивление грунта, Ом·м]])),AZ333/SQRT(Table_pg8[[#This Row],[Удельное сопротивление грунта, Ом·м]]))</f>
        <v/>
      </c>
      <c r="BC333" s="42"/>
      <c r="BD333" s="44"/>
      <c r="BE333" s="43"/>
      <c r="BG333" s="7" t="str">
        <f>IFERROR(IF(BD333-AX352&lt;=0,"",BF333/SQRT(Table_pg9[[#This Row],[Удельное сопротивление грунта, Ом·м]])),BF333/SQRT(Table_pg9[[#This Row],[Удельное сопротивление грунта, Ом·м]]))</f>
        <v/>
      </c>
      <c r="BI333" s="42"/>
      <c r="BJ333" s="44"/>
      <c r="BK333" s="43"/>
      <c r="BM333" s="7" t="str">
        <f>IFERROR(IF(BJ333-BD362&lt;=0,"",BL333/SQRT(Table_pg10[[#This Row],[Удельное сопротивление грунта, Ом·м]])),BL333/SQRT(Table_pg10[[#This Row],[Удельное сопротивление грунта, Ом·м]]))</f>
        <v/>
      </c>
    </row>
    <row r="334" spans="1:65">
      <c r="A334" s="62"/>
      <c r="B334" s="44"/>
      <c r="C334" s="43"/>
      <c r="D334" s="7" t="str">
        <f t="shared" si="33"/>
        <v/>
      </c>
      <c r="E334" s="7" t="str">
        <f>IFERROR(IF(B334-B333&lt;=0,"",D334/SQRT(Table_pg[[#This Row],[Удельное сопротивление грунта, Ом·м]])),D334/SQRT(Table_pg[[#This Row],[Удельное сопротивление грунта, Ом·м]]))</f>
        <v/>
      </c>
      <c r="G334" s="38"/>
      <c r="H334" s="58"/>
      <c r="I334" s="55"/>
      <c r="J334" s="53" t="str">
        <f t="shared" si="34"/>
        <v/>
      </c>
      <c r="K334" s="7" t="str">
        <f>IFERROR(IF(H334-H333&lt;=0,"",J334/SQRT(Table_pg1[[#This Row],[Удельное сопротивление грунта, Ом·м]])),J334/SQRT(Table_pg1[[#This Row],[Удельное сопротивление грунта, Ом·м]]))</f>
        <v/>
      </c>
      <c r="M334" s="62"/>
      <c r="N334" s="44"/>
      <c r="O334" s="43"/>
      <c r="P334" s="7" t="str">
        <f t="shared" si="29"/>
        <v/>
      </c>
      <c r="Q334" s="7" t="str">
        <f>IFERROR(IF(N334-N333&lt;=0,"",P334/SQRT(Table_pg2[[#This Row],[Удельное сопротивление грунта, Ом·м]])),P334/SQRT(Table_pg2[[#This Row],[Удельное сопротивление грунта, Ом·м]]))</f>
        <v/>
      </c>
      <c r="S334" s="62"/>
      <c r="T334" s="44"/>
      <c r="U334" s="43"/>
      <c r="V334" s="7" t="str">
        <f t="shared" si="30"/>
        <v/>
      </c>
      <c r="W334" s="7" t="str">
        <f>IFERROR(IF(T334-T333&lt;=0,"",V334/SQRT(Table_pg3[[#This Row],[Удельное сопротивление грунта, Ом·м]])),V334/SQRT(Table_pg3[[#This Row],[Удельное сопротивление грунта, Ом·м]]))</f>
        <v/>
      </c>
      <c r="Y334" s="62"/>
      <c r="Z334" s="44"/>
      <c r="AA334" s="43"/>
      <c r="AB334" s="7" t="str">
        <f t="shared" si="35"/>
        <v/>
      </c>
      <c r="AC334" s="7" t="str">
        <f>IFERROR(IF(Z334-Z333&lt;=0,"",AB334/SQRT(Table_pg4[[#This Row],[Удельное сопротивление грунта, Ом·м]])),AB334/SQRT(Table_pg4[[#This Row],[Удельное сопротивление грунта, Ом·м]]))</f>
        <v/>
      </c>
      <c r="AE334" s="62"/>
      <c r="AF334" s="44"/>
      <c r="AG334" s="43"/>
      <c r="AH334" s="7" t="str">
        <f t="shared" si="31"/>
        <v/>
      </c>
      <c r="AI334" s="7" t="str">
        <f>IFERROR(IF(AF334-AF333&lt;=0,"",AH334/SQRT(Table_pg5[[#This Row],[Удельное сопротивление грунта, Ом·м]])),AH334/SQRT(Table_pg5[[#This Row],[Удельное сопротивление грунта, Ом·м]]))</f>
        <v/>
      </c>
      <c r="AK334" s="62"/>
      <c r="AL334" s="44"/>
      <c r="AM334" s="43"/>
      <c r="AN334" s="7" t="str">
        <f t="shared" si="27"/>
        <v/>
      </c>
      <c r="AO334" s="7" t="str">
        <f>IFERROR(IF(AL334-AL333&lt;=0,"",AN334/SQRT(Table_pg6[[#This Row],[Удельное сопротивление грунта, Ом·м]])),AN334/SQRT(Table_pg6[[#This Row],[Удельное сопротивление грунта, Ом·м]]))</f>
        <v/>
      </c>
      <c r="AQ334" s="62"/>
      <c r="AR334" s="44"/>
      <c r="AS334" s="43"/>
      <c r="AT334" s="7" t="str">
        <f t="shared" si="32"/>
        <v/>
      </c>
      <c r="AU334" s="7" t="str">
        <f>IFERROR(IF(AR334-AR333&lt;=0,"",AT334/SQRT(Table_pg7[[#This Row],[Удельное сопротивление грунта, Ом·м]])),AT334/SQRT(Table_pg7[[#This Row],[Удельное сопротивление грунта, Ом·м]]))</f>
        <v/>
      </c>
      <c r="AW334" s="62"/>
      <c r="AX334" s="44"/>
      <c r="AY334" s="43"/>
      <c r="AZ334" s="7" t="str">
        <f t="shared" si="28"/>
        <v/>
      </c>
      <c r="BA334" s="7" t="str">
        <f>IFERROR(IF(AX334-AX333&lt;=0,"",AZ334/SQRT(Table_pg8[[#This Row],[Удельное сопротивление грунта, Ом·м]])),AZ334/SQRT(Table_pg8[[#This Row],[Удельное сопротивление грунта, Ом·м]]))</f>
        <v/>
      </c>
      <c r="BC334" s="62"/>
      <c r="BD334" s="44"/>
      <c r="BE334" s="43"/>
      <c r="BG334" s="7" t="str">
        <f>IFERROR(IF(BD334-AX353&lt;=0,"",BF334/SQRT(Table_pg9[[#This Row],[Удельное сопротивление грунта, Ом·м]])),BF334/SQRT(Table_pg9[[#This Row],[Удельное сопротивление грунта, Ом·м]]))</f>
        <v/>
      </c>
      <c r="BI334" s="62"/>
      <c r="BJ334" s="44"/>
      <c r="BK334" s="43"/>
      <c r="BM334" s="7" t="str">
        <f>IFERROR(IF(BJ334-BD363&lt;=0,"",BL334/SQRT(Table_pg10[[#This Row],[Удельное сопротивление грунта, Ом·м]])),BL334/SQRT(Table_pg10[[#This Row],[Удельное сопротивление грунта, Ом·м]]))</f>
        <v/>
      </c>
    </row>
    <row r="335" spans="1:65">
      <c r="A335" s="42"/>
      <c r="B335" s="44"/>
      <c r="C335" s="43"/>
      <c r="D335" s="7" t="str">
        <f t="shared" si="33"/>
        <v/>
      </c>
      <c r="E335" s="7" t="str">
        <f>IFERROR(IF(B335-B334&lt;=0,"",D335/SQRT(Table_pg[[#This Row],[Удельное сопротивление грунта, Ом·м]])),D335/SQRT(Table_pg[[#This Row],[Удельное сопротивление грунта, Ом·м]]))</f>
        <v/>
      </c>
      <c r="G335" s="49"/>
      <c r="H335" s="59"/>
      <c r="I335" s="56"/>
      <c r="J335" s="52" t="str">
        <f t="shared" si="34"/>
        <v/>
      </c>
      <c r="K335" s="7" t="str">
        <f>IFERROR(IF(H335-H334&lt;=0,"",J335/SQRT(Table_pg1[[#This Row],[Удельное сопротивление грунта, Ом·м]])),J335/SQRT(Table_pg1[[#This Row],[Удельное сопротивление грунта, Ом·м]]))</f>
        <v/>
      </c>
      <c r="M335" s="42"/>
      <c r="N335" s="44"/>
      <c r="O335" s="43"/>
      <c r="P335" s="7" t="str">
        <f t="shared" si="29"/>
        <v/>
      </c>
      <c r="Q335" s="7" t="str">
        <f>IFERROR(IF(N335-N334&lt;=0,"",P335/SQRT(Table_pg2[[#This Row],[Удельное сопротивление грунта, Ом·м]])),P335/SQRT(Table_pg2[[#This Row],[Удельное сопротивление грунта, Ом·м]]))</f>
        <v/>
      </c>
      <c r="S335" s="42"/>
      <c r="T335" s="44"/>
      <c r="U335" s="43"/>
      <c r="V335" s="7" t="str">
        <f t="shared" si="30"/>
        <v/>
      </c>
      <c r="W335" s="7" t="str">
        <f>IFERROR(IF(T335-T334&lt;=0,"",V335/SQRT(Table_pg3[[#This Row],[Удельное сопротивление грунта, Ом·м]])),V335/SQRT(Table_pg3[[#This Row],[Удельное сопротивление грунта, Ом·м]]))</f>
        <v/>
      </c>
      <c r="Y335" s="42"/>
      <c r="Z335" s="44"/>
      <c r="AA335" s="43"/>
      <c r="AB335" s="7" t="str">
        <f t="shared" si="35"/>
        <v/>
      </c>
      <c r="AC335" s="7" t="str">
        <f>IFERROR(IF(Z335-Z334&lt;=0,"",AB335/SQRT(Table_pg4[[#This Row],[Удельное сопротивление грунта, Ом·м]])),AB335/SQRT(Table_pg4[[#This Row],[Удельное сопротивление грунта, Ом·м]]))</f>
        <v/>
      </c>
      <c r="AE335" s="42"/>
      <c r="AF335" s="44"/>
      <c r="AG335" s="43"/>
      <c r="AH335" s="7" t="str">
        <f t="shared" si="31"/>
        <v/>
      </c>
      <c r="AI335" s="7" t="str">
        <f>IFERROR(IF(AF335-AF334&lt;=0,"",AH335/SQRT(Table_pg5[[#This Row],[Удельное сопротивление грунта, Ом·м]])),AH335/SQRT(Table_pg5[[#This Row],[Удельное сопротивление грунта, Ом·м]]))</f>
        <v/>
      </c>
      <c r="AK335" s="42"/>
      <c r="AL335" s="44"/>
      <c r="AM335" s="43"/>
      <c r="AN335" s="7" t="str">
        <f t="shared" si="27"/>
        <v/>
      </c>
      <c r="AO335" s="7" t="str">
        <f>IFERROR(IF(AL335-AL334&lt;=0,"",AN335/SQRT(Table_pg6[[#This Row],[Удельное сопротивление грунта, Ом·м]])),AN335/SQRT(Table_pg6[[#This Row],[Удельное сопротивление грунта, Ом·м]]))</f>
        <v/>
      </c>
      <c r="AQ335" s="42"/>
      <c r="AR335" s="44"/>
      <c r="AS335" s="43"/>
      <c r="AT335" s="7" t="str">
        <f t="shared" si="32"/>
        <v/>
      </c>
      <c r="AU335" s="7" t="str">
        <f>IFERROR(IF(AR335-AR334&lt;=0,"",AT335/SQRT(Table_pg7[[#This Row],[Удельное сопротивление грунта, Ом·м]])),AT335/SQRT(Table_pg7[[#This Row],[Удельное сопротивление грунта, Ом·м]]))</f>
        <v/>
      </c>
      <c r="AW335" s="42"/>
      <c r="AX335" s="44"/>
      <c r="AY335" s="43"/>
      <c r="AZ335" s="7" t="str">
        <f t="shared" si="28"/>
        <v/>
      </c>
      <c r="BA335" s="7" t="str">
        <f>IFERROR(IF(AX335-AX334&lt;=0,"",AZ335/SQRT(Table_pg8[[#This Row],[Удельное сопротивление грунта, Ом·м]])),AZ335/SQRT(Table_pg8[[#This Row],[Удельное сопротивление грунта, Ом·м]]))</f>
        <v/>
      </c>
      <c r="BC335" s="42"/>
      <c r="BD335" s="44"/>
      <c r="BE335" s="43"/>
      <c r="BG335" s="7" t="str">
        <f>IFERROR(IF(BD335-AX354&lt;=0,"",BF335/SQRT(Table_pg9[[#This Row],[Удельное сопротивление грунта, Ом·м]])),BF335/SQRT(Table_pg9[[#This Row],[Удельное сопротивление грунта, Ом·м]]))</f>
        <v/>
      </c>
      <c r="BI335" s="42"/>
      <c r="BJ335" s="44"/>
      <c r="BK335" s="43"/>
      <c r="BM335" s="7" t="str">
        <f>IFERROR(IF(BJ335-BD364&lt;=0,"",BL335/SQRT(Table_pg10[[#This Row],[Удельное сопротивление грунта, Ом·м]])),BL335/SQRT(Table_pg10[[#This Row],[Удельное сопротивление грунта, Ом·м]]))</f>
        <v/>
      </c>
    </row>
    <row r="336" spans="1:65">
      <c r="A336" s="62"/>
      <c r="B336" s="44"/>
      <c r="C336" s="43"/>
      <c r="D336" s="7" t="str">
        <f t="shared" si="33"/>
        <v/>
      </c>
      <c r="E336" s="7" t="str">
        <f>IFERROR(IF(B336-B335&lt;=0,"",D336/SQRT(Table_pg[[#This Row],[Удельное сопротивление грунта, Ом·м]])),D336/SQRT(Table_pg[[#This Row],[Удельное сопротивление грунта, Ом·м]]))</f>
        <v/>
      </c>
      <c r="G336" s="38"/>
      <c r="H336" s="58"/>
      <c r="I336" s="55"/>
      <c r="J336" s="53" t="str">
        <f t="shared" si="34"/>
        <v/>
      </c>
      <c r="K336" s="7" t="str">
        <f>IFERROR(IF(H336-H335&lt;=0,"",J336/SQRT(Table_pg1[[#This Row],[Удельное сопротивление грунта, Ом·м]])),J336/SQRT(Table_pg1[[#This Row],[Удельное сопротивление грунта, Ом·м]]))</f>
        <v/>
      </c>
      <c r="M336" s="62"/>
      <c r="N336" s="44"/>
      <c r="O336" s="43"/>
      <c r="P336" s="7" t="str">
        <f t="shared" si="29"/>
        <v/>
      </c>
      <c r="Q336" s="7" t="str">
        <f>IFERROR(IF(N336-N335&lt;=0,"",P336/SQRT(Table_pg2[[#This Row],[Удельное сопротивление грунта, Ом·м]])),P336/SQRT(Table_pg2[[#This Row],[Удельное сопротивление грунта, Ом·м]]))</f>
        <v/>
      </c>
      <c r="S336" s="62"/>
      <c r="T336" s="44"/>
      <c r="U336" s="43"/>
      <c r="V336" s="7" t="str">
        <f t="shared" si="30"/>
        <v/>
      </c>
      <c r="W336" s="7" t="str">
        <f>IFERROR(IF(T336-T335&lt;=0,"",V336/SQRT(Table_pg3[[#This Row],[Удельное сопротивление грунта, Ом·м]])),V336/SQRT(Table_pg3[[#This Row],[Удельное сопротивление грунта, Ом·м]]))</f>
        <v/>
      </c>
      <c r="Y336" s="62"/>
      <c r="Z336" s="44"/>
      <c r="AA336" s="43"/>
      <c r="AB336" s="7" t="str">
        <f t="shared" si="35"/>
        <v/>
      </c>
      <c r="AC336" s="7" t="str">
        <f>IFERROR(IF(Z336-Z335&lt;=0,"",AB336/SQRT(Table_pg4[[#This Row],[Удельное сопротивление грунта, Ом·м]])),AB336/SQRT(Table_pg4[[#This Row],[Удельное сопротивление грунта, Ом·м]]))</f>
        <v/>
      </c>
      <c r="AE336" s="62"/>
      <c r="AF336" s="44"/>
      <c r="AG336" s="43"/>
      <c r="AH336" s="7" t="str">
        <f t="shared" si="31"/>
        <v/>
      </c>
      <c r="AI336" s="7" t="str">
        <f>IFERROR(IF(AF336-AF335&lt;=0,"",AH336/SQRT(Table_pg5[[#This Row],[Удельное сопротивление грунта, Ом·м]])),AH336/SQRT(Table_pg5[[#This Row],[Удельное сопротивление грунта, Ом·м]]))</f>
        <v/>
      </c>
      <c r="AK336" s="62"/>
      <c r="AL336" s="44"/>
      <c r="AM336" s="43"/>
      <c r="AN336" s="7" t="str">
        <f t="shared" si="27"/>
        <v/>
      </c>
      <c r="AO336" s="7" t="str">
        <f>IFERROR(IF(AL336-AL335&lt;=0,"",AN336/SQRT(Table_pg6[[#This Row],[Удельное сопротивление грунта, Ом·м]])),AN336/SQRT(Table_pg6[[#This Row],[Удельное сопротивление грунта, Ом·м]]))</f>
        <v/>
      </c>
      <c r="AQ336" s="62"/>
      <c r="AR336" s="44"/>
      <c r="AS336" s="43"/>
      <c r="AT336" s="7" t="str">
        <f t="shared" si="32"/>
        <v/>
      </c>
      <c r="AU336" s="7" t="str">
        <f>IFERROR(IF(AR336-AR335&lt;=0,"",AT336/SQRT(Table_pg7[[#This Row],[Удельное сопротивление грунта, Ом·м]])),AT336/SQRT(Table_pg7[[#This Row],[Удельное сопротивление грунта, Ом·м]]))</f>
        <v/>
      </c>
      <c r="AW336" s="62"/>
      <c r="AX336" s="44"/>
      <c r="AY336" s="43"/>
      <c r="AZ336" s="7" t="str">
        <f t="shared" si="28"/>
        <v/>
      </c>
      <c r="BA336" s="7" t="str">
        <f>IFERROR(IF(AX336-AX335&lt;=0,"",AZ336/SQRT(Table_pg8[[#This Row],[Удельное сопротивление грунта, Ом·м]])),AZ336/SQRT(Table_pg8[[#This Row],[Удельное сопротивление грунта, Ом·м]]))</f>
        <v/>
      </c>
      <c r="BC336" s="62"/>
      <c r="BD336" s="44"/>
      <c r="BE336" s="43"/>
      <c r="BG336" s="7" t="str">
        <f>IFERROR(IF(BD336-AX355&lt;=0,"",BF336/SQRT(Table_pg9[[#This Row],[Удельное сопротивление грунта, Ом·м]])),BF336/SQRT(Table_pg9[[#This Row],[Удельное сопротивление грунта, Ом·м]]))</f>
        <v/>
      </c>
      <c r="BI336" s="62"/>
      <c r="BJ336" s="44"/>
      <c r="BK336" s="43"/>
      <c r="BM336" s="7" t="str">
        <f>IFERROR(IF(BJ336-BD365&lt;=0,"",BL336/SQRT(Table_pg10[[#This Row],[Удельное сопротивление грунта, Ом·м]])),BL336/SQRT(Table_pg10[[#This Row],[Удельное сопротивление грунта, Ом·м]]))</f>
        <v/>
      </c>
    </row>
    <row r="337" spans="1:65">
      <c r="A337" s="42"/>
      <c r="B337" s="44"/>
      <c r="C337" s="43"/>
      <c r="D337" s="7" t="str">
        <f t="shared" si="33"/>
        <v/>
      </c>
      <c r="E337" s="7" t="str">
        <f>IFERROR(IF(B337-B336&lt;=0,"",D337/SQRT(Table_pg[[#This Row],[Удельное сопротивление грунта, Ом·м]])),D337/SQRT(Table_pg[[#This Row],[Удельное сопротивление грунта, Ом·м]]))</f>
        <v/>
      </c>
      <c r="G337" s="49"/>
      <c r="H337" s="59"/>
      <c r="I337" s="56"/>
      <c r="J337" s="52" t="str">
        <f t="shared" si="34"/>
        <v/>
      </c>
      <c r="K337" s="7" t="str">
        <f>IFERROR(IF(H337-H336&lt;=0,"",J337/SQRT(Table_pg1[[#This Row],[Удельное сопротивление грунта, Ом·м]])),J337/SQRT(Table_pg1[[#This Row],[Удельное сопротивление грунта, Ом·м]]))</f>
        <v/>
      </c>
      <c r="M337" s="42"/>
      <c r="N337" s="44"/>
      <c r="O337" s="43"/>
      <c r="P337" s="7" t="str">
        <f t="shared" si="29"/>
        <v/>
      </c>
      <c r="Q337" s="7" t="str">
        <f>IFERROR(IF(N337-N336&lt;=0,"",P337/SQRT(Table_pg2[[#This Row],[Удельное сопротивление грунта, Ом·м]])),P337/SQRT(Table_pg2[[#This Row],[Удельное сопротивление грунта, Ом·м]]))</f>
        <v/>
      </c>
      <c r="S337" s="42"/>
      <c r="T337" s="44"/>
      <c r="U337" s="43"/>
      <c r="V337" s="7" t="str">
        <f t="shared" si="30"/>
        <v/>
      </c>
      <c r="W337" s="7" t="str">
        <f>IFERROR(IF(T337-T336&lt;=0,"",V337/SQRT(Table_pg3[[#This Row],[Удельное сопротивление грунта, Ом·м]])),V337/SQRT(Table_pg3[[#This Row],[Удельное сопротивление грунта, Ом·м]]))</f>
        <v/>
      </c>
      <c r="Y337" s="42"/>
      <c r="Z337" s="44"/>
      <c r="AA337" s="43"/>
      <c r="AB337" s="7" t="str">
        <f t="shared" si="35"/>
        <v/>
      </c>
      <c r="AC337" s="7" t="str">
        <f>IFERROR(IF(Z337-Z336&lt;=0,"",AB337/SQRT(Table_pg4[[#This Row],[Удельное сопротивление грунта, Ом·м]])),AB337/SQRT(Table_pg4[[#This Row],[Удельное сопротивление грунта, Ом·м]]))</f>
        <v/>
      </c>
      <c r="AE337" s="42"/>
      <c r="AF337" s="44"/>
      <c r="AG337" s="43"/>
      <c r="AH337" s="7" t="str">
        <f t="shared" si="31"/>
        <v/>
      </c>
      <c r="AI337" s="7" t="str">
        <f>IFERROR(IF(AF337-AF336&lt;=0,"",AH337/SQRT(Table_pg5[[#This Row],[Удельное сопротивление грунта, Ом·м]])),AH337/SQRT(Table_pg5[[#This Row],[Удельное сопротивление грунта, Ом·м]]))</f>
        <v/>
      </c>
      <c r="AK337" s="42"/>
      <c r="AL337" s="44"/>
      <c r="AM337" s="43"/>
      <c r="AN337" s="7" t="str">
        <f t="shared" si="27"/>
        <v/>
      </c>
      <c r="AO337" s="7" t="str">
        <f>IFERROR(IF(AL337-AL336&lt;=0,"",AN337/SQRT(Table_pg6[[#This Row],[Удельное сопротивление грунта, Ом·м]])),AN337/SQRT(Table_pg6[[#This Row],[Удельное сопротивление грунта, Ом·м]]))</f>
        <v/>
      </c>
      <c r="AQ337" s="42"/>
      <c r="AR337" s="44"/>
      <c r="AS337" s="43"/>
      <c r="AT337" s="7" t="str">
        <f t="shared" si="32"/>
        <v/>
      </c>
      <c r="AU337" s="7" t="str">
        <f>IFERROR(IF(AR337-AR336&lt;=0,"",AT337/SQRT(Table_pg7[[#This Row],[Удельное сопротивление грунта, Ом·м]])),AT337/SQRT(Table_pg7[[#This Row],[Удельное сопротивление грунта, Ом·м]]))</f>
        <v/>
      </c>
      <c r="AW337" s="42"/>
      <c r="AX337" s="44"/>
      <c r="AY337" s="43"/>
      <c r="AZ337" s="7" t="str">
        <f t="shared" si="28"/>
        <v/>
      </c>
      <c r="BA337" s="7" t="str">
        <f>IFERROR(IF(AX337-AX336&lt;=0,"",AZ337/SQRT(Table_pg8[[#This Row],[Удельное сопротивление грунта, Ом·м]])),AZ337/SQRT(Table_pg8[[#This Row],[Удельное сопротивление грунта, Ом·м]]))</f>
        <v/>
      </c>
      <c r="BC337" s="42"/>
      <c r="BD337" s="44"/>
      <c r="BE337" s="43"/>
      <c r="BG337" s="7" t="str">
        <f>IFERROR(IF(BD337-AX356&lt;=0,"",BF337/SQRT(Table_pg9[[#This Row],[Удельное сопротивление грунта, Ом·м]])),BF337/SQRT(Table_pg9[[#This Row],[Удельное сопротивление грунта, Ом·м]]))</f>
        <v/>
      </c>
      <c r="BI337" s="42"/>
      <c r="BJ337" s="44"/>
      <c r="BK337" s="43"/>
      <c r="BM337" s="7" t="str">
        <f>IFERROR(IF(BJ337-BD366&lt;=0,"",BL337/SQRT(Table_pg10[[#This Row],[Удельное сопротивление грунта, Ом·м]])),BL337/SQRT(Table_pg10[[#This Row],[Удельное сопротивление грунта, Ом·м]]))</f>
        <v/>
      </c>
    </row>
    <row r="338" spans="1:65">
      <c r="A338" s="62"/>
      <c r="B338" s="44"/>
      <c r="C338" s="43"/>
      <c r="D338" s="7" t="str">
        <f t="shared" si="33"/>
        <v/>
      </c>
      <c r="E338" s="7" t="str">
        <f>IFERROR(IF(B338-B337&lt;=0,"",D338/SQRT(Table_pg[[#This Row],[Удельное сопротивление грунта, Ом·м]])),D338/SQRT(Table_pg[[#This Row],[Удельное сопротивление грунта, Ом·м]]))</f>
        <v/>
      </c>
      <c r="G338" s="38"/>
      <c r="H338" s="58"/>
      <c r="I338" s="55"/>
      <c r="J338" s="53" t="str">
        <f t="shared" si="34"/>
        <v/>
      </c>
      <c r="K338" s="7" t="str">
        <f>IFERROR(IF(H338-H337&lt;=0,"",J338/SQRT(Table_pg1[[#This Row],[Удельное сопротивление грунта, Ом·м]])),J338/SQRT(Table_pg1[[#This Row],[Удельное сопротивление грунта, Ом·м]]))</f>
        <v/>
      </c>
      <c r="M338" s="62"/>
      <c r="N338" s="44"/>
      <c r="O338" s="43"/>
      <c r="P338" s="7" t="str">
        <f t="shared" si="29"/>
        <v/>
      </c>
      <c r="Q338" s="7" t="str">
        <f>IFERROR(IF(N338-N337&lt;=0,"",P338/SQRT(Table_pg2[[#This Row],[Удельное сопротивление грунта, Ом·м]])),P338/SQRT(Table_pg2[[#This Row],[Удельное сопротивление грунта, Ом·м]]))</f>
        <v/>
      </c>
      <c r="S338" s="62"/>
      <c r="T338" s="44"/>
      <c r="U338" s="43"/>
      <c r="V338" s="7" t="str">
        <f t="shared" si="30"/>
        <v/>
      </c>
      <c r="W338" s="7" t="str">
        <f>IFERROR(IF(T338-T337&lt;=0,"",V338/SQRT(Table_pg3[[#This Row],[Удельное сопротивление грунта, Ом·м]])),V338/SQRT(Table_pg3[[#This Row],[Удельное сопротивление грунта, Ом·м]]))</f>
        <v/>
      </c>
      <c r="Y338" s="62"/>
      <c r="Z338" s="44"/>
      <c r="AA338" s="43"/>
      <c r="AB338" s="7" t="str">
        <f t="shared" si="35"/>
        <v/>
      </c>
      <c r="AC338" s="7" t="str">
        <f>IFERROR(IF(Z338-Z337&lt;=0,"",AB338/SQRT(Table_pg4[[#This Row],[Удельное сопротивление грунта, Ом·м]])),AB338/SQRT(Table_pg4[[#This Row],[Удельное сопротивление грунта, Ом·м]]))</f>
        <v/>
      </c>
      <c r="AE338" s="62"/>
      <c r="AF338" s="44"/>
      <c r="AG338" s="43"/>
      <c r="AH338" s="7" t="str">
        <f t="shared" si="31"/>
        <v/>
      </c>
      <c r="AI338" s="7" t="str">
        <f>IFERROR(IF(AF338-AF337&lt;=0,"",AH338/SQRT(Table_pg5[[#This Row],[Удельное сопротивление грунта, Ом·м]])),AH338/SQRT(Table_pg5[[#This Row],[Удельное сопротивление грунта, Ом·м]]))</f>
        <v/>
      </c>
      <c r="AK338" s="62"/>
      <c r="AL338" s="44"/>
      <c r="AM338" s="43"/>
      <c r="AN338" s="7" t="str">
        <f t="shared" si="27"/>
        <v/>
      </c>
      <c r="AO338" s="7" t="str">
        <f>IFERROR(IF(AL338-AL337&lt;=0,"",AN338/SQRT(Table_pg6[[#This Row],[Удельное сопротивление грунта, Ом·м]])),AN338/SQRT(Table_pg6[[#This Row],[Удельное сопротивление грунта, Ом·м]]))</f>
        <v/>
      </c>
      <c r="AQ338" s="62"/>
      <c r="AR338" s="44"/>
      <c r="AS338" s="43"/>
      <c r="AT338" s="7" t="str">
        <f t="shared" si="32"/>
        <v/>
      </c>
      <c r="AU338" s="7" t="str">
        <f>IFERROR(IF(AR338-AR337&lt;=0,"",AT338/SQRT(Table_pg7[[#This Row],[Удельное сопротивление грунта, Ом·м]])),AT338/SQRT(Table_pg7[[#This Row],[Удельное сопротивление грунта, Ом·м]]))</f>
        <v/>
      </c>
      <c r="AW338" s="62"/>
      <c r="AX338" s="44"/>
      <c r="AY338" s="43"/>
      <c r="AZ338" s="7" t="str">
        <f t="shared" si="28"/>
        <v/>
      </c>
      <c r="BA338" s="7" t="str">
        <f>IFERROR(IF(AX338-AX337&lt;=0,"",AZ338/SQRT(Table_pg8[[#This Row],[Удельное сопротивление грунта, Ом·м]])),AZ338/SQRT(Table_pg8[[#This Row],[Удельное сопротивление грунта, Ом·м]]))</f>
        <v/>
      </c>
      <c r="BC338" s="62"/>
      <c r="BD338" s="44"/>
      <c r="BE338" s="43"/>
      <c r="BG338" s="7" t="str">
        <f>IFERROR(IF(BD338-AX357&lt;=0,"",BF338/SQRT(Table_pg9[[#This Row],[Удельное сопротивление грунта, Ом·м]])),BF338/SQRT(Table_pg9[[#This Row],[Удельное сопротивление грунта, Ом·м]]))</f>
        <v/>
      </c>
      <c r="BI338" s="62"/>
      <c r="BJ338" s="44"/>
      <c r="BK338" s="43"/>
      <c r="BM338" s="7" t="str">
        <f>IFERROR(IF(BJ338-BD367&lt;=0,"",BL338/SQRT(Table_pg10[[#This Row],[Удельное сопротивление грунта, Ом·м]])),BL338/SQRT(Table_pg10[[#This Row],[Удельное сопротивление грунта, Ом·м]]))</f>
        <v/>
      </c>
    </row>
    <row r="339" spans="1:65">
      <c r="A339" s="42"/>
      <c r="B339" s="44"/>
      <c r="C339" s="43"/>
      <c r="D339" s="7" t="str">
        <f t="shared" si="33"/>
        <v/>
      </c>
      <c r="E339" s="7" t="str">
        <f>IFERROR(IF(B339-B338&lt;=0,"",D339/SQRT(Table_pg[[#This Row],[Удельное сопротивление грунта, Ом·м]])),D339/SQRT(Table_pg[[#This Row],[Удельное сопротивление грунта, Ом·м]]))</f>
        <v/>
      </c>
      <c r="G339" s="49"/>
      <c r="H339" s="59"/>
      <c r="I339" s="56"/>
      <c r="J339" s="52" t="str">
        <f t="shared" si="34"/>
        <v/>
      </c>
      <c r="K339" s="7" t="str">
        <f>IFERROR(IF(H339-H338&lt;=0,"",J339/SQRT(Table_pg1[[#This Row],[Удельное сопротивление грунта, Ом·м]])),J339/SQRT(Table_pg1[[#This Row],[Удельное сопротивление грунта, Ом·м]]))</f>
        <v/>
      </c>
      <c r="M339" s="42"/>
      <c r="N339" s="44"/>
      <c r="O339" s="43"/>
      <c r="P339" s="7" t="str">
        <f t="shared" si="29"/>
        <v/>
      </c>
      <c r="Q339" s="7" t="str">
        <f>IFERROR(IF(N339-N338&lt;=0,"",P339/SQRT(Table_pg2[[#This Row],[Удельное сопротивление грунта, Ом·м]])),P339/SQRT(Table_pg2[[#This Row],[Удельное сопротивление грунта, Ом·м]]))</f>
        <v/>
      </c>
      <c r="S339" s="42"/>
      <c r="T339" s="44"/>
      <c r="U339" s="43"/>
      <c r="V339" s="7" t="str">
        <f t="shared" si="30"/>
        <v/>
      </c>
      <c r="W339" s="7" t="str">
        <f>IFERROR(IF(T339-T338&lt;=0,"",V339/SQRT(Table_pg3[[#This Row],[Удельное сопротивление грунта, Ом·м]])),V339/SQRT(Table_pg3[[#This Row],[Удельное сопротивление грунта, Ом·м]]))</f>
        <v/>
      </c>
      <c r="Y339" s="42"/>
      <c r="Z339" s="44"/>
      <c r="AA339" s="43"/>
      <c r="AB339" s="7" t="str">
        <f t="shared" si="35"/>
        <v/>
      </c>
      <c r="AC339" s="7" t="str">
        <f>IFERROR(IF(Z339-Z338&lt;=0,"",AB339/SQRT(Table_pg4[[#This Row],[Удельное сопротивление грунта, Ом·м]])),AB339/SQRT(Table_pg4[[#This Row],[Удельное сопротивление грунта, Ом·м]]))</f>
        <v/>
      </c>
      <c r="AE339" s="42"/>
      <c r="AF339" s="44"/>
      <c r="AG339" s="43"/>
      <c r="AH339" s="7" t="str">
        <f t="shared" si="31"/>
        <v/>
      </c>
      <c r="AI339" s="7" t="str">
        <f>IFERROR(IF(AF339-AF338&lt;=0,"",AH339/SQRT(Table_pg5[[#This Row],[Удельное сопротивление грунта, Ом·м]])),AH339/SQRT(Table_pg5[[#This Row],[Удельное сопротивление грунта, Ом·м]]))</f>
        <v/>
      </c>
      <c r="AK339" s="42"/>
      <c r="AL339" s="44"/>
      <c r="AM339" s="43"/>
      <c r="AN339" s="7" t="str">
        <f t="shared" si="27"/>
        <v/>
      </c>
      <c r="AO339" s="7" t="str">
        <f>IFERROR(IF(AL339-AL338&lt;=0,"",AN339/SQRT(Table_pg6[[#This Row],[Удельное сопротивление грунта, Ом·м]])),AN339/SQRT(Table_pg6[[#This Row],[Удельное сопротивление грунта, Ом·м]]))</f>
        <v/>
      </c>
      <c r="AQ339" s="42"/>
      <c r="AR339" s="44"/>
      <c r="AS339" s="43"/>
      <c r="AT339" s="7" t="str">
        <f t="shared" si="32"/>
        <v/>
      </c>
      <c r="AU339" s="7" t="str">
        <f>IFERROR(IF(AR339-AR338&lt;=0,"",AT339/SQRT(Table_pg7[[#This Row],[Удельное сопротивление грунта, Ом·м]])),AT339/SQRT(Table_pg7[[#This Row],[Удельное сопротивление грунта, Ом·м]]))</f>
        <v/>
      </c>
      <c r="AW339" s="42"/>
      <c r="AX339" s="44"/>
      <c r="AY339" s="43"/>
      <c r="AZ339" s="7" t="str">
        <f t="shared" si="28"/>
        <v/>
      </c>
      <c r="BA339" s="7" t="str">
        <f>IFERROR(IF(AX339-AX338&lt;=0,"",AZ339/SQRT(Table_pg8[[#This Row],[Удельное сопротивление грунта, Ом·м]])),AZ339/SQRT(Table_pg8[[#This Row],[Удельное сопротивление грунта, Ом·м]]))</f>
        <v/>
      </c>
      <c r="BC339" s="42"/>
      <c r="BD339" s="44"/>
      <c r="BE339" s="43"/>
      <c r="BG339" s="7" t="str">
        <f>IFERROR(IF(BD339-AX358&lt;=0,"",BF339/SQRT(Table_pg9[[#This Row],[Удельное сопротивление грунта, Ом·м]])),BF339/SQRT(Table_pg9[[#This Row],[Удельное сопротивление грунта, Ом·м]]))</f>
        <v/>
      </c>
      <c r="BI339" s="42"/>
      <c r="BJ339" s="44"/>
      <c r="BK339" s="43"/>
      <c r="BM339" s="7" t="str">
        <f>IFERROR(IF(BJ339-BD368&lt;=0,"",BL339/SQRT(Table_pg10[[#This Row],[Удельное сопротивление грунта, Ом·м]])),BL339/SQRT(Table_pg10[[#This Row],[Удельное сопротивление грунта, Ом·м]]))</f>
        <v/>
      </c>
    </row>
    <row r="340" spans="1:65">
      <c r="A340" s="62"/>
      <c r="B340" s="44"/>
      <c r="C340" s="43"/>
      <c r="D340" s="7" t="str">
        <f t="shared" si="33"/>
        <v/>
      </c>
      <c r="E340" s="7" t="str">
        <f>IFERROR(IF(B340-B339&lt;=0,"",D340/SQRT(Table_pg[[#This Row],[Удельное сопротивление грунта, Ом·м]])),D340/SQRT(Table_pg[[#This Row],[Удельное сопротивление грунта, Ом·м]]))</f>
        <v/>
      </c>
      <c r="G340" s="38"/>
      <c r="H340" s="58"/>
      <c r="I340" s="55"/>
      <c r="J340" s="53" t="str">
        <f t="shared" si="34"/>
        <v/>
      </c>
      <c r="K340" s="7" t="str">
        <f>IFERROR(IF(H340-H339&lt;=0,"",J340/SQRT(Table_pg1[[#This Row],[Удельное сопротивление грунта, Ом·м]])),J340/SQRT(Table_pg1[[#This Row],[Удельное сопротивление грунта, Ом·м]]))</f>
        <v/>
      </c>
      <c r="M340" s="62"/>
      <c r="N340" s="44"/>
      <c r="O340" s="43"/>
      <c r="P340" s="7" t="str">
        <f t="shared" si="29"/>
        <v/>
      </c>
      <c r="Q340" s="7" t="str">
        <f>IFERROR(IF(N340-N339&lt;=0,"",P340/SQRT(Table_pg2[[#This Row],[Удельное сопротивление грунта, Ом·м]])),P340/SQRT(Table_pg2[[#This Row],[Удельное сопротивление грунта, Ом·м]]))</f>
        <v/>
      </c>
      <c r="S340" s="62"/>
      <c r="T340" s="44"/>
      <c r="U340" s="43"/>
      <c r="V340" s="7" t="str">
        <f t="shared" si="30"/>
        <v/>
      </c>
      <c r="W340" s="7" t="str">
        <f>IFERROR(IF(T340-T339&lt;=0,"",V340/SQRT(Table_pg3[[#This Row],[Удельное сопротивление грунта, Ом·м]])),V340/SQRT(Table_pg3[[#This Row],[Удельное сопротивление грунта, Ом·м]]))</f>
        <v/>
      </c>
      <c r="Y340" s="62"/>
      <c r="Z340" s="44"/>
      <c r="AA340" s="43"/>
      <c r="AB340" s="7" t="str">
        <f t="shared" si="35"/>
        <v/>
      </c>
      <c r="AC340" s="7" t="str">
        <f>IFERROR(IF(Z340-Z339&lt;=0,"",AB340/SQRT(Table_pg4[[#This Row],[Удельное сопротивление грунта, Ом·м]])),AB340/SQRT(Table_pg4[[#This Row],[Удельное сопротивление грунта, Ом·м]]))</f>
        <v/>
      </c>
      <c r="AE340" s="62"/>
      <c r="AF340" s="44"/>
      <c r="AG340" s="43"/>
      <c r="AH340" s="7" t="str">
        <f t="shared" si="31"/>
        <v/>
      </c>
      <c r="AI340" s="7" t="str">
        <f>IFERROR(IF(AF340-AF339&lt;=0,"",AH340/SQRT(Table_pg5[[#This Row],[Удельное сопротивление грунта, Ом·м]])),AH340/SQRT(Table_pg5[[#This Row],[Удельное сопротивление грунта, Ом·м]]))</f>
        <v/>
      </c>
      <c r="AK340" s="62"/>
      <c r="AL340" s="44"/>
      <c r="AM340" s="43"/>
      <c r="AN340" s="7" t="str">
        <f t="shared" si="27"/>
        <v/>
      </c>
      <c r="AO340" s="7" t="str">
        <f>IFERROR(IF(AL340-AL339&lt;=0,"",AN340/SQRT(Table_pg6[[#This Row],[Удельное сопротивление грунта, Ом·м]])),AN340/SQRT(Table_pg6[[#This Row],[Удельное сопротивление грунта, Ом·м]]))</f>
        <v/>
      </c>
      <c r="AQ340" s="62"/>
      <c r="AR340" s="44"/>
      <c r="AS340" s="43"/>
      <c r="AT340" s="7" t="str">
        <f t="shared" si="32"/>
        <v/>
      </c>
      <c r="AU340" s="7" t="str">
        <f>IFERROR(IF(AR340-AR339&lt;=0,"",AT340/SQRT(Table_pg7[[#This Row],[Удельное сопротивление грунта, Ом·м]])),AT340/SQRT(Table_pg7[[#This Row],[Удельное сопротивление грунта, Ом·м]]))</f>
        <v/>
      </c>
      <c r="AW340" s="62"/>
      <c r="AX340" s="44"/>
      <c r="AY340" s="43"/>
      <c r="AZ340" s="7" t="str">
        <f t="shared" si="28"/>
        <v/>
      </c>
      <c r="BA340" s="7" t="str">
        <f>IFERROR(IF(AX340-AX339&lt;=0,"",AZ340/SQRT(Table_pg8[[#This Row],[Удельное сопротивление грунта, Ом·м]])),AZ340/SQRT(Table_pg8[[#This Row],[Удельное сопротивление грунта, Ом·м]]))</f>
        <v/>
      </c>
      <c r="BC340" s="62"/>
      <c r="BD340" s="44"/>
      <c r="BE340" s="43"/>
      <c r="BG340" s="7" t="str">
        <f>IFERROR(IF(BD340-AX359&lt;=0,"",BF340/SQRT(Table_pg9[[#This Row],[Удельное сопротивление грунта, Ом·м]])),BF340/SQRT(Table_pg9[[#This Row],[Удельное сопротивление грунта, Ом·м]]))</f>
        <v/>
      </c>
      <c r="BI340" s="62"/>
      <c r="BJ340" s="44"/>
      <c r="BK340" s="43"/>
      <c r="BM340" s="7" t="str">
        <f>IFERROR(IF(BJ340-BD369&lt;=0,"",BL340/SQRT(Table_pg10[[#This Row],[Удельное сопротивление грунта, Ом·м]])),BL340/SQRT(Table_pg10[[#This Row],[Удельное сопротивление грунта, Ом·м]]))</f>
        <v/>
      </c>
    </row>
    <row r="341" spans="1:65">
      <c r="A341" s="42"/>
      <c r="B341" s="44"/>
      <c r="C341" s="43"/>
      <c r="D341" s="7" t="str">
        <f t="shared" si="33"/>
        <v/>
      </c>
      <c r="E341" s="7" t="str">
        <f>IFERROR(IF(B341-B340&lt;=0,"",D341/SQRT(Table_pg[[#This Row],[Удельное сопротивление грунта, Ом·м]])),D341/SQRT(Table_pg[[#This Row],[Удельное сопротивление грунта, Ом·м]]))</f>
        <v/>
      </c>
      <c r="G341" s="49"/>
      <c r="H341" s="59"/>
      <c r="I341" s="56"/>
      <c r="J341" s="52" t="str">
        <f t="shared" si="34"/>
        <v/>
      </c>
      <c r="K341" s="7" t="str">
        <f>IFERROR(IF(H341-H340&lt;=0,"",J341/SQRT(Table_pg1[[#This Row],[Удельное сопротивление грунта, Ом·м]])),J341/SQRT(Table_pg1[[#This Row],[Удельное сопротивление грунта, Ом·м]]))</f>
        <v/>
      </c>
      <c r="M341" s="42"/>
      <c r="N341" s="44"/>
      <c r="O341" s="43"/>
      <c r="P341" s="7" t="str">
        <f t="shared" si="29"/>
        <v/>
      </c>
      <c r="Q341" s="7" t="str">
        <f>IFERROR(IF(N341-N340&lt;=0,"",P341/SQRT(Table_pg2[[#This Row],[Удельное сопротивление грунта, Ом·м]])),P341/SQRT(Table_pg2[[#This Row],[Удельное сопротивление грунта, Ом·м]]))</f>
        <v/>
      </c>
      <c r="S341" s="42"/>
      <c r="T341" s="44"/>
      <c r="U341" s="43"/>
      <c r="V341" s="7" t="str">
        <f t="shared" si="30"/>
        <v/>
      </c>
      <c r="W341" s="7" t="str">
        <f>IFERROR(IF(T341-T340&lt;=0,"",V341/SQRT(Table_pg3[[#This Row],[Удельное сопротивление грунта, Ом·м]])),V341/SQRT(Table_pg3[[#This Row],[Удельное сопротивление грунта, Ом·м]]))</f>
        <v/>
      </c>
      <c r="Y341" s="42"/>
      <c r="Z341" s="44"/>
      <c r="AA341" s="43"/>
      <c r="AB341" s="7" t="str">
        <f t="shared" si="35"/>
        <v/>
      </c>
      <c r="AC341" s="7" t="str">
        <f>IFERROR(IF(Z341-Z340&lt;=0,"",AB341/SQRT(Table_pg4[[#This Row],[Удельное сопротивление грунта, Ом·м]])),AB341/SQRT(Table_pg4[[#This Row],[Удельное сопротивление грунта, Ом·м]]))</f>
        <v/>
      </c>
      <c r="AE341" s="42"/>
      <c r="AF341" s="44"/>
      <c r="AG341" s="43"/>
      <c r="AH341" s="7" t="str">
        <f t="shared" si="31"/>
        <v/>
      </c>
      <c r="AI341" s="7" t="str">
        <f>IFERROR(IF(AF341-AF340&lt;=0,"",AH341/SQRT(Table_pg5[[#This Row],[Удельное сопротивление грунта, Ом·м]])),AH341/SQRT(Table_pg5[[#This Row],[Удельное сопротивление грунта, Ом·м]]))</f>
        <v/>
      </c>
      <c r="AK341" s="42"/>
      <c r="AL341" s="44"/>
      <c r="AM341" s="43"/>
      <c r="AN341" s="7" t="str">
        <f t="shared" si="27"/>
        <v/>
      </c>
      <c r="AO341" s="7" t="str">
        <f>IFERROR(IF(AL341-AL340&lt;=0,"",AN341/SQRT(Table_pg6[[#This Row],[Удельное сопротивление грунта, Ом·м]])),AN341/SQRT(Table_pg6[[#This Row],[Удельное сопротивление грунта, Ом·м]]))</f>
        <v/>
      </c>
      <c r="AQ341" s="42"/>
      <c r="AR341" s="44"/>
      <c r="AS341" s="43"/>
      <c r="AT341" s="7" t="str">
        <f t="shared" si="32"/>
        <v/>
      </c>
      <c r="AU341" s="7" t="str">
        <f>IFERROR(IF(AR341-AR340&lt;=0,"",AT341/SQRT(Table_pg7[[#This Row],[Удельное сопротивление грунта, Ом·м]])),AT341/SQRT(Table_pg7[[#This Row],[Удельное сопротивление грунта, Ом·м]]))</f>
        <v/>
      </c>
      <c r="AW341" s="42"/>
      <c r="AX341" s="44"/>
      <c r="AY341" s="43"/>
      <c r="AZ341" s="7" t="str">
        <f t="shared" si="28"/>
        <v/>
      </c>
      <c r="BA341" s="7" t="str">
        <f>IFERROR(IF(AX341-AX340&lt;=0,"",AZ341/SQRT(Table_pg8[[#This Row],[Удельное сопротивление грунта, Ом·м]])),AZ341/SQRT(Table_pg8[[#This Row],[Удельное сопротивление грунта, Ом·м]]))</f>
        <v/>
      </c>
      <c r="BC341" s="42"/>
      <c r="BD341" s="44"/>
      <c r="BE341" s="43"/>
      <c r="BG341" s="7" t="str">
        <f>IFERROR(IF(BD341-AX360&lt;=0,"",BF341/SQRT(Table_pg9[[#This Row],[Удельное сопротивление грунта, Ом·м]])),BF341/SQRT(Table_pg9[[#This Row],[Удельное сопротивление грунта, Ом·м]]))</f>
        <v/>
      </c>
      <c r="BI341" s="42"/>
      <c r="BJ341" s="44"/>
      <c r="BK341" s="43"/>
      <c r="BM341" s="7" t="str">
        <f>IFERROR(IF(BJ341-BD370&lt;=0,"",BL341/SQRT(Table_pg10[[#This Row],[Удельное сопротивление грунта, Ом·м]])),BL341/SQRT(Table_pg10[[#This Row],[Удельное сопротивление грунта, Ом·м]]))</f>
        <v/>
      </c>
    </row>
    <row r="342" spans="1:65">
      <c r="A342" s="62"/>
      <c r="B342" s="44"/>
      <c r="C342" s="43"/>
      <c r="D342" s="7" t="str">
        <f t="shared" si="33"/>
        <v/>
      </c>
      <c r="E342" s="7" t="str">
        <f>IFERROR(IF(B342-B341&lt;=0,"",D342/SQRT(Table_pg[[#This Row],[Удельное сопротивление грунта, Ом·м]])),D342/SQRT(Table_pg[[#This Row],[Удельное сопротивление грунта, Ом·м]]))</f>
        <v/>
      </c>
      <c r="G342" s="38"/>
      <c r="H342" s="58"/>
      <c r="I342" s="55"/>
      <c r="J342" s="53" t="str">
        <f t="shared" si="34"/>
        <v/>
      </c>
      <c r="K342" s="7" t="str">
        <f>IFERROR(IF(H342-H341&lt;=0,"",J342/SQRT(Table_pg1[[#This Row],[Удельное сопротивление грунта, Ом·м]])),J342/SQRT(Table_pg1[[#This Row],[Удельное сопротивление грунта, Ом·м]]))</f>
        <v/>
      </c>
      <c r="M342" s="62"/>
      <c r="N342" s="44"/>
      <c r="O342" s="43"/>
      <c r="P342" s="7" t="str">
        <f t="shared" si="29"/>
        <v/>
      </c>
      <c r="Q342" s="7" t="str">
        <f>IFERROR(IF(N342-N341&lt;=0,"",P342/SQRT(Table_pg2[[#This Row],[Удельное сопротивление грунта, Ом·м]])),P342/SQRT(Table_pg2[[#This Row],[Удельное сопротивление грунта, Ом·м]]))</f>
        <v/>
      </c>
      <c r="S342" s="62"/>
      <c r="T342" s="44"/>
      <c r="U342" s="43"/>
      <c r="V342" s="7" t="str">
        <f t="shared" si="30"/>
        <v/>
      </c>
      <c r="W342" s="7" t="str">
        <f>IFERROR(IF(T342-T341&lt;=0,"",V342/SQRT(Table_pg3[[#This Row],[Удельное сопротивление грунта, Ом·м]])),V342/SQRT(Table_pg3[[#This Row],[Удельное сопротивление грунта, Ом·м]]))</f>
        <v/>
      </c>
      <c r="Y342" s="62"/>
      <c r="Z342" s="44"/>
      <c r="AA342" s="43"/>
      <c r="AB342" s="7" t="str">
        <f t="shared" si="35"/>
        <v/>
      </c>
      <c r="AC342" s="7" t="str">
        <f>IFERROR(IF(Z342-Z341&lt;=0,"",AB342/SQRT(Table_pg4[[#This Row],[Удельное сопротивление грунта, Ом·м]])),AB342/SQRT(Table_pg4[[#This Row],[Удельное сопротивление грунта, Ом·м]]))</f>
        <v/>
      </c>
      <c r="AE342" s="62"/>
      <c r="AF342" s="44"/>
      <c r="AG342" s="43"/>
      <c r="AH342" s="7" t="str">
        <f t="shared" si="31"/>
        <v/>
      </c>
      <c r="AI342" s="7" t="str">
        <f>IFERROR(IF(AF342-AF341&lt;=0,"",AH342/SQRT(Table_pg5[[#This Row],[Удельное сопротивление грунта, Ом·м]])),AH342/SQRT(Table_pg5[[#This Row],[Удельное сопротивление грунта, Ом·м]]))</f>
        <v/>
      </c>
      <c r="AK342" s="62"/>
      <c r="AL342" s="44"/>
      <c r="AM342" s="43"/>
      <c r="AN342" s="7" t="str">
        <f t="shared" si="27"/>
        <v/>
      </c>
      <c r="AO342" s="7" t="str">
        <f>IFERROR(IF(AL342-AL341&lt;=0,"",AN342/SQRT(Table_pg6[[#This Row],[Удельное сопротивление грунта, Ом·м]])),AN342/SQRT(Table_pg6[[#This Row],[Удельное сопротивление грунта, Ом·м]]))</f>
        <v/>
      </c>
      <c r="AQ342" s="62"/>
      <c r="AR342" s="44"/>
      <c r="AS342" s="43"/>
      <c r="AT342" s="7" t="str">
        <f t="shared" si="32"/>
        <v/>
      </c>
      <c r="AU342" s="7" t="str">
        <f>IFERROR(IF(AR342-AR341&lt;=0,"",AT342/SQRT(Table_pg7[[#This Row],[Удельное сопротивление грунта, Ом·м]])),AT342/SQRT(Table_pg7[[#This Row],[Удельное сопротивление грунта, Ом·м]]))</f>
        <v/>
      </c>
      <c r="AW342" s="62"/>
      <c r="AX342" s="44"/>
      <c r="AY342" s="43"/>
      <c r="AZ342" s="7" t="str">
        <f t="shared" si="28"/>
        <v/>
      </c>
      <c r="BA342" s="7" t="str">
        <f>IFERROR(IF(AX342-AX341&lt;=0,"",AZ342/SQRT(Table_pg8[[#This Row],[Удельное сопротивление грунта, Ом·м]])),AZ342/SQRT(Table_pg8[[#This Row],[Удельное сопротивление грунта, Ом·м]]))</f>
        <v/>
      </c>
      <c r="BC342" s="62"/>
      <c r="BD342" s="44"/>
      <c r="BE342" s="43"/>
      <c r="BG342" s="7" t="str">
        <f>IFERROR(IF(BD342-AX361&lt;=0,"",BF342/SQRT(Table_pg9[[#This Row],[Удельное сопротивление грунта, Ом·м]])),BF342/SQRT(Table_pg9[[#This Row],[Удельное сопротивление грунта, Ом·м]]))</f>
        <v/>
      </c>
      <c r="BI342" s="62"/>
      <c r="BJ342" s="44"/>
      <c r="BK342" s="43"/>
      <c r="BM342" s="7" t="str">
        <f>IFERROR(IF(BJ342-BD371&lt;=0,"",BL342/SQRT(Table_pg10[[#This Row],[Удельное сопротивление грунта, Ом·м]])),BL342/SQRT(Table_pg10[[#This Row],[Удельное сопротивление грунта, Ом·м]]))</f>
        <v/>
      </c>
    </row>
    <row r="343" spans="1:65">
      <c r="A343" s="42"/>
      <c r="B343" s="44"/>
      <c r="C343" s="43"/>
      <c r="D343" s="7" t="str">
        <f t="shared" si="33"/>
        <v/>
      </c>
      <c r="E343" s="7" t="str">
        <f>IFERROR(IF(B343-B342&lt;=0,"",D343/SQRT(Table_pg[[#This Row],[Удельное сопротивление грунта, Ом·м]])),D343/SQRT(Table_pg[[#This Row],[Удельное сопротивление грунта, Ом·м]]))</f>
        <v/>
      </c>
      <c r="G343" s="49"/>
      <c r="H343" s="59"/>
      <c r="I343" s="56"/>
      <c r="J343" s="52" t="str">
        <f t="shared" si="34"/>
        <v/>
      </c>
      <c r="K343" s="7" t="str">
        <f>IFERROR(IF(H343-H342&lt;=0,"",J343/SQRT(Table_pg1[[#This Row],[Удельное сопротивление грунта, Ом·м]])),J343/SQRT(Table_pg1[[#This Row],[Удельное сопротивление грунта, Ом·м]]))</f>
        <v/>
      </c>
      <c r="M343" s="42"/>
      <c r="N343" s="44"/>
      <c r="O343" s="43"/>
      <c r="P343" s="7" t="str">
        <f t="shared" si="29"/>
        <v/>
      </c>
      <c r="Q343" s="7" t="str">
        <f>IFERROR(IF(N343-N342&lt;=0,"",P343/SQRT(Table_pg2[[#This Row],[Удельное сопротивление грунта, Ом·м]])),P343/SQRT(Table_pg2[[#This Row],[Удельное сопротивление грунта, Ом·м]]))</f>
        <v/>
      </c>
      <c r="S343" s="42"/>
      <c r="T343" s="44"/>
      <c r="U343" s="43"/>
      <c r="V343" s="7" t="str">
        <f t="shared" si="30"/>
        <v/>
      </c>
      <c r="W343" s="7" t="str">
        <f>IFERROR(IF(T343-T342&lt;=0,"",V343/SQRT(Table_pg3[[#This Row],[Удельное сопротивление грунта, Ом·м]])),V343/SQRT(Table_pg3[[#This Row],[Удельное сопротивление грунта, Ом·м]]))</f>
        <v/>
      </c>
      <c r="Y343" s="42"/>
      <c r="Z343" s="44"/>
      <c r="AA343" s="43"/>
      <c r="AB343" s="7" t="str">
        <f t="shared" si="35"/>
        <v/>
      </c>
      <c r="AC343" s="7" t="str">
        <f>IFERROR(IF(Z343-Z342&lt;=0,"",AB343/SQRT(Table_pg4[[#This Row],[Удельное сопротивление грунта, Ом·м]])),AB343/SQRT(Table_pg4[[#This Row],[Удельное сопротивление грунта, Ом·м]]))</f>
        <v/>
      </c>
      <c r="AE343" s="42"/>
      <c r="AF343" s="44"/>
      <c r="AG343" s="43"/>
      <c r="AH343" s="7" t="str">
        <f t="shared" si="31"/>
        <v/>
      </c>
      <c r="AI343" s="7" t="str">
        <f>IFERROR(IF(AF343-AF342&lt;=0,"",AH343/SQRT(Table_pg5[[#This Row],[Удельное сопротивление грунта, Ом·м]])),AH343/SQRT(Table_pg5[[#This Row],[Удельное сопротивление грунта, Ом·м]]))</f>
        <v/>
      </c>
      <c r="AK343" s="42"/>
      <c r="AL343" s="44"/>
      <c r="AM343" s="43"/>
      <c r="AN343" s="7" t="str">
        <f t="shared" si="27"/>
        <v/>
      </c>
      <c r="AO343" s="7" t="str">
        <f>IFERROR(IF(AL343-AL342&lt;=0,"",AN343/SQRT(Table_pg6[[#This Row],[Удельное сопротивление грунта, Ом·м]])),AN343/SQRT(Table_pg6[[#This Row],[Удельное сопротивление грунта, Ом·м]]))</f>
        <v/>
      </c>
      <c r="AQ343" s="42"/>
      <c r="AR343" s="44"/>
      <c r="AS343" s="43"/>
      <c r="AT343" s="7" t="str">
        <f t="shared" si="32"/>
        <v/>
      </c>
      <c r="AU343" s="7" t="str">
        <f>IFERROR(IF(AR343-AR342&lt;=0,"",AT343/SQRT(Table_pg7[[#This Row],[Удельное сопротивление грунта, Ом·м]])),AT343/SQRT(Table_pg7[[#This Row],[Удельное сопротивление грунта, Ом·м]]))</f>
        <v/>
      </c>
      <c r="AW343" s="42"/>
      <c r="AX343" s="44"/>
      <c r="AY343" s="43"/>
      <c r="AZ343" s="7" t="str">
        <f t="shared" si="28"/>
        <v/>
      </c>
      <c r="BA343" s="7" t="str">
        <f>IFERROR(IF(AX343-AX342&lt;=0,"",AZ343/SQRT(Table_pg8[[#This Row],[Удельное сопротивление грунта, Ом·м]])),AZ343/SQRT(Table_pg8[[#This Row],[Удельное сопротивление грунта, Ом·м]]))</f>
        <v/>
      </c>
      <c r="BC343" s="42"/>
      <c r="BD343" s="44"/>
      <c r="BE343" s="43"/>
      <c r="BG343" s="7" t="str">
        <f>IFERROR(IF(BD343-AX362&lt;=0,"",BF343/SQRT(Table_pg9[[#This Row],[Удельное сопротивление грунта, Ом·м]])),BF343/SQRT(Table_pg9[[#This Row],[Удельное сопротивление грунта, Ом·м]]))</f>
        <v/>
      </c>
      <c r="BI343" s="42"/>
      <c r="BJ343" s="44"/>
      <c r="BK343" s="43"/>
      <c r="BM343" s="7" t="str">
        <f>IFERROR(IF(BJ343-BD372&lt;=0,"",BL343/SQRT(Table_pg10[[#This Row],[Удельное сопротивление грунта, Ом·м]])),BL343/SQRT(Table_pg10[[#This Row],[Удельное сопротивление грунта, Ом·м]]))</f>
        <v/>
      </c>
    </row>
    <row r="344" spans="1:65">
      <c r="A344" s="62"/>
      <c r="B344" s="44"/>
      <c r="C344" s="43"/>
      <c r="D344" s="7" t="str">
        <f t="shared" si="33"/>
        <v/>
      </c>
      <c r="E344" s="7" t="str">
        <f>IFERROR(IF(B344-B343&lt;=0,"",D344/SQRT(Table_pg[[#This Row],[Удельное сопротивление грунта, Ом·м]])),D344/SQRT(Table_pg[[#This Row],[Удельное сопротивление грунта, Ом·м]]))</f>
        <v/>
      </c>
      <c r="G344" s="38"/>
      <c r="H344" s="58"/>
      <c r="I344" s="55"/>
      <c r="J344" s="53" t="str">
        <f t="shared" si="34"/>
        <v/>
      </c>
      <c r="K344" s="7" t="str">
        <f>IFERROR(IF(H344-H343&lt;=0,"",J344/SQRT(Table_pg1[[#This Row],[Удельное сопротивление грунта, Ом·м]])),J344/SQRT(Table_pg1[[#This Row],[Удельное сопротивление грунта, Ом·м]]))</f>
        <v/>
      </c>
      <c r="M344" s="62"/>
      <c r="N344" s="44"/>
      <c r="O344" s="43"/>
      <c r="P344" s="7" t="str">
        <f t="shared" si="29"/>
        <v/>
      </c>
      <c r="Q344" s="7" t="str">
        <f>IFERROR(IF(N344-N343&lt;=0,"",P344/SQRT(Table_pg2[[#This Row],[Удельное сопротивление грунта, Ом·м]])),P344/SQRT(Table_pg2[[#This Row],[Удельное сопротивление грунта, Ом·м]]))</f>
        <v/>
      </c>
      <c r="S344" s="62"/>
      <c r="T344" s="44"/>
      <c r="U344" s="43"/>
      <c r="V344" s="7" t="str">
        <f t="shared" si="30"/>
        <v/>
      </c>
      <c r="W344" s="7" t="str">
        <f>IFERROR(IF(T344-T343&lt;=0,"",V344/SQRT(Table_pg3[[#This Row],[Удельное сопротивление грунта, Ом·м]])),V344/SQRT(Table_pg3[[#This Row],[Удельное сопротивление грунта, Ом·м]]))</f>
        <v/>
      </c>
      <c r="Y344" s="62"/>
      <c r="Z344" s="44"/>
      <c r="AA344" s="43"/>
      <c r="AB344" s="7" t="str">
        <f t="shared" si="35"/>
        <v/>
      </c>
      <c r="AC344" s="7" t="str">
        <f>IFERROR(IF(Z344-Z343&lt;=0,"",AB344/SQRT(Table_pg4[[#This Row],[Удельное сопротивление грунта, Ом·м]])),AB344/SQRT(Table_pg4[[#This Row],[Удельное сопротивление грунта, Ом·м]]))</f>
        <v/>
      </c>
      <c r="AE344" s="62"/>
      <c r="AF344" s="44"/>
      <c r="AG344" s="43"/>
      <c r="AH344" s="7" t="str">
        <f t="shared" si="31"/>
        <v/>
      </c>
      <c r="AI344" s="7" t="str">
        <f>IFERROR(IF(AF344-AF343&lt;=0,"",AH344/SQRT(Table_pg5[[#This Row],[Удельное сопротивление грунта, Ом·м]])),AH344/SQRT(Table_pg5[[#This Row],[Удельное сопротивление грунта, Ом·м]]))</f>
        <v/>
      </c>
      <c r="AK344" s="62"/>
      <c r="AL344" s="44"/>
      <c r="AM344" s="43"/>
      <c r="AN344" s="7" t="str">
        <f t="shared" si="27"/>
        <v/>
      </c>
      <c r="AO344" s="7" t="str">
        <f>IFERROR(IF(AL344-AL343&lt;=0,"",AN344/SQRT(Table_pg6[[#This Row],[Удельное сопротивление грунта, Ом·м]])),AN344/SQRT(Table_pg6[[#This Row],[Удельное сопротивление грунта, Ом·м]]))</f>
        <v/>
      </c>
      <c r="AQ344" s="62"/>
      <c r="AR344" s="44"/>
      <c r="AS344" s="43"/>
      <c r="AT344" s="7" t="str">
        <f t="shared" si="32"/>
        <v/>
      </c>
      <c r="AU344" s="7" t="str">
        <f>IFERROR(IF(AR344-AR343&lt;=0,"",AT344/SQRT(Table_pg7[[#This Row],[Удельное сопротивление грунта, Ом·м]])),AT344/SQRT(Table_pg7[[#This Row],[Удельное сопротивление грунта, Ом·м]]))</f>
        <v/>
      </c>
      <c r="AW344" s="62"/>
      <c r="AX344" s="44"/>
      <c r="AY344" s="43"/>
      <c r="AZ344" s="7" t="str">
        <f t="shared" si="28"/>
        <v/>
      </c>
      <c r="BA344" s="7" t="str">
        <f>IFERROR(IF(AX344-AX343&lt;=0,"",AZ344/SQRT(Table_pg8[[#This Row],[Удельное сопротивление грунта, Ом·м]])),AZ344/SQRT(Table_pg8[[#This Row],[Удельное сопротивление грунта, Ом·м]]))</f>
        <v/>
      </c>
      <c r="BC344" s="62"/>
      <c r="BD344" s="44"/>
      <c r="BE344" s="43"/>
      <c r="BG344" s="7" t="str">
        <f>IFERROR(IF(BD344-AX363&lt;=0,"",BF344/SQRT(Table_pg9[[#This Row],[Удельное сопротивление грунта, Ом·м]])),BF344/SQRT(Table_pg9[[#This Row],[Удельное сопротивление грунта, Ом·м]]))</f>
        <v/>
      </c>
      <c r="BI344" s="62"/>
      <c r="BJ344" s="44"/>
      <c r="BK344" s="43"/>
      <c r="BM344" s="7" t="str">
        <f>IFERROR(IF(BJ344-BD373&lt;=0,"",BL344/SQRT(Table_pg10[[#This Row],[Удельное сопротивление грунта, Ом·м]])),BL344/SQRT(Table_pg10[[#This Row],[Удельное сопротивление грунта, Ом·м]]))</f>
        <v/>
      </c>
    </row>
    <row r="345" spans="1:65">
      <c r="A345" s="42"/>
      <c r="B345" s="44"/>
      <c r="C345" s="43"/>
      <c r="D345" s="7" t="str">
        <f t="shared" si="33"/>
        <v/>
      </c>
      <c r="E345" s="7" t="str">
        <f>IFERROR(IF(B345-B344&lt;=0,"",D345/SQRT(Table_pg[[#This Row],[Удельное сопротивление грунта, Ом·м]])),D345/SQRT(Table_pg[[#This Row],[Удельное сопротивление грунта, Ом·м]]))</f>
        <v/>
      </c>
      <c r="G345" s="49"/>
      <c r="H345" s="59"/>
      <c r="I345" s="56"/>
      <c r="J345" s="52" t="str">
        <f t="shared" si="34"/>
        <v/>
      </c>
      <c r="K345" s="7" t="str">
        <f>IFERROR(IF(H345-H344&lt;=0,"",J345/SQRT(Table_pg1[[#This Row],[Удельное сопротивление грунта, Ом·м]])),J345/SQRT(Table_pg1[[#This Row],[Удельное сопротивление грунта, Ом·м]]))</f>
        <v/>
      </c>
      <c r="M345" s="42"/>
      <c r="N345" s="44"/>
      <c r="O345" s="43"/>
      <c r="P345" s="7" t="str">
        <f t="shared" si="29"/>
        <v/>
      </c>
      <c r="Q345" s="7" t="str">
        <f>IFERROR(IF(N345-N344&lt;=0,"",P345/SQRT(Table_pg2[[#This Row],[Удельное сопротивление грунта, Ом·м]])),P345/SQRT(Table_pg2[[#This Row],[Удельное сопротивление грунта, Ом·м]]))</f>
        <v/>
      </c>
      <c r="S345" s="42"/>
      <c r="T345" s="44"/>
      <c r="U345" s="43"/>
      <c r="V345" s="7" t="str">
        <f t="shared" si="30"/>
        <v/>
      </c>
      <c r="W345" s="7" t="str">
        <f>IFERROR(IF(T345-T344&lt;=0,"",V345/SQRT(Table_pg3[[#This Row],[Удельное сопротивление грунта, Ом·м]])),V345/SQRT(Table_pg3[[#This Row],[Удельное сопротивление грунта, Ом·м]]))</f>
        <v/>
      </c>
      <c r="Y345" s="42"/>
      <c r="Z345" s="44"/>
      <c r="AA345" s="43"/>
      <c r="AB345" s="7" t="str">
        <f t="shared" si="35"/>
        <v/>
      </c>
      <c r="AC345" s="7" t="str">
        <f>IFERROR(IF(Z345-Z344&lt;=0,"",AB345/SQRT(Table_pg4[[#This Row],[Удельное сопротивление грунта, Ом·м]])),AB345/SQRT(Table_pg4[[#This Row],[Удельное сопротивление грунта, Ом·м]]))</f>
        <v/>
      </c>
      <c r="AE345" s="42"/>
      <c r="AF345" s="44"/>
      <c r="AG345" s="43"/>
      <c r="AH345" s="7" t="str">
        <f t="shared" si="31"/>
        <v/>
      </c>
      <c r="AI345" s="7" t="str">
        <f>IFERROR(IF(AF345-AF344&lt;=0,"",AH345/SQRT(Table_pg5[[#This Row],[Удельное сопротивление грунта, Ом·м]])),AH345/SQRT(Table_pg5[[#This Row],[Удельное сопротивление грунта, Ом·м]]))</f>
        <v/>
      </c>
      <c r="AK345" s="42"/>
      <c r="AL345" s="44"/>
      <c r="AM345" s="43"/>
      <c r="AN345" s="7" t="str">
        <f t="shared" si="27"/>
        <v/>
      </c>
      <c r="AO345" s="7" t="str">
        <f>IFERROR(IF(AL345-AL344&lt;=0,"",AN345/SQRT(Table_pg6[[#This Row],[Удельное сопротивление грунта, Ом·м]])),AN345/SQRT(Table_pg6[[#This Row],[Удельное сопротивление грунта, Ом·м]]))</f>
        <v/>
      </c>
      <c r="AQ345" s="42"/>
      <c r="AR345" s="44"/>
      <c r="AS345" s="43"/>
      <c r="AT345" s="7" t="str">
        <f t="shared" si="32"/>
        <v/>
      </c>
      <c r="AU345" s="7" t="str">
        <f>IFERROR(IF(AR345-AR344&lt;=0,"",AT345/SQRT(Table_pg7[[#This Row],[Удельное сопротивление грунта, Ом·м]])),AT345/SQRT(Table_pg7[[#This Row],[Удельное сопротивление грунта, Ом·м]]))</f>
        <v/>
      </c>
      <c r="AW345" s="42"/>
      <c r="AX345" s="44"/>
      <c r="AY345" s="43"/>
      <c r="AZ345" s="7" t="str">
        <f t="shared" si="28"/>
        <v/>
      </c>
      <c r="BA345" s="7" t="str">
        <f>IFERROR(IF(AX345-AX344&lt;=0,"",AZ345/SQRT(Table_pg8[[#This Row],[Удельное сопротивление грунта, Ом·м]])),AZ345/SQRT(Table_pg8[[#This Row],[Удельное сопротивление грунта, Ом·м]]))</f>
        <v/>
      </c>
      <c r="BC345" s="42"/>
      <c r="BD345" s="44"/>
      <c r="BE345" s="43"/>
      <c r="BG345" s="7" t="str">
        <f>IFERROR(IF(BD345-AX364&lt;=0,"",BF345/SQRT(Table_pg9[[#This Row],[Удельное сопротивление грунта, Ом·м]])),BF345/SQRT(Table_pg9[[#This Row],[Удельное сопротивление грунта, Ом·м]]))</f>
        <v/>
      </c>
      <c r="BI345" s="42"/>
      <c r="BJ345" s="44"/>
      <c r="BK345" s="43"/>
      <c r="BM345" s="7" t="str">
        <f>IFERROR(IF(BJ345-BD374&lt;=0,"",BL345/SQRT(Table_pg10[[#This Row],[Удельное сопротивление грунта, Ом·м]])),BL345/SQRT(Table_pg10[[#This Row],[Удельное сопротивление грунта, Ом·м]]))</f>
        <v/>
      </c>
    </row>
    <row r="346" spans="1:65">
      <c r="A346" s="62"/>
      <c r="B346" s="44"/>
      <c r="C346" s="43"/>
      <c r="D346" s="7" t="str">
        <f t="shared" si="33"/>
        <v/>
      </c>
      <c r="E346" s="7" t="str">
        <f>IFERROR(IF(B346-B345&lt;=0,"",D346/SQRT(Table_pg[[#This Row],[Удельное сопротивление грунта, Ом·м]])),D346/SQRT(Table_pg[[#This Row],[Удельное сопротивление грунта, Ом·м]]))</f>
        <v/>
      </c>
      <c r="G346" s="38"/>
      <c r="H346" s="58"/>
      <c r="I346" s="55"/>
      <c r="J346" s="53" t="str">
        <f t="shared" si="34"/>
        <v/>
      </c>
      <c r="K346" s="7" t="str">
        <f>IFERROR(IF(H346-H345&lt;=0,"",J346/SQRT(Table_pg1[[#This Row],[Удельное сопротивление грунта, Ом·м]])),J346/SQRT(Table_pg1[[#This Row],[Удельное сопротивление грунта, Ом·м]]))</f>
        <v/>
      </c>
      <c r="M346" s="62"/>
      <c r="N346" s="44"/>
      <c r="O346" s="43"/>
      <c r="P346" s="7" t="str">
        <f t="shared" si="29"/>
        <v/>
      </c>
      <c r="Q346" s="7" t="str">
        <f>IFERROR(IF(N346-N345&lt;=0,"",P346/SQRT(Table_pg2[[#This Row],[Удельное сопротивление грунта, Ом·м]])),P346/SQRT(Table_pg2[[#This Row],[Удельное сопротивление грунта, Ом·м]]))</f>
        <v/>
      </c>
      <c r="S346" s="62"/>
      <c r="T346" s="44"/>
      <c r="U346" s="43"/>
      <c r="V346" s="7" t="str">
        <f t="shared" si="30"/>
        <v/>
      </c>
      <c r="W346" s="7" t="str">
        <f>IFERROR(IF(T346-T345&lt;=0,"",V346/SQRT(Table_pg3[[#This Row],[Удельное сопротивление грунта, Ом·м]])),V346/SQRT(Table_pg3[[#This Row],[Удельное сопротивление грунта, Ом·м]]))</f>
        <v/>
      </c>
      <c r="Y346" s="62"/>
      <c r="Z346" s="44"/>
      <c r="AA346" s="43"/>
      <c r="AB346" s="7" t="str">
        <f t="shared" si="35"/>
        <v/>
      </c>
      <c r="AC346" s="7" t="str">
        <f>IFERROR(IF(Z346-Z345&lt;=0,"",AB346/SQRT(Table_pg4[[#This Row],[Удельное сопротивление грунта, Ом·м]])),AB346/SQRT(Table_pg4[[#This Row],[Удельное сопротивление грунта, Ом·м]]))</f>
        <v/>
      </c>
      <c r="AE346" s="62"/>
      <c r="AF346" s="44"/>
      <c r="AG346" s="43"/>
      <c r="AH346" s="7" t="str">
        <f t="shared" si="31"/>
        <v/>
      </c>
      <c r="AI346" s="7" t="str">
        <f>IFERROR(IF(AF346-AF345&lt;=0,"",AH346/SQRT(Table_pg5[[#This Row],[Удельное сопротивление грунта, Ом·м]])),AH346/SQRT(Table_pg5[[#This Row],[Удельное сопротивление грунта, Ом·м]]))</f>
        <v/>
      </c>
      <c r="AK346" s="62"/>
      <c r="AL346" s="44"/>
      <c r="AM346" s="43"/>
      <c r="AN346" s="7" t="str">
        <f t="shared" si="27"/>
        <v/>
      </c>
      <c r="AO346" s="7" t="str">
        <f>IFERROR(IF(AL346-AL345&lt;=0,"",AN346/SQRT(Table_pg6[[#This Row],[Удельное сопротивление грунта, Ом·м]])),AN346/SQRT(Table_pg6[[#This Row],[Удельное сопротивление грунта, Ом·м]]))</f>
        <v/>
      </c>
      <c r="AQ346" s="62"/>
      <c r="AR346" s="44"/>
      <c r="AS346" s="43"/>
      <c r="AT346" s="7" t="str">
        <f t="shared" si="32"/>
        <v/>
      </c>
      <c r="AU346" s="7" t="str">
        <f>IFERROR(IF(AR346-AR345&lt;=0,"",AT346/SQRT(Table_pg7[[#This Row],[Удельное сопротивление грунта, Ом·м]])),AT346/SQRT(Table_pg7[[#This Row],[Удельное сопротивление грунта, Ом·м]]))</f>
        <v/>
      </c>
      <c r="AW346" s="62"/>
      <c r="AX346" s="44"/>
      <c r="AY346" s="43"/>
      <c r="AZ346" s="7" t="str">
        <f t="shared" si="28"/>
        <v/>
      </c>
      <c r="BA346" s="7" t="str">
        <f>IFERROR(IF(AX346-AX345&lt;=0,"",AZ346/SQRT(Table_pg8[[#This Row],[Удельное сопротивление грунта, Ом·м]])),AZ346/SQRT(Table_pg8[[#This Row],[Удельное сопротивление грунта, Ом·м]]))</f>
        <v/>
      </c>
      <c r="BC346" s="62"/>
      <c r="BD346" s="44"/>
      <c r="BE346" s="43"/>
      <c r="BG346" s="7" t="str">
        <f>IFERROR(IF(BD346-AX365&lt;=0,"",BF346/SQRT(Table_pg9[[#This Row],[Удельное сопротивление грунта, Ом·м]])),BF346/SQRT(Table_pg9[[#This Row],[Удельное сопротивление грунта, Ом·м]]))</f>
        <v/>
      </c>
      <c r="BI346" s="62"/>
      <c r="BJ346" s="44"/>
      <c r="BK346" s="43"/>
      <c r="BM346" s="7" t="str">
        <f>IFERROR(IF(BJ346-BD375&lt;=0,"",BL346/SQRT(Table_pg10[[#This Row],[Удельное сопротивление грунта, Ом·м]])),BL346/SQRT(Table_pg10[[#This Row],[Удельное сопротивление грунта, Ом·м]]))</f>
        <v/>
      </c>
    </row>
    <row r="347" spans="1:65">
      <c r="A347" s="42"/>
      <c r="B347" s="44"/>
      <c r="C347" s="43"/>
      <c r="D347" s="7" t="str">
        <f t="shared" si="33"/>
        <v/>
      </c>
      <c r="E347" s="7" t="str">
        <f>IFERROR(IF(B347-B346&lt;=0,"",D347/SQRT(Table_pg[[#This Row],[Удельное сопротивление грунта, Ом·м]])),D347/SQRT(Table_pg[[#This Row],[Удельное сопротивление грунта, Ом·м]]))</f>
        <v/>
      </c>
      <c r="G347" s="49"/>
      <c r="H347" s="59"/>
      <c r="I347" s="56"/>
      <c r="J347" s="52" t="str">
        <f t="shared" si="34"/>
        <v/>
      </c>
      <c r="K347" s="7" t="str">
        <f>IFERROR(IF(H347-H346&lt;=0,"",J347/SQRT(Table_pg1[[#This Row],[Удельное сопротивление грунта, Ом·м]])),J347/SQRT(Table_pg1[[#This Row],[Удельное сопротивление грунта, Ом·м]]))</f>
        <v/>
      </c>
      <c r="M347" s="42"/>
      <c r="N347" s="44"/>
      <c r="O347" s="43"/>
      <c r="P347" s="7" t="str">
        <f t="shared" si="29"/>
        <v/>
      </c>
      <c r="Q347" s="7" t="str">
        <f>IFERROR(IF(N347-N346&lt;=0,"",P347/SQRT(Table_pg2[[#This Row],[Удельное сопротивление грунта, Ом·м]])),P347/SQRT(Table_pg2[[#This Row],[Удельное сопротивление грунта, Ом·м]]))</f>
        <v/>
      </c>
      <c r="S347" s="42"/>
      <c r="T347" s="44"/>
      <c r="U347" s="43"/>
      <c r="V347" s="7" t="str">
        <f t="shared" si="30"/>
        <v/>
      </c>
      <c r="W347" s="7" t="str">
        <f>IFERROR(IF(T347-T346&lt;=0,"",V347/SQRT(Table_pg3[[#This Row],[Удельное сопротивление грунта, Ом·м]])),V347/SQRT(Table_pg3[[#This Row],[Удельное сопротивление грунта, Ом·м]]))</f>
        <v/>
      </c>
      <c r="Y347" s="42"/>
      <c r="Z347" s="44"/>
      <c r="AA347" s="43"/>
      <c r="AB347" s="7" t="str">
        <f t="shared" si="35"/>
        <v/>
      </c>
      <c r="AC347" s="7" t="str">
        <f>IFERROR(IF(Z347-Z346&lt;=0,"",AB347/SQRT(Table_pg4[[#This Row],[Удельное сопротивление грунта, Ом·м]])),AB347/SQRT(Table_pg4[[#This Row],[Удельное сопротивление грунта, Ом·м]]))</f>
        <v/>
      </c>
      <c r="AE347" s="42"/>
      <c r="AF347" s="44"/>
      <c r="AG347" s="43"/>
      <c r="AH347" s="7" t="str">
        <f t="shared" si="31"/>
        <v/>
      </c>
      <c r="AI347" s="7" t="str">
        <f>IFERROR(IF(AF347-AF346&lt;=0,"",AH347/SQRT(Table_pg5[[#This Row],[Удельное сопротивление грунта, Ом·м]])),AH347/SQRT(Table_pg5[[#This Row],[Удельное сопротивление грунта, Ом·м]]))</f>
        <v/>
      </c>
      <c r="AK347" s="42"/>
      <c r="AL347" s="44"/>
      <c r="AM347" s="43"/>
      <c r="AN347" s="7" t="str">
        <f t="shared" si="27"/>
        <v/>
      </c>
      <c r="AO347" s="7" t="str">
        <f>IFERROR(IF(AL347-AL346&lt;=0,"",AN347/SQRT(Table_pg6[[#This Row],[Удельное сопротивление грунта, Ом·м]])),AN347/SQRT(Table_pg6[[#This Row],[Удельное сопротивление грунта, Ом·м]]))</f>
        <v/>
      </c>
      <c r="AQ347" s="42"/>
      <c r="AR347" s="44"/>
      <c r="AS347" s="43"/>
      <c r="AT347" s="7" t="str">
        <f t="shared" si="32"/>
        <v/>
      </c>
      <c r="AU347" s="7" t="str">
        <f>IFERROR(IF(AR347-AR346&lt;=0,"",AT347/SQRT(Table_pg7[[#This Row],[Удельное сопротивление грунта, Ом·м]])),AT347/SQRT(Table_pg7[[#This Row],[Удельное сопротивление грунта, Ом·м]]))</f>
        <v/>
      </c>
      <c r="AW347" s="42"/>
      <c r="AX347" s="44"/>
      <c r="AY347" s="43"/>
      <c r="AZ347" s="7" t="str">
        <f t="shared" si="28"/>
        <v/>
      </c>
      <c r="BA347" s="7" t="str">
        <f>IFERROR(IF(AX347-AX346&lt;=0,"",AZ347/SQRT(Table_pg8[[#This Row],[Удельное сопротивление грунта, Ом·м]])),AZ347/SQRT(Table_pg8[[#This Row],[Удельное сопротивление грунта, Ом·м]]))</f>
        <v/>
      </c>
      <c r="BC347" s="42"/>
      <c r="BD347" s="44"/>
      <c r="BE347" s="43"/>
      <c r="BG347" s="7" t="str">
        <f>IFERROR(IF(BD347-AX366&lt;=0,"",BF347/SQRT(Table_pg9[[#This Row],[Удельное сопротивление грунта, Ом·м]])),BF347/SQRT(Table_pg9[[#This Row],[Удельное сопротивление грунта, Ом·м]]))</f>
        <v/>
      </c>
      <c r="BI347" s="42"/>
      <c r="BJ347" s="44"/>
      <c r="BK347" s="43"/>
      <c r="BM347" s="7" t="str">
        <f>IFERROR(IF(BJ347-BD376&lt;=0,"",BL347/SQRT(Table_pg10[[#This Row],[Удельное сопротивление грунта, Ом·м]])),BL347/SQRT(Table_pg10[[#This Row],[Удельное сопротивление грунта, Ом·м]]))</f>
        <v/>
      </c>
    </row>
    <row r="348" spans="1:65">
      <c r="A348" s="62"/>
      <c r="B348" s="44"/>
      <c r="C348" s="43"/>
      <c r="D348" s="7" t="str">
        <f t="shared" si="33"/>
        <v/>
      </c>
      <c r="E348" s="7" t="str">
        <f>IFERROR(IF(B348-B347&lt;=0,"",D348/SQRT(Table_pg[[#This Row],[Удельное сопротивление грунта, Ом·м]])),D348/SQRT(Table_pg[[#This Row],[Удельное сопротивление грунта, Ом·м]]))</f>
        <v/>
      </c>
      <c r="G348" s="38"/>
      <c r="H348" s="58"/>
      <c r="I348" s="55"/>
      <c r="J348" s="53" t="str">
        <f t="shared" si="34"/>
        <v/>
      </c>
      <c r="K348" s="7" t="str">
        <f>IFERROR(IF(H348-H347&lt;=0,"",J348/SQRT(Table_pg1[[#This Row],[Удельное сопротивление грунта, Ом·м]])),J348/SQRT(Table_pg1[[#This Row],[Удельное сопротивление грунта, Ом·м]]))</f>
        <v/>
      </c>
      <c r="M348" s="62"/>
      <c r="N348" s="44"/>
      <c r="O348" s="43"/>
      <c r="P348" s="7" t="str">
        <f t="shared" si="29"/>
        <v/>
      </c>
      <c r="Q348" s="7" t="str">
        <f>IFERROR(IF(N348-N347&lt;=0,"",P348/SQRT(Table_pg2[[#This Row],[Удельное сопротивление грунта, Ом·м]])),P348/SQRT(Table_pg2[[#This Row],[Удельное сопротивление грунта, Ом·м]]))</f>
        <v/>
      </c>
      <c r="S348" s="62"/>
      <c r="T348" s="44"/>
      <c r="U348" s="43"/>
      <c r="V348" s="7" t="str">
        <f t="shared" si="30"/>
        <v/>
      </c>
      <c r="W348" s="7" t="str">
        <f>IFERROR(IF(T348-T347&lt;=0,"",V348/SQRT(Table_pg3[[#This Row],[Удельное сопротивление грунта, Ом·м]])),V348/SQRT(Table_pg3[[#This Row],[Удельное сопротивление грунта, Ом·м]]))</f>
        <v/>
      </c>
      <c r="Y348" s="62"/>
      <c r="Z348" s="44"/>
      <c r="AA348" s="43"/>
      <c r="AB348" s="7" t="str">
        <f t="shared" si="35"/>
        <v/>
      </c>
      <c r="AC348" s="7" t="str">
        <f>IFERROR(IF(Z348-Z347&lt;=0,"",AB348/SQRT(Table_pg4[[#This Row],[Удельное сопротивление грунта, Ом·м]])),AB348/SQRT(Table_pg4[[#This Row],[Удельное сопротивление грунта, Ом·м]]))</f>
        <v/>
      </c>
      <c r="AE348" s="62"/>
      <c r="AF348" s="44"/>
      <c r="AG348" s="43"/>
      <c r="AH348" s="7" t="str">
        <f t="shared" si="31"/>
        <v/>
      </c>
      <c r="AI348" s="7" t="str">
        <f>IFERROR(IF(AF348-AF347&lt;=0,"",AH348/SQRT(Table_pg5[[#This Row],[Удельное сопротивление грунта, Ом·м]])),AH348/SQRT(Table_pg5[[#This Row],[Удельное сопротивление грунта, Ом·м]]))</f>
        <v/>
      </c>
      <c r="AK348" s="62"/>
      <c r="AL348" s="44"/>
      <c r="AM348" s="43"/>
      <c r="AN348" s="7" t="str">
        <f t="shared" si="27"/>
        <v/>
      </c>
      <c r="AO348" s="7" t="str">
        <f>IFERROR(IF(AL348-AL347&lt;=0,"",AN348/SQRT(Table_pg6[[#This Row],[Удельное сопротивление грунта, Ом·м]])),AN348/SQRT(Table_pg6[[#This Row],[Удельное сопротивление грунта, Ом·м]]))</f>
        <v/>
      </c>
      <c r="AQ348" s="62"/>
      <c r="AR348" s="44"/>
      <c r="AS348" s="43"/>
      <c r="AT348" s="7" t="str">
        <f t="shared" si="32"/>
        <v/>
      </c>
      <c r="AU348" s="7" t="str">
        <f>IFERROR(IF(AR348-AR347&lt;=0,"",AT348/SQRT(Table_pg7[[#This Row],[Удельное сопротивление грунта, Ом·м]])),AT348/SQRT(Table_pg7[[#This Row],[Удельное сопротивление грунта, Ом·м]]))</f>
        <v/>
      </c>
      <c r="AW348" s="62"/>
      <c r="AX348" s="44"/>
      <c r="AY348" s="43"/>
      <c r="AZ348" s="7" t="str">
        <f t="shared" si="28"/>
        <v/>
      </c>
      <c r="BA348" s="7" t="str">
        <f>IFERROR(IF(AX348-AX347&lt;=0,"",AZ348/SQRT(Table_pg8[[#This Row],[Удельное сопротивление грунта, Ом·м]])),AZ348/SQRT(Table_pg8[[#This Row],[Удельное сопротивление грунта, Ом·м]]))</f>
        <v/>
      </c>
      <c r="BC348" s="62"/>
      <c r="BD348" s="44"/>
      <c r="BE348" s="43"/>
      <c r="BG348" s="7" t="str">
        <f>IFERROR(IF(BD348-AX367&lt;=0,"",BF348/SQRT(Table_pg9[[#This Row],[Удельное сопротивление грунта, Ом·м]])),BF348/SQRT(Table_pg9[[#This Row],[Удельное сопротивление грунта, Ом·м]]))</f>
        <v/>
      </c>
      <c r="BI348" s="62"/>
      <c r="BJ348" s="44"/>
      <c r="BK348" s="43"/>
      <c r="BM348" s="7" t="str">
        <f>IFERROR(IF(BJ348-BD377&lt;=0,"",BL348/SQRT(Table_pg10[[#This Row],[Удельное сопротивление грунта, Ом·м]])),BL348/SQRT(Table_pg10[[#This Row],[Удельное сопротивление грунта, Ом·м]]))</f>
        <v/>
      </c>
    </row>
    <row r="349" spans="1:65">
      <c r="A349" s="42"/>
      <c r="B349" s="44"/>
      <c r="C349" s="43"/>
      <c r="D349" s="7" t="str">
        <f t="shared" si="33"/>
        <v/>
      </c>
      <c r="E349" s="7" t="str">
        <f>IFERROR(IF(B349-B348&lt;=0,"",D349/SQRT(Table_pg[[#This Row],[Удельное сопротивление грунта, Ом·м]])),D349/SQRT(Table_pg[[#This Row],[Удельное сопротивление грунта, Ом·м]]))</f>
        <v/>
      </c>
      <c r="G349" s="49"/>
      <c r="H349" s="59"/>
      <c r="I349" s="56"/>
      <c r="J349" s="52" t="str">
        <f t="shared" si="34"/>
        <v/>
      </c>
      <c r="K349" s="7" t="str">
        <f>IFERROR(IF(H349-H348&lt;=0,"",J349/SQRT(Table_pg1[[#This Row],[Удельное сопротивление грунта, Ом·м]])),J349/SQRT(Table_pg1[[#This Row],[Удельное сопротивление грунта, Ом·м]]))</f>
        <v/>
      </c>
      <c r="M349" s="42"/>
      <c r="N349" s="44"/>
      <c r="O349" s="43"/>
      <c r="P349" s="7" t="str">
        <f t="shared" si="29"/>
        <v/>
      </c>
      <c r="Q349" s="7" t="str">
        <f>IFERROR(IF(N349-N348&lt;=0,"",P349/SQRT(Table_pg2[[#This Row],[Удельное сопротивление грунта, Ом·м]])),P349/SQRT(Table_pg2[[#This Row],[Удельное сопротивление грунта, Ом·м]]))</f>
        <v/>
      </c>
      <c r="S349" s="42"/>
      <c r="T349" s="44"/>
      <c r="U349" s="43"/>
      <c r="V349" s="7" t="str">
        <f t="shared" si="30"/>
        <v/>
      </c>
      <c r="W349" s="7" t="str">
        <f>IFERROR(IF(T349-T348&lt;=0,"",V349/SQRT(Table_pg3[[#This Row],[Удельное сопротивление грунта, Ом·м]])),V349/SQRT(Table_pg3[[#This Row],[Удельное сопротивление грунта, Ом·м]]))</f>
        <v/>
      </c>
      <c r="Y349" s="42"/>
      <c r="Z349" s="44"/>
      <c r="AA349" s="43"/>
      <c r="AB349" s="7" t="str">
        <f t="shared" si="35"/>
        <v/>
      </c>
      <c r="AC349" s="7" t="str">
        <f>IFERROR(IF(Z349-Z348&lt;=0,"",AB349/SQRT(Table_pg4[[#This Row],[Удельное сопротивление грунта, Ом·м]])),AB349/SQRT(Table_pg4[[#This Row],[Удельное сопротивление грунта, Ом·м]]))</f>
        <v/>
      </c>
      <c r="AE349" s="42"/>
      <c r="AF349" s="44"/>
      <c r="AG349" s="43"/>
      <c r="AH349" s="7" t="str">
        <f t="shared" si="31"/>
        <v/>
      </c>
      <c r="AI349" s="7" t="str">
        <f>IFERROR(IF(AF349-AF348&lt;=0,"",AH349/SQRT(Table_pg5[[#This Row],[Удельное сопротивление грунта, Ом·м]])),AH349/SQRT(Table_pg5[[#This Row],[Удельное сопротивление грунта, Ом·м]]))</f>
        <v/>
      </c>
      <c r="AK349" s="42"/>
      <c r="AL349" s="44"/>
      <c r="AM349" s="43"/>
      <c r="AN349" s="7" t="str">
        <f t="shared" si="27"/>
        <v/>
      </c>
      <c r="AO349" s="7" t="str">
        <f>IFERROR(IF(AL349-AL348&lt;=0,"",AN349/SQRT(Table_pg6[[#This Row],[Удельное сопротивление грунта, Ом·м]])),AN349/SQRT(Table_pg6[[#This Row],[Удельное сопротивление грунта, Ом·м]]))</f>
        <v/>
      </c>
      <c r="AQ349" s="42"/>
      <c r="AR349" s="44"/>
      <c r="AS349" s="43"/>
      <c r="AT349" s="7" t="str">
        <f t="shared" si="32"/>
        <v/>
      </c>
      <c r="AU349" s="7" t="str">
        <f>IFERROR(IF(AR349-AR348&lt;=0,"",AT349/SQRT(Table_pg7[[#This Row],[Удельное сопротивление грунта, Ом·м]])),AT349/SQRT(Table_pg7[[#This Row],[Удельное сопротивление грунта, Ом·м]]))</f>
        <v/>
      </c>
      <c r="AW349" s="42"/>
      <c r="AX349" s="44"/>
      <c r="AY349" s="43"/>
      <c r="AZ349" s="7" t="str">
        <f t="shared" si="28"/>
        <v/>
      </c>
      <c r="BA349" s="7" t="str">
        <f>IFERROR(IF(AX349-AX348&lt;=0,"",AZ349/SQRT(Table_pg8[[#This Row],[Удельное сопротивление грунта, Ом·м]])),AZ349/SQRT(Table_pg8[[#This Row],[Удельное сопротивление грунта, Ом·м]]))</f>
        <v/>
      </c>
      <c r="BC349" s="42"/>
      <c r="BD349" s="44"/>
      <c r="BE349" s="43"/>
      <c r="BG349" s="7" t="str">
        <f>IFERROR(IF(BD349-AX368&lt;=0,"",BF349/SQRT(Table_pg9[[#This Row],[Удельное сопротивление грунта, Ом·м]])),BF349/SQRT(Table_pg9[[#This Row],[Удельное сопротивление грунта, Ом·м]]))</f>
        <v/>
      </c>
      <c r="BI349" s="42"/>
      <c r="BJ349" s="44"/>
      <c r="BK349" s="43"/>
      <c r="BM349" s="7" t="str">
        <f>IFERROR(IF(BJ349-BD378&lt;=0,"",BL349/SQRT(Table_pg10[[#This Row],[Удельное сопротивление грунта, Ом·м]])),BL349/SQRT(Table_pg10[[#This Row],[Удельное сопротивление грунта, Ом·м]]))</f>
        <v/>
      </c>
    </row>
    <row r="350" spans="1:65">
      <c r="A350" s="62"/>
      <c r="B350" s="44"/>
      <c r="C350" s="43"/>
      <c r="D350" s="7" t="str">
        <f t="shared" si="33"/>
        <v/>
      </c>
      <c r="E350" s="7" t="str">
        <f>IFERROR(IF(B350-B349&lt;=0,"",D350/SQRT(Table_pg[[#This Row],[Удельное сопротивление грунта, Ом·м]])),D350/SQRT(Table_pg[[#This Row],[Удельное сопротивление грунта, Ом·м]]))</f>
        <v/>
      </c>
      <c r="G350" s="38"/>
      <c r="H350" s="58"/>
      <c r="I350" s="55"/>
      <c r="J350" s="53" t="str">
        <f t="shared" si="34"/>
        <v/>
      </c>
      <c r="K350" s="7" t="str">
        <f>IFERROR(IF(H350-H349&lt;=0,"",J350/SQRT(Table_pg1[[#This Row],[Удельное сопротивление грунта, Ом·м]])),J350/SQRT(Table_pg1[[#This Row],[Удельное сопротивление грунта, Ом·м]]))</f>
        <v/>
      </c>
      <c r="M350" s="62"/>
      <c r="N350" s="44"/>
      <c r="O350" s="43"/>
      <c r="P350" s="7" t="str">
        <f t="shared" si="29"/>
        <v/>
      </c>
      <c r="Q350" s="7" t="str">
        <f>IFERROR(IF(N350-N349&lt;=0,"",P350/SQRT(Table_pg2[[#This Row],[Удельное сопротивление грунта, Ом·м]])),P350/SQRT(Table_pg2[[#This Row],[Удельное сопротивление грунта, Ом·м]]))</f>
        <v/>
      </c>
      <c r="S350" s="62"/>
      <c r="T350" s="44"/>
      <c r="U350" s="43"/>
      <c r="V350" s="7" t="str">
        <f t="shared" si="30"/>
        <v/>
      </c>
      <c r="W350" s="7" t="str">
        <f>IFERROR(IF(T350-T349&lt;=0,"",V350/SQRT(Table_pg3[[#This Row],[Удельное сопротивление грунта, Ом·м]])),V350/SQRT(Table_pg3[[#This Row],[Удельное сопротивление грунта, Ом·м]]))</f>
        <v/>
      </c>
      <c r="Y350" s="62"/>
      <c r="Z350" s="44"/>
      <c r="AA350" s="43"/>
      <c r="AB350" s="7" t="str">
        <f t="shared" si="35"/>
        <v/>
      </c>
      <c r="AC350" s="7" t="str">
        <f>IFERROR(IF(Z350-Z349&lt;=0,"",AB350/SQRT(Table_pg4[[#This Row],[Удельное сопротивление грунта, Ом·м]])),AB350/SQRT(Table_pg4[[#This Row],[Удельное сопротивление грунта, Ом·м]]))</f>
        <v/>
      </c>
      <c r="AE350" s="62"/>
      <c r="AF350" s="44"/>
      <c r="AG350" s="43"/>
      <c r="AH350" s="7" t="str">
        <f t="shared" si="31"/>
        <v/>
      </c>
      <c r="AI350" s="7" t="str">
        <f>IFERROR(IF(AF350-AF349&lt;=0,"",AH350/SQRT(Table_pg5[[#This Row],[Удельное сопротивление грунта, Ом·м]])),AH350/SQRT(Table_pg5[[#This Row],[Удельное сопротивление грунта, Ом·м]]))</f>
        <v/>
      </c>
      <c r="AK350" s="62"/>
      <c r="AL350" s="44"/>
      <c r="AM350" s="43"/>
      <c r="AN350" s="7" t="str">
        <f t="shared" si="27"/>
        <v/>
      </c>
      <c r="AO350" s="7" t="str">
        <f>IFERROR(IF(AL350-AL349&lt;=0,"",AN350/SQRT(Table_pg6[[#This Row],[Удельное сопротивление грунта, Ом·м]])),AN350/SQRT(Table_pg6[[#This Row],[Удельное сопротивление грунта, Ом·м]]))</f>
        <v/>
      </c>
      <c r="AQ350" s="62"/>
      <c r="AR350" s="44"/>
      <c r="AS350" s="43"/>
      <c r="AT350" s="7" t="str">
        <f t="shared" si="32"/>
        <v/>
      </c>
      <c r="AU350" s="7" t="str">
        <f>IFERROR(IF(AR350-AR349&lt;=0,"",AT350/SQRT(Table_pg7[[#This Row],[Удельное сопротивление грунта, Ом·м]])),AT350/SQRT(Table_pg7[[#This Row],[Удельное сопротивление грунта, Ом·м]]))</f>
        <v/>
      </c>
      <c r="AW350" s="62"/>
      <c r="AX350" s="44"/>
      <c r="AY350" s="43"/>
      <c r="AZ350" s="7" t="str">
        <f t="shared" si="28"/>
        <v/>
      </c>
      <c r="BA350" s="7" t="str">
        <f>IFERROR(IF(AX350-AX349&lt;=0,"",AZ350/SQRT(Table_pg8[[#This Row],[Удельное сопротивление грунта, Ом·м]])),AZ350/SQRT(Table_pg8[[#This Row],[Удельное сопротивление грунта, Ом·м]]))</f>
        <v/>
      </c>
      <c r="BC350" s="62"/>
      <c r="BD350" s="44"/>
      <c r="BE350" s="43"/>
      <c r="BG350" s="7" t="str">
        <f>IFERROR(IF(BD350-AX369&lt;=0,"",BF350/SQRT(Table_pg9[[#This Row],[Удельное сопротивление грунта, Ом·м]])),BF350/SQRT(Table_pg9[[#This Row],[Удельное сопротивление грунта, Ом·м]]))</f>
        <v/>
      </c>
      <c r="BI350" s="62"/>
      <c r="BJ350" s="44"/>
      <c r="BK350" s="43"/>
      <c r="BM350" s="7" t="str">
        <f>IFERROR(IF(BJ350-BD379&lt;=0,"",BL350/SQRT(Table_pg10[[#This Row],[Удельное сопротивление грунта, Ом·м]])),BL350/SQRT(Table_pg10[[#This Row],[Удельное сопротивление грунта, Ом·м]]))</f>
        <v/>
      </c>
    </row>
    <row r="351" spans="1:65">
      <c r="A351" s="42"/>
      <c r="B351" s="44"/>
      <c r="C351" s="43"/>
      <c r="D351" s="7" t="str">
        <f t="shared" si="33"/>
        <v/>
      </c>
      <c r="E351" s="7" t="str">
        <f>IFERROR(IF(B351-B350&lt;=0,"",D351/SQRT(Table_pg[[#This Row],[Удельное сопротивление грунта, Ом·м]])),D351/SQRT(Table_pg[[#This Row],[Удельное сопротивление грунта, Ом·м]]))</f>
        <v/>
      </c>
      <c r="G351" s="49"/>
      <c r="H351" s="59"/>
      <c r="I351" s="56"/>
      <c r="J351" s="52" t="str">
        <f t="shared" si="34"/>
        <v/>
      </c>
      <c r="K351" s="7" t="str">
        <f>IFERROR(IF(H351-H350&lt;=0,"",J351/SQRT(Table_pg1[[#This Row],[Удельное сопротивление грунта, Ом·м]])),J351/SQRT(Table_pg1[[#This Row],[Удельное сопротивление грунта, Ом·м]]))</f>
        <v/>
      </c>
      <c r="M351" s="42"/>
      <c r="N351" s="44"/>
      <c r="O351" s="43"/>
      <c r="P351" s="7" t="str">
        <f t="shared" si="29"/>
        <v/>
      </c>
      <c r="Q351" s="7" t="str">
        <f>IFERROR(IF(N351-N350&lt;=0,"",P351/SQRT(Table_pg2[[#This Row],[Удельное сопротивление грунта, Ом·м]])),P351/SQRT(Table_pg2[[#This Row],[Удельное сопротивление грунта, Ом·м]]))</f>
        <v/>
      </c>
      <c r="S351" s="42"/>
      <c r="T351" s="44"/>
      <c r="U351" s="43"/>
      <c r="V351" s="7" t="str">
        <f t="shared" si="30"/>
        <v/>
      </c>
      <c r="W351" s="7" t="str">
        <f>IFERROR(IF(T351-T350&lt;=0,"",V351/SQRT(Table_pg3[[#This Row],[Удельное сопротивление грунта, Ом·м]])),V351/SQRT(Table_pg3[[#This Row],[Удельное сопротивление грунта, Ом·м]]))</f>
        <v/>
      </c>
      <c r="Y351" s="42"/>
      <c r="Z351" s="44"/>
      <c r="AA351" s="43"/>
      <c r="AB351" s="7" t="str">
        <f t="shared" si="35"/>
        <v/>
      </c>
      <c r="AC351" s="7" t="str">
        <f>IFERROR(IF(Z351-Z350&lt;=0,"",AB351/SQRT(Table_pg4[[#This Row],[Удельное сопротивление грунта, Ом·м]])),AB351/SQRT(Table_pg4[[#This Row],[Удельное сопротивление грунта, Ом·м]]))</f>
        <v/>
      </c>
      <c r="AE351" s="42"/>
      <c r="AF351" s="44"/>
      <c r="AG351" s="43"/>
      <c r="AH351" s="7" t="str">
        <f t="shared" si="31"/>
        <v/>
      </c>
      <c r="AI351" s="7" t="str">
        <f>IFERROR(IF(AF351-AF350&lt;=0,"",AH351/SQRT(Table_pg5[[#This Row],[Удельное сопротивление грунта, Ом·м]])),AH351/SQRT(Table_pg5[[#This Row],[Удельное сопротивление грунта, Ом·м]]))</f>
        <v/>
      </c>
      <c r="AK351" s="42"/>
      <c r="AL351" s="44"/>
      <c r="AM351" s="43"/>
      <c r="AN351" s="7" t="str">
        <f t="shared" si="27"/>
        <v/>
      </c>
      <c r="AO351" s="7" t="str">
        <f>IFERROR(IF(AL351-AL350&lt;=0,"",AN351/SQRT(Table_pg6[[#This Row],[Удельное сопротивление грунта, Ом·м]])),AN351/SQRT(Table_pg6[[#This Row],[Удельное сопротивление грунта, Ом·м]]))</f>
        <v/>
      </c>
      <c r="AQ351" s="42"/>
      <c r="AR351" s="44"/>
      <c r="AS351" s="43"/>
      <c r="AT351" s="7" t="str">
        <f t="shared" si="32"/>
        <v/>
      </c>
      <c r="AU351" s="7" t="str">
        <f>IFERROR(IF(AR351-AR350&lt;=0,"",AT351/SQRT(Table_pg7[[#This Row],[Удельное сопротивление грунта, Ом·м]])),AT351/SQRT(Table_pg7[[#This Row],[Удельное сопротивление грунта, Ом·м]]))</f>
        <v/>
      </c>
      <c r="AW351" s="42"/>
      <c r="AX351" s="44"/>
      <c r="AY351" s="43"/>
      <c r="AZ351" s="7" t="str">
        <f t="shared" si="28"/>
        <v/>
      </c>
      <c r="BA351" s="7" t="str">
        <f>IFERROR(IF(AX351-AX350&lt;=0,"",AZ351/SQRT(Table_pg8[[#This Row],[Удельное сопротивление грунта, Ом·м]])),AZ351/SQRT(Table_pg8[[#This Row],[Удельное сопротивление грунта, Ом·м]]))</f>
        <v/>
      </c>
      <c r="BC351" s="42"/>
      <c r="BD351" s="44"/>
      <c r="BE351" s="43"/>
      <c r="BG351" s="7" t="str">
        <f>IFERROR(IF(BD351-AX370&lt;=0,"",BF351/SQRT(Table_pg9[[#This Row],[Удельное сопротивление грунта, Ом·м]])),BF351/SQRT(Table_pg9[[#This Row],[Удельное сопротивление грунта, Ом·м]]))</f>
        <v/>
      </c>
      <c r="BI351" s="42"/>
      <c r="BJ351" s="44"/>
      <c r="BK351" s="43"/>
      <c r="BM351" s="7" t="str">
        <f>IFERROR(IF(BJ351-BD380&lt;=0,"",BL351/SQRT(Table_pg10[[#This Row],[Удельное сопротивление грунта, Ом·м]])),BL351/SQRT(Table_pg10[[#This Row],[Удельное сопротивление грунта, Ом·м]]))</f>
        <v/>
      </c>
    </row>
    <row r="352" spans="1:65">
      <c r="A352" s="62"/>
      <c r="B352" s="44"/>
      <c r="C352" s="43"/>
      <c r="D352" s="7" t="str">
        <f t="shared" si="33"/>
        <v/>
      </c>
      <c r="E352" s="7" t="str">
        <f>IFERROR(IF(B352-B351&lt;=0,"",D352/SQRT(Table_pg[[#This Row],[Удельное сопротивление грунта, Ом·м]])),D352/SQRT(Table_pg[[#This Row],[Удельное сопротивление грунта, Ом·м]]))</f>
        <v/>
      </c>
      <c r="G352" s="38"/>
      <c r="H352" s="58"/>
      <c r="I352" s="55"/>
      <c r="J352" s="53" t="str">
        <f t="shared" si="34"/>
        <v/>
      </c>
      <c r="K352" s="7" t="str">
        <f>IFERROR(IF(H352-H351&lt;=0,"",J352/SQRT(Table_pg1[[#This Row],[Удельное сопротивление грунта, Ом·м]])),J352/SQRT(Table_pg1[[#This Row],[Удельное сопротивление грунта, Ом·м]]))</f>
        <v/>
      </c>
      <c r="M352" s="62"/>
      <c r="N352" s="44"/>
      <c r="O352" s="43"/>
      <c r="P352" s="7" t="str">
        <f t="shared" si="29"/>
        <v/>
      </c>
      <c r="Q352" s="7" t="str">
        <f>IFERROR(IF(N352-N351&lt;=0,"",P352/SQRT(Table_pg2[[#This Row],[Удельное сопротивление грунта, Ом·м]])),P352/SQRT(Table_pg2[[#This Row],[Удельное сопротивление грунта, Ом·м]]))</f>
        <v/>
      </c>
      <c r="S352" s="62"/>
      <c r="T352" s="44"/>
      <c r="U352" s="43"/>
      <c r="V352" s="7" t="str">
        <f t="shared" si="30"/>
        <v/>
      </c>
      <c r="W352" s="7" t="str">
        <f>IFERROR(IF(T352-T351&lt;=0,"",V352/SQRT(Table_pg3[[#This Row],[Удельное сопротивление грунта, Ом·м]])),V352/SQRT(Table_pg3[[#This Row],[Удельное сопротивление грунта, Ом·м]]))</f>
        <v/>
      </c>
      <c r="Y352" s="62"/>
      <c r="Z352" s="44"/>
      <c r="AA352" s="43"/>
      <c r="AB352" s="7" t="str">
        <f t="shared" si="35"/>
        <v/>
      </c>
      <c r="AC352" s="7" t="str">
        <f>IFERROR(IF(Z352-Z351&lt;=0,"",AB352/SQRT(Table_pg4[[#This Row],[Удельное сопротивление грунта, Ом·м]])),AB352/SQRT(Table_pg4[[#This Row],[Удельное сопротивление грунта, Ом·м]]))</f>
        <v/>
      </c>
      <c r="AE352" s="62"/>
      <c r="AF352" s="44"/>
      <c r="AG352" s="43"/>
      <c r="AH352" s="7" t="str">
        <f t="shared" si="31"/>
        <v/>
      </c>
      <c r="AI352" s="7" t="str">
        <f>IFERROR(IF(AF352-AF351&lt;=0,"",AH352/SQRT(Table_pg5[[#This Row],[Удельное сопротивление грунта, Ом·м]])),AH352/SQRT(Table_pg5[[#This Row],[Удельное сопротивление грунта, Ом·м]]))</f>
        <v/>
      </c>
      <c r="AK352" s="62"/>
      <c r="AL352" s="44"/>
      <c r="AM352" s="43"/>
      <c r="AN352" s="7" t="str">
        <f t="shared" si="27"/>
        <v/>
      </c>
      <c r="AO352" s="7" t="str">
        <f>IFERROR(IF(AL352-AL351&lt;=0,"",AN352/SQRT(Table_pg6[[#This Row],[Удельное сопротивление грунта, Ом·м]])),AN352/SQRT(Table_pg6[[#This Row],[Удельное сопротивление грунта, Ом·м]]))</f>
        <v/>
      </c>
      <c r="AQ352" s="62"/>
      <c r="AR352" s="44"/>
      <c r="AS352" s="43"/>
      <c r="AT352" s="7" t="str">
        <f t="shared" si="32"/>
        <v/>
      </c>
      <c r="AU352" s="7" t="str">
        <f>IFERROR(IF(AR352-AR351&lt;=0,"",AT352/SQRT(Table_pg7[[#This Row],[Удельное сопротивление грунта, Ом·м]])),AT352/SQRT(Table_pg7[[#This Row],[Удельное сопротивление грунта, Ом·м]]))</f>
        <v/>
      </c>
      <c r="AW352" s="62"/>
      <c r="AX352" s="44"/>
      <c r="AY352" s="43"/>
      <c r="AZ352" s="7" t="str">
        <f t="shared" si="28"/>
        <v/>
      </c>
      <c r="BA352" s="7" t="str">
        <f>IFERROR(IF(AX352-AX351&lt;=0,"",AZ352/SQRT(Table_pg8[[#This Row],[Удельное сопротивление грунта, Ом·м]])),AZ352/SQRT(Table_pg8[[#This Row],[Удельное сопротивление грунта, Ом·м]]))</f>
        <v/>
      </c>
      <c r="BC352" s="62"/>
      <c r="BD352" s="44"/>
      <c r="BE352" s="43"/>
      <c r="BG352" s="7" t="str">
        <f>IFERROR(IF(BD352-AX371&lt;=0,"",BF352/SQRT(Table_pg9[[#This Row],[Удельное сопротивление грунта, Ом·м]])),BF352/SQRT(Table_pg9[[#This Row],[Удельное сопротивление грунта, Ом·м]]))</f>
        <v/>
      </c>
      <c r="BI352" s="62"/>
      <c r="BJ352" s="44"/>
      <c r="BK352" s="43"/>
      <c r="BM352" s="7" t="str">
        <f>IFERROR(IF(BJ352-BD381&lt;=0,"",BL352/SQRT(Table_pg10[[#This Row],[Удельное сопротивление грунта, Ом·м]])),BL352/SQRT(Table_pg10[[#This Row],[Удельное сопротивление грунта, Ом·м]]))</f>
        <v/>
      </c>
    </row>
    <row r="353" spans="1:65">
      <c r="A353" s="42"/>
      <c r="B353" s="44"/>
      <c r="C353" s="43"/>
      <c r="D353" s="7" t="str">
        <f t="shared" si="33"/>
        <v/>
      </c>
      <c r="E353" s="7" t="str">
        <f>IFERROR(IF(B353-B352&lt;=0,"",D353/SQRT(Table_pg[[#This Row],[Удельное сопротивление грунта, Ом·м]])),D353/SQRT(Table_pg[[#This Row],[Удельное сопротивление грунта, Ом·м]]))</f>
        <v/>
      </c>
      <c r="G353" s="49"/>
      <c r="H353" s="59"/>
      <c r="I353" s="56"/>
      <c r="J353" s="52" t="str">
        <f t="shared" si="34"/>
        <v/>
      </c>
      <c r="K353" s="7" t="str">
        <f>IFERROR(IF(H353-H352&lt;=0,"",J353/SQRT(Table_pg1[[#This Row],[Удельное сопротивление грунта, Ом·м]])),J353/SQRT(Table_pg1[[#This Row],[Удельное сопротивление грунта, Ом·м]]))</f>
        <v/>
      </c>
      <c r="M353" s="42"/>
      <c r="N353" s="44"/>
      <c r="O353" s="43"/>
      <c r="P353" s="7" t="str">
        <f t="shared" si="29"/>
        <v/>
      </c>
      <c r="Q353" s="7" t="str">
        <f>IFERROR(IF(N353-N352&lt;=0,"",P353/SQRT(Table_pg2[[#This Row],[Удельное сопротивление грунта, Ом·м]])),P353/SQRT(Table_pg2[[#This Row],[Удельное сопротивление грунта, Ом·м]]))</f>
        <v/>
      </c>
      <c r="S353" s="42"/>
      <c r="T353" s="44"/>
      <c r="U353" s="43"/>
      <c r="V353" s="7" t="str">
        <f t="shared" si="30"/>
        <v/>
      </c>
      <c r="W353" s="7" t="str">
        <f>IFERROR(IF(T353-T352&lt;=0,"",V353/SQRT(Table_pg3[[#This Row],[Удельное сопротивление грунта, Ом·м]])),V353/SQRT(Table_pg3[[#This Row],[Удельное сопротивление грунта, Ом·м]]))</f>
        <v/>
      </c>
      <c r="Y353" s="42"/>
      <c r="Z353" s="44"/>
      <c r="AA353" s="43"/>
      <c r="AB353" s="7" t="str">
        <f t="shared" si="35"/>
        <v/>
      </c>
      <c r="AC353" s="7" t="str">
        <f>IFERROR(IF(Z353-Z352&lt;=0,"",AB353/SQRT(Table_pg4[[#This Row],[Удельное сопротивление грунта, Ом·м]])),AB353/SQRT(Table_pg4[[#This Row],[Удельное сопротивление грунта, Ом·м]]))</f>
        <v/>
      </c>
      <c r="AE353" s="42"/>
      <c r="AF353" s="44"/>
      <c r="AG353" s="43"/>
      <c r="AH353" s="7" t="str">
        <f t="shared" si="31"/>
        <v/>
      </c>
      <c r="AI353" s="7" t="str">
        <f>IFERROR(IF(AF353-AF352&lt;=0,"",AH353/SQRT(Table_pg5[[#This Row],[Удельное сопротивление грунта, Ом·м]])),AH353/SQRT(Table_pg5[[#This Row],[Удельное сопротивление грунта, Ом·м]]))</f>
        <v/>
      </c>
      <c r="AK353" s="42"/>
      <c r="AL353" s="44"/>
      <c r="AM353" s="43"/>
      <c r="AN353" s="7" t="str">
        <f t="shared" si="27"/>
        <v/>
      </c>
      <c r="AO353" s="7" t="str">
        <f>IFERROR(IF(AL353-AL352&lt;=0,"",AN353/SQRT(Table_pg6[[#This Row],[Удельное сопротивление грунта, Ом·м]])),AN353/SQRT(Table_pg6[[#This Row],[Удельное сопротивление грунта, Ом·м]]))</f>
        <v/>
      </c>
      <c r="AQ353" s="42"/>
      <c r="AR353" s="44"/>
      <c r="AS353" s="43"/>
      <c r="AT353" s="7" t="str">
        <f t="shared" si="32"/>
        <v/>
      </c>
      <c r="AU353" s="7" t="str">
        <f>IFERROR(IF(AR353-AR352&lt;=0,"",AT353/SQRT(Table_pg7[[#This Row],[Удельное сопротивление грунта, Ом·м]])),AT353/SQRT(Table_pg7[[#This Row],[Удельное сопротивление грунта, Ом·м]]))</f>
        <v/>
      </c>
      <c r="AW353" s="42"/>
      <c r="AX353" s="44"/>
      <c r="AY353" s="43"/>
      <c r="AZ353" s="7" t="str">
        <f t="shared" si="28"/>
        <v/>
      </c>
      <c r="BA353" s="7" t="str">
        <f>IFERROR(IF(AX353-AX352&lt;=0,"",AZ353/SQRT(Table_pg8[[#This Row],[Удельное сопротивление грунта, Ом·м]])),AZ353/SQRT(Table_pg8[[#This Row],[Удельное сопротивление грунта, Ом·м]]))</f>
        <v/>
      </c>
      <c r="BC353" s="42"/>
      <c r="BD353" s="44"/>
      <c r="BE353" s="43"/>
      <c r="BG353" s="7" t="str">
        <f>IFERROR(IF(BD353-AX372&lt;=0,"",BF353/SQRT(Table_pg9[[#This Row],[Удельное сопротивление грунта, Ом·м]])),BF353/SQRT(Table_pg9[[#This Row],[Удельное сопротивление грунта, Ом·м]]))</f>
        <v/>
      </c>
      <c r="BI353" s="42"/>
      <c r="BJ353" s="44"/>
      <c r="BK353" s="43"/>
      <c r="BM353" s="7" t="str">
        <f>IFERROR(IF(BJ353-BD382&lt;=0,"",BL353/SQRT(Table_pg10[[#This Row],[Удельное сопротивление грунта, Ом·м]])),BL353/SQRT(Table_pg10[[#This Row],[Удельное сопротивление грунта, Ом·м]]))</f>
        <v/>
      </c>
    </row>
    <row r="354" spans="1:65">
      <c r="A354" s="62"/>
      <c r="B354" s="44"/>
      <c r="C354" s="43"/>
      <c r="D354" s="7" t="str">
        <f t="shared" si="33"/>
        <v/>
      </c>
      <c r="E354" s="7" t="str">
        <f>IFERROR(IF(B354-B353&lt;=0,"",D354/SQRT(Table_pg[[#This Row],[Удельное сопротивление грунта, Ом·м]])),D354/SQRT(Table_pg[[#This Row],[Удельное сопротивление грунта, Ом·м]]))</f>
        <v/>
      </c>
      <c r="G354" s="38"/>
      <c r="H354" s="58"/>
      <c r="I354" s="55"/>
      <c r="J354" s="53" t="str">
        <f t="shared" si="34"/>
        <v/>
      </c>
      <c r="K354" s="7" t="str">
        <f>IFERROR(IF(H354-H353&lt;=0,"",J354/SQRT(Table_pg1[[#This Row],[Удельное сопротивление грунта, Ом·м]])),J354/SQRT(Table_pg1[[#This Row],[Удельное сопротивление грунта, Ом·м]]))</f>
        <v/>
      </c>
      <c r="M354" s="62"/>
      <c r="N354" s="44"/>
      <c r="O354" s="43"/>
      <c r="P354" s="7" t="str">
        <f t="shared" si="29"/>
        <v/>
      </c>
      <c r="Q354" s="7" t="str">
        <f>IFERROR(IF(N354-N353&lt;=0,"",P354/SQRT(Table_pg2[[#This Row],[Удельное сопротивление грунта, Ом·м]])),P354/SQRT(Table_pg2[[#This Row],[Удельное сопротивление грунта, Ом·м]]))</f>
        <v/>
      </c>
      <c r="S354" s="62"/>
      <c r="T354" s="44"/>
      <c r="U354" s="43"/>
      <c r="V354" s="7" t="str">
        <f t="shared" si="30"/>
        <v/>
      </c>
      <c r="W354" s="7" t="str">
        <f>IFERROR(IF(T354-T353&lt;=0,"",V354/SQRT(Table_pg3[[#This Row],[Удельное сопротивление грунта, Ом·м]])),V354/SQRT(Table_pg3[[#This Row],[Удельное сопротивление грунта, Ом·м]]))</f>
        <v/>
      </c>
      <c r="Y354" s="62"/>
      <c r="Z354" s="44"/>
      <c r="AA354" s="43"/>
      <c r="AB354" s="7" t="str">
        <f t="shared" si="35"/>
        <v/>
      </c>
      <c r="AC354" s="7" t="str">
        <f>IFERROR(IF(Z354-Z353&lt;=0,"",AB354/SQRT(Table_pg4[[#This Row],[Удельное сопротивление грунта, Ом·м]])),AB354/SQRT(Table_pg4[[#This Row],[Удельное сопротивление грунта, Ом·м]]))</f>
        <v/>
      </c>
      <c r="AE354" s="62"/>
      <c r="AF354" s="44"/>
      <c r="AG354" s="43"/>
      <c r="AH354" s="7" t="str">
        <f t="shared" si="31"/>
        <v/>
      </c>
      <c r="AI354" s="7" t="str">
        <f>IFERROR(IF(AF354-AF353&lt;=0,"",AH354/SQRT(Table_pg5[[#This Row],[Удельное сопротивление грунта, Ом·м]])),AH354/SQRT(Table_pg5[[#This Row],[Удельное сопротивление грунта, Ом·м]]))</f>
        <v/>
      </c>
      <c r="AK354" s="62"/>
      <c r="AL354" s="44"/>
      <c r="AM354" s="43"/>
      <c r="AN354" s="7" t="str">
        <f t="shared" si="27"/>
        <v/>
      </c>
      <c r="AO354" s="7" t="str">
        <f>IFERROR(IF(AL354-AL353&lt;=0,"",AN354/SQRT(Table_pg6[[#This Row],[Удельное сопротивление грунта, Ом·м]])),AN354/SQRT(Table_pg6[[#This Row],[Удельное сопротивление грунта, Ом·м]]))</f>
        <v/>
      </c>
      <c r="AQ354" s="62"/>
      <c r="AR354" s="44"/>
      <c r="AS354" s="43"/>
      <c r="AT354" s="7" t="str">
        <f t="shared" si="32"/>
        <v/>
      </c>
      <c r="AU354" s="7" t="str">
        <f>IFERROR(IF(AR354-AR353&lt;=0,"",AT354/SQRT(Table_pg7[[#This Row],[Удельное сопротивление грунта, Ом·м]])),AT354/SQRT(Table_pg7[[#This Row],[Удельное сопротивление грунта, Ом·м]]))</f>
        <v/>
      </c>
      <c r="AW354" s="62"/>
      <c r="AX354" s="44"/>
      <c r="AY354" s="43"/>
      <c r="AZ354" s="7" t="str">
        <f t="shared" si="28"/>
        <v/>
      </c>
      <c r="BA354" s="7" t="str">
        <f>IFERROR(IF(AX354-AX353&lt;=0,"",AZ354/SQRT(Table_pg8[[#This Row],[Удельное сопротивление грунта, Ом·м]])),AZ354/SQRT(Table_pg8[[#This Row],[Удельное сопротивление грунта, Ом·м]]))</f>
        <v/>
      </c>
      <c r="BC354" s="62"/>
      <c r="BD354" s="44"/>
      <c r="BE354" s="43"/>
      <c r="BF354" s="7" t="str">
        <f t="shared" ref="BF354:BF417" si="36">IFERROR(IF(BD354-BD353&lt;=0,"",(BD354-BD353)*1000),100)</f>
        <v/>
      </c>
      <c r="BG354" s="7" t="str">
        <f>IFERROR(IF(BD354-AX373&lt;=0,"",BF354/SQRT(Table_pg9[[#This Row],[Удельное сопротивление грунта, Ом·м]])),BF354/SQRT(Table_pg9[[#This Row],[Удельное сопротивление грунта, Ом·м]]))</f>
        <v/>
      </c>
      <c r="BI354" s="62"/>
      <c r="BJ354" s="44"/>
      <c r="BK354" s="43"/>
      <c r="BM354" s="7" t="str">
        <f>IFERROR(IF(BJ354-BD383&lt;=0,"",BL354/SQRT(Table_pg10[[#This Row],[Удельное сопротивление грунта, Ом·м]])),BL354/SQRT(Table_pg10[[#This Row],[Удельное сопротивление грунта, Ом·м]]))</f>
        <v/>
      </c>
    </row>
    <row r="355" spans="1:65">
      <c r="A355" s="42"/>
      <c r="B355" s="44"/>
      <c r="C355" s="43"/>
      <c r="D355" s="7" t="str">
        <f t="shared" si="33"/>
        <v/>
      </c>
      <c r="E355" s="7" t="str">
        <f>IFERROR(IF(B355-B354&lt;=0,"",D355/SQRT(Table_pg[[#This Row],[Удельное сопротивление грунта, Ом·м]])),D355/SQRT(Table_pg[[#This Row],[Удельное сопротивление грунта, Ом·м]]))</f>
        <v/>
      </c>
      <c r="G355" s="49"/>
      <c r="H355" s="59"/>
      <c r="I355" s="56"/>
      <c r="J355" s="52" t="str">
        <f t="shared" si="34"/>
        <v/>
      </c>
      <c r="K355" s="7" t="str">
        <f>IFERROR(IF(H355-H354&lt;=0,"",J355/SQRT(Table_pg1[[#This Row],[Удельное сопротивление грунта, Ом·м]])),J355/SQRT(Table_pg1[[#This Row],[Удельное сопротивление грунта, Ом·м]]))</f>
        <v/>
      </c>
      <c r="M355" s="42"/>
      <c r="N355" s="44"/>
      <c r="O355" s="43"/>
      <c r="P355" s="7" t="str">
        <f t="shared" si="29"/>
        <v/>
      </c>
      <c r="Q355" s="7" t="str">
        <f>IFERROR(IF(N355-N354&lt;=0,"",P355/SQRT(Table_pg2[[#This Row],[Удельное сопротивление грунта, Ом·м]])),P355/SQRT(Table_pg2[[#This Row],[Удельное сопротивление грунта, Ом·м]]))</f>
        <v/>
      </c>
      <c r="S355" s="42"/>
      <c r="T355" s="44"/>
      <c r="U355" s="43"/>
      <c r="V355" s="7" t="str">
        <f t="shared" si="30"/>
        <v/>
      </c>
      <c r="W355" s="7" t="str">
        <f>IFERROR(IF(T355-T354&lt;=0,"",V355/SQRT(Table_pg3[[#This Row],[Удельное сопротивление грунта, Ом·м]])),V355/SQRT(Table_pg3[[#This Row],[Удельное сопротивление грунта, Ом·м]]))</f>
        <v/>
      </c>
      <c r="Y355" s="42"/>
      <c r="Z355" s="44"/>
      <c r="AA355" s="43"/>
      <c r="AB355" s="7" t="str">
        <f t="shared" si="35"/>
        <v/>
      </c>
      <c r="AC355" s="7" t="str">
        <f>IFERROR(IF(Z355-Z354&lt;=0,"",AB355/SQRT(Table_pg4[[#This Row],[Удельное сопротивление грунта, Ом·м]])),AB355/SQRT(Table_pg4[[#This Row],[Удельное сопротивление грунта, Ом·м]]))</f>
        <v/>
      </c>
      <c r="AE355" s="42"/>
      <c r="AF355" s="44"/>
      <c r="AG355" s="43"/>
      <c r="AH355" s="7" t="str">
        <f t="shared" si="31"/>
        <v/>
      </c>
      <c r="AI355" s="7" t="str">
        <f>IFERROR(IF(AF355-AF354&lt;=0,"",AH355/SQRT(Table_pg5[[#This Row],[Удельное сопротивление грунта, Ом·м]])),AH355/SQRT(Table_pg5[[#This Row],[Удельное сопротивление грунта, Ом·м]]))</f>
        <v/>
      </c>
      <c r="AK355" s="42"/>
      <c r="AL355" s="44"/>
      <c r="AM355" s="43"/>
      <c r="AN355" s="7" t="str">
        <f t="shared" si="27"/>
        <v/>
      </c>
      <c r="AO355" s="7" t="str">
        <f>IFERROR(IF(AL355-AL354&lt;=0,"",AN355/SQRT(Table_pg6[[#This Row],[Удельное сопротивление грунта, Ом·м]])),AN355/SQRT(Table_pg6[[#This Row],[Удельное сопротивление грунта, Ом·м]]))</f>
        <v/>
      </c>
      <c r="AQ355" s="42"/>
      <c r="AR355" s="44"/>
      <c r="AS355" s="43"/>
      <c r="AT355" s="7" t="str">
        <f t="shared" si="32"/>
        <v/>
      </c>
      <c r="AU355" s="7" t="str">
        <f>IFERROR(IF(AR355-AR354&lt;=0,"",AT355/SQRT(Table_pg7[[#This Row],[Удельное сопротивление грунта, Ом·м]])),AT355/SQRT(Table_pg7[[#This Row],[Удельное сопротивление грунта, Ом·м]]))</f>
        <v/>
      </c>
      <c r="AW355" s="42"/>
      <c r="AX355" s="44"/>
      <c r="AY355" s="43"/>
      <c r="AZ355" s="7" t="str">
        <f t="shared" si="28"/>
        <v/>
      </c>
      <c r="BA355" s="7" t="str">
        <f>IFERROR(IF(AX355-AX354&lt;=0,"",AZ355/SQRT(Table_pg8[[#This Row],[Удельное сопротивление грунта, Ом·м]])),AZ355/SQRT(Table_pg8[[#This Row],[Удельное сопротивление грунта, Ом·м]]))</f>
        <v/>
      </c>
      <c r="BC355" s="42"/>
      <c r="BD355" s="44"/>
      <c r="BE355" s="43"/>
      <c r="BF355" s="7" t="str">
        <f t="shared" si="36"/>
        <v/>
      </c>
      <c r="BG355" s="7" t="str">
        <f>IFERROR(IF(BD355-AX374&lt;=0,"",BF355/SQRT(Table_pg9[[#This Row],[Удельное сопротивление грунта, Ом·м]])),BF355/SQRT(Table_pg9[[#This Row],[Удельное сопротивление грунта, Ом·м]]))</f>
        <v/>
      </c>
      <c r="BI355" s="42"/>
      <c r="BJ355" s="44"/>
      <c r="BK355" s="43"/>
      <c r="BM355" s="7" t="str">
        <f>IFERROR(IF(BJ355-BD384&lt;=0,"",BL355/SQRT(Table_pg10[[#This Row],[Удельное сопротивление грунта, Ом·м]])),BL355/SQRT(Table_pg10[[#This Row],[Удельное сопротивление грунта, Ом·м]]))</f>
        <v/>
      </c>
    </row>
    <row r="356" spans="1:65">
      <c r="A356" s="62"/>
      <c r="B356" s="44"/>
      <c r="C356" s="43"/>
      <c r="D356" s="7" t="str">
        <f t="shared" si="33"/>
        <v/>
      </c>
      <c r="E356" s="7" t="str">
        <f>IFERROR(IF(B356-B355&lt;=0,"",D356/SQRT(Table_pg[[#This Row],[Удельное сопротивление грунта, Ом·м]])),D356/SQRT(Table_pg[[#This Row],[Удельное сопротивление грунта, Ом·м]]))</f>
        <v/>
      </c>
      <c r="G356" s="38"/>
      <c r="H356" s="58"/>
      <c r="I356" s="55"/>
      <c r="J356" s="53" t="str">
        <f t="shared" si="34"/>
        <v/>
      </c>
      <c r="K356" s="7" t="str">
        <f>IFERROR(IF(H356-H355&lt;=0,"",J356/SQRT(Table_pg1[[#This Row],[Удельное сопротивление грунта, Ом·м]])),J356/SQRT(Table_pg1[[#This Row],[Удельное сопротивление грунта, Ом·м]]))</f>
        <v/>
      </c>
      <c r="M356" s="62"/>
      <c r="N356" s="44"/>
      <c r="O356" s="43"/>
      <c r="P356" s="7" t="str">
        <f t="shared" si="29"/>
        <v/>
      </c>
      <c r="Q356" s="7" t="str">
        <f>IFERROR(IF(N356-N355&lt;=0,"",P356/SQRT(Table_pg2[[#This Row],[Удельное сопротивление грунта, Ом·м]])),P356/SQRT(Table_pg2[[#This Row],[Удельное сопротивление грунта, Ом·м]]))</f>
        <v/>
      </c>
      <c r="S356" s="62"/>
      <c r="T356" s="44"/>
      <c r="U356" s="43"/>
      <c r="V356" s="7" t="str">
        <f t="shared" si="30"/>
        <v/>
      </c>
      <c r="W356" s="7" t="str">
        <f>IFERROR(IF(T356-T355&lt;=0,"",V356/SQRT(Table_pg3[[#This Row],[Удельное сопротивление грунта, Ом·м]])),V356/SQRT(Table_pg3[[#This Row],[Удельное сопротивление грунта, Ом·м]]))</f>
        <v/>
      </c>
      <c r="Y356" s="62"/>
      <c r="Z356" s="44"/>
      <c r="AA356" s="43"/>
      <c r="AB356" s="7" t="str">
        <f t="shared" si="35"/>
        <v/>
      </c>
      <c r="AC356" s="7" t="str">
        <f>IFERROR(IF(Z356-Z355&lt;=0,"",AB356/SQRT(Table_pg4[[#This Row],[Удельное сопротивление грунта, Ом·м]])),AB356/SQRT(Table_pg4[[#This Row],[Удельное сопротивление грунта, Ом·м]]))</f>
        <v/>
      </c>
      <c r="AE356" s="62"/>
      <c r="AF356" s="44"/>
      <c r="AG356" s="43"/>
      <c r="AH356" s="7" t="str">
        <f t="shared" si="31"/>
        <v/>
      </c>
      <c r="AI356" s="7" t="str">
        <f>IFERROR(IF(AF356-AF355&lt;=0,"",AH356/SQRT(Table_pg5[[#This Row],[Удельное сопротивление грунта, Ом·м]])),AH356/SQRT(Table_pg5[[#This Row],[Удельное сопротивление грунта, Ом·м]]))</f>
        <v/>
      </c>
      <c r="AK356" s="62"/>
      <c r="AL356" s="44"/>
      <c r="AM356" s="43"/>
      <c r="AN356" s="7" t="str">
        <f t="shared" si="27"/>
        <v/>
      </c>
      <c r="AO356" s="7" t="str">
        <f>IFERROR(IF(AL356-AL355&lt;=0,"",AN356/SQRT(Table_pg6[[#This Row],[Удельное сопротивление грунта, Ом·м]])),AN356/SQRT(Table_pg6[[#This Row],[Удельное сопротивление грунта, Ом·м]]))</f>
        <v/>
      </c>
      <c r="AQ356" s="62"/>
      <c r="AR356" s="44"/>
      <c r="AS356" s="43"/>
      <c r="AT356" s="7" t="str">
        <f t="shared" si="32"/>
        <v/>
      </c>
      <c r="AU356" s="7" t="str">
        <f>IFERROR(IF(AR356-AR355&lt;=0,"",AT356/SQRT(Table_pg7[[#This Row],[Удельное сопротивление грунта, Ом·м]])),AT356/SQRT(Table_pg7[[#This Row],[Удельное сопротивление грунта, Ом·м]]))</f>
        <v/>
      </c>
      <c r="AW356" s="62"/>
      <c r="AX356" s="44"/>
      <c r="AY356" s="43"/>
      <c r="AZ356" s="7" t="str">
        <f t="shared" si="28"/>
        <v/>
      </c>
      <c r="BA356" s="7" t="str">
        <f>IFERROR(IF(AX356-AX355&lt;=0,"",AZ356/SQRT(Table_pg8[[#This Row],[Удельное сопротивление грунта, Ом·м]])),AZ356/SQRT(Table_pg8[[#This Row],[Удельное сопротивление грунта, Ом·м]]))</f>
        <v/>
      </c>
      <c r="BC356" s="62"/>
      <c r="BD356" s="44"/>
      <c r="BE356" s="43"/>
      <c r="BF356" s="7" t="str">
        <f t="shared" si="36"/>
        <v/>
      </c>
      <c r="BG356" s="7" t="str">
        <f>IFERROR(IF(BD356-AX375&lt;=0,"",BF356/SQRT(Table_pg9[[#This Row],[Удельное сопротивление грунта, Ом·м]])),BF356/SQRT(Table_pg9[[#This Row],[Удельное сопротивление грунта, Ом·м]]))</f>
        <v/>
      </c>
      <c r="BI356" s="62"/>
      <c r="BJ356" s="44"/>
      <c r="BK356" s="43"/>
      <c r="BM356" s="7" t="str">
        <f>IFERROR(IF(BJ356-BD385&lt;=0,"",BL356/SQRT(Table_pg10[[#This Row],[Удельное сопротивление грунта, Ом·м]])),BL356/SQRT(Table_pg10[[#This Row],[Удельное сопротивление грунта, Ом·м]]))</f>
        <v/>
      </c>
    </row>
    <row r="357" spans="1:65">
      <c r="A357" s="42"/>
      <c r="B357" s="44"/>
      <c r="C357" s="43"/>
      <c r="D357" s="7" t="str">
        <f t="shared" si="33"/>
        <v/>
      </c>
      <c r="E357" s="7" t="str">
        <f>IFERROR(IF(B357-B356&lt;=0,"",D357/SQRT(Table_pg[[#This Row],[Удельное сопротивление грунта, Ом·м]])),D357/SQRT(Table_pg[[#This Row],[Удельное сопротивление грунта, Ом·м]]))</f>
        <v/>
      </c>
      <c r="G357" s="49"/>
      <c r="H357" s="59"/>
      <c r="I357" s="56"/>
      <c r="J357" s="52" t="str">
        <f t="shared" si="34"/>
        <v/>
      </c>
      <c r="K357" s="7" t="str">
        <f>IFERROR(IF(H357-H356&lt;=0,"",J357/SQRT(Table_pg1[[#This Row],[Удельное сопротивление грунта, Ом·м]])),J357/SQRT(Table_pg1[[#This Row],[Удельное сопротивление грунта, Ом·м]]))</f>
        <v/>
      </c>
      <c r="M357" s="42"/>
      <c r="N357" s="44"/>
      <c r="O357" s="43"/>
      <c r="P357" s="7" t="str">
        <f t="shared" si="29"/>
        <v/>
      </c>
      <c r="Q357" s="7" t="str">
        <f>IFERROR(IF(N357-N356&lt;=0,"",P357/SQRT(Table_pg2[[#This Row],[Удельное сопротивление грунта, Ом·м]])),P357/SQRT(Table_pg2[[#This Row],[Удельное сопротивление грунта, Ом·м]]))</f>
        <v/>
      </c>
      <c r="S357" s="42"/>
      <c r="T357" s="44"/>
      <c r="U357" s="43"/>
      <c r="V357" s="7" t="str">
        <f t="shared" si="30"/>
        <v/>
      </c>
      <c r="W357" s="7" t="str">
        <f>IFERROR(IF(T357-T356&lt;=0,"",V357/SQRT(Table_pg3[[#This Row],[Удельное сопротивление грунта, Ом·м]])),V357/SQRT(Table_pg3[[#This Row],[Удельное сопротивление грунта, Ом·м]]))</f>
        <v/>
      </c>
      <c r="Y357" s="42"/>
      <c r="Z357" s="44"/>
      <c r="AA357" s="43"/>
      <c r="AB357" s="7" t="str">
        <f t="shared" si="35"/>
        <v/>
      </c>
      <c r="AC357" s="7" t="str">
        <f>IFERROR(IF(Z357-Z356&lt;=0,"",AB357/SQRT(Table_pg4[[#This Row],[Удельное сопротивление грунта, Ом·м]])),AB357/SQRT(Table_pg4[[#This Row],[Удельное сопротивление грунта, Ом·м]]))</f>
        <v/>
      </c>
      <c r="AE357" s="42"/>
      <c r="AF357" s="44"/>
      <c r="AG357" s="43"/>
      <c r="AH357" s="7" t="str">
        <f t="shared" si="31"/>
        <v/>
      </c>
      <c r="AI357" s="7" t="str">
        <f>IFERROR(IF(AF357-AF356&lt;=0,"",AH357/SQRT(Table_pg5[[#This Row],[Удельное сопротивление грунта, Ом·м]])),AH357/SQRT(Table_pg5[[#This Row],[Удельное сопротивление грунта, Ом·м]]))</f>
        <v/>
      </c>
      <c r="AK357" s="42"/>
      <c r="AL357" s="44"/>
      <c r="AM357" s="43"/>
      <c r="AN357" s="7" t="str">
        <f t="shared" si="27"/>
        <v/>
      </c>
      <c r="AO357" s="7" t="str">
        <f>IFERROR(IF(AL357-AL356&lt;=0,"",AN357/SQRT(Table_pg6[[#This Row],[Удельное сопротивление грунта, Ом·м]])),AN357/SQRT(Table_pg6[[#This Row],[Удельное сопротивление грунта, Ом·м]]))</f>
        <v/>
      </c>
      <c r="AQ357" s="42"/>
      <c r="AR357" s="44"/>
      <c r="AS357" s="43"/>
      <c r="AT357" s="7" t="str">
        <f t="shared" si="32"/>
        <v/>
      </c>
      <c r="AU357" s="7" t="str">
        <f>IFERROR(IF(AR357-AR356&lt;=0,"",AT357/SQRT(Table_pg7[[#This Row],[Удельное сопротивление грунта, Ом·м]])),AT357/SQRT(Table_pg7[[#This Row],[Удельное сопротивление грунта, Ом·м]]))</f>
        <v/>
      </c>
      <c r="AW357" s="42"/>
      <c r="AX357" s="44"/>
      <c r="AY357" s="43"/>
      <c r="AZ357" s="7" t="str">
        <f t="shared" si="28"/>
        <v/>
      </c>
      <c r="BA357" s="7" t="str">
        <f>IFERROR(IF(AX357-AX356&lt;=0,"",AZ357/SQRT(Table_pg8[[#This Row],[Удельное сопротивление грунта, Ом·м]])),AZ357/SQRT(Table_pg8[[#This Row],[Удельное сопротивление грунта, Ом·м]]))</f>
        <v/>
      </c>
      <c r="BC357" s="42"/>
      <c r="BD357" s="44"/>
      <c r="BE357" s="43"/>
      <c r="BF357" s="7" t="str">
        <f t="shared" si="36"/>
        <v/>
      </c>
      <c r="BG357" s="7" t="str">
        <f>IFERROR(IF(BD357-AX376&lt;=0,"",BF357/SQRT(Table_pg9[[#This Row],[Удельное сопротивление грунта, Ом·м]])),BF357/SQRT(Table_pg9[[#This Row],[Удельное сопротивление грунта, Ом·м]]))</f>
        <v/>
      </c>
      <c r="BI357" s="42"/>
      <c r="BJ357" s="44"/>
      <c r="BK357" s="43"/>
      <c r="BM357" s="7" t="str">
        <f>IFERROR(IF(BJ357-BD386&lt;=0,"",BL357/SQRT(Table_pg10[[#This Row],[Удельное сопротивление грунта, Ом·м]])),BL357/SQRT(Table_pg10[[#This Row],[Удельное сопротивление грунта, Ом·м]]))</f>
        <v/>
      </c>
    </row>
    <row r="358" spans="1:65">
      <c r="A358" s="62"/>
      <c r="B358" s="44"/>
      <c r="C358" s="43"/>
      <c r="D358" s="7" t="str">
        <f t="shared" si="33"/>
        <v/>
      </c>
      <c r="E358" s="7" t="str">
        <f>IFERROR(IF(B358-B357&lt;=0,"",D358/SQRT(Table_pg[[#This Row],[Удельное сопротивление грунта, Ом·м]])),D358/SQRT(Table_pg[[#This Row],[Удельное сопротивление грунта, Ом·м]]))</f>
        <v/>
      </c>
      <c r="G358" s="38"/>
      <c r="H358" s="58"/>
      <c r="I358" s="55"/>
      <c r="J358" s="53" t="str">
        <f t="shared" si="34"/>
        <v/>
      </c>
      <c r="K358" s="7" t="str">
        <f>IFERROR(IF(H358-H357&lt;=0,"",J358/SQRT(Table_pg1[[#This Row],[Удельное сопротивление грунта, Ом·м]])),J358/SQRT(Table_pg1[[#This Row],[Удельное сопротивление грунта, Ом·м]]))</f>
        <v/>
      </c>
      <c r="M358" s="62"/>
      <c r="N358" s="44"/>
      <c r="O358" s="43"/>
      <c r="P358" s="7" t="str">
        <f t="shared" si="29"/>
        <v/>
      </c>
      <c r="Q358" s="7" t="str">
        <f>IFERROR(IF(N358-N357&lt;=0,"",P358/SQRT(Table_pg2[[#This Row],[Удельное сопротивление грунта, Ом·м]])),P358/SQRT(Table_pg2[[#This Row],[Удельное сопротивление грунта, Ом·м]]))</f>
        <v/>
      </c>
      <c r="S358" s="62"/>
      <c r="T358" s="44"/>
      <c r="U358" s="43"/>
      <c r="V358" s="7" t="str">
        <f t="shared" si="30"/>
        <v/>
      </c>
      <c r="W358" s="7" t="str">
        <f>IFERROR(IF(T358-T357&lt;=0,"",V358/SQRT(Table_pg3[[#This Row],[Удельное сопротивление грунта, Ом·м]])),V358/SQRT(Table_pg3[[#This Row],[Удельное сопротивление грунта, Ом·м]]))</f>
        <v/>
      </c>
      <c r="Y358" s="62"/>
      <c r="Z358" s="44"/>
      <c r="AA358" s="43"/>
      <c r="AB358" s="7" t="str">
        <f t="shared" si="35"/>
        <v/>
      </c>
      <c r="AC358" s="7" t="str">
        <f>IFERROR(IF(Z358-Z357&lt;=0,"",AB358/SQRT(Table_pg4[[#This Row],[Удельное сопротивление грунта, Ом·м]])),AB358/SQRT(Table_pg4[[#This Row],[Удельное сопротивление грунта, Ом·м]]))</f>
        <v/>
      </c>
      <c r="AE358" s="62"/>
      <c r="AF358" s="44"/>
      <c r="AG358" s="43"/>
      <c r="AH358" s="7" t="str">
        <f t="shared" si="31"/>
        <v/>
      </c>
      <c r="AI358" s="7" t="str">
        <f>IFERROR(IF(AF358-AF357&lt;=0,"",AH358/SQRT(Table_pg5[[#This Row],[Удельное сопротивление грунта, Ом·м]])),AH358/SQRT(Table_pg5[[#This Row],[Удельное сопротивление грунта, Ом·м]]))</f>
        <v/>
      </c>
      <c r="AK358" s="62"/>
      <c r="AL358" s="44"/>
      <c r="AM358" s="43"/>
      <c r="AN358" s="7" t="str">
        <f t="shared" si="27"/>
        <v/>
      </c>
      <c r="AO358" s="7" t="str">
        <f>IFERROR(IF(AL358-AL357&lt;=0,"",AN358/SQRT(Table_pg6[[#This Row],[Удельное сопротивление грунта, Ом·м]])),AN358/SQRT(Table_pg6[[#This Row],[Удельное сопротивление грунта, Ом·м]]))</f>
        <v/>
      </c>
      <c r="AQ358" s="62"/>
      <c r="AR358" s="44"/>
      <c r="AS358" s="43"/>
      <c r="AT358" s="7" t="str">
        <f t="shared" si="32"/>
        <v/>
      </c>
      <c r="AU358" s="7" t="str">
        <f>IFERROR(IF(AR358-AR357&lt;=0,"",AT358/SQRT(Table_pg7[[#This Row],[Удельное сопротивление грунта, Ом·м]])),AT358/SQRT(Table_pg7[[#This Row],[Удельное сопротивление грунта, Ом·м]]))</f>
        <v/>
      </c>
      <c r="AW358" s="62"/>
      <c r="AX358" s="44"/>
      <c r="AY358" s="43"/>
      <c r="AZ358" s="7" t="str">
        <f t="shared" si="28"/>
        <v/>
      </c>
      <c r="BA358" s="7" t="str">
        <f>IFERROR(IF(AX358-AX357&lt;=0,"",AZ358/SQRT(Table_pg8[[#This Row],[Удельное сопротивление грунта, Ом·м]])),AZ358/SQRT(Table_pg8[[#This Row],[Удельное сопротивление грунта, Ом·м]]))</f>
        <v/>
      </c>
      <c r="BC358" s="62"/>
      <c r="BD358" s="44"/>
      <c r="BE358" s="43"/>
      <c r="BF358" s="7" t="str">
        <f t="shared" si="36"/>
        <v/>
      </c>
      <c r="BG358" s="7" t="str">
        <f>IFERROR(IF(BD358-AX377&lt;=0,"",BF358/SQRT(Table_pg9[[#This Row],[Удельное сопротивление грунта, Ом·м]])),BF358/SQRT(Table_pg9[[#This Row],[Удельное сопротивление грунта, Ом·м]]))</f>
        <v/>
      </c>
      <c r="BI358" s="62"/>
      <c r="BJ358" s="44"/>
      <c r="BK358" s="43"/>
      <c r="BM358" s="7" t="str">
        <f>IFERROR(IF(BJ358-BD387&lt;=0,"",BL358/SQRT(Table_pg10[[#This Row],[Удельное сопротивление грунта, Ом·м]])),BL358/SQRT(Table_pg10[[#This Row],[Удельное сопротивление грунта, Ом·м]]))</f>
        <v/>
      </c>
    </row>
    <row r="359" spans="1:65">
      <c r="A359" s="42"/>
      <c r="B359" s="44"/>
      <c r="C359" s="43"/>
      <c r="D359" s="7" t="str">
        <f t="shared" si="33"/>
        <v/>
      </c>
      <c r="E359" s="7" t="str">
        <f>IFERROR(IF(B359-B358&lt;=0,"",D359/SQRT(Table_pg[[#This Row],[Удельное сопротивление грунта, Ом·м]])),D359/SQRT(Table_pg[[#This Row],[Удельное сопротивление грунта, Ом·м]]))</f>
        <v/>
      </c>
      <c r="G359" s="49"/>
      <c r="H359" s="59"/>
      <c r="I359" s="56"/>
      <c r="J359" s="52" t="str">
        <f t="shared" si="34"/>
        <v/>
      </c>
      <c r="K359" s="7" t="str">
        <f>IFERROR(IF(H359-H358&lt;=0,"",J359/SQRT(Table_pg1[[#This Row],[Удельное сопротивление грунта, Ом·м]])),J359/SQRT(Table_pg1[[#This Row],[Удельное сопротивление грунта, Ом·м]]))</f>
        <v/>
      </c>
      <c r="M359" s="42"/>
      <c r="N359" s="44"/>
      <c r="O359" s="43"/>
      <c r="P359" s="7" t="str">
        <f t="shared" si="29"/>
        <v/>
      </c>
      <c r="Q359" s="7" t="str">
        <f>IFERROR(IF(N359-N358&lt;=0,"",P359/SQRT(Table_pg2[[#This Row],[Удельное сопротивление грунта, Ом·м]])),P359/SQRT(Table_pg2[[#This Row],[Удельное сопротивление грунта, Ом·м]]))</f>
        <v/>
      </c>
      <c r="S359" s="42"/>
      <c r="T359" s="44"/>
      <c r="U359" s="43"/>
      <c r="V359" s="7" t="str">
        <f t="shared" si="30"/>
        <v/>
      </c>
      <c r="W359" s="7" t="str">
        <f>IFERROR(IF(T359-T358&lt;=0,"",V359/SQRT(Table_pg3[[#This Row],[Удельное сопротивление грунта, Ом·м]])),V359/SQRT(Table_pg3[[#This Row],[Удельное сопротивление грунта, Ом·м]]))</f>
        <v/>
      </c>
      <c r="Y359" s="42"/>
      <c r="Z359" s="44"/>
      <c r="AA359" s="43"/>
      <c r="AB359" s="7" t="str">
        <f t="shared" si="35"/>
        <v/>
      </c>
      <c r="AC359" s="7" t="str">
        <f>IFERROR(IF(Z359-Z358&lt;=0,"",AB359/SQRT(Table_pg4[[#This Row],[Удельное сопротивление грунта, Ом·м]])),AB359/SQRT(Table_pg4[[#This Row],[Удельное сопротивление грунта, Ом·м]]))</f>
        <v/>
      </c>
      <c r="AE359" s="42"/>
      <c r="AF359" s="44"/>
      <c r="AG359" s="43"/>
      <c r="AH359" s="7" t="str">
        <f t="shared" si="31"/>
        <v/>
      </c>
      <c r="AI359" s="7" t="str">
        <f>IFERROR(IF(AF359-AF358&lt;=0,"",AH359/SQRT(Table_pg5[[#This Row],[Удельное сопротивление грунта, Ом·м]])),AH359/SQRT(Table_pg5[[#This Row],[Удельное сопротивление грунта, Ом·м]]))</f>
        <v/>
      </c>
      <c r="AK359" s="42"/>
      <c r="AL359" s="44"/>
      <c r="AM359" s="43"/>
      <c r="AN359" s="7" t="str">
        <f t="shared" si="27"/>
        <v/>
      </c>
      <c r="AO359" s="7" t="str">
        <f>IFERROR(IF(AL359-AL358&lt;=0,"",AN359/SQRT(Table_pg6[[#This Row],[Удельное сопротивление грунта, Ом·м]])),AN359/SQRT(Table_pg6[[#This Row],[Удельное сопротивление грунта, Ом·м]]))</f>
        <v/>
      </c>
      <c r="AQ359" s="42"/>
      <c r="AR359" s="44"/>
      <c r="AS359" s="43"/>
      <c r="AT359" s="7" t="str">
        <f t="shared" si="32"/>
        <v/>
      </c>
      <c r="AU359" s="7" t="str">
        <f>IFERROR(IF(AR359-AR358&lt;=0,"",AT359/SQRT(Table_pg7[[#This Row],[Удельное сопротивление грунта, Ом·м]])),AT359/SQRT(Table_pg7[[#This Row],[Удельное сопротивление грунта, Ом·м]]))</f>
        <v/>
      </c>
      <c r="AW359" s="42"/>
      <c r="AX359" s="44"/>
      <c r="AY359" s="43"/>
      <c r="AZ359" s="7" t="str">
        <f t="shared" si="28"/>
        <v/>
      </c>
      <c r="BA359" s="7" t="str">
        <f>IFERROR(IF(AX359-AX358&lt;=0,"",AZ359/SQRT(Table_pg8[[#This Row],[Удельное сопротивление грунта, Ом·м]])),AZ359/SQRT(Table_pg8[[#This Row],[Удельное сопротивление грунта, Ом·м]]))</f>
        <v/>
      </c>
      <c r="BC359" s="42"/>
      <c r="BD359" s="44"/>
      <c r="BE359" s="43"/>
      <c r="BF359" s="7" t="str">
        <f t="shared" si="36"/>
        <v/>
      </c>
      <c r="BG359" s="7" t="str">
        <f>IFERROR(IF(BD359-AX378&lt;=0,"",BF359/SQRT(Table_pg9[[#This Row],[Удельное сопротивление грунта, Ом·м]])),BF359/SQRT(Table_pg9[[#This Row],[Удельное сопротивление грунта, Ом·м]]))</f>
        <v/>
      </c>
      <c r="BI359" s="42"/>
      <c r="BJ359" s="44"/>
      <c r="BK359" s="43"/>
      <c r="BM359" s="7" t="str">
        <f>IFERROR(IF(BJ359-BD388&lt;=0,"",BL359/SQRT(Table_pg10[[#This Row],[Удельное сопротивление грунта, Ом·м]])),BL359/SQRT(Table_pg10[[#This Row],[Удельное сопротивление грунта, Ом·м]]))</f>
        <v/>
      </c>
    </row>
    <row r="360" spans="1:65">
      <c r="A360" s="62"/>
      <c r="B360" s="44"/>
      <c r="C360" s="43"/>
      <c r="D360" s="7" t="str">
        <f t="shared" si="33"/>
        <v/>
      </c>
      <c r="E360" s="7" t="str">
        <f>IFERROR(IF(B360-B359&lt;=0,"",D360/SQRT(Table_pg[[#This Row],[Удельное сопротивление грунта, Ом·м]])),D360/SQRT(Table_pg[[#This Row],[Удельное сопротивление грунта, Ом·м]]))</f>
        <v/>
      </c>
      <c r="G360" s="38"/>
      <c r="H360" s="58"/>
      <c r="I360" s="55"/>
      <c r="J360" s="53" t="str">
        <f t="shared" si="34"/>
        <v/>
      </c>
      <c r="K360" s="7" t="str">
        <f>IFERROR(IF(H360-H359&lt;=0,"",J360/SQRT(Table_pg1[[#This Row],[Удельное сопротивление грунта, Ом·м]])),J360/SQRT(Table_pg1[[#This Row],[Удельное сопротивление грунта, Ом·м]]))</f>
        <v/>
      </c>
      <c r="M360" s="62"/>
      <c r="N360" s="44"/>
      <c r="O360" s="43"/>
      <c r="P360" s="7" t="str">
        <f t="shared" si="29"/>
        <v/>
      </c>
      <c r="Q360" s="7" t="str">
        <f>IFERROR(IF(N360-N359&lt;=0,"",P360/SQRT(Table_pg2[[#This Row],[Удельное сопротивление грунта, Ом·м]])),P360/SQRT(Table_pg2[[#This Row],[Удельное сопротивление грунта, Ом·м]]))</f>
        <v/>
      </c>
      <c r="S360" s="62"/>
      <c r="T360" s="44"/>
      <c r="U360" s="43"/>
      <c r="V360" s="7" t="str">
        <f t="shared" si="30"/>
        <v/>
      </c>
      <c r="W360" s="7" t="str">
        <f>IFERROR(IF(T360-T359&lt;=0,"",V360/SQRT(Table_pg3[[#This Row],[Удельное сопротивление грунта, Ом·м]])),V360/SQRT(Table_pg3[[#This Row],[Удельное сопротивление грунта, Ом·м]]))</f>
        <v/>
      </c>
      <c r="Y360" s="62"/>
      <c r="Z360" s="44"/>
      <c r="AA360" s="43"/>
      <c r="AB360" s="7" t="str">
        <f t="shared" si="35"/>
        <v/>
      </c>
      <c r="AC360" s="7" t="str">
        <f>IFERROR(IF(Z360-Z359&lt;=0,"",AB360/SQRT(Table_pg4[[#This Row],[Удельное сопротивление грунта, Ом·м]])),AB360/SQRT(Table_pg4[[#This Row],[Удельное сопротивление грунта, Ом·м]]))</f>
        <v/>
      </c>
      <c r="AE360" s="62"/>
      <c r="AF360" s="44"/>
      <c r="AG360" s="43"/>
      <c r="AH360" s="7" t="str">
        <f t="shared" si="31"/>
        <v/>
      </c>
      <c r="AI360" s="7" t="str">
        <f>IFERROR(IF(AF360-AF359&lt;=0,"",AH360/SQRT(Table_pg5[[#This Row],[Удельное сопротивление грунта, Ом·м]])),AH360/SQRT(Table_pg5[[#This Row],[Удельное сопротивление грунта, Ом·м]]))</f>
        <v/>
      </c>
      <c r="AK360" s="62"/>
      <c r="AL360" s="44"/>
      <c r="AM360" s="43"/>
      <c r="AN360" s="7" t="str">
        <f t="shared" si="27"/>
        <v/>
      </c>
      <c r="AO360" s="7" t="str">
        <f>IFERROR(IF(AL360-AL359&lt;=0,"",AN360/SQRT(Table_pg6[[#This Row],[Удельное сопротивление грунта, Ом·м]])),AN360/SQRT(Table_pg6[[#This Row],[Удельное сопротивление грунта, Ом·м]]))</f>
        <v/>
      </c>
      <c r="AQ360" s="62"/>
      <c r="AR360" s="44"/>
      <c r="AS360" s="43"/>
      <c r="AT360" s="7" t="str">
        <f t="shared" si="32"/>
        <v/>
      </c>
      <c r="AU360" s="7" t="str">
        <f>IFERROR(IF(AR360-AR359&lt;=0,"",AT360/SQRT(Table_pg7[[#This Row],[Удельное сопротивление грунта, Ом·м]])),AT360/SQRT(Table_pg7[[#This Row],[Удельное сопротивление грунта, Ом·м]]))</f>
        <v/>
      </c>
      <c r="AW360" s="62"/>
      <c r="AX360" s="44"/>
      <c r="AY360" s="43"/>
      <c r="AZ360" s="7" t="str">
        <f t="shared" si="28"/>
        <v/>
      </c>
      <c r="BA360" s="7" t="str">
        <f>IFERROR(IF(AX360-AX359&lt;=0,"",AZ360/SQRT(Table_pg8[[#This Row],[Удельное сопротивление грунта, Ом·м]])),AZ360/SQRT(Table_pg8[[#This Row],[Удельное сопротивление грунта, Ом·м]]))</f>
        <v/>
      </c>
      <c r="BC360" s="62"/>
      <c r="BD360" s="44"/>
      <c r="BE360" s="43"/>
      <c r="BF360" s="7" t="str">
        <f t="shared" si="36"/>
        <v/>
      </c>
      <c r="BG360" s="7" t="str">
        <f>IFERROR(IF(BD360-AX379&lt;=0,"",BF360/SQRT(Table_pg9[[#This Row],[Удельное сопротивление грунта, Ом·м]])),BF360/SQRT(Table_pg9[[#This Row],[Удельное сопротивление грунта, Ом·м]]))</f>
        <v/>
      </c>
      <c r="BI360" s="62"/>
      <c r="BJ360" s="44"/>
      <c r="BK360" s="43"/>
      <c r="BM360" s="7" t="str">
        <f>IFERROR(IF(BJ360-BD389&lt;=0,"",BL360/SQRT(Table_pg10[[#This Row],[Удельное сопротивление грунта, Ом·м]])),BL360/SQRT(Table_pg10[[#This Row],[Удельное сопротивление грунта, Ом·м]]))</f>
        <v/>
      </c>
    </row>
    <row r="361" spans="1:65">
      <c r="A361" s="42"/>
      <c r="B361" s="44"/>
      <c r="C361" s="43"/>
      <c r="D361" s="7" t="str">
        <f t="shared" si="33"/>
        <v/>
      </c>
      <c r="E361" s="7" t="str">
        <f>IFERROR(IF(B361-B360&lt;=0,"",D361/SQRT(Table_pg[[#This Row],[Удельное сопротивление грунта, Ом·м]])),D361/SQRT(Table_pg[[#This Row],[Удельное сопротивление грунта, Ом·м]]))</f>
        <v/>
      </c>
      <c r="G361" s="49"/>
      <c r="H361" s="59"/>
      <c r="I361" s="56"/>
      <c r="J361" s="52" t="str">
        <f t="shared" si="34"/>
        <v/>
      </c>
      <c r="K361" s="7" t="str">
        <f>IFERROR(IF(H361-H360&lt;=0,"",J361/SQRT(Table_pg1[[#This Row],[Удельное сопротивление грунта, Ом·м]])),J361/SQRT(Table_pg1[[#This Row],[Удельное сопротивление грунта, Ом·м]]))</f>
        <v/>
      </c>
      <c r="M361" s="42"/>
      <c r="N361" s="44"/>
      <c r="O361" s="43"/>
      <c r="P361" s="7" t="str">
        <f t="shared" si="29"/>
        <v/>
      </c>
      <c r="Q361" s="7" t="str">
        <f>IFERROR(IF(N361-N360&lt;=0,"",P361/SQRT(Table_pg2[[#This Row],[Удельное сопротивление грунта, Ом·м]])),P361/SQRT(Table_pg2[[#This Row],[Удельное сопротивление грунта, Ом·м]]))</f>
        <v/>
      </c>
      <c r="S361" s="42"/>
      <c r="T361" s="44"/>
      <c r="U361" s="43"/>
      <c r="V361" s="7" t="str">
        <f t="shared" si="30"/>
        <v/>
      </c>
      <c r="W361" s="7" t="str">
        <f>IFERROR(IF(T361-T360&lt;=0,"",V361/SQRT(Table_pg3[[#This Row],[Удельное сопротивление грунта, Ом·м]])),V361/SQRT(Table_pg3[[#This Row],[Удельное сопротивление грунта, Ом·м]]))</f>
        <v/>
      </c>
      <c r="Y361" s="42"/>
      <c r="Z361" s="44"/>
      <c r="AA361" s="43"/>
      <c r="AB361" s="7" t="str">
        <f t="shared" si="35"/>
        <v/>
      </c>
      <c r="AC361" s="7" t="str">
        <f>IFERROR(IF(Z361-Z360&lt;=0,"",AB361/SQRT(Table_pg4[[#This Row],[Удельное сопротивление грунта, Ом·м]])),AB361/SQRT(Table_pg4[[#This Row],[Удельное сопротивление грунта, Ом·м]]))</f>
        <v/>
      </c>
      <c r="AE361" s="42"/>
      <c r="AF361" s="44"/>
      <c r="AG361" s="43"/>
      <c r="AH361" s="7" t="str">
        <f t="shared" si="31"/>
        <v/>
      </c>
      <c r="AI361" s="7" t="str">
        <f>IFERROR(IF(AF361-AF360&lt;=0,"",AH361/SQRT(Table_pg5[[#This Row],[Удельное сопротивление грунта, Ом·м]])),AH361/SQRT(Table_pg5[[#This Row],[Удельное сопротивление грунта, Ом·м]]))</f>
        <v/>
      </c>
      <c r="AK361" s="42"/>
      <c r="AL361" s="44"/>
      <c r="AM361" s="43"/>
      <c r="AN361" s="7" t="str">
        <f t="shared" ref="AN361:AN424" si="37">IFERROR(IF(AL361-AL360&lt;=0,"",(AL361-AL360)*1000),100)</f>
        <v/>
      </c>
      <c r="AO361" s="7" t="str">
        <f>IFERROR(IF(AL361-AL360&lt;=0,"",AN361/SQRT(Table_pg6[[#This Row],[Удельное сопротивление грунта, Ом·м]])),AN361/SQRT(Table_pg6[[#This Row],[Удельное сопротивление грунта, Ом·м]]))</f>
        <v/>
      </c>
      <c r="AQ361" s="42"/>
      <c r="AR361" s="44"/>
      <c r="AS361" s="43"/>
      <c r="AT361" s="7" t="str">
        <f t="shared" si="32"/>
        <v/>
      </c>
      <c r="AU361" s="7" t="str">
        <f>IFERROR(IF(AR361-AR360&lt;=0,"",AT361/SQRT(Table_pg7[[#This Row],[Удельное сопротивление грунта, Ом·м]])),AT361/SQRT(Table_pg7[[#This Row],[Удельное сопротивление грунта, Ом·м]]))</f>
        <v/>
      </c>
      <c r="AW361" s="42"/>
      <c r="AX361" s="44"/>
      <c r="AY361" s="43"/>
      <c r="AZ361" s="7" t="str">
        <f t="shared" ref="AZ361:AZ424" si="38">IFERROR(IF(AX361-AX360&lt;=0,"",(AX361-AX360)*1000),100)</f>
        <v/>
      </c>
      <c r="BA361" s="7" t="str">
        <f>IFERROR(IF(AX361-AX360&lt;=0,"",AZ361/SQRT(Table_pg8[[#This Row],[Удельное сопротивление грунта, Ом·м]])),AZ361/SQRT(Table_pg8[[#This Row],[Удельное сопротивление грунта, Ом·м]]))</f>
        <v/>
      </c>
      <c r="BC361" s="42"/>
      <c r="BD361" s="44"/>
      <c r="BE361" s="43"/>
      <c r="BF361" s="7" t="str">
        <f t="shared" si="36"/>
        <v/>
      </c>
      <c r="BG361" s="7" t="str">
        <f>IFERROR(IF(BD361-AX380&lt;=0,"",BF361/SQRT(Table_pg9[[#This Row],[Удельное сопротивление грунта, Ом·м]])),BF361/SQRT(Table_pg9[[#This Row],[Удельное сопротивление грунта, Ом·м]]))</f>
        <v/>
      </c>
      <c r="BI361" s="42"/>
      <c r="BJ361" s="44"/>
      <c r="BK361" s="43"/>
      <c r="BM361" s="7" t="str">
        <f>IFERROR(IF(BJ361-BD390&lt;=0,"",BL361/SQRT(Table_pg10[[#This Row],[Удельное сопротивление грунта, Ом·м]])),BL361/SQRT(Table_pg10[[#This Row],[Удельное сопротивление грунта, Ом·м]]))</f>
        <v/>
      </c>
    </row>
    <row r="362" spans="1:65">
      <c r="A362" s="62"/>
      <c r="B362" s="44"/>
      <c r="C362" s="43"/>
      <c r="D362" s="7" t="str">
        <f t="shared" si="33"/>
        <v/>
      </c>
      <c r="E362" s="7" t="str">
        <f>IFERROR(IF(B362-B361&lt;=0,"",D362/SQRT(Table_pg[[#This Row],[Удельное сопротивление грунта, Ом·м]])),D362/SQRT(Table_pg[[#This Row],[Удельное сопротивление грунта, Ом·м]]))</f>
        <v/>
      </c>
      <c r="G362" s="38"/>
      <c r="H362" s="58"/>
      <c r="I362" s="55"/>
      <c r="J362" s="53" t="str">
        <f t="shared" si="34"/>
        <v/>
      </c>
      <c r="K362" s="7" t="str">
        <f>IFERROR(IF(H362-H361&lt;=0,"",J362/SQRT(Table_pg1[[#This Row],[Удельное сопротивление грунта, Ом·м]])),J362/SQRT(Table_pg1[[#This Row],[Удельное сопротивление грунта, Ом·м]]))</f>
        <v/>
      </c>
      <c r="M362" s="62"/>
      <c r="N362" s="44"/>
      <c r="O362" s="43"/>
      <c r="P362" s="7" t="str">
        <f t="shared" si="29"/>
        <v/>
      </c>
      <c r="Q362" s="7" t="str">
        <f>IFERROR(IF(N362-N361&lt;=0,"",P362/SQRT(Table_pg2[[#This Row],[Удельное сопротивление грунта, Ом·м]])),P362/SQRT(Table_pg2[[#This Row],[Удельное сопротивление грунта, Ом·м]]))</f>
        <v/>
      </c>
      <c r="S362" s="62"/>
      <c r="T362" s="44"/>
      <c r="U362" s="43"/>
      <c r="V362" s="7" t="str">
        <f t="shared" si="30"/>
        <v/>
      </c>
      <c r="W362" s="7" t="str">
        <f>IFERROR(IF(T362-T361&lt;=0,"",V362/SQRT(Table_pg3[[#This Row],[Удельное сопротивление грунта, Ом·м]])),V362/SQRT(Table_pg3[[#This Row],[Удельное сопротивление грунта, Ом·м]]))</f>
        <v/>
      </c>
      <c r="Y362" s="62"/>
      <c r="Z362" s="44"/>
      <c r="AA362" s="43"/>
      <c r="AB362" s="7" t="str">
        <f t="shared" si="35"/>
        <v/>
      </c>
      <c r="AC362" s="7" t="str">
        <f>IFERROR(IF(Z362-Z361&lt;=0,"",AB362/SQRT(Table_pg4[[#This Row],[Удельное сопротивление грунта, Ом·м]])),AB362/SQRT(Table_pg4[[#This Row],[Удельное сопротивление грунта, Ом·м]]))</f>
        <v/>
      </c>
      <c r="AE362" s="62"/>
      <c r="AF362" s="44"/>
      <c r="AG362" s="43"/>
      <c r="AH362" s="7" t="str">
        <f t="shared" si="31"/>
        <v/>
      </c>
      <c r="AI362" s="7" t="str">
        <f>IFERROR(IF(AF362-AF361&lt;=0,"",AH362/SQRT(Table_pg5[[#This Row],[Удельное сопротивление грунта, Ом·м]])),AH362/SQRT(Table_pg5[[#This Row],[Удельное сопротивление грунта, Ом·м]]))</f>
        <v/>
      </c>
      <c r="AK362" s="62"/>
      <c r="AL362" s="44"/>
      <c r="AM362" s="43"/>
      <c r="AN362" s="7" t="str">
        <f t="shared" si="37"/>
        <v/>
      </c>
      <c r="AO362" s="7" t="str">
        <f>IFERROR(IF(AL362-AL361&lt;=0,"",AN362/SQRT(Table_pg6[[#This Row],[Удельное сопротивление грунта, Ом·м]])),AN362/SQRT(Table_pg6[[#This Row],[Удельное сопротивление грунта, Ом·м]]))</f>
        <v/>
      </c>
      <c r="AQ362" s="62"/>
      <c r="AR362" s="44"/>
      <c r="AS362" s="43"/>
      <c r="AT362" s="7" t="str">
        <f t="shared" si="32"/>
        <v/>
      </c>
      <c r="AU362" s="7" t="str">
        <f>IFERROR(IF(AR362-AR361&lt;=0,"",AT362/SQRT(Table_pg7[[#This Row],[Удельное сопротивление грунта, Ом·м]])),AT362/SQRT(Table_pg7[[#This Row],[Удельное сопротивление грунта, Ом·м]]))</f>
        <v/>
      </c>
      <c r="AW362" s="62"/>
      <c r="AX362" s="44"/>
      <c r="AY362" s="43"/>
      <c r="AZ362" s="7" t="str">
        <f t="shared" si="38"/>
        <v/>
      </c>
      <c r="BA362" s="7" t="str">
        <f>IFERROR(IF(AX362-AX361&lt;=0,"",AZ362/SQRT(Table_pg8[[#This Row],[Удельное сопротивление грунта, Ом·м]])),AZ362/SQRT(Table_pg8[[#This Row],[Удельное сопротивление грунта, Ом·м]]))</f>
        <v/>
      </c>
      <c r="BC362" s="62"/>
      <c r="BD362" s="44"/>
      <c r="BE362" s="43"/>
      <c r="BF362" s="7" t="str">
        <f t="shared" si="36"/>
        <v/>
      </c>
      <c r="BG362" s="7" t="str">
        <f>IFERROR(IF(BD362-AX381&lt;=0,"",BF362/SQRT(Table_pg9[[#This Row],[Удельное сопротивление грунта, Ом·м]])),BF362/SQRT(Table_pg9[[#This Row],[Удельное сопротивление грунта, Ом·м]]))</f>
        <v/>
      </c>
      <c r="BI362" s="62"/>
      <c r="BJ362" s="44"/>
      <c r="BK362" s="43"/>
      <c r="BM362" s="7" t="str">
        <f>IFERROR(IF(BJ362-BD391&lt;=0,"",BL362/SQRT(Table_pg10[[#This Row],[Удельное сопротивление грунта, Ом·м]])),BL362/SQRT(Table_pg10[[#This Row],[Удельное сопротивление грунта, Ом·м]]))</f>
        <v/>
      </c>
    </row>
    <row r="363" spans="1:65">
      <c r="A363" s="42"/>
      <c r="B363" s="44"/>
      <c r="C363" s="43"/>
      <c r="D363" s="7" t="str">
        <f t="shared" si="33"/>
        <v/>
      </c>
      <c r="E363" s="7" t="str">
        <f>IFERROR(IF(B363-B362&lt;=0,"",D363/SQRT(Table_pg[[#This Row],[Удельное сопротивление грунта, Ом·м]])),D363/SQRT(Table_pg[[#This Row],[Удельное сопротивление грунта, Ом·м]]))</f>
        <v/>
      </c>
      <c r="G363" s="49"/>
      <c r="H363" s="59"/>
      <c r="I363" s="56"/>
      <c r="J363" s="52" t="str">
        <f t="shared" si="34"/>
        <v/>
      </c>
      <c r="K363" s="7" t="str">
        <f>IFERROR(IF(H363-H362&lt;=0,"",J363/SQRT(Table_pg1[[#This Row],[Удельное сопротивление грунта, Ом·м]])),J363/SQRT(Table_pg1[[#This Row],[Удельное сопротивление грунта, Ом·м]]))</f>
        <v/>
      </c>
      <c r="M363" s="42"/>
      <c r="N363" s="44"/>
      <c r="O363" s="43"/>
      <c r="P363" s="7" t="str">
        <f t="shared" si="29"/>
        <v/>
      </c>
      <c r="Q363" s="7" t="str">
        <f>IFERROR(IF(N363-N362&lt;=0,"",P363/SQRT(Table_pg2[[#This Row],[Удельное сопротивление грунта, Ом·м]])),P363/SQRT(Table_pg2[[#This Row],[Удельное сопротивление грунта, Ом·м]]))</f>
        <v/>
      </c>
      <c r="S363" s="42"/>
      <c r="T363" s="44"/>
      <c r="U363" s="43"/>
      <c r="V363" s="7" t="str">
        <f t="shared" si="30"/>
        <v/>
      </c>
      <c r="W363" s="7" t="str">
        <f>IFERROR(IF(T363-T362&lt;=0,"",V363/SQRT(Table_pg3[[#This Row],[Удельное сопротивление грунта, Ом·м]])),V363/SQRT(Table_pg3[[#This Row],[Удельное сопротивление грунта, Ом·м]]))</f>
        <v/>
      </c>
      <c r="Y363" s="42"/>
      <c r="Z363" s="44"/>
      <c r="AA363" s="43"/>
      <c r="AB363" s="7" t="str">
        <f t="shared" si="35"/>
        <v/>
      </c>
      <c r="AC363" s="7" t="str">
        <f>IFERROR(IF(Z363-Z362&lt;=0,"",AB363/SQRT(Table_pg4[[#This Row],[Удельное сопротивление грунта, Ом·м]])),AB363/SQRT(Table_pg4[[#This Row],[Удельное сопротивление грунта, Ом·м]]))</f>
        <v/>
      </c>
      <c r="AE363" s="42"/>
      <c r="AF363" s="44"/>
      <c r="AG363" s="43"/>
      <c r="AH363" s="7" t="str">
        <f t="shared" si="31"/>
        <v/>
      </c>
      <c r="AI363" s="7" t="str">
        <f>IFERROR(IF(AF363-AF362&lt;=0,"",AH363/SQRT(Table_pg5[[#This Row],[Удельное сопротивление грунта, Ом·м]])),AH363/SQRT(Table_pg5[[#This Row],[Удельное сопротивление грунта, Ом·м]]))</f>
        <v/>
      </c>
      <c r="AK363" s="42"/>
      <c r="AL363" s="44"/>
      <c r="AM363" s="43"/>
      <c r="AN363" s="7" t="str">
        <f t="shared" si="37"/>
        <v/>
      </c>
      <c r="AO363" s="7" t="str">
        <f>IFERROR(IF(AL363-AL362&lt;=0,"",AN363/SQRT(Table_pg6[[#This Row],[Удельное сопротивление грунта, Ом·м]])),AN363/SQRT(Table_pg6[[#This Row],[Удельное сопротивление грунта, Ом·м]]))</f>
        <v/>
      </c>
      <c r="AQ363" s="42"/>
      <c r="AR363" s="44"/>
      <c r="AS363" s="43"/>
      <c r="AT363" s="7" t="str">
        <f t="shared" si="32"/>
        <v/>
      </c>
      <c r="AU363" s="7" t="str">
        <f>IFERROR(IF(AR363-AR362&lt;=0,"",AT363/SQRT(Table_pg7[[#This Row],[Удельное сопротивление грунта, Ом·м]])),AT363/SQRT(Table_pg7[[#This Row],[Удельное сопротивление грунта, Ом·м]]))</f>
        <v/>
      </c>
      <c r="AW363" s="42"/>
      <c r="AX363" s="44"/>
      <c r="AY363" s="43"/>
      <c r="AZ363" s="7" t="str">
        <f t="shared" si="38"/>
        <v/>
      </c>
      <c r="BA363" s="7" t="str">
        <f>IFERROR(IF(AX363-AX362&lt;=0,"",AZ363/SQRT(Table_pg8[[#This Row],[Удельное сопротивление грунта, Ом·м]])),AZ363/SQRT(Table_pg8[[#This Row],[Удельное сопротивление грунта, Ом·м]]))</f>
        <v/>
      </c>
      <c r="BC363" s="42"/>
      <c r="BD363" s="44"/>
      <c r="BE363" s="43"/>
      <c r="BF363" s="7" t="str">
        <f t="shared" si="36"/>
        <v/>
      </c>
      <c r="BG363" s="7" t="str">
        <f>IFERROR(IF(BD363-AX382&lt;=0,"",BF363/SQRT(Table_pg9[[#This Row],[Удельное сопротивление грунта, Ом·м]])),BF363/SQRT(Table_pg9[[#This Row],[Удельное сопротивление грунта, Ом·м]]))</f>
        <v/>
      </c>
      <c r="BI363" s="42"/>
      <c r="BJ363" s="44"/>
      <c r="BK363" s="43"/>
      <c r="BM363" s="7" t="str">
        <f>IFERROR(IF(BJ363-BD392&lt;=0,"",BL363/SQRT(Table_pg10[[#This Row],[Удельное сопротивление грунта, Ом·м]])),BL363/SQRT(Table_pg10[[#This Row],[Удельное сопротивление грунта, Ом·м]]))</f>
        <v/>
      </c>
    </row>
    <row r="364" spans="1:65">
      <c r="A364" s="62"/>
      <c r="B364" s="44"/>
      <c r="C364" s="43"/>
      <c r="D364" s="7" t="str">
        <f t="shared" si="33"/>
        <v/>
      </c>
      <c r="E364" s="7" t="str">
        <f>IFERROR(IF(B364-B363&lt;=0,"",D364/SQRT(Table_pg[[#This Row],[Удельное сопротивление грунта, Ом·м]])),D364/SQRT(Table_pg[[#This Row],[Удельное сопротивление грунта, Ом·м]]))</f>
        <v/>
      </c>
      <c r="G364" s="38"/>
      <c r="H364" s="58"/>
      <c r="I364" s="55"/>
      <c r="J364" s="53" t="str">
        <f t="shared" si="34"/>
        <v/>
      </c>
      <c r="K364" s="7" t="str">
        <f>IFERROR(IF(H364-H363&lt;=0,"",J364/SQRT(Table_pg1[[#This Row],[Удельное сопротивление грунта, Ом·м]])),J364/SQRT(Table_pg1[[#This Row],[Удельное сопротивление грунта, Ом·м]]))</f>
        <v/>
      </c>
      <c r="M364" s="62"/>
      <c r="N364" s="44"/>
      <c r="O364" s="43"/>
      <c r="P364" s="7" t="str">
        <f t="shared" si="29"/>
        <v/>
      </c>
      <c r="Q364" s="7" t="str">
        <f>IFERROR(IF(N364-N363&lt;=0,"",P364/SQRT(Table_pg2[[#This Row],[Удельное сопротивление грунта, Ом·м]])),P364/SQRT(Table_pg2[[#This Row],[Удельное сопротивление грунта, Ом·м]]))</f>
        <v/>
      </c>
      <c r="S364" s="62"/>
      <c r="T364" s="44"/>
      <c r="U364" s="43"/>
      <c r="V364" s="7" t="str">
        <f t="shared" si="30"/>
        <v/>
      </c>
      <c r="W364" s="7" t="str">
        <f>IFERROR(IF(T364-T363&lt;=0,"",V364/SQRT(Table_pg3[[#This Row],[Удельное сопротивление грунта, Ом·м]])),V364/SQRT(Table_pg3[[#This Row],[Удельное сопротивление грунта, Ом·м]]))</f>
        <v/>
      </c>
      <c r="Y364" s="62"/>
      <c r="Z364" s="44"/>
      <c r="AA364" s="43"/>
      <c r="AB364" s="7" t="str">
        <f t="shared" si="35"/>
        <v/>
      </c>
      <c r="AC364" s="7" t="str">
        <f>IFERROR(IF(Z364-Z363&lt;=0,"",AB364/SQRT(Table_pg4[[#This Row],[Удельное сопротивление грунта, Ом·м]])),AB364/SQRT(Table_pg4[[#This Row],[Удельное сопротивление грунта, Ом·м]]))</f>
        <v/>
      </c>
      <c r="AE364" s="62"/>
      <c r="AF364" s="44"/>
      <c r="AG364" s="43"/>
      <c r="AH364" s="7" t="str">
        <f t="shared" si="31"/>
        <v/>
      </c>
      <c r="AI364" s="7" t="str">
        <f>IFERROR(IF(AF364-AF363&lt;=0,"",AH364/SQRT(Table_pg5[[#This Row],[Удельное сопротивление грунта, Ом·м]])),AH364/SQRT(Table_pg5[[#This Row],[Удельное сопротивление грунта, Ом·м]]))</f>
        <v/>
      </c>
      <c r="AK364" s="62"/>
      <c r="AL364" s="44"/>
      <c r="AM364" s="43"/>
      <c r="AN364" s="7" t="str">
        <f t="shared" si="37"/>
        <v/>
      </c>
      <c r="AO364" s="7" t="str">
        <f>IFERROR(IF(AL364-AL363&lt;=0,"",AN364/SQRT(Table_pg6[[#This Row],[Удельное сопротивление грунта, Ом·м]])),AN364/SQRT(Table_pg6[[#This Row],[Удельное сопротивление грунта, Ом·м]]))</f>
        <v/>
      </c>
      <c r="AQ364" s="62"/>
      <c r="AR364" s="44"/>
      <c r="AS364" s="43"/>
      <c r="AT364" s="7" t="str">
        <f t="shared" si="32"/>
        <v/>
      </c>
      <c r="AU364" s="7" t="str">
        <f>IFERROR(IF(AR364-AR363&lt;=0,"",AT364/SQRT(Table_pg7[[#This Row],[Удельное сопротивление грунта, Ом·м]])),AT364/SQRT(Table_pg7[[#This Row],[Удельное сопротивление грунта, Ом·м]]))</f>
        <v/>
      </c>
      <c r="AW364" s="62"/>
      <c r="AX364" s="44"/>
      <c r="AY364" s="43"/>
      <c r="AZ364" s="7" t="str">
        <f t="shared" si="38"/>
        <v/>
      </c>
      <c r="BA364" s="7" t="str">
        <f>IFERROR(IF(AX364-AX363&lt;=0,"",AZ364/SQRT(Table_pg8[[#This Row],[Удельное сопротивление грунта, Ом·м]])),AZ364/SQRT(Table_pg8[[#This Row],[Удельное сопротивление грунта, Ом·м]]))</f>
        <v/>
      </c>
      <c r="BC364" s="62"/>
      <c r="BD364" s="44"/>
      <c r="BE364" s="43"/>
      <c r="BF364" s="7" t="str">
        <f t="shared" si="36"/>
        <v/>
      </c>
      <c r="BG364" s="7" t="str">
        <f>IFERROR(IF(BD364-AX383&lt;=0,"",BF364/SQRT(Table_pg9[[#This Row],[Удельное сопротивление грунта, Ом·м]])),BF364/SQRT(Table_pg9[[#This Row],[Удельное сопротивление грунта, Ом·м]]))</f>
        <v/>
      </c>
      <c r="BI364" s="62"/>
      <c r="BJ364" s="44"/>
      <c r="BK364" s="43"/>
      <c r="BM364" s="7" t="str">
        <f>IFERROR(IF(BJ364-BD393&lt;=0,"",BL364/SQRT(Table_pg10[[#This Row],[Удельное сопротивление грунта, Ом·м]])),BL364/SQRT(Table_pg10[[#This Row],[Удельное сопротивление грунта, Ом·м]]))</f>
        <v/>
      </c>
    </row>
    <row r="365" spans="1:65">
      <c r="A365" s="42"/>
      <c r="B365" s="44"/>
      <c r="C365" s="43"/>
      <c r="D365" s="7" t="str">
        <f t="shared" si="33"/>
        <v/>
      </c>
      <c r="E365" s="7" t="str">
        <f>IFERROR(IF(B365-B364&lt;=0,"",D365/SQRT(Table_pg[[#This Row],[Удельное сопротивление грунта, Ом·м]])),D365/SQRT(Table_pg[[#This Row],[Удельное сопротивление грунта, Ом·м]]))</f>
        <v/>
      </c>
      <c r="G365" s="49"/>
      <c r="H365" s="59"/>
      <c r="I365" s="56"/>
      <c r="J365" s="52" t="str">
        <f t="shared" si="34"/>
        <v/>
      </c>
      <c r="K365" s="7" t="str">
        <f>IFERROR(IF(H365-H364&lt;=0,"",J365/SQRT(Table_pg1[[#This Row],[Удельное сопротивление грунта, Ом·м]])),J365/SQRT(Table_pg1[[#This Row],[Удельное сопротивление грунта, Ом·м]]))</f>
        <v/>
      </c>
      <c r="M365" s="42"/>
      <c r="N365" s="44"/>
      <c r="O365" s="43"/>
      <c r="P365" s="7" t="str">
        <f t="shared" si="29"/>
        <v/>
      </c>
      <c r="Q365" s="7" t="str">
        <f>IFERROR(IF(N365-N364&lt;=0,"",P365/SQRT(Table_pg2[[#This Row],[Удельное сопротивление грунта, Ом·м]])),P365/SQRT(Table_pg2[[#This Row],[Удельное сопротивление грунта, Ом·м]]))</f>
        <v/>
      </c>
      <c r="S365" s="42"/>
      <c r="T365" s="44"/>
      <c r="U365" s="43"/>
      <c r="V365" s="7" t="str">
        <f t="shared" si="30"/>
        <v/>
      </c>
      <c r="W365" s="7" t="str">
        <f>IFERROR(IF(T365-T364&lt;=0,"",V365/SQRT(Table_pg3[[#This Row],[Удельное сопротивление грунта, Ом·м]])),V365/SQRT(Table_pg3[[#This Row],[Удельное сопротивление грунта, Ом·м]]))</f>
        <v/>
      </c>
      <c r="Y365" s="42"/>
      <c r="Z365" s="44"/>
      <c r="AA365" s="43"/>
      <c r="AB365" s="7" t="str">
        <f t="shared" si="35"/>
        <v/>
      </c>
      <c r="AC365" s="7" t="str">
        <f>IFERROR(IF(Z365-Z364&lt;=0,"",AB365/SQRT(Table_pg4[[#This Row],[Удельное сопротивление грунта, Ом·м]])),AB365/SQRT(Table_pg4[[#This Row],[Удельное сопротивление грунта, Ом·м]]))</f>
        <v/>
      </c>
      <c r="AE365" s="42"/>
      <c r="AF365" s="44"/>
      <c r="AG365" s="43"/>
      <c r="AH365" s="7" t="str">
        <f t="shared" si="31"/>
        <v/>
      </c>
      <c r="AI365" s="7" t="str">
        <f>IFERROR(IF(AF365-AF364&lt;=0,"",AH365/SQRT(Table_pg5[[#This Row],[Удельное сопротивление грунта, Ом·м]])),AH365/SQRT(Table_pg5[[#This Row],[Удельное сопротивление грунта, Ом·м]]))</f>
        <v/>
      </c>
      <c r="AK365" s="42"/>
      <c r="AL365" s="44"/>
      <c r="AM365" s="43"/>
      <c r="AN365" s="7" t="str">
        <f t="shared" si="37"/>
        <v/>
      </c>
      <c r="AO365" s="7" t="str">
        <f>IFERROR(IF(AL365-AL364&lt;=0,"",AN365/SQRT(Table_pg6[[#This Row],[Удельное сопротивление грунта, Ом·м]])),AN365/SQRT(Table_pg6[[#This Row],[Удельное сопротивление грунта, Ом·м]]))</f>
        <v/>
      </c>
      <c r="AQ365" s="42"/>
      <c r="AR365" s="44"/>
      <c r="AS365" s="43"/>
      <c r="AT365" s="7" t="str">
        <f t="shared" si="32"/>
        <v/>
      </c>
      <c r="AU365" s="7" t="str">
        <f>IFERROR(IF(AR365-AR364&lt;=0,"",AT365/SQRT(Table_pg7[[#This Row],[Удельное сопротивление грунта, Ом·м]])),AT365/SQRT(Table_pg7[[#This Row],[Удельное сопротивление грунта, Ом·м]]))</f>
        <v/>
      </c>
      <c r="AW365" s="42"/>
      <c r="AX365" s="44"/>
      <c r="AY365" s="43"/>
      <c r="AZ365" s="7" t="str">
        <f t="shared" si="38"/>
        <v/>
      </c>
      <c r="BA365" s="7" t="str">
        <f>IFERROR(IF(AX365-AX364&lt;=0,"",AZ365/SQRT(Table_pg8[[#This Row],[Удельное сопротивление грунта, Ом·м]])),AZ365/SQRT(Table_pg8[[#This Row],[Удельное сопротивление грунта, Ом·м]]))</f>
        <v/>
      </c>
      <c r="BC365" s="42"/>
      <c r="BD365" s="44"/>
      <c r="BE365" s="43"/>
      <c r="BF365" s="7" t="str">
        <f t="shared" si="36"/>
        <v/>
      </c>
      <c r="BG365" s="7" t="str">
        <f>IFERROR(IF(BD365-AX384&lt;=0,"",BF365/SQRT(Table_pg9[[#This Row],[Удельное сопротивление грунта, Ом·м]])),BF365/SQRT(Table_pg9[[#This Row],[Удельное сопротивление грунта, Ом·м]]))</f>
        <v/>
      </c>
      <c r="BI365" s="42"/>
      <c r="BJ365" s="44"/>
      <c r="BK365" s="43"/>
      <c r="BM365" s="7" t="str">
        <f>IFERROR(IF(BJ365-BD394&lt;=0,"",BL365/SQRT(Table_pg10[[#This Row],[Удельное сопротивление грунта, Ом·м]])),BL365/SQRT(Table_pg10[[#This Row],[Удельное сопротивление грунта, Ом·м]]))</f>
        <v/>
      </c>
    </row>
    <row r="366" spans="1:65">
      <c r="A366" s="62"/>
      <c r="B366" s="44"/>
      <c r="C366" s="43"/>
      <c r="D366" s="7" t="str">
        <f t="shared" si="33"/>
        <v/>
      </c>
      <c r="E366" s="7" t="str">
        <f>IFERROR(IF(B366-B365&lt;=0,"",D366/SQRT(Table_pg[[#This Row],[Удельное сопротивление грунта, Ом·м]])),D366/SQRT(Table_pg[[#This Row],[Удельное сопротивление грунта, Ом·м]]))</f>
        <v/>
      </c>
      <c r="G366" s="38"/>
      <c r="H366" s="58"/>
      <c r="I366" s="55"/>
      <c r="J366" s="53" t="str">
        <f t="shared" si="34"/>
        <v/>
      </c>
      <c r="K366" s="7" t="str">
        <f>IFERROR(IF(H366-H365&lt;=0,"",J366/SQRT(Table_pg1[[#This Row],[Удельное сопротивление грунта, Ом·м]])),J366/SQRT(Table_pg1[[#This Row],[Удельное сопротивление грунта, Ом·м]]))</f>
        <v/>
      </c>
      <c r="M366" s="62"/>
      <c r="N366" s="44"/>
      <c r="O366" s="43"/>
      <c r="P366" s="7" t="str">
        <f t="shared" si="29"/>
        <v/>
      </c>
      <c r="Q366" s="7" t="str">
        <f>IFERROR(IF(N366-N365&lt;=0,"",P366/SQRT(Table_pg2[[#This Row],[Удельное сопротивление грунта, Ом·м]])),P366/SQRT(Table_pg2[[#This Row],[Удельное сопротивление грунта, Ом·м]]))</f>
        <v/>
      </c>
      <c r="S366" s="62"/>
      <c r="T366" s="44"/>
      <c r="U366" s="43"/>
      <c r="V366" s="7" t="str">
        <f t="shared" si="30"/>
        <v/>
      </c>
      <c r="W366" s="7" t="str">
        <f>IFERROR(IF(T366-T365&lt;=0,"",V366/SQRT(Table_pg3[[#This Row],[Удельное сопротивление грунта, Ом·м]])),V366/SQRT(Table_pg3[[#This Row],[Удельное сопротивление грунта, Ом·м]]))</f>
        <v/>
      </c>
      <c r="Y366" s="62"/>
      <c r="Z366" s="44"/>
      <c r="AA366" s="43"/>
      <c r="AB366" s="7" t="str">
        <f t="shared" si="35"/>
        <v/>
      </c>
      <c r="AC366" s="7" t="str">
        <f>IFERROR(IF(Z366-Z365&lt;=0,"",AB366/SQRT(Table_pg4[[#This Row],[Удельное сопротивление грунта, Ом·м]])),AB366/SQRT(Table_pg4[[#This Row],[Удельное сопротивление грунта, Ом·м]]))</f>
        <v/>
      </c>
      <c r="AE366" s="62"/>
      <c r="AF366" s="44"/>
      <c r="AG366" s="43"/>
      <c r="AH366" s="7" t="str">
        <f t="shared" si="31"/>
        <v/>
      </c>
      <c r="AI366" s="7" t="str">
        <f>IFERROR(IF(AF366-AF365&lt;=0,"",AH366/SQRT(Table_pg5[[#This Row],[Удельное сопротивление грунта, Ом·м]])),AH366/SQRT(Table_pg5[[#This Row],[Удельное сопротивление грунта, Ом·м]]))</f>
        <v/>
      </c>
      <c r="AK366" s="62"/>
      <c r="AL366" s="44"/>
      <c r="AM366" s="43"/>
      <c r="AN366" s="7" t="str">
        <f t="shared" si="37"/>
        <v/>
      </c>
      <c r="AO366" s="7" t="str">
        <f>IFERROR(IF(AL366-AL365&lt;=0,"",AN366/SQRT(Table_pg6[[#This Row],[Удельное сопротивление грунта, Ом·м]])),AN366/SQRT(Table_pg6[[#This Row],[Удельное сопротивление грунта, Ом·м]]))</f>
        <v/>
      </c>
      <c r="AQ366" s="62"/>
      <c r="AR366" s="44"/>
      <c r="AS366" s="43"/>
      <c r="AT366" s="7" t="str">
        <f t="shared" si="32"/>
        <v/>
      </c>
      <c r="AU366" s="7" t="str">
        <f>IFERROR(IF(AR366-AR365&lt;=0,"",AT366/SQRT(Table_pg7[[#This Row],[Удельное сопротивление грунта, Ом·м]])),AT366/SQRT(Table_pg7[[#This Row],[Удельное сопротивление грунта, Ом·м]]))</f>
        <v/>
      </c>
      <c r="AW366" s="62"/>
      <c r="AX366" s="44"/>
      <c r="AY366" s="43"/>
      <c r="AZ366" s="7" t="str">
        <f t="shared" si="38"/>
        <v/>
      </c>
      <c r="BA366" s="7" t="str">
        <f>IFERROR(IF(AX366-AX365&lt;=0,"",AZ366/SQRT(Table_pg8[[#This Row],[Удельное сопротивление грунта, Ом·м]])),AZ366/SQRT(Table_pg8[[#This Row],[Удельное сопротивление грунта, Ом·м]]))</f>
        <v/>
      </c>
      <c r="BC366" s="62"/>
      <c r="BD366" s="44"/>
      <c r="BE366" s="43"/>
      <c r="BF366" s="7" t="str">
        <f t="shared" si="36"/>
        <v/>
      </c>
      <c r="BG366" s="7" t="str">
        <f>IFERROR(IF(BD366-AX385&lt;=0,"",BF366/SQRT(Table_pg9[[#This Row],[Удельное сопротивление грунта, Ом·м]])),BF366/SQRT(Table_pg9[[#This Row],[Удельное сопротивление грунта, Ом·м]]))</f>
        <v/>
      </c>
      <c r="BI366" s="62"/>
      <c r="BJ366" s="44"/>
      <c r="BK366" s="43"/>
      <c r="BM366" s="7" t="str">
        <f>IFERROR(IF(BJ366-BD395&lt;=0,"",BL366/SQRT(Table_pg10[[#This Row],[Удельное сопротивление грунта, Ом·м]])),BL366/SQRT(Table_pg10[[#This Row],[Удельное сопротивление грунта, Ом·м]]))</f>
        <v/>
      </c>
    </row>
    <row r="367" spans="1:65">
      <c r="A367" s="42"/>
      <c r="B367" s="44"/>
      <c r="C367" s="43"/>
      <c r="D367" s="7" t="str">
        <f t="shared" si="33"/>
        <v/>
      </c>
      <c r="E367" s="7" t="str">
        <f>IFERROR(IF(B367-B366&lt;=0,"",D367/SQRT(Table_pg[[#This Row],[Удельное сопротивление грунта, Ом·м]])),D367/SQRT(Table_pg[[#This Row],[Удельное сопротивление грунта, Ом·м]]))</f>
        <v/>
      </c>
      <c r="G367" s="49"/>
      <c r="H367" s="59"/>
      <c r="I367" s="56"/>
      <c r="J367" s="52" t="str">
        <f t="shared" si="34"/>
        <v/>
      </c>
      <c r="K367" s="7" t="str">
        <f>IFERROR(IF(H367-H366&lt;=0,"",J367/SQRT(Table_pg1[[#This Row],[Удельное сопротивление грунта, Ом·м]])),J367/SQRT(Table_pg1[[#This Row],[Удельное сопротивление грунта, Ом·м]]))</f>
        <v/>
      </c>
      <c r="M367" s="42"/>
      <c r="N367" s="44"/>
      <c r="O367" s="43"/>
      <c r="P367" s="7" t="str">
        <f t="shared" si="29"/>
        <v/>
      </c>
      <c r="Q367" s="7" t="str">
        <f>IFERROR(IF(N367-N366&lt;=0,"",P367/SQRT(Table_pg2[[#This Row],[Удельное сопротивление грунта, Ом·м]])),P367/SQRT(Table_pg2[[#This Row],[Удельное сопротивление грунта, Ом·м]]))</f>
        <v/>
      </c>
      <c r="S367" s="42"/>
      <c r="T367" s="44"/>
      <c r="U367" s="43"/>
      <c r="V367" s="7" t="str">
        <f t="shared" si="30"/>
        <v/>
      </c>
      <c r="W367" s="7" t="str">
        <f>IFERROR(IF(T367-T366&lt;=0,"",V367/SQRT(Table_pg3[[#This Row],[Удельное сопротивление грунта, Ом·м]])),V367/SQRT(Table_pg3[[#This Row],[Удельное сопротивление грунта, Ом·м]]))</f>
        <v/>
      </c>
      <c r="Y367" s="42"/>
      <c r="Z367" s="44"/>
      <c r="AA367" s="43"/>
      <c r="AB367" s="7" t="str">
        <f t="shared" si="35"/>
        <v/>
      </c>
      <c r="AC367" s="7" t="str">
        <f>IFERROR(IF(Z367-Z366&lt;=0,"",AB367/SQRT(Table_pg4[[#This Row],[Удельное сопротивление грунта, Ом·м]])),AB367/SQRT(Table_pg4[[#This Row],[Удельное сопротивление грунта, Ом·м]]))</f>
        <v/>
      </c>
      <c r="AE367" s="42"/>
      <c r="AF367" s="44"/>
      <c r="AG367" s="43"/>
      <c r="AH367" s="7" t="str">
        <f t="shared" si="31"/>
        <v/>
      </c>
      <c r="AI367" s="7" t="str">
        <f>IFERROR(IF(AF367-AF366&lt;=0,"",AH367/SQRT(Table_pg5[[#This Row],[Удельное сопротивление грунта, Ом·м]])),AH367/SQRT(Table_pg5[[#This Row],[Удельное сопротивление грунта, Ом·м]]))</f>
        <v/>
      </c>
      <c r="AK367" s="42"/>
      <c r="AL367" s="44"/>
      <c r="AM367" s="43"/>
      <c r="AN367" s="7" t="str">
        <f t="shared" si="37"/>
        <v/>
      </c>
      <c r="AO367" s="7" t="str">
        <f>IFERROR(IF(AL367-AL366&lt;=0,"",AN367/SQRT(Table_pg6[[#This Row],[Удельное сопротивление грунта, Ом·м]])),AN367/SQRT(Table_pg6[[#This Row],[Удельное сопротивление грунта, Ом·м]]))</f>
        <v/>
      </c>
      <c r="AQ367" s="42"/>
      <c r="AR367" s="44"/>
      <c r="AS367" s="43"/>
      <c r="AT367" s="7" t="str">
        <f t="shared" si="32"/>
        <v/>
      </c>
      <c r="AU367" s="7" t="str">
        <f>IFERROR(IF(AR367-AR366&lt;=0,"",AT367/SQRT(Table_pg7[[#This Row],[Удельное сопротивление грунта, Ом·м]])),AT367/SQRT(Table_pg7[[#This Row],[Удельное сопротивление грунта, Ом·м]]))</f>
        <v/>
      </c>
      <c r="AW367" s="42"/>
      <c r="AX367" s="44"/>
      <c r="AY367" s="43"/>
      <c r="AZ367" s="7" t="str">
        <f t="shared" si="38"/>
        <v/>
      </c>
      <c r="BA367" s="7" t="str">
        <f>IFERROR(IF(AX367-AX366&lt;=0,"",AZ367/SQRT(Table_pg8[[#This Row],[Удельное сопротивление грунта, Ом·м]])),AZ367/SQRT(Table_pg8[[#This Row],[Удельное сопротивление грунта, Ом·м]]))</f>
        <v/>
      </c>
      <c r="BC367" s="42"/>
      <c r="BD367" s="44"/>
      <c r="BE367" s="43"/>
      <c r="BF367" s="7" t="str">
        <f t="shared" si="36"/>
        <v/>
      </c>
      <c r="BG367" s="7" t="str">
        <f>IFERROR(IF(BD367-AX386&lt;=0,"",BF367/SQRT(Table_pg9[[#This Row],[Удельное сопротивление грунта, Ом·м]])),BF367/SQRT(Table_pg9[[#This Row],[Удельное сопротивление грунта, Ом·м]]))</f>
        <v/>
      </c>
      <c r="BI367" s="42"/>
      <c r="BJ367" s="44"/>
      <c r="BK367" s="43"/>
      <c r="BM367" s="7" t="str">
        <f>IFERROR(IF(BJ367-BD396&lt;=0,"",BL367/SQRT(Table_pg10[[#This Row],[Удельное сопротивление грунта, Ом·м]])),BL367/SQRT(Table_pg10[[#This Row],[Удельное сопротивление грунта, Ом·м]]))</f>
        <v/>
      </c>
    </row>
    <row r="368" spans="1:65">
      <c r="A368" s="62"/>
      <c r="B368" s="44"/>
      <c r="C368" s="43"/>
      <c r="D368" s="7" t="str">
        <f t="shared" si="33"/>
        <v/>
      </c>
      <c r="E368" s="7" t="str">
        <f>IFERROR(IF(B368-B367&lt;=0,"",D368/SQRT(Table_pg[[#This Row],[Удельное сопротивление грунта, Ом·м]])),D368/SQRT(Table_pg[[#This Row],[Удельное сопротивление грунта, Ом·м]]))</f>
        <v/>
      </c>
      <c r="G368" s="38"/>
      <c r="H368" s="58"/>
      <c r="I368" s="55"/>
      <c r="J368" s="53" t="str">
        <f t="shared" si="34"/>
        <v/>
      </c>
      <c r="K368" s="7" t="str">
        <f>IFERROR(IF(H368-H367&lt;=0,"",J368/SQRT(Table_pg1[[#This Row],[Удельное сопротивление грунта, Ом·м]])),J368/SQRT(Table_pg1[[#This Row],[Удельное сопротивление грунта, Ом·м]]))</f>
        <v/>
      </c>
      <c r="M368" s="62"/>
      <c r="N368" s="44"/>
      <c r="O368" s="43"/>
      <c r="P368" s="7" t="str">
        <f t="shared" si="29"/>
        <v/>
      </c>
      <c r="Q368" s="7" t="str">
        <f>IFERROR(IF(N368-N367&lt;=0,"",P368/SQRT(Table_pg2[[#This Row],[Удельное сопротивление грунта, Ом·м]])),P368/SQRT(Table_pg2[[#This Row],[Удельное сопротивление грунта, Ом·м]]))</f>
        <v/>
      </c>
      <c r="S368" s="62"/>
      <c r="T368" s="44"/>
      <c r="U368" s="43"/>
      <c r="V368" s="7" t="str">
        <f t="shared" si="30"/>
        <v/>
      </c>
      <c r="W368" s="7" t="str">
        <f>IFERROR(IF(T368-T367&lt;=0,"",V368/SQRT(Table_pg3[[#This Row],[Удельное сопротивление грунта, Ом·м]])),V368/SQRT(Table_pg3[[#This Row],[Удельное сопротивление грунта, Ом·м]]))</f>
        <v/>
      </c>
      <c r="Y368" s="62"/>
      <c r="Z368" s="44"/>
      <c r="AA368" s="43"/>
      <c r="AB368" s="7" t="str">
        <f t="shared" si="35"/>
        <v/>
      </c>
      <c r="AC368" s="7" t="str">
        <f>IFERROR(IF(Z368-Z367&lt;=0,"",AB368/SQRT(Table_pg4[[#This Row],[Удельное сопротивление грунта, Ом·м]])),AB368/SQRT(Table_pg4[[#This Row],[Удельное сопротивление грунта, Ом·м]]))</f>
        <v/>
      </c>
      <c r="AE368" s="62"/>
      <c r="AF368" s="44"/>
      <c r="AG368" s="43"/>
      <c r="AH368" s="7" t="str">
        <f t="shared" si="31"/>
        <v/>
      </c>
      <c r="AI368" s="7" t="str">
        <f>IFERROR(IF(AF368-AF367&lt;=0,"",AH368/SQRT(Table_pg5[[#This Row],[Удельное сопротивление грунта, Ом·м]])),AH368/SQRT(Table_pg5[[#This Row],[Удельное сопротивление грунта, Ом·м]]))</f>
        <v/>
      </c>
      <c r="AK368" s="62"/>
      <c r="AL368" s="44"/>
      <c r="AM368" s="43"/>
      <c r="AN368" s="7" t="str">
        <f t="shared" si="37"/>
        <v/>
      </c>
      <c r="AO368" s="7" t="str">
        <f>IFERROR(IF(AL368-AL367&lt;=0,"",AN368/SQRT(Table_pg6[[#This Row],[Удельное сопротивление грунта, Ом·м]])),AN368/SQRT(Table_pg6[[#This Row],[Удельное сопротивление грунта, Ом·м]]))</f>
        <v/>
      </c>
      <c r="AQ368" s="62"/>
      <c r="AR368" s="44"/>
      <c r="AS368" s="43"/>
      <c r="AT368" s="7" t="str">
        <f t="shared" si="32"/>
        <v/>
      </c>
      <c r="AU368" s="7" t="str">
        <f>IFERROR(IF(AR368-AR367&lt;=0,"",AT368/SQRT(Table_pg7[[#This Row],[Удельное сопротивление грунта, Ом·м]])),AT368/SQRT(Table_pg7[[#This Row],[Удельное сопротивление грунта, Ом·м]]))</f>
        <v/>
      </c>
      <c r="AW368" s="62"/>
      <c r="AX368" s="44"/>
      <c r="AY368" s="43"/>
      <c r="AZ368" s="7" t="str">
        <f t="shared" si="38"/>
        <v/>
      </c>
      <c r="BA368" s="7" t="str">
        <f>IFERROR(IF(AX368-AX367&lt;=0,"",AZ368/SQRT(Table_pg8[[#This Row],[Удельное сопротивление грунта, Ом·м]])),AZ368/SQRT(Table_pg8[[#This Row],[Удельное сопротивление грунта, Ом·м]]))</f>
        <v/>
      </c>
      <c r="BC368" s="62"/>
      <c r="BD368" s="44"/>
      <c r="BE368" s="43"/>
      <c r="BF368" s="7" t="str">
        <f t="shared" si="36"/>
        <v/>
      </c>
      <c r="BG368" s="7" t="str">
        <f>IFERROR(IF(BD368-AX387&lt;=0,"",BF368/SQRT(Table_pg9[[#This Row],[Удельное сопротивление грунта, Ом·м]])),BF368/SQRT(Table_pg9[[#This Row],[Удельное сопротивление грунта, Ом·м]]))</f>
        <v/>
      </c>
      <c r="BI368" s="62"/>
      <c r="BJ368" s="44"/>
      <c r="BK368" s="43"/>
      <c r="BM368" s="7" t="str">
        <f>IFERROR(IF(BJ368-BD397&lt;=0,"",BL368/SQRT(Table_pg10[[#This Row],[Удельное сопротивление грунта, Ом·м]])),BL368/SQRT(Table_pg10[[#This Row],[Удельное сопротивление грунта, Ом·м]]))</f>
        <v/>
      </c>
    </row>
    <row r="369" spans="1:65">
      <c r="A369" s="42"/>
      <c r="B369" s="44"/>
      <c r="C369" s="43"/>
      <c r="D369" s="7" t="str">
        <f t="shared" si="33"/>
        <v/>
      </c>
      <c r="E369" s="7" t="str">
        <f>IFERROR(IF(B369-B368&lt;=0,"",D369/SQRT(Table_pg[[#This Row],[Удельное сопротивление грунта, Ом·м]])),D369/SQRT(Table_pg[[#This Row],[Удельное сопротивление грунта, Ом·м]]))</f>
        <v/>
      </c>
      <c r="G369" s="49"/>
      <c r="H369" s="59"/>
      <c r="I369" s="56"/>
      <c r="J369" s="52" t="str">
        <f t="shared" si="34"/>
        <v/>
      </c>
      <c r="K369" s="7" t="str">
        <f>IFERROR(IF(H369-H368&lt;=0,"",J369/SQRT(Table_pg1[[#This Row],[Удельное сопротивление грунта, Ом·м]])),J369/SQRT(Table_pg1[[#This Row],[Удельное сопротивление грунта, Ом·м]]))</f>
        <v/>
      </c>
      <c r="M369" s="42"/>
      <c r="N369" s="44"/>
      <c r="O369" s="43"/>
      <c r="P369" s="7" t="str">
        <f t="shared" si="29"/>
        <v/>
      </c>
      <c r="Q369" s="7" t="str">
        <f>IFERROR(IF(N369-N368&lt;=0,"",P369/SQRT(Table_pg2[[#This Row],[Удельное сопротивление грунта, Ом·м]])),P369/SQRT(Table_pg2[[#This Row],[Удельное сопротивление грунта, Ом·м]]))</f>
        <v/>
      </c>
      <c r="S369" s="42"/>
      <c r="T369" s="44"/>
      <c r="U369" s="43"/>
      <c r="V369" s="7" t="str">
        <f t="shared" si="30"/>
        <v/>
      </c>
      <c r="W369" s="7" t="str">
        <f>IFERROR(IF(T369-T368&lt;=0,"",V369/SQRT(Table_pg3[[#This Row],[Удельное сопротивление грунта, Ом·м]])),V369/SQRT(Table_pg3[[#This Row],[Удельное сопротивление грунта, Ом·м]]))</f>
        <v/>
      </c>
      <c r="Y369" s="42"/>
      <c r="Z369" s="44"/>
      <c r="AA369" s="43"/>
      <c r="AB369" s="7" t="str">
        <f t="shared" si="35"/>
        <v/>
      </c>
      <c r="AC369" s="7" t="str">
        <f>IFERROR(IF(Z369-Z368&lt;=0,"",AB369/SQRT(Table_pg4[[#This Row],[Удельное сопротивление грунта, Ом·м]])),AB369/SQRT(Table_pg4[[#This Row],[Удельное сопротивление грунта, Ом·м]]))</f>
        <v/>
      </c>
      <c r="AE369" s="42"/>
      <c r="AF369" s="44"/>
      <c r="AG369" s="43"/>
      <c r="AH369" s="7" t="str">
        <f t="shared" si="31"/>
        <v/>
      </c>
      <c r="AI369" s="7" t="str">
        <f>IFERROR(IF(AF369-AF368&lt;=0,"",AH369/SQRT(Table_pg5[[#This Row],[Удельное сопротивление грунта, Ом·м]])),AH369/SQRT(Table_pg5[[#This Row],[Удельное сопротивление грунта, Ом·м]]))</f>
        <v/>
      </c>
      <c r="AK369" s="42"/>
      <c r="AL369" s="44"/>
      <c r="AM369" s="43"/>
      <c r="AN369" s="7" t="str">
        <f t="shared" si="37"/>
        <v/>
      </c>
      <c r="AO369" s="7" t="str">
        <f>IFERROR(IF(AL369-AL368&lt;=0,"",AN369/SQRT(Table_pg6[[#This Row],[Удельное сопротивление грунта, Ом·м]])),AN369/SQRT(Table_pg6[[#This Row],[Удельное сопротивление грунта, Ом·м]]))</f>
        <v/>
      </c>
      <c r="AQ369" s="42"/>
      <c r="AR369" s="44"/>
      <c r="AS369" s="43"/>
      <c r="AT369" s="7" t="str">
        <f t="shared" si="32"/>
        <v/>
      </c>
      <c r="AU369" s="7" t="str">
        <f>IFERROR(IF(AR369-AR368&lt;=0,"",AT369/SQRT(Table_pg7[[#This Row],[Удельное сопротивление грунта, Ом·м]])),AT369/SQRT(Table_pg7[[#This Row],[Удельное сопротивление грунта, Ом·м]]))</f>
        <v/>
      </c>
      <c r="AW369" s="42"/>
      <c r="AX369" s="44"/>
      <c r="AY369" s="43"/>
      <c r="AZ369" s="7" t="str">
        <f t="shared" si="38"/>
        <v/>
      </c>
      <c r="BA369" s="7" t="str">
        <f>IFERROR(IF(AX369-AX368&lt;=0,"",AZ369/SQRT(Table_pg8[[#This Row],[Удельное сопротивление грунта, Ом·м]])),AZ369/SQRT(Table_pg8[[#This Row],[Удельное сопротивление грунта, Ом·м]]))</f>
        <v/>
      </c>
      <c r="BC369" s="42"/>
      <c r="BD369" s="44"/>
      <c r="BE369" s="43"/>
      <c r="BF369" s="7" t="str">
        <f t="shared" si="36"/>
        <v/>
      </c>
      <c r="BG369" s="7" t="str">
        <f>IFERROR(IF(BD369-AX388&lt;=0,"",BF369/SQRT(Table_pg9[[#This Row],[Удельное сопротивление грунта, Ом·м]])),BF369/SQRT(Table_pg9[[#This Row],[Удельное сопротивление грунта, Ом·м]]))</f>
        <v/>
      </c>
      <c r="BI369" s="42"/>
      <c r="BJ369" s="44"/>
      <c r="BK369" s="43"/>
      <c r="BM369" s="7" t="str">
        <f>IFERROR(IF(BJ369-BD398&lt;=0,"",BL369/SQRT(Table_pg10[[#This Row],[Удельное сопротивление грунта, Ом·м]])),BL369/SQRT(Table_pg10[[#This Row],[Удельное сопротивление грунта, Ом·м]]))</f>
        <v/>
      </c>
    </row>
    <row r="370" spans="1:65">
      <c r="A370" s="62"/>
      <c r="B370" s="44"/>
      <c r="C370" s="43"/>
      <c r="D370" s="7" t="str">
        <f t="shared" si="33"/>
        <v/>
      </c>
      <c r="E370" s="7" t="str">
        <f>IFERROR(IF(B370-B369&lt;=0,"",D370/SQRT(Table_pg[[#This Row],[Удельное сопротивление грунта, Ом·м]])),D370/SQRT(Table_pg[[#This Row],[Удельное сопротивление грунта, Ом·м]]))</f>
        <v/>
      </c>
      <c r="G370" s="38"/>
      <c r="H370" s="58"/>
      <c r="I370" s="55"/>
      <c r="J370" s="53" t="str">
        <f t="shared" si="34"/>
        <v/>
      </c>
      <c r="K370" s="7" t="str">
        <f>IFERROR(IF(H370-H369&lt;=0,"",J370/SQRT(Table_pg1[[#This Row],[Удельное сопротивление грунта, Ом·м]])),J370/SQRT(Table_pg1[[#This Row],[Удельное сопротивление грунта, Ом·м]]))</f>
        <v/>
      </c>
      <c r="M370" s="62"/>
      <c r="N370" s="44"/>
      <c r="O370" s="43"/>
      <c r="P370" s="7" t="str">
        <f t="shared" si="29"/>
        <v/>
      </c>
      <c r="Q370" s="7" t="str">
        <f>IFERROR(IF(N370-N369&lt;=0,"",P370/SQRT(Table_pg2[[#This Row],[Удельное сопротивление грунта, Ом·м]])),P370/SQRT(Table_pg2[[#This Row],[Удельное сопротивление грунта, Ом·м]]))</f>
        <v/>
      </c>
      <c r="S370" s="62"/>
      <c r="T370" s="44"/>
      <c r="U370" s="43"/>
      <c r="V370" s="7" t="str">
        <f t="shared" si="30"/>
        <v/>
      </c>
      <c r="W370" s="7" t="str">
        <f>IFERROR(IF(T370-T369&lt;=0,"",V370/SQRT(Table_pg3[[#This Row],[Удельное сопротивление грунта, Ом·м]])),V370/SQRT(Table_pg3[[#This Row],[Удельное сопротивление грунта, Ом·м]]))</f>
        <v/>
      </c>
      <c r="Y370" s="62"/>
      <c r="Z370" s="44"/>
      <c r="AA370" s="43"/>
      <c r="AB370" s="7" t="str">
        <f t="shared" si="35"/>
        <v/>
      </c>
      <c r="AC370" s="7" t="str">
        <f>IFERROR(IF(Z370-Z369&lt;=0,"",AB370/SQRT(Table_pg4[[#This Row],[Удельное сопротивление грунта, Ом·м]])),AB370/SQRT(Table_pg4[[#This Row],[Удельное сопротивление грунта, Ом·м]]))</f>
        <v/>
      </c>
      <c r="AE370" s="62"/>
      <c r="AF370" s="44"/>
      <c r="AG370" s="43"/>
      <c r="AH370" s="7" t="str">
        <f t="shared" si="31"/>
        <v/>
      </c>
      <c r="AI370" s="7" t="str">
        <f>IFERROR(IF(AF370-AF369&lt;=0,"",AH370/SQRT(Table_pg5[[#This Row],[Удельное сопротивление грунта, Ом·м]])),AH370/SQRT(Table_pg5[[#This Row],[Удельное сопротивление грунта, Ом·м]]))</f>
        <v/>
      </c>
      <c r="AK370" s="62"/>
      <c r="AL370" s="44"/>
      <c r="AM370" s="43"/>
      <c r="AN370" s="7" t="str">
        <f t="shared" si="37"/>
        <v/>
      </c>
      <c r="AO370" s="7" t="str">
        <f>IFERROR(IF(AL370-AL369&lt;=0,"",AN370/SQRT(Table_pg6[[#This Row],[Удельное сопротивление грунта, Ом·м]])),AN370/SQRT(Table_pg6[[#This Row],[Удельное сопротивление грунта, Ом·м]]))</f>
        <v/>
      </c>
      <c r="AQ370" s="62"/>
      <c r="AR370" s="44"/>
      <c r="AS370" s="43"/>
      <c r="AT370" s="7" t="str">
        <f t="shared" si="32"/>
        <v/>
      </c>
      <c r="AU370" s="7" t="str">
        <f>IFERROR(IF(AR370-AR369&lt;=0,"",AT370/SQRT(Table_pg7[[#This Row],[Удельное сопротивление грунта, Ом·м]])),AT370/SQRT(Table_pg7[[#This Row],[Удельное сопротивление грунта, Ом·м]]))</f>
        <v/>
      </c>
      <c r="AW370" s="62"/>
      <c r="AX370" s="44"/>
      <c r="AY370" s="43"/>
      <c r="AZ370" s="7" t="str">
        <f t="shared" si="38"/>
        <v/>
      </c>
      <c r="BA370" s="7" t="str">
        <f>IFERROR(IF(AX370-AX369&lt;=0,"",AZ370/SQRT(Table_pg8[[#This Row],[Удельное сопротивление грунта, Ом·м]])),AZ370/SQRT(Table_pg8[[#This Row],[Удельное сопротивление грунта, Ом·м]]))</f>
        <v/>
      </c>
      <c r="BC370" s="62"/>
      <c r="BD370" s="44"/>
      <c r="BE370" s="43"/>
      <c r="BF370" s="7" t="str">
        <f t="shared" si="36"/>
        <v/>
      </c>
      <c r="BG370" s="7" t="str">
        <f>IFERROR(IF(BD370-AX389&lt;=0,"",BF370/SQRT(Table_pg9[[#This Row],[Удельное сопротивление грунта, Ом·м]])),BF370/SQRT(Table_pg9[[#This Row],[Удельное сопротивление грунта, Ом·м]]))</f>
        <v/>
      </c>
      <c r="BI370" s="62"/>
      <c r="BJ370" s="44"/>
      <c r="BK370" s="43"/>
      <c r="BM370" s="7" t="str">
        <f>IFERROR(IF(BJ370-BD399&lt;=0,"",BL370/SQRT(Table_pg10[[#This Row],[Удельное сопротивление грунта, Ом·м]])),BL370/SQRT(Table_pg10[[#This Row],[Удельное сопротивление грунта, Ом·м]]))</f>
        <v/>
      </c>
    </row>
    <row r="371" spans="1:65">
      <c r="A371" s="42"/>
      <c r="B371" s="44"/>
      <c r="C371" s="43"/>
      <c r="D371" s="7" t="str">
        <f t="shared" si="33"/>
        <v/>
      </c>
      <c r="E371" s="7" t="str">
        <f>IFERROR(IF(B371-B370&lt;=0,"",D371/SQRT(Table_pg[[#This Row],[Удельное сопротивление грунта, Ом·м]])),D371/SQRT(Table_pg[[#This Row],[Удельное сопротивление грунта, Ом·м]]))</f>
        <v/>
      </c>
      <c r="G371" s="49"/>
      <c r="H371" s="59"/>
      <c r="I371" s="56"/>
      <c r="J371" s="52" t="str">
        <f t="shared" si="34"/>
        <v/>
      </c>
      <c r="K371" s="7" t="str">
        <f>IFERROR(IF(H371-H370&lt;=0,"",J371/SQRT(Table_pg1[[#This Row],[Удельное сопротивление грунта, Ом·м]])),J371/SQRT(Table_pg1[[#This Row],[Удельное сопротивление грунта, Ом·м]]))</f>
        <v/>
      </c>
      <c r="M371" s="42"/>
      <c r="N371" s="44"/>
      <c r="O371" s="43"/>
      <c r="P371" s="7" t="str">
        <f t="shared" si="29"/>
        <v/>
      </c>
      <c r="Q371" s="7" t="str">
        <f>IFERROR(IF(N371-N370&lt;=0,"",P371/SQRT(Table_pg2[[#This Row],[Удельное сопротивление грунта, Ом·м]])),P371/SQRT(Table_pg2[[#This Row],[Удельное сопротивление грунта, Ом·м]]))</f>
        <v/>
      </c>
      <c r="S371" s="42"/>
      <c r="T371" s="44"/>
      <c r="U371" s="43"/>
      <c r="V371" s="7" t="str">
        <f t="shared" si="30"/>
        <v/>
      </c>
      <c r="W371" s="7" t="str">
        <f>IFERROR(IF(T371-T370&lt;=0,"",V371/SQRT(Table_pg3[[#This Row],[Удельное сопротивление грунта, Ом·м]])),V371/SQRT(Table_pg3[[#This Row],[Удельное сопротивление грунта, Ом·м]]))</f>
        <v/>
      </c>
      <c r="Y371" s="42"/>
      <c r="Z371" s="44"/>
      <c r="AA371" s="43"/>
      <c r="AB371" s="7" t="str">
        <f t="shared" si="35"/>
        <v/>
      </c>
      <c r="AC371" s="7" t="str">
        <f>IFERROR(IF(Z371-Z370&lt;=0,"",AB371/SQRT(Table_pg4[[#This Row],[Удельное сопротивление грунта, Ом·м]])),AB371/SQRT(Table_pg4[[#This Row],[Удельное сопротивление грунта, Ом·м]]))</f>
        <v/>
      </c>
      <c r="AE371" s="42"/>
      <c r="AF371" s="44"/>
      <c r="AG371" s="43"/>
      <c r="AH371" s="7" t="str">
        <f t="shared" si="31"/>
        <v/>
      </c>
      <c r="AI371" s="7" t="str">
        <f>IFERROR(IF(AF371-AF370&lt;=0,"",AH371/SQRT(Table_pg5[[#This Row],[Удельное сопротивление грунта, Ом·м]])),AH371/SQRT(Table_pg5[[#This Row],[Удельное сопротивление грунта, Ом·м]]))</f>
        <v/>
      </c>
      <c r="AK371" s="42"/>
      <c r="AL371" s="44"/>
      <c r="AM371" s="43"/>
      <c r="AN371" s="7" t="str">
        <f t="shared" si="37"/>
        <v/>
      </c>
      <c r="AO371" s="7" t="str">
        <f>IFERROR(IF(AL371-AL370&lt;=0,"",AN371/SQRT(Table_pg6[[#This Row],[Удельное сопротивление грунта, Ом·м]])),AN371/SQRT(Table_pg6[[#This Row],[Удельное сопротивление грунта, Ом·м]]))</f>
        <v/>
      </c>
      <c r="AQ371" s="42"/>
      <c r="AR371" s="44"/>
      <c r="AS371" s="43"/>
      <c r="AT371" s="7" t="str">
        <f t="shared" si="32"/>
        <v/>
      </c>
      <c r="AU371" s="7" t="str">
        <f>IFERROR(IF(AR371-AR370&lt;=0,"",AT371/SQRT(Table_pg7[[#This Row],[Удельное сопротивление грунта, Ом·м]])),AT371/SQRT(Table_pg7[[#This Row],[Удельное сопротивление грунта, Ом·м]]))</f>
        <v/>
      </c>
      <c r="AW371" s="42"/>
      <c r="AX371" s="44"/>
      <c r="AY371" s="43"/>
      <c r="AZ371" s="7" t="str">
        <f t="shared" si="38"/>
        <v/>
      </c>
      <c r="BA371" s="7" t="str">
        <f>IFERROR(IF(AX371-AX370&lt;=0,"",AZ371/SQRT(Table_pg8[[#This Row],[Удельное сопротивление грунта, Ом·м]])),AZ371/SQRT(Table_pg8[[#This Row],[Удельное сопротивление грунта, Ом·м]]))</f>
        <v/>
      </c>
      <c r="BC371" s="42"/>
      <c r="BD371" s="44"/>
      <c r="BE371" s="43"/>
      <c r="BF371" s="7" t="str">
        <f t="shared" si="36"/>
        <v/>
      </c>
      <c r="BG371" s="7" t="str">
        <f>IFERROR(IF(BD371-AX390&lt;=0,"",BF371/SQRT(Table_pg9[[#This Row],[Удельное сопротивление грунта, Ом·м]])),BF371/SQRT(Table_pg9[[#This Row],[Удельное сопротивление грунта, Ом·м]]))</f>
        <v/>
      </c>
      <c r="BI371" s="42"/>
      <c r="BJ371" s="44"/>
      <c r="BK371" s="43"/>
      <c r="BM371" s="7" t="str">
        <f>IFERROR(IF(BJ371-BD400&lt;=0,"",BL371/SQRT(Table_pg10[[#This Row],[Удельное сопротивление грунта, Ом·м]])),BL371/SQRT(Table_pg10[[#This Row],[Удельное сопротивление грунта, Ом·м]]))</f>
        <v/>
      </c>
    </row>
    <row r="372" spans="1:65">
      <c r="A372" s="62"/>
      <c r="B372" s="44"/>
      <c r="C372" s="43"/>
      <c r="D372" s="7" t="str">
        <f t="shared" si="33"/>
        <v/>
      </c>
      <c r="E372" s="7" t="str">
        <f>IFERROR(IF(B372-B371&lt;=0,"",D372/SQRT(Table_pg[[#This Row],[Удельное сопротивление грунта, Ом·м]])),D372/SQRT(Table_pg[[#This Row],[Удельное сопротивление грунта, Ом·м]]))</f>
        <v/>
      </c>
      <c r="G372" s="38"/>
      <c r="H372" s="58"/>
      <c r="I372" s="55"/>
      <c r="J372" s="53" t="str">
        <f t="shared" si="34"/>
        <v/>
      </c>
      <c r="K372" s="7" t="str">
        <f>IFERROR(IF(H372-H371&lt;=0,"",J372/SQRT(Table_pg1[[#This Row],[Удельное сопротивление грунта, Ом·м]])),J372/SQRT(Table_pg1[[#This Row],[Удельное сопротивление грунта, Ом·м]]))</f>
        <v/>
      </c>
      <c r="M372" s="62"/>
      <c r="N372" s="44"/>
      <c r="O372" s="43"/>
      <c r="P372" s="7" t="str">
        <f t="shared" si="29"/>
        <v/>
      </c>
      <c r="Q372" s="7" t="str">
        <f>IFERROR(IF(N372-N371&lt;=0,"",P372/SQRT(Table_pg2[[#This Row],[Удельное сопротивление грунта, Ом·м]])),P372/SQRT(Table_pg2[[#This Row],[Удельное сопротивление грунта, Ом·м]]))</f>
        <v/>
      </c>
      <c r="S372" s="62"/>
      <c r="T372" s="44"/>
      <c r="U372" s="43"/>
      <c r="V372" s="7" t="str">
        <f t="shared" si="30"/>
        <v/>
      </c>
      <c r="W372" s="7" t="str">
        <f>IFERROR(IF(T372-T371&lt;=0,"",V372/SQRT(Table_pg3[[#This Row],[Удельное сопротивление грунта, Ом·м]])),V372/SQRT(Table_pg3[[#This Row],[Удельное сопротивление грунта, Ом·м]]))</f>
        <v/>
      </c>
      <c r="Y372" s="62"/>
      <c r="Z372" s="44"/>
      <c r="AA372" s="43"/>
      <c r="AB372" s="7" t="str">
        <f t="shared" si="35"/>
        <v/>
      </c>
      <c r="AC372" s="7" t="str">
        <f>IFERROR(IF(Z372-Z371&lt;=0,"",AB372/SQRT(Table_pg4[[#This Row],[Удельное сопротивление грунта, Ом·м]])),AB372/SQRT(Table_pg4[[#This Row],[Удельное сопротивление грунта, Ом·м]]))</f>
        <v/>
      </c>
      <c r="AE372" s="62"/>
      <c r="AF372" s="44"/>
      <c r="AG372" s="43"/>
      <c r="AH372" s="7" t="str">
        <f t="shared" si="31"/>
        <v/>
      </c>
      <c r="AI372" s="7" t="str">
        <f>IFERROR(IF(AF372-AF371&lt;=0,"",AH372/SQRT(Table_pg5[[#This Row],[Удельное сопротивление грунта, Ом·м]])),AH372/SQRT(Table_pg5[[#This Row],[Удельное сопротивление грунта, Ом·м]]))</f>
        <v/>
      </c>
      <c r="AK372" s="62"/>
      <c r="AL372" s="44"/>
      <c r="AM372" s="43"/>
      <c r="AN372" s="7" t="str">
        <f t="shared" si="37"/>
        <v/>
      </c>
      <c r="AO372" s="7" t="str">
        <f>IFERROR(IF(AL372-AL371&lt;=0,"",AN372/SQRT(Table_pg6[[#This Row],[Удельное сопротивление грунта, Ом·м]])),AN372/SQRT(Table_pg6[[#This Row],[Удельное сопротивление грунта, Ом·м]]))</f>
        <v/>
      </c>
      <c r="AQ372" s="62"/>
      <c r="AR372" s="44"/>
      <c r="AS372" s="43"/>
      <c r="AT372" s="7" t="str">
        <f t="shared" si="32"/>
        <v/>
      </c>
      <c r="AU372" s="7" t="str">
        <f>IFERROR(IF(AR372-AR371&lt;=0,"",AT372/SQRT(Table_pg7[[#This Row],[Удельное сопротивление грунта, Ом·м]])),AT372/SQRT(Table_pg7[[#This Row],[Удельное сопротивление грунта, Ом·м]]))</f>
        <v/>
      </c>
      <c r="AW372" s="62"/>
      <c r="AX372" s="44"/>
      <c r="AY372" s="43"/>
      <c r="AZ372" s="7" t="str">
        <f t="shared" si="38"/>
        <v/>
      </c>
      <c r="BA372" s="7" t="str">
        <f>IFERROR(IF(AX372-AX371&lt;=0,"",AZ372/SQRT(Table_pg8[[#This Row],[Удельное сопротивление грунта, Ом·м]])),AZ372/SQRT(Table_pg8[[#This Row],[Удельное сопротивление грунта, Ом·м]]))</f>
        <v/>
      </c>
      <c r="BC372" s="62"/>
      <c r="BD372" s="44"/>
      <c r="BE372" s="43"/>
      <c r="BF372" s="7" t="str">
        <f t="shared" si="36"/>
        <v/>
      </c>
      <c r="BG372" s="7" t="str">
        <f>IFERROR(IF(BD372-AX391&lt;=0,"",BF372/SQRT(Table_pg9[[#This Row],[Удельное сопротивление грунта, Ом·м]])),BF372/SQRT(Table_pg9[[#This Row],[Удельное сопротивление грунта, Ом·м]]))</f>
        <v/>
      </c>
      <c r="BI372" s="62"/>
      <c r="BJ372" s="44"/>
      <c r="BK372" s="43"/>
      <c r="BM372" s="7" t="str">
        <f>IFERROR(IF(BJ372-BD401&lt;=0,"",BL372/SQRT(Table_pg10[[#This Row],[Удельное сопротивление грунта, Ом·м]])),BL372/SQRT(Table_pg10[[#This Row],[Удельное сопротивление грунта, Ом·м]]))</f>
        <v/>
      </c>
    </row>
    <row r="373" spans="1:65">
      <c r="A373" s="42"/>
      <c r="B373" s="44"/>
      <c r="C373" s="43"/>
      <c r="D373" s="7" t="str">
        <f t="shared" si="33"/>
        <v/>
      </c>
      <c r="E373" s="7" t="str">
        <f>IFERROR(IF(B373-B372&lt;=0,"",D373/SQRT(Table_pg[[#This Row],[Удельное сопротивление грунта, Ом·м]])),D373/SQRT(Table_pg[[#This Row],[Удельное сопротивление грунта, Ом·м]]))</f>
        <v/>
      </c>
      <c r="G373" s="49"/>
      <c r="H373" s="59"/>
      <c r="I373" s="56"/>
      <c r="J373" s="52" t="str">
        <f t="shared" si="34"/>
        <v/>
      </c>
      <c r="K373" s="7" t="str">
        <f>IFERROR(IF(H373-H372&lt;=0,"",J373/SQRT(Table_pg1[[#This Row],[Удельное сопротивление грунта, Ом·м]])),J373/SQRT(Table_pg1[[#This Row],[Удельное сопротивление грунта, Ом·м]]))</f>
        <v/>
      </c>
      <c r="M373" s="42"/>
      <c r="N373" s="44"/>
      <c r="O373" s="43"/>
      <c r="P373" s="7" t="str">
        <f t="shared" si="29"/>
        <v/>
      </c>
      <c r="Q373" s="7" t="str">
        <f>IFERROR(IF(N373-N372&lt;=0,"",P373/SQRT(Table_pg2[[#This Row],[Удельное сопротивление грунта, Ом·м]])),P373/SQRT(Table_pg2[[#This Row],[Удельное сопротивление грунта, Ом·м]]))</f>
        <v/>
      </c>
      <c r="S373" s="42"/>
      <c r="T373" s="44"/>
      <c r="U373" s="43"/>
      <c r="V373" s="7" t="str">
        <f t="shared" si="30"/>
        <v/>
      </c>
      <c r="W373" s="7" t="str">
        <f>IFERROR(IF(T373-T372&lt;=0,"",V373/SQRT(Table_pg3[[#This Row],[Удельное сопротивление грунта, Ом·м]])),V373/SQRT(Table_pg3[[#This Row],[Удельное сопротивление грунта, Ом·м]]))</f>
        <v/>
      </c>
      <c r="Y373" s="42"/>
      <c r="Z373" s="44"/>
      <c r="AA373" s="43"/>
      <c r="AB373" s="7" t="str">
        <f t="shared" si="35"/>
        <v/>
      </c>
      <c r="AC373" s="7" t="str">
        <f>IFERROR(IF(Z373-Z372&lt;=0,"",AB373/SQRT(Table_pg4[[#This Row],[Удельное сопротивление грунта, Ом·м]])),AB373/SQRT(Table_pg4[[#This Row],[Удельное сопротивление грунта, Ом·м]]))</f>
        <v/>
      </c>
      <c r="AE373" s="42"/>
      <c r="AF373" s="44"/>
      <c r="AG373" s="43"/>
      <c r="AH373" s="7" t="str">
        <f t="shared" si="31"/>
        <v/>
      </c>
      <c r="AI373" s="7" t="str">
        <f>IFERROR(IF(AF373-AF372&lt;=0,"",AH373/SQRT(Table_pg5[[#This Row],[Удельное сопротивление грунта, Ом·м]])),AH373/SQRT(Table_pg5[[#This Row],[Удельное сопротивление грунта, Ом·м]]))</f>
        <v/>
      </c>
      <c r="AK373" s="42"/>
      <c r="AL373" s="44"/>
      <c r="AM373" s="43"/>
      <c r="AN373" s="7" t="str">
        <f t="shared" si="37"/>
        <v/>
      </c>
      <c r="AO373" s="7" t="str">
        <f>IFERROR(IF(AL373-AL372&lt;=0,"",AN373/SQRT(Table_pg6[[#This Row],[Удельное сопротивление грунта, Ом·м]])),AN373/SQRT(Table_pg6[[#This Row],[Удельное сопротивление грунта, Ом·м]]))</f>
        <v/>
      </c>
      <c r="AQ373" s="42"/>
      <c r="AR373" s="44"/>
      <c r="AS373" s="43"/>
      <c r="AT373" s="7" t="str">
        <f t="shared" si="32"/>
        <v/>
      </c>
      <c r="AU373" s="7" t="str">
        <f>IFERROR(IF(AR373-AR372&lt;=0,"",AT373/SQRT(Table_pg7[[#This Row],[Удельное сопротивление грунта, Ом·м]])),AT373/SQRT(Table_pg7[[#This Row],[Удельное сопротивление грунта, Ом·м]]))</f>
        <v/>
      </c>
      <c r="AW373" s="42"/>
      <c r="AX373" s="44"/>
      <c r="AY373" s="43"/>
      <c r="AZ373" s="7" t="str">
        <f t="shared" si="38"/>
        <v/>
      </c>
      <c r="BA373" s="7" t="str">
        <f>IFERROR(IF(AX373-AX372&lt;=0,"",AZ373/SQRT(Table_pg8[[#This Row],[Удельное сопротивление грунта, Ом·м]])),AZ373/SQRT(Table_pg8[[#This Row],[Удельное сопротивление грунта, Ом·м]]))</f>
        <v/>
      </c>
      <c r="BC373" s="42"/>
      <c r="BD373" s="44"/>
      <c r="BE373" s="43"/>
      <c r="BF373" s="7" t="str">
        <f t="shared" si="36"/>
        <v/>
      </c>
      <c r="BG373" s="7" t="str">
        <f>IFERROR(IF(BD373-AX392&lt;=0,"",BF373/SQRT(Table_pg9[[#This Row],[Удельное сопротивление грунта, Ом·м]])),BF373/SQRT(Table_pg9[[#This Row],[Удельное сопротивление грунта, Ом·м]]))</f>
        <v/>
      </c>
      <c r="BI373" s="42"/>
      <c r="BJ373" s="44"/>
      <c r="BK373" s="43"/>
      <c r="BM373" s="7" t="str">
        <f>IFERROR(IF(BJ373-BD402&lt;=0,"",BL373/SQRT(Table_pg10[[#This Row],[Удельное сопротивление грунта, Ом·м]])),BL373/SQRT(Table_pg10[[#This Row],[Удельное сопротивление грунта, Ом·м]]))</f>
        <v/>
      </c>
    </row>
    <row r="374" spans="1:65">
      <c r="A374" s="62"/>
      <c r="B374" s="44"/>
      <c r="C374" s="43"/>
      <c r="D374" s="7" t="str">
        <f t="shared" si="33"/>
        <v/>
      </c>
      <c r="E374" s="7" t="str">
        <f>IFERROR(IF(B374-B373&lt;=0,"",D374/SQRT(Table_pg[[#This Row],[Удельное сопротивление грунта, Ом·м]])),D374/SQRT(Table_pg[[#This Row],[Удельное сопротивление грунта, Ом·м]]))</f>
        <v/>
      </c>
      <c r="G374" s="38"/>
      <c r="H374" s="58"/>
      <c r="I374" s="55"/>
      <c r="J374" s="53" t="str">
        <f t="shared" si="34"/>
        <v/>
      </c>
      <c r="K374" s="7" t="str">
        <f>IFERROR(IF(H374-H373&lt;=0,"",J374/SQRT(Table_pg1[[#This Row],[Удельное сопротивление грунта, Ом·м]])),J374/SQRT(Table_pg1[[#This Row],[Удельное сопротивление грунта, Ом·м]]))</f>
        <v/>
      </c>
      <c r="M374" s="62"/>
      <c r="N374" s="44"/>
      <c r="O374" s="43"/>
      <c r="P374" s="7" t="str">
        <f t="shared" si="29"/>
        <v/>
      </c>
      <c r="Q374" s="7" t="str">
        <f>IFERROR(IF(N374-N373&lt;=0,"",P374/SQRT(Table_pg2[[#This Row],[Удельное сопротивление грунта, Ом·м]])),P374/SQRT(Table_pg2[[#This Row],[Удельное сопротивление грунта, Ом·м]]))</f>
        <v/>
      </c>
      <c r="S374" s="62"/>
      <c r="T374" s="44"/>
      <c r="U374" s="43"/>
      <c r="V374" s="7" t="str">
        <f t="shared" si="30"/>
        <v/>
      </c>
      <c r="W374" s="7" t="str">
        <f>IFERROR(IF(T374-T373&lt;=0,"",V374/SQRT(Table_pg3[[#This Row],[Удельное сопротивление грунта, Ом·м]])),V374/SQRT(Table_pg3[[#This Row],[Удельное сопротивление грунта, Ом·м]]))</f>
        <v/>
      </c>
      <c r="Y374" s="62"/>
      <c r="Z374" s="44"/>
      <c r="AA374" s="43"/>
      <c r="AB374" s="7" t="str">
        <f t="shared" si="35"/>
        <v/>
      </c>
      <c r="AC374" s="7" t="str">
        <f>IFERROR(IF(Z374-Z373&lt;=0,"",AB374/SQRT(Table_pg4[[#This Row],[Удельное сопротивление грунта, Ом·м]])),AB374/SQRT(Table_pg4[[#This Row],[Удельное сопротивление грунта, Ом·м]]))</f>
        <v/>
      </c>
      <c r="AE374" s="62"/>
      <c r="AF374" s="44"/>
      <c r="AG374" s="43"/>
      <c r="AH374" s="7" t="str">
        <f t="shared" si="31"/>
        <v/>
      </c>
      <c r="AI374" s="7" t="str">
        <f>IFERROR(IF(AF374-AF373&lt;=0,"",AH374/SQRT(Table_pg5[[#This Row],[Удельное сопротивление грунта, Ом·м]])),AH374/SQRT(Table_pg5[[#This Row],[Удельное сопротивление грунта, Ом·м]]))</f>
        <v/>
      </c>
      <c r="AK374" s="62"/>
      <c r="AL374" s="44"/>
      <c r="AM374" s="43"/>
      <c r="AN374" s="7" t="str">
        <f t="shared" si="37"/>
        <v/>
      </c>
      <c r="AO374" s="7" t="str">
        <f>IFERROR(IF(AL374-AL373&lt;=0,"",AN374/SQRT(Table_pg6[[#This Row],[Удельное сопротивление грунта, Ом·м]])),AN374/SQRT(Table_pg6[[#This Row],[Удельное сопротивление грунта, Ом·м]]))</f>
        <v/>
      </c>
      <c r="AQ374" s="62"/>
      <c r="AR374" s="44"/>
      <c r="AS374" s="43"/>
      <c r="AT374" s="7" t="str">
        <f t="shared" si="32"/>
        <v/>
      </c>
      <c r="AU374" s="7" t="str">
        <f>IFERROR(IF(AR374-AR373&lt;=0,"",AT374/SQRT(Table_pg7[[#This Row],[Удельное сопротивление грунта, Ом·м]])),AT374/SQRT(Table_pg7[[#This Row],[Удельное сопротивление грунта, Ом·м]]))</f>
        <v/>
      </c>
      <c r="AW374" s="62"/>
      <c r="AX374" s="44"/>
      <c r="AY374" s="43"/>
      <c r="AZ374" s="7" t="str">
        <f t="shared" si="38"/>
        <v/>
      </c>
      <c r="BA374" s="7" t="str">
        <f>IFERROR(IF(AX374-AX373&lt;=0,"",AZ374/SQRT(Table_pg8[[#This Row],[Удельное сопротивление грунта, Ом·м]])),AZ374/SQRT(Table_pg8[[#This Row],[Удельное сопротивление грунта, Ом·м]]))</f>
        <v/>
      </c>
      <c r="BC374" s="62"/>
      <c r="BD374" s="44"/>
      <c r="BE374" s="43"/>
      <c r="BF374" s="7" t="str">
        <f t="shared" si="36"/>
        <v/>
      </c>
      <c r="BG374" s="7" t="str">
        <f>IFERROR(IF(BD374-AX393&lt;=0,"",BF374/SQRT(Table_pg9[[#This Row],[Удельное сопротивление грунта, Ом·м]])),BF374/SQRT(Table_pg9[[#This Row],[Удельное сопротивление грунта, Ом·м]]))</f>
        <v/>
      </c>
      <c r="BI374" s="62"/>
      <c r="BJ374" s="44"/>
      <c r="BK374" s="43"/>
      <c r="BM374" s="7" t="str">
        <f>IFERROR(IF(BJ374-BD403&lt;=0,"",BL374/SQRT(Table_pg10[[#This Row],[Удельное сопротивление грунта, Ом·м]])),BL374/SQRT(Table_pg10[[#This Row],[Удельное сопротивление грунта, Ом·м]]))</f>
        <v/>
      </c>
    </row>
    <row r="375" spans="1:65">
      <c r="A375" s="42"/>
      <c r="B375" s="44"/>
      <c r="C375" s="43"/>
      <c r="D375" s="7" t="str">
        <f t="shared" si="33"/>
        <v/>
      </c>
      <c r="E375" s="7" t="str">
        <f>IFERROR(IF(B375-B374&lt;=0,"",D375/SQRT(Table_pg[[#This Row],[Удельное сопротивление грунта, Ом·м]])),D375/SQRT(Table_pg[[#This Row],[Удельное сопротивление грунта, Ом·м]]))</f>
        <v/>
      </c>
      <c r="G375" s="49"/>
      <c r="H375" s="59"/>
      <c r="I375" s="56"/>
      <c r="J375" s="52" t="str">
        <f t="shared" si="34"/>
        <v/>
      </c>
      <c r="K375" s="7" t="str">
        <f>IFERROR(IF(H375-H374&lt;=0,"",J375/SQRT(Table_pg1[[#This Row],[Удельное сопротивление грунта, Ом·м]])),J375/SQRT(Table_pg1[[#This Row],[Удельное сопротивление грунта, Ом·м]]))</f>
        <v/>
      </c>
      <c r="M375" s="42"/>
      <c r="N375" s="44"/>
      <c r="O375" s="43"/>
      <c r="P375" s="7" t="str">
        <f t="shared" si="29"/>
        <v/>
      </c>
      <c r="Q375" s="7" t="str">
        <f>IFERROR(IF(N375-N374&lt;=0,"",P375/SQRT(Table_pg2[[#This Row],[Удельное сопротивление грунта, Ом·м]])),P375/SQRT(Table_pg2[[#This Row],[Удельное сопротивление грунта, Ом·м]]))</f>
        <v/>
      </c>
      <c r="S375" s="42"/>
      <c r="T375" s="44"/>
      <c r="U375" s="43"/>
      <c r="V375" s="7" t="str">
        <f t="shared" si="30"/>
        <v/>
      </c>
      <c r="W375" s="7" t="str">
        <f>IFERROR(IF(T375-T374&lt;=0,"",V375/SQRT(Table_pg3[[#This Row],[Удельное сопротивление грунта, Ом·м]])),V375/SQRT(Table_pg3[[#This Row],[Удельное сопротивление грунта, Ом·м]]))</f>
        <v/>
      </c>
      <c r="Y375" s="42"/>
      <c r="Z375" s="44"/>
      <c r="AA375" s="43"/>
      <c r="AB375" s="7" t="str">
        <f t="shared" si="35"/>
        <v/>
      </c>
      <c r="AC375" s="7" t="str">
        <f>IFERROR(IF(Z375-Z374&lt;=0,"",AB375/SQRT(Table_pg4[[#This Row],[Удельное сопротивление грунта, Ом·м]])),AB375/SQRT(Table_pg4[[#This Row],[Удельное сопротивление грунта, Ом·м]]))</f>
        <v/>
      </c>
      <c r="AE375" s="42"/>
      <c r="AF375" s="44"/>
      <c r="AG375" s="43"/>
      <c r="AH375" s="7" t="str">
        <f t="shared" si="31"/>
        <v/>
      </c>
      <c r="AI375" s="7" t="str">
        <f>IFERROR(IF(AF375-AF374&lt;=0,"",AH375/SQRT(Table_pg5[[#This Row],[Удельное сопротивление грунта, Ом·м]])),AH375/SQRT(Table_pg5[[#This Row],[Удельное сопротивление грунта, Ом·м]]))</f>
        <v/>
      </c>
      <c r="AK375" s="42"/>
      <c r="AL375" s="44"/>
      <c r="AM375" s="43"/>
      <c r="AN375" s="7" t="str">
        <f t="shared" si="37"/>
        <v/>
      </c>
      <c r="AO375" s="7" t="str">
        <f>IFERROR(IF(AL375-AL374&lt;=0,"",AN375/SQRT(Table_pg6[[#This Row],[Удельное сопротивление грунта, Ом·м]])),AN375/SQRT(Table_pg6[[#This Row],[Удельное сопротивление грунта, Ом·м]]))</f>
        <v/>
      </c>
      <c r="AQ375" s="42"/>
      <c r="AR375" s="44"/>
      <c r="AS375" s="43"/>
      <c r="AT375" s="7" t="str">
        <f t="shared" si="32"/>
        <v/>
      </c>
      <c r="AU375" s="7" t="str">
        <f>IFERROR(IF(AR375-AR374&lt;=0,"",AT375/SQRT(Table_pg7[[#This Row],[Удельное сопротивление грунта, Ом·м]])),AT375/SQRT(Table_pg7[[#This Row],[Удельное сопротивление грунта, Ом·м]]))</f>
        <v/>
      </c>
      <c r="AW375" s="42"/>
      <c r="AX375" s="44"/>
      <c r="AY375" s="43"/>
      <c r="AZ375" s="7" t="str">
        <f t="shared" si="38"/>
        <v/>
      </c>
      <c r="BA375" s="7" t="str">
        <f>IFERROR(IF(AX375-AX374&lt;=0,"",AZ375/SQRT(Table_pg8[[#This Row],[Удельное сопротивление грунта, Ом·м]])),AZ375/SQRT(Table_pg8[[#This Row],[Удельное сопротивление грунта, Ом·м]]))</f>
        <v/>
      </c>
      <c r="BC375" s="42"/>
      <c r="BD375" s="44"/>
      <c r="BE375" s="43"/>
      <c r="BF375" s="7" t="str">
        <f t="shared" si="36"/>
        <v/>
      </c>
      <c r="BG375" s="7" t="str">
        <f>IFERROR(IF(BD375-AX394&lt;=0,"",BF375/SQRT(Table_pg9[[#This Row],[Удельное сопротивление грунта, Ом·м]])),BF375/SQRT(Table_pg9[[#This Row],[Удельное сопротивление грунта, Ом·м]]))</f>
        <v/>
      </c>
      <c r="BI375" s="42"/>
      <c r="BJ375" s="44"/>
      <c r="BK375" s="43"/>
      <c r="BM375" s="7" t="str">
        <f>IFERROR(IF(BJ375-BD404&lt;=0,"",BL375/SQRT(Table_pg10[[#This Row],[Удельное сопротивление грунта, Ом·м]])),BL375/SQRT(Table_pg10[[#This Row],[Удельное сопротивление грунта, Ом·м]]))</f>
        <v/>
      </c>
    </row>
    <row r="376" spans="1:65">
      <c r="A376" s="62"/>
      <c r="B376" s="44"/>
      <c r="C376" s="43"/>
      <c r="D376" s="7" t="str">
        <f t="shared" si="33"/>
        <v/>
      </c>
      <c r="E376" s="7" t="str">
        <f>IFERROR(IF(B376-B375&lt;=0,"",D376/SQRT(Table_pg[[#This Row],[Удельное сопротивление грунта, Ом·м]])),D376/SQRT(Table_pg[[#This Row],[Удельное сопротивление грунта, Ом·м]]))</f>
        <v/>
      </c>
      <c r="G376" s="38"/>
      <c r="H376" s="58"/>
      <c r="I376" s="55"/>
      <c r="J376" s="53" t="str">
        <f t="shared" si="34"/>
        <v/>
      </c>
      <c r="K376" s="7" t="str">
        <f>IFERROR(IF(H376-H375&lt;=0,"",J376/SQRT(Table_pg1[[#This Row],[Удельное сопротивление грунта, Ом·м]])),J376/SQRT(Table_pg1[[#This Row],[Удельное сопротивление грунта, Ом·м]]))</f>
        <v/>
      </c>
      <c r="M376" s="62"/>
      <c r="N376" s="44"/>
      <c r="O376" s="43"/>
      <c r="P376" s="7" t="str">
        <f t="shared" si="29"/>
        <v/>
      </c>
      <c r="Q376" s="7" t="str">
        <f>IFERROR(IF(N376-N375&lt;=0,"",P376/SQRT(Table_pg2[[#This Row],[Удельное сопротивление грунта, Ом·м]])),P376/SQRT(Table_pg2[[#This Row],[Удельное сопротивление грунта, Ом·м]]))</f>
        <v/>
      </c>
      <c r="S376" s="62"/>
      <c r="T376" s="44"/>
      <c r="U376" s="43"/>
      <c r="V376" s="7" t="str">
        <f t="shared" si="30"/>
        <v/>
      </c>
      <c r="W376" s="7" t="str">
        <f>IFERROR(IF(T376-T375&lt;=0,"",V376/SQRT(Table_pg3[[#This Row],[Удельное сопротивление грунта, Ом·м]])),V376/SQRT(Table_pg3[[#This Row],[Удельное сопротивление грунта, Ом·м]]))</f>
        <v/>
      </c>
      <c r="Y376" s="62"/>
      <c r="Z376" s="44"/>
      <c r="AA376" s="43"/>
      <c r="AB376" s="7" t="str">
        <f t="shared" si="35"/>
        <v/>
      </c>
      <c r="AC376" s="7" t="str">
        <f>IFERROR(IF(Z376-Z375&lt;=0,"",AB376/SQRT(Table_pg4[[#This Row],[Удельное сопротивление грунта, Ом·м]])),AB376/SQRT(Table_pg4[[#This Row],[Удельное сопротивление грунта, Ом·м]]))</f>
        <v/>
      </c>
      <c r="AE376" s="62"/>
      <c r="AF376" s="44"/>
      <c r="AG376" s="43"/>
      <c r="AH376" s="7" t="str">
        <f t="shared" si="31"/>
        <v/>
      </c>
      <c r="AI376" s="7" t="str">
        <f>IFERROR(IF(AF376-AF375&lt;=0,"",AH376/SQRT(Table_pg5[[#This Row],[Удельное сопротивление грунта, Ом·м]])),AH376/SQRT(Table_pg5[[#This Row],[Удельное сопротивление грунта, Ом·м]]))</f>
        <v/>
      </c>
      <c r="AK376" s="62"/>
      <c r="AL376" s="44"/>
      <c r="AM376" s="43"/>
      <c r="AN376" s="7" t="str">
        <f t="shared" si="37"/>
        <v/>
      </c>
      <c r="AO376" s="7" t="str">
        <f>IFERROR(IF(AL376-AL375&lt;=0,"",AN376/SQRT(Table_pg6[[#This Row],[Удельное сопротивление грунта, Ом·м]])),AN376/SQRT(Table_pg6[[#This Row],[Удельное сопротивление грунта, Ом·м]]))</f>
        <v/>
      </c>
      <c r="AQ376" s="62"/>
      <c r="AR376" s="44"/>
      <c r="AS376" s="43"/>
      <c r="AT376" s="7" t="str">
        <f t="shared" si="32"/>
        <v/>
      </c>
      <c r="AU376" s="7" t="str">
        <f>IFERROR(IF(AR376-AR375&lt;=0,"",AT376/SQRT(Table_pg7[[#This Row],[Удельное сопротивление грунта, Ом·м]])),AT376/SQRT(Table_pg7[[#This Row],[Удельное сопротивление грунта, Ом·м]]))</f>
        <v/>
      </c>
      <c r="AW376" s="62"/>
      <c r="AX376" s="44"/>
      <c r="AY376" s="43"/>
      <c r="AZ376" s="7" t="str">
        <f t="shared" si="38"/>
        <v/>
      </c>
      <c r="BA376" s="7" t="str">
        <f>IFERROR(IF(AX376-AX375&lt;=0,"",AZ376/SQRT(Table_pg8[[#This Row],[Удельное сопротивление грунта, Ом·м]])),AZ376/SQRT(Table_pg8[[#This Row],[Удельное сопротивление грунта, Ом·м]]))</f>
        <v/>
      </c>
      <c r="BC376" s="62"/>
      <c r="BD376" s="44"/>
      <c r="BE376" s="43"/>
      <c r="BF376" s="7" t="str">
        <f t="shared" si="36"/>
        <v/>
      </c>
      <c r="BG376" s="7" t="str">
        <f>IFERROR(IF(BD376-AX395&lt;=0,"",BF376/SQRT(Table_pg9[[#This Row],[Удельное сопротивление грунта, Ом·м]])),BF376/SQRT(Table_pg9[[#This Row],[Удельное сопротивление грунта, Ом·м]]))</f>
        <v/>
      </c>
      <c r="BI376" s="62"/>
      <c r="BJ376" s="44"/>
      <c r="BK376" s="43"/>
      <c r="BM376" s="7" t="str">
        <f>IFERROR(IF(BJ376-BD405&lt;=0,"",BL376/SQRT(Table_pg10[[#This Row],[Удельное сопротивление грунта, Ом·м]])),BL376/SQRT(Table_pg10[[#This Row],[Удельное сопротивление грунта, Ом·м]]))</f>
        <v/>
      </c>
    </row>
    <row r="377" spans="1:65">
      <c r="A377" s="42"/>
      <c r="B377" s="44"/>
      <c r="C377" s="43"/>
      <c r="D377" s="7" t="str">
        <f t="shared" si="33"/>
        <v/>
      </c>
      <c r="E377" s="7" t="str">
        <f>IFERROR(IF(B377-B376&lt;=0,"",D377/SQRT(Table_pg[[#This Row],[Удельное сопротивление грунта, Ом·м]])),D377/SQRT(Table_pg[[#This Row],[Удельное сопротивление грунта, Ом·м]]))</f>
        <v/>
      </c>
      <c r="G377" s="49"/>
      <c r="H377" s="59"/>
      <c r="I377" s="56"/>
      <c r="J377" s="52" t="str">
        <f t="shared" si="34"/>
        <v/>
      </c>
      <c r="K377" s="7" t="str">
        <f>IFERROR(IF(H377-H376&lt;=0,"",J377/SQRT(Table_pg1[[#This Row],[Удельное сопротивление грунта, Ом·м]])),J377/SQRT(Table_pg1[[#This Row],[Удельное сопротивление грунта, Ом·м]]))</f>
        <v/>
      </c>
      <c r="M377" s="42"/>
      <c r="N377" s="44"/>
      <c r="O377" s="43"/>
      <c r="P377" s="7" t="str">
        <f t="shared" si="29"/>
        <v/>
      </c>
      <c r="Q377" s="7" t="str">
        <f>IFERROR(IF(N377-N376&lt;=0,"",P377/SQRT(Table_pg2[[#This Row],[Удельное сопротивление грунта, Ом·м]])),P377/SQRT(Table_pg2[[#This Row],[Удельное сопротивление грунта, Ом·м]]))</f>
        <v/>
      </c>
      <c r="S377" s="42"/>
      <c r="T377" s="44"/>
      <c r="U377" s="43"/>
      <c r="V377" s="7" t="str">
        <f t="shared" si="30"/>
        <v/>
      </c>
      <c r="W377" s="7" t="str">
        <f>IFERROR(IF(T377-T376&lt;=0,"",V377/SQRT(Table_pg3[[#This Row],[Удельное сопротивление грунта, Ом·м]])),V377/SQRT(Table_pg3[[#This Row],[Удельное сопротивление грунта, Ом·м]]))</f>
        <v/>
      </c>
      <c r="Y377" s="42"/>
      <c r="Z377" s="44"/>
      <c r="AA377" s="43"/>
      <c r="AB377" s="7" t="str">
        <f t="shared" si="35"/>
        <v/>
      </c>
      <c r="AC377" s="7" t="str">
        <f>IFERROR(IF(Z377-Z376&lt;=0,"",AB377/SQRT(Table_pg4[[#This Row],[Удельное сопротивление грунта, Ом·м]])),AB377/SQRT(Table_pg4[[#This Row],[Удельное сопротивление грунта, Ом·м]]))</f>
        <v/>
      </c>
      <c r="AE377" s="42"/>
      <c r="AF377" s="44"/>
      <c r="AG377" s="43"/>
      <c r="AH377" s="7" t="str">
        <f t="shared" si="31"/>
        <v/>
      </c>
      <c r="AI377" s="7" t="str">
        <f>IFERROR(IF(AF377-AF376&lt;=0,"",AH377/SQRT(Table_pg5[[#This Row],[Удельное сопротивление грунта, Ом·м]])),AH377/SQRT(Table_pg5[[#This Row],[Удельное сопротивление грунта, Ом·м]]))</f>
        <v/>
      </c>
      <c r="AK377" s="42"/>
      <c r="AL377" s="44"/>
      <c r="AM377" s="43"/>
      <c r="AN377" s="7" t="str">
        <f t="shared" si="37"/>
        <v/>
      </c>
      <c r="AO377" s="7" t="str">
        <f>IFERROR(IF(AL377-AL376&lt;=0,"",AN377/SQRT(Table_pg6[[#This Row],[Удельное сопротивление грунта, Ом·м]])),AN377/SQRT(Table_pg6[[#This Row],[Удельное сопротивление грунта, Ом·м]]))</f>
        <v/>
      </c>
      <c r="AQ377" s="42"/>
      <c r="AR377" s="44"/>
      <c r="AS377" s="43"/>
      <c r="AT377" s="7" t="str">
        <f t="shared" si="32"/>
        <v/>
      </c>
      <c r="AU377" s="7" t="str">
        <f>IFERROR(IF(AR377-AR376&lt;=0,"",AT377/SQRT(Table_pg7[[#This Row],[Удельное сопротивление грунта, Ом·м]])),AT377/SQRT(Table_pg7[[#This Row],[Удельное сопротивление грунта, Ом·м]]))</f>
        <v/>
      </c>
      <c r="AW377" s="42"/>
      <c r="AX377" s="44"/>
      <c r="AY377" s="43"/>
      <c r="AZ377" s="7" t="str">
        <f t="shared" si="38"/>
        <v/>
      </c>
      <c r="BA377" s="7" t="str">
        <f>IFERROR(IF(AX377-AX376&lt;=0,"",AZ377/SQRT(Table_pg8[[#This Row],[Удельное сопротивление грунта, Ом·м]])),AZ377/SQRT(Table_pg8[[#This Row],[Удельное сопротивление грунта, Ом·м]]))</f>
        <v/>
      </c>
      <c r="BC377" s="42"/>
      <c r="BD377" s="44"/>
      <c r="BE377" s="43"/>
      <c r="BF377" s="7" t="str">
        <f t="shared" si="36"/>
        <v/>
      </c>
      <c r="BG377" s="7" t="str">
        <f>IFERROR(IF(BD377-AX396&lt;=0,"",BF377/SQRT(Table_pg9[[#This Row],[Удельное сопротивление грунта, Ом·м]])),BF377/SQRT(Table_pg9[[#This Row],[Удельное сопротивление грунта, Ом·м]]))</f>
        <v/>
      </c>
      <c r="BI377" s="42"/>
      <c r="BJ377" s="44"/>
      <c r="BK377" s="43"/>
      <c r="BM377" s="7" t="str">
        <f>IFERROR(IF(BJ377-BD406&lt;=0,"",BL377/SQRT(Table_pg10[[#This Row],[Удельное сопротивление грунта, Ом·м]])),BL377/SQRT(Table_pg10[[#This Row],[Удельное сопротивление грунта, Ом·м]]))</f>
        <v/>
      </c>
    </row>
    <row r="378" spans="1:65">
      <c r="A378" s="62"/>
      <c r="B378" s="44"/>
      <c r="C378" s="43"/>
      <c r="D378" s="7" t="str">
        <f t="shared" si="33"/>
        <v/>
      </c>
      <c r="E378" s="7" t="str">
        <f>IFERROR(IF(B378-B377&lt;=0,"",D378/SQRT(Table_pg[[#This Row],[Удельное сопротивление грунта, Ом·м]])),D378/SQRT(Table_pg[[#This Row],[Удельное сопротивление грунта, Ом·м]]))</f>
        <v/>
      </c>
      <c r="G378" s="38"/>
      <c r="H378" s="58"/>
      <c r="I378" s="55"/>
      <c r="J378" s="53" t="str">
        <f t="shared" si="34"/>
        <v/>
      </c>
      <c r="K378" s="7" t="str">
        <f>IFERROR(IF(H378-H377&lt;=0,"",J378/SQRT(Table_pg1[[#This Row],[Удельное сопротивление грунта, Ом·м]])),J378/SQRT(Table_pg1[[#This Row],[Удельное сопротивление грунта, Ом·м]]))</f>
        <v/>
      </c>
      <c r="M378" s="62"/>
      <c r="N378" s="44"/>
      <c r="O378" s="43"/>
      <c r="P378" s="7" t="str">
        <f t="shared" si="29"/>
        <v/>
      </c>
      <c r="Q378" s="7" t="str">
        <f>IFERROR(IF(N378-N377&lt;=0,"",P378/SQRT(Table_pg2[[#This Row],[Удельное сопротивление грунта, Ом·м]])),P378/SQRT(Table_pg2[[#This Row],[Удельное сопротивление грунта, Ом·м]]))</f>
        <v/>
      </c>
      <c r="S378" s="62"/>
      <c r="T378" s="44"/>
      <c r="U378" s="43"/>
      <c r="V378" s="7" t="str">
        <f t="shared" si="30"/>
        <v/>
      </c>
      <c r="W378" s="7" t="str">
        <f>IFERROR(IF(T378-T377&lt;=0,"",V378/SQRT(Table_pg3[[#This Row],[Удельное сопротивление грунта, Ом·м]])),V378/SQRT(Table_pg3[[#This Row],[Удельное сопротивление грунта, Ом·м]]))</f>
        <v/>
      </c>
      <c r="Y378" s="62"/>
      <c r="Z378" s="44"/>
      <c r="AA378" s="43"/>
      <c r="AB378" s="7" t="str">
        <f t="shared" si="35"/>
        <v/>
      </c>
      <c r="AC378" s="7" t="str">
        <f>IFERROR(IF(Z378-Z377&lt;=0,"",AB378/SQRT(Table_pg4[[#This Row],[Удельное сопротивление грунта, Ом·м]])),AB378/SQRT(Table_pg4[[#This Row],[Удельное сопротивление грунта, Ом·м]]))</f>
        <v/>
      </c>
      <c r="AE378" s="62"/>
      <c r="AF378" s="44"/>
      <c r="AG378" s="43"/>
      <c r="AH378" s="7" t="str">
        <f t="shared" si="31"/>
        <v/>
      </c>
      <c r="AI378" s="7" t="str">
        <f>IFERROR(IF(AF378-AF377&lt;=0,"",AH378/SQRT(Table_pg5[[#This Row],[Удельное сопротивление грунта, Ом·м]])),AH378/SQRT(Table_pg5[[#This Row],[Удельное сопротивление грунта, Ом·м]]))</f>
        <v/>
      </c>
      <c r="AK378" s="62"/>
      <c r="AL378" s="44"/>
      <c r="AM378" s="43"/>
      <c r="AN378" s="7" t="str">
        <f t="shared" si="37"/>
        <v/>
      </c>
      <c r="AO378" s="7" t="str">
        <f>IFERROR(IF(AL378-AL377&lt;=0,"",AN378/SQRT(Table_pg6[[#This Row],[Удельное сопротивление грунта, Ом·м]])),AN378/SQRT(Table_pg6[[#This Row],[Удельное сопротивление грунта, Ом·м]]))</f>
        <v/>
      </c>
      <c r="AQ378" s="62"/>
      <c r="AR378" s="44"/>
      <c r="AS378" s="43"/>
      <c r="AT378" s="7" t="str">
        <f t="shared" si="32"/>
        <v/>
      </c>
      <c r="AU378" s="7" t="str">
        <f>IFERROR(IF(AR378-AR377&lt;=0,"",AT378/SQRT(Table_pg7[[#This Row],[Удельное сопротивление грунта, Ом·м]])),AT378/SQRT(Table_pg7[[#This Row],[Удельное сопротивление грунта, Ом·м]]))</f>
        <v/>
      </c>
      <c r="AW378" s="62"/>
      <c r="AX378" s="44"/>
      <c r="AY378" s="43"/>
      <c r="AZ378" s="7" t="str">
        <f t="shared" si="38"/>
        <v/>
      </c>
      <c r="BA378" s="7" t="str">
        <f>IFERROR(IF(AX378-AX377&lt;=0,"",AZ378/SQRT(Table_pg8[[#This Row],[Удельное сопротивление грунта, Ом·м]])),AZ378/SQRT(Table_pg8[[#This Row],[Удельное сопротивление грунта, Ом·м]]))</f>
        <v/>
      </c>
      <c r="BC378" s="62"/>
      <c r="BD378" s="44"/>
      <c r="BE378" s="43"/>
      <c r="BF378" s="7" t="str">
        <f t="shared" si="36"/>
        <v/>
      </c>
      <c r="BG378" s="7" t="str">
        <f>IFERROR(IF(BD378-AX397&lt;=0,"",BF378/SQRT(Table_pg9[[#This Row],[Удельное сопротивление грунта, Ом·м]])),BF378/SQRT(Table_pg9[[#This Row],[Удельное сопротивление грунта, Ом·м]]))</f>
        <v/>
      </c>
      <c r="BI378" s="62"/>
      <c r="BJ378" s="44"/>
      <c r="BK378" s="43"/>
      <c r="BM378" s="7" t="str">
        <f>IFERROR(IF(BJ378-BD407&lt;=0,"",BL378/SQRT(Table_pg10[[#This Row],[Удельное сопротивление грунта, Ом·м]])),BL378/SQRT(Table_pg10[[#This Row],[Удельное сопротивление грунта, Ом·м]]))</f>
        <v/>
      </c>
    </row>
    <row r="379" spans="1:65">
      <c r="A379" s="42"/>
      <c r="B379" s="44"/>
      <c r="C379" s="43"/>
      <c r="D379" s="7" t="str">
        <f t="shared" si="33"/>
        <v/>
      </c>
      <c r="E379" s="7" t="str">
        <f>IFERROR(IF(B379-B378&lt;=0,"",D379/SQRT(Table_pg[[#This Row],[Удельное сопротивление грунта, Ом·м]])),D379/SQRT(Table_pg[[#This Row],[Удельное сопротивление грунта, Ом·м]]))</f>
        <v/>
      </c>
      <c r="G379" s="49"/>
      <c r="H379" s="59"/>
      <c r="I379" s="56"/>
      <c r="J379" s="52" t="str">
        <f t="shared" si="34"/>
        <v/>
      </c>
      <c r="K379" s="7" t="str">
        <f>IFERROR(IF(H379-H378&lt;=0,"",J379/SQRT(Table_pg1[[#This Row],[Удельное сопротивление грунта, Ом·м]])),J379/SQRT(Table_pg1[[#This Row],[Удельное сопротивление грунта, Ом·м]]))</f>
        <v/>
      </c>
      <c r="M379" s="42"/>
      <c r="N379" s="44"/>
      <c r="O379" s="43"/>
      <c r="P379" s="7" t="str">
        <f t="shared" si="29"/>
        <v/>
      </c>
      <c r="Q379" s="7" t="str">
        <f>IFERROR(IF(N379-N378&lt;=0,"",P379/SQRT(Table_pg2[[#This Row],[Удельное сопротивление грунта, Ом·м]])),P379/SQRT(Table_pg2[[#This Row],[Удельное сопротивление грунта, Ом·м]]))</f>
        <v/>
      </c>
      <c r="S379" s="42"/>
      <c r="T379" s="44"/>
      <c r="U379" s="43"/>
      <c r="V379" s="7" t="str">
        <f t="shared" si="30"/>
        <v/>
      </c>
      <c r="W379" s="7" t="str">
        <f>IFERROR(IF(T379-T378&lt;=0,"",V379/SQRT(Table_pg3[[#This Row],[Удельное сопротивление грунта, Ом·м]])),V379/SQRT(Table_pg3[[#This Row],[Удельное сопротивление грунта, Ом·м]]))</f>
        <v/>
      </c>
      <c r="Y379" s="42"/>
      <c r="Z379" s="44"/>
      <c r="AA379" s="43"/>
      <c r="AB379" s="7" t="str">
        <f t="shared" si="35"/>
        <v/>
      </c>
      <c r="AC379" s="7" t="str">
        <f>IFERROR(IF(Z379-Z378&lt;=0,"",AB379/SQRT(Table_pg4[[#This Row],[Удельное сопротивление грунта, Ом·м]])),AB379/SQRT(Table_pg4[[#This Row],[Удельное сопротивление грунта, Ом·м]]))</f>
        <v/>
      </c>
      <c r="AE379" s="42"/>
      <c r="AF379" s="44"/>
      <c r="AG379" s="43"/>
      <c r="AH379" s="7" t="str">
        <f t="shared" si="31"/>
        <v/>
      </c>
      <c r="AI379" s="7" t="str">
        <f>IFERROR(IF(AF379-AF378&lt;=0,"",AH379/SQRT(Table_pg5[[#This Row],[Удельное сопротивление грунта, Ом·м]])),AH379/SQRT(Table_pg5[[#This Row],[Удельное сопротивление грунта, Ом·м]]))</f>
        <v/>
      </c>
      <c r="AK379" s="42"/>
      <c r="AL379" s="44"/>
      <c r="AM379" s="43"/>
      <c r="AN379" s="7" t="str">
        <f t="shared" si="37"/>
        <v/>
      </c>
      <c r="AO379" s="7" t="str">
        <f>IFERROR(IF(AL379-AL378&lt;=0,"",AN379/SQRT(Table_pg6[[#This Row],[Удельное сопротивление грунта, Ом·м]])),AN379/SQRT(Table_pg6[[#This Row],[Удельное сопротивление грунта, Ом·м]]))</f>
        <v/>
      </c>
      <c r="AQ379" s="42"/>
      <c r="AR379" s="44"/>
      <c r="AS379" s="43"/>
      <c r="AT379" s="7" t="str">
        <f t="shared" si="32"/>
        <v/>
      </c>
      <c r="AU379" s="7" t="str">
        <f>IFERROR(IF(AR379-AR378&lt;=0,"",AT379/SQRT(Table_pg7[[#This Row],[Удельное сопротивление грунта, Ом·м]])),AT379/SQRT(Table_pg7[[#This Row],[Удельное сопротивление грунта, Ом·м]]))</f>
        <v/>
      </c>
      <c r="AW379" s="42"/>
      <c r="AX379" s="44"/>
      <c r="AY379" s="43"/>
      <c r="AZ379" s="7" t="str">
        <f t="shared" si="38"/>
        <v/>
      </c>
      <c r="BA379" s="7" t="str">
        <f>IFERROR(IF(AX379-AX378&lt;=0,"",AZ379/SQRT(Table_pg8[[#This Row],[Удельное сопротивление грунта, Ом·м]])),AZ379/SQRT(Table_pg8[[#This Row],[Удельное сопротивление грунта, Ом·м]]))</f>
        <v/>
      </c>
      <c r="BC379" s="42"/>
      <c r="BD379" s="44"/>
      <c r="BE379" s="43"/>
      <c r="BF379" s="7" t="str">
        <f t="shared" si="36"/>
        <v/>
      </c>
      <c r="BG379" s="7" t="str">
        <f>IFERROR(IF(BD379-AX398&lt;=0,"",BF379/SQRT(Table_pg9[[#This Row],[Удельное сопротивление грунта, Ом·м]])),BF379/SQRT(Table_pg9[[#This Row],[Удельное сопротивление грунта, Ом·м]]))</f>
        <v/>
      </c>
      <c r="BI379" s="42"/>
      <c r="BJ379" s="44"/>
      <c r="BK379" s="43"/>
      <c r="BM379" s="7" t="str">
        <f>IFERROR(IF(BJ379-BD408&lt;=0,"",BL379/SQRT(Table_pg10[[#This Row],[Удельное сопротивление грунта, Ом·м]])),BL379/SQRT(Table_pg10[[#This Row],[Удельное сопротивление грунта, Ом·м]]))</f>
        <v/>
      </c>
    </row>
    <row r="380" spans="1:65">
      <c r="A380" s="62"/>
      <c r="B380" s="44"/>
      <c r="C380" s="43"/>
      <c r="D380" s="7" t="str">
        <f t="shared" si="33"/>
        <v/>
      </c>
      <c r="E380" s="7" t="str">
        <f>IFERROR(IF(B380-B379&lt;=0,"",D380/SQRT(Table_pg[[#This Row],[Удельное сопротивление грунта, Ом·м]])),D380/SQRT(Table_pg[[#This Row],[Удельное сопротивление грунта, Ом·м]]))</f>
        <v/>
      </c>
      <c r="G380" s="38"/>
      <c r="H380" s="58"/>
      <c r="I380" s="55"/>
      <c r="J380" s="53" t="str">
        <f t="shared" si="34"/>
        <v/>
      </c>
      <c r="K380" s="7" t="str">
        <f>IFERROR(IF(H380-H379&lt;=0,"",J380/SQRT(Table_pg1[[#This Row],[Удельное сопротивление грунта, Ом·м]])),J380/SQRT(Table_pg1[[#This Row],[Удельное сопротивление грунта, Ом·м]]))</f>
        <v/>
      </c>
      <c r="M380" s="62"/>
      <c r="N380" s="44"/>
      <c r="O380" s="43"/>
      <c r="P380" s="7" t="str">
        <f t="shared" si="29"/>
        <v/>
      </c>
      <c r="Q380" s="7" t="str">
        <f>IFERROR(IF(N380-N379&lt;=0,"",P380/SQRT(Table_pg2[[#This Row],[Удельное сопротивление грунта, Ом·м]])),P380/SQRT(Table_pg2[[#This Row],[Удельное сопротивление грунта, Ом·м]]))</f>
        <v/>
      </c>
      <c r="S380" s="62"/>
      <c r="T380" s="44"/>
      <c r="U380" s="43"/>
      <c r="V380" s="7" t="str">
        <f t="shared" si="30"/>
        <v/>
      </c>
      <c r="W380" s="7" t="str">
        <f>IFERROR(IF(T380-T379&lt;=0,"",V380/SQRT(Table_pg3[[#This Row],[Удельное сопротивление грунта, Ом·м]])),V380/SQRT(Table_pg3[[#This Row],[Удельное сопротивление грунта, Ом·м]]))</f>
        <v/>
      </c>
      <c r="Y380" s="62"/>
      <c r="Z380" s="44"/>
      <c r="AA380" s="43"/>
      <c r="AB380" s="7" t="str">
        <f t="shared" si="35"/>
        <v/>
      </c>
      <c r="AC380" s="7" t="str">
        <f>IFERROR(IF(Z380-Z379&lt;=0,"",AB380/SQRT(Table_pg4[[#This Row],[Удельное сопротивление грунта, Ом·м]])),AB380/SQRT(Table_pg4[[#This Row],[Удельное сопротивление грунта, Ом·м]]))</f>
        <v/>
      </c>
      <c r="AE380" s="62"/>
      <c r="AF380" s="44"/>
      <c r="AG380" s="43"/>
      <c r="AH380" s="7" t="str">
        <f t="shared" si="31"/>
        <v/>
      </c>
      <c r="AI380" s="7" t="str">
        <f>IFERROR(IF(AF380-AF379&lt;=0,"",AH380/SQRT(Table_pg5[[#This Row],[Удельное сопротивление грунта, Ом·м]])),AH380/SQRT(Table_pg5[[#This Row],[Удельное сопротивление грунта, Ом·м]]))</f>
        <v/>
      </c>
      <c r="AK380" s="62"/>
      <c r="AL380" s="44"/>
      <c r="AM380" s="43"/>
      <c r="AN380" s="7" t="str">
        <f t="shared" si="37"/>
        <v/>
      </c>
      <c r="AO380" s="7" t="str">
        <f>IFERROR(IF(AL380-AL379&lt;=0,"",AN380/SQRT(Table_pg6[[#This Row],[Удельное сопротивление грунта, Ом·м]])),AN380/SQRT(Table_pg6[[#This Row],[Удельное сопротивление грунта, Ом·м]]))</f>
        <v/>
      </c>
      <c r="AQ380" s="62"/>
      <c r="AR380" s="44"/>
      <c r="AS380" s="43"/>
      <c r="AT380" s="7" t="str">
        <f t="shared" si="32"/>
        <v/>
      </c>
      <c r="AU380" s="7" t="str">
        <f>IFERROR(IF(AR380-AR379&lt;=0,"",AT380/SQRT(Table_pg7[[#This Row],[Удельное сопротивление грунта, Ом·м]])),AT380/SQRT(Table_pg7[[#This Row],[Удельное сопротивление грунта, Ом·м]]))</f>
        <v/>
      </c>
      <c r="AW380" s="62"/>
      <c r="AX380" s="44"/>
      <c r="AY380" s="43"/>
      <c r="AZ380" s="7" t="str">
        <f t="shared" si="38"/>
        <v/>
      </c>
      <c r="BA380" s="7" t="str">
        <f>IFERROR(IF(AX380-AX379&lt;=0,"",AZ380/SQRT(Table_pg8[[#This Row],[Удельное сопротивление грунта, Ом·м]])),AZ380/SQRT(Table_pg8[[#This Row],[Удельное сопротивление грунта, Ом·м]]))</f>
        <v/>
      </c>
      <c r="BC380" s="62"/>
      <c r="BD380" s="44"/>
      <c r="BE380" s="43"/>
      <c r="BF380" s="7" t="str">
        <f t="shared" si="36"/>
        <v/>
      </c>
      <c r="BG380" s="7" t="str">
        <f>IFERROR(IF(BD380-AX399&lt;=0,"",BF380/SQRT(Table_pg9[[#This Row],[Удельное сопротивление грунта, Ом·м]])),BF380/SQRT(Table_pg9[[#This Row],[Удельное сопротивление грунта, Ом·м]]))</f>
        <v/>
      </c>
      <c r="BI380" s="62"/>
      <c r="BJ380" s="44"/>
      <c r="BK380" s="43"/>
      <c r="BM380" s="7" t="str">
        <f>IFERROR(IF(BJ380-BD409&lt;=0,"",BL380/SQRT(Table_pg10[[#This Row],[Удельное сопротивление грунта, Ом·м]])),BL380/SQRT(Table_pg10[[#This Row],[Удельное сопротивление грунта, Ом·м]]))</f>
        <v/>
      </c>
    </row>
    <row r="381" spans="1:65">
      <c r="A381" s="42"/>
      <c r="B381" s="44"/>
      <c r="C381" s="43"/>
      <c r="D381" s="7" t="str">
        <f t="shared" si="33"/>
        <v/>
      </c>
      <c r="E381" s="7" t="str">
        <f>IFERROR(IF(B381-B380&lt;=0,"",D381/SQRT(Table_pg[[#This Row],[Удельное сопротивление грунта, Ом·м]])),D381/SQRT(Table_pg[[#This Row],[Удельное сопротивление грунта, Ом·м]]))</f>
        <v/>
      </c>
      <c r="G381" s="49"/>
      <c r="H381" s="59"/>
      <c r="I381" s="56"/>
      <c r="J381" s="52" t="str">
        <f t="shared" si="34"/>
        <v/>
      </c>
      <c r="K381" s="7" t="str">
        <f>IFERROR(IF(H381-H380&lt;=0,"",J381/SQRT(Table_pg1[[#This Row],[Удельное сопротивление грунта, Ом·м]])),J381/SQRT(Table_pg1[[#This Row],[Удельное сопротивление грунта, Ом·м]]))</f>
        <v/>
      </c>
      <c r="M381" s="42"/>
      <c r="N381" s="44"/>
      <c r="O381" s="43"/>
      <c r="P381" s="7" t="str">
        <f t="shared" si="29"/>
        <v/>
      </c>
      <c r="Q381" s="7" t="str">
        <f>IFERROR(IF(N381-N380&lt;=0,"",P381/SQRT(Table_pg2[[#This Row],[Удельное сопротивление грунта, Ом·м]])),P381/SQRT(Table_pg2[[#This Row],[Удельное сопротивление грунта, Ом·м]]))</f>
        <v/>
      </c>
      <c r="S381" s="42"/>
      <c r="T381" s="44"/>
      <c r="U381" s="43"/>
      <c r="V381" s="7" t="str">
        <f t="shared" si="30"/>
        <v/>
      </c>
      <c r="W381" s="7" t="str">
        <f>IFERROR(IF(T381-T380&lt;=0,"",V381/SQRT(Table_pg3[[#This Row],[Удельное сопротивление грунта, Ом·м]])),V381/SQRT(Table_pg3[[#This Row],[Удельное сопротивление грунта, Ом·м]]))</f>
        <v/>
      </c>
      <c r="Y381" s="42"/>
      <c r="Z381" s="44"/>
      <c r="AA381" s="43"/>
      <c r="AB381" s="7" t="str">
        <f t="shared" si="35"/>
        <v/>
      </c>
      <c r="AC381" s="7" t="str">
        <f>IFERROR(IF(Z381-Z380&lt;=0,"",AB381/SQRT(Table_pg4[[#This Row],[Удельное сопротивление грунта, Ом·м]])),AB381/SQRT(Table_pg4[[#This Row],[Удельное сопротивление грунта, Ом·м]]))</f>
        <v/>
      </c>
      <c r="AE381" s="42"/>
      <c r="AF381" s="44"/>
      <c r="AG381" s="43"/>
      <c r="AH381" s="7" t="str">
        <f t="shared" si="31"/>
        <v/>
      </c>
      <c r="AI381" s="7" t="str">
        <f>IFERROR(IF(AF381-AF380&lt;=0,"",AH381/SQRT(Table_pg5[[#This Row],[Удельное сопротивление грунта, Ом·м]])),AH381/SQRT(Table_pg5[[#This Row],[Удельное сопротивление грунта, Ом·м]]))</f>
        <v/>
      </c>
      <c r="AK381" s="42"/>
      <c r="AL381" s="44"/>
      <c r="AM381" s="43"/>
      <c r="AN381" s="7" t="str">
        <f t="shared" si="37"/>
        <v/>
      </c>
      <c r="AO381" s="7" t="str">
        <f>IFERROR(IF(AL381-AL380&lt;=0,"",AN381/SQRT(Table_pg6[[#This Row],[Удельное сопротивление грунта, Ом·м]])),AN381/SQRT(Table_pg6[[#This Row],[Удельное сопротивление грунта, Ом·м]]))</f>
        <v/>
      </c>
      <c r="AQ381" s="42"/>
      <c r="AR381" s="44"/>
      <c r="AS381" s="43"/>
      <c r="AT381" s="7" t="str">
        <f t="shared" si="32"/>
        <v/>
      </c>
      <c r="AU381" s="7" t="str">
        <f>IFERROR(IF(AR381-AR380&lt;=0,"",AT381/SQRT(Table_pg7[[#This Row],[Удельное сопротивление грунта, Ом·м]])),AT381/SQRT(Table_pg7[[#This Row],[Удельное сопротивление грунта, Ом·м]]))</f>
        <v/>
      </c>
      <c r="AW381" s="42"/>
      <c r="AX381" s="44"/>
      <c r="AY381" s="43"/>
      <c r="AZ381" s="7" t="str">
        <f t="shared" si="38"/>
        <v/>
      </c>
      <c r="BA381" s="7" t="str">
        <f>IFERROR(IF(AX381-AX380&lt;=0,"",AZ381/SQRT(Table_pg8[[#This Row],[Удельное сопротивление грунта, Ом·м]])),AZ381/SQRT(Table_pg8[[#This Row],[Удельное сопротивление грунта, Ом·м]]))</f>
        <v/>
      </c>
      <c r="BC381" s="42"/>
      <c r="BD381" s="44"/>
      <c r="BE381" s="43"/>
      <c r="BF381" s="7" t="str">
        <f t="shared" si="36"/>
        <v/>
      </c>
      <c r="BG381" s="7" t="str">
        <f>IFERROR(IF(BD381-AX400&lt;=0,"",BF381/SQRT(Table_pg9[[#This Row],[Удельное сопротивление грунта, Ом·м]])),BF381/SQRT(Table_pg9[[#This Row],[Удельное сопротивление грунта, Ом·м]]))</f>
        <v/>
      </c>
      <c r="BI381" s="42"/>
      <c r="BJ381" s="44"/>
      <c r="BK381" s="43"/>
      <c r="BM381" s="7" t="str">
        <f>IFERROR(IF(BJ381-BD410&lt;=0,"",BL381/SQRT(Table_pg10[[#This Row],[Удельное сопротивление грунта, Ом·м]])),BL381/SQRT(Table_pg10[[#This Row],[Удельное сопротивление грунта, Ом·м]]))</f>
        <v/>
      </c>
    </row>
    <row r="382" spans="1:65">
      <c r="A382" s="62"/>
      <c r="B382" s="44"/>
      <c r="C382" s="43"/>
      <c r="D382" s="7" t="str">
        <f t="shared" si="33"/>
        <v/>
      </c>
      <c r="E382" s="7" t="str">
        <f>IFERROR(IF(B382-B381&lt;=0,"",D382/SQRT(Table_pg[[#This Row],[Удельное сопротивление грунта, Ом·м]])),D382/SQRT(Table_pg[[#This Row],[Удельное сопротивление грунта, Ом·м]]))</f>
        <v/>
      </c>
      <c r="G382" s="38"/>
      <c r="H382" s="58"/>
      <c r="I382" s="55"/>
      <c r="J382" s="53" t="str">
        <f t="shared" si="34"/>
        <v/>
      </c>
      <c r="K382" s="7" t="str">
        <f>IFERROR(IF(H382-H381&lt;=0,"",J382/SQRT(Table_pg1[[#This Row],[Удельное сопротивление грунта, Ом·м]])),J382/SQRT(Table_pg1[[#This Row],[Удельное сопротивление грунта, Ом·м]]))</f>
        <v/>
      </c>
      <c r="M382" s="62"/>
      <c r="N382" s="44"/>
      <c r="O382" s="43"/>
      <c r="P382" s="7" t="str">
        <f t="shared" si="29"/>
        <v/>
      </c>
      <c r="Q382" s="7" t="str">
        <f>IFERROR(IF(N382-N381&lt;=0,"",P382/SQRT(Table_pg2[[#This Row],[Удельное сопротивление грунта, Ом·м]])),P382/SQRT(Table_pg2[[#This Row],[Удельное сопротивление грунта, Ом·м]]))</f>
        <v/>
      </c>
      <c r="S382" s="62"/>
      <c r="T382" s="44"/>
      <c r="U382" s="43"/>
      <c r="V382" s="7" t="str">
        <f t="shared" si="30"/>
        <v/>
      </c>
      <c r="W382" s="7" t="str">
        <f>IFERROR(IF(T382-T381&lt;=0,"",V382/SQRT(Table_pg3[[#This Row],[Удельное сопротивление грунта, Ом·м]])),V382/SQRT(Table_pg3[[#This Row],[Удельное сопротивление грунта, Ом·м]]))</f>
        <v/>
      </c>
      <c r="Y382" s="62"/>
      <c r="Z382" s="44"/>
      <c r="AA382" s="43"/>
      <c r="AB382" s="7" t="str">
        <f t="shared" si="35"/>
        <v/>
      </c>
      <c r="AC382" s="7" t="str">
        <f>IFERROR(IF(Z382-Z381&lt;=0,"",AB382/SQRT(Table_pg4[[#This Row],[Удельное сопротивление грунта, Ом·м]])),AB382/SQRT(Table_pg4[[#This Row],[Удельное сопротивление грунта, Ом·м]]))</f>
        <v/>
      </c>
      <c r="AE382" s="62"/>
      <c r="AF382" s="44"/>
      <c r="AG382" s="43"/>
      <c r="AH382" s="7" t="str">
        <f t="shared" si="31"/>
        <v/>
      </c>
      <c r="AI382" s="7" t="str">
        <f>IFERROR(IF(AF382-AF381&lt;=0,"",AH382/SQRT(Table_pg5[[#This Row],[Удельное сопротивление грунта, Ом·м]])),AH382/SQRT(Table_pg5[[#This Row],[Удельное сопротивление грунта, Ом·м]]))</f>
        <v/>
      </c>
      <c r="AK382" s="62"/>
      <c r="AL382" s="44"/>
      <c r="AM382" s="43"/>
      <c r="AN382" s="7" t="str">
        <f t="shared" si="37"/>
        <v/>
      </c>
      <c r="AO382" s="7" t="str">
        <f>IFERROR(IF(AL382-AL381&lt;=0,"",AN382/SQRT(Table_pg6[[#This Row],[Удельное сопротивление грунта, Ом·м]])),AN382/SQRT(Table_pg6[[#This Row],[Удельное сопротивление грунта, Ом·м]]))</f>
        <v/>
      </c>
      <c r="AQ382" s="62"/>
      <c r="AR382" s="44"/>
      <c r="AS382" s="43"/>
      <c r="AT382" s="7" t="str">
        <f t="shared" si="32"/>
        <v/>
      </c>
      <c r="AU382" s="7" t="str">
        <f>IFERROR(IF(AR382-AR381&lt;=0,"",AT382/SQRT(Table_pg7[[#This Row],[Удельное сопротивление грунта, Ом·м]])),AT382/SQRT(Table_pg7[[#This Row],[Удельное сопротивление грунта, Ом·м]]))</f>
        <v/>
      </c>
      <c r="AW382" s="62"/>
      <c r="AX382" s="44"/>
      <c r="AY382" s="43"/>
      <c r="AZ382" s="7" t="str">
        <f t="shared" si="38"/>
        <v/>
      </c>
      <c r="BA382" s="7" t="str">
        <f>IFERROR(IF(AX382-AX381&lt;=0,"",AZ382/SQRT(Table_pg8[[#This Row],[Удельное сопротивление грунта, Ом·м]])),AZ382/SQRT(Table_pg8[[#This Row],[Удельное сопротивление грунта, Ом·м]]))</f>
        <v/>
      </c>
      <c r="BC382" s="62"/>
      <c r="BD382" s="44"/>
      <c r="BE382" s="43"/>
      <c r="BF382" s="7" t="str">
        <f t="shared" si="36"/>
        <v/>
      </c>
      <c r="BG382" s="7" t="str">
        <f>IFERROR(IF(BD382-AX401&lt;=0,"",BF382/SQRT(Table_pg9[[#This Row],[Удельное сопротивление грунта, Ом·м]])),BF382/SQRT(Table_pg9[[#This Row],[Удельное сопротивление грунта, Ом·м]]))</f>
        <v/>
      </c>
      <c r="BI382" s="62"/>
      <c r="BJ382" s="44"/>
      <c r="BK382" s="43"/>
      <c r="BL382" s="7" t="str">
        <f t="shared" ref="BL382:BL445" si="39">IFERROR(IF(BJ382-BJ381&lt;=0,"",(BJ382-BJ381)*1000),100)</f>
        <v/>
      </c>
      <c r="BM382" s="7" t="str">
        <f>IFERROR(IF(BJ382-BD411&lt;=0,"",BL382/SQRT(Table_pg10[[#This Row],[Удельное сопротивление грунта, Ом·м]])),BL382/SQRT(Table_pg10[[#This Row],[Удельное сопротивление грунта, Ом·м]]))</f>
        <v/>
      </c>
    </row>
    <row r="383" spans="1:65">
      <c r="A383" s="42"/>
      <c r="B383" s="44"/>
      <c r="C383" s="43"/>
      <c r="D383" s="7" t="str">
        <f t="shared" si="33"/>
        <v/>
      </c>
      <c r="E383" s="7" t="str">
        <f>IFERROR(IF(B383-B382&lt;=0,"",D383/SQRT(Table_pg[[#This Row],[Удельное сопротивление грунта, Ом·м]])),D383/SQRT(Table_pg[[#This Row],[Удельное сопротивление грунта, Ом·м]]))</f>
        <v/>
      </c>
      <c r="G383" s="49"/>
      <c r="H383" s="59"/>
      <c r="I383" s="56"/>
      <c r="J383" s="52" t="str">
        <f t="shared" si="34"/>
        <v/>
      </c>
      <c r="K383" s="7" t="str">
        <f>IFERROR(IF(H383-H382&lt;=0,"",J383/SQRT(Table_pg1[[#This Row],[Удельное сопротивление грунта, Ом·м]])),J383/SQRT(Table_pg1[[#This Row],[Удельное сопротивление грунта, Ом·м]]))</f>
        <v/>
      </c>
      <c r="M383" s="42"/>
      <c r="N383" s="44"/>
      <c r="O383" s="43"/>
      <c r="P383" s="7" t="str">
        <f t="shared" si="29"/>
        <v/>
      </c>
      <c r="Q383" s="7" t="str">
        <f>IFERROR(IF(N383-N382&lt;=0,"",P383/SQRT(Table_pg2[[#This Row],[Удельное сопротивление грунта, Ом·м]])),P383/SQRT(Table_pg2[[#This Row],[Удельное сопротивление грунта, Ом·м]]))</f>
        <v/>
      </c>
      <c r="S383" s="42"/>
      <c r="T383" s="44"/>
      <c r="U383" s="43"/>
      <c r="V383" s="7" t="str">
        <f t="shared" si="30"/>
        <v/>
      </c>
      <c r="W383" s="7" t="str">
        <f>IFERROR(IF(T383-T382&lt;=0,"",V383/SQRT(Table_pg3[[#This Row],[Удельное сопротивление грунта, Ом·м]])),V383/SQRT(Table_pg3[[#This Row],[Удельное сопротивление грунта, Ом·м]]))</f>
        <v/>
      </c>
      <c r="Y383" s="42"/>
      <c r="Z383" s="44"/>
      <c r="AA383" s="43"/>
      <c r="AB383" s="7" t="str">
        <f t="shared" si="35"/>
        <v/>
      </c>
      <c r="AC383" s="7" t="str">
        <f>IFERROR(IF(Z383-Z382&lt;=0,"",AB383/SQRT(Table_pg4[[#This Row],[Удельное сопротивление грунта, Ом·м]])),AB383/SQRT(Table_pg4[[#This Row],[Удельное сопротивление грунта, Ом·м]]))</f>
        <v/>
      </c>
      <c r="AE383" s="42"/>
      <c r="AF383" s="44"/>
      <c r="AG383" s="43"/>
      <c r="AH383" s="7" t="str">
        <f t="shared" si="31"/>
        <v/>
      </c>
      <c r="AI383" s="7" t="str">
        <f>IFERROR(IF(AF383-AF382&lt;=0,"",AH383/SQRT(Table_pg5[[#This Row],[Удельное сопротивление грунта, Ом·м]])),AH383/SQRT(Table_pg5[[#This Row],[Удельное сопротивление грунта, Ом·м]]))</f>
        <v/>
      </c>
      <c r="AK383" s="42"/>
      <c r="AL383" s="44"/>
      <c r="AM383" s="43"/>
      <c r="AN383" s="7" t="str">
        <f t="shared" si="37"/>
        <v/>
      </c>
      <c r="AO383" s="7" t="str">
        <f>IFERROR(IF(AL383-AL382&lt;=0,"",AN383/SQRT(Table_pg6[[#This Row],[Удельное сопротивление грунта, Ом·м]])),AN383/SQRT(Table_pg6[[#This Row],[Удельное сопротивление грунта, Ом·м]]))</f>
        <v/>
      </c>
      <c r="AQ383" s="42"/>
      <c r="AR383" s="44"/>
      <c r="AS383" s="43"/>
      <c r="AT383" s="7" t="str">
        <f t="shared" si="32"/>
        <v/>
      </c>
      <c r="AU383" s="7" t="str">
        <f>IFERROR(IF(AR383-AR382&lt;=0,"",AT383/SQRT(Table_pg7[[#This Row],[Удельное сопротивление грунта, Ом·м]])),AT383/SQRT(Table_pg7[[#This Row],[Удельное сопротивление грунта, Ом·м]]))</f>
        <v/>
      </c>
      <c r="AW383" s="42"/>
      <c r="AX383" s="44"/>
      <c r="AY383" s="43"/>
      <c r="AZ383" s="7" t="str">
        <f t="shared" si="38"/>
        <v/>
      </c>
      <c r="BA383" s="7" t="str">
        <f>IFERROR(IF(AX383-AX382&lt;=0,"",AZ383/SQRT(Table_pg8[[#This Row],[Удельное сопротивление грунта, Ом·м]])),AZ383/SQRT(Table_pg8[[#This Row],[Удельное сопротивление грунта, Ом·м]]))</f>
        <v/>
      </c>
      <c r="BC383" s="42"/>
      <c r="BD383" s="44"/>
      <c r="BE383" s="43"/>
      <c r="BF383" s="7" t="str">
        <f t="shared" si="36"/>
        <v/>
      </c>
      <c r="BG383" s="7" t="str">
        <f>IFERROR(IF(BD383-AX402&lt;=0,"",BF383/SQRT(Table_pg9[[#This Row],[Удельное сопротивление грунта, Ом·м]])),BF383/SQRT(Table_pg9[[#This Row],[Удельное сопротивление грунта, Ом·м]]))</f>
        <v/>
      </c>
      <c r="BI383" s="42"/>
      <c r="BJ383" s="44"/>
      <c r="BK383" s="43"/>
      <c r="BL383" s="7" t="str">
        <f t="shared" si="39"/>
        <v/>
      </c>
      <c r="BM383" s="7" t="str">
        <f>IFERROR(IF(BJ383-BD412&lt;=0,"",BL383/SQRT(Table_pg10[[#This Row],[Удельное сопротивление грунта, Ом·м]])),BL383/SQRT(Table_pg10[[#This Row],[Удельное сопротивление грунта, Ом·м]]))</f>
        <v/>
      </c>
    </row>
    <row r="384" spans="1:65">
      <c r="A384" s="62"/>
      <c r="B384" s="44"/>
      <c r="C384" s="43"/>
      <c r="D384" s="7" t="str">
        <f t="shared" si="33"/>
        <v/>
      </c>
      <c r="E384" s="7" t="str">
        <f>IFERROR(IF(B384-B383&lt;=0,"",D384/SQRT(Table_pg[[#This Row],[Удельное сопротивление грунта, Ом·м]])),D384/SQRT(Table_pg[[#This Row],[Удельное сопротивление грунта, Ом·м]]))</f>
        <v/>
      </c>
      <c r="G384" s="38"/>
      <c r="H384" s="58"/>
      <c r="I384" s="55"/>
      <c r="J384" s="53" t="str">
        <f t="shared" si="34"/>
        <v/>
      </c>
      <c r="K384" s="7" t="str">
        <f>IFERROR(IF(H384-H383&lt;=0,"",J384/SQRT(Table_pg1[[#This Row],[Удельное сопротивление грунта, Ом·м]])),J384/SQRT(Table_pg1[[#This Row],[Удельное сопротивление грунта, Ом·м]]))</f>
        <v/>
      </c>
      <c r="M384" s="62"/>
      <c r="N384" s="44"/>
      <c r="O384" s="43"/>
      <c r="P384" s="7" t="str">
        <f t="shared" ref="P384:P447" si="40">IFERROR(IF(N384-N383&lt;=0,"",(N384-N383)*1000),100)</f>
        <v/>
      </c>
      <c r="Q384" s="7" t="str">
        <f>IFERROR(IF(N384-N383&lt;=0,"",P384/SQRT(Table_pg2[[#This Row],[Удельное сопротивление грунта, Ом·м]])),P384/SQRT(Table_pg2[[#This Row],[Удельное сопротивление грунта, Ом·м]]))</f>
        <v/>
      </c>
      <c r="S384" s="62"/>
      <c r="T384" s="44"/>
      <c r="U384" s="43"/>
      <c r="V384" s="7" t="str">
        <f t="shared" ref="V384:V447" si="41">IFERROR(IF(T384-T383&lt;=0,"",(T384-T383)*1000),100)</f>
        <v/>
      </c>
      <c r="W384" s="7" t="str">
        <f>IFERROR(IF(T384-T383&lt;=0,"",V384/SQRT(Table_pg3[[#This Row],[Удельное сопротивление грунта, Ом·м]])),V384/SQRT(Table_pg3[[#This Row],[Удельное сопротивление грунта, Ом·м]]))</f>
        <v/>
      </c>
      <c r="Y384" s="62"/>
      <c r="Z384" s="44"/>
      <c r="AA384" s="43"/>
      <c r="AB384" s="7" t="str">
        <f t="shared" si="35"/>
        <v/>
      </c>
      <c r="AC384" s="7" t="str">
        <f>IFERROR(IF(Z384-Z383&lt;=0,"",AB384/SQRT(Table_pg4[[#This Row],[Удельное сопротивление грунта, Ом·м]])),AB384/SQRT(Table_pg4[[#This Row],[Удельное сопротивление грунта, Ом·м]]))</f>
        <v/>
      </c>
      <c r="AE384" s="62"/>
      <c r="AF384" s="44"/>
      <c r="AG384" s="43"/>
      <c r="AH384" s="7" t="str">
        <f t="shared" ref="AH384:AH447" si="42">IFERROR(IF(AF384-AF383&lt;=0,"",(AF384-AF383)*1000),100)</f>
        <v/>
      </c>
      <c r="AI384" s="7" t="str">
        <f>IFERROR(IF(AF384-AF383&lt;=0,"",AH384/SQRT(Table_pg5[[#This Row],[Удельное сопротивление грунта, Ом·м]])),AH384/SQRT(Table_pg5[[#This Row],[Удельное сопротивление грунта, Ом·м]]))</f>
        <v/>
      </c>
      <c r="AK384" s="62"/>
      <c r="AL384" s="44"/>
      <c r="AM384" s="43"/>
      <c r="AN384" s="7" t="str">
        <f t="shared" si="37"/>
        <v/>
      </c>
      <c r="AO384" s="7" t="str">
        <f>IFERROR(IF(AL384-AL383&lt;=0,"",AN384/SQRT(Table_pg6[[#This Row],[Удельное сопротивление грунта, Ом·м]])),AN384/SQRT(Table_pg6[[#This Row],[Удельное сопротивление грунта, Ом·м]]))</f>
        <v/>
      </c>
      <c r="AQ384" s="62"/>
      <c r="AR384" s="44"/>
      <c r="AS384" s="43"/>
      <c r="AT384" s="7" t="str">
        <f t="shared" ref="AT384:AT447" si="43">IFERROR(IF(AR384-AR383&lt;=0,"",(AR384-AR383)*1000),100)</f>
        <v/>
      </c>
      <c r="AU384" s="7" t="str">
        <f>IFERROR(IF(AR384-AR383&lt;=0,"",AT384/SQRT(Table_pg7[[#This Row],[Удельное сопротивление грунта, Ом·м]])),AT384/SQRT(Table_pg7[[#This Row],[Удельное сопротивление грунта, Ом·м]]))</f>
        <v/>
      </c>
      <c r="AW384" s="62"/>
      <c r="AX384" s="44"/>
      <c r="AY384" s="43"/>
      <c r="AZ384" s="7" t="str">
        <f t="shared" si="38"/>
        <v/>
      </c>
      <c r="BA384" s="7" t="str">
        <f>IFERROR(IF(AX384-AX383&lt;=0,"",AZ384/SQRT(Table_pg8[[#This Row],[Удельное сопротивление грунта, Ом·м]])),AZ384/SQRT(Table_pg8[[#This Row],[Удельное сопротивление грунта, Ом·м]]))</f>
        <v/>
      </c>
      <c r="BC384" s="62"/>
      <c r="BD384" s="44"/>
      <c r="BE384" s="43"/>
      <c r="BF384" s="7" t="str">
        <f t="shared" si="36"/>
        <v/>
      </c>
      <c r="BG384" s="7" t="str">
        <f>IFERROR(IF(BD384-AX403&lt;=0,"",BF384/SQRT(Table_pg9[[#This Row],[Удельное сопротивление грунта, Ом·м]])),BF384/SQRT(Table_pg9[[#This Row],[Удельное сопротивление грунта, Ом·м]]))</f>
        <v/>
      </c>
      <c r="BI384" s="62"/>
      <c r="BJ384" s="44"/>
      <c r="BK384" s="43"/>
      <c r="BL384" s="7" t="str">
        <f t="shared" si="39"/>
        <v/>
      </c>
      <c r="BM384" s="7" t="str">
        <f>IFERROR(IF(BJ384-BD413&lt;=0,"",BL384/SQRT(Table_pg10[[#This Row],[Удельное сопротивление грунта, Ом·м]])),BL384/SQRT(Table_pg10[[#This Row],[Удельное сопротивление грунта, Ом·м]]))</f>
        <v/>
      </c>
    </row>
    <row r="385" spans="1:65">
      <c r="A385" s="42"/>
      <c r="B385" s="44"/>
      <c r="C385" s="43"/>
      <c r="D385" s="7" t="str">
        <f t="shared" si="33"/>
        <v/>
      </c>
      <c r="E385" s="7" t="str">
        <f>IFERROR(IF(B385-B384&lt;=0,"",D385/SQRT(Table_pg[[#This Row],[Удельное сопротивление грунта, Ом·м]])),D385/SQRT(Table_pg[[#This Row],[Удельное сопротивление грунта, Ом·м]]))</f>
        <v/>
      </c>
      <c r="G385" s="49"/>
      <c r="H385" s="59"/>
      <c r="I385" s="56"/>
      <c r="J385" s="52" t="str">
        <f t="shared" si="34"/>
        <v/>
      </c>
      <c r="K385" s="7" t="str">
        <f>IFERROR(IF(H385-H384&lt;=0,"",J385/SQRT(Table_pg1[[#This Row],[Удельное сопротивление грунта, Ом·м]])),J385/SQRT(Table_pg1[[#This Row],[Удельное сопротивление грунта, Ом·м]]))</f>
        <v/>
      </c>
      <c r="M385" s="42"/>
      <c r="N385" s="44"/>
      <c r="O385" s="43"/>
      <c r="P385" s="7" t="str">
        <f t="shared" si="40"/>
        <v/>
      </c>
      <c r="Q385" s="7" t="str">
        <f>IFERROR(IF(N385-N384&lt;=0,"",P385/SQRT(Table_pg2[[#This Row],[Удельное сопротивление грунта, Ом·м]])),P385/SQRT(Table_pg2[[#This Row],[Удельное сопротивление грунта, Ом·м]]))</f>
        <v/>
      </c>
      <c r="S385" s="42"/>
      <c r="T385" s="44"/>
      <c r="U385" s="43"/>
      <c r="V385" s="7" t="str">
        <f t="shared" si="41"/>
        <v/>
      </c>
      <c r="W385" s="7" t="str">
        <f>IFERROR(IF(T385-T384&lt;=0,"",V385/SQRT(Table_pg3[[#This Row],[Удельное сопротивление грунта, Ом·м]])),V385/SQRT(Table_pg3[[#This Row],[Удельное сопротивление грунта, Ом·м]]))</f>
        <v/>
      </c>
      <c r="Y385" s="42"/>
      <c r="Z385" s="44"/>
      <c r="AA385" s="43"/>
      <c r="AB385" s="7" t="str">
        <f t="shared" si="35"/>
        <v/>
      </c>
      <c r="AC385" s="7" t="str">
        <f>IFERROR(IF(Z385-Z384&lt;=0,"",AB385/SQRT(Table_pg4[[#This Row],[Удельное сопротивление грунта, Ом·м]])),AB385/SQRT(Table_pg4[[#This Row],[Удельное сопротивление грунта, Ом·м]]))</f>
        <v/>
      </c>
      <c r="AE385" s="42"/>
      <c r="AF385" s="44"/>
      <c r="AG385" s="43"/>
      <c r="AH385" s="7" t="str">
        <f t="shared" si="42"/>
        <v/>
      </c>
      <c r="AI385" s="7" t="str">
        <f>IFERROR(IF(AF385-AF384&lt;=0,"",AH385/SQRT(Table_pg5[[#This Row],[Удельное сопротивление грунта, Ом·м]])),AH385/SQRT(Table_pg5[[#This Row],[Удельное сопротивление грунта, Ом·м]]))</f>
        <v/>
      </c>
      <c r="AK385" s="42"/>
      <c r="AL385" s="44"/>
      <c r="AM385" s="43"/>
      <c r="AN385" s="7" t="str">
        <f t="shared" si="37"/>
        <v/>
      </c>
      <c r="AO385" s="7" t="str">
        <f>IFERROR(IF(AL385-AL384&lt;=0,"",AN385/SQRT(Table_pg6[[#This Row],[Удельное сопротивление грунта, Ом·м]])),AN385/SQRT(Table_pg6[[#This Row],[Удельное сопротивление грунта, Ом·м]]))</f>
        <v/>
      </c>
      <c r="AQ385" s="42"/>
      <c r="AR385" s="44"/>
      <c r="AS385" s="43"/>
      <c r="AT385" s="7" t="str">
        <f t="shared" si="43"/>
        <v/>
      </c>
      <c r="AU385" s="7" t="str">
        <f>IFERROR(IF(AR385-AR384&lt;=0,"",AT385/SQRT(Table_pg7[[#This Row],[Удельное сопротивление грунта, Ом·м]])),AT385/SQRT(Table_pg7[[#This Row],[Удельное сопротивление грунта, Ом·м]]))</f>
        <v/>
      </c>
      <c r="AW385" s="42"/>
      <c r="AX385" s="44"/>
      <c r="AY385" s="43"/>
      <c r="AZ385" s="7" t="str">
        <f t="shared" si="38"/>
        <v/>
      </c>
      <c r="BA385" s="7" t="str">
        <f>IFERROR(IF(AX385-AX384&lt;=0,"",AZ385/SQRT(Table_pg8[[#This Row],[Удельное сопротивление грунта, Ом·м]])),AZ385/SQRT(Table_pg8[[#This Row],[Удельное сопротивление грунта, Ом·м]]))</f>
        <v/>
      </c>
      <c r="BC385" s="42"/>
      <c r="BD385" s="44"/>
      <c r="BE385" s="43"/>
      <c r="BF385" s="7" t="str">
        <f t="shared" si="36"/>
        <v/>
      </c>
      <c r="BG385" s="7" t="str">
        <f>IFERROR(IF(BD385-AX404&lt;=0,"",BF385/SQRT(Table_pg9[[#This Row],[Удельное сопротивление грунта, Ом·м]])),BF385/SQRT(Table_pg9[[#This Row],[Удельное сопротивление грунта, Ом·м]]))</f>
        <v/>
      </c>
      <c r="BI385" s="42"/>
      <c r="BJ385" s="44"/>
      <c r="BK385" s="43"/>
      <c r="BL385" s="7" t="str">
        <f t="shared" si="39"/>
        <v/>
      </c>
      <c r="BM385" s="7" t="str">
        <f>IFERROR(IF(BJ385-BD414&lt;=0,"",BL385/SQRT(Table_pg10[[#This Row],[Удельное сопротивление грунта, Ом·м]])),BL385/SQRT(Table_pg10[[#This Row],[Удельное сопротивление грунта, Ом·м]]))</f>
        <v/>
      </c>
    </row>
    <row r="386" spans="1:65">
      <c r="A386" s="62"/>
      <c r="B386" s="44"/>
      <c r="C386" s="43"/>
      <c r="D386" s="7" t="str">
        <f t="shared" si="33"/>
        <v/>
      </c>
      <c r="E386" s="7" t="str">
        <f>IFERROR(IF(B386-B385&lt;=0,"",D386/SQRT(Table_pg[[#This Row],[Удельное сопротивление грунта, Ом·м]])),D386/SQRT(Table_pg[[#This Row],[Удельное сопротивление грунта, Ом·м]]))</f>
        <v/>
      </c>
      <c r="G386" s="38"/>
      <c r="H386" s="58"/>
      <c r="I386" s="55"/>
      <c r="J386" s="53" t="str">
        <f t="shared" si="34"/>
        <v/>
      </c>
      <c r="K386" s="7" t="str">
        <f>IFERROR(IF(H386-H385&lt;=0,"",J386/SQRT(Table_pg1[[#This Row],[Удельное сопротивление грунта, Ом·м]])),J386/SQRT(Table_pg1[[#This Row],[Удельное сопротивление грунта, Ом·м]]))</f>
        <v/>
      </c>
      <c r="M386" s="62"/>
      <c r="N386" s="44"/>
      <c r="O386" s="43"/>
      <c r="P386" s="7" t="str">
        <f t="shared" si="40"/>
        <v/>
      </c>
      <c r="Q386" s="7" t="str">
        <f>IFERROR(IF(N386-N385&lt;=0,"",P386/SQRT(Table_pg2[[#This Row],[Удельное сопротивление грунта, Ом·м]])),P386/SQRT(Table_pg2[[#This Row],[Удельное сопротивление грунта, Ом·м]]))</f>
        <v/>
      </c>
      <c r="S386" s="62"/>
      <c r="T386" s="44"/>
      <c r="U386" s="43"/>
      <c r="V386" s="7" t="str">
        <f t="shared" si="41"/>
        <v/>
      </c>
      <c r="W386" s="7" t="str">
        <f>IFERROR(IF(T386-T385&lt;=0,"",V386/SQRT(Table_pg3[[#This Row],[Удельное сопротивление грунта, Ом·м]])),V386/SQRT(Table_pg3[[#This Row],[Удельное сопротивление грунта, Ом·м]]))</f>
        <v/>
      </c>
      <c r="Y386" s="62"/>
      <c r="Z386" s="44"/>
      <c r="AA386" s="43"/>
      <c r="AB386" s="7" t="str">
        <f t="shared" si="35"/>
        <v/>
      </c>
      <c r="AC386" s="7" t="str">
        <f>IFERROR(IF(Z386-Z385&lt;=0,"",AB386/SQRT(Table_pg4[[#This Row],[Удельное сопротивление грунта, Ом·м]])),AB386/SQRT(Table_pg4[[#This Row],[Удельное сопротивление грунта, Ом·м]]))</f>
        <v/>
      </c>
      <c r="AE386" s="62"/>
      <c r="AF386" s="44"/>
      <c r="AG386" s="43"/>
      <c r="AH386" s="7" t="str">
        <f t="shared" si="42"/>
        <v/>
      </c>
      <c r="AI386" s="7" t="str">
        <f>IFERROR(IF(AF386-AF385&lt;=0,"",AH386/SQRT(Table_pg5[[#This Row],[Удельное сопротивление грунта, Ом·м]])),AH386/SQRT(Table_pg5[[#This Row],[Удельное сопротивление грунта, Ом·м]]))</f>
        <v/>
      </c>
      <c r="AK386" s="62"/>
      <c r="AL386" s="44"/>
      <c r="AM386" s="43"/>
      <c r="AN386" s="7" t="str">
        <f t="shared" si="37"/>
        <v/>
      </c>
      <c r="AO386" s="7" t="str">
        <f>IFERROR(IF(AL386-AL385&lt;=0,"",AN386/SQRT(Table_pg6[[#This Row],[Удельное сопротивление грунта, Ом·м]])),AN386/SQRT(Table_pg6[[#This Row],[Удельное сопротивление грунта, Ом·м]]))</f>
        <v/>
      </c>
      <c r="AQ386" s="62"/>
      <c r="AR386" s="44"/>
      <c r="AS386" s="43"/>
      <c r="AT386" s="7" t="str">
        <f t="shared" si="43"/>
        <v/>
      </c>
      <c r="AU386" s="7" t="str">
        <f>IFERROR(IF(AR386-AR385&lt;=0,"",AT386/SQRT(Table_pg7[[#This Row],[Удельное сопротивление грунта, Ом·м]])),AT386/SQRT(Table_pg7[[#This Row],[Удельное сопротивление грунта, Ом·м]]))</f>
        <v/>
      </c>
      <c r="AW386" s="62"/>
      <c r="AX386" s="44"/>
      <c r="AY386" s="43"/>
      <c r="AZ386" s="7" t="str">
        <f t="shared" si="38"/>
        <v/>
      </c>
      <c r="BA386" s="7" t="str">
        <f>IFERROR(IF(AX386-AX385&lt;=0,"",AZ386/SQRT(Table_pg8[[#This Row],[Удельное сопротивление грунта, Ом·м]])),AZ386/SQRT(Table_pg8[[#This Row],[Удельное сопротивление грунта, Ом·м]]))</f>
        <v/>
      </c>
      <c r="BC386" s="62"/>
      <c r="BD386" s="44"/>
      <c r="BE386" s="43"/>
      <c r="BF386" s="7" t="str">
        <f t="shared" si="36"/>
        <v/>
      </c>
      <c r="BG386" s="7" t="str">
        <f>IFERROR(IF(BD386-AX405&lt;=0,"",BF386/SQRT(Table_pg9[[#This Row],[Удельное сопротивление грунта, Ом·м]])),BF386/SQRT(Table_pg9[[#This Row],[Удельное сопротивление грунта, Ом·м]]))</f>
        <v/>
      </c>
      <c r="BI386" s="62"/>
      <c r="BJ386" s="44"/>
      <c r="BK386" s="43"/>
      <c r="BL386" s="7" t="str">
        <f t="shared" si="39"/>
        <v/>
      </c>
      <c r="BM386" s="7" t="str">
        <f>IFERROR(IF(BJ386-BD415&lt;=0,"",BL386/SQRT(Table_pg10[[#This Row],[Удельное сопротивление грунта, Ом·м]])),BL386/SQRT(Table_pg10[[#This Row],[Удельное сопротивление грунта, Ом·м]]))</f>
        <v/>
      </c>
    </row>
    <row r="387" spans="1:65">
      <c r="A387" s="42"/>
      <c r="B387" s="44"/>
      <c r="C387" s="43"/>
      <c r="D387" s="7" t="str">
        <f t="shared" si="33"/>
        <v/>
      </c>
      <c r="E387" s="7" t="str">
        <f>IFERROR(IF(B387-B386&lt;=0,"",D387/SQRT(Table_pg[[#This Row],[Удельное сопротивление грунта, Ом·м]])),D387/SQRT(Table_pg[[#This Row],[Удельное сопротивление грунта, Ом·м]]))</f>
        <v/>
      </c>
      <c r="G387" s="49"/>
      <c r="H387" s="59"/>
      <c r="I387" s="56"/>
      <c r="J387" s="52" t="str">
        <f t="shared" si="34"/>
        <v/>
      </c>
      <c r="K387" s="7" t="str">
        <f>IFERROR(IF(H387-H386&lt;=0,"",J387/SQRT(Table_pg1[[#This Row],[Удельное сопротивление грунта, Ом·м]])),J387/SQRT(Table_pg1[[#This Row],[Удельное сопротивление грунта, Ом·м]]))</f>
        <v/>
      </c>
      <c r="M387" s="42"/>
      <c r="N387" s="44"/>
      <c r="O387" s="43"/>
      <c r="P387" s="7" t="str">
        <f t="shared" si="40"/>
        <v/>
      </c>
      <c r="Q387" s="7" t="str">
        <f>IFERROR(IF(N387-N386&lt;=0,"",P387/SQRT(Table_pg2[[#This Row],[Удельное сопротивление грунта, Ом·м]])),P387/SQRT(Table_pg2[[#This Row],[Удельное сопротивление грунта, Ом·м]]))</f>
        <v/>
      </c>
      <c r="S387" s="42"/>
      <c r="T387" s="44"/>
      <c r="U387" s="43"/>
      <c r="V387" s="7" t="str">
        <f t="shared" si="41"/>
        <v/>
      </c>
      <c r="W387" s="7" t="str">
        <f>IFERROR(IF(T387-T386&lt;=0,"",V387/SQRT(Table_pg3[[#This Row],[Удельное сопротивление грунта, Ом·м]])),V387/SQRT(Table_pg3[[#This Row],[Удельное сопротивление грунта, Ом·м]]))</f>
        <v/>
      </c>
      <c r="Y387" s="42"/>
      <c r="Z387" s="44"/>
      <c r="AA387" s="43"/>
      <c r="AB387" s="7" t="str">
        <f t="shared" si="35"/>
        <v/>
      </c>
      <c r="AC387" s="7" t="str">
        <f>IFERROR(IF(Z387-Z386&lt;=0,"",AB387/SQRT(Table_pg4[[#This Row],[Удельное сопротивление грунта, Ом·м]])),AB387/SQRT(Table_pg4[[#This Row],[Удельное сопротивление грунта, Ом·м]]))</f>
        <v/>
      </c>
      <c r="AE387" s="42"/>
      <c r="AF387" s="44"/>
      <c r="AG387" s="43"/>
      <c r="AH387" s="7" t="str">
        <f t="shared" si="42"/>
        <v/>
      </c>
      <c r="AI387" s="7" t="str">
        <f>IFERROR(IF(AF387-AF386&lt;=0,"",AH387/SQRT(Table_pg5[[#This Row],[Удельное сопротивление грунта, Ом·м]])),AH387/SQRT(Table_pg5[[#This Row],[Удельное сопротивление грунта, Ом·м]]))</f>
        <v/>
      </c>
      <c r="AK387" s="42"/>
      <c r="AL387" s="44"/>
      <c r="AM387" s="43"/>
      <c r="AN387" s="7" t="str">
        <f t="shared" si="37"/>
        <v/>
      </c>
      <c r="AO387" s="7" t="str">
        <f>IFERROR(IF(AL387-AL386&lt;=0,"",AN387/SQRT(Table_pg6[[#This Row],[Удельное сопротивление грунта, Ом·м]])),AN387/SQRT(Table_pg6[[#This Row],[Удельное сопротивление грунта, Ом·м]]))</f>
        <v/>
      </c>
      <c r="AQ387" s="42"/>
      <c r="AR387" s="44"/>
      <c r="AS387" s="43"/>
      <c r="AT387" s="7" t="str">
        <f t="shared" si="43"/>
        <v/>
      </c>
      <c r="AU387" s="7" t="str">
        <f>IFERROR(IF(AR387-AR386&lt;=0,"",AT387/SQRT(Table_pg7[[#This Row],[Удельное сопротивление грунта, Ом·м]])),AT387/SQRT(Table_pg7[[#This Row],[Удельное сопротивление грунта, Ом·м]]))</f>
        <v/>
      </c>
      <c r="AW387" s="42"/>
      <c r="AX387" s="44"/>
      <c r="AY387" s="43"/>
      <c r="AZ387" s="7" t="str">
        <f t="shared" si="38"/>
        <v/>
      </c>
      <c r="BA387" s="7" t="str">
        <f>IFERROR(IF(AX387-AX386&lt;=0,"",AZ387/SQRT(Table_pg8[[#This Row],[Удельное сопротивление грунта, Ом·м]])),AZ387/SQRT(Table_pg8[[#This Row],[Удельное сопротивление грунта, Ом·м]]))</f>
        <v/>
      </c>
      <c r="BC387" s="42"/>
      <c r="BD387" s="44"/>
      <c r="BE387" s="43"/>
      <c r="BF387" s="7" t="str">
        <f t="shared" si="36"/>
        <v/>
      </c>
      <c r="BG387" s="7" t="str">
        <f>IFERROR(IF(BD387-AX406&lt;=0,"",BF387/SQRT(Table_pg9[[#This Row],[Удельное сопротивление грунта, Ом·м]])),BF387/SQRT(Table_pg9[[#This Row],[Удельное сопротивление грунта, Ом·м]]))</f>
        <v/>
      </c>
      <c r="BI387" s="42"/>
      <c r="BJ387" s="44"/>
      <c r="BK387" s="43"/>
      <c r="BL387" s="7" t="str">
        <f t="shared" si="39"/>
        <v/>
      </c>
      <c r="BM387" s="7" t="str">
        <f>IFERROR(IF(BJ387-BD416&lt;=0,"",BL387/SQRT(Table_pg10[[#This Row],[Удельное сопротивление грунта, Ом·м]])),BL387/SQRT(Table_pg10[[#This Row],[Удельное сопротивление грунта, Ом·м]]))</f>
        <v/>
      </c>
    </row>
    <row r="388" spans="1:65">
      <c r="A388" s="62"/>
      <c r="B388" s="44"/>
      <c r="C388" s="43"/>
      <c r="D388" s="7" t="str">
        <f t="shared" si="33"/>
        <v/>
      </c>
      <c r="E388" s="7" t="str">
        <f>IFERROR(IF(B388-B387&lt;=0,"",D388/SQRT(Table_pg[[#This Row],[Удельное сопротивление грунта, Ом·м]])),D388/SQRT(Table_pg[[#This Row],[Удельное сопротивление грунта, Ом·м]]))</f>
        <v/>
      </c>
      <c r="G388" s="38"/>
      <c r="H388" s="58"/>
      <c r="I388" s="55"/>
      <c r="J388" s="53" t="str">
        <f t="shared" si="34"/>
        <v/>
      </c>
      <c r="K388" s="7" t="str">
        <f>IFERROR(IF(H388-H387&lt;=0,"",J388/SQRT(Table_pg1[[#This Row],[Удельное сопротивление грунта, Ом·м]])),J388/SQRT(Table_pg1[[#This Row],[Удельное сопротивление грунта, Ом·м]]))</f>
        <v/>
      </c>
      <c r="M388" s="62"/>
      <c r="N388" s="44"/>
      <c r="O388" s="43"/>
      <c r="P388" s="7" t="str">
        <f t="shared" si="40"/>
        <v/>
      </c>
      <c r="Q388" s="7" t="str">
        <f>IFERROR(IF(N388-N387&lt;=0,"",P388/SQRT(Table_pg2[[#This Row],[Удельное сопротивление грунта, Ом·м]])),P388/SQRT(Table_pg2[[#This Row],[Удельное сопротивление грунта, Ом·м]]))</f>
        <v/>
      </c>
      <c r="S388" s="62"/>
      <c r="T388" s="44"/>
      <c r="U388" s="43"/>
      <c r="V388" s="7" t="str">
        <f t="shared" si="41"/>
        <v/>
      </c>
      <c r="W388" s="7" t="str">
        <f>IFERROR(IF(T388-T387&lt;=0,"",V388/SQRT(Table_pg3[[#This Row],[Удельное сопротивление грунта, Ом·м]])),V388/SQRT(Table_pg3[[#This Row],[Удельное сопротивление грунта, Ом·м]]))</f>
        <v/>
      </c>
      <c r="Y388" s="62"/>
      <c r="Z388" s="44"/>
      <c r="AA388" s="43"/>
      <c r="AB388" s="7" t="str">
        <f t="shared" si="35"/>
        <v/>
      </c>
      <c r="AC388" s="7" t="str">
        <f>IFERROR(IF(Z388-Z387&lt;=0,"",AB388/SQRT(Table_pg4[[#This Row],[Удельное сопротивление грунта, Ом·м]])),AB388/SQRT(Table_pg4[[#This Row],[Удельное сопротивление грунта, Ом·м]]))</f>
        <v/>
      </c>
      <c r="AE388" s="62"/>
      <c r="AF388" s="44"/>
      <c r="AG388" s="43"/>
      <c r="AH388" s="7" t="str">
        <f t="shared" si="42"/>
        <v/>
      </c>
      <c r="AI388" s="7" t="str">
        <f>IFERROR(IF(AF388-AF387&lt;=0,"",AH388/SQRT(Table_pg5[[#This Row],[Удельное сопротивление грунта, Ом·м]])),AH388/SQRT(Table_pg5[[#This Row],[Удельное сопротивление грунта, Ом·м]]))</f>
        <v/>
      </c>
      <c r="AK388" s="62"/>
      <c r="AL388" s="44"/>
      <c r="AM388" s="43"/>
      <c r="AN388" s="7" t="str">
        <f t="shared" si="37"/>
        <v/>
      </c>
      <c r="AO388" s="7" t="str">
        <f>IFERROR(IF(AL388-AL387&lt;=0,"",AN388/SQRT(Table_pg6[[#This Row],[Удельное сопротивление грунта, Ом·м]])),AN388/SQRT(Table_pg6[[#This Row],[Удельное сопротивление грунта, Ом·м]]))</f>
        <v/>
      </c>
      <c r="AQ388" s="62"/>
      <c r="AR388" s="44"/>
      <c r="AS388" s="43"/>
      <c r="AT388" s="7" t="str">
        <f t="shared" si="43"/>
        <v/>
      </c>
      <c r="AU388" s="7" t="str">
        <f>IFERROR(IF(AR388-AR387&lt;=0,"",AT388/SQRT(Table_pg7[[#This Row],[Удельное сопротивление грунта, Ом·м]])),AT388/SQRT(Table_pg7[[#This Row],[Удельное сопротивление грунта, Ом·м]]))</f>
        <v/>
      </c>
      <c r="AW388" s="62"/>
      <c r="AX388" s="44"/>
      <c r="AY388" s="43"/>
      <c r="AZ388" s="7" t="str">
        <f t="shared" si="38"/>
        <v/>
      </c>
      <c r="BA388" s="7" t="str">
        <f>IFERROR(IF(AX388-AX387&lt;=0,"",AZ388/SQRT(Table_pg8[[#This Row],[Удельное сопротивление грунта, Ом·м]])),AZ388/SQRT(Table_pg8[[#This Row],[Удельное сопротивление грунта, Ом·м]]))</f>
        <v/>
      </c>
      <c r="BC388" s="62"/>
      <c r="BD388" s="44"/>
      <c r="BE388" s="43"/>
      <c r="BF388" s="7" t="str">
        <f t="shared" si="36"/>
        <v/>
      </c>
      <c r="BG388" s="7" t="str">
        <f>IFERROR(IF(BD388-AX407&lt;=0,"",BF388/SQRT(Table_pg9[[#This Row],[Удельное сопротивление грунта, Ом·м]])),BF388/SQRT(Table_pg9[[#This Row],[Удельное сопротивление грунта, Ом·м]]))</f>
        <v/>
      </c>
      <c r="BI388" s="62"/>
      <c r="BJ388" s="44"/>
      <c r="BK388" s="43"/>
      <c r="BL388" s="7" t="str">
        <f t="shared" si="39"/>
        <v/>
      </c>
      <c r="BM388" s="7" t="str">
        <f>IFERROR(IF(BJ388-BD417&lt;=0,"",BL388/SQRT(Table_pg10[[#This Row],[Удельное сопротивление грунта, Ом·м]])),BL388/SQRT(Table_pg10[[#This Row],[Удельное сопротивление грунта, Ом·м]]))</f>
        <v/>
      </c>
    </row>
    <row r="389" spans="1:65">
      <c r="A389" s="42"/>
      <c r="B389" s="44"/>
      <c r="C389" s="43"/>
      <c r="D389" s="7" t="str">
        <f t="shared" si="33"/>
        <v/>
      </c>
      <c r="E389" s="7" t="str">
        <f>IFERROR(IF(B389-B388&lt;=0,"",D389/SQRT(Table_pg[[#This Row],[Удельное сопротивление грунта, Ом·м]])),D389/SQRT(Table_pg[[#This Row],[Удельное сопротивление грунта, Ом·м]]))</f>
        <v/>
      </c>
      <c r="G389" s="49"/>
      <c r="H389" s="59"/>
      <c r="I389" s="56"/>
      <c r="J389" s="52" t="str">
        <f t="shared" si="34"/>
        <v/>
      </c>
      <c r="K389" s="7" t="str">
        <f>IFERROR(IF(H389-H388&lt;=0,"",J389/SQRT(Table_pg1[[#This Row],[Удельное сопротивление грунта, Ом·м]])),J389/SQRT(Table_pg1[[#This Row],[Удельное сопротивление грунта, Ом·м]]))</f>
        <v/>
      </c>
      <c r="M389" s="42"/>
      <c r="N389" s="44"/>
      <c r="O389" s="43"/>
      <c r="P389" s="7" t="str">
        <f t="shared" si="40"/>
        <v/>
      </c>
      <c r="Q389" s="7" t="str">
        <f>IFERROR(IF(N389-N388&lt;=0,"",P389/SQRT(Table_pg2[[#This Row],[Удельное сопротивление грунта, Ом·м]])),P389/SQRT(Table_pg2[[#This Row],[Удельное сопротивление грунта, Ом·м]]))</f>
        <v/>
      </c>
      <c r="S389" s="42"/>
      <c r="T389" s="44"/>
      <c r="U389" s="43"/>
      <c r="V389" s="7" t="str">
        <f t="shared" si="41"/>
        <v/>
      </c>
      <c r="W389" s="7" t="str">
        <f>IFERROR(IF(T389-T388&lt;=0,"",V389/SQRT(Table_pg3[[#This Row],[Удельное сопротивление грунта, Ом·м]])),V389/SQRT(Table_pg3[[#This Row],[Удельное сопротивление грунта, Ом·м]]))</f>
        <v/>
      </c>
      <c r="Y389" s="42"/>
      <c r="Z389" s="44"/>
      <c r="AA389" s="43"/>
      <c r="AB389" s="7" t="str">
        <f t="shared" si="35"/>
        <v/>
      </c>
      <c r="AC389" s="7" t="str">
        <f>IFERROR(IF(Z389-Z388&lt;=0,"",AB389/SQRT(Table_pg4[[#This Row],[Удельное сопротивление грунта, Ом·м]])),AB389/SQRT(Table_pg4[[#This Row],[Удельное сопротивление грунта, Ом·м]]))</f>
        <v/>
      </c>
      <c r="AE389" s="42"/>
      <c r="AF389" s="44"/>
      <c r="AG389" s="43"/>
      <c r="AH389" s="7" t="str">
        <f t="shared" si="42"/>
        <v/>
      </c>
      <c r="AI389" s="7" t="str">
        <f>IFERROR(IF(AF389-AF388&lt;=0,"",AH389/SQRT(Table_pg5[[#This Row],[Удельное сопротивление грунта, Ом·м]])),AH389/SQRT(Table_pg5[[#This Row],[Удельное сопротивление грунта, Ом·м]]))</f>
        <v/>
      </c>
      <c r="AK389" s="42"/>
      <c r="AL389" s="44"/>
      <c r="AM389" s="43"/>
      <c r="AN389" s="7" t="str">
        <f t="shared" si="37"/>
        <v/>
      </c>
      <c r="AO389" s="7" t="str">
        <f>IFERROR(IF(AL389-AL388&lt;=0,"",AN389/SQRT(Table_pg6[[#This Row],[Удельное сопротивление грунта, Ом·м]])),AN389/SQRT(Table_pg6[[#This Row],[Удельное сопротивление грунта, Ом·м]]))</f>
        <v/>
      </c>
      <c r="AQ389" s="42"/>
      <c r="AR389" s="44"/>
      <c r="AS389" s="43"/>
      <c r="AT389" s="7" t="str">
        <f t="shared" si="43"/>
        <v/>
      </c>
      <c r="AU389" s="7" t="str">
        <f>IFERROR(IF(AR389-AR388&lt;=0,"",AT389/SQRT(Table_pg7[[#This Row],[Удельное сопротивление грунта, Ом·м]])),AT389/SQRT(Table_pg7[[#This Row],[Удельное сопротивление грунта, Ом·м]]))</f>
        <v/>
      </c>
      <c r="AW389" s="42"/>
      <c r="AX389" s="44"/>
      <c r="AY389" s="43"/>
      <c r="AZ389" s="7" t="str">
        <f t="shared" si="38"/>
        <v/>
      </c>
      <c r="BA389" s="7" t="str">
        <f>IFERROR(IF(AX389-AX388&lt;=0,"",AZ389/SQRT(Table_pg8[[#This Row],[Удельное сопротивление грунта, Ом·м]])),AZ389/SQRT(Table_pg8[[#This Row],[Удельное сопротивление грунта, Ом·м]]))</f>
        <v/>
      </c>
      <c r="BC389" s="42"/>
      <c r="BD389" s="44"/>
      <c r="BE389" s="43"/>
      <c r="BF389" s="7" t="str">
        <f t="shared" si="36"/>
        <v/>
      </c>
      <c r="BG389" s="7" t="str">
        <f>IFERROR(IF(BD389-AX408&lt;=0,"",BF389/SQRT(Table_pg9[[#This Row],[Удельное сопротивление грунта, Ом·м]])),BF389/SQRT(Table_pg9[[#This Row],[Удельное сопротивление грунта, Ом·м]]))</f>
        <v/>
      </c>
      <c r="BI389" s="42"/>
      <c r="BJ389" s="44"/>
      <c r="BK389" s="43"/>
      <c r="BL389" s="7" t="str">
        <f t="shared" si="39"/>
        <v/>
      </c>
      <c r="BM389" s="7" t="str">
        <f>IFERROR(IF(BJ389-BD418&lt;=0,"",BL389/SQRT(Table_pg10[[#This Row],[Удельное сопротивление грунта, Ом·м]])),BL389/SQRT(Table_pg10[[#This Row],[Удельное сопротивление грунта, Ом·м]]))</f>
        <v/>
      </c>
    </row>
    <row r="390" spans="1:65">
      <c r="A390" s="62"/>
      <c r="B390" s="44"/>
      <c r="C390" s="43"/>
      <c r="D390" s="7" t="str">
        <f t="shared" ref="D390:D413" si="44">IFERROR(IF(B390-B389&lt;=0,"",(B390-B389)*1000),100)</f>
        <v/>
      </c>
      <c r="E390" s="7" t="str">
        <f>IFERROR(IF(B390-B389&lt;=0,"",D390/SQRT(Table_pg[[#This Row],[Удельное сопротивление грунта, Ом·м]])),D390/SQRT(Table_pg[[#This Row],[Удельное сопротивление грунта, Ом·м]]))</f>
        <v/>
      </c>
      <c r="G390" s="38"/>
      <c r="H390" s="58"/>
      <c r="I390" s="55"/>
      <c r="J390" s="53" t="str">
        <f t="shared" ref="J390:J413" si="45">IFERROR(IF(H390-H389&lt;=0,"",(H390-H389)*1000),100)</f>
        <v/>
      </c>
      <c r="K390" s="7" t="str">
        <f>IFERROR(IF(H390-H389&lt;=0,"",J390/SQRT(Table_pg1[[#This Row],[Удельное сопротивление грунта, Ом·м]])),J390/SQRT(Table_pg1[[#This Row],[Удельное сопротивление грунта, Ом·м]]))</f>
        <v/>
      </c>
      <c r="M390" s="62"/>
      <c r="N390" s="44"/>
      <c r="O390" s="43"/>
      <c r="P390" s="7" t="str">
        <f t="shared" si="40"/>
        <v/>
      </c>
      <c r="Q390" s="7" t="str">
        <f>IFERROR(IF(N390-N389&lt;=0,"",P390/SQRT(Table_pg2[[#This Row],[Удельное сопротивление грунта, Ом·м]])),P390/SQRT(Table_pg2[[#This Row],[Удельное сопротивление грунта, Ом·м]]))</f>
        <v/>
      </c>
      <c r="S390" s="62"/>
      <c r="T390" s="44"/>
      <c r="U390" s="43"/>
      <c r="V390" s="7" t="str">
        <f t="shared" si="41"/>
        <v/>
      </c>
      <c r="W390" s="7" t="str">
        <f>IFERROR(IF(T390-T389&lt;=0,"",V390/SQRT(Table_pg3[[#This Row],[Удельное сопротивление грунта, Ом·м]])),V390/SQRT(Table_pg3[[#This Row],[Удельное сопротивление грунта, Ом·м]]))</f>
        <v/>
      </c>
      <c r="Y390" s="62"/>
      <c r="Z390" s="44"/>
      <c r="AA390" s="43"/>
      <c r="AB390" s="7" t="str">
        <f t="shared" si="35"/>
        <v/>
      </c>
      <c r="AC390" s="7" t="str">
        <f>IFERROR(IF(Z390-Z389&lt;=0,"",AB390/SQRT(Table_pg4[[#This Row],[Удельное сопротивление грунта, Ом·м]])),AB390/SQRT(Table_pg4[[#This Row],[Удельное сопротивление грунта, Ом·м]]))</f>
        <v/>
      </c>
      <c r="AE390" s="62"/>
      <c r="AF390" s="44"/>
      <c r="AG390" s="43"/>
      <c r="AH390" s="7" t="str">
        <f t="shared" si="42"/>
        <v/>
      </c>
      <c r="AI390" s="7" t="str">
        <f>IFERROR(IF(AF390-AF389&lt;=0,"",AH390/SQRT(Table_pg5[[#This Row],[Удельное сопротивление грунта, Ом·м]])),AH390/SQRT(Table_pg5[[#This Row],[Удельное сопротивление грунта, Ом·м]]))</f>
        <v/>
      </c>
      <c r="AK390" s="62"/>
      <c r="AL390" s="44"/>
      <c r="AM390" s="43"/>
      <c r="AN390" s="7" t="str">
        <f t="shared" si="37"/>
        <v/>
      </c>
      <c r="AO390" s="7" t="str">
        <f>IFERROR(IF(AL390-AL389&lt;=0,"",AN390/SQRT(Table_pg6[[#This Row],[Удельное сопротивление грунта, Ом·м]])),AN390/SQRT(Table_pg6[[#This Row],[Удельное сопротивление грунта, Ом·м]]))</f>
        <v/>
      </c>
      <c r="AQ390" s="62"/>
      <c r="AR390" s="44"/>
      <c r="AS390" s="43"/>
      <c r="AT390" s="7" t="str">
        <f t="shared" si="43"/>
        <v/>
      </c>
      <c r="AU390" s="7" t="str">
        <f>IFERROR(IF(AR390-AR389&lt;=0,"",AT390/SQRT(Table_pg7[[#This Row],[Удельное сопротивление грунта, Ом·м]])),AT390/SQRT(Table_pg7[[#This Row],[Удельное сопротивление грунта, Ом·м]]))</f>
        <v/>
      </c>
      <c r="AW390" s="62"/>
      <c r="AX390" s="44"/>
      <c r="AY390" s="43"/>
      <c r="AZ390" s="7" t="str">
        <f t="shared" si="38"/>
        <v/>
      </c>
      <c r="BA390" s="7" t="str">
        <f>IFERROR(IF(AX390-AX389&lt;=0,"",AZ390/SQRT(Table_pg8[[#This Row],[Удельное сопротивление грунта, Ом·м]])),AZ390/SQRT(Table_pg8[[#This Row],[Удельное сопротивление грунта, Ом·м]]))</f>
        <v/>
      </c>
      <c r="BC390" s="62"/>
      <c r="BD390" s="44"/>
      <c r="BE390" s="43"/>
      <c r="BF390" s="7" t="str">
        <f t="shared" si="36"/>
        <v/>
      </c>
      <c r="BG390" s="7" t="str">
        <f>IFERROR(IF(BD390-AX409&lt;=0,"",BF390/SQRT(Table_pg9[[#This Row],[Удельное сопротивление грунта, Ом·м]])),BF390/SQRT(Table_pg9[[#This Row],[Удельное сопротивление грунта, Ом·м]]))</f>
        <v/>
      </c>
      <c r="BI390" s="62"/>
      <c r="BJ390" s="44"/>
      <c r="BK390" s="43"/>
      <c r="BL390" s="7" t="str">
        <f t="shared" si="39"/>
        <v/>
      </c>
      <c r="BM390" s="7" t="str">
        <f>IFERROR(IF(BJ390-BD419&lt;=0,"",BL390/SQRT(Table_pg10[[#This Row],[Удельное сопротивление грунта, Ом·м]])),BL390/SQRT(Table_pg10[[#This Row],[Удельное сопротивление грунта, Ом·м]]))</f>
        <v/>
      </c>
    </row>
    <row r="391" spans="1:65">
      <c r="A391" s="42"/>
      <c r="B391" s="44"/>
      <c r="C391" s="43"/>
      <c r="D391" s="7" t="str">
        <f t="shared" si="44"/>
        <v/>
      </c>
      <c r="E391" s="7" t="str">
        <f>IFERROR(IF(B391-B390&lt;=0,"",D391/SQRT(Table_pg[[#This Row],[Удельное сопротивление грунта, Ом·м]])),D391/SQRT(Table_pg[[#This Row],[Удельное сопротивление грунта, Ом·м]]))</f>
        <v/>
      </c>
      <c r="G391" s="49"/>
      <c r="H391" s="59"/>
      <c r="I391" s="56"/>
      <c r="J391" s="52" t="str">
        <f t="shared" si="45"/>
        <v/>
      </c>
      <c r="K391" s="7" t="str">
        <f>IFERROR(IF(H391-H390&lt;=0,"",J391/SQRT(Table_pg1[[#This Row],[Удельное сопротивление грунта, Ом·м]])),J391/SQRT(Table_pg1[[#This Row],[Удельное сопротивление грунта, Ом·м]]))</f>
        <v/>
      </c>
      <c r="M391" s="42"/>
      <c r="N391" s="44"/>
      <c r="O391" s="43"/>
      <c r="P391" s="7" t="str">
        <f t="shared" si="40"/>
        <v/>
      </c>
      <c r="Q391" s="7" t="str">
        <f>IFERROR(IF(N391-N390&lt;=0,"",P391/SQRT(Table_pg2[[#This Row],[Удельное сопротивление грунта, Ом·м]])),P391/SQRT(Table_pg2[[#This Row],[Удельное сопротивление грунта, Ом·м]]))</f>
        <v/>
      </c>
      <c r="S391" s="42"/>
      <c r="T391" s="44"/>
      <c r="U391" s="43"/>
      <c r="V391" s="7" t="str">
        <f t="shared" si="41"/>
        <v/>
      </c>
      <c r="W391" s="7" t="str">
        <f>IFERROR(IF(T391-T390&lt;=0,"",V391/SQRT(Table_pg3[[#This Row],[Удельное сопротивление грунта, Ом·м]])),V391/SQRT(Table_pg3[[#This Row],[Удельное сопротивление грунта, Ом·м]]))</f>
        <v/>
      </c>
      <c r="Y391" s="42"/>
      <c r="Z391" s="44"/>
      <c r="AA391" s="43"/>
      <c r="AB391" s="7" t="str">
        <f t="shared" si="35"/>
        <v/>
      </c>
      <c r="AC391" s="7" t="str">
        <f>IFERROR(IF(Z391-Z390&lt;=0,"",AB391/SQRT(Table_pg4[[#This Row],[Удельное сопротивление грунта, Ом·м]])),AB391/SQRT(Table_pg4[[#This Row],[Удельное сопротивление грунта, Ом·м]]))</f>
        <v/>
      </c>
      <c r="AE391" s="42"/>
      <c r="AF391" s="44"/>
      <c r="AG391" s="43"/>
      <c r="AH391" s="7" t="str">
        <f t="shared" si="42"/>
        <v/>
      </c>
      <c r="AI391" s="7" t="str">
        <f>IFERROR(IF(AF391-AF390&lt;=0,"",AH391/SQRT(Table_pg5[[#This Row],[Удельное сопротивление грунта, Ом·м]])),AH391/SQRT(Table_pg5[[#This Row],[Удельное сопротивление грунта, Ом·м]]))</f>
        <v/>
      </c>
      <c r="AK391" s="42"/>
      <c r="AL391" s="44"/>
      <c r="AM391" s="43"/>
      <c r="AN391" s="7" t="str">
        <f t="shared" si="37"/>
        <v/>
      </c>
      <c r="AO391" s="7" t="str">
        <f>IFERROR(IF(AL391-AL390&lt;=0,"",AN391/SQRT(Table_pg6[[#This Row],[Удельное сопротивление грунта, Ом·м]])),AN391/SQRT(Table_pg6[[#This Row],[Удельное сопротивление грунта, Ом·м]]))</f>
        <v/>
      </c>
      <c r="AQ391" s="42"/>
      <c r="AR391" s="44"/>
      <c r="AS391" s="43"/>
      <c r="AT391" s="7" t="str">
        <f t="shared" si="43"/>
        <v/>
      </c>
      <c r="AU391" s="7" t="str">
        <f>IFERROR(IF(AR391-AR390&lt;=0,"",AT391/SQRT(Table_pg7[[#This Row],[Удельное сопротивление грунта, Ом·м]])),AT391/SQRT(Table_pg7[[#This Row],[Удельное сопротивление грунта, Ом·м]]))</f>
        <v/>
      </c>
      <c r="AW391" s="42"/>
      <c r="AX391" s="44"/>
      <c r="AY391" s="43"/>
      <c r="AZ391" s="7" t="str">
        <f t="shared" si="38"/>
        <v/>
      </c>
      <c r="BA391" s="7" t="str">
        <f>IFERROR(IF(AX391-AX390&lt;=0,"",AZ391/SQRT(Table_pg8[[#This Row],[Удельное сопротивление грунта, Ом·м]])),AZ391/SQRT(Table_pg8[[#This Row],[Удельное сопротивление грунта, Ом·м]]))</f>
        <v/>
      </c>
      <c r="BC391" s="42"/>
      <c r="BD391" s="44"/>
      <c r="BE391" s="43"/>
      <c r="BF391" s="7" t="str">
        <f t="shared" si="36"/>
        <v/>
      </c>
      <c r="BG391" s="7" t="str">
        <f>IFERROR(IF(BD391-AX410&lt;=0,"",BF391/SQRT(Table_pg9[[#This Row],[Удельное сопротивление грунта, Ом·м]])),BF391/SQRT(Table_pg9[[#This Row],[Удельное сопротивление грунта, Ом·м]]))</f>
        <v/>
      </c>
      <c r="BI391" s="42"/>
      <c r="BJ391" s="44"/>
      <c r="BK391" s="43"/>
      <c r="BL391" s="7" t="str">
        <f t="shared" si="39"/>
        <v/>
      </c>
      <c r="BM391" s="7" t="str">
        <f>IFERROR(IF(BJ391-BD420&lt;=0,"",BL391/SQRT(Table_pg10[[#This Row],[Удельное сопротивление грунта, Ом·м]])),BL391/SQRT(Table_pg10[[#This Row],[Удельное сопротивление грунта, Ом·м]]))</f>
        <v/>
      </c>
    </row>
    <row r="392" spans="1:65">
      <c r="A392" s="62"/>
      <c r="B392" s="44"/>
      <c r="C392" s="43"/>
      <c r="D392" s="7" t="str">
        <f t="shared" si="44"/>
        <v/>
      </c>
      <c r="E392" s="7" t="str">
        <f>IFERROR(IF(B392-B391&lt;=0,"",D392/SQRT(Table_pg[[#This Row],[Удельное сопротивление грунта, Ом·м]])),D392/SQRT(Table_pg[[#This Row],[Удельное сопротивление грунта, Ом·м]]))</f>
        <v/>
      </c>
      <c r="G392" s="38"/>
      <c r="H392" s="58"/>
      <c r="I392" s="55"/>
      <c r="J392" s="53" t="str">
        <f t="shared" si="45"/>
        <v/>
      </c>
      <c r="K392" s="7" t="str">
        <f>IFERROR(IF(H392-H391&lt;=0,"",J392/SQRT(Table_pg1[[#This Row],[Удельное сопротивление грунта, Ом·м]])),J392/SQRT(Table_pg1[[#This Row],[Удельное сопротивление грунта, Ом·м]]))</f>
        <v/>
      </c>
      <c r="M392" s="62"/>
      <c r="N392" s="44"/>
      <c r="O392" s="43"/>
      <c r="P392" s="7" t="str">
        <f t="shared" si="40"/>
        <v/>
      </c>
      <c r="Q392" s="7" t="str">
        <f>IFERROR(IF(N392-N391&lt;=0,"",P392/SQRT(Table_pg2[[#This Row],[Удельное сопротивление грунта, Ом·м]])),P392/SQRT(Table_pg2[[#This Row],[Удельное сопротивление грунта, Ом·м]]))</f>
        <v/>
      </c>
      <c r="S392" s="62"/>
      <c r="T392" s="44"/>
      <c r="U392" s="43"/>
      <c r="V392" s="7" t="str">
        <f t="shared" si="41"/>
        <v/>
      </c>
      <c r="W392" s="7" t="str">
        <f>IFERROR(IF(T392-T391&lt;=0,"",V392/SQRT(Table_pg3[[#This Row],[Удельное сопротивление грунта, Ом·м]])),V392/SQRT(Table_pg3[[#This Row],[Удельное сопротивление грунта, Ом·м]]))</f>
        <v/>
      </c>
      <c r="Y392" s="62"/>
      <c r="Z392" s="44"/>
      <c r="AA392" s="43"/>
      <c r="AB392" s="7" t="str">
        <f t="shared" si="35"/>
        <v/>
      </c>
      <c r="AC392" s="7" t="str">
        <f>IFERROR(IF(Z392-Z391&lt;=0,"",AB392/SQRT(Table_pg4[[#This Row],[Удельное сопротивление грунта, Ом·м]])),AB392/SQRT(Table_pg4[[#This Row],[Удельное сопротивление грунта, Ом·м]]))</f>
        <v/>
      </c>
      <c r="AE392" s="62"/>
      <c r="AF392" s="44"/>
      <c r="AG392" s="43"/>
      <c r="AH392" s="7" t="str">
        <f t="shared" si="42"/>
        <v/>
      </c>
      <c r="AI392" s="7" t="str">
        <f>IFERROR(IF(AF392-AF391&lt;=0,"",AH392/SQRT(Table_pg5[[#This Row],[Удельное сопротивление грунта, Ом·м]])),AH392/SQRT(Table_pg5[[#This Row],[Удельное сопротивление грунта, Ом·м]]))</f>
        <v/>
      </c>
      <c r="AK392" s="62"/>
      <c r="AL392" s="44"/>
      <c r="AM392" s="43"/>
      <c r="AN392" s="7" t="str">
        <f t="shared" si="37"/>
        <v/>
      </c>
      <c r="AO392" s="7" t="str">
        <f>IFERROR(IF(AL392-AL391&lt;=0,"",AN392/SQRT(Table_pg6[[#This Row],[Удельное сопротивление грунта, Ом·м]])),AN392/SQRT(Table_pg6[[#This Row],[Удельное сопротивление грунта, Ом·м]]))</f>
        <v/>
      </c>
      <c r="AQ392" s="62"/>
      <c r="AR392" s="44"/>
      <c r="AS392" s="43"/>
      <c r="AT392" s="7" t="str">
        <f t="shared" si="43"/>
        <v/>
      </c>
      <c r="AU392" s="7" t="str">
        <f>IFERROR(IF(AR392-AR391&lt;=0,"",AT392/SQRT(Table_pg7[[#This Row],[Удельное сопротивление грунта, Ом·м]])),AT392/SQRT(Table_pg7[[#This Row],[Удельное сопротивление грунта, Ом·м]]))</f>
        <v/>
      </c>
      <c r="AW392" s="62"/>
      <c r="AX392" s="44"/>
      <c r="AY392" s="43"/>
      <c r="AZ392" s="7" t="str">
        <f t="shared" si="38"/>
        <v/>
      </c>
      <c r="BA392" s="7" t="str">
        <f>IFERROR(IF(AX392-AX391&lt;=0,"",AZ392/SQRT(Table_pg8[[#This Row],[Удельное сопротивление грунта, Ом·м]])),AZ392/SQRT(Table_pg8[[#This Row],[Удельное сопротивление грунта, Ом·м]]))</f>
        <v/>
      </c>
      <c r="BC392" s="62"/>
      <c r="BD392" s="44"/>
      <c r="BE392" s="43"/>
      <c r="BF392" s="7" t="str">
        <f t="shared" si="36"/>
        <v/>
      </c>
      <c r="BG392" s="7" t="str">
        <f>IFERROR(IF(BD392-AX411&lt;=0,"",BF392/SQRT(Table_pg9[[#This Row],[Удельное сопротивление грунта, Ом·м]])),BF392/SQRT(Table_pg9[[#This Row],[Удельное сопротивление грунта, Ом·м]]))</f>
        <v/>
      </c>
      <c r="BI392" s="62"/>
      <c r="BJ392" s="44"/>
      <c r="BK392" s="43"/>
      <c r="BL392" s="7" t="str">
        <f t="shared" si="39"/>
        <v/>
      </c>
      <c r="BM392" s="7" t="str">
        <f>IFERROR(IF(BJ392-BD421&lt;=0,"",BL392/SQRT(Table_pg10[[#This Row],[Удельное сопротивление грунта, Ом·м]])),BL392/SQRT(Table_pg10[[#This Row],[Удельное сопротивление грунта, Ом·м]]))</f>
        <v/>
      </c>
    </row>
    <row r="393" spans="1:65">
      <c r="A393" s="42"/>
      <c r="B393" s="44"/>
      <c r="C393" s="43"/>
      <c r="D393" s="7" t="str">
        <f t="shared" si="44"/>
        <v/>
      </c>
      <c r="E393" s="7" t="str">
        <f>IFERROR(IF(B393-B392&lt;=0,"",D393/SQRT(Table_pg[[#This Row],[Удельное сопротивление грунта, Ом·м]])),D393/SQRT(Table_pg[[#This Row],[Удельное сопротивление грунта, Ом·м]]))</f>
        <v/>
      </c>
      <c r="G393" s="49"/>
      <c r="H393" s="59"/>
      <c r="I393" s="56"/>
      <c r="J393" s="52" t="str">
        <f t="shared" si="45"/>
        <v/>
      </c>
      <c r="K393" s="7" t="str">
        <f>IFERROR(IF(H393-H392&lt;=0,"",J393/SQRT(Table_pg1[[#This Row],[Удельное сопротивление грунта, Ом·м]])),J393/SQRT(Table_pg1[[#This Row],[Удельное сопротивление грунта, Ом·м]]))</f>
        <v/>
      </c>
      <c r="M393" s="42"/>
      <c r="N393" s="44"/>
      <c r="O393" s="43"/>
      <c r="P393" s="7" t="str">
        <f t="shared" si="40"/>
        <v/>
      </c>
      <c r="Q393" s="7" t="str">
        <f>IFERROR(IF(N393-N392&lt;=0,"",P393/SQRT(Table_pg2[[#This Row],[Удельное сопротивление грунта, Ом·м]])),P393/SQRT(Table_pg2[[#This Row],[Удельное сопротивление грунта, Ом·м]]))</f>
        <v/>
      </c>
      <c r="S393" s="42"/>
      <c r="T393" s="44"/>
      <c r="U393" s="43"/>
      <c r="V393" s="7" t="str">
        <f t="shared" si="41"/>
        <v/>
      </c>
      <c r="W393" s="7" t="str">
        <f>IFERROR(IF(T393-T392&lt;=0,"",V393/SQRT(Table_pg3[[#This Row],[Удельное сопротивление грунта, Ом·м]])),V393/SQRT(Table_pg3[[#This Row],[Удельное сопротивление грунта, Ом·м]]))</f>
        <v/>
      </c>
      <c r="Y393" s="42"/>
      <c r="Z393" s="44"/>
      <c r="AA393" s="43"/>
      <c r="AB393" s="7" t="str">
        <f t="shared" ref="AB393:AB456" si="46">IFERROR(IF(Z393-Z392&lt;=0,"",(Z393-Z392)*1000),100)</f>
        <v/>
      </c>
      <c r="AC393" s="7" t="str">
        <f>IFERROR(IF(Z393-Z392&lt;=0,"",AB393/SQRT(Table_pg4[[#This Row],[Удельное сопротивление грунта, Ом·м]])),AB393/SQRT(Table_pg4[[#This Row],[Удельное сопротивление грунта, Ом·м]]))</f>
        <v/>
      </c>
      <c r="AE393" s="42"/>
      <c r="AF393" s="44"/>
      <c r="AG393" s="43"/>
      <c r="AH393" s="7" t="str">
        <f t="shared" si="42"/>
        <v/>
      </c>
      <c r="AI393" s="7" t="str">
        <f>IFERROR(IF(AF393-AF392&lt;=0,"",AH393/SQRT(Table_pg5[[#This Row],[Удельное сопротивление грунта, Ом·м]])),AH393/SQRT(Table_pg5[[#This Row],[Удельное сопротивление грунта, Ом·м]]))</f>
        <v/>
      </c>
      <c r="AK393" s="42"/>
      <c r="AL393" s="44"/>
      <c r="AM393" s="43"/>
      <c r="AN393" s="7" t="str">
        <f t="shared" si="37"/>
        <v/>
      </c>
      <c r="AO393" s="7" t="str">
        <f>IFERROR(IF(AL393-AL392&lt;=0,"",AN393/SQRT(Table_pg6[[#This Row],[Удельное сопротивление грунта, Ом·м]])),AN393/SQRT(Table_pg6[[#This Row],[Удельное сопротивление грунта, Ом·м]]))</f>
        <v/>
      </c>
      <c r="AQ393" s="42"/>
      <c r="AR393" s="44"/>
      <c r="AS393" s="43"/>
      <c r="AT393" s="7" t="str">
        <f t="shared" si="43"/>
        <v/>
      </c>
      <c r="AU393" s="7" t="str">
        <f>IFERROR(IF(AR393-AR392&lt;=0,"",AT393/SQRT(Table_pg7[[#This Row],[Удельное сопротивление грунта, Ом·м]])),AT393/SQRT(Table_pg7[[#This Row],[Удельное сопротивление грунта, Ом·м]]))</f>
        <v/>
      </c>
      <c r="AW393" s="42"/>
      <c r="AX393" s="44"/>
      <c r="AY393" s="43"/>
      <c r="AZ393" s="7" t="str">
        <f t="shared" si="38"/>
        <v/>
      </c>
      <c r="BA393" s="7" t="str">
        <f>IFERROR(IF(AX393-AX392&lt;=0,"",AZ393/SQRT(Table_pg8[[#This Row],[Удельное сопротивление грунта, Ом·м]])),AZ393/SQRT(Table_pg8[[#This Row],[Удельное сопротивление грунта, Ом·м]]))</f>
        <v/>
      </c>
      <c r="BC393" s="42"/>
      <c r="BD393" s="44"/>
      <c r="BE393" s="43"/>
      <c r="BF393" s="7" t="str">
        <f t="shared" si="36"/>
        <v/>
      </c>
      <c r="BG393" s="7" t="str">
        <f>IFERROR(IF(BD393-AX412&lt;=0,"",BF393/SQRT(Table_pg9[[#This Row],[Удельное сопротивление грунта, Ом·м]])),BF393/SQRT(Table_pg9[[#This Row],[Удельное сопротивление грунта, Ом·м]]))</f>
        <v/>
      </c>
      <c r="BI393" s="42"/>
      <c r="BJ393" s="44"/>
      <c r="BK393" s="43"/>
      <c r="BL393" s="7" t="str">
        <f t="shared" si="39"/>
        <v/>
      </c>
      <c r="BM393" s="7" t="str">
        <f>IFERROR(IF(BJ393-BD422&lt;=0,"",BL393/SQRT(Table_pg10[[#This Row],[Удельное сопротивление грунта, Ом·м]])),BL393/SQRT(Table_pg10[[#This Row],[Удельное сопротивление грунта, Ом·м]]))</f>
        <v/>
      </c>
    </row>
    <row r="394" spans="1:65">
      <c r="A394" s="62"/>
      <c r="B394" s="44"/>
      <c r="C394" s="43"/>
      <c r="D394" s="7" t="str">
        <f t="shared" si="44"/>
        <v/>
      </c>
      <c r="E394" s="7" t="str">
        <f>IFERROR(IF(B394-B393&lt;=0,"",D394/SQRT(Table_pg[[#This Row],[Удельное сопротивление грунта, Ом·м]])),D394/SQRT(Table_pg[[#This Row],[Удельное сопротивление грунта, Ом·м]]))</f>
        <v/>
      </c>
      <c r="G394" s="38"/>
      <c r="H394" s="58"/>
      <c r="I394" s="55"/>
      <c r="J394" s="53" t="str">
        <f t="shared" si="45"/>
        <v/>
      </c>
      <c r="K394" s="7" t="str">
        <f>IFERROR(IF(H394-H393&lt;=0,"",J394/SQRT(Table_pg1[[#This Row],[Удельное сопротивление грунта, Ом·м]])),J394/SQRT(Table_pg1[[#This Row],[Удельное сопротивление грунта, Ом·м]]))</f>
        <v/>
      </c>
      <c r="M394" s="62"/>
      <c r="N394" s="44"/>
      <c r="O394" s="43"/>
      <c r="P394" s="7" t="str">
        <f t="shared" si="40"/>
        <v/>
      </c>
      <c r="Q394" s="7" t="str">
        <f>IFERROR(IF(N394-N393&lt;=0,"",P394/SQRT(Table_pg2[[#This Row],[Удельное сопротивление грунта, Ом·м]])),P394/SQRT(Table_pg2[[#This Row],[Удельное сопротивление грунта, Ом·м]]))</f>
        <v/>
      </c>
      <c r="S394" s="62"/>
      <c r="T394" s="44"/>
      <c r="U394" s="43"/>
      <c r="V394" s="7" t="str">
        <f t="shared" si="41"/>
        <v/>
      </c>
      <c r="W394" s="7" t="str">
        <f>IFERROR(IF(T394-T393&lt;=0,"",V394/SQRT(Table_pg3[[#This Row],[Удельное сопротивление грунта, Ом·м]])),V394/SQRT(Table_pg3[[#This Row],[Удельное сопротивление грунта, Ом·м]]))</f>
        <v/>
      </c>
      <c r="Y394" s="62"/>
      <c r="Z394" s="44"/>
      <c r="AA394" s="43"/>
      <c r="AB394" s="7" t="str">
        <f t="shared" si="46"/>
        <v/>
      </c>
      <c r="AC394" s="7" t="str">
        <f>IFERROR(IF(Z394-Z393&lt;=0,"",AB394/SQRT(Table_pg4[[#This Row],[Удельное сопротивление грунта, Ом·м]])),AB394/SQRT(Table_pg4[[#This Row],[Удельное сопротивление грунта, Ом·м]]))</f>
        <v/>
      </c>
      <c r="AE394" s="62"/>
      <c r="AF394" s="44"/>
      <c r="AG394" s="43"/>
      <c r="AH394" s="7" t="str">
        <f t="shared" si="42"/>
        <v/>
      </c>
      <c r="AI394" s="7" t="str">
        <f>IFERROR(IF(AF394-AF393&lt;=0,"",AH394/SQRT(Table_pg5[[#This Row],[Удельное сопротивление грунта, Ом·м]])),AH394/SQRT(Table_pg5[[#This Row],[Удельное сопротивление грунта, Ом·м]]))</f>
        <v/>
      </c>
      <c r="AK394" s="62"/>
      <c r="AL394" s="44"/>
      <c r="AM394" s="43"/>
      <c r="AN394" s="7" t="str">
        <f t="shared" si="37"/>
        <v/>
      </c>
      <c r="AO394" s="7" t="str">
        <f>IFERROR(IF(AL394-AL393&lt;=0,"",AN394/SQRT(Table_pg6[[#This Row],[Удельное сопротивление грунта, Ом·м]])),AN394/SQRT(Table_pg6[[#This Row],[Удельное сопротивление грунта, Ом·м]]))</f>
        <v/>
      </c>
      <c r="AQ394" s="62"/>
      <c r="AR394" s="44"/>
      <c r="AS394" s="43"/>
      <c r="AT394" s="7" t="str">
        <f t="shared" si="43"/>
        <v/>
      </c>
      <c r="AU394" s="7" t="str">
        <f>IFERROR(IF(AR394-AR393&lt;=0,"",AT394/SQRT(Table_pg7[[#This Row],[Удельное сопротивление грунта, Ом·м]])),AT394/SQRT(Table_pg7[[#This Row],[Удельное сопротивление грунта, Ом·м]]))</f>
        <v/>
      </c>
      <c r="AW394" s="62"/>
      <c r="AX394" s="44"/>
      <c r="AY394" s="43"/>
      <c r="AZ394" s="7" t="str">
        <f t="shared" si="38"/>
        <v/>
      </c>
      <c r="BA394" s="7" t="str">
        <f>IFERROR(IF(AX394-AX393&lt;=0,"",AZ394/SQRT(Table_pg8[[#This Row],[Удельное сопротивление грунта, Ом·м]])),AZ394/SQRT(Table_pg8[[#This Row],[Удельное сопротивление грунта, Ом·м]]))</f>
        <v/>
      </c>
      <c r="BC394" s="62"/>
      <c r="BD394" s="44"/>
      <c r="BE394" s="43"/>
      <c r="BF394" s="7" t="str">
        <f t="shared" si="36"/>
        <v/>
      </c>
      <c r="BG394" s="7" t="str">
        <f>IFERROR(IF(BD394-AX413&lt;=0,"",BF394/SQRT(Table_pg9[[#This Row],[Удельное сопротивление грунта, Ом·м]])),BF394/SQRT(Table_pg9[[#This Row],[Удельное сопротивление грунта, Ом·м]]))</f>
        <v/>
      </c>
      <c r="BI394" s="62"/>
      <c r="BJ394" s="44"/>
      <c r="BK394" s="43"/>
      <c r="BL394" s="7" t="str">
        <f t="shared" si="39"/>
        <v/>
      </c>
      <c r="BM394" s="7" t="str">
        <f>IFERROR(IF(BJ394-BD423&lt;=0,"",BL394/SQRT(Table_pg10[[#This Row],[Удельное сопротивление грунта, Ом·м]])),BL394/SQRT(Table_pg10[[#This Row],[Удельное сопротивление грунта, Ом·м]]))</f>
        <v/>
      </c>
    </row>
    <row r="395" spans="1:65">
      <c r="A395" s="42"/>
      <c r="B395" s="44"/>
      <c r="C395" s="43"/>
      <c r="D395" s="7" t="str">
        <f t="shared" si="44"/>
        <v/>
      </c>
      <c r="E395" s="7" t="str">
        <f>IFERROR(IF(B395-B394&lt;=0,"",D395/SQRT(Table_pg[[#This Row],[Удельное сопротивление грунта, Ом·м]])),D395/SQRT(Table_pg[[#This Row],[Удельное сопротивление грунта, Ом·м]]))</f>
        <v/>
      </c>
      <c r="G395" s="49"/>
      <c r="H395" s="59"/>
      <c r="I395" s="56"/>
      <c r="J395" s="52" t="str">
        <f t="shared" si="45"/>
        <v/>
      </c>
      <c r="K395" s="7" t="str">
        <f>IFERROR(IF(H395-H394&lt;=0,"",J395/SQRT(Table_pg1[[#This Row],[Удельное сопротивление грунта, Ом·м]])),J395/SQRT(Table_pg1[[#This Row],[Удельное сопротивление грунта, Ом·м]]))</f>
        <v/>
      </c>
      <c r="M395" s="42"/>
      <c r="N395" s="44"/>
      <c r="O395" s="43"/>
      <c r="P395" s="7" t="str">
        <f t="shared" si="40"/>
        <v/>
      </c>
      <c r="Q395" s="7" t="str">
        <f>IFERROR(IF(N395-N394&lt;=0,"",P395/SQRT(Table_pg2[[#This Row],[Удельное сопротивление грунта, Ом·м]])),P395/SQRT(Table_pg2[[#This Row],[Удельное сопротивление грунта, Ом·м]]))</f>
        <v/>
      </c>
      <c r="S395" s="42"/>
      <c r="T395" s="44"/>
      <c r="U395" s="43"/>
      <c r="V395" s="7" t="str">
        <f t="shared" si="41"/>
        <v/>
      </c>
      <c r="W395" s="7" t="str">
        <f>IFERROR(IF(T395-T394&lt;=0,"",V395/SQRT(Table_pg3[[#This Row],[Удельное сопротивление грунта, Ом·м]])),V395/SQRT(Table_pg3[[#This Row],[Удельное сопротивление грунта, Ом·м]]))</f>
        <v/>
      </c>
      <c r="Y395" s="42"/>
      <c r="Z395" s="44"/>
      <c r="AA395" s="43"/>
      <c r="AB395" s="7" t="str">
        <f t="shared" si="46"/>
        <v/>
      </c>
      <c r="AC395" s="7" t="str">
        <f>IFERROR(IF(Z395-Z394&lt;=0,"",AB395/SQRT(Table_pg4[[#This Row],[Удельное сопротивление грунта, Ом·м]])),AB395/SQRT(Table_pg4[[#This Row],[Удельное сопротивление грунта, Ом·м]]))</f>
        <v/>
      </c>
      <c r="AE395" s="42"/>
      <c r="AF395" s="44"/>
      <c r="AG395" s="43"/>
      <c r="AH395" s="7" t="str">
        <f t="shared" si="42"/>
        <v/>
      </c>
      <c r="AI395" s="7" t="str">
        <f>IFERROR(IF(AF395-AF394&lt;=0,"",AH395/SQRT(Table_pg5[[#This Row],[Удельное сопротивление грунта, Ом·м]])),AH395/SQRT(Table_pg5[[#This Row],[Удельное сопротивление грунта, Ом·м]]))</f>
        <v/>
      </c>
      <c r="AK395" s="42"/>
      <c r="AL395" s="44"/>
      <c r="AM395" s="43"/>
      <c r="AN395" s="7" t="str">
        <f t="shared" si="37"/>
        <v/>
      </c>
      <c r="AO395" s="7" t="str">
        <f>IFERROR(IF(AL395-AL394&lt;=0,"",AN395/SQRT(Table_pg6[[#This Row],[Удельное сопротивление грунта, Ом·м]])),AN395/SQRT(Table_pg6[[#This Row],[Удельное сопротивление грунта, Ом·м]]))</f>
        <v/>
      </c>
      <c r="AQ395" s="42"/>
      <c r="AR395" s="44"/>
      <c r="AS395" s="43"/>
      <c r="AT395" s="7" t="str">
        <f t="shared" si="43"/>
        <v/>
      </c>
      <c r="AU395" s="7" t="str">
        <f>IFERROR(IF(AR395-AR394&lt;=0,"",AT395/SQRT(Table_pg7[[#This Row],[Удельное сопротивление грунта, Ом·м]])),AT395/SQRT(Table_pg7[[#This Row],[Удельное сопротивление грунта, Ом·м]]))</f>
        <v/>
      </c>
      <c r="AW395" s="42"/>
      <c r="AX395" s="44"/>
      <c r="AY395" s="43"/>
      <c r="AZ395" s="7" t="str">
        <f t="shared" si="38"/>
        <v/>
      </c>
      <c r="BA395" s="7" t="str">
        <f>IFERROR(IF(AX395-AX394&lt;=0,"",AZ395/SQRT(Table_pg8[[#This Row],[Удельное сопротивление грунта, Ом·м]])),AZ395/SQRT(Table_pg8[[#This Row],[Удельное сопротивление грунта, Ом·м]]))</f>
        <v/>
      </c>
      <c r="BC395" s="42"/>
      <c r="BD395" s="44"/>
      <c r="BE395" s="43"/>
      <c r="BF395" s="7" t="str">
        <f t="shared" si="36"/>
        <v/>
      </c>
      <c r="BG395" s="7" t="str">
        <f>IFERROR(IF(BD395-AX414&lt;=0,"",BF395/SQRT(Table_pg9[[#This Row],[Удельное сопротивление грунта, Ом·м]])),BF395/SQRT(Table_pg9[[#This Row],[Удельное сопротивление грунта, Ом·м]]))</f>
        <v/>
      </c>
      <c r="BI395" s="42"/>
      <c r="BJ395" s="44"/>
      <c r="BK395" s="43"/>
      <c r="BL395" s="7" t="str">
        <f t="shared" si="39"/>
        <v/>
      </c>
      <c r="BM395" s="7" t="str">
        <f>IFERROR(IF(BJ395-BD424&lt;=0,"",BL395/SQRT(Table_pg10[[#This Row],[Удельное сопротивление грунта, Ом·м]])),BL395/SQRT(Table_pg10[[#This Row],[Удельное сопротивление грунта, Ом·м]]))</f>
        <v/>
      </c>
    </row>
    <row r="396" spans="1:65">
      <c r="A396" s="62"/>
      <c r="B396" s="44"/>
      <c r="C396" s="43"/>
      <c r="D396" s="7" t="str">
        <f t="shared" si="44"/>
        <v/>
      </c>
      <c r="E396" s="7" t="str">
        <f>IFERROR(IF(B396-B395&lt;=0,"",D396/SQRT(Table_pg[[#This Row],[Удельное сопротивление грунта, Ом·м]])),D396/SQRT(Table_pg[[#This Row],[Удельное сопротивление грунта, Ом·м]]))</f>
        <v/>
      </c>
      <c r="G396" s="38"/>
      <c r="H396" s="58"/>
      <c r="I396" s="55"/>
      <c r="J396" s="53" t="str">
        <f t="shared" si="45"/>
        <v/>
      </c>
      <c r="K396" s="7" t="str">
        <f>IFERROR(IF(H396-H395&lt;=0,"",J396/SQRT(Table_pg1[[#This Row],[Удельное сопротивление грунта, Ом·м]])),J396/SQRT(Table_pg1[[#This Row],[Удельное сопротивление грунта, Ом·м]]))</f>
        <v/>
      </c>
      <c r="M396" s="62"/>
      <c r="N396" s="44"/>
      <c r="O396" s="43"/>
      <c r="P396" s="7" t="str">
        <f t="shared" si="40"/>
        <v/>
      </c>
      <c r="Q396" s="7" t="str">
        <f>IFERROR(IF(N396-N395&lt;=0,"",P396/SQRT(Table_pg2[[#This Row],[Удельное сопротивление грунта, Ом·м]])),P396/SQRT(Table_pg2[[#This Row],[Удельное сопротивление грунта, Ом·м]]))</f>
        <v/>
      </c>
      <c r="S396" s="62"/>
      <c r="T396" s="44"/>
      <c r="U396" s="43"/>
      <c r="V396" s="7" t="str">
        <f t="shared" si="41"/>
        <v/>
      </c>
      <c r="W396" s="7" t="str">
        <f>IFERROR(IF(T396-T395&lt;=0,"",V396/SQRT(Table_pg3[[#This Row],[Удельное сопротивление грунта, Ом·м]])),V396/SQRT(Table_pg3[[#This Row],[Удельное сопротивление грунта, Ом·м]]))</f>
        <v/>
      </c>
      <c r="Y396" s="62"/>
      <c r="Z396" s="44"/>
      <c r="AA396" s="43"/>
      <c r="AB396" s="7" t="str">
        <f t="shared" si="46"/>
        <v/>
      </c>
      <c r="AC396" s="7" t="str">
        <f>IFERROR(IF(Z396-Z395&lt;=0,"",AB396/SQRT(Table_pg4[[#This Row],[Удельное сопротивление грунта, Ом·м]])),AB396/SQRT(Table_pg4[[#This Row],[Удельное сопротивление грунта, Ом·м]]))</f>
        <v/>
      </c>
      <c r="AE396" s="62"/>
      <c r="AF396" s="44"/>
      <c r="AG396" s="43"/>
      <c r="AH396" s="7" t="str">
        <f t="shared" si="42"/>
        <v/>
      </c>
      <c r="AI396" s="7" t="str">
        <f>IFERROR(IF(AF396-AF395&lt;=0,"",AH396/SQRT(Table_pg5[[#This Row],[Удельное сопротивление грунта, Ом·м]])),AH396/SQRT(Table_pg5[[#This Row],[Удельное сопротивление грунта, Ом·м]]))</f>
        <v/>
      </c>
      <c r="AK396" s="62"/>
      <c r="AL396" s="44"/>
      <c r="AM396" s="43"/>
      <c r="AN396" s="7" t="str">
        <f t="shared" si="37"/>
        <v/>
      </c>
      <c r="AO396" s="7" t="str">
        <f>IFERROR(IF(AL396-AL395&lt;=0,"",AN396/SQRT(Table_pg6[[#This Row],[Удельное сопротивление грунта, Ом·м]])),AN396/SQRT(Table_pg6[[#This Row],[Удельное сопротивление грунта, Ом·м]]))</f>
        <v/>
      </c>
      <c r="AQ396" s="62"/>
      <c r="AR396" s="44"/>
      <c r="AS396" s="43"/>
      <c r="AT396" s="7" t="str">
        <f t="shared" si="43"/>
        <v/>
      </c>
      <c r="AU396" s="7" t="str">
        <f>IFERROR(IF(AR396-AR395&lt;=0,"",AT396/SQRT(Table_pg7[[#This Row],[Удельное сопротивление грунта, Ом·м]])),AT396/SQRT(Table_pg7[[#This Row],[Удельное сопротивление грунта, Ом·м]]))</f>
        <v/>
      </c>
      <c r="AW396" s="62"/>
      <c r="AX396" s="44"/>
      <c r="AY396" s="43"/>
      <c r="AZ396" s="7" t="str">
        <f t="shared" si="38"/>
        <v/>
      </c>
      <c r="BA396" s="7" t="str">
        <f>IFERROR(IF(AX396-AX395&lt;=0,"",AZ396/SQRT(Table_pg8[[#This Row],[Удельное сопротивление грунта, Ом·м]])),AZ396/SQRT(Table_pg8[[#This Row],[Удельное сопротивление грунта, Ом·м]]))</f>
        <v/>
      </c>
      <c r="BC396" s="62"/>
      <c r="BD396" s="44"/>
      <c r="BE396" s="43"/>
      <c r="BF396" s="7" t="str">
        <f t="shared" si="36"/>
        <v/>
      </c>
      <c r="BG396" s="7" t="str">
        <f>IFERROR(IF(BD396-AX415&lt;=0,"",BF396/SQRT(Table_pg9[[#This Row],[Удельное сопротивление грунта, Ом·м]])),BF396/SQRT(Table_pg9[[#This Row],[Удельное сопротивление грунта, Ом·м]]))</f>
        <v/>
      </c>
      <c r="BI396" s="62"/>
      <c r="BJ396" s="44"/>
      <c r="BK396" s="43"/>
      <c r="BL396" s="7" t="str">
        <f t="shared" si="39"/>
        <v/>
      </c>
      <c r="BM396" s="7" t="str">
        <f>IFERROR(IF(BJ396-BD425&lt;=0,"",BL396/SQRT(Table_pg10[[#This Row],[Удельное сопротивление грунта, Ом·м]])),BL396/SQRT(Table_pg10[[#This Row],[Удельное сопротивление грунта, Ом·м]]))</f>
        <v/>
      </c>
    </row>
    <row r="397" spans="1:65">
      <c r="A397" s="42"/>
      <c r="B397" s="44"/>
      <c r="C397" s="43"/>
      <c r="D397" s="7" t="str">
        <f t="shared" si="44"/>
        <v/>
      </c>
      <c r="E397" s="7" t="str">
        <f>IFERROR(IF(B397-B396&lt;=0,"",D397/SQRT(Table_pg[[#This Row],[Удельное сопротивление грунта, Ом·м]])),D397/SQRT(Table_pg[[#This Row],[Удельное сопротивление грунта, Ом·м]]))</f>
        <v/>
      </c>
      <c r="G397" s="49"/>
      <c r="H397" s="59"/>
      <c r="I397" s="56"/>
      <c r="J397" s="52" t="str">
        <f t="shared" si="45"/>
        <v/>
      </c>
      <c r="K397" s="7" t="str">
        <f>IFERROR(IF(H397-H396&lt;=0,"",J397/SQRT(Table_pg1[[#This Row],[Удельное сопротивление грунта, Ом·м]])),J397/SQRT(Table_pg1[[#This Row],[Удельное сопротивление грунта, Ом·м]]))</f>
        <v/>
      </c>
      <c r="M397" s="42"/>
      <c r="N397" s="44"/>
      <c r="O397" s="43"/>
      <c r="P397" s="7" t="str">
        <f t="shared" si="40"/>
        <v/>
      </c>
      <c r="Q397" s="7" t="str">
        <f>IFERROR(IF(N397-N396&lt;=0,"",P397/SQRT(Table_pg2[[#This Row],[Удельное сопротивление грунта, Ом·м]])),P397/SQRT(Table_pg2[[#This Row],[Удельное сопротивление грунта, Ом·м]]))</f>
        <v/>
      </c>
      <c r="S397" s="42"/>
      <c r="T397" s="44"/>
      <c r="U397" s="43"/>
      <c r="V397" s="7" t="str">
        <f t="shared" si="41"/>
        <v/>
      </c>
      <c r="W397" s="7" t="str">
        <f>IFERROR(IF(T397-T396&lt;=0,"",V397/SQRT(Table_pg3[[#This Row],[Удельное сопротивление грунта, Ом·м]])),V397/SQRT(Table_pg3[[#This Row],[Удельное сопротивление грунта, Ом·м]]))</f>
        <v/>
      </c>
      <c r="Y397" s="42"/>
      <c r="Z397" s="44"/>
      <c r="AA397" s="43"/>
      <c r="AB397" s="7" t="str">
        <f t="shared" si="46"/>
        <v/>
      </c>
      <c r="AC397" s="7" t="str">
        <f>IFERROR(IF(Z397-Z396&lt;=0,"",AB397/SQRT(Table_pg4[[#This Row],[Удельное сопротивление грунта, Ом·м]])),AB397/SQRT(Table_pg4[[#This Row],[Удельное сопротивление грунта, Ом·м]]))</f>
        <v/>
      </c>
      <c r="AE397" s="42"/>
      <c r="AF397" s="44"/>
      <c r="AG397" s="43"/>
      <c r="AH397" s="7" t="str">
        <f t="shared" si="42"/>
        <v/>
      </c>
      <c r="AI397" s="7" t="str">
        <f>IFERROR(IF(AF397-AF396&lt;=0,"",AH397/SQRT(Table_pg5[[#This Row],[Удельное сопротивление грунта, Ом·м]])),AH397/SQRT(Table_pg5[[#This Row],[Удельное сопротивление грунта, Ом·м]]))</f>
        <v/>
      </c>
      <c r="AK397" s="42"/>
      <c r="AL397" s="44"/>
      <c r="AM397" s="43"/>
      <c r="AN397" s="7" t="str">
        <f t="shared" si="37"/>
        <v/>
      </c>
      <c r="AO397" s="7" t="str">
        <f>IFERROR(IF(AL397-AL396&lt;=0,"",AN397/SQRT(Table_pg6[[#This Row],[Удельное сопротивление грунта, Ом·м]])),AN397/SQRT(Table_pg6[[#This Row],[Удельное сопротивление грунта, Ом·м]]))</f>
        <v/>
      </c>
      <c r="AQ397" s="42"/>
      <c r="AR397" s="44"/>
      <c r="AS397" s="43"/>
      <c r="AT397" s="7" t="str">
        <f t="shared" si="43"/>
        <v/>
      </c>
      <c r="AU397" s="7" t="str">
        <f>IFERROR(IF(AR397-AR396&lt;=0,"",AT397/SQRT(Table_pg7[[#This Row],[Удельное сопротивление грунта, Ом·м]])),AT397/SQRT(Table_pg7[[#This Row],[Удельное сопротивление грунта, Ом·м]]))</f>
        <v/>
      </c>
      <c r="AW397" s="42"/>
      <c r="AX397" s="44"/>
      <c r="AY397" s="43"/>
      <c r="AZ397" s="7" t="str">
        <f t="shared" si="38"/>
        <v/>
      </c>
      <c r="BA397" s="7" t="str">
        <f>IFERROR(IF(AX397-AX396&lt;=0,"",AZ397/SQRT(Table_pg8[[#This Row],[Удельное сопротивление грунта, Ом·м]])),AZ397/SQRT(Table_pg8[[#This Row],[Удельное сопротивление грунта, Ом·м]]))</f>
        <v/>
      </c>
      <c r="BC397" s="42"/>
      <c r="BD397" s="44"/>
      <c r="BE397" s="43"/>
      <c r="BF397" s="7" t="str">
        <f t="shared" si="36"/>
        <v/>
      </c>
      <c r="BG397" s="7" t="str">
        <f>IFERROR(IF(BD397-AX416&lt;=0,"",BF397/SQRT(Table_pg9[[#This Row],[Удельное сопротивление грунта, Ом·м]])),BF397/SQRT(Table_pg9[[#This Row],[Удельное сопротивление грунта, Ом·м]]))</f>
        <v/>
      </c>
      <c r="BI397" s="42"/>
      <c r="BJ397" s="44"/>
      <c r="BK397" s="43"/>
      <c r="BL397" s="7" t="str">
        <f t="shared" si="39"/>
        <v/>
      </c>
      <c r="BM397" s="7" t="str">
        <f>IFERROR(IF(BJ397-BD426&lt;=0,"",BL397/SQRT(Table_pg10[[#This Row],[Удельное сопротивление грунта, Ом·м]])),BL397/SQRT(Table_pg10[[#This Row],[Удельное сопротивление грунта, Ом·м]]))</f>
        <v/>
      </c>
    </row>
    <row r="398" spans="1:65">
      <c r="A398" s="62"/>
      <c r="B398" s="44"/>
      <c r="C398" s="43"/>
      <c r="D398" s="7" t="str">
        <f t="shared" si="44"/>
        <v/>
      </c>
      <c r="E398" s="7" t="str">
        <f>IFERROR(IF(B398-B397&lt;=0,"",D398/SQRT(Table_pg[[#This Row],[Удельное сопротивление грунта, Ом·м]])),D398/SQRT(Table_pg[[#This Row],[Удельное сопротивление грунта, Ом·м]]))</f>
        <v/>
      </c>
      <c r="G398" s="38"/>
      <c r="H398" s="58"/>
      <c r="I398" s="55"/>
      <c r="J398" s="53" t="str">
        <f t="shared" si="45"/>
        <v/>
      </c>
      <c r="K398" s="7" t="str">
        <f>IFERROR(IF(H398-H397&lt;=0,"",J398/SQRT(Table_pg1[[#This Row],[Удельное сопротивление грунта, Ом·м]])),J398/SQRT(Table_pg1[[#This Row],[Удельное сопротивление грунта, Ом·м]]))</f>
        <v/>
      </c>
      <c r="M398" s="62"/>
      <c r="N398" s="44"/>
      <c r="O398" s="43"/>
      <c r="P398" s="7" t="str">
        <f t="shared" si="40"/>
        <v/>
      </c>
      <c r="Q398" s="7" t="str">
        <f>IFERROR(IF(N398-N397&lt;=0,"",P398/SQRT(Table_pg2[[#This Row],[Удельное сопротивление грунта, Ом·м]])),P398/SQRT(Table_pg2[[#This Row],[Удельное сопротивление грунта, Ом·м]]))</f>
        <v/>
      </c>
      <c r="S398" s="62"/>
      <c r="T398" s="44"/>
      <c r="U398" s="43"/>
      <c r="V398" s="7" t="str">
        <f t="shared" si="41"/>
        <v/>
      </c>
      <c r="W398" s="7" t="str">
        <f>IFERROR(IF(T398-T397&lt;=0,"",V398/SQRT(Table_pg3[[#This Row],[Удельное сопротивление грунта, Ом·м]])),V398/SQRT(Table_pg3[[#This Row],[Удельное сопротивление грунта, Ом·м]]))</f>
        <v/>
      </c>
      <c r="Y398" s="62"/>
      <c r="Z398" s="44"/>
      <c r="AA398" s="43"/>
      <c r="AB398" s="7" t="str">
        <f t="shared" si="46"/>
        <v/>
      </c>
      <c r="AC398" s="7" t="str">
        <f>IFERROR(IF(Z398-Z397&lt;=0,"",AB398/SQRT(Table_pg4[[#This Row],[Удельное сопротивление грунта, Ом·м]])),AB398/SQRT(Table_pg4[[#This Row],[Удельное сопротивление грунта, Ом·м]]))</f>
        <v/>
      </c>
      <c r="AE398" s="62"/>
      <c r="AF398" s="44"/>
      <c r="AG398" s="43"/>
      <c r="AH398" s="7" t="str">
        <f t="shared" si="42"/>
        <v/>
      </c>
      <c r="AI398" s="7" t="str">
        <f>IFERROR(IF(AF398-AF397&lt;=0,"",AH398/SQRT(Table_pg5[[#This Row],[Удельное сопротивление грунта, Ом·м]])),AH398/SQRT(Table_pg5[[#This Row],[Удельное сопротивление грунта, Ом·м]]))</f>
        <v/>
      </c>
      <c r="AK398" s="62"/>
      <c r="AL398" s="44"/>
      <c r="AM398" s="43"/>
      <c r="AN398" s="7" t="str">
        <f t="shared" si="37"/>
        <v/>
      </c>
      <c r="AO398" s="7" t="str">
        <f>IFERROR(IF(AL398-AL397&lt;=0,"",AN398/SQRT(Table_pg6[[#This Row],[Удельное сопротивление грунта, Ом·м]])),AN398/SQRT(Table_pg6[[#This Row],[Удельное сопротивление грунта, Ом·м]]))</f>
        <v/>
      </c>
      <c r="AQ398" s="62"/>
      <c r="AR398" s="44"/>
      <c r="AS398" s="43"/>
      <c r="AT398" s="7" t="str">
        <f t="shared" si="43"/>
        <v/>
      </c>
      <c r="AU398" s="7" t="str">
        <f>IFERROR(IF(AR398-AR397&lt;=0,"",AT398/SQRT(Table_pg7[[#This Row],[Удельное сопротивление грунта, Ом·м]])),AT398/SQRT(Table_pg7[[#This Row],[Удельное сопротивление грунта, Ом·м]]))</f>
        <v/>
      </c>
      <c r="AW398" s="62"/>
      <c r="AX398" s="44"/>
      <c r="AY398" s="43"/>
      <c r="AZ398" s="7" t="str">
        <f t="shared" si="38"/>
        <v/>
      </c>
      <c r="BA398" s="7" t="str">
        <f>IFERROR(IF(AX398-AX397&lt;=0,"",AZ398/SQRT(Table_pg8[[#This Row],[Удельное сопротивление грунта, Ом·м]])),AZ398/SQRT(Table_pg8[[#This Row],[Удельное сопротивление грунта, Ом·м]]))</f>
        <v/>
      </c>
      <c r="BC398" s="62"/>
      <c r="BD398" s="44"/>
      <c r="BE398" s="43"/>
      <c r="BF398" s="7" t="str">
        <f t="shared" si="36"/>
        <v/>
      </c>
      <c r="BG398" s="7" t="str">
        <f>IFERROR(IF(BD398-AX417&lt;=0,"",BF398/SQRT(Table_pg9[[#This Row],[Удельное сопротивление грунта, Ом·м]])),BF398/SQRT(Table_pg9[[#This Row],[Удельное сопротивление грунта, Ом·м]]))</f>
        <v/>
      </c>
      <c r="BI398" s="62"/>
      <c r="BJ398" s="44"/>
      <c r="BK398" s="43"/>
      <c r="BL398" s="7" t="str">
        <f t="shared" si="39"/>
        <v/>
      </c>
      <c r="BM398" s="7" t="str">
        <f>IFERROR(IF(BJ398-BD427&lt;=0,"",BL398/SQRT(Table_pg10[[#This Row],[Удельное сопротивление грунта, Ом·м]])),BL398/SQRT(Table_pg10[[#This Row],[Удельное сопротивление грунта, Ом·м]]))</f>
        <v/>
      </c>
    </row>
    <row r="399" spans="1:65">
      <c r="A399" s="42"/>
      <c r="B399" s="44"/>
      <c r="C399" s="43"/>
      <c r="D399" s="7" t="str">
        <f t="shared" si="44"/>
        <v/>
      </c>
      <c r="E399" s="7" t="str">
        <f>IFERROR(IF(B399-B398&lt;=0,"",D399/SQRT(Table_pg[[#This Row],[Удельное сопротивление грунта, Ом·м]])),D399/SQRT(Table_pg[[#This Row],[Удельное сопротивление грунта, Ом·м]]))</f>
        <v/>
      </c>
      <c r="G399" s="49"/>
      <c r="H399" s="59"/>
      <c r="I399" s="56"/>
      <c r="J399" s="52" t="str">
        <f t="shared" si="45"/>
        <v/>
      </c>
      <c r="K399" s="7" t="str">
        <f>IFERROR(IF(H399-H398&lt;=0,"",J399/SQRT(Table_pg1[[#This Row],[Удельное сопротивление грунта, Ом·м]])),J399/SQRT(Table_pg1[[#This Row],[Удельное сопротивление грунта, Ом·м]]))</f>
        <v/>
      </c>
      <c r="M399" s="42"/>
      <c r="N399" s="44"/>
      <c r="O399" s="43"/>
      <c r="P399" s="7" t="str">
        <f t="shared" si="40"/>
        <v/>
      </c>
      <c r="Q399" s="7" t="str">
        <f>IFERROR(IF(N399-N398&lt;=0,"",P399/SQRT(Table_pg2[[#This Row],[Удельное сопротивление грунта, Ом·м]])),P399/SQRT(Table_pg2[[#This Row],[Удельное сопротивление грунта, Ом·м]]))</f>
        <v/>
      </c>
      <c r="S399" s="42"/>
      <c r="T399" s="44"/>
      <c r="U399" s="43"/>
      <c r="V399" s="7" t="str">
        <f t="shared" si="41"/>
        <v/>
      </c>
      <c r="W399" s="7" t="str">
        <f>IFERROR(IF(T399-T398&lt;=0,"",V399/SQRT(Table_pg3[[#This Row],[Удельное сопротивление грунта, Ом·м]])),V399/SQRT(Table_pg3[[#This Row],[Удельное сопротивление грунта, Ом·м]]))</f>
        <v/>
      </c>
      <c r="Y399" s="42"/>
      <c r="Z399" s="44"/>
      <c r="AA399" s="43"/>
      <c r="AB399" s="7" t="str">
        <f t="shared" si="46"/>
        <v/>
      </c>
      <c r="AC399" s="7" t="str">
        <f>IFERROR(IF(Z399-Z398&lt;=0,"",AB399/SQRT(Table_pg4[[#This Row],[Удельное сопротивление грунта, Ом·м]])),AB399/SQRT(Table_pg4[[#This Row],[Удельное сопротивление грунта, Ом·м]]))</f>
        <v/>
      </c>
      <c r="AE399" s="42"/>
      <c r="AF399" s="44"/>
      <c r="AG399" s="43"/>
      <c r="AH399" s="7" t="str">
        <f t="shared" si="42"/>
        <v/>
      </c>
      <c r="AI399" s="7" t="str">
        <f>IFERROR(IF(AF399-AF398&lt;=0,"",AH399/SQRT(Table_pg5[[#This Row],[Удельное сопротивление грунта, Ом·м]])),AH399/SQRT(Table_pg5[[#This Row],[Удельное сопротивление грунта, Ом·м]]))</f>
        <v/>
      </c>
      <c r="AK399" s="42"/>
      <c r="AL399" s="44"/>
      <c r="AM399" s="43"/>
      <c r="AN399" s="7" t="str">
        <f t="shared" si="37"/>
        <v/>
      </c>
      <c r="AO399" s="7" t="str">
        <f>IFERROR(IF(AL399-AL398&lt;=0,"",AN399/SQRT(Table_pg6[[#This Row],[Удельное сопротивление грунта, Ом·м]])),AN399/SQRT(Table_pg6[[#This Row],[Удельное сопротивление грунта, Ом·м]]))</f>
        <v/>
      </c>
      <c r="AQ399" s="42"/>
      <c r="AR399" s="44"/>
      <c r="AS399" s="43"/>
      <c r="AT399" s="7" t="str">
        <f t="shared" si="43"/>
        <v/>
      </c>
      <c r="AU399" s="7" t="str">
        <f>IFERROR(IF(AR399-AR398&lt;=0,"",AT399/SQRT(Table_pg7[[#This Row],[Удельное сопротивление грунта, Ом·м]])),AT399/SQRT(Table_pg7[[#This Row],[Удельное сопротивление грунта, Ом·м]]))</f>
        <v/>
      </c>
      <c r="AW399" s="42"/>
      <c r="AX399" s="44"/>
      <c r="AY399" s="43"/>
      <c r="AZ399" s="7" t="str">
        <f t="shared" si="38"/>
        <v/>
      </c>
      <c r="BA399" s="7" t="str">
        <f>IFERROR(IF(AX399-AX398&lt;=0,"",AZ399/SQRT(Table_pg8[[#This Row],[Удельное сопротивление грунта, Ом·м]])),AZ399/SQRT(Table_pg8[[#This Row],[Удельное сопротивление грунта, Ом·м]]))</f>
        <v/>
      </c>
      <c r="BC399" s="42"/>
      <c r="BD399" s="44"/>
      <c r="BE399" s="43"/>
      <c r="BF399" s="7" t="str">
        <f t="shared" si="36"/>
        <v/>
      </c>
      <c r="BG399" s="7" t="str">
        <f>IFERROR(IF(BD399-AX418&lt;=0,"",BF399/SQRT(Table_pg9[[#This Row],[Удельное сопротивление грунта, Ом·м]])),BF399/SQRT(Table_pg9[[#This Row],[Удельное сопротивление грунта, Ом·м]]))</f>
        <v/>
      </c>
      <c r="BI399" s="42"/>
      <c r="BJ399" s="44"/>
      <c r="BK399" s="43"/>
      <c r="BL399" s="7" t="str">
        <f t="shared" si="39"/>
        <v/>
      </c>
      <c r="BM399" s="7" t="str">
        <f>IFERROR(IF(BJ399-BD428&lt;=0,"",BL399/SQRT(Table_pg10[[#This Row],[Удельное сопротивление грунта, Ом·м]])),BL399/SQRT(Table_pg10[[#This Row],[Удельное сопротивление грунта, Ом·м]]))</f>
        <v/>
      </c>
    </row>
    <row r="400" spans="1:65">
      <c r="A400" s="62"/>
      <c r="B400" s="44"/>
      <c r="C400" s="43"/>
      <c r="D400" s="7" t="str">
        <f t="shared" si="44"/>
        <v/>
      </c>
      <c r="E400" s="7" t="str">
        <f>IFERROR(IF(B400-B399&lt;=0,"",D400/SQRT(Table_pg[[#This Row],[Удельное сопротивление грунта, Ом·м]])),D400/SQRT(Table_pg[[#This Row],[Удельное сопротивление грунта, Ом·м]]))</f>
        <v/>
      </c>
      <c r="G400" s="38"/>
      <c r="H400" s="58"/>
      <c r="I400" s="55"/>
      <c r="J400" s="53" t="str">
        <f t="shared" si="45"/>
        <v/>
      </c>
      <c r="K400" s="7" t="str">
        <f>IFERROR(IF(H400-H399&lt;=0,"",J400/SQRT(Table_pg1[[#This Row],[Удельное сопротивление грунта, Ом·м]])),J400/SQRT(Table_pg1[[#This Row],[Удельное сопротивление грунта, Ом·м]]))</f>
        <v/>
      </c>
      <c r="M400" s="62"/>
      <c r="N400" s="44"/>
      <c r="O400" s="43"/>
      <c r="P400" s="7" t="str">
        <f t="shared" si="40"/>
        <v/>
      </c>
      <c r="Q400" s="7" t="str">
        <f>IFERROR(IF(N400-N399&lt;=0,"",P400/SQRT(Table_pg2[[#This Row],[Удельное сопротивление грунта, Ом·м]])),P400/SQRT(Table_pg2[[#This Row],[Удельное сопротивление грунта, Ом·м]]))</f>
        <v/>
      </c>
      <c r="S400" s="62"/>
      <c r="T400" s="44"/>
      <c r="U400" s="43"/>
      <c r="V400" s="7" t="str">
        <f t="shared" si="41"/>
        <v/>
      </c>
      <c r="W400" s="7" t="str">
        <f>IFERROR(IF(T400-T399&lt;=0,"",V400/SQRT(Table_pg3[[#This Row],[Удельное сопротивление грунта, Ом·м]])),V400/SQRT(Table_pg3[[#This Row],[Удельное сопротивление грунта, Ом·м]]))</f>
        <v/>
      </c>
      <c r="Y400" s="62"/>
      <c r="Z400" s="44"/>
      <c r="AA400" s="43"/>
      <c r="AB400" s="7" t="str">
        <f t="shared" si="46"/>
        <v/>
      </c>
      <c r="AC400" s="7" t="str">
        <f>IFERROR(IF(Z400-Z399&lt;=0,"",AB400/SQRT(Table_pg4[[#This Row],[Удельное сопротивление грунта, Ом·м]])),AB400/SQRT(Table_pg4[[#This Row],[Удельное сопротивление грунта, Ом·м]]))</f>
        <v/>
      </c>
      <c r="AE400" s="62"/>
      <c r="AF400" s="44"/>
      <c r="AG400" s="43"/>
      <c r="AH400" s="7" t="str">
        <f t="shared" si="42"/>
        <v/>
      </c>
      <c r="AI400" s="7" t="str">
        <f>IFERROR(IF(AF400-AF399&lt;=0,"",AH400/SQRT(Table_pg5[[#This Row],[Удельное сопротивление грунта, Ом·м]])),AH400/SQRT(Table_pg5[[#This Row],[Удельное сопротивление грунта, Ом·м]]))</f>
        <v/>
      </c>
      <c r="AK400" s="62"/>
      <c r="AL400" s="44"/>
      <c r="AM400" s="43"/>
      <c r="AN400" s="7" t="str">
        <f t="shared" si="37"/>
        <v/>
      </c>
      <c r="AO400" s="7" t="str">
        <f>IFERROR(IF(AL400-AL399&lt;=0,"",AN400/SQRT(Table_pg6[[#This Row],[Удельное сопротивление грунта, Ом·м]])),AN400/SQRT(Table_pg6[[#This Row],[Удельное сопротивление грунта, Ом·м]]))</f>
        <v/>
      </c>
      <c r="AQ400" s="62"/>
      <c r="AR400" s="44"/>
      <c r="AS400" s="43"/>
      <c r="AT400" s="7" t="str">
        <f t="shared" si="43"/>
        <v/>
      </c>
      <c r="AU400" s="7" t="str">
        <f>IFERROR(IF(AR400-AR399&lt;=0,"",AT400/SQRT(Table_pg7[[#This Row],[Удельное сопротивление грунта, Ом·м]])),AT400/SQRT(Table_pg7[[#This Row],[Удельное сопротивление грунта, Ом·м]]))</f>
        <v/>
      </c>
      <c r="AW400" s="62"/>
      <c r="AX400" s="44"/>
      <c r="AY400" s="43"/>
      <c r="AZ400" s="7" t="str">
        <f t="shared" si="38"/>
        <v/>
      </c>
      <c r="BA400" s="7" t="str">
        <f>IFERROR(IF(AX400-AX399&lt;=0,"",AZ400/SQRT(Table_pg8[[#This Row],[Удельное сопротивление грунта, Ом·м]])),AZ400/SQRT(Table_pg8[[#This Row],[Удельное сопротивление грунта, Ом·м]]))</f>
        <v/>
      </c>
      <c r="BC400" s="62"/>
      <c r="BD400" s="44"/>
      <c r="BE400" s="43"/>
      <c r="BF400" s="7" t="str">
        <f t="shared" si="36"/>
        <v/>
      </c>
      <c r="BG400" s="7" t="str">
        <f>IFERROR(IF(BD400-AX419&lt;=0,"",BF400/SQRT(Table_pg9[[#This Row],[Удельное сопротивление грунта, Ом·м]])),BF400/SQRT(Table_pg9[[#This Row],[Удельное сопротивление грунта, Ом·м]]))</f>
        <v/>
      </c>
      <c r="BI400" s="62"/>
      <c r="BJ400" s="44"/>
      <c r="BK400" s="43"/>
      <c r="BL400" s="7" t="str">
        <f t="shared" si="39"/>
        <v/>
      </c>
      <c r="BM400" s="7" t="str">
        <f>IFERROR(IF(BJ400-BD429&lt;=0,"",BL400/SQRT(Table_pg10[[#This Row],[Удельное сопротивление грунта, Ом·м]])),BL400/SQRT(Table_pg10[[#This Row],[Удельное сопротивление грунта, Ом·м]]))</f>
        <v/>
      </c>
    </row>
    <row r="401" spans="1:65">
      <c r="A401" s="42"/>
      <c r="B401" s="44"/>
      <c r="C401" s="43"/>
      <c r="D401" s="7" t="str">
        <f t="shared" si="44"/>
        <v/>
      </c>
      <c r="E401" s="7" t="str">
        <f>IFERROR(IF(B401-B400&lt;=0,"",D401/SQRT(Table_pg[[#This Row],[Удельное сопротивление грунта, Ом·м]])),D401/SQRT(Table_pg[[#This Row],[Удельное сопротивление грунта, Ом·м]]))</f>
        <v/>
      </c>
      <c r="G401" s="49"/>
      <c r="H401" s="59"/>
      <c r="I401" s="56"/>
      <c r="J401" s="52" t="str">
        <f t="shared" si="45"/>
        <v/>
      </c>
      <c r="K401" s="7" t="str">
        <f>IFERROR(IF(H401-H400&lt;=0,"",J401/SQRT(Table_pg1[[#This Row],[Удельное сопротивление грунта, Ом·м]])),J401/SQRT(Table_pg1[[#This Row],[Удельное сопротивление грунта, Ом·м]]))</f>
        <v/>
      </c>
      <c r="M401" s="42"/>
      <c r="N401" s="44"/>
      <c r="O401" s="43"/>
      <c r="P401" s="7" t="str">
        <f t="shared" si="40"/>
        <v/>
      </c>
      <c r="Q401" s="7" t="str">
        <f>IFERROR(IF(N401-N400&lt;=0,"",P401/SQRT(Table_pg2[[#This Row],[Удельное сопротивление грунта, Ом·м]])),P401/SQRT(Table_pg2[[#This Row],[Удельное сопротивление грунта, Ом·м]]))</f>
        <v/>
      </c>
      <c r="S401" s="42"/>
      <c r="T401" s="44"/>
      <c r="U401" s="43"/>
      <c r="V401" s="7" t="str">
        <f t="shared" si="41"/>
        <v/>
      </c>
      <c r="W401" s="7" t="str">
        <f>IFERROR(IF(T401-T400&lt;=0,"",V401/SQRT(Table_pg3[[#This Row],[Удельное сопротивление грунта, Ом·м]])),V401/SQRT(Table_pg3[[#This Row],[Удельное сопротивление грунта, Ом·м]]))</f>
        <v/>
      </c>
      <c r="Y401" s="42"/>
      <c r="Z401" s="44"/>
      <c r="AA401" s="43"/>
      <c r="AB401" s="7" t="str">
        <f t="shared" si="46"/>
        <v/>
      </c>
      <c r="AC401" s="7" t="str">
        <f>IFERROR(IF(Z401-Z400&lt;=0,"",AB401/SQRT(Table_pg4[[#This Row],[Удельное сопротивление грунта, Ом·м]])),AB401/SQRT(Table_pg4[[#This Row],[Удельное сопротивление грунта, Ом·м]]))</f>
        <v/>
      </c>
      <c r="AE401" s="42"/>
      <c r="AF401" s="44"/>
      <c r="AG401" s="43"/>
      <c r="AH401" s="7" t="str">
        <f t="shared" si="42"/>
        <v/>
      </c>
      <c r="AI401" s="7" t="str">
        <f>IFERROR(IF(AF401-AF400&lt;=0,"",AH401/SQRT(Table_pg5[[#This Row],[Удельное сопротивление грунта, Ом·м]])),AH401/SQRT(Table_pg5[[#This Row],[Удельное сопротивление грунта, Ом·м]]))</f>
        <v/>
      </c>
      <c r="AK401" s="42"/>
      <c r="AL401" s="44"/>
      <c r="AM401" s="43"/>
      <c r="AN401" s="7" t="str">
        <f t="shared" si="37"/>
        <v/>
      </c>
      <c r="AO401" s="7" t="str">
        <f>IFERROR(IF(AL401-AL400&lt;=0,"",AN401/SQRT(Table_pg6[[#This Row],[Удельное сопротивление грунта, Ом·м]])),AN401/SQRT(Table_pg6[[#This Row],[Удельное сопротивление грунта, Ом·м]]))</f>
        <v/>
      </c>
      <c r="AQ401" s="42"/>
      <c r="AR401" s="44"/>
      <c r="AS401" s="43"/>
      <c r="AT401" s="7" t="str">
        <f t="shared" si="43"/>
        <v/>
      </c>
      <c r="AU401" s="7" t="str">
        <f>IFERROR(IF(AR401-AR400&lt;=0,"",AT401/SQRT(Table_pg7[[#This Row],[Удельное сопротивление грунта, Ом·м]])),AT401/SQRT(Table_pg7[[#This Row],[Удельное сопротивление грунта, Ом·м]]))</f>
        <v/>
      </c>
      <c r="AW401" s="42"/>
      <c r="AX401" s="44"/>
      <c r="AY401" s="43"/>
      <c r="AZ401" s="7" t="str">
        <f t="shared" si="38"/>
        <v/>
      </c>
      <c r="BA401" s="7" t="str">
        <f>IFERROR(IF(AX401-AX400&lt;=0,"",AZ401/SQRT(Table_pg8[[#This Row],[Удельное сопротивление грунта, Ом·м]])),AZ401/SQRT(Table_pg8[[#This Row],[Удельное сопротивление грунта, Ом·м]]))</f>
        <v/>
      </c>
      <c r="BC401" s="42"/>
      <c r="BD401" s="44"/>
      <c r="BE401" s="43"/>
      <c r="BF401" s="7" t="str">
        <f t="shared" si="36"/>
        <v/>
      </c>
      <c r="BG401" s="7" t="str">
        <f>IFERROR(IF(BD401-AX420&lt;=0,"",BF401/SQRT(Table_pg9[[#This Row],[Удельное сопротивление грунта, Ом·м]])),BF401/SQRT(Table_pg9[[#This Row],[Удельное сопротивление грунта, Ом·м]]))</f>
        <v/>
      </c>
      <c r="BI401" s="42"/>
      <c r="BJ401" s="44"/>
      <c r="BK401" s="43"/>
      <c r="BL401" s="7" t="str">
        <f t="shared" si="39"/>
        <v/>
      </c>
      <c r="BM401" s="7" t="str">
        <f>IFERROR(IF(BJ401-BD430&lt;=0,"",BL401/SQRT(Table_pg10[[#This Row],[Удельное сопротивление грунта, Ом·м]])),BL401/SQRT(Table_pg10[[#This Row],[Удельное сопротивление грунта, Ом·м]]))</f>
        <v/>
      </c>
    </row>
    <row r="402" spans="1:65">
      <c r="A402" s="62"/>
      <c r="B402" s="44"/>
      <c r="C402" s="43"/>
      <c r="D402" s="7" t="str">
        <f t="shared" si="44"/>
        <v/>
      </c>
      <c r="E402" s="7" t="str">
        <f>IFERROR(IF(B402-B401&lt;=0,"",D402/SQRT(Table_pg[[#This Row],[Удельное сопротивление грунта, Ом·м]])),D402/SQRT(Table_pg[[#This Row],[Удельное сопротивление грунта, Ом·м]]))</f>
        <v/>
      </c>
      <c r="G402" s="38"/>
      <c r="H402" s="58"/>
      <c r="I402" s="55"/>
      <c r="J402" s="53" t="str">
        <f t="shared" si="45"/>
        <v/>
      </c>
      <c r="K402" s="7" t="str">
        <f>IFERROR(IF(H402-H401&lt;=0,"",J402/SQRT(Table_pg1[[#This Row],[Удельное сопротивление грунта, Ом·м]])),J402/SQRT(Table_pg1[[#This Row],[Удельное сопротивление грунта, Ом·м]]))</f>
        <v/>
      </c>
      <c r="M402" s="62"/>
      <c r="N402" s="44"/>
      <c r="O402" s="43"/>
      <c r="P402" s="7" t="str">
        <f t="shared" si="40"/>
        <v/>
      </c>
      <c r="Q402" s="7" t="str">
        <f>IFERROR(IF(N402-N401&lt;=0,"",P402/SQRT(Table_pg2[[#This Row],[Удельное сопротивление грунта, Ом·м]])),P402/SQRT(Table_pg2[[#This Row],[Удельное сопротивление грунта, Ом·м]]))</f>
        <v/>
      </c>
      <c r="S402" s="62"/>
      <c r="T402" s="44"/>
      <c r="U402" s="43"/>
      <c r="V402" s="7" t="str">
        <f t="shared" si="41"/>
        <v/>
      </c>
      <c r="W402" s="7" t="str">
        <f>IFERROR(IF(T402-T401&lt;=0,"",V402/SQRT(Table_pg3[[#This Row],[Удельное сопротивление грунта, Ом·м]])),V402/SQRT(Table_pg3[[#This Row],[Удельное сопротивление грунта, Ом·м]]))</f>
        <v/>
      </c>
      <c r="Y402" s="62"/>
      <c r="Z402" s="44"/>
      <c r="AA402" s="43"/>
      <c r="AB402" s="7" t="str">
        <f t="shared" si="46"/>
        <v/>
      </c>
      <c r="AC402" s="7" t="str">
        <f>IFERROR(IF(Z402-Z401&lt;=0,"",AB402/SQRT(Table_pg4[[#This Row],[Удельное сопротивление грунта, Ом·м]])),AB402/SQRT(Table_pg4[[#This Row],[Удельное сопротивление грунта, Ом·м]]))</f>
        <v/>
      </c>
      <c r="AE402" s="62"/>
      <c r="AF402" s="44"/>
      <c r="AG402" s="43"/>
      <c r="AH402" s="7" t="str">
        <f t="shared" si="42"/>
        <v/>
      </c>
      <c r="AI402" s="7" t="str">
        <f>IFERROR(IF(AF402-AF401&lt;=0,"",AH402/SQRT(Table_pg5[[#This Row],[Удельное сопротивление грунта, Ом·м]])),AH402/SQRT(Table_pg5[[#This Row],[Удельное сопротивление грунта, Ом·м]]))</f>
        <v/>
      </c>
      <c r="AK402" s="62"/>
      <c r="AL402" s="44"/>
      <c r="AM402" s="43"/>
      <c r="AN402" s="7" t="str">
        <f t="shared" si="37"/>
        <v/>
      </c>
      <c r="AO402" s="7" t="str">
        <f>IFERROR(IF(AL402-AL401&lt;=0,"",AN402/SQRT(Table_pg6[[#This Row],[Удельное сопротивление грунта, Ом·м]])),AN402/SQRT(Table_pg6[[#This Row],[Удельное сопротивление грунта, Ом·м]]))</f>
        <v/>
      </c>
      <c r="AQ402" s="62"/>
      <c r="AR402" s="44"/>
      <c r="AS402" s="43"/>
      <c r="AT402" s="7" t="str">
        <f t="shared" si="43"/>
        <v/>
      </c>
      <c r="AU402" s="7" t="str">
        <f>IFERROR(IF(AR402-AR401&lt;=0,"",AT402/SQRT(Table_pg7[[#This Row],[Удельное сопротивление грунта, Ом·м]])),AT402/SQRT(Table_pg7[[#This Row],[Удельное сопротивление грунта, Ом·м]]))</f>
        <v/>
      </c>
      <c r="AW402" s="62"/>
      <c r="AX402" s="44"/>
      <c r="AY402" s="43"/>
      <c r="AZ402" s="7" t="str">
        <f t="shared" si="38"/>
        <v/>
      </c>
      <c r="BA402" s="7" t="str">
        <f>IFERROR(IF(AX402-AX401&lt;=0,"",AZ402/SQRT(Table_pg8[[#This Row],[Удельное сопротивление грунта, Ом·м]])),AZ402/SQRT(Table_pg8[[#This Row],[Удельное сопротивление грунта, Ом·м]]))</f>
        <v/>
      </c>
      <c r="BC402" s="62"/>
      <c r="BD402" s="44"/>
      <c r="BE402" s="43"/>
      <c r="BF402" s="7" t="str">
        <f t="shared" si="36"/>
        <v/>
      </c>
      <c r="BG402" s="7" t="str">
        <f>IFERROR(IF(BD402-AX421&lt;=0,"",BF402/SQRT(Table_pg9[[#This Row],[Удельное сопротивление грунта, Ом·м]])),BF402/SQRT(Table_pg9[[#This Row],[Удельное сопротивление грунта, Ом·м]]))</f>
        <v/>
      </c>
      <c r="BI402" s="62"/>
      <c r="BJ402" s="44"/>
      <c r="BK402" s="43"/>
      <c r="BL402" s="7" t="str">
        <f t="shared" si="39"/>
        <v/>
      </c>
      <c r="BM402" s="7" t="str">
        <f>IFERROR(IF(BJ402-BD431&lt;=0,"",BL402/SQRT(Table_pg10[[#This Row],[Удельное сопротивление грунта, Ом·м]])),BL402/SQRT(Table_pg10[[#This Row],[Удельное сопротивление грунта, Ом·м]]))</f>
        <v/>
      </c>
    </row>
    <row r="403" spans="1:65">
      <c r="A403" s="42"/>
      <c r="B403" s="44"/>
      <c r="C403" s="43"/>
      <c r="D403" s="7" t="str">
        <f t="shared" si="44"/>
        <v/>
      </c>
      <c r="E403" s="7" t="str">
        <f>IFERROR(IF(B403-B402&lt;=0,"",D403/SQRT(Table_pg[[#This Row],[Удельное сопротивление грунта, Ом·м]])),D403/SQRT(Table_pg[[#This Row],[Удельное сопротивление грунта, Ом·м]]))</f>
        <v/>
      </c>
      <c r="G403" s="49"/>
      <c r="H403" s="59"/>
      <c r="I403" s="56"/>
      <c r="J403" s="52" t="str">
        <f t="shared" si="45"/>
        <v/>
      </c>
      <c r="K403" s="7" t="str">
        <f>IFERROR(IF(H403-H402&lt;=0,"",J403/SQRT(Table_pg1[[#This Row],[Удельное сопротивление грунта, Ом·м]])),J403/SQRT(Table_pg1[[#This Row],[Удельное сопротивление грунта, Ом·м]]))</f>
        <v/>
      </c>
      <c r="M403" s="42"/>
      <c r="N403" s="44"/>
      <c r="O403" s="43"/>
      <c r="P403" s="7" t="str">
        <f t="shared" si="40"/>
        <v/>
      </c>
      <c r="Q403" s="7" t="str">
        <f>IFERROR(IF(N403-N402&lt;=0,"",P403/SQRT(Table_pg2[[#This Row],[Удельное сопротивление грунта, Ом·м]])),P403/SQRT(Table_pg2[[#This Row],[Удельное сопротивление грунта, Ом·м]]))</f>
        <v/>
      </c>
      <c r="S403" s="42"/>
      <c r="T403" s="44"/>
      <c r="U403" s="43"/>
      <c r="V403" s="7" t="str">
        <f t="shared" si="41"/>
        <v/>
      </c>
      <c r="W403" s="7" t="str">
        <f>IFERROR(IF(T403-T402&lt;=0,"",V403/SQRT(Table_pg3[[#This Row],[Удельное сопротивление грунта, Ом·м]])),V403/SQRT(Table_pg3[[#This Row],[Удельное сопротивление грунта, Ом·м]]))</f>
        <v/>
      </c>
      <c r="Y403" s="42"/>
      <c r="Z403" s="44"/>
      <c r="AA403" s="43"/>
      <c r="AB403" s="7" t="str">
        <f t="shared" si="46"/>
        <v/>
      </c>
      <c r="AC403" s="7" t="str">
        <f>IFERROR(IF(Z403-Z402&lt;=0,"",AB403/SQRT(Table_pg4[[#This Row],[Удельное сопротивление грунта, Ом·м]])),AB403/SQRT(Table_pg4[[#This Row],[Удельное сопротивление грунта, Ом·м]]))</f>
        <v/>
      </c>
      <c r="AE403" s="42"/>
      <c r="AF403" s="44"/>
      <c r="AG403" s="43"/>
      <c r="AH403" s="7" t="str">
        <f t="shared" si="42"/>
        <v/>
      </c>
      <c r="AI403" s="7" t="str">
        <f>IFERROR(IF(AF403-AF402&lt;=0,"",AH403/SQRT(Table_pg5[[#This Row],[Удельное сопротивление грунта, Ом·м]])),AH403/SQRT(Table_pg5[[#This Row],[Удельное сопротивление грунта, Ом·м]]))</f>
        <v/>
      </c>
      <c r="AK403" s="42"/>
      <c r="AL403" s="44"/>
      <c r="AM403" s="43"/>
      <c r="AN403" s="7" t="str">
        <f t="shared" si="37"/>
        <v/>
      </c>
      <c r="AO403" s="7" t="str">
        <f>IFERROR(IF(AL403-AL402&lt;=0,"",AN403/SQRT(Table_pg6[[#This Row],[Удельное сопротивление грунта, Ом·м]])),AN403/SQRT(Table_pg6[[#This Row],[Удельное сопротивление грунта, Ом·м]]))</f>
        <v/>
      </c>
      <c r="AQ403" s="42"/>
      <c r="AR403" s="44"/>
      <c r="AS403" s="43"/>
      <c r="AT403" s="7" t="str">
        <f t="shared" si="43"/>
        <v/>
      </c>
      <c r="AU403" s="7" t="str">
        <f>IFERROR(IF(AR403-AR402&lt;=0,"",AT403/SQRT(Table_pg7[[#This Row],[Удельное сопротивление грунта, Ом·м]])),AT403/SQRT(Table_pg7[[#This Row],[Удельное сопротивление грунта, Ом·м]]))</f>
        <v/>
      </c>
      <c r="AW403" s="42"/>
      <c r="AX403" s="44"/>
      <c r="AY403" s="43"/>
      <c r="AZ403" s="7" t="str">
        <f t="shared" si="38"/>
        <v/>
      </c>
      <c r="BA403" s="7" t="str">
        <f>IFERROR(IF(AX403-AX402&lt;=0,"",AZ403/SQRT(Table_pg8[[#This Row],[Удельное сопротивление грунта, Ом·м]])),AZ403/SQRT(Table_pg8[[#This Row],[Удельное сопротивление грунта, Ом·м]]))</f>
        <v/>
      </c>
      <c r="BC403" s="42"/>
      <c r="BD403" s="44"/>
      <c r="BE403" s="43"/>
      <c r="BF403" s="7" t="str">
        <f t="shared" si="36"/>
        <v/>
      </c>
      <c r="BG403" s="7" t="str">
        <f>IFERROR(IF(BD403-AX422&lt;=0,"",BF403/SQRT(Table_pg9[[#This Row],[Удельное сопротивление грунта, Ом·м]])),BF403/SQRT(Table_pg9[[#This Row],[Удельное сопротивление грунта, Ом·м]]))</f>
        <v/>
      </c>
      <c r="BI403" s="42"/>
      <c r="BJ403" s="44"/>
      <c r="BK403" s="43"/>
      <c r="BL403" s="7" t="str">
        <f t="shared" si="39"/>
        <v/>
      </c>
      <c r="BM403" s="7" t="str">
        <f>IFERROR(IF(BJ403-BD432&lt;=0,"",BL403/SQRT(Table_pg10[[#This Row],[Удельное сопротивление грунта, Ом·м]])),BL403/SQRT(Table_pg10[[#This Row],[Удельное сопротивление грунта, Ом·м]]))</f>
        <v/>
      </c>
    </row>
    <row r="404" spans="1:65">
      <c r="A404" s="62"/>
      <c r="B404" s="44"/>
      <c r="C404" s="43"/>
      <c r="D404" s="7" t="str">
        <f t="shared" si="44"/>
        <v/>
      </c>
      <c r="E404" s="7" t="str">
        <f>IFERROR(IF(B404-B403&lt;=0,"",D404/SQRT(Table_pg[[#This Row],[Удельное сопротивление грунта, Ом·м]])),D404/SQRT(Table_pg[[#This Row],[Удельное сопротивление грунта, Ом·м]]))</f>
        <v/>
      </c>
      <c r="G404" s="38"/>
      <c r="H404" s="58"/>
      <c r="I404" s="55"/>
      <c r="J404" s="53" t="str">
        <f t="shared" si="45"/>
        <v/>
      </c>
      <c r="K404" s="7" t="str">
        <f>IFERROR(IF(H404-H403&lt;=0,"",J404/SQRT(Table_pg1[[#This Row],[Удельное сопротивление грунта, Ом·м]])),J404/SQRT(Table_pg1[[#This Row],[Удельное сопротивление грунта, Ом·м]]))</f>
        <v/>
      </c>
      <c r="M404" s="62"/>
      <c r="N404" s="44"/>
      <c r="O404" s="43"/>
      <c r="P404" s="7" t="str">
        <f t="shared" si="40"/>
        <v/>
      </c>
      <c r="Q404" s="7" t="str">
        <f>IFERROR(IF(N404-N403&lt;=0,"",P404/SQRT(Table_pg2[[#This Row],[Удельное сопротивление грунта, Ом·м]])),P404/SQRT(Table_pg2[[#This Row],[Удельное сопротивление грунта, Ом·м]]))</f>
        <v/>
      </c>
      <c r="S404" s="62"/>
      <c r="T404" s="44"/>
      <c r="U404" s="43"/>
      <c r="V404" s="7" t="str">
        <f t="shared" si="41"/>
        <v/>
      </c>
      <c r="W404" s="7" t="str">
        <f>IFERROR(IF(T404-T403&lt;=0,"",V404/SQRT(Table_pg3[[#This Row],[Удельное сопротивление грунта, Ом·м]])),V404/SQRT(Table_pg3[[#This Row],[Удельное сопротивление грунта, Ом·м]]))</f>
        <v/>
      </c>
      <c r="Y404" s="62"/>
      <c r="Z404" s="44"/>
      <c r="AA404" s="43"/>
      <c r="AB404" s="7" t="str">
        <f t="shared" si="46"/>
        <v/>
      </c>
      <c r="AC404" s="7" t="str">
        <f>IFERROR(IF(Z404-Z403&lt;=0,"",AB404/SQRT(Table_pg4[[#This Row],[Удельное сопротивление грунта, Ом·м]])),AB404/SQRT(Table_pg4[[#This Row],[Удельное сопротивление грунта, Ом·м]]))</f>
        <v/>
      </c>
      <c r="AE404" s="62"/>
      <c r="AF404" s="44"/>
      <c r="AG404" s="43"/>
      <c r="AH404" s="7" t="str">
        <f t="shared" si="42"/>
        <v/>
      </c>
      <c r="AI404" s="7" t="str">
        <f>IFERROR(IF(AF404-AF403&lt;=0,"",AH404/SQRT(Table_pg5[[#This Row],[Удельное сопротивление грунта, Ом·м]])),AH404/SQRT(Table_pg5[[#This Row],[Удельное сопротивление грунта, Ом·м]]))</f>
        <v/>
      </c>
      <c r="AK404" s="62"/>
      <c r="AL404" s="44"/>
      <c r="AM404" s="43"/>
      <c r="AN404" s="7" t="str">
        <f t="shared" si="37"/>
        <v/>
      </c>
      <c r="AO404" s="7" t="str">
        <f>IFERROR(IF(AL404-AL403&lt;=0,"",AN404/SQRT(Table_pg6[[#This Row],[Удельное сопротивление грунта, Ом·м]])),AN404/SQRT(Table_pg6[[#This Row],[Удельное сопротивление грунта, Ом·м]]))</f>
        <v/>
      </c>
      <c r="AQ404" s="62"/>
      <c r="AR404" s="44"/>
      <c r="AS404" s="43"/>
      <c r="AT404" s="7" t="str">
        <f t="shared" si="43"/>
        <v/>
      </c>
      <c r="AU404" s="7" t="str">
        <f>IFERROR(IF(AR404-AR403&lt;=0,"",AT404/SQRT(Table_pg7[[#This Row],[Удельное сопротивление грунта, Ом·м]])),AT404/SQRT(Table_pg7[[#This Row],[Удельное сопротивление грунта, Ом·м]]))</f>
        <v/>
      </c>
      <c r="AW404" s="62"/>
      <c r="AX404" s="44"/>
      <c r="AY404" s="43"/>
      <c r="AZ404" s="7" t="str">
        <f t="shared" si="38"/>
        <v/>
      </c>
      <c r="BA404" s="7" t="str">
        <f>IFERROR(IF(AX404-AX403&lt;=0,"",AZ404/SQRT(Table_pg8[[#This Row],[Удельное сопротивление грунта, Ом·м]])),AZ404/SQRT(Table_pg8[[#This Row],[Удельное сопротивление грунта, Ом·м]]))</f>
        <v/>
      </c>
      <c r="BC404" s="62"/>
      <c r="BD404" s="44"/>
      <c r="BE404" s="43"/>
      <c r="BF404" s="7" t="str">
        <f t="shared" si="36"/>
        <v/>
      </c>
      <c r="BG404" s="7" t="str">
        <f>IFERROR(IF(BD404-AX423&lt;=0,"",BF404/SQRT(Table_pg9[[#This Row],[Удельное сопротивление грунта, Ом·м]])),BF404/SQRT(Table_pg9[[#This Row],[Удельное сопротивление грунта, Ом·м]]))</f>
        <v/>
      </c>
      <c r="BI404" s="62"/>
      <c r="BJ404" s="44"/>
      <c r="BK404" s="43"/>
      <c r="BL404" s="7" t="str">
        <f t="shared" si="39"/>
        <v/>
      </c>
      <c r="BM404" s="7" t="str">
        <f>IFERROR(IF(BJ404-BD433&lt;=0,"",BL404/SQRT(Table_pg10[[#This Row],[Удельное сопротивление грунта, Ом·м]])),BL404/SQRT(Table_pg10[[#This Row],[Удельное сопротивление грунта, Ом·м]]))</f>
        <v/>
      </c>
    </row>
    <row r="405" spans="1:65">
      <c r="A405" s="42"/>
      <c r="B405" s="44"/>
      <c r="C405" s="43"/>
      <c r="D405" s="7" t="str">
        <f t="shared" si="44"/>
        <v/>
      </c>
      <c r="E405" s="7" t="str">
        <f>IFERROR(IF(B405-B404&lt;=0,"",D405/SQRT(Table_pg[[#This Row],[Удельное сопротивление грунта, Ом·м]])),D405/SQRT(Table_pg[[#This Row],[Удельное сопротивление грунта, Ом·м]]))</f>
        <v/>
      </c>
      <c r="G405" s="49"/>
      <c r="H405" s="59"/>
      <c r="I405" s="56"/>
      <c r="J405" s="52" t="str">
        <f t="shared" si="45"/>
        <v/>
      </c>
      <c r="K405" s="7" t="str">
        <f>IFERROR(IF(H405-H404&lt;=0,"",J405/SQRT(Table_pg1[[#This Row],[Удельное сопротивление грунта, Ом·м]])),J405/SQRT(Table_pg1[[#This Row],[Удельное сопротивление грунта, Ом·м]]))</f>
        <v/>
      </c>
      <c r="M405" s="42"/>
      <c r="N405" s="44"/>
      <c r="O405" s="43"/>
      <c r="P405" s="7" t="str">
        <f t="shared" si="40"/>
        <v/>
      </c>
      <c r="Q405" s="7" t="str">
        <f>IFERROR(IF(N405-N404&lt;=0,"",P405/SQRT(Table_pg2[[#This Row],[Удельное сопротивление грунта, Ом·м]])),P405/SQRT(Table_pg2[[#This Row],[Удельное сопротивление грунта, Ом·м]]))</f>
        <v/>
      </c>
      <c r="S405" s="42"/>
      <c r="T405" s="44"/>
      <c r="U405" s="43"/>
      <c r="V405" s="7" t="str">
        <f t="shared" si="41"/>
        <v/>
      </c>
      <c r="W405" s="7" t="str">
        <f>IFERROR(IF(T405-T404&lt;=0,"",V405/SQRT(Table_pg3[[#This Row],[Удельное сопротивление грунта, Ом·м]])),V405/SQRT(Table_pg3[[#This Row],[Удельное сопротивление грунта, Ом·м]]))</f>
        <v/>
      </c>
      <c r="Y405" s="42"/>
      <c r="Z405" s="44"/>
      <c r="AA405" s="43"/>
      <c r="AB405" s="7" t="str">
        <f t="shared" si="46"/>
        <v/>
      </c>
      <c r="AC405" s="7" t="str">
        <f>IFERROR(IF(Z405-Z404&lt;=0,"",AB405/SQRT(Table_pg4[[#This Row],[Удельное сопротивление грунта, Ом·м]])),AB405/SQRT(Table_pg4[[#This Row],[Удельное сопротивление грунта, Ом·м]]))</f>
        <v/>
      </c>
      <c r="AE405" s="42"/>
      <c r="AF405" s="44"/>
      <c r="AG405" s="43"/>
      <c r="AH405" s="7" t="str">
        <f t="shared" si="42"/>
        <v/>
      </c>
      <c r="AI405" s="7" t="str">
        <f>IFERROR(IF(AF405-AF404&lt;=0,"",AH405/SQRT(Table_pg5[[#This Row],[Удельное сопротивление грунта, Ом·м]])),AH405/SQRT(Table_pg5[[#This Row],[Удельное сопротивление грунта, Ом·м]]))</f>
        <v/>
      </c>
      <c r="AK405" s="42"/>
      <c r="AL405" s="44"/>
      <c r="AM405" s="43"/>
      <c r="AN405" s="7" t="str">
        <f t="shared" si="37"/>
        <v/>
      </c>
      <c r="AO405" s="7" t="str">
        <f>IFERROR(IF(AL405-AL404&lt;=0,"",AN405/SQRT(Table_pg6[[#This Row],[Удельное сопротивление грунта, Ом·м]])),AN405/SQRT(Table_pg6[[#This Row],[Удельное сопротивление грунта, Ом·м]]))</f>
        <v/>
      </c>
      <c r="AQ405" s="42"/>
      <c r="AR405" s="44"/>
      <c r="AS405" s="43"/>
      <c r="AT405" s="7" t="str">
        <f t="shared" si="43"/>
        <v/>
      </c>
      <c r="AU405" s="7" t="str">
        <f>IFERROR(IF(AR405-AR404&lt;=0,"",AT405/SQRT(Table_pg7[[#This Row],[Удельное сопротивление грунта, Ом·м]])),AT405/SQRT(Table_pg7[[#This Row],[Удельное сопротивление грунта, Ом·м]]))</f>
        <v/>
      </c>
      <c r="AW405" s="42"/>
      <c r="AX405" s="44"/>
      <c r="AY405" s="43"/>
      <c r="AZ405" s="7" t="str">
        <f t="shared" si="38"/>
        <v/>
      </c>
      <c r="BA405" s="7" t="str">
        <f>IFERROR(IF(AX405-AX404&lt;=0,"",AZ405/SQRT(Table_pg8[[#This Row],[Удельное сопротивление грунта, Ом·м]])),AZ405/SQRT(Table_pg8[[#This Row],[Удельное сопротивление грунта, Ом·м]]))</f>
        <v/>
      </c>
      <c r="BC405" s="42"/>
      <c r="BD405" s="44"/>
      <c r="BE405" s="43"/>
      <c r="BF405" s="7" t="str">
        <f t="shared" si="36"/>
        <v/>
      </c>
      <c r="BG405" s="7" t="str">
        <f>IFERROR(IF(BD405-AX424&lt;=0,"",BF405/SQRT(Table_pg9[[#This Row],[Удельное сопротивление грунта, Ом·м]])),BF405/SQRT(Table_pg9[[#This Row],[Удельное сопротивление грунта, Ом·м]]))</f>
        <v/>
      </c>
      <c r="BI405" s="42"/>
      <c r="BJ405" s="44"/>
      <c r="BK405" s="43"/>
      <c r="BL405" s="7" t="str">
        <f t="shared" si="39"/>
        <v/>
      </c>
      <c r="BM405" s="7" t="str">
        <f>IFERROR(IF(BJ405-BD434&lt;=0,"",BL405/SQRT(Table_pg10[[#This Row],[Удельное сопротивление грунта, Ом·м]])),BL405/SQRT(Table_pg10[[#This Row],[Удельное сопротивление грунта, Ом·м]]))</f>
        <v/>
      </c>
    </row>
    <row r="406" spans="1:65">
      <c r="A406" s="62"/>
      <c r="B406" s="44"/>
      <c r="C406" s="43"/>
      <c r="D406" s="7" t="str">
        <f t="shared" si="44"/>
        <v/>
      </c>
      <c r="E406" s="7" t="str">
        <f>IFERROR(IF(B406-B405&lt;=0,"",D406/SQRT(Table_pg[[#This Row],[Удельное сопротивление грунта, Ом·м]])),D406/SQRT(Table_pg[[#This Row],[Удельное сопротивление грунта, Ом·м]]))</f>
        <v/>
      </c>
      <c r="G406" s="38"/>
      <c r="H406" s="58"/>
      <c r="I406" s="55"/>
      <c r="J406" s="53" t="str">
        <f t="shared" si="45"/>
        <v/>
      </c>
      <c r="K406" s="7" t="str">
        <f>IFERROR(IF(H406-H405&lt;=0,"",J406/SQRT(Table_pg1[[#This Row],[Удельное сопротивление грунта, Ом·м]])),J406/SQRT(Table_pg1[[#This Row],[Удельное сопротивление грунта, Ом·м]]))</f>
        <v/>
      </c>
      <c r="M406" s="62"/>
      <c r="N406" s="44"/>
      <c r="O406" s="43"/>
      <c r="P406" s="7" t="str">
        <f t="shared" si="40"/>
        <v/>
      </c>
      <c r="Q406" s="7" t="str">
        <f>IFERROR(IF(N406-N405&lt;=0,"",P406/SQRT(Table_pg2[[#This Row],[Удельное сопротивление грунта, Ом·м]])),P406/SQRT(Table_pg2[[#This Row],[Удельное сопротивление грунта, Ом·м]]))</f>
        <v/>
      </c>
      <c r="S406" s="62"/>
      <c r="T406" s="44"/>
      <c r="U406" s="43"/>
      <c r="V406" s="7" t="str">
        <f t="shared" si="41"/>
        <v/>
      </c>
      <c r="W406" s="7" t="str">
        <f>IFERROR(IF(T406-T405&lt;=0,"",V406/SQRT(Table_pg3[[#This Row],[Удельное сопротивление грунта, Ом·м]])),V406/SQRT(Table_pg3[[#This Row],[Удельное сопротивление грунта, Ом·м]]))</f>
        <v/>
      </c>
      <c r="Y406" s="62"/>
      <c r="Z406" s="44"/>
      <c r="AA406" s="43"/>
      <c r="AB406" s="7" t="str">
        <f t="shared" si="46"/>
        <v/>
      </c>
      <c r="AC406" s="7" t="str">
        <f>IFERROR(IF(Z406-Z405&lt;=0,"",AB406/SQRT(Table_pg4[[#This Row],[Удельное сопротивление грунта, Ом·м]])),AB406/SQRT(Table_pg4[[#This Row],[Удельное сопротивление грунта, Ом·м]]))</f>
        <v/>
      </c>
      <c r="AE406" s="62"/>
      <c r="AF406" s="44"/>
      <c r="AG406" s="43"/>
      <c r="AH406" s="7" t="str">
        <f t="shared" si="42"/>
        <v/>
      </c>
      <c r="AI406" s="7" t="str">
        <f>IFERROR(IF(AF406-AF405&lt;=0,"",AH406/SQRT(Table_pg5[[#This Row],[Удельное сопротивление грунта, Ом·м]])),AH406/SQRT(Table_pg5[[#This Row],[Удельное сопротивление грунта, Ом·м]]))</f>
        <v/>
      </c>
      <c r="AK406" s="62"/>
      <c r="AL406" s="44"/>
      <c r="AM406" s="43"/>
      <c r="AN406" s="7" t="str">
        <f t="shared" si="37"/>
        <v/>
      </c>
      <c r="AO406" s="7" t="str">
        <f>IFERROR(IF(AL406-AL405&lt;=0,"",AN406/SQRT(Table_pg6[[#This Row],[Удельное сопротивление грунта, Ом·м]])),AN406/SQRT(Table_pg6[[#This Row],[Удельное сопротивление грунта, Ом·м]]))</f>
        <v/>
      </c>
      <c r="AQ406" s="62"/>
      <c r="AR406" s="44"/>
      <c r="AS406" s="43"/>
      <c r="AT406" s="7" t="str">
        <f t="shared" si="43"/>
        <v/>
      </c>
      <c r="AU406" s="7" t="str">
        <f>IFERROR(IF(AR406-AR405&lt;=0,"",AT406/SQRT(Table_pg7[[#This Row],[Удельное сопротивление грунта, Ом·м]])),AT406/SQRT(Table_pg7[[#This Row],[Удельное сопротивление грунта, Ом·м]]))</f>
        <v/>
      </c>
      <c r="AW406" s="62"/>
      <c r="AX406" s="44"/>
      <c r="AY406" s="43"/>
      <c r="AZ406" s="7" t="str">
        <f t="shared" si="38"/>
        <v/>
      </c>
      <c r="BA406" s="7" t="str">
        <f>IFERROR(IF(AX406-AX405&lt;=0,"",AZ406/SQRT(Table_pg8[[#This Row],[Удельное сопротивление грунта, Ом·м]])),AZ406/SQRT(Table_pg8[[#This Row],[Удельное сопротивление грунта, Ом·м]]))</f>
        <v/>
      </c>
      <c r="BC406" s="62"/>
      <c r="BD406" s="44"/>
      <c r="BE406" s="43"/>
      <c r="BF406" s="7" t="str">
        <f t="shared" si="36"/>
        <v/>
      </c>
      <c r="BG406" s="7" t="str">
        <f>IFERROR(IF(BD406-AX425&lt;=0,"",BF406/SQRT(Table_pg9[[#This Row],[Удельное сопротивление грунта, Ом·м]])),BF406/SQRT(Table_pg9[[#This Row],[Удельное сопротивление грунта, Ом·м]]))</f>
        <v/>
      </c>
      <c r="BI406" s="62"/>
      <c r="BJ406" s="44"/>
      <c r="BK406" s="43"/>
      <c r="BL406" s="7" t="str">
        <f t="shared" si="39"/>
        <v/>
      </c>
      <c r="BM406" s="7" t="str">
        <f>IFERROR(IF(BJ406-BD435&lt;=0,"",BL406/SQRT(Table_pg10[[#This Row],[Удельное сопротивление грунта, Ом·м]])),BL406/SQRT(Table_pg10[[#This Row],[Удельное сопротивление грунта, Ом·м]]))</f>
        <v/>
      </c>
    </row>
    <row r="407" spans="1:65">
      <c r="A407" s="42"/>
      <c r="B407" s="44"/>
      <c r="C407" s="43"/>
      <c r="D407" s="7" t="str">
        <f t="shared" si="44"/>
        <v/>
      </c>
      <c r="E407" s="7" t="str">
        <f>IFERROR(IF(B407-B406&lt;=0,"",D407/SQRT(Table_pg[[#This Row],[Удельное сопротивление грунта, Ом·м]])),D407/SQRT(Table_pg[[#This Row],[Удельное сопротивление грунта, Ом·м]]))</f>
        <v/>
      </c>
      <c r="G407" s="49"/>
      <c r="H407" s="59"/>
      <c r="I407" s="56"/>
      <c r="J407" s="52" t="str">
        <f t="shared" si="45"/>
        <v/>
      </c>
      <c r="K407" s="7" t="str">
        <f>IFERROR(IF(H407-H406&lt;=0,"",J407/SQRT(Table_pg1[[#This Row],[Удельное сопротивление грунта, Ом·м]])),J407/SQRT(Table_pg1[[#This Row],[Удельное сопротивление грунта, Ом·м]]))</f>
        <v/>
      </c>
      <c r="M407" s="42"/>
      <c r="N407" s="44"/>
      <c r="O407" s="43"/>
      <c r="P407" s="7" t="str">
        <f t="shared" si="40"/>
        <v/>
      </c>
      <c r="Q407" s="7" t="str">
        <f>IFERROR(IF(N407-N406&lt;=0,"",P407/SQRT(Table_pg2[[#This Row],[Удельное сопротивление грунта, Ом·м]])),P407/SQRT(Table_pg2[[#This Row],[Удельное сопротивление грунта, Ом·м]]))</f>
        <v/>
      </c>
      <c r="S407" s="42"/>
      <c r="T407" s="44"/>
      <c r="U407" s="43"/>
      <c r="V407" s="7" t="str">
        <f t="shared" si="41"/>
        <v/>
      </c>
      <c r="W407" s="7" t="str">
        <f>IFERROR(IF(T407-T406&lt;=0,"",V407/SQRT(Table_pg3[[#This Row],[Удельное сопротивление грунта, Ом·м]])),V407/SQRT(Table_pg3[[#This Row],[Удельное сопротивление грунта, Ом·м]]))</f>
        <v/>
      </c>
      <c r="Y407" s="42"/>
      <c r="Z407" s="44"/>
      <c r="AA407" s="43"/>
      <c r="AB407" s="7" t="str">
        <f t="shared" si="46"/>
        <v/>
      </c>
      <c r="AC407" s="7" t="str">
        <f>IFERROR(IF(Z407-Z406&lt;=0,"",AB407/SQRT(Table_pg4[[#This Row],[Удельное сопротивление грунта, Ом·м]])),AB407/SQRT(Table_pg4[[#This Row],[Удельное сопротивление грунта, Ом·м]]))</f>
        <v/>
      </c>
      <c r="AE407" s="42"/>
      <c r="AF407" s="44"/>
      <c r="AG407" s="43"/>
      <c r="AH407" s="7" t="str">
        <f t="shared" si="42"/>
        <v/>
      </c>
      <c r="AI407" s="7" t="str">
        <f>IFERROR(IF(AF407-AF406&lt;=0,"",AH407/SQRT(Table_pg5[[#This Row],[Удельное сопротивление грунта, Ом·м]])),AH407/SQRT(Table_pg5[[#This Row],[Удельное сопротивление грунта, Ом·м]]))</f>
        <v/>
      </c>
      <c r="AK407" s="42"/>
      <c r="AL407" s="44"/>
      <c r="AM407" s="43"/>
      <c r="AN407" s="7" t="str">
        <f t="shared" si="37"/>
        <v/>
      </c>
      <c r="AO407" s="7" t="str">
        <f>IFERROR(IF(AL407-AL406&lt;=0,"",AN407/SQRT(Table_pg6[[#This Row],[Удельное сопротивление грунта, Ом·м]])),AN407/SQRT(Table_pg6[[#This Row],[Удельное сопротивление грунта, Ом·м]]))</f>
        <v/>
      </c>
      <c r="AQ407" s="42"/>
      <c r="AR407" s="44"/>
      <c r="AS407" s="43"/>
      <c r="AT407" s="7" t="str">
        <f t="shared" si="43"/>
        <v/>
      </c>
      <c r="AU407" s="7" t="str">
        <f>IFERROR(IF(AR407-AR406&lt;=0,"",AT407/SQRT(Table_pg7[[#This Row],[Удельное сопротивление грунта, Ом·м]])),AT407/SQRT(Table_pg7[[#This Row],[Удельное сопротивление грунта, Ом·м]]))</f>
        <v/>
      </c>
      <c r="AW407" s="42"/>
      <c r="AX407" s="44"/>
      <c r="AY407" s="43"/>
      <c r="AZ407" s="7" t="str">
        <f t="shared" si="38"/>
        <v/>
      </c>
      <c r="BA407" s="7" t="str">
        <f>IFERROR(IF(AX407-AX406&lt;=0,"",AZ407/SQRT(Table_pg8[[#This Row],[Удельное сопротивление грунта, Ом·м]])),AZ407/SQRT(Table_pg8[[#This Row],[Удельное сопротивление грунта, Ом·м]]))</f>
        <v/>
      </c>
      <c r="BC407" s="42"/>
      <c r="BD407" s="44"/>
      <c r="BE407" s="43"/>
      <c r="BF407" s="7" t="str">
        <f t="shared" si="36"/>
        <v/>
      </c>
      <c r="BG407" s="7" t="str">
        <f>IFERROR(IF(BD407-AX426&lt;=0,"",BF407/SQRT(Table_pg9[[#This Row],[Удельное сопротивление грунта, Ом·м]])),BF407/SQRT(Table_pg9[[#This Row],[Удельное сопротивление грунта, Ом·м]]))</f>
        <v/>
      </c>
      <c r="BI407" s="42"/>
      <c r="BJ407" s="44"/>
      <c r="BK407" s="43"/>
      <c r="BL407" s="7" t="str">
        <f t="shared" si="39"/>
        <v/>
      </c>
      <c r="BM407" s="7" t="str">
        <f>IFERROR(IF(BJ407-BD436&lt;=0,"",BL407/SQRT(Table_pg10[[#This Row],[Удельное сопротивление грунта, Ом·м]])),BL407/SQRT(Table_pg10[[#This Row],[Удельное сопротивление грунта, Ом·м]]))</f>
        <v/>
      </c>
    </row>
    <row r="408" spans="1:65">
      <c r="A408" s="62"/>
      <c r="B408" s="44"/>
      <c r="C408" s="43"/>
      <c r="D408" s="7" t="str">
        <f t="shared" si="44"/>
        <v/>
      </c>
      <c r="E408" s="7" t="str">
        <f>IFERROR(IF(B408-B407&lt;=0,"",D408/SQRT(Table_pg[[#This Row],[Удельное сопротивление грунта, Ом·м]])),D408/SQRT(Table_pg[[#This Row],[Удельное сопротивление грунта, Ом·м]]))</f>
        <v/>
      </c>
      <c r="G408" s="38"/>
      <c r="H408" s="58"/>
      <c r="I408" s="55"/>
      <c r="J408" s="53" t="str">
        <f t="shared" si="45"/>
        <v/>
      </c>
      <c r="K408" s="7" t="str">
        <f>IFERROR(IF(H408-H407&lt;=0,"",J408/SQRT(Table_pg1[[#This Row],[Удельное сопротивление грунта, Ом·м]])),J408/SQRT(Table_pg1[[#This Row],[Удельное сопротивление грунта, Ом·м]]))</f>
        <v/>
      </c>
      <c r="M408" s="62"/>
      <c r="N408" s="44"/>
      <c r="O408" s="43"/>
      <c r="P408" s="7" t="str">
        <f t="shared" si="40"/>
        <v/>
      </c>
      <c r="Q408" s="7" t="str">
        <f>IFERROR(IF(N408-N407&lt;=0,"",P408/SQRT(Table_pg2[[#This Row],[Удельное сопротивление грунта, Ом·м]])),P408/SQRT(Table_pg2[[#This Row],[Удельное сопротивление грунта, Ом·м]]))</f>
        <v/>
      </c>
      <c r="S408" s="62"/>
      <c r="T408" s="44"/>
      <c r="U408" s="43"/>
      <c r="V408" s="7" t="str">
        <f t="shared" si="41"/>
        <v/>
      </c>
      <c r="W408" s="7" t="str">
        <f>IFERROR(IF(T408-T407&lt;=0,"",V408/SQRT(Table_pg3[[#This Row],[Удельное сопротивление грунта, Ом·м]])),V408/SQRT(Table_pg3[[#This Row],[Удельное сопротивление грунта, Ом·м]]))</f>
        <v/>
      </c>
      <c r="Y408" s="62"/>
      <c r="Z408" s="44"/>
      <c r="AA408" s="43"/>
      <c r="AB408" s="7" t="str">
        <f t="shared" si="46"/>
        <v/>
      </c>
      <c r="AC408" s="7" t="str">
        <f>IFERROR(IF(Z408-Z407&lt;=0,"",AB408/SQRT(Table_pg4[[#This Row],[Удельное сопротивление грунта, Ом·м]])),AB408/SQRT(Table_pg4[[#This Row],[Удельное сопротивление грунта, Ом·м]]))</f>
        <v/>
      </c>
      <c r="AE408" s="62"/>
      <c r="AF408" s="44"/>
      <c r="AG408" s="43"/>
      <c r="AH408" s="7" t="str">
        <f t="shared" si="42"/>
        <v/>
      </c>
      <c r="AI408" s="7" t="str">
        <f>IFERROR(IF(AF408-AF407&lt;=0,"",AH408/SQRT(Table_pg5[[#This Row],[Удельное сопротивление грунта, Ом·м]])),AH408/SQRT(Table_pg5[[#This Row],[Удельное сопротивление грунта, Ом·м]]))</f>
        <v/>
      </c>
      <c r="AK408" s="62"/>
      <c r="AL408" s="44"/>
      <c r="AM408" s="43"/>
      <c r="AN408" s="7" t="str">
        <f t="shared" si="37"/>
        <v/>
      </c>
      <c r="AO408" s="7" t="str">
        <f>IFERROR(IF(AL408-AL407&lt;=0,"",AN408/SQRT(Table_pg6[[#This Row],[Удельное сопротивление грунта, Ом·м]])),AN408/SQRT(Table_pg6[[#This Row],[Удельное сопротивление грунта, Ом·м]]))</f>
        <v/>
      </c>
      <c r="AQ408" s="62"/>
      <c r="AR408" s="44"/>
      <c r="AS408" s="43"/>
      <c r="AT408" s="7" t="str">
        <f t="shared" si="43"/>
        <v/>
      </c>
      <c r="AU408" s="7" t="str">
        <f>IFERROR(IF(AR408-AR407&lt;=0,"",AT408/SQRT(Table_pg7[[#This Row],[Удельное сопротивление грунта, Ом·м]])),AT408/SQRT(Table_pg7[[#This Row],[Удельное сопротивление грунта, Ом·м]]))</f>
        <v/>
      </c>
      <c r="AW408" s="62"/>
      <c r="AX408" s="44"/>
      <c r="AY408" s="43"/>
      <c r="AZ408" s="7" t="str">
        <f t="shared" si="38"/>
        <v/>
      </c>
      <c r="BA408" s="7" t="str">
        <f>IFERROR(IF(AX408-AX407&lt;=0,"",AZ408/SQRT(Table_pg8[[#This Row],[Удельное сопротивление грунта, Ом·м]])),AZ408/SQRT(Table_pg8[[#This Row],[Удельное сопротивление грунта, Ом·м]]))</f>
        <v/>
      </c>
      <c r="BC408" s="62"/>
      <c r="BD408" s="44"/>
      <c r="BE408" s="43"/>
      <c r="BF408" s="7" t="str">
        <f t="shared" si="36"/>
        <v/>
      </c>
      <c r="BG408" s="7" t="str">
        <f>IFERROR(IF(BD408-AX427&lt;=0,"",BF408/SQRT(Table_pg9[[#This Row],[Удельное сопротивление грунта, Ом·м]])),BF408/SQRT(Table_pg9[[#This Row],[Удельное сопротивление грунта, Ом·м]]))</f>
        <v/>
      </c>
      <c r="BI408" s="62"/>
      <c r="BJ408" s="44"/>
      <c r="BK408" s="43"/>
      <c r="BL408" s="7" t="str">
        <f t="shared" si="39"/>
        <v/>
      </c>
      <c r="BM408" s="7" t="str">
        <f>IFERROR(IF(BJ408-BD437&lt;=0,"",BL408/SQRT(Table_pg10[[#This Row],[Удельное сопротивление грунта, Ом·м]])),BL408/SQRT(Table_pg10[[#This Row],[Удельное сопротивление грунта, Ом·м]]))</f>
        <v/>
      </c>
    </row>
    <row r="409" spans="1:65">
      <c r="A409" s="42"/>
      <c r="B409" s="44"/>
      <c r="C409" s="43"/>
      <c r="D409" s="7" t="str">
        <f t="shared" si="44"/>
        <v/>
      </c>
      <c r="E409" s="7" t="str">
        <f>IFERROR(IF(B409-B408&lt;=0,"",D409/SQRT(Table_pg[[#This Row],[Удельное сопротивление грунта, Ом·м]])),D409/SQRT(Table_pg[[#This Row],[Удельное сопротивление грунта, Ом·м]]))</f>
        <v/>
      </c>
      <c r="G409" s="49"/>
      <c r="H409" s="59"/>
      <c r="I409" s="56"/>
      <c r="J409" s="52" t="str">
        <f t="shared" si="45"/>
        <v/>
      </c>
      <c r="K409" s="7" t="str">
        <f>IFERROR(IF(H409-H408&lt;=0,"",J409/SQRT(Table_pg1[[#This Row],[Удельное сопротивление грунта, Ом·м]])),J409/SQRT(Table_pg1[[#This Row],[Удельное сопротивление грунта, Ом·м]]))</f>
        <v/>
      </c>
      <c r="M409" s="42"/>
      <c r="N409" s="44"/>
      <c r="O409" s="43"/>
      <c r="P409" s="7" t="str">
        <f t="shared" si="40"/>
        <v/>
      </c>
      <c r="Q409" s="7" t="str">
        <f>IFERROR(IF(N409-N408&lt;=0,"",P409/SQRT(Table_pg2[[#This Row],[Удельное сопротивление грунта, Ом·м]])),P409/SQRT(Table_pg2[[#This Row],[Удельное сопротивление грунта, Ом·м]]))</f>
        <v/>
      </c>
      <c r="S409" s="42"/>
      <c r="T409" s="44"/>
      <c r="U409" s="43"/>
      <c r="V409" s="7" t="str">
        <f t="shared" si="41"/>
        <v/>
      </c>
      <c r="W409" s="7" t="str">
        <f>IFERROR(IF(T409-T408&lt;=0,"",V409/SQRT(Table_pg3[[#This Row],[Удельное сопротивление грунта, Ом·м]])),V409/SQRT(Table_pg3[[#This Row],[Удельное сопротивление грунта, Ом·м]]))</f>
        <v/>
      </c>
      <c r="Y409" s="42"/>
      <c r="Z409" s="44"/>
      <c r="AA409" s="43"/>
      <c r="AB409" s="7" t="str">
        <f t="shared" si="46"/>
        <v/>
      </c>
      <c r="AC409" s="7" t="str">
        <f>IFERROR(IF(Z409-Z408&lt;=0,"",AB409/SQRT(Table_pg4[[#This Row],[Удельное сопротивление грунта, Ом·м]])),AB409/SQRT(Table_pg4[[#This Row],[Удельное сопротивление грунта, Ом·м]]))</f>
        <v/>
      </c>
      <c r="AE409" s="42"/>
      <c r="AF409" s="44"/>
      <c r="AG409" s="43"/>
      <c r="AH409" s="7" t="str">
        <f t="shared" si="42"/>
        <v/>
      </c>
      <c r="AI409" s="7" t="str">
        <f>IFERROR(IF(AF409-AF408&lt;=0,"",AH409/SQRT(Table_pg5[[#This Row],[Удельное сопротивление грунта, Ом·м]])),AH409/SQRT(Table_pg5[[#This Row],[Удельное сопротивление грунта, Ом·м]]))</f>
        <v/>
      </c>
      <c r="AK409" s="42"/>
      <c r="AL409" s="44"/>
      <c r="AM409" s="43"/>
      <c r="AN409" s="7" t="str">
        <f t="shared" si="37"/>
        <v/>
      </c>
      <c r="AO409" s="7" t="str">
        <f>IFERROR(IF(AL409-AL408&lt;=0,"",AN409/SQRT(Table_pg6[[#This Row],[Удельное сопротивление грунта, Ом·м]])),AN409/SQRT(Table_pg6[[#This Row],[Удельное сопротивление грунта, Ом·м]]))</f>
        <v/>
      </c>
      <c r="AQ409" s="42"/>
      <c r="AR409" s="44"/>
      <c r="AS409" s="43"/>
      <c r="AT409" s="7" t="str">
        <f t="shared" si="43"/>
        <v/>
      </c>
      <c r="AU409" s="7" t="str">
        <f>IFERROR(IF(AR409-AR408&lt;=0,"",AT409/SQRT(Table_pg7[[#This Row],[Удельное сопротивление грунта, Ом·м]])),AT409/SQRT(Table_pg7[[#This Row],[Удельное сопротивление грунта, Ом·м]]))</f>
        <v/>
      </c>
      <c r="AW409" s="42"/>
      <c r="AX409" s="44"/>
      <c r="AY409" s="43"/>
      <c r="AZ409" s="7" t="str">
        <f t="shared" si="38"/>
        <v/>
      </c>
      <c r="BA409" s="7" t="str">
        <f>IFERROR(IF(AX409-AX408&lt;=0,"",AZ409/SQRT(Table_pg8[[#This Row],[Удельное сопротивление грунта, Ом·м]])),AZ409/SQRT(Table_pg8[[#This Row],[Удельное сопротивление грунта, Ом·м]]))</f>
        <v/>
      </c>
      <c r="BC409" s="42"/>
      <c r="BD409" s="44"/>
      <c r="BE409" s="43"/>
      <c r="BF409" s="7" t="str">
        <f t="shared" si="36"/>
        <v/>
      </c>
      <c r="BG409" s="7" t="str">
        <f>IFERROR(IF(BD409-AX428&lt;=0,"",BF409/SQRT(Table_pg9[[#This Row],[Удельное сопротивление грунта, Ом·м]])),BF409/SQRT(Table_pg9[[#This Row],[Удельное сопротивление грунта, Ом·м]]))</f>
        <v/>
      </c>
      <c r="BI409" s="42"/>
      <c r="BJ409" s="44"/>
      <c r="BK409" s="43"/>
      <c r="BL409" s="7" t="str">
        <f t="shared" si="39"/>
        <v/>
      </c>
      <c r="BM409" s="7" t="str">
        <f>IFERROR(IF(BJ409-BD438&lt;=0,"",BL409/SQRT(Table_pg10[[#This Row],[Удельное сопротивление грунта, Ом·м]])),BL409/SQRT(Table_pg10[[#This Row],[Удельное сопротивление грунта, Ом·м]]))</f>
        <v/>
      </c>
    </row>
    <row r="410" spans="1:65">
      <c r="A410" s="62"/>
      <c r="B410" s="44"/>
      <c r="C410" s="43"/>
      <c r="D410" s="7" t="str">
        <f t="shared" si="44"/>
        <v/>
      </c>
      <c r="E410" s="7" t="str">
        <f>IFERROR(IF(B410-B409&lt;=0,"",D410/SQRT(Table_pg[[#This Row],[Удельное сопротивление грунта, Ом·м]])),D410/SQRT(Table_pg[[#This Row],[Удельное сопротивление грунта, Ом·м]]))</f>
        <v/>
      </c>
      <c r="G410" s="38"/>
      <c r="H410" s="58"/>
      <c r="I410" s="55"/>
      <c r="J410" s="53" t="str">
        <f t="shared" si="45"/>
        <v/>
      </c>
      <c r="K410" s="7" t="str">
        <f>IFERROR(IF(H410-H409&lt;=0,"",J410/SQRT(Table_pg1[[#This Row],[Удельное сопротивление грунта, Ом·м]])),J410/SQRT(Table_pg1[[#This Row],[Удельное сопротивление грунта, Ом·м]]))</f>
        <v/>
      </c>
      <c r="M410" s="62"/>
      <c r="N410" s="44"/>
      <c r="O410" s="43"/>
      <c r="P410" s="7" t="str">
        <f t="shared" si="40"/>
        <v/>
      </c>
      <c r="Q410" s="7" t="str">
        <f>IFERROR(IF(N410-N409&lt;=0,"",P410/SQRT(Table_pg2[[#This Row],[Удельное сопротивление грунта, Ом·м]])),P410/SQRT(Table_pg2[[#This Row],[Удельное сопротивление грунта, Ом·м]]))</f>
        <v/>
      </c>
      <c r="S410" s="62"/>
      <c r="T410" s="44"/>
      <c r="U410" s="43"/>
      <c r="V410" s="7" t="str">
        <f t="shared" si="41"/>
        <v/>
      </c>
      <c r="W410" s="7" t="str">
        <f>IFERROR(IF(T410-T409&lt;=0,"",V410/SQRT(Table_pg3[[#This Row],[Удельное сопротивление грунта, Ом·м]])),V410/SQRT(Table_pg3[[#This Row],[Удельное сопротивление грунта, Ом·м]]))</f>
        <v/>
      </c>
      <c r="Y410" s="62"/>
      <c r="Z410" s="44"/>
      <c r="AA410" s="43"/>
      <c r="AB410" s="7" t="str">
        <f t="shared" si="46"/>
        <v/>
      </c>
      <c r="AC410" s="7" t="str">
        <f>IFERROR(IF(Z410-Z409&lt;=0,"",AB410/SQRT(Table_pg4[[#This Row],[Удельное сопротивление грунта, Ом·м]])),AB410/SQRT(Table_pg4[[#This Row],[Удельное сопротивление грунта, Ом·м]]))</f>
        <v/>
      </c>
      <c r="AE410" s="62"/>
      <c r="AF410" s="44"/>
      <c r="AG410" s="43"/>
      <c r="AH410" s="7" t="str">
        <f t="shared" si="42"/>
        <v/>
      </c>
      <c r="AI410" s="7" t="str">
        <f>IFERROR(IF(AF410-AF409&lt;=0,"",AH410/SQRT(Table_pg5[[#This Row],[Удельное сопротивление грунта, Ом·м]])),AH410/SQRT(Table_pg5[[#This Row],[Удельное сопротивление грунта, Ом·м]]))</f>
        <v/>
      </c>
      <c r="AK410" s="62"/>
      <c r="AL410" s="44"/>
      <c r="AM410" s="43"/>
      <c r="AN410" s="7" t="str">
        <f t="shared" si="37"/>
        <v/>
      </c>
      <c r="AO410" s="7" t="str">
        <f>IFERROR(IF(AL410-AL409&lt;=0,"",AN410/SQRT(Table_pg6[[#This Row],[Удельное сопротивление грунта, Ом·м]])),AN410/SQRT(Table_pg6[[#This Row],[Удельное сопротивление грунта, Ом·м]]))</f>
        <v/>
      </c>
      <c r="AQ410" s="62"/>
      <c r="AR410" s="44"/>
      <c r="AS410" s="43"/>
      <c r="AT410" s="7" t="str">
        <f t="shared" si="43"/>
        <v/>
      </c>
      <c r="AU410" s="7" t="str">
        <f>IFERROR(IF(AR410-AR409&lt;=0,"",AT410/SQRT(Table_pg7[[#This Row],[Удельное сопротивление грунта, Ом·м]])),AT410/SQRT(Table_pg7[[#This Row],[Удельное сопротивление грунта, Ом·м]]))</f>
        <v/>
      </c>
      <c r="AW410" s="62"/>
      <c r="AX410" s="44"/>
      <c r="AY410" s="43"/>
      <c r="AZ410" s="7" t="str">
        <f t="shared" si="38"/>
        <v/>
      </c>
      <c r="BA410" s="7" t="str">
        <f>IFERROR(IF(AX410-AX409&lt;=0,"",AZ410/SQRT(Table_pg8[[#This Row],[Удельное сопротивление грунта, Ом·м]])),AZ410/SQRT(Table_pg8[[#This Row],[Удельное сопротивление грунта, Ом·м]]))</f>
        <v/>
      </c>
      <c r="BC410" s="62"/>
      <c r="BD410" s="44"/>
      <c r="BE410" s="43"/>
      <c r="BF410" s="7" t="str">
        <f t="shared" si="36"/>
        <v/>
      </c>
      <c r="BG410" s="7" t="str">
        <f>IFERROR(IF(BD410-AX429&lt;=0,"",BF410/SQRT(Table_pg9[[#This Row],[Удельное сопротивление грунта, Ом·м]])),BF410/SQRT(Table_pg9[[#This Row],[Удельное сопротивление грунта, Ом·м]]))</f>
        <v/>
      </c>
      <c r="BI410" s="62"/>
      <c r="BJ410" s="44"/>
      <c r="BK410" s="43"/>
      <c r="BL410" s="7" t="str">
        <f t="shared" si="39"/>
        <v/>
      </c>
      <c r="BM410" s="7" t="str">
        <f>IFERROR(IF(BJ410-BD439&lt;=0,"",BL410/SQRT(Table_pg10[[#This Row],[Удельное сопротивление грунта, Ом·м]])),BL410/SQRT(Table_pg10[[#This Row],[Удельное сопротивление грунта, Ом·м]]))</f>
        <v/>
      </c>
    </row>
    <row r="411" spans="1:65">
      <c r="A411" s="42"/>
      <c r="B411" s="44"/>
      <c r="C411" s="43"/>
      <c r="D411" s="7" t="str">
        <f t="shared" si="44"/>
        <v/>
      </c>
      <c r="E411" s="7" t="str">
        <f>IFERROR(IF(B411-B410&lt;=0,"",D411/SQRT(Table_pg[[#This Row],[Удельное сопротивление грунта, Ом·м]])),D411/SQRT(Table_pg[[#This Row],[Удельное сопротивление грунта, Ом·м]]))</f>
        <v/>
      </c>
      <c r="G411" s="49"/>
      <c r="H411" s="59"/>
      <c r="I411" s="56"/>
      <c r="J411" s="52" t="str">
        <f t="shared" si="45"/>
        <v/>
      </c>
      <c r="K411" s="7" t="str">
        <f>IFERROR(IF(H411-H410&lt;=0,"",J411/SQRT(Table_pg1[[#This Row],[Удельное сопротивление грунта, Ом·м]])),J411/SQRT(Table_pg1[[#This Row],[Удельное сопротивление грунта, Ом·м]]))</f>
        <v/>
      </c>
      <c r="M411" s="42"/>
      <c r="N411" s="44"/>
      <c r="O411" s="43"/>
      <c r="P411" s="7" t="str">
        <f t="shared" si="40"/>
        <v/>
      </c>
      <c r="Q411" s="7" t="str">
        <f>IFERROR(IF(N411-N410&lt;=0,"",P411/SQRT(Table_pg2[[#This Row],[Удельное сопротивление грунта, Ом·м]])),P411/SQRT(Table_pg2[[#This Row],[Удельное сопротивление грунта, Ом·м]]))</f>
        <v/>
      </c>
      <c r="S411" s="42"/>
      <c r="T411" s="44"/>
      <c r="U411" s="43"/>
      <c r="V411" s="7" t="str">
        <f t="shared" si="41"/>
        <v/>
      </c>
      <c r="W411" s="7" t="str">
        <f>IFERROR(IF(T411-T410&lt;=0,"",V411/SQRT(Table_pg3[[#This Row],[Удельное сопротивление грунта, Ом·м]])),V411/SQRT(Table_pg3[[#This Row],[Удельное сопротивление грунта, Ом·м]]))</f>
        <v/>
      </c>
      <c r="Y411" s="42"/>
      <c r="Z411" s="44"/>
      <c r="AA411" s="43"/>
      <c r="AB411" s="7" t="str">
        <f t="shared" si="46"/>
        <v/>
      </c>
      <c r="AC411" s="7" t="str">
        <f>IFERROR(IF(Z411-Z410&lt;=0,"",AB411/SQRT(Table_pg4[[#This Row],[Удельное сопротивление грунта, Ом·м]])),AB411/SQRT(Table_pg4[[#This Row],[Удельное сопротивление грунта, Ом·м]]))</f>
        <v/>
      </c>
      <c r="AE411" s="42"/>
      <c r="AF411" s="44"/>
      <c r="AG411" s="43"/>
      <c r="AH411" s="7" t="str">
        <f t="shared" si="42"/>
        <v/>
      </c>
      <c r="AI411" s="7" t="str">
        <f>IFERROR(IF(AF411-AF410&lt;=0,"",AH411/SQRT(Table_pg5[[#This Row],[Удельное сопротивление грунта, Ом·м]])),AH411/SQRT(Table_pg5[[#This Row],[Удельное сопротивление грунта, Ом·м]]))</f>
        <v/>
      </c>
      <c r="AK411" s="42"/>
      <c r="AL411" s="44"/>
      <c r="AM411" s="43"/>
      <c r="AN411" s="7" t="str">
        <f t="shared" si="37"/>
        <v/>
      </c>
      <c r="AO411" s="7" t="str">
        <f>IFERROR(IF(AL411-AL410&lt;=0,"",AN411/SQRT(Table_pg6[[#This Row],[Удельное сопротивление грунта, Ом·м]])),AN411/SQRT(Table_pg6[[#This Row],[Удельное сопротивление грунта, Ом·м]]))</f>
        <v/>
      </c>
      <c r="AQ411" s="42"/>
      <c r="AR411" s="44"/>
      <c r="AS411" s="43"/>
      <c r="AT411" s="7" t="str">
        <f t="shared" si="43"/>
        <v/>
      </c>
      <c r="AU411" s="7" t="str">
        <f>IFERROR(IF(AR411-AR410&lt;=0,"",AT411/SQRT(Table_pg7[[#This Row],[Удельное сопротивление грунта, Ом·м]])),AT411/SQRT(Table_pg7[[#This Row],[Удельное сопротивление грунта, Ом·м]]))</f>
        <v/>
      </c>
      <c r="AW411" s="42"/>
      <c r="AX411" s="44"/>
      <c r="AY411" s="43"/>
      <c r="AZ411" s="7" t="str">
        <f t="shared" si="38"/>
        <v/>
      </c>
      <c r="BA411" s="7" t="str">
        <f>IFERROR(IF(AX411-AX410&lt;=0,"",AZ411/SQRT(Table_pg8[[#This Row],[Удельное сопротивление грунта, Ом·м]])),AZ411/SQRT(Table_pg8[[#This Row],[Удельное сопротивление грунта, Ом·м]]))</f>
        <v/>
      </c>
      <c r="BC411" s="42"/>
      <c r="BD411" s="44"/>
      <c r="BE411" s="43"/>
      <c r="BF411" s="7" t="str">
        <f t="shared" si="36"/>
        <v/>
      </c>
      <c r="BG411" s="7" t="str">
        <f>IFERROR(IF(BD411-AX430&lt;=0,"",BF411/SQRT(Table_pg9[[#This Row],[Удельное сопротивление грунта, Ом·м]])),BF411/SQRT(Table_pg9[[#This Row],[Удельное сопротивление грунта, Ом·м]]))</f>
        <v/>
      </c>
      <c r="BI411" s="42"/>
      <c r="BJ411" s="44"/>
      <c r="BK411" s="43"/>
      <c r="BL411" s="7" t="str">
        <f t="shared" si="39"/>
        <v/>
      </c>
      <c r="BM411" s="7" t="str">
        <f>IFERROR(IF(BJ411-BD440&lt;=0,"",BL411/SQRT(Table_pg10[[#This Row],[Удельное сопротивление грунта, Ом·м]])),BL411/SQRT(Table_pg10[[#This Row],[Удельное сопротивление грунта, Ом·м]]))</f>
        <v/>
      </c>
    </row>
    <row r="412" spans="1:65">
      <c r="A412" s="62"/>
      <c r="B412" s="44"/>
      <c r="C412" s="43"/>
      <c r="D412" s="7" t="str">
        <f t="shared" si="44"/>
        <v/>
      </c>
      <c r="E412" s="7" t="str">
        <f>IFERROR(IF(B412-B411&lt;=0,"",D412/SQRT(Table_pg[[#This Row],[Удельное сопротивление грунта, Ом·м]])),D412/SQRT(Table_pg[[#This Row],[Удельное сопротивление грунта, Ом·м]]))</f>
        <v/>
      </c>
      <c r="G412" s="38"/>
      <c r="H412" s="58"/>
      <c r="I412" s="55"/>
      <c r="J412" s="53" t="str">
        <f t="shared" si="45"/>
        <v/>
      </c>
      <c r="K412" s="7" t="str">
        <f>IFERROR(IF(H412-H411&lt;=0,"",J412/SQRT(Table_pg1[[#This Row],[Удельное сопротивление грунта, Ом·м]])),J412/SQRT(Table_pg1[[#This Row],[Удельное сопротивление грунта, Ом·м]]))</f>
        <v/>
      </c>
      <c r="M412" s="62"/>
      <c r="N412" s="44"/>
      <c r="O412" s="43"/>
      <c r="P412" s="7" t="str">
        <f t="shared" si="40"/>
        <v/>
      </c>
      <c r="Q412" s="7" t="str">
        <f>IFERROR(IF(N412-N411&lt;=0,"",P412/SQRT(Table_pg2[[#This Row],[Удельное сопротивление грунта, Ом·м]])),P412/SQRT(Table_pg2[[#This Row],[Удельное сопротивление грунта, Ом·м]]))</f>
        <v/>
      </c>
      <c r="S412" s="62"/>
      <c r="T412" s="44"/>
      <c r="U412" s="43"/>
      <c r="V412" s="7" t="str">
        <f t="shared" si="41"/>
        <v/>
      </c>
      <c r="W412" s="7" t="str">
        <f>IFERROR(IF(T412-T411&lt;=0,"",V412/SQRT(Table_pg3[[#This Row],[Удельное сопротивление грунта, Ом·м]])),V412/SQRT(Table_pg3[[#This Row],[Удельное сопротивление грунта, Ом·м]]))</f>
        <v/>
      </c>
      <c r="Y412" s="62"/>
      <c r="Z412" s="44"/>
      <c r="AA412" s="43"/>
      <c r="AB412" s="7" t="str">
        <f t="shared" si="46"/>
        <v/>
      </c>
      <c r="AC412" s="7" t="str">
        <f>IFERROR(IF(Z412-Z411&lt;=0,"",AB412/SQRT(Table_pg4[[#This Row],[Удельное сопротивление грунта, Ом·м]])),AB412/SQRT(Table_pg4[[#This Row],[Удельное сопротивление грунта, Ом·м]]))</f>
        <v/>
      </c>
      <c r="AE412" s="62"/>
      <c r="AF412" s="44"/>
      <c r="AG412" s="43"/>
      <c r="AH412" s="7" t="str">
        <f t="shared" si="42"/>
        <v/>
      </c>
      <c r="AI412" s="7" t="str">
        <f>IFERROR(IF(AF412-AF411&lt;=0,"",AH412/SQRT(Table_pg5[[#This Row],[Удельное сопротивление грунта, Ом·м]])),AH412/SQRT(Table_pg5[[#This Row],[Удельное сопротивление грунта, Ом·м]]))</f>
        <v/>
      </c>
      <c r="AK412" s="62"/>
      <c r="AL412" s="44"/>
      <c r="AM412" s="43"/>
      <c r="AN412" s="7" t="str">
        <f t="shared" si="37"/>
        <v/>
      </c>
      <c r="AO412" s="7" t="str">
        <f>IFERROR(IF(AL412-AL411&lt;=0,"",AN412/SQRT(Table_pg6[[#This Row],[Удельное сопротивление грунта, Ом·м]])),AN412/SQRT(Table_pg6[[#This Row],[Удельное сопротивление грунта, Ом·м]]))</f>
        <v/>
      </c>
      <c r="AQ412" s="62"/>
      <c r="AR412" s="44"/>
      <c r="AS412" s="43"/>
      <c r="AT412" s="7" t="str">
        <f t="shared" si="43"/>
        <v/>
      </c>
      <c r="AU412" s="7" t="str">
        <f>IFERROR(IF(AR412-AR411&lt;=0,"",AT412/SQRT(Table_pg7[[#This Row],[Удельное сопротивление грунта, Ом·м]])),AT412/SQRT(Table_pg7[[#This Row],[Удельное сопротивление грунта, Ом·м]]))</f>
        <v/>
      </c>
      <c r="AW412" s="62"/>
      <c r="AX412" s="44"/>
      <c r="AY412" s="43"/>
      <c r="AZ412" s="7" t="str">
        <f t="shared" si="38"/>
        <v/>
      </c>
      <c r="BA412" s="7" t="str">
        <f>IFERROR(IF(AX412-AX411&lt;=0,"",AZ412/SQRT(Table_pg8[[#This Row],[Удельное сопротивление грунта, Ом·м]])),AZ412/SQRT(Table_pg8[[#This Row],[Удельное сопротивление грунта, Ом·м]]))</f>
        <v/>
      </c>
      <c r="BC412" s="62"/>
      <c r="BD412" s="44"/>
      <c r="BE412" s="43"/>
      <c r="BF412" s="7" t="str">
        <f t="shared" si="36"/>
        <v/>
      </c>
      <c r="BG412" s="7" t="str">
        <f>IFERROR(IF(BD412-AX431&lt;=0,"",BF412/SQRT(Table_pg9[[#This Row],[Удельное сопротивление грунта, Ом·м]])),BF412/SQRT(Table_pg9[[#This Row],[Удельное сопротивление грунта, Ом·м]]))</f>
        <v/>
      </c>
      <c r="BI412" s="62"/>
      <c r="BJ412" s="44"/>
      <c r="BK412" s="43"/>
      <c r="BL412" s="7" t="str">
        <f t="shared" si="39"/>
        <v/>
      </c>
      <c r="BM412" s="7" t="str">
        <f>IFERROR(IF(BJ412-BD441&lt;=0,"",BL412/SQRT(Table_pg10[[#This Row],[Удельное сопротивление грунта, Ом·м]])),BL412/SQRT(Table_pg10[[#This Row],[Удельное сопротивление грунта, Ом·м]]))</f>
        <v/>
      </c>
    </row>
    <row r="413" spans="1:65">
      <c r="A413" s="42"/>
      <c r="B413" s="44"/>
      <c r="C413" s="43"/>
      <c r="D413" s="7" t="str">
        <f t="shared" si="44"/>
        <v/>
      </c>
      <c r="E413" s="7" t="str">
        <f>IFERROR(IF(B413-B412&lt;=0,"",D413/SQRT(Table_pg[[#This Row],[Удельное сопротивление грунта, Ом·м]])),D413/SQRT(Table_pg[[#This Row],[Удельное сопротивление грунта, Ом·м]]))</f>
        <v/>
      </c>
      <c r="G413" s="49"/>
      <c r="H413" s="59"/>
      <c r="I413" s="56"/>
      <c r="J413" s="52" t="str">
        <f t="shared" si="45"/>
        <v/>
      </c>
      <c r="K413" s="7" t="str">
        <f>IFERROR(IF(H413-H412&lt;=0,"",J413/SQRT(Table_pg1[[#This Row],[Удельное сопротивление грунта, Ом·м]])),J413/SQRT(Table_pg1[[#This Row],[Удельное сопротивление грунта, Ом·м]]))</f>
        <v/>
      </c>
      <c r="M413" s="42"/>
      <c r="N413" s="44"/>
      <c r="O413" s="43"/>
      <c r="P413" s="7" t="str">
        <f t="shared" si="40"/>
        <v/>
      </c>
      <c r="Q413" s="7" t="str">
        <f>IFERROR(IF(N413-N412&lt;=0,"",P413/SQRT(Table_pg2[[#This Row],[Удельное сопротивление грунта, Ом·м]])),P413/SQRT(Table_pg2[[#This Row],[Удельное сопротивление грунта, Ом·м]]))</f>
        <v/>
      </c>
      <c r="S413" s="42"/>
      <c r="T413" s="44"/>
      <c r="U413" s="43"/>
      <c r="V413" s="7" t="str">
        <f t="shared" si="41"/>
        <v/>
      </c>
      <c r="W413" s="7" t="str">
        <f>IFERROR(IF(T413-T412&lt;=0,"",V413/SQRT(Table_pg3[[#This Row],[Удельное сопротивление грунта, Ом·м]])),V413/SQRT(Table_pg3[[#This Row],[Удельное сопротивление грунта, Ом·м]]))</f>
        <v/>
      </c>
      <c r="Y413" s="42"/>
      <c r="Z413" s="44"/>
      <c r="AA413" s="43"/>
      <c r="AB413" s="7" t="str">
        <f t="shared" si="46"/>
        <v/>
      </c>
      <c r="AC413" s="7" t="str">
        <f>IFERROR(IF(Z413-Z412&lt;=0,"",AB413/SQRT(Table_pg4[[#This Row],[Удельное сопротивление грунта, Ом·м]])),AB413/SQRT(Table_pg4[[#This Row],[Удельное сопротивление грунта, Ом·м]]))</f>
        <v/>
      </c>
      <c r="AE413" s="42"/>
      <c r="AF413" s="44"/>
      <c r="AG413" s="43"/>
      <c r="AH413" s="7" t="str">
        <f t="shared" si="42"/>
        <v/>
      </c>
      <c r="AI413" s="7" t="str">
        <f>IFERROR(IF(AF413-AF412&lt;=0,"",AH413/SQRT(Table_pg5[[#This Row],[Удельное сопротивление грунта, Ом·м]])),AH413/SQRT(Table_pg5[[#This Row],[Удельное сопротивление грунта, Ом·м]]))</f>
        <v/>
      </c>
      <c r="AK413" s="42"/>
      <c r="AL413" s="44"/>
      <c r="AM413" s="43"/>
      <c r="AN413" s="7" t="str">
        <f t="shared" si="37"/>
        <v/>
      </c>
      <c r="AO413" s="7" t="str">
        <f>IFERROR(IF(AL413-AL412&lt;=0,"",AN413/SQRT(Table_pg6[[#This Row],[Удельное сопротивление грунта, Ом·м]])),AN413/SQRT(Table_pg6[[#This Row],[Удельное сопротивление грунта, Ом·м]]))</f>
        <v/>
      </c>
      <c r="AQ413" s="42"/>
      <c r="AR413" s="44"/>
      <c r="AS413" s="43"/>
      <c r="AT413" s="7" t="str">
        <f t="shared" si="43"/>
        <v/>
      </c>
      <c r="AU413" s="7" t="str">
        <f>IFERROR(IF(AR413-AR412&lt;=0,"",AT413/SQRT(Table_pg7[[#This Row],[Удельное сопротивление грунта, Ом·м]])),AT413/SQRT(Table_pg7[[#This Row],[Удельное сопротивление грунта, Ом·м]]))</f>
        <v/>
      </c>
      <c r="AW413" s="42"/>
      <c r="AX413" s="44"/>
      <c r="AY413" s="43"/>
      <c r="AZ413" s="7" t="str">
        <f t="shared" si="38"/>
        <v/>
      </c>
      <c r="BA413" s="7" t="str">
        <f>IFERROR(IF(AX413-AX412&lt;=0,"",AZ413/SQRT(Table_pg8[[#This Row],[Удельное сопротивление грунта, Ом·м]])),AZ413/SQRT(Table_pg8[[#This Row],[Удельное сопротивление грунта, Ом·м]]))</f>
        <v/>
      </c>
      <c r="BC413" s="42"/>
      <c r="BD413" s="44"/>
      <c r="BE413" s="43"/>
      <c r="BF413" s="7" t="str">
        <f t="shared" si="36"/>
        <v/>
      </c>
      <c r="BG413" s="7" t="str">
        <f>IFERROR(IF(BD413-AX432&lt;=0,"",BF413/SQRT(Table_pg9[[#This Row],[Удельное сопротивление грунта, Ом·м]])),BF413/SQRT(Table_pg9[[#This Row],[Удельное сопротивление грунта, Ом·м]]))</f>
        <v/>
      </c>
      <c r="BI413" s="42"/>
      <c r="BJ413" s="44"/>
      <c r="BK413" s="43"/>
      <c r="BL413" s="7" t="str">
        <f t="shared" si="39"/>
        <v/>
      </c>
      <c r="BM413" s="7" t="str">
        <f>IFERROR(IF(BJ413-BD442&lt;=0,"",BL413/SQRT(Table_pg10[[#This Row],[Удельное сопротивление грунта, Ом·м]])),BL413/SQRT(Table_pg10[[#This Row],[Удельное сопротивление грунта, Ом·м]]))</f>
        <v/>
      </c>
    </row>
    <row r="414" spans="1:65">
      <c r="A414" s="62"/>
      <c r="B414" s="44"/>
      <c r="C414" s="43"/>
      <c r="E414" s="7" t="str">
        <f>IFERROR(IF(B414-B413&lt;=0,"",D414/SQRT(Table_pg[[#This Row],[Удельное сопротивление грунта, Ом·м]])),D414/SQRT(Table_pg[[#This Row],[Удельное сопротивление грунта, Ом·м]]))</f>
        <v/>
      </c>
      <c r="G414" s="38"/>
      <c r="H414" s="58"/>
      <c r="I414" s="55"/>
      <c r="J414" s="53"/>
      <c r="K414" s="7" t="str">
        <f>IFERROR(IF(H414-H413&lt;=0,"",J414/SQRT(Table_pg1[[#This Row],[Удельное сопротивление грунта, Ом·м]])),J414/SQRT(Table_pg1[[#This Row],[Удельное сопротивление грунта, Ом·м]]))</f>
        <v/>
      </c>
      <c r="M414" s="62"/>
      <c r="N414" s="44"/>
      <c r="O414" s="43"/>
      <c r="P414" s="7" t="str">
        <f t="shared" si="40"/>
        <v/>
      </c>
      <c r="Q414" s="7" t="str">
        <f>IFERROR(IF(N414-N413&lt;=0,"",P414/SQRT(Table_pg2[[#This Row],[Удельное сопротивление грунта, Ом·м]])),P414/SQRT(Table_pg2[[#This Row],[Удельное сопротивление грунта, Ом·м]]))</f>
        <v/>
      </c>
      <c r="S414" s="62"/>
      <c r="T414" s="44"/>
      <c r="U414" s="43"/>
      <c r="V414" s="7" t="str">
        <f t="shared" si="41"/>
        <v/>
      </c>
      <c r="W414" s="7" t="str">
        <f>IFERROR(IF(T414-T413&lt;=0,"",V414/SQRT(Table_pg3[[#This Row],[Удельное сопротивление грунта, Ом·м]])),V414/SQRT(Table_pg3[[#This Row],[Удельное сопротивление грунта, Ом·м]]))</f>
        <v/>
      </c>
      <c r="Y414" s="62"/>
      <c r="Z414" s="44"/>
      <c r="AA414" s="43"/>
      <c r="AB414" s="7" t="str">
        <f t="shared" si="46"/>
        <v/>
      </c>
      <c r="AC414" s="7" t="str">
        <f>IFERROR(IF(Z414-Z413&lt;=0,"",AB414/SQRT(Table_pg4[[#This Row],[Удельное сопротивление грунта, Ом·м]])),AB414/SQRT(Table_pg4[[#This Row],[Удельное сопротивление грунта, Ом·м]]))</f>
        <v/>
      </c>
      <c r="AE414" s="62"/>
      <c r="AF414" s="44"/>
      <c r="AG414" s="43"/>
      <c r="AH414" s="7" t="str">
        <f t="shared" si="42"/>
        <v/>
      </c>
      <c r="AI414" s="7" t="str">
        <f>IFERROR(IF(AF414-AF413&lt;=0,"",AH414/SQRT(Table_pg5[[#This Row],[Удельное сопротивление грунта, Ом·м]])),AH414/SQRT(Table_pg5[[#This Row],[Удельное сопротивление грунта, Ом·м]]))</f>
        <v/>
      </c>
      <c r="AK414" s="62"/>
      <c r="AL414" s="44"/>
      <c r="AM414" s="43"/>
      <c r="AN414" s="7" t="str">
        <f t="shared" si="37"/>
        <v/>
      </c>
      <c r="AO414" s="7" t="str">
        <f>IFERROR(IF(AL414-AL413&lt;=0,"",AN414/SQRT(Table_pg6[[#This Row],[Удельное сопротивление грунта, Ом·м]])),AN414/SQRT(Table_pg6[[#This Row],[Удельное сопротивление грунта, Ом·м]]))</f>
        <v/>
      </c>
      <c r="AQ414" s="62"/>
      <c r="AR414" s="44"/>
      <c r="AS414" s="43"/>
      <c r="AT414" s="7" t="str">
        <f t="shared" si="43"/>
        <v/>
      </c>
      <c r="AU414" s="7" t="str">
        <f>IFERROR(IF(AR414-AR413&lt;=0,"",AT414/SQRT(Table_pg7[[#This Row],[Удельное сопротивление грунта, Ом·м]])),AT414/SQRT(Table_pg7[[#This Row],[Удельное сопротивление грунта, Ом·м]]))</f>
        <v/>
      </c>
      <c r="AW414" s="62"/>
      <c r="AX414" s="44"/>
      <c r="AY414" s="43"/>
      <c r="AZ414" s="7" t="str">
        <f t="shared" si="38"/>
        <v/>
      </c>
      <c r="BA414" s="7" t="str">
        <f>IFERROR(IF(AX414-AX413&lt;=0,"",AZ414/SQRT(Table_pg8[[#This Row],[Удельное сопротивление грунта, Ом·м]])),AZ414/SQRT(Table_pg8[[#This Row],[Удельное сопротивление грунта, Ом·м]]))</f>
        <v/>
      </c>
      <c r="BC414" s="62"/>
      <c r="BD414" s="44"/>
      <c r="BE414" s="43"/>
      <c r="BF414" s="7" t="str">
        <f t="shared" si="36"/>
        <v/>
      </c>
      <c r="BG414" s="7" t="str">
        <f>IFERROR(IF(BD414-AX433&lt;=0,"",BF414/SQRT(Table_pg9[[#This Row],[Удельное сопротивление грунта, Ом·м]])),BF414/SQRT(Table_pg9[[#This Row],[Удельное сопротивление грунта, Ом·м]]))</f>
        <v/>
      </c>
      <c r="BI414" s="62"/>
      <c r="BJ414" s="44"/>
      <c r="BK414" s="43"/>
      <c r="BL414" s="7" t="str">
        <f t="shared" si="39"/>
        <v/>
      </c>
      <c r="BM414" s="7" t="str">
        <f>IFERROR(IF(BJ414-BD443&lt;=0,"",BL414/SQRT(Table_pg10[[#This Row],[Удельное сопротивление грунта, Ом·м]])),BL414/SQRT(Table_pg10[[#This Row],[Удельное сопротивление грунта, Ом·м]]))</f>
        <v/>
      </c>
    </row>
    <row r="415" spans="1:65">
      <c r="A415" s="42"/>
      <c r="B415" s="44"/>
      <c r="C415" s="43"/>
      <c r="E415" s="7" t="str">
        <f>IFERROR(IF(B415-B414&lt;=0,"",D415/SQRT(Table_pg[[#This Row],[Удельное сопротивление грунта, Ом·м]])),D415/SQRT(Table_pg[[#This Row],[Удельное сопротивление грунта, Ом·м]]))</f>
        <v/>
      </c>
      <c r="G415" s="49"/>
      <c r="H415" s="59"/>
      <c r="I415" s="56"/>
      <c r="J415" s="52"/>
      <c r="K415" s="7" t="str">
        <f>IFERROR(IF(H415-H414&lt;=0,"",J415/SQRT(Table_pg1[[#This Row],[Удельное сопротивление грунта, Ом·м]])),J415/SQRT(Table_pg1[[#This Row],[Удельное сопротивление грунта, Ом·м]]))</f>
        <v/>
      </c>
      <c r="M415" s="42"/>
      <c r="N415" s="44"/>
      <c r="O415" s="43"/>
      <c r="P415" s="7" t="str">
        <f t="shared" si="40"/>
        <v/>
      </c>
      <c r="Q415" s="7" t="str">
        <f>IFERROR(IF(N415-N414&lt;=0,"",P415/SQRT(Table_pg2[[#This Row],[Удельное сопротивление грунта, Ом·м]])),P415/SQRT(Table_pg2[[#This Row],[Удельное сопротивление грунта, Ом·м]]))</f>
        <v/>
      </c>
      <c r="S415" s="42"/>
      <c r="T415" s="44"/>
      <c r="U415" s="43"/>
      <c r="V415" s="7" t="str">
        <f t="shared" si="41"/>
        <v/>
      </c>
      <c r="W415" s="7" t="str">
        <f>IFERROR(IF(T415-T414&lt;=0,"",V415/SQRT(Table_pg3[[#This Row],[Удельное сопротивление грунта, Ом·м]])),V415/SQRT(Table_pg3[[#This Row],[Удельное сопротивление грунта, Ом·м]]))</f>
        <v/>
      </c>
      <c r="Y415" s="42"/>
      <c r="Z415" s="44"/>
      <c r="AA415" s="43"/>
      <c r="AB415" s="7" t="str">
        <f t="shared" si="46"/>
        <v/>
      </c>
      <c r="AC415" s="7" t="str">
        <f>IFERROR(IF(Z415-Z414&lt;=0,"",AB415/SQRT(Table_pg4[[#This Row],[Удельное сопротивление грунта, Ом·м]])),AB415/SQRT(Table_pg4[[#This Row],[Удельное сопротивление грунта, Ом·м]]))</f>
        <v/>
      </c>
      <c r="AE415" s="42"/>
      <c r="AF415" s="44"/>
      <c r="AG415" s="43"/>
      <c r="AH415" s="7" t="str">
        <f t="shared" si="42"/>
        <v/>
      </c>
      <c r="AI415" s="7" t="str">
        <f>IFERROR(IF(AF415-AF414&lt;=0,"",AH415/SQRT(Table_pg5[[#This Row],[Удельное сопротивление грунта, Ом·м]])),AH415/SQRT(Table_pg5[[#This Row],[Удельное сопротивление грунта, Ом·м]]))</f>
        <v/>
      </c>
      <c r="AK415" s="42"/>
      <c r="AL415" s="44"/>
      <c r="AM415" s="43"/>
      <c r="AN415" s="7" t="str">
        <f t="shared" si="37"/>
        <v/>
      </c>
      <c r="AO415" s="7" t="str">
        <f>IFERROR(IF(AL415-AL414&lt;=0,"",AN415/SQRT(Table_pg6[[#This Row],[Удельное сопротивление грунта, Ом·м]])),AN415/SQRT(Table_pg6[[#This Row],[Удельное сопротивление грунта, Ом·м]]))</f>
        <v/>
      </c>
      <c r="AQ415" s="42"/>
      <c r="AR415" s="44"/>
      <c r="AS415" s="43"/>
      <c r="AT415" s="7" t="str">
        <f t="shared" si="43"/>
        <v/>
      </c>
      <c r="AU415" s="7" t="str">
        <f>IFERROR(IF(AR415-AR414&lt;=0,"",AT415/SQRT(Table_pg7[[#This Row],[Удельное сопротивление грунта, Ом·м]])),AT415/SQRT(Table_pg7[[#This Row],[Удельное сопротивление грунта, Ом·м]]))</f>
        <v/>
      </c>
      <c r="AW415" s="42"/>
      <c r="AX415" s="44"/>
      <c r="AY415" s="43"/>
      <c r="AZ415" s="7" t="str">
        <f t="shared" si="38"/>
        <v/>
      </c>
      <c r="BA415" s="7" t="str">
        <f>IFERROR(IF(AX415-AX414&lt;=0,"",AZ415/SQRT(Table_pg8[[#This Row],[Удельное сопротивление грунта, Ом·м]])),AZ415/SQRT(Table_pg8[[#This Row],[Удельное сопротивление грунта, Ом·м]]))</f>
        <v/>
      </c>
      <c r="BC415" s="42"/>
      <c r="BD415" s="44"/>
      <c r="BE415" s="43"/>
      <c r="BF415" s="7" t="str">
        <f t="shared" si="36"/>
        <v/>
      </c>
      <c r="BG415" s="7" t="str">
        <f>IFERROR(IF(BD415-AX434&lt;=0,"",BF415/SQRT(Table_pg9[[#This Row],[Удельное сопротивление грунта, Ом·м]])),BF415/SQRT(Table_pg9[[#This Row],[Удельное сопротивление грунта, Ом·м]]))</f>
        <v/>
      </c>
      <c r="BI415" s="42"/>
      <c r="BJ415" s="44"/>
      <c r="BK415" s="43"/>
      <c r="BL415" s="7" t="str">
        <f t="shared" si="39"/>
        <v/>
      </c>
      <c r="BM415" s="7" t="str">
        <f>IFERROR(IF(BJ415-BD444&lt;=0,"",BL415/SQRT(Table_pg10[[#This Row],[Удельное сопротивление грунта, Ом·м]])),BL415/SQRT(Table_pg10[[#This Row],[Удельное сопротивление грунта, Ом·м]]))</f>
        <v/>
      </c>
    </row>
    <row r="416" spans="1:65">
      <c r="A416" s="62"/>
      <c r="B416" s="44"/>
      <c r="C416" s="43"/>
      <c r="E416" s="7" t="str">
        <f>IFERROR(IF(B416-B415&lt;=0,"",D416/SQRT(Table_pg[[#This Row],[Удельное сопротивление грунта, Ом·м]])),D416/SQRT(Table_pg[[#This Row],[Удельное сопротивление грунта, Ом·м]]))</f>
        <v/>
      </c>
      <c r="G416" s="38"/>
      <c r="H416" s="58"/>
      <c r="I416" s="55"/>
      <c r="J416" s="53"/>
      <c r="K416" s="7" t="str">
        <f>IFERROR(IF(H416-H415&lt;=0,"",J416/SQRT(Table_pg1[[#This Row],[Удельное сопротивление грунта, Ом·м]])),J416/SQRT(Table_pg1[[#This Row],[Удельное сопротивление грунта, Ом·м]]))</f>
        <v/>
      </c>
      <c r="M416" s="62"/>
      <c r="N416" s="44"/>
      <c r="O416" s="43"/>
      <c r="P416" s="7" t="str">
        <f t="shared" si="40"/>
        <v/>
      </c>
      <c r="Q416" s="7" t="str">
        <f>IFERROR(IF(N416-N415&lt;=0,"",P416/SQRT(Table_pg2[[#This Row],[Удельное сопротивление грунта, Ом·м]])),P416/SQRT(Table_pg2[[#This Row],[Удельное сопротивление грунта, Ом·м]]))</f>
        <v/>
      </c>
      <c r="S416" s="62"/>
      <c r="T416" s="44"/>
      <c r="U416" s="43"/>
      <c r="V416" s="7" t="str">
        <f t="shared" si="41"/>
        <v/>
      </c>
      <c r="W416" s="7" t="str">
        <f>IFERROR(IF(T416-T415&lt;=0,"",V416/SQRT(Table_pg3[[#This Row],[Удельное сопротивление грунта, Ом·м]])),V416/SQRT(Table_pg3[[#This Row],[Удельное сопротивление грунта, Ом·м]]))</f>
        <v/>
      </c>
      <c r="Y416" s="62"/>
      <c r="Z416" s="44"/>
      <c r="AA416" s="43"/>
      <c r="AB416" s="7" t="str">
        <f t="shared" si="46"/>
        <v/>
      </c>
      <c r="AC416" s="7" t="str">
        <f>IFERROR(IF(Z416-Z415&lt;=0,"",AB416/SQRT(Table_pg4[[#This Row],[Удельное сопротивление грунта, Ом·м]])),AB416/SQRT(Table_pg4[[#This Row],[Удельное сопротивление грунта, Ом·м]]))</f>
        <v/>
      </c>
      <c r="AE416" s="62"/>
      <c r="AF416" s="44"/>
      <c r="AG416" s="43"/>
      <c r="AH416" s="7" t="str">
        <f t="shared" si="42"/>
        <v/>
      </c>
      <c r="AI416" s="7" t="str">
        <f>IFERROR(IF(AF416-AF415&lt;=0,"",AH416/SQRT(Table_pg5[[#This Row],[Удельное сопротивление грунта, Ом·м]])),AH416/SQRT(Table_pg5[[#This Row],[Удельное сопротивление грунта, Ом·м]]))</f>
        <v/>
      </c>
      <c r="AK416" s="62"/>
      <c r="AL416" s="44"/>
      <c r="AM416" s="43"/>
      <c r="AN416" s="7" t="str">
        <f t="shared" si="37"/>
        <v/>
      </c>
      <c r="AO416" s="7" t="str">
        <f>IFERROR(IF(AL416-AL415&lt;=0,"",AN416/SQRT(Table_pg6[[#This Row],[Удельное сопротивление грунта, Ом·м]])),AN416/SQRT(Table_pg6[[#This Row],[Удельное сопротивление грунта, Ом·м]]))</f>
        <v/>
      </c>
      <c r="AQ416" s="62"/>
      <c r="AR416" s="44"/>
      <c r="AS416" s="43"/>
      <c r="AT416" s="7" t="str">
        <f t="shared" si="43"/>
        <v/>
      </c>
      <c r="AU416" s="7" t="str">
        <f>IFERROR(IF(AR416-AR415&lt;=0,"",AT416/SQRT(Table_pg7[[#This Row],[Удельное сопротивление грунта, Ом·м]])),AT416/SQRT(Table_pg7[[#This Row],[Удельное сопротивление грунта, Ом·м]]))</f>
        <v/>
      </c>
      <c r="AW416" s="62"/>
      <c r="AX416" s="44"/>
      <c r="AY416" s="43"/>
      <c r="AZ416" s="7" t="str">
        <f t="shared" si="38"/>
        <v/>
      </c>
      <c r="BA416" s="7" t="str">
        <f>IFERROR(IF(AX416-AX415&lt;=0,"",AZ416/SQRT(Table_pg8[[#This Row],[Удельное сопротивление грунта, Ом·м]])),AZ416/SQRT(Table_pg8[[#This Row],[Удельное сопротивление грунта, Ом·м]]))</f>
        <v/>
      </c>
      <c r="BC416" s="62"/>
      <c r="BD416" s="44"/>
      <c r="BE416" s="43"/>
      <c r="BF416" s="7" t="str">
        <f t="shared" si="36"/>
        <v/>
      </c>
      <c r="BG416" s="7" t="str">
        <f>IFERROR(IF(BD416-AX435&lt;=0,"",BF416/SQRT(Table_pg9[[#This Row],[Удельное сопротивление грунта, Ом·м]])),BF416/SQRT(Table_pg9[[#This Row],[Удельное сопротивление грунта, Ом·м]]))</f>
        <v/>
      </c>
      <c r="BI416" s="62"/>
      <c r="BJ416" s="44"/>
      <c r="BK416" s="43"/>
      <c r="BL416" s="7" t="str">
        <f t="shared" si="39"/>
        <v/>
      </c>
      <c r="BM416" s="7" t="str">
        <f>IFERROR(IF(BJ416-BD445&lt;=0,"",BL416/SQRT(Table_pg10[[#This Row],[Удельное сопротивление грунта, Ом·м]])),BL416/SQRT(Table_pg10[[#This Row],[Удельное сопротивление грунта, Ом·м]]))</f>
        <v/>
      </c>
    </row>
    <row r="417" spans="1:65">
      <c r="A417" s="42"/>
      <c r="B417" s="44"/>
      <c r="C417" s="43"/>
      <c r="E417" s="7" t="str">
        <f>IFERROR(IF(B417-B416&lt;=0,"",D417/SQRT(Table_pg[[#This Row],[Удельное сопротивление грунта, Ом·м]])),D417/SQRT(Table_pg[[#This Row],[Удельное сопротивление грунта, Ом·м]]))</f>
        <v/>
      </c>
      <c r="G417" s="49"/>
      <c r="H417" s="59"/>
      <c r="I417" s="56"/>
      <c r="J417" s="52"/>
      <c r="K417" s="7" t="str">
        <f>IFERROR(IF(H417-H416&lt;=0,"",J417/SQRT(Table_pg1[[#This Row],[Удельное сопротивление грунта, Ом·м]])),J417/SQRT(Table_pg1[[#This Row],[Удельное сопротивление грунта, Ом·м]]))</f>
        <v/>
      </c>
      <c r="M417" s="42"/>
      <c r="N417" s="44"/>
      <c r="O417" s="43"/>
      <c r="P417" s="7" t="str">
        <f t="shared" si="40"/>
        <v/>
      </c>
      <c r="Q417" s="7" t="str">
        <f>IFERROR(IF(N417-N416&lt;=0,"",P417/SQRT(Table_pg2[[#This Row],[Удельное сопротивление грунта, Ом·м]])),P417/SQRT(Table_pg2[[#This Row],[Удельное сопротивление грунта, Ом·м]]))</f>
        <v/>
      </c>
      <c r="S417" s="42"/>
      <c r="T417" s="44"/>
      <c r="U417" s="43"/>
      <c r="V417" s="7" t="str">
        <f t="shared" si="41"/>
        <v/>
      </c>
      <c r="W417" s="7" t="str">
        <f>IFERROR(IF(T417-T416&lt;=0,"",V417/SQRT(Table_pg3[[#This Row],[Удельное сопротивление грунта, Ом·м]])),V417/SQRT(Table_pg3[[#This Row],[Удельное сопротивление грунта, Ом·м]]))</f>
        <v/>
      </c>
      <c r="Y417" s="42"/>
      <c r="Z417" s="44"/>
      <c r="AA417" s="43"/>
      <c r="AB417" s="7" t="str">
        <f t="shared" si="46"/>
        <v/>
      </c>
      <c r="AC417" s="7" t="str">
        <f>IFERROR(IF(Z417-Z416&lt;=0,"",AB417/SQRT(Table_pg4[[#This Row],[Удельное сопротивление грунта, Ом·м]])),AB417/SQRT(Table_pg4[[#This Row],[Удельное сопротивление грунта, Ом·м]]))</f>
        <v/>
      </c>
      <c r="AE417" s="42"/>
      <c r="AF417" s="44"/>
      <c r="AG417" s="43"/>
      <c r="AH417" s="7" t="str">
        <f t="shared" si="42"/>
        <v/>
      </c>
      <c r="AI417" s="7" t="str">
        <f>IFERROR(IF(AF417-AF416&lt;=0,"",AH417/SQRT(Table_pg5[[#This Row],[Удельное сопротивление грунта, Ом·м]])),AH417/SQRT(Table_pg5[[#This Row],[Удельное сопротивление грунта, Ом·м]]))</f>
        <v/>
      </c>
      <c r="AK417" s="42"/>
      <c r="AL417" s="44"/>
      <c r="AM417" s="43"/>
      <c r="AN417" s="7" t="str">
        <f t="shared" si="37"/>
        <v/>
      </c>
      <c r="AO417" s="7" t="str">
        <f>IFERROR(IF(AL417-AL416&lt;=0,"",AN417/SQRT(Table_pg6[[#This Row],[Удельное сопротивление грунта, Ом·м]])),AN417/SQRT(Table_pg6[[#This Row],[Удельное сопротивление грунта, Ом·м]]))</f>
        <v/>
      </c>
      <c r="AQ417" s="42"/>
      <c r="AR417" s="44"/>
      <c r="AS417" s="43"/>
      <c r="AT417" s="7" t="str">
        <f t="shared" si="43"/>
        <v/>
      </c>
      <c r="AU417" s="7" t="str">
        <f>IFERROR(IF(AR417-AR416&lt;=0,"",AT417/SQRT(Table_pg7[[#This Row],[Удельное сопротивление грунта, Ом·м]])),AT417/SQRT(Table_pg7[[#This Row],[Удельное сопротивление грунта, Ом·м]]))</f>
        <v/>
      </c>
      <c r="AW417" s="42"/>
      <c r="AX417" s="44"/>
      <c r="AY417" s="43"/>
      <c r="AZ417" s="7" t="str">
        <f t="shared" si="38"/>
        <v/>
      </c>
      <c r="BA417" s="7" t="str">
        <f>IFERROR(IF(AX417-AX416&lt;=0,"",AZ417/SQRT(Table_pg8[[#This Row],[Удельное сопротивление грунта, Ом·м]])),AZ417/SQRT(Table_pg8[[#This Row],[Удельное сопротивление грунта, Ом·м]]))</f>
        <v/>
      </c>
      <c r="BC417" s="42"/>
      <c r="BD417" s="44"/>
      <c r="BE417" s="43"/>
      <c r="BF417" s="7" t="str">
        <f t="shared" si="36"/>
        <v/>
      </c>
      <c r="BG417" s="7" t="str">
        <f>IFERROR(IF(BD417-AX436&lt;=0,"",BF417/SQRT(Table_pg9[[#This Row],[Удельное сопротивление грунта, Ом·м]])),BF417/SQRT(Table_pg9[[#This Row],[Удельное сопротивление грунта, Ом·м]]))</f>
        <v/>
      </c>
      <c r="BI417" s="42"/>
      <c r="BJ417" s="44"/>
      <c r="BK417" s="43"/>
      <c r="BL417" s="7" t="str">
        <f t="shared" si="39"/>
        <v/>
      </c>
      <c r="BM417" s="7" t="str">
        <f>IFERROR(IF(BJ417-BD446&lt;=0,"",BL417/SQRT(Table_pg10[[#This Row],[Удельное сопротивление грунта, Ом·м]])),BL417/SQRT(Table_pg10[[#This Row],[Удельное сопротивление грунта, Ом·м]]))</f>
        <v/>
      </c>
    </row>
    <row r="418" spans="1:65">
      <c r="A418" s="62"/>
      <c r="B418" s="44"/>
      <c r="C418" s="43"/>
      <c r="E418" s="7" t="str">
        <f>IFERROR(IF(B418-B417&lt;=0,"",D418/SQRT(Table_pg[[#This Row],[Удельное сопротивление грунта, Ом·м]])),D418/SQRT(Table_pg[[#This Row],[Удельное сопротивление грунта, Ом·м]]))</f>
        <v/>
      </c>
      <c r="G418" s="38"/>
      <c r="H418" s="58"/>
      <c r="I418" s="55"/>
      <c r="J418" s="53"/>
      <c r="K418" s="7" t="str">
        <f>IFERROR(IF(H418-H417&lt;=0,"",J418/SQRT(Table_pg1[[#This Row],[Удельное сопротивление грунта, Ом·м]])),J418/SQRT(Table_pg1[[#This Row],[Удельное сопротивление грунта, Ом·м]]))</f>
        <v/>
      </c>
      <c r="M418" s="62"/>
      <c r="N418" s="44"/>
      <c r="O418" s="43"/>
      <c r="P418" s="7" t="str">
        <f t="shared" si="40"/>
        <v/>
      </c>
      <c r="Q418" s="7" t="str">
        <f>IFERROR(IF(N418-N417&lt;=0,"",P418/SQRT(Table_pg2[[#This Row],[Удельное сопротивление грунта, Ом·м]])),P418/SQRT(Table_pg2[[#This Row],[Удельное сопротивление грунта, Ом·м]]))</f>
        <v/>
      </c>
      <c r="S418" s="62"/>
      <c r="T418" s="44"/>
      <c r="U418" s="43"/>
      <c r="V418" s="7" t="str">
        <f t="shared" si="41"/>
        <v/>
      </c>
      <c r="W418" s="7" t="str">
        <f>IFERROR(IF(T418-T417&lt;=0,"",V418/SQRT(Table_pg3[[#This Row],[Удельное сопротивление грунта, Ом·м]])),V418/SQRT(Table_pg3[[#This Row],[Удельное сопротивление грунта, Ом·м]]))</f>
        <v/>
      </c>
      <c r="Y418" s="62"/>
      <c r="Z418" s="44"/>
      <c r="AA418" s="43"/>
      <c r="AB418" s="7" t="str">
        <f t="shared" si="46"/>
        <v/>
      </c>
      <c r="AC418" s="7" t="str">
        <f>IFERROR(IF(Z418-Z417&lt;=0,"",AB418/SQRT(Table_pg4[[#This Row],[Удельное сопротивление грунта, Ом·м]])),AB418/SQRT(Table_pg4[[#This Row],[Удельное сопротивление грунта, Ом·м]]))</f>
        <v/>
      </c>
      <c r="AE418" s="62"/>
      <c r="AF418" s="44"/>
      <c r="AG418" s="43"/>
      <c r="AH418" s="7" t="str">
        <f t="shared" si="42"/>
        <v/>
      </c>
      <c r="AI418" s="7" t="str">
        <f>IFERROR(IF(AF418-AF417&lt;=0,"",AH418/SQRT(Table_pg5[[#This Row],[Удельное сопротивление грунта, Ом·м]])),AH418/SQRT(Table_pg5[[#This Row],[Удельное сопротивление грунта, Ом·м]]))</f>
        <v/>
      </c>
      <c r="AK418" s="62"/>
      <c r="AL418" s="44"/>
      <c r="AM418" s="43"/>
      <c r="AN418" s="7" t="str">
        <f t="shared" si="37"/>
        <v/>
      </c>
      <c r="AO418" s="7" t="str">
        <f>IFERROR(IF(AL418-AL417&lt;=0,"",AN418/SQRT(Table_pg6[[#This Row],[Удельное сопротивление грунта, Ом·м]])),AN418/SQRT(Table_pg6[[#This Row],[Удельное сопротивление грунта, Ом·м]]))</f>
        <v/>
      </c>
      <c r="AQ418" s="62"/>
      <c r="AR418" s="44"/>
      <c r="AS418" s="43"/>
      <c r="AT418" s="7" t="str">
        <f t="shared" si="43"/>
        <v/>
      </c>
      <c r="AU418" s="7" t="str">
        <f>IFERROR(IF(AR418-AR417&lt;=0,"",AT418/SQRT(Table_pg7[[#This Row],[Удельное сопротивление грунта, Ом·м]])),AT418/SQRT(Table_pg7[[#This Row],[Удельное сопротивление грунта, Ом·м]]))</f>
        <v/>
      </c>
      <c r="AW418" s="62"/>
      <c r="AX418" s="44"/>
      <c r="AY418" s="43"/>
      <c r="AZ418" s="7" t="str">
        <f t="shared" si="38"/>
        <v/>
      </c>
      <c r="BA418" s="7" t="str">
        <f>IFERROR(IF(AX418-AX417&lt;=0,"",AZ418/SQRT(Table_pg8[[#This Row],[Удельное сопротивление грунта, Ом·м]])),AZ418/SQRT(Table_pg8[[#This Row],[Удельное сопротивление грунта, Ом·м]]))</f>
        <v/>
      </c>
      <c r="BC418" s="62"/>
      <c r="BD418" s="44"/>
      <c r="BE418" s="43"/>
      <c r="BF418" s="7" t="str">
        <f t="shared" ref="BF418:BF481" si="47">IFERROR(IF(BD418-BD417&lt;=0,"",(BD418-BD417)*1000),100)</f>
        <v/>
      </c>
      <c r="BG418" s="7" t="str">
        <f>IFERROR(IF(BD418-AX437&lt;=0,"",BF418/SQRT(Table_pg9[[#This Row],[Удельное сопротивление грунта, Ом·м]])),BF418/SQRT(Table_pg9[[#This Row],[Удельное сопротивление грунта, Ом·м]]))</f>
        <v/>
      </c>
      <c r="BI418" s="62"/>
      <c r="BJ418" s="44"/>
      <c r="BK418" s="43"/>
      <c r="BL418" s="7" t="str">
        <f t="shared" si="39"/>
        <v/>
      </c>
      <c r="BM418" s="7" t="str">
        <f>IFERROR(IF(BJ418-BD447&lt;=0,"",BL418/SQRT(Table_pg10[[#This Row],[Удельное сопротивление грунта, Ом·м]])),BL418/SQRT(Table_pg10[[#This Row],[Удельное сопротивление грунта, Ом·м]]))</f>
        <v/>
      </c>
    </row>
    <row r="419" spans="1:65">
      <c r="A419" s="42"/>
      <c r="B419" s="44"/>
      <c r="C419" s="43"/>
      <c r="E419" s="7" t="str">
        <f>IFERROR(IF(B419-B418&lt;=0,"",D419/SQRT(Table_pg[[#This Row],[Удельное сопротивление грунта, Ом·м]])),D419/SQRT(Table_pg[[#This Row],[Удельное сопротивление грунта, Ом·м]]))</f>
        <v/>
      </c>
      <c r="G419" s="49"/>
      <c r="H419" s="59"/>
      <c r="I419" s="56"/>
      <c r="J419" s="52"/>
      <c r="K419" s="7" t="str">
        <f>IFERROR(IF(H419-H418&lt;=0,"",J419/SQRT(Table_pg1[[#This Row],[Удельное сопротивление грунта, Ом·м]])),J419/SQRT(Table_pg1[[#This Row],[Удельное сопротивление грунта, Ом·м]]))</f>
        <v/>
      </c>
      <c r="M419" s="42"/>
      <c r="N419" s="44"/>
      <c r="O419" s="43"/>
      <c r="P419" s="7" t="str">
        <f t="shared" si="40"/>
        <v/>
      </c>
      <c r="Q419" s="7" t="str">
        <f>IFERROR(IF(N419-N418&lt;=0,"",P419/SQRT(Table_pg2[[#This Row],[Удельное сопротивление грунта, Ом·м]])),P419/SQRT(Table_pg2[[#This Row],[Удельное сопротивление грунта, Ом·м]]))</f>
        <v/>
      </c>
      <c r="S419" s="42"/>
      <c r="T419" s="44"/>
      <c r="U419" s="43"/>
      <c r="V419" s="7" t="str">
        <f t="shared" si="41"/>
        <v/>
      </c>
      <c r="W419" s="7" t="str">
        <f>IFERROR(IF(T419-T418&lt;=0,"",V419/SQRT(Table_pg3[[#This Row],[Удельное сопротивление грунта, Ом·м]])),V419/SQRT(Table_pg3[[#This Row],[Удельное сопротивление грунта, Ом·м]]))</f>
        <v/>
      </c>
      <c r="Y419" s="42"/>
      <c r="Z419" s="44"/>
      <c r="AA419" s="43"/>
      <c r="AB419" s="7" t="str">
        <f t="shared" si="46"/>
        <v/>
      </c>
      <c r="AC419" s="7" t="str">
        <f>IFERROR(IF(Z419-Z418&lt;=0,"",AB419/SQRT(Table_pg4[[#This Row],[Удельное сопротивление грунта, Ом·м]])),AB419/SQRT(Table_pg4[[#This Row],[Удельное сопротивление грунта, Ом·м]]))</f>
        <v/>
      </c>
      <c r="AE419" s="42"/>
      <c r="AF419" s="44"/>
      <c r="AG419" s="43"/>
      <c r="AH419" s="7" t="str">
        <f t="shared" si="42"/>
        <v/>
      </c>
      <c r="AI419" s="7" t="str">
        <f>IFERROR(IF(AF419-AF418&lt;=0,"",AH419/SQRT(Table_pg5[[#This Row],[Удельное сопротивление грунта, Ом·м]])),AH419/SQRT(Table_pg5[[#This Row],[Удельное сопротивление грунта, Ом·м]]))</f>
        <v/>
      </c>
      <c r="AK419" s="42"/>
      <c r="AL419" s="44"/>
      <c r="AM419" s="43"/>
      <c r="AN419" s="7" t="str">
        <f t="shared" si="37"/>
        <v/>
      </c>
      <c r="AO419" s="7" t="str">
        <f>IFERROR(IF(AL419-AL418&lt;=0,"",AN419/SQRT(Table_pg6[[#This Row],[Удельное сопротивление грунта, Ом·м]])),AN419/SQRT(Table_pg6[[#This Row],[Удельное сопротивление грунта, Ом·м]]))</f>
        <v/>
      </c>
      <c r="AQ419" s="42"/>
      <c r="AR419" s="44"/>
      <c r="AS419" s="43"/>
      <c r="AT419" s="7" t="str">
        <f t="shared" si="43"/>
        <v/>
      </c>
      <c r="AU419" s="7" t="str">
        <f>IFERROR(IF(AR419-AR418&lt;=0,"",AT419/SQRT(Table_pg7[[#This Row],[Удельное сопротивление грунта, Ом·м]])),AT419/SQRT(Table_pg7[[#This Row],[Удельное сопротивление грунта, Ом·м]]))</f>
        <v/>
      </c>
      <c r="AW419" s="42"/>
      <c r="AX419" s="44"/>
      <c r="AY419" s="43"/>
      <c r="AZ419" s="7" t="str">
        <f t="shared" si="38"/>
        <v/>
      </c>
      <c r="BA419" s="7" t="str">
        <f>IFERROR(IF(AX419-AX418&lt;=0,"",AZ419/SQRT(Table_pg8[[#This Row],[Удельное сопротивление грунта, Ом·м]])),AZ419/SQRT(Table_pg8[[#This Row],[Удельное сопротивление грунта, Ом·м]]))</f>
        <v/>
      </c>
      <c r="BC419" s="42"/>
      <c r="BD419" s="44"/>
      <c r="BE419" s="43"/>
      <c r="BF419" s="7" t="str">
        <f t="shared" si="47"/>
        <v/>
      </c>
      <c r="BG419" s="7" t="str">
        <f>IFERROR(IF(BD419-AX438&lt;=0,"",BF419/SQRT(Table_pg9[[#This Row],[Удельное сопротивление грунта, Ом·м]])),BF419/SQRT(Table_pg9[[#This Row],[Удельное сопротивление грунта, Ом·м]]))</f>
        <v/>
      </c>
      <c r="BI419" s="42"/>
      <c r="BJ419" s="44"/>
      <c r="BK419" s="43"/>
      <c r="BL419" s="7" t="str">
        <f t="shared" si="39"/>
        <v/>
      </c>
      <c r="BM419" s="7" t="str">
        <f>IFERROR(IF(BJ419-BD448&lt;=0,"",BL419/SQRT(Table_pg10[[#This Row],[Удельное сопротивление грунта, Ом·м]])),BL419/SQRT(Table_pg10[[#This Row],[Удельное сопротивление грунта, Ом·м]]))</f>
        <v/>
      </c>
    </row>
    <row r="420" spans="1:65">
      <c r="A420" s="62"/>
      <c r="B420" s="44"/>
      <c r="C420" s="43"/>
      <c r="E420" s="7" t="str">
        <f>IFERROR(IF(B420-B419&lt;=0,"",D420/SQRT(Table_pg[[#This Row],[Удельное сопротивление грунта, Ом·м]])),D420/SQRT(Table_pg[[#This Row],[Удельное сопротивление грунта, Ом·м]]))</f>
        <v/>
      </c>
      <c r="G420" s="38"/>
      <c r="H420" s="58"/>
      <c r="I420" s="55"/>
      <c r="J420" s="53"/>
      <c r="K420" s="7" t="str">
        <f>IFERROR(IF(H420-H419&lt;=0,"",J420/SQRT(Table_pg1[[#This Row],[Удельное сопротивление грунта, Ом·м]])),J420/SQRT(Table_pg1[[#This Row],[Удельное сопротивление грунта, Ом·м]]))</f>
        <v/>
      </c>
      <c r="M420" s="62"/>
      <c r="N420" s="44"/>
      <c r="O420" s="43"/>
      <c r="P420" s="7" t="str">
        <f t="shared" si="40"/>
        <v/>
      </c>
      <c r="Q420" s="7" t="str">
        <f>IFERROR(IF(N420-N419&lt;=0,"",P420/SQRT(Table_pg2[[#This Row],[Удельное сопротивление грунта, Ом·м]])),P420/SQRT(Table_pg2[[#This Row],[Удельное сопротивление грунта, Ом·м]]))</f>
        <v/>
      </c>
      <c r="S420" s="62"/>
      <c r="T420" s="44"/>
      <c r="U420" s="43"/>
      <c r="V420" s="7" t="str">
        <f t="shared" si="41"/>
        <v/>
      </c>
      <c r="W420" s="7" t="str">
        <f>IFERROR(IF(T420-T419&lt;=0,"",V420/SQRT(Table_pg3[[#This Row],[Удельное сопротивление грунта, Ом·м]])),V420/SQRT(Table_pg3[[#This Row],[Удельное сопротивление грунта, Ом·м]]))</f>
        <v/>
      </c>
      <c r="Y420" s="62"/>
      <c r="Z420" s="44"/>
      <c r="AA420" s="43"/>
      <c r="AB420" s="7" t="str">
        <f t="shared" si="46"/>
        <v/>
      </c>
      <c r="AC420" s="7" t="str">
        <f>IFERROR(IF(Z420-Z419&lt;=0,"",AB420/SQRT(Table_pg4[[#This Row],[Удельное сопротивление грунта, Ом·м]])),AB420/SQRT(Table_pg4[[#This Row],[Удельное сопротивление грунта, Ом·м]]))</f>
        <v/>
      </c>
      <c r="AE420" s="62"/>
      <c r="AF420" s="44"/>
      <c r="AG420" s="43"/>
      <c r="AH420" s="7" t="str">
        <f t="shared" si="42"/>
        <v/>
      </c>
      <c r="AI420" s="7" t="str">
        <f>IFERROR(IF(AF420-AF419&lt;=0,"",AH420/SQRT(Table_pg5[[#This Row],[Удельное сопротивление грунта, Ом·м]])),AH420/SQRT(Table_pg5[[#This Row],[Удельное сопротивление грунта, Ом·м]]))</f>
        <v/>
      </c>
      <c r="AK420" s="62"/>
      <c r="AL420" s="44"/>
      <c r="AM420" s="43"/>
      <c r="AN420" s="7" t="str">
        <f t="shared" si="37"/>
        <v/>
      </c>
      <c r="AO420" s="7" t="str">
        <f>IFERROR(IF(AL420-AL419&lt;=0,"",AN420/SQRT(Table_pg6[[#This Row],[Удельное сопротивление грунта, Ом·м]])),AN420/SQRT(Table_pg6[[#This Row],[Удельное сопротивление грунта, Ом·м]]))</f>
        <v/>
      </c>
      <c r="AQ420" s="62"/>
      <c r="AR420" s="44"/>
      <c r="AS420" s="43"/>
      <c r="AT420" s="7" t="str">
        <f t="shared" si="43"/>
        <v/>
      </c>
      <c r="AU420" s="7" t="str">
        <f>IFERROR(IF(AR420-AR419&lt;=0,"",AT420/SQRT(Table_pg7[[#This Row],[Удельное сопротивление грунта, Ом·м]])),AT420/SQRT(Table_pg7[[#This Row],[Удельное сопротивление грунта, Ом·м]]))</f>
        <v/>
      </c>
      <c r="AW420" s="62"/>
      <c r="AX420" s="44"/>
      <c r="AY420" s="43"/>
      <c r="AZ420" s="7" t="str">
        <f t="shared" si="38"/>
        <v/>
      </c>
      <c r="BA420" s="7" t="str">
        <f>IFERROR(IF(AX420-AX419&lt;=0,"",AZ420/SQRT(Table_pg8[[#This Row],[Удельное сопротивление грунта, Ом·м]])),AZ420/SQRT(Table_pg8[[#This Row],[Удельное сопротивление грунта, Ом·м]]))</f>
        <v/>
      </c>
      <c r="BC420" s="62"/>
      <c r="BD420" s="44"/>
      <c r="BE420" s="43"/>
      <c r="BF420" s="7" t="str">
        <f t="shared" si="47"/>
        <v/>
      </c>
      <c r="BG420" s="7" t="str">
        <f>IFERROR(IF(BD420-AX439&lt;=0,"",BF420/SQRT(Table_pg9[[#This Row],[Удельное сопротивление грунта, Ом·м]])),BF420/SQRT(Table_pg9[[#This Row],[Удельное сопротивление грунта, Ом·м]]))</f>
        <v/>
      </c>
      <c r="BI420" s="62"/>
      <c r="BJ420" s="44"/>
      <c r="BK420" s="43"/>
      <c r="BL420" s="7" t="str">
        <f t="shared" si="39"/>
        <v/>
      </c>
      <c r="BM420" s="7" t="str">
        <f>IFERROR(IF(BJ420-BD449&lt;=0,"",BL420/SQRT(Table_pg10[[#This Row],[Удельное сопротивление грунта, Ом·м]])),BL420/SQRT(Table_pg10[[#This Row],[Удельное сопротивление грунта, Ом·м]]))</f>
        <v/>
      </c>
    </row>
    <row r="421" spans="1:65">
      <c r="A421" s="42"/>
      <c r="B421" s="44"/>
      <c r="C421" s="43"/>
      <c r="E421" s="7" t="str">
        <f>IFERROR(IF(B421-B420&lt;=0,"",D421/SQRT(Table_pg[[#This Row],[Удельное сопротивление грунта, Ом·м]])),D421/SQRT(Table_pg[[#This Row],[Удельное сопротивление грунта, Ом·м]]))</f>
        <v/>
      </c>
      <c r="G421" s="49"/>
      <c r="H421" s="59"/>
      <c r="I421" s="56"/>
      <c r="J421" s="52"/>
      <c r="K421" s="7" t="str">
        <f>IFERROR(IF(H421-H420&lt;=0,"",J421/SQRT(Table_pg1[[#This Row],[Удельное сопротивление грунта, Ом·м]])),J421/SQRT(Table_pg1[[#This Row],[Удельное сопротивление грунта, Ом·м]]))</f>
        <v/>
      </c>
      <c r="M421" s="42"/>
      <c r="N421" s="44"/>
      <c r="O421" s="43"/>
      <c r="P421" s="7" t="str">
        <f t="shared" si="40"/>
        <v/>
      </c>
      <c r="Q421" s="7" t="str">
        <f>IFERROR(IF(N421-N420&lt;=0,"",P421/SQRT(Table_pg2[[#This Row],[Удельное сопротивление грунта, Ом·м]])),P421/SQRT(Table_pg2[[#This Row],[Удельное сопротивление грунта, Ом·м]]))</f>
        <v/>
      </c>
      <c r="S421" s="42"/>
      <c r="T421" s="44"/>
      <c r="U421" s="43"/>
      <c r="V421" s="7" t="str">
        <f t="shared" si="41"/>
        <v/>
      </c>
      <c r="W421" s="7" t="str">
        <f>IFERROR(IF(T421-T420&lt;=0,"",V421/SQRT(Table_pg3[[#This Row],[Удельное сопротивление грунта, Ом·м]])),V421/SQRT(Table_pg3[[#This Row],[Удельное сопротивление грунта, Ом·м]]))</f>
        <v/>
      </c>
      <c r="Y421" s="42"/>
      <c r="Z421" s="44"/>
      <c r="AA421" s="43"/>
      <c r="AB421" s="7" t="str">
        <f t="shared" si="46"/>
        <v/>
      </c>
      <c r="AC421" s="7" t="str">
        <f>IFERROR(IF(Z421-Z420&lt;=0,"",AB421/SQRT(Table_pg4[[#This Row],[Удельное сопротивление грунта, Ом·м]])),AB421/SQRT(Table_pg4[[#This Row],[Удельное сопротивление грунта, Ом·м]]))</f>
        <v/>
      </c>
      <c r="AE421" s="42"/>
      <c r="AF421" s="44"/>
      <c r="AG421" s="43"/>
      <c r="AH421" s="7" t="str">
        <f t="shared" si="42"/>
        <v/>
      </c>
      <c r="AI421" s="7" t="str">
        <f>IFERROR(IF(AF421-AF420&lt;=0,"",AH421/SQRT(Table_pg5[[#This Row],[Удельное сопротивление грунта, Ом·м]])),AH421/SQRT(Table_pg5[[#This Row],[Удельное сопротивление грунта, Ом·м]]))</f>
        <v/>
      </c>
      <c r="AK421" s="42"/>
      <c r="AL421" s="44"/>
      <c r="AM421" s="43"/>
      <c r="AN421" s="7" t="str">
        <f t="shared" si="37"/>
        <v/>
      </c>
      <c r="AO421" s="7" t="str">
        <f>IFERROR(IF(AL421-AL420&lt;=0,"",AN421/SQRT(Table_pg6[[#This Row],[Удельное сопротивление грунта, Ом·м]])),AN421/SQRT(Table_pg6[[#This Row],[Удельное сопротивление грунта, Ом·м]]))</f>
        <v/>
      </c>
      <c r="AQ421" s="42"/>
      <c r="AR421" s="44"/>
      <c r="AS421" s="43"/>
      <c r="AT421" s="7" t="str">
        <f t="shared" si="43"/>
        <v/>
      </c>
      <c r="AU421" s="7" t="str">
        <f>IFERROR(IF(AR421-AR420&lt;=0,"",AT421/SQRT(Table_pg7[[#This Row],[Удельное сопротивление грунта, Ом·м]])),AT421/SQRT(Table_pg7[[#This Row],[Удельное сопротивление грунта, Ом·м]]))</f>
        <v/>
      </c>
      <c r="AW421" s="42"/>
      <c r="AX421" s="44"/>
      <c r="AY421" s="43"/>
      <c r="AZ421" s="7" t="str">
        <f t="shared" si="38"/>
        <v/>
      </c>
      <c r="BA421" s="7" t="str">
        <f>IFERROR(IF(AX421-AX420&lt;=0,"",AZ421/SQRT(Table_pg8[[#This Row],[Удельное сопротивление грунта, Ом·м]])),AZ421/SQRT(Table_pg8[[#This Row],[Удельное сопротивление грунта, Ом·м]]))</f>
        <v/>
      </c>
      <c r="BC421" s="42"/>
      <c r="BD421" s="44"/>
      <c r="BE421" s="43"/>
      <c r="BF421" s="7" t="str">
        <f t="shared" si="47"/>
        <v/>
      </c>
      <c r="BG421" s="7" t="str">
        <f>IFERROR(IF(BD421-AX440&lt;=0,"",BF421/SQRT(Table_pg9[[#This Row],[Удельное сопротивление грунта, Ом·м]])),BF421/SQRT(Table_pg9[[#This Row],[Удельное сопротивление грунта, Ом·м]]))</f>
        <v/>
      </c>
      <c r="BI421" s="42"/>
      <c r="BJ421" s="44"/>
      <c r="BK421" s="43"/>
      <c r="BL421" s="7" t="str">
        <f t="shared" si="39"/>
        <v/>
      </c>
      <c r="BM421" s="7" t="str">
        <f>IFERROR(IF(BJ421-BD450&lt;=0,"",BL421/SQRT(Table_pg10[[#This Row],[Удельное сопротивление грунта, Ом·м]])),BL421/SQRT(Table_pg10[[#This Row],[Удельное сопротивление грунта, Ом·м]]))</f>
        <v/>
      </c>
    </row>
    <row r="422" spans="1:65">
      <c r="A422" s="62"/>
      <c r="B422" s="44"/>
      <c r="C422" s="43"/>
      <c r="E422" s="7" t="str">
        <f>IFERROR(IF(B422-B421&lt;=0,"",D422/SQRT(Table_pg[[#This Row],[Удельное сопротивление грунта, Ом·м]])),D422/SQRT(Table_pg[[#This Row],[Удельное сопротивление грунта, Ом·м]]))</f>
        <v/>
      </c>
      <c r="G422" s="38"/>
      <c r="H422" s="58"/>
      <c r="I422" s="55"/>
      <c r="J422" s="53"/>
      <c r="K422" s="7" t="str">
        <f>IFERROR(IF(H422-H421&lt;=0,"",J422/SQRT(Table_pg1[[#This Row],[Удельное сопротивление грунта, Ом·м]])),J422/SQRT(Table_pg1[[#This Row],[Удельное сопротивление грунта, Ом·м]]))</f>
        <v/>
      </c>
      <c r="M422" s="62"/>
      <c r="N422" s="44"/>
      <c r="O422" s="43"/>
      <c r="P422" s="7" t="str">
        <f t="shared" si="40"/>
        <v/>
      </c>
      <c r="Q422" s="7" t="str">
        <f>IFERROR(IF(N422-N421&lt;=0,"",P422/SQRT(Table_pg2[[#This Row],[Удельное сопротивление грунта, Ом·м]])),P422/SQRT(Table_pg2[[#This Row],[Удельное сопротивление грунта, Ом·м]]))</f>
        <v/>
      </c>
      <c r="S422" s="62"/>
      <c r="T422" s="44"/>
      <c r="U422" s="43"/>
      <c r="V422" s="7" t="str">
        <f t="shared" si="41"/>
        <v/>
      </c>
      <c r="W422" s="7" t="str">
        <f>IFERROR(IF(T422-T421&lt;=0,"",V422/SQRT(Table_pg3[[#This Row],[Удельное сопротивление грунта, Ом·м]])),V422/SQRT(Table_pg3[[#This Row],[Удельное сопротивление грунта, Ом·м]]))</f>
        <v/>
      </c>
      <c r="Y422" s="62"/>
      <c r="Z422" s="44"/>
      <c r="AA422" s="43"/>
      <c r="AB422" s="7" t="str">
        <f t="shared" si="46"/>
        <v/>
      </c>
      <c r="AC422" s="7" t="str">
        <f>IFERROR(IF(Z422-Z421&lt;=0,"",AB422/SQRT(Table_pg4[[#This Row],[Удельное сопротивление грунта, Ом·м]])),AB422/SQRT(Table_pg4[[#This Row],[Удельное сопротивление грунта, Ом·м]]))</f>
        <v/>
      </c>
      <c r="AE422" s="62"/>
      <c r="AF422" s="44"/>
      <c r="AG422" s="43"/>
      <c r="AH422" s="7" t="str">
        <f t="shared" si="42"/>
        <v/>
      </c>
      <c r="AI422" s="7" t="str">
        <f>IFERROR(IF(AF422-AF421&lt;=0,"",AH422/SQRT(Table_pg5[[#This Row],[Удельное сопротивление грунта, Ом·м]])),AH422/SQRT(Table_pg5[[#This Row],[Удельное сопротивление грунта, Ом·м]]))</f>
        <v/>
      </c>
      <c r="AK422" s="62"/>
      <c r="AL422" s="44"/>
      <c r="AM422" s="43"/>
      <c r="AN422" s="7" t="str">
        <f t="shared" si="37"/>
        <v/>
      </c>
      <c r="AO422" s="7" t="str">
        <f>IFERROR(IF(AL422-AL421&lt;=0,"",AN422/SQRT(Table_pg6[[#This Row],[Удельное сопротивление грунта, Ом·м]])),AN422/SQRT(Table_pg6[[#This Row],[Удельное сопротивление грунта, Ом·м]]))</f>
        <v/>
      </c>
      <c r="AQ422" s="62"/>
      <c r="AR422" s="44"/>
      <c r="AS422" s="43"/>
      <c r="AT422" s="7" t="str">
        <f t="shared" si="43"/>
        <v/>
      </c>
      <c r="AU422" s="7" t="str">
        <f>IFERROR(IF(AR422-AR421&lt;=0,"",AT422/SQRT(Table_pg7[[#This Row],[Удельное сопротивление грунта, Ом·м]])),AT422/SQRT(Table_pg7[[#This Row],[Удельное сопротивление грунта, Ом·м]]))</f>
        <v/>
      </c>
      <c r="AW422" s="62"/>
      <c r="AX422" s="44"/>
      <c r="AY422" s="43"/>
      <c r="AZ422" s="7" t="str">
        <f t="shared" si="38"/>
        <v/>
      </c>
      <c r="BA422" s="7" t="str">
        <f>IFERROR(IF(AX422-AX421&lt;=0,"",AZ422/SQRT(Table_pg8[[#This Row],[Удельное сопротивление грунта, Ом·м]])),AZ422/SQRT(Table_pg8[[#This Row],[Удельное сопротивление грунта, Ом·м]]))</f>
        <v/>
      </c>
      <c r="BC422" s="62"/>
      <c r="BD422" s="44"/>
      <c r="BE422" s="43"/>
      <c r="BF422" s="7" t="str">
        <f t="shared" si="47"/>
        <v/>
      </c>
      <c r="BG422" s="7" t="str">
        <f>IFERROR(IF(BD422-AX441&lt;=0,"",BF422/SQRT(Table_pg9[[#This Row],[Удельное сопротивление грунта, Ом·м]])),BF422/SQRT(Table_pg9[[#This Row],[Удельное сопротивление грунта, Ом·м]]))</f>
        <v/>
      </c>
      <c r="BI422" s="62"/>
      <c r="BJ422" s="44"/>
      <c r="BK422" s="43"/>
      <c r="BL422" s="7" t="str">
        <f t="shared" si="39"/>
        <v/>
      </c>
      <c r="BM422" s="7" t="str">
        <f>IFERROR(IF(BJ422-BD451&lt;=0,"",BL422/SQRT(Table_pg10[[#This Row],[Удельное сопротивление грунта, Ом·м]])),BL422/SQRT(Table_pg10[[#This Row],[Удельное сопротивление грунта, Ом·м]]))</f>
        <v/>
      </c>
    </row>
    <row r="423" spans="1:65">
      <c r="A423" s="42"/>
      <c r="B423" s="44"/>
      <c r="C423" s="43"/>
      <c r="E423" s="7" t="str">
        <f>IFERROR(IF(B423-B422&lt;=0,"",D423/SQRT(Table_pg[[#This Row],[Удельное сопротивление грунта, Ом·м]])),D423/SQRT(Table_pg[[#This Row],[Удельное сопротивление грунта, Ом·м]]))</f>
        <v/>
      </c>
      <c r="G423" s="49"/>
      <c r="H423" s="59"/>
      <c r="I423" s="56"/>
      <c r="J423" s="52"/>
      <c r="K423" s="7" t="str">
        <f>IFERROR(IF(H423-H422&lt;=0,"",J423/SQRT(Table_pg1[[#This Row],[Удельное сопротивление грунта, Ом·м]])),J423/SQRT(Table_pg1[[#This Row],[Удельное сопротивление грунта, Ом·м]]))</f>
        <v/>
      </c>
      <c r="M423" s="42"/>
      <c r="N423" s="44"/>
      <c r="O423" s="43"/>
      <c r="P423" s="7" t="str">
        <f t="shared" si="40"/>
        <v/>
      </c>
      <c r="Q423" s="7" t="str">
        <f>IFERROR(IF(N423-N422&lt;=0,"",P423/SQRT(Table_pg2[[#This Row],[Удельное сопротивление грунта, Ом·м]])),P423/SQRT(Table_pg2[[#This Row],[Удельное сопротивление грунта, Ом·м]]))</f>
        <v/>
      </c>
      <c r="S423" s="42"/>
      <c r="T423" s="44"/>
      <c r="U423" s="43"/>
      <c r="V423" s="7" t="str">
        <f t="shared" si="41"/>
        <v/>
      </c>
      <c r="W423" s="7" t="str">
        <f>IFERROR(IF(T423-T422&lt;=0,"",V423/SQRT(Table_pg3[[#This Row],[Удельное сопротивление грунта, Ом·м]])),V423/SQRT(Table_pg3[[#This Row],[Удельное сопротивление грунта, Ом·м]]))</f>
        <v/>
      </c>
      <c r="Y423" s="42"/>
      <c r="Z423" s="44"/>
      <c r="AA423" s="43"/>
      <c r="AB423" s="7" t="str">
        <f t="shared" si="46"/>
        <v/>
      </c>
      <c r="AC423" s="7" t="str">
        <f>IFERROR(IF(Z423-Z422&lt;=0,"",AB423/SQRT(Table_pg4[[#This Row],[Удельное сопротивление грунта, Ом·м]])),AB423/SQRT(Table_pg4[[#This Row],[Удельное сопротивление грунта, Ом·м]]))</f>
        <v/>
      </c>
      <c r="AE423" s="42"/>
      <c r="AF423" s="44"/>
      <c r="AG423" s="43"/>
      <c r="AH423" s="7" t="str">
        <f t="shared" si="42"/>
        <v/>
      </c>
      <c r="AI423" s="7" t="str">
        <f>IFERROR(IF(AF423-AF422&lt;=0,"",AH423/SQRT(Table_pg5[[#This Row],[Удельное сопротивление грунта, Ом·м]])),AH423/SQRT(Table_pg5[[#This Row],[Удельное сопротивление грунта, Ом·м]]))</f>
        <v/>
      </c>
      <c r="AK423" s="42"/>
      <c r="AL423" s="44"/>
      <c r="AM423" s="43"/>
      <c r="AN423" s="7" t="str">
        <f t="shared" si="37"/>
        <v/>
      </c>
      <c r="AO423" s="7" t="str">
        <f>IFERROR(IF(AL423-AL422&lt;=0,"",AN423/SQRT(Table_pg6[[#This Row],[Удельное сопротивление грунта, Ом·м]])),AN423/SQRT(Table_pg6[[#This Row],[Удельное сопротивление грунта, Ом·м]]))</f>
        <v/>
      </c>
      <c r="AQ423" s="42"/>
      <c r="AR423" s="44"/>
      <c r="AS423" s="43"/>
      <c r="AT423" s="7" t="str">
        <f t="shared" si="43"/>
        <v/>
      </c>
      <c r="AU423" s="7" t="str">
        <f>IFERROR(IF(AR423-AR422&lt;=0,"",AT423/SQRT(Table_pg7[[#This Row],[Удельное сопротивление грунта, Ом·м]])),AT423/SQRT(Table_pg7[[#This Row],[Удельное сопротивление грунта, Ом·м]]))</f>
        <v/>
      </c>
      <c r="AW423" s="42"/>
      <c r="AX423" s="44"/>
      <c r="AY423" s="43"/>
      <c r="AZ423" s="7" t="str">
        <f t="shared" si="38"/>
        <v/>
      </c>
      <c r="BA423" s="7" t="str">
        <f>IFERROR(IF(AX423-AX422&lt;=0,"",AZ423/SQRT(Table_pg8[[#This Row],[Удельное сопротивление грунта, Ом·м]])),AZ423/SQRT(Table_pg8[[#This Row],[Удельное сопротивление грунта, Ом·м]]))</f>
        <v/>
      </c>
      <c r="BC423" s="42"/>
      <c r="BD423" s="44"/>
      <c r="BE423" s="43"/>
      <c r="BF423" s="7" t="str">
        <f t="shared" si="47"/>
        <v/>
      </c>
      <c r="BG423" s="7" t="str">
        <f>IFERROR(IF(BD423-AX442&lt;=0,"",BF423/SQRT(Table_pg9[[#This Row],[Удельное сопротивление грунта, Ом·м]])),BF423/SQRT(Table_pg9[[#This Row],[Удельное сопротивление грунта, Ом·м]]))</f>
        <v/>
      </c>
      <c r="BI423" s="42"/>
      <c r="BJ423" s="44"/>
      <c r="BK423" s="43"/>
      <c r="BL423" s="7" t="str">
        <f t="shared" si="39"/>
        <v/>
      </c>
      <c r="BM423" s="7" t="str">
        <f>IFERROR(IF(BJ423-BD452&lt;=0,"",BL423/SQRT(Table_pg10[[#This Row],[Удельное сопротивление грунта, Ом·м]])),BL423/SQRT(Table_pg10[[#This Row],[Удельное сопротивление грунта, Ом·м]]))</f>
        <v/>
      </c>
    </row>
    <row r="424" spans="1:65">
      <c r="A424" s="62"/>
      <c r="B424" s="44"/>
      <c r="C424" s="43"/>
      <c r="E424" s="7" t="str">
        <f>IFERROR(IF(B424-B423&lt;=0,"",D424/SQRT(Table_pg[[#This Row],[Удельное сопротивление грунта, Ом·м]])),D424/SQRT(Table_pg[[#This Row],[Удельное сопротивление грунта, Ом·м]]))</f>
        <v/>
      </c>
      <c r="G424" s="38"/>
      <c r="H424" s="58"/>
      <c r="I424" s="55"/>
      <c r="J424" s="53"/>
      <c r="K424" s="7" t="str">
        <f>IFERROR(IF(H424-H423&lt;=0,"",J424/SQRT(Table_pg1[[#This Row],[Удельное сопротивление грунта, Ом·м]])),J424/SQRT(Table_pg1[[#This Row],[Удельное сопротивление грунта, Ом·м]]))</f>
        <v/>
      </c>
      <c r="M424" s="62"/>
      <c r="N424" s="44"/>
      <c r="O424" s="43"/>
      <c r="P424" s="7" t="str">
        <f t="shared" si="40"/>
        <v/>
      </c>
      <c r="Q424" s="7" t="str">
        <f>IFERROR(IF(N424-N423&lt;=0,"",P424/SQRT(Table_pg2[[#This Row],[Удельное сопротивление грунта, Ом·м]])),P424/SQRT(Table_pg2[[#This Row],[Удельное сопротивление грунта, Ом·м]]))</f>
        <v/>
      </c>
      <c r="S424" s="62"/>
      <c r="T424" s="44"/>
      <c r="U424" s="43"/>
      <c r="V424" s="7" t="str">
        <f t="shared" si="41"/>
        <v/>
      </c>
      <c r="W424" s="7" t="str">
        <f>IFERROR(IF(T424-T423&lt;=0,"",V424/SQRT(Table_pg3[[#This Row],[Удельное сопротивление грунта, Ом·м]])),V424/SQRT(Table_pg3[[#This Row],[Удельное сопротивление грунта, Ом·м]]))</f>
        <v/>
      </c>
      <c r="Y424" s="62"/>
      <c r="Z424" s="44"/>
      <c r="AA424" s="43"/>
      <c r="AB424" s="7" t="str">
        <f t="shared" si="46"/>
        <v/>
      </c>
      <c r="AC424" s="7" t="str">
        <f>IFERROR(IF(Z424-Z423&lt;=0,"",AB424/SQRT(Table_pg4[[#This Row],[Удельное сопротивление грунта, Ом·м]])),AB424/SQRT(Table_pg4[[#This Row],[Удельное сопротивление грунта, Ом·м]]))</f>
        <v/>
      </c>
      <c r="AE424" s="62"/>
      <c r="AF424" s="44"/>
      <c r="AG424" s="43"/>
      <c r="AH424" s="7" t="str">
        <f t="shared" si="42"/>
        <v/>
      </c>
      <c r="AI424" s="7" t="str">
        <f>IFERROR(IF(AF424-AF423&lt;=0,"",AH424/SQRT(Table_pg5[[#This Row],[Удельное сопротивление грунта, Ом·м]])),AH424/SQRT(Table_pg5[[#This Row],[Удельное сопротивление грунта, Ом·м]]))</f>
        <v/>
      </c>
      <c r="AK424" s="62"/>
      <c r="AL424" s="44"/>
      <c r="AM424" s="43"/>
      <c r="AN424" s="7" t="str">
        <f t="shared" si="37"/>
        <v/>
      </c>
      <c r="AO424" s="7" t="str">
        <f>IFERROR(IF(AL424-AL423&lt;=0,"",AN424/SQRT(Table_pg6[[#This Row],[Удельное сопротивление грунта, Ом·м]])),AN424/SQRT(Table_pg6[[#This Row],[Удельное сопротивление грунта, Ом·м]]))</f>
        <v/>
      </c>
      <c r="AQ424" s="62"/>
      <c r="AR424" s="44"/>
      <c r="AS424" s="43"/>
      <c r="AT424" s="7" t="str">
        <f t="shared" si="43"/>
        <v/>
      </c>
      <c r="AU424" s="7" t="str">
        <f>IFERROR(IF(AR424-AR423&lt;=0,"",AT424/SQRT(Table_pg7[[#This Row],[Удельное сопротивление грунта, Ом·м]])),AT424/SQRT(Table_pg7[[#This Row],[Удельное сопротивление грунта, Ом·м]]))</f>
        <v/>
      </c>
      <c r="AW424" s="62"/>
      <c r="AX424" s="44"/>
      <c r="AY424" s="43"/>
      <c r="AZ424" s="7" t="str">
        <f t="shared" si="38"/>
        <v/>
      </c>
      <c r="BA424" s="7" t="str">
        <f>IFERROR(IF(AX424-AX423&lt;=0,"",AZ424/SQRT(Table_pg8[[#This Row],[Удельное сопротивление грунта, Ом·м]])),AZ424/SQRT(Table_pg8[[#This Row],[Удельное сопротивление грунта, Ом·м]]))</f>
        <v/>
      </c>
      <c r="BC424" s="62"/>
      <c r="BD424" s="44"/>
      <c r="BE424" s="43"/>
      <c r="BF424" s="7" t="str">
        <f t="shared" si="47"/>
        <v/>
      </c>
      <c r="BG424" s="7" t="str">
        <f>IFERROR(IF(BD424-AX443&lt;=0,"",BF424/SQRT(Table_pg9[[#This Row],[Удельное сопротивление грунта, Ом·м]])),BF424/SQRT(Table_pg9[[#This Row],[Удельное сопротивление грунта, Ом·м]]))</f>
        <v/>
      </c>
      <c r="BI424" s="62"/>
      <c r="BJ424" s="44"/>
      <c r="BK424" s="43"/>
      <c r="BL424" s="7" t="str">
        <f t="shared" si="39"/>
        <v/>
      </c>
      <c r="BM424" s="7" t="str">
        <f>IFERROR(IF(BJ424-BD453&lt;=0,"",BL424/SQRT(Table_pg10[[#This Row],[Удельное сопротивление грунта, Ом·м]])),BL424/SQRT(Table_pg10[[#This Row],[Удельное сопротивление грунта, Ом·м]]))</f>
        <v/>
      </c>
    </row>
    <row r="425" spans="1:65">
      <c r="A425" s="42"/>
      <c r="B425" s="44"/>
      <c r="C425" s="43"/>
      <c r="E425" s="7" t="str">
        <f>IFERROR(IF(B425-B424&lt;=0,"",D425/SQRT(Table_pg[[#This Row],[Удельное сопротивление грунта, Ом·м]])),D425/SQRT(Table_pg[[#This Row],[Удельное сопротивление грунта, Ом·м]]))</f>
        <v/>
      </c>
      <c r="G425" s="49"/>
      <c r="H425" s="59"/>
      <c r="I425" s="56"/>
      <c r="J425" s="52"/>
      <c r="K425" s="7" t="str">
        <f>IFERROR(IF(H425-H424&lt;=0,"",J425/SQRT(Table_pg1[[#This Row],[Удельное сопротивление грунта, Ом·м]])),J425/SQRT(Table_pg1[[#This Row],[Удельное сопротивление грунта, Ом·м]]))</f>
        <v/>
      </c>
      <c r="M425" s="42"/>
      <c r="N425" s="44"/>
      <c r="O425" s="43"/>
      <c r="P425" s="7" t="str">
        <f t="shared" si="40"/>
        <v/>
      </c>
      <c r="Q425" s="7" t="str">
        <f>IFERROR(IF(N425-N424&lt;=0,"",P425/SQRT(Table_pg2[[#This Row],[Удельное сопротивление грунта, Ом·м]])),P425/SQRT(Table_pg2[[#This Row],[Удельное сопротивление грунта, Ом·м]]))</f>
        <v/>
      </c>
      <c r="S425" s="42"/>
      <c r="T425" s="44"/>
      <c r="U425" s="43"/>
      <c r="V425" s="7" t="str">
        <f t="shared" si="41"/>
        <v/>
      </c>
      <c r="W425" s="7" t="str">
        <f>IFERROR(IF(T425-T424&lt;=0,"",V425/SQRT(Table_pg3[[#This Row],[Удельное сопротивление грунта, Ом·м]])),V425/SQRT(Table_pg3[[#This Row],[Удельное сопротивление грунта, Ом·м]]))</f>
        <v/>
      </c>
      <c r="Y425" s="42"/>
      <c r="Z425" s="44"/>
      <c r="AA425" s="43"/>
      <c r="AB425" s="7" t="str">
        <f t="shared" si="46"/>
        <v/>
      </c>
      <c r="AC425" s="7" t="str">
        <f>IFERROR(IF(Z425-Z424&lt;=0,"",AB425/SQRT(Table_pg4[[#This Row],[Удельное сопротивление грунта, Ом·м]])),AB425/SQRT(Table_pg4[[#This Row],[Удельное сопротивление грунта, Ом·м]]))</f>
        <v/>
      </c>
      <c r="AE425" s="42"/>
      <c r="AF425" s="44"/>
      <c r="AG425" s="43"/>
      <c r="AH425" s="7" t="str">
        <f t="shared" si="42"/>
        <v/>
      </c>
      <c r="AI425" s="7" t="str">
        <f>IFERROR(IF(AF425-AF424&lt;=0,"",AH425/SQRT(Table_pg5[[#This Row],[Удельное сопротивление грунта, Ом·м]])),AH425/SQRT(Table_pg5[[#This Row],[Удельное сопротивление грунта, Ом·м]]))</f>
        <v/>
      </c>
      <c r="AK425" s="42"/>
      <c r="AL425" s="44"/>
      <c r="AM425" s="43"/>
      <c r="AN425" s="7" t="str">
        <f t="shared" ref="AN425:AN488" si="48">IFERROR(IF(AL425-AL424&lt;=0,"",(AL425-AL424)*1000),100)</f>
        <v/>
      </c>
      <c r="AO425" s="7" t="str">
        <f>IFERROR(IF(AL425-AL424&lt;=0,"",AN425/SQRT(Table_pg6[[#This Row],[Удельное сопротивление грунта, Ом·м]])),AN425/SQRT(Table_pg6[[#This Row],[Удельное сопротивление грунта, Ом·м]]))</f>
        <v/>
      </c>
      <c r="AQ425" s="42"/>
      <c r="AR425" s="44"/>
      <c r="AS425" s="43"/>
      <c r="AT425" s="7" t="str">
        <f t="shared" si="43"/>
        <v/>
      </c>
      <c r="AU425" s="7" t="str">
        <f>IFERROR(IF(AR425-AR424&lt;=0,"",AT425/SQRT(Table_pg7[[#This Row],[Удельное сопротивление грунта, Ом·м]])),AT425/SQRT(Table_pg7[[#This Row],[Удельное сопротивление грунта, Ом·м]]))</f>
        <v/>
      </c>
      <c r="AW425" s="42"/>
      <c r="AX425" s="44"/>
      <c r="AY425" s="43"/>
      <c r="AZ425" s="7" t="str">
        <f t="shared" ref="AZ425:AZ488" si="49">IFERROR(IF(AX425-AX424&lt;=0,"",(AX425-AX424)*1000),100)</f>
        <v/>
      </c>
      <c r="BA425" s="7" t="str">
        <f>IFERROR(IF(AX425-AX424&lt;=0,"",AZ425/SQRT(Table_pg8[[#This Row],[Удельное сопротивление грунта, Ом·м]])),AZ425/SQRT(Table_pg8[[#This Row],[Удельное сопротивление грунта, Ом·м]]))</f>
        <v/>
      </c>
      <c r="BC425" s="42"/>
      <c r="BD425" s="44"/>
      <c r="BE425" s="43"/>
      <c r="BF425" s="7" t="str">
        <f t="shared" si="47"/>
        <v/>
      </c>
      <c r="BG425" s="7" t="str">
        <f>IFERROR(IF(BD425-AX444&lt;=0,"",BF425/SQRT(Table_pg9[[#This Row],[Удельное сопротивление грунта, Ом·м]])),BF425/SQRT(Table_pg9[[#This Row],[Удельное сопротивление грунта, Ом·м]]))</f>
        <v/>
      </c>
      <c r="BI425" s="42"/>
      <c r="BJ425" s="44"/>
      <c r="BK425" s="43"/>
      <c r="BL425" s="7" t="str">
        <f t="shared" si="39"/>
        <v/>
      </c>
      <c r="BM425" s="7" t="str">
        <f>IFERROR(IF(BJ425-BD454&lt;=0,"",BL425/SQRT(Table_pg10[[#This Row],[Удельное сопротивление грунта, Ом·м]])),BL425/SQRT(Table_pg10[[#This Row],[Удельное сопротивление грунта, Ом·м]]))</f>
        <v/>
      </c>
    </row>
    <row r="426" spans="1:65">
      <c r="A426" s="62"/>
      <c r="B426" s="44"/>
      <c r="C426" s="43"/>
      <c r="E426" s="7" t="str">
        <f>IFERROR(IF(B426-B425&lt;=0,"",D426/SQRT(Table_pg[[#This Row],[Удельное сопротивление грунта, Ом·м]])),D426/SQRT(Table_pg[[#This Row],[Удельное сопротивление грунта, Ом·м]]))</f>
        <v/>
      </c>
      <c r="G426" s="38"/>
      <c r="H426" s="58"/>
      <c r="I426" s="55"/>
      <c r="J426" s="53"/>
      <c r="K426" s="7" t="str">
        <f>IFERROR(IF(H426-H425&lt;=0,"",J426/SQRT(Table_pg1[[#This Row],[Удельное сопротивление грунта, Ом·м]])),J426/SQRT(Table_pg1[[#This Row],[Удельное сопротивление грунта, Ом·м]]))</f>
        <v/>
      </c>
      <c r="M426" s="62"/>
      <c r="N426" s="44"/>
      <c r="O426" s="43"/>
      <c r="P426" s="7" t="str">
        <f t="shared" si="40"/>
        <v/>
      </c>
      <c r="Q426" s="7" t="str">
        <f>IFERROR(IF(N426-N425&lt;=0,"",P426/SQRT(Table_pg2[[#This Row],[Удельное сопротивление грунта, Ом·м]])),P426/SQRT(Table_pg2[[#This Row],[Удельное сопротивление грунта, Ом·м]]))</f>
        <v/>
      </c>
      <c r="S426" s="62"/>
      <c r="T426" s="44"/>
      <c r="U426" s="43"/>
      <c r="V426" s="7" t="str">
        <f t="shared" si="41"/>
        <v/>
      </c>
      <c r="W426" s="7" t="str">
        <f>IFERROR(IF(T426-T425&lt;=0,"",V426/SQRT(Table_pg3[[#This Row],[Удельное сопротивление грунта, Ом·м]])),V426/SQRT(Table_pg3[[#This Row],[Удельное сопротивление грунта, Ом·м]]))</f>
        <v/>
      </c>
      <c r="Y426" s="62"/>
      <c r="Z426" s="44"/>
      <c r="AA426" s="43"/>
      <c r="AB426" s="7" t="str">
        <f t="shared" si="46"/>
        <v/>
      </c>
      <c r="AC426" s="7" t="str">
        <f>IFERROR(IF(Z426-Z425&lt;=0,"",AB426/SQRT(Table_pg4[[#This Row],[Удельное сопротивление грунта, Ом·м]])),AB426/SQRT(Table_pg4[[#This Row],[Удельное сопротивление грунта, Ом·м]]))</f>
        <v/>
      </c>
      <c r="AE426" s="62"/>
      <c r="AF426" s="44"/>
      <c r="AG426" s="43"/>
      <c r="AH426" s="7" t="str">
        <f t="shared" si="42"/>
        <v/>
      </c>
      <c r="AI426" s="7" t="str">
        <f>IFERROR(IF(AF426-AF425&lt;=0,"",AH426/SQRT(Table_pg5[[#This Row],[Удельное сопротивление грунта, Ом·м]])),AH426/SQRT(Table_pg5[[#This Row],[Удельное сопротивление грунта, Ом·м]]))</f>
        <v/>
      </c>
      <c r="AK426" s="62"/>
      <c r="AL426" s="44"/>
      <c r="AM426" s="43"/>
      <c r="AN426" s="7" t="str">
        <f t="shared" si="48"/>
        <v/>
      </c>
      <c r="AO426" s="7" t="str">
        <f>IFERROR(IF(AL426-AL425&lt;=0,"",AN426/SQRT(Table_pg6[[#This Row],[Удельное сопротивление грунта, Ом·м]])),AN426/SQRT(Table_pg6[[#This Row],[Удельное сопротивление грунта, Ом·м]]))</f>
        <v/>
      </c>
      <c r="AQ426" s="62"/>
      <c r="AR426" s="44"/>
      <c r="AS426" s="43"/>
      <c r="AT426" s="7" t="str">
        <f t="shared" si="43"/>
        <v/>
      </c>
      <c r="AU426" s="7" t="str">
        <f>IFERROR(IF(AR426-AR425&lt;=0,"",AT426/SQRT(Table_pg7[[#This Row],[Удельное сопротивление грунта, Ом·м]])),AT426/SQRT(Table_pg7[[#This Row],[Удельное сопротивление грунта, Ом·м]]))</f>
        <v/>
      </c>
      <c r="AW426" s="62"/>
      <c r="AX426" s="44"/>
      <c r="AY426" s="43"/>
      <c r="AZ426" s="7" t="str">
        <f t="shared" si="49"/>
        <v/>
      </c>
      <c r="BA426" s="7" t="str">
        <f>IFERROR(IF(AX426-AX425&lt;=0,"",AZ426/SQRT(Table_pg8[[#This Row],[Удельное сопротивление грунта, Ом·м]])),AZ426/SQRT(Table_pg8[[#This Row],[Удельное сопротивление грунта, Ом·м]]))</f>
        <v/>
      </c>
      <c r="BC426" s="62"/>
      <c r="BD426" s="44"/>
      <c r="BE426" s="43"/>
      <c r="BF426" s="7" t="str">
        <f t="shared" si="47"/>
        <v/>
      </c>
      <c r="BG426" s="7" t="str">
        <f>IFERROR(IF(BD426-AX445&lt;=0,"",BF426/SQRT(Table_pg9[[#This Row],[Удельное сопротивление грунта, Ом·м]])),BF426/SQRT(Table_pg9[[#This Row],[Удельное сопротивление грунта, Ом·м]]))</f>
        <v/>
      </c>
      <c r="BI426" s="62"/>
      <c r="BJ426" s="44"/>
      <c r="BK426" s="43"/>
      <c r="BL426" s="7" t="str">
        <f t="shared" si="39"/>
        <v/>
      </c>
      <c r="BM426" s="7" t="str">
        <f>IFERROR(IF(BJ426-BD455&lt;=0,"",BL426/SQRT(Table_pg10[[#This Row],[Удельное сопротивление грунта, Ом·м]])),BL426/SQRT(Table_pg10[[#This Row],[Удельное сопротивление грунта, Ом·м]]))</f>
        <v/>
      </c>
    </row>
    <row r="427" spans="1:65">
      <c r="A427" s="42"/>
      <c r="B427" s="44"/>
      <c r="C427" s="43"/>
      <c r="E427" s="7" t="str">
        <f>IFERROR(IF(B427-B426&lt;=0,"",D427/SQRT(Table_pg[[#This Row],[Удельное сопротивление грунта, Ом·м]])),D427/SQRT(Table_pg[[#This Row],[Удельное сопротивление грунта, Ом·м]]))</f>
        <v/>
      </c>
      <c r="G427" s="49"/>
      <c r="H427" s="59"/>
      <c r="I427" s="56"/>
      <c r="J427" s="52"/>
      <c r="K427" s="7" t="str">
        <f>IFERROR(IF(H427-H426&lt;=0,"",J427/SQRT(Table_pg1[[#This Row],[Удельное сопротивление грунта, Ом·м]])),J427/SQRT(Table_pg1[[#This Row],[Удельное сопротивление грунта, Ом·м]]))</f>
        <v/>
      </c>
      <c r="M427" s="42"/>
      <c r="N427" s="44"/>
      <c r="O427" s="43"/>
      <c r="P427" s="7" t="str">
        <f t="shared" si="40"/>
        <v/>
      </c>
      <c r="Q427" s="7" t="str">
        <f>IFERROR(IF(N427-N426&lt;=0,"",P427/SQRT(Table_pg2[[#This Row],[Удельное сопротивление грунта, Ом·м]])),P427/SQRT(Table_pg2[[#This Row],[Удельное сопротивление грунта, Ом·м]]))</f>
        <v/>
      </c>
      <c r="S427" s="42"/>
      <c r="T427" s="44"/>
      <c r="U427" s="43"/>
      <c r="V427" s="7" t="str">
        <f t="shared" si="41"/>
        <v/>
      </c>
      <c r="W427" s="7" t="str">
        <f>IFERROR(IF(T427-T426&lt;=0,"",V427/SQRT(Table_pg3[[#This Row],[Удельное сопротивление грунта, Ом·м]])),V427/SQRT(Table_pg3[[#This Row],[Удельное сопротивление грунта, Ом·м]]))</f>
        <v/>
      </c>
      <c r="Y427" s="42"/>
      <c r="Z427" s="44"/>
      <c r="AA427" s="43"/>
      <c r="AB427" s="7" t="str">
        <f t="shared" si="46"/>
        <v/>
      </c>
      <c r="AC427" s="7" t="str">
        <f>IFERROR(IF(Z427-Z426&lt;=0,"",AB427/SQRT(Table_pg4[[#This Row],[Удельное сопротивление грунта, Ом·м]])),AB427/SQRT(Table_pg4[[#This Row],[Удельное сопротивление грунта, Ом·м]]))</f>
        <v/>
      </c>
      <c r="AE427" s="42"/>
      <c r="AF427" s="44"/>
      <c r="AG427" s="43"/>
      <c r="AH427" s="7" t="str">
        <f t="shared" si="42"/>
        <v/>
      </c>
      <c r="AI427" s="7" t="str">
        <f>IFERROR(IF(AF427-AF426&lt;=0,"",AH427/SQRT(Table_pg5[[#This Row],[Удельное сопротивление грунта, Ом·м]])),AH427/SQRT(Table_pg5[[#This Row],[Удельное сопротивление грунта, Ом·м]]))</f>
        <v/>
      </c>
      <c r="AK427" s="42"/>
      <c r="AL427" s="44"/>
      <c r="AM427" s="43"/>
      <c r="AN427" s="7" t="str">
        <f t="shared" si="48"/>
        <v/>
      </c>
      <c r="AO427" s="7" t="str">
        <f>IFERROR(IF(AL427-AL426&lt;=0,"",AN427/SQRT(Table_pg6[[#This Row],[Удельное сопротивление грунта, Ом·м]])),AN427/SQRT(Table_pg6[[#This Row],[Удельное сопротивление грунта, Ом·м]]))</f>
        <v/>
      </c>
      <c r="AQ427" s="42"/>
      <c r="AR427" s="44"/>
      <c r="AS427" s="43"/>
      <c r="AT427" s="7" t="str">
        <f t="shared" si="43"/>
        <v/>
      </c>
      <c r="AU427" s="7" t="str">
        <f>IFERROR(IF(AR427-AR426&lt;=0,"",AT427/SQRT(Table_pg7[[#This Row],[Удельное сопротивление грунта, Ом·м]])),AT427/SQRT(Table_pg7[[#This Row],[Удельное сопротивление грунта, Ом·м]]))</f>
        <v/>
      </c>
      <c r="AW427" s="42"/>
      <c r="AX427" s="44"/>
      <c r="AY427" s="43"/>
      <c r="AZ427" s="7" t="str">
        <f t="shared" si="49"/>
        <v/>
      </c>
      <c r="BA427" s="7" t="str">
        <f>IFERROR(IF(AX427-AX426&lt;=0,"",AZ427/SQRT(Table_pg8[[#This Row],[Удельное сопротивление грунта, Ом·м]])),AZ427/SQRT(Table_pg8[[#This Row],[Удельное сопротивление грунта, Ом·м]]))</f>
        <v/>
      </c>
      <c r="BC427" s="42"/>
      <c r="BD427" s="44"/>
      <c r="BE427" s="43"/>
      <c r="BF427" s="7" t="str">
        <f t="shared" si="47"/>
        <v/>
      </c>
      <c r="BG427" s="7" t="str">
        <f>IFERROR(IF(BD427-AX446&lt;=0,"",BF427/SQRT(Table_pg9[[#This Row],[Удельное сопротивление грунта, Ом·м]])),BF427/SQRT(Table_pg9[[#This Row],[Удельное сопротивление грунта, Ом·м]]))</f>
        <v/>
      </c>
      <c r="BI427" s="42"/>
      <c r="BJ427" s="44"/>
      <c r="BK427" s="43"/>
      <c r="BL427" s="7" t="str">
        <f t="shared" si="39"/>
        <v/>
      </c>
      <c r="BM427" s="7" t="str">
        <f>IFERROR(IF(BJ427-BD456&lt;=0,"",BL427/SQRT(Table_pg10[[#This Row],[Удельное сопротивление грунта, Ом·м]])),BL427/SQRT(Table_pg10[[#This Row],[Удельное сопротивление грунта, Ом·м]]))</f>
        <v/>
      </c>
    </row>
    <row r="428" spans="1:65">
      <c r="A428" s="62"/>
      <c r="B428" s="44"/>
      <c r="C428" s="43"/>
      <c r="E428" s="7" t="str">
        <f>IFERROR(IF(B428-B427&lt;=0,"",D428/SQRT(Table_pg[[#This Row],[Удельное сопротивление грунта, Ом·м]])),D428/SQRT(Table_pg[[#This Row],[Удельное сопротивление грунта, Ом·м]]))</f>
        <v/>
      </c>
      <c r="G428" s="38"/>
      <c r="H428" s="58"/>
      <c r="I428" s="55"/>
      <c r="J428" s="53"/>
      <c r="K428" s="7" t="str">
        <f>IFERROR(IF(H428-H427&lt;=0,"",J428/SQRT(Table_pg1[[#This Row],[Удельное сопротивление грунта, Ом·м]])),J428/SQRT(Table_pg1[[#This Row],[Удельное сопротивление грунта, Ом·м]]))</f>
        <v/>
      </c>
      <c r="M428" s="62"/>
      <c r="N428" s="44"/>
      <c r="O428" s="43"/>
      <c r="P428" s="7" t="str">
        <f t="shared" si="40"/>
        <v/>
      </c>
      <c r="Q428" s="7" t="str">
        <f>IFERROR(IF(N428-N427&lt;=0,"",P428/SQRT(Table_pg2[[#This Row],[Удельное сопротивление грунта, Ом·м]])),P428/SQRT(Table_pg2[[#This Row],[Удельное сопротивление грунта, Ом·м]]))</f>
        <v/>
      </c>
      <c r="S428" s="62"/>
      <c r="T428" s="44"/>
      <c r="U428" s="43"/>
      <c r="V428" s="7" t="str">
        <f t="shared" si="41"/>
        <v/>
      </c>
      <c r="W428" s="7" t="str">
        <f>IFERROR(IF(T428-T427&lt;=0,"",V428/SQRT(Table_pg3[[#This Row],[Удельное сопротивление грунта, Ом·м]])),V428/SQRT(Table_pg3[[#This Row],[Удельное сопротивление грунта, Ом·м]]))</f>
        <v/>
      </c>
      <c r="Y428" s="62"/>
      <c r="Z428" s="44"/>
      <c r="AA428" s="43"/>
      <c r="AB428" s="7" t="str">
        <f t="shared" si="46"/>
        <v/>
      </c>
      <c r="AC428" s="7" t="str">
        <f>IFERROR(IF(Z428-Z427&lt;=0,"",AB428/SQRT(Table_pg4[[#This Row],[Удельное сопротивление грунта, Ом·м]])),AB428/SQRT(Table_pg4[[#This Row],[Удельное сопротивление грунта, Ом·м]]))</f>
        <v/>
      </c>
      <c r="AE428" s="62"/>
      <c r="AF428" s="44"/>
      <c r="AG428" s="43"/>
      <c r="AH428" s="7" t="str">
        <f t="shared" si="42"/>
        <v/>
      </c>
      <c r="AI428" s="7" t="str">
        <f>IFERROR(IF(AF428-AF427&lt;=0,"",AH428/SQRT(Table_pg5[[#This Row],[Удельное сопротивление грунта, Ом·м]])),AH428/SQRT(Table_pg5[[#This Row],[Удельное сопротивление грунта, Ом·м]]))</f>
        <v/>
      </c>
      <c r="AK428" s="62"/>
      <c r="AL428" s="44"/>
      <c r="AM428" s="43"/>
      <c r="AN428" s="7" t="str">
        <f t="shared" si="48"/>
        <v/>
      </c>
      <c r="AO428" s="7" t="str">
        <f>IFERROR(IF(AL428-AL427&lt;=0,"",AN428/SQRT(Table_pg6[[#This Row],[Удельное сопротивление грунта, Ом·м]])),AN428/SQRT(Table_pg6[[#This Row],[Удельное сопротивление грунта, Ом·м]]))</f>
        <v/>
      </c>
      <c r="AQ428" s="62"/>
      <c r="AR428" s="44"/>
      <c r="AS428" s="43"/>
      <c r="AT428" s="7" t="str">
        <f t="shared" si="43"/>
        <v/>
      </c>
      <c r="AU428" s="7" t="str">
        <f>IFERROR(IF(AR428-AR427&lt;=0,"",AT428/SQRT(Table_pg7[[#This Row],[Удельное сопротивление грунта, Ом·м]])),AT428/SQRT(Table_pg7[[#This Row],[Удельное сопротивление грунта, Ом·м]]))</f>
        <v/>
      </c>
      <c r="AW428" s="62"/>
      <c r="AX428" s="44"/>
      <c r="AY428" s="43"/>
      <c r="AZ428" s="7" t="str">
        <f t="shared" si="49"/>
        <v/>
      </c>
      <c r="BA428" s="7" t="str">
        <f>IFERROR(IF(AX428-AX427&lt;=0,"",AZ428/SQRT(Table_pg8[[#This Row],[Удельное сопротивление грунта, Ом·м]])),AZ428/SQRT(Table_pg8[[#This Row],[Удельное сопротивление грунта, Ом·м]]))</f>
        <v/>
      </c>
      <c r="BC428" s="62"/>
      <c r="BD428" s="44"/>
      <c r="BE428" s="43"/>
      <c r="BF428" s="7" t="str">
        <f t="shared" si="47"/>
        <v/>
      </c>
      <c r="BG428" s="7" t="str">
        <f>IFERROR(IF(BD428-AX447&lt;=0,"",BF428/SQRT(Table_pg9[[#This Row],[Удельное сопротивление грунта, Ом·м]])),BF428/SQRT(Table_pg9[[#This Row],[Удельное сопротивление грунта, Ом·м]]))</f>
        <v/>
      </c>
      <c r="BI428" s="62"/>
      <c r="BJ428" s="44"/>
      <c r="BK428" s="43"/>
      <c r="BL428" s="7" t="str">
        <f t="shared" si="39"/>
        <v/>
      </c>
      <c r="BM428" s="7" t="str">
        <f>IFERROR(IF(BJ428-BD457&lt;=0,"",BL428/SQRT(Table_pg10[[#This Row],[Удельное сопротивление грунта, Ом·м]])),BL428/SQRT(Table_pg10[[#This Row],[Удельное сопротивление грунта, Ом·м]]))</f>
        <v/>
      </c>
    </row>
    <row r="429" spans="1:65">
      <c r="A429" s="42"/>
      <c r="B429" s="44"/>
      <c r="C429" s="43"/>
      <c r="E429" s="7" t="str">
        <f>IFERROR(IF(B429-B428&lt;=0,"",D429/SQRT(Table_pg[[#This Row],[Удельное сопротивление грунта, Ом·м]])),D429/SQRT(Table_pg[[#This Row],[Удельное сопротивление грунта, Ом·м]]))</f>
        <v/>
      </c>
      <c r="G429" s="49"/>
      <c r="H429" s="59"/>
      <c r="I429" s="56"/>
      <c r="J429" s="52"/>
      <c r="K429" s="7" t="str">
        <f>IFERROR(IF(H429-H428&lt;=0,"",J429/SQRT(Table_pg1[[#This Row],[Удельное сопротивление грунта, Ом·м]])),J429/SQRT(Table_pg1[[#This Row],[Удельное сопротивление грунта, Ом·м]]))</f>
        <v/>
      </c>
      <c r="M429" s="42"/>
      <c r="N429" s="44"/>
      <c r="O429" s="43"/>
      <c r="P429" s="7" t="str">
        <f t="shared" si="40"/>
        <v/>
      </c>
      <c r="Q429" s="7" t="str">
        <f>IFERROR(IF(N429-N428&lt;=0,"",P429/SQRT(Table_pg2[[#This Row],[Удельное сопротивление грунта, Ом·м]])),P429/SQRT(Table_pg2[[#This Row],[Удельное сопротивление грунта, Ом·м]]))</f>
        <v/>
      </c>
      <c r="S429" s="42"/>
      <c r="T429" s="44"/>
      <c r="U429" s="43"/>
      <c r="V429" s="7" t="str">
        <f t="shared" si="41"/>
        <v/>
      </c>
      <c r="W429" s="7" t="str">
        <f>IFERROR(IF(T429-T428&lt;=0,"",V429/SQRT(Table_pg3[[#This Row],[Удельное сопротивление грунта, Ом·м]])),V429/SQRT(Table_pg3[[#This Row],[Удельное сопротивление грунта, Ом·м]]))</f>
        <v/>
      </c>
      <c r="Y429" s="42"/>
      <c r="Z429" s="44"/>
      <c r="AA429" s="43"/>
      <c r="AB429" s="7" t="str">
        <f t="shared" si="46"/>
        <v/>
      </c>
      <c r="AC429" s="7" t="str">
        <f>IFERROR(IF(Z429-Z428&lt;=0,"",AB429/SQRT(Table_pg4[[#This Row],[Удельное сопротивление грунта, Ом·м]])),AB429/SQRT(Table_pg4[[#This Row],[Удельное сопротивление грунта, Ом·м]]))</f>
        <v/>
      </c>
      <c r="AE429" s="42"/>
      <c r="AF429" s="44"/>
      <c r="AG429" s="43"/>
      <c r="AH429" s="7" t="str">
        <f t="shared" si="42"/>
        <v/>
      </c>
      <c r="AI429" s="7" t="str">
        <f>IFERROR(IF(AF429-AF428&lt;=0,"",AH429/SQRT(Table_pg5[[#This Row],[Удельное сопротивление грунта, Ом·м]])),AH429/SQRT(Table_pg5[[#This Row],[Удельное сопротивление грунта, Ом·м]]))</f>
        <v/>
      </c>
      <c r="AK429" s="42"/>
      <c r="AL429" s="44"/>
      <c r="AM429" s="43"/>
      <c r="AN429" s="7" t="str">
        <f t="shared" si="48"/>
        <v/>
      </c>
      <c r="AO429" s="7" t="str">
        <f>IFERROR(IF(AL429-AL428&lt;=0,"",AN429/SQRT(Table_pg6[[#This Row],[Удельное сопротивление грунта, Ом·м]])),AN429/SQRT(Table_pg6[[#This Row],[Удельное сопротивление грунта, Ом·м]]))</f>
        <v/>
      </c>
      <c r="AQ429" s="42"/>
      <c r="AR429" s="44"/>
      <c r="AS429" s="43"/>
      <c r="AT429" s="7" t="str">
        <f t="shared" si="43"/>
        <v/>
      </c>
      <c r="AU429" s="7" t="str">
        <f>IFERROR(IF(AR429-AR428&lt;=0,"",AT429/SQRT(Table_pg7[[#This Row],[Удельное сопротивление грунта, Ом·м]])),AT429/SQRT(Table_pg7[[#This Row],[Удельное сопротивление грунта, Ом·м]]))</f>
        <v/>
      </c>
      <c r="AW429" s="42"/>
      <c r="AX429" s="44"/>
      <c r="AY429" s="43"/>
      <c r="AZ429" s="7" t="str">
        <f t="shared" si="49"/>
        <v/>
      </c>
      <c r="BA429" s="7" t="str">
        <f>IFERROR(IF(AX429-AX428&lt;=0,"",AZ429/SQRT(Table_pg8[[#This Row],[Удельное сопротивление грунта, Ом·м]])),AZ429/SQRT(Table_pg8[[#This Row],[Удельное сопротивление грунта, Ом·м]]))</f>
        <v/>
      </c>
      <c r="BC429" s="42"/>
      <c r="BD429" s="44"/>
      <c r="BE429" s="43"/>
      <c r="BF429" s="7" t="str">
        <f t="shared" si="47"/>
        <v/>
      </c>
      <c r="BG429" s="7" t="str">
        <f>IFERROR(IF(BD429-AX448&lt;=0,"",BF429/SQRT(Table_pg9[[#This Row],[Удельное сопротивление грунта, Ом·м]])),BF429/SQRT(Table_pg9[[#This Row],[Удельное сопротивление грунта, Ом·м]]))</f>
        <v/>
      </c>
      <c r="BI429" s="42"/>
      <c r="BJ429" s="44"/>
      <c r="BK429" s="43"/>
      <c r="BL429" s="7" t="str">
        <f t="shared" si="39"/>
        <v/>
      </c>
      <c r="BM429" s="7" t="str">
        <f>IFERROR(IF(BJ429-BD458&lt;=0,"",BL429/SQRT(Table_pg10[[#This Row],[Удельное сопротивление грунта, Ом·м]])),BL429/SQRT(Table_pg10[[#This Row],[Удельное сопротивление грунта, Ом·м]]))</f>
        <v/>
      </c>
    </row>
    <row r="430" spans="1:65">
      <c r="A430" s="62"/>
      <c r="B430" s="44"/>
      <c r="C430" s="43"/>
      <c r="E430" s="7" t="str">
        <f>IFERROR(IF(B430-B429&lt;=0,"",D430/SQRT(Table_pg[[#This Row],[Удельное сопротивление грунта, Ом·м]])),D430/SQRT(Table_pg[[#This Row],[Удельное сопротивление грунта, Ом·м]]))</f>
        <v/>
      </c>
      <c r="G430" s="38"/>
      <c r="H430" s="58"/>
      <c r="I430" s="55"/>
      <c r="J430" s="53"/>
      <c r="K430" s="7" t="str">
        <f>IFERROR(IF(H430-H429&lt;=0,"",J430/SQRT(Table_pg1[[#This Row],[Удельное сопротивление грунта, Ом·м]])),J430/SQRT(Table_pg1[[#This Row],[Удельное сопротивление грунта, Ом·м]]))</f>
        <v/>
      </c>
      <c r="M430" s="62"/>
      <c r="N430" s="44"/>
      <c r="O430" s="43"/>
      <c r="P430" s="7" t="str">
        <f t="shared" si="40"/>
        <v/>
      </c>
      <c r="Q430" s="7" t="str">
        <f>IFERROR(IF(N430-N429&lt;=0,"",P430/SQRT(Table_pg2[[#This Row],[Удельное сопротивление грунта, Ом·м]])),P430/SQRT(Table_pg2[[#This Row],[Удельное сопротивление грунта, Ом·м]]))</f>
        <v/>
      </c>
      <c r="S430" s="62"/>
      <c r="T430" s="44"/>
      <c r="U430" s="43"/>
      <c r="V430" s="7" t="str">
        <f t="shared" si="41"/>
        <v/>
      </c>
      <c r="W430" s="7" t="str">
        <f>IFERROR(IF(T430-T429&lt;=0,"",V430/SQRT(Table_pg3[[#This Row],[Удельное сопротивление грунта, Ом·м]])),V430/SQRT(Table_pg3[[#This Row],[Удельное сопротивление грунта, Ом·м]]))</f>
        <v/>
      </c>
      <c r="Y430" s="62"/>
      <c r="Z430" s="44"/>
      <c r="AA430" s="43"/>
      <c r="AB430" s="7" t="str">
        <f t="shared" si="46"/>
        <v/>
      </c>
      <c r="AC430" s="7" t="str">
        <f>IFERROR(IF(Z430-Z429&lt;=0,"",AB430/SQRT(Table_pg4[[#This Row],[Удельное сопротивление грунта, Ом·м]])),AB430/SQRT(Table_pg4[[#This Row],[Удельное сопротивление грунта, Ом·м]]))</f>
        <v/>
      </c>
      <c r="AE430" s="62"/>
      <c r="AF430" s="44"/>
      <c r="AG430" s="43"/>
      <c r="AH430" s="7" t="str">
        <f t="shared" si="42"/>
        <v/>
      </c>
      <c r="AI430" s="7" t="str">
        <f>IFERROR(IF(AF430-AF429&lt;=0,"",AH430/SQRT(Table_pg5[[#This Row],[Удельное сопротивление грунта, Ом·м]])),AH430/SQRT(Table_pg5[[#This Row],[Удельное сопротивление грунта, Ом·м]]))</f>
        <v/>
      </c>
      <c r="AK430" s="62"/>
      <c r="AL430" s="44"/>
      <c r="AM430" s="43"/>
      <c r="AN430" s="7" t="str">
        <f t="shared" si="48"/>
        <v/>
      </c>
      <c r="AO430" s="7" t="str">
        <f>IFERROR(IF(AL430-AL429&lt;=0,"",AN430/SQRT(Table_pg6[[#This Row],[Удельное сопротивление грунта, Ом·м]])),AN430/SQRT(Table_pg6[[#This Row],[Удельное сопротивление грунта, Ом·м]]))</f>
        <v/>
      </c>
      <c r="AQ430" s="62"/>
      <c r="AR430" s="44"/>
      <c r="AS430" s="43"/>
      <c r="AT430" s="7" t="str">
        <f t="shared" si="43"/>
        <v/>
      </c>
      <c r="AU430" s="7" t="str">
        <f>IFERROR(IF(AR430-AR429&lt;=0,"",AT430/SQRT(Table_pg7[[#This Row],[Удельное сопротивление грунта, Ом·м]])),AT430/SQRT(Table_pg7[[#This Row],[Удельное сопротивление грунта, Ом·м]]))</f>
        <v/>
      </c>
      <c r="AW430" s="62"/>
      <c r="AX430" s="44"/>
      <c r="AY430" s="43"/>
      <c r="AZ430" s="7" t="str">
        <f t="shared" si="49"/>
        <v/>
      </c>
      <c r="BA430" s="7" t="str">
        <f>IFERROR(IF(AX430-AX429&lt;=0,"",AZ430/SQRT(Table_pg8[[#This Row],[Удельное сопротивление грунта, Ом·м]])),AZ430/SQRT(Table_pg8[[#This Row],[Удельное сопротивление грунта, Ом·м]]))</f>
        <v/>
      </c>
      <c r="BC430" s="62"/>
      <c r="BD430" s="44"/>
      <c r="BE430" s="43"/>
      <c r="BF430" s="7" t="str">
        <f t="shared" si="47"/>
        <v/>
      </c>
      <c r="BG430" s="7" t="str">
        <f>IFERROR(IF(BD430-AX449&lt;=0,"",BF430/SQRT(Table_pg9[[#This Row],[Удельное сопротивление грунта, Ом·м]])),BF430/SQRT(Table_pg9[[#This Row],[Удельное сопротивление грунта, Ом·м]]))</f>
        <v/>
      </c>
      <c r="BI430" s="62"/>
      <c r="BJ430" s="44"/>
      <c r="BK430" s="43"/>
      <c r="BL430" s="7" t="str">
        <f t="shared" si="39"/>
        <v/>
      </c>
      <c r="BM430" s="7" t="str">
        <f>IFERROR(IF(BJ430-BD459&lt;=0,"",BL430/SQRT(Table_pg10[[#This Row],[Удельное сопротивление грунта, Ом·м]])),BL430/SQRT(Table_pg10[[#This Row],[Удельное сопротивление грунта, Ом·м]]))</f>
        <v/>
      </c>
    </row>
    <row r="431" spans="1:65">
      <c r="A431" s="42"/>
      <c r="B431" s="44"/>
      <c r="C431" s="43"/>
      <c r="E431" s="7" t="str">
        <f>IFERROR(IF(B431-B430&lt;=0,"",D431/SQRT(Table_pg[[#This Row],[Удельное сопротивление грунта, Ом·м]])),D431/SQRT(Table_pg[[#This Row],[Удельное сопротивление грунта, Ом·м]]))</f>
        <v/>
      </c>
      <c r="G431" s="49"/>
      <c r="H431" s="59"/>
      <c r="I431" s="56"/>
      <c r="J431" s="52"/>
      <c r="K431" s="7" t="str">
        <f>IFERROR(IF(H431-H430&lt;=0,"",J431/SQRT(Table_pg1[[#This Row],[Удельное сопротивление грунта, Ом·м]])),J431/SQRT(Table_pg1[[#This Row],[Удельное сопротивление грунта, Ом·м]]))</f>
        <v/>
      </c>
      <c r="M431" s="42"/>
      <c r="N431" s="44"/>
      <c r="O431" s="43"/>
      <c r="P431" s="7" t="str">
        <f t="shared" si="40"/>
        <v/>
      </c>
      <c r="Q431" s="7" t="str">
        <f>IFERROR(IF(N431-N430&lt;=0,"",P431/SQRT(Table_pg2[[#This Row],[Удельное сопротивление грунта, Ом·м]])),P431/SQRT(Table_pg2[[#This Row],[Удельное сопротивление грунта, Ом·м]]))</f>
        <v/>
      </c>
      <c r="S431" s="42"/>
      <c r="T431" s="44"/>
      <c r="U431" s="43"/>
      <c r="V431" s="7" t="str">
        <f t="shared" si="41"/>
        <v/>
      </c>
      <c r="W431" s="7" t="str">
        <f>IFERROR(IF(T431-T430&lt;=0,"",V431/SQRT(Table_pg3[[#This Row],[Удельное сопротивление грунта, Ом·м]])),V431/SQRT(Table_pg3[[#This Row],[Удельное сопротивление грунта, Ом·м]]))</f>
        <v/>
      </c>
      <c r="Y431" s="42"/>
      <c r="Z431" s="44"/>
      <c r="AA431" s="43"/>
      <c r="AB431" s="7" t="str">
        <f t="shared" si="46"/>
        <v/>
      </c>
      <c r="AC431" s="7" t="str">
        <f>IFERROR(IF(Z431-Z430&lt;=0,"",AB431/SQRT(Table_pg4[[#This Row],[Удельное сопротивление грунта, Ом·м]])),AB431/SQRT(Table_pg4[[#This Row],[Удельное сопротивление грунта, Ом·м]]))</f>
        <v/>
      </c>
      <c r="AE431" s="42"/>
      <c r="AF431" s="44"/>
      <c r="AG431" s="43"/>
      <c r="AH431" s="7" t="str">
        <f t="shared" si="42"/>
        <v/>
      </c>
      <c r="AI431" s="7" t="str">
        <f>IFERROR(IF(AF431-AF430&lt;=0,"",AH431/SQRT(Table_pg5[[#This Row],[Удельное сопротивление грунта, Ом·м]])),AH431/SQRT(Table_pg5[[#This Row],[Удельное сопротивление грунта, Ом·м]]))</f>
        <v/>
      </c>
      <c r="AK431" s="42"/>
      <c r="AL431" s="44"/>
      <c r="AM431" s="43"/>
      <c r="AN431" s="7" t="str">
        <f t="shared" si="48"/>
        <v/>
      </c>
      <c r="AO431" s="7" t="str">
        <f>IFERROR(IF(AL431-AL430&lt;=0,"",AN431/SQRT(Table_pg6[[#This Row],[Удельное сопротивление грунта, Ом·м]])),AN431/SQRT(Table_pg6[[#This Row],[Удельное сопротивление грунта, Ом·м]]))</f>
        <v/>
      </c>
      <c r="AQ431" s="42"/>
      <c r="AR431" s="44"/>
      <c r="AS431" s="43"/>
      <c r="AT431" s="7" t="str">
        <f t="shared" si="43"/>
        <v/>
      </c>
      <c r="AU431" s="7" t="str">
        <f>IFERROR(IF(AR431-AR430&lt;=0,"",AT431/SQRT(Table_pg7[[#This Row],[Удельное сопротивление грунта, Ом·м]])),AT431/SQRT(Table_pg7[[#This Row],[Удельное сопротивление грунта, Ом·м]]))</f>
        <v/>
      </c>
      <c r="AW431" s="42"/>
      <c r="AX431" s="44"/>
      <c r="AY431" s="43"/>
      <c r="AZ431" s="7" t="str">
        <f t="shared" si="49"/>
        <v/>
      </c>
      <c r="BA431" s="7" t="str">
        <f>IFERROR(IF(AX431-AX430&lt;=0,"",AZ431/SQRT(Table_pg8[[#This Row],[Удельное сопротивление грунта, Ом·м]])),AZ431/SQRT(Table_pg8[[#This Row],[Удельное сопротивление грунта, Ом·м]]))</f>
        <v/>
      </c>
      <c r="BC431" s="42"/>
      <c r="BD431" s="44"/>
      <c r="BE431" s="43"/>
      <c r="BF431" s="7" t="str">
        <f t="shared" si="47"/>
        <v/>
      </c>
      <c r="BG431" s="7" t="str">
        <f>IFERROR(IF(BD431-AX450&lt;=0,"",BF431/SQRT(Table_pg9[[#This Row],[Удельное сопротивление грунта, Ом·м]])),BF431/SQRT(Table_pg9[[#This Row],[Удельное сопротивление грунта, Ом·м]]))</f>
        <v/>
      </c>
      <c r="BI431" s="42"/>
      <c r="BJ431" s="44"/>
      <c r="BK431" s="43"/>
      <c r="BL431" s="7" t="str">
        <f t="shared" si="39"/>
        <v/>
      </c>
      <c r="BM431" s="7" t="str">
        <f>IFERROR(IF(BJ431-BD460&lt;=0,"",BL431/SQRT(Table_pg10[[#This Row],[Удельное сопротивление грунта, Ом·м]])),BL431/SQRT(Table_pg10[[#This Row],[Удельное сопротивление грунта, Ом·м]]))</f>
        <v/>
      </c>
    </row>
    <row r="432" spans="1:65">
      <c r="A432" s="62"/>
      <c r="B432" s="44"/>
      <c r="C432" s="43"/>
      <c r="E432" s="7" t="str">
        <f>IFERROR(IF(B432-B431&lt;=0,"",D432/SQRT(Table_pg[[#This Row],[Удельное сопротивление грунта, Ом·м]])),D432/SQRT(Table_pg[[#This Row],[Удельное сопротивление грунта, Ом·м]]))</f>
        <v/>
      </c>
      <c r="G432" s="38"/>
      <c r="H432" s="58"/>
      <c r="I432" s="55"/>
      <c r="J432" s="53"/>
      <c r="K432" s="7" t="str">
        <f>IFERROR(IF(H432-H431&lt;=0,"",J432/SQRT(Table_pg1[[#This Row],[Удельное сопротивление грунта, Ом·м]])),J432/SQRT(Table_pg1[[#This Row],[Удельное сопротивление грунта, Ом·м]]))</f>
        <v/>
      </c>
      <c r="M432" s="62"/>
      <c r="N432" s="44"/>
      <c r="O432" s="43"/>
      <c r="P432" s="7" t="str">
        <f t="shared" si="40"/>
        <v/>
      </c>
      <c r="Q432" s="7" t="str">
        <f>IFERROR(IF(N432-N431&lt;=0,"",P432/SQRT(Table_pg2[[#This Row],[Удельное сопротивление грунта, Ом·м]])),P432/SQRT(Table_pg2[[#This Row],[Удельное сопротивление грунта, Ом·м]]))</f>
        <v/>
      </c>
      <c r="S432" s="62"/>
      <c r="T432" s="44"/>
      <c r="U432" s="43"/>
      <c r="V432" s="7" t="str">
        <f t="shared" si="41"/>
        <v/>
      </c>
      <c r="W432" s="7" t="str">
        <f>IFERROR(IF(T432-T431&lt;=0,"",V432/SQRT(Table_pg3[[#This Row],[Удельное сопротивление грунта, Ом·м]])),V432/SQRT(Table_pg3[[#This Row],[Удельное сопротивление грунта, Ом·м]]))</f>
        <v/>
      </c>
      <c r="Y432" s="62"/>
      <c r="Z432" s="44"/>
      <c r="AA432" s="43"/>
      <c r="AB432" s="7" t="str">
        <f t="shared" si="46"/>
        <v/>
      </c>
      <c r="AC432" s="7" t="str">
        <f>IFERROR(IF(Z432-Z431&lt;=0,"",AB432/SQRT(Table_pg4[[#This Row],[Удельное сопротивление грунта, Ом·м]])),AB432/SQRT(Table_pg4[[#This Row],[Удельное сопротивление грунта, Ом·м]]))</f>
        <v/>
      </c>
      <c r="AE432" s="62"/>
      <c r="AF432" s="44"/>
      <c r="AG432" s="43"/>
      <c r="AH432" s="7" t="str">
        <f t="shared" si="42"/>
        <v/>
      </c>
      <c r="AI432" s="7" t="str">
        <f>IFERROR(IF(AF432-AF431&lt;=0,"",AH432/SQRT(Table_pg5[[#This Row],[Удельное сопротивление грунта, Ом·м]])),AH432/SQRT(Table_pg5[[#This Row],[Удельное сопротивление грунта, Ом·м]]))</f>
        <v/>
      </c>
      <c r="AK432" s="62"/>
      <c r="AL432" s="44"/>
      <c r="AM432" s="43"/>
      <c r="AN432" s="7" t="str">
        <f t="shared" si="48"/>
        <v/>
      </c>
      <c r="AO432" s="7" t="str">
        <f>IFERROR(IF(AL432-AL431&lt;=0,"",AN432/SQRT(Table_pg6[[#This Row],[Удельное сопротивление грунта, Ом·м]])),AN432/SQRT(Table_pg6[[#This Row],[Удельное сопротивление грунта, Ом·м]]))</f>
        <v/>
      </c>
      <c r="AQ432" s="62"/>
      <c r="AR432" s="44"/>
      <c r="AS432" s="43"/>
      <c r="AT432" s="7" t="str">
        <f t="shared" si="43"/>
        <v/>
      </c>
      <c r="AU432" s="7" t="str">
        <f>IFERROR(IF(AR432-AR431&lt;=0,"",AT432/SQRT(Table_pg7[[#This Row],[Удельное сопротивление грунта, Ом·м]])),AT432/SQRT(Table_pg7[[#This Row],[Удельное сопротивление грунта, Ом·м]]))</f>
        <v/>
      </c>
      <c r="AW432" s="62"/>
      <c r="AX432" s="44"/>
      <c r="AY432" s="43"/>
      <c r="AZ432" s="7" t="str">
        <f t="shared" si="49"/>
        <v/>
      </c>
      <c r="BA432" s="7" t="str">
        <f>IFERROR(IF(AX432-AX431&lt;=0,"",AZ432/SQRT(Table_pg8[[#This Row],[Удельное сопротивление грунта, Ом·м]])),AZ432/SQRT(Table_pg8[[#This Row],[Удельное сопротивление грунта, Ом·м]]))</f>
        <v/>
      </c>
      <c r="BC432" s="62"/>
      <c r="BD432" s="44"/>
      <c r="BE432" s="43"/>
      <c r="BF432" s="7" t="str">
        <f t="shared" si="47"/>
        <v/>
      </c>
      <c r="BG432" s="7" t="str">
        <f>IFERROR(IF(BD432-AX451&lt;=0,"",BF432/SQRT(Table_pg9[[#This Row],[Удельное сопротивление грунта, Ом·м]])),BF432/SQRT(Table_pg9[[#This Row],[Удельное сопротивление грунта, Ом·м]]))</f>
        <v/>
      </c>
      <c r="BI432" s="62"/>
      <c r="BJ432" s="44"/>
      <c r="BK432" s="43"/>
      <c r="BL432" s="7" t="str">
        <f t="shared" si="39"/>
        <v/>
      </c>
      <c r="BM432" s="7" t="str">
        <f>IFERROR(IF(BJ432-BD461&lt;=0,"",BL432/SQRT(Table_pg10[[#This Row],[Удельное сопротивление грунта, Ом·м]])),BL432/SQRT(Table_pg10[[#This Row],[Удельное сопротивление грунта, Ом·м]]))</f>
        <v/>
      </c>
    </row>
    <row r="433" spans="1:65">
      <c r="A433" s="42"/>
      <c r="B433" s="44"/>
      <c r="C433" s="43"/>
      <c r="E433" s="7" t="str">
        <f>IFERROR(IF(B433-B432&lt;=0,"",D433/SQRT(Table_pg[[#This Row],[Удельное сопротивление грунта, Ом·м]])),D433/SQRT(Table_pg[[#This Row],[Удельное сопротивление грунта, Ом·м]]))</f>
        <v/>
      </c>
      <c r="G433" s="49"/>
      <c r="H433" s="59"/>
      <c r="I433" s="56"/>
      <c r="J433" s="52"/>
      <c r="K433" s="7" t="str">
        <f>IFERROR(IF(H433-H432&lt;=0,"",J433/SQRT(Table_pg1[[#This Row],[Удельное сопротивление грунта, Ом·м]])),J433/SQRT(Table_pg1[[#This Row],[Удельное сопротивление грунта, Ом·м]]))</f>
        <v/>
      </c>
      <c r="M433" s="42"/>
      <c r="N433" s="44"/>
      <c r="O433" s="43"/>
      <c r="P433" s="7" t="str">
        <f t="shared" si="40"/>
        <v/>
      </c>
      <c r="Q433" s="7" t="str">
        <f>IFERROR(IF(N433-N432&lt;=0,"",P433/SQRT(Table_pg2[[#This Row],[Удельное сопротивление грунта, Ом·м]])),P433/SQRT(Table_pg2[[#This Row],[Удельное сопротивление грунта, Ом·м]]))</f>
        <v/>
      </c>
      <c r="S433" s="42"/>
      <c r="T433" s="44"/>
      <c r="U433" s="43"/>
      <c r="V433" s="7" t="str">
        <f t="shared" si="41"/>
        <v/>
      </c>
      <c r="W433" s="7" t="str">
        <f>IFERROR(IF(T433-T432&lt;=0,"",V433/SQRT(Table_pg3[[#This Row],[Удельное сопротивление грунта, Ом·м]])),V433/SQRT(Table_pg3[[#This Row],[Удельное сопротивление грунта, Ом·м]]))</f>
        <v/>
      </c>
      <c r="Y433" s="42"/>
      <c r="Z433" s="44"/>
      <c r="AA433" s="43"/>
      <c r="AB433" s="7" t="str">
        <f t="shared" si="46"/>
        <v/>
      </c>
      <c r="AC433" s="7" t="str">
        <f>IFERROR(IF(Z433-Z432&lt;=0,"",AB433/SQRT(Table_pg4[[#This Row],[Удельное сопротивление грунта, Ом·м]])),AB433/SQRT(Table_pg4[[#This Row],[Удельное сопротивление грунта, Ом·м]]))</f>
        <v/>
      </c>
      <c r="AE433" s="42"/>
      <c r="AF433" s="44"/>
      <c r="AG433" s="43"/>
      <c r="AH433" s="7" t="str">
        <f t="shared" si="42"/>
        <v/>
      </c>
      <c r="AI433" s="7" t="str">
        <f>IFERROR(IF(AF433-AF432&lt;=0,"",AH433/SQRT(Table_pg5[[#This Row],[Удельное сопротивление грунта, Ом·м]])),AH433/SQRT(Table_pg5[[#This Row],[Удельное сопротивление грунта, Ом·м]]))</f>
        <v/>
      </c>
      <c r="AK433" s="42"/>
      <c r="AL433" s="44"/>
      <c r="AM433" s="43"/>
      <c r="AN433" s="7" t="str">
        <f t="shared" si="48"/>
        <v/>
      </c>
      <c r="AO433" s="7" t="str">
        <f>IFERROR(IF(AL433-AL432&lt;=0,"",AN433/SQRT(Table_pg6[[#This Row],[Удельное сопротивление грунта, Ом·м]])),AN433/SQRT(Table_pg6[[#This Row],[Удельное сопротивление грунта, Ом·м]]))</f>
        <v/>
      </c>
      <c r="AQ433" s="42"/>
      <c r="AR433" s="44"/>
      <c r="AS433" s="43"/>
      <c r="AT433" s="7" t="str">
        <f t="shared" si="43"/>
        <v/>
      </c>
      <c r="AU433" s="7" t="str">
        <f>IFERROR(IF(AR433-AR432&lt;=0,"",AT433/SQRT(Table_pg7[[#This Row],[Удельное сопротивление грунта, Ом·м]])),AT433/SQRT(Table_pg7[[#This Row],[Удельное сопротивление грунта, Ом·м]]))</f>
        <v/>
      </c>
      <c r="AW433" s="42"/>
      <c r="AX433" s="44"/>
      <c r="AY433" s="43"/>
      <c r="AZ433" s="7" t="str">
        <f t="shared" si="49"/>
        <v/>
      </c>
      <c r="BA433" s="7" t="str">
        <f>IFERROR(IF(AX433-AX432&lt;=0,"",AZ433/SQRT(Table_pg8[[#This Row],[Удельное сопротивление грунта, Ом·м]])),AZ433/SQRT(Table_pg8[[#This Row],[Удельное сопротивление грунта, Ом·м]]))</f>
        <v/>
      </c>
      <c r="BC433" s="42"/>
      <c r="BD433" s="44"/>
      <c r="BE433" s="43"/>
      <c r="BF433" s="7" t="str">
        <f t="shared" si="47"/>
        <v/>
      </c>
      <c r="BG433" s="7" t="str">
        <f>IFERROR(IF(BD433-AX452&lt;=0,"",BF433/SQRT(Table_pg9[[#This Row],[Удельное сопротивление грунта, Ом·м]])),BF433/SQRT(Table_pg9[[#This Row],[Удельное сопротивление грунта, Ом·м]]))</f>
        <v/>
      </c>
      <c r="BI433" s="42"/>
      <c r="BJ433" s="44"/>
      <c r="BK433" s="43"/>
      <c r="BL433" s="7" t="str">
        <f t="shared" si="39"/>
        <v/>
      </c>
      <c r="BM433" s="7" t="str">
        <f>IFERROR(IF(BJ433-BD462&lt;=0,"",BL433/SQRT(Table_pg10[[#This Row],[Удельное сопротивление грунта, Ом·м]])),BL433/SQRT(Table_pg10[[#This Row],[Удельное сопротивление грунта, Ом·м]]))</f>
        <v/>
      </c>
    </row>
    <row r="434" spans="1:65">
      <c r="A434" s="62"/>
      <c r="B434" s="44"/>
      <c r="C434" s="43"/>
      <c r="E434" s="7" t="str">
        <f>IFERROR(IF(B434-B433&lt;=0,"",D434/SQRT(Table_pg[[#This Row],[Удельное сопротивление грунта, Ом·м]])),D434/SQRT(Table_pg[[#This Row],[Удельное сопротивление грунта, Ом·м]]))</f>
        <v/>
      </c>
      <c r="G434" s="38"/>
      <c r="H434" s="58"/>
      <c r="I434" s="55"/>
      <c r="J434" s="53"/>
      <c r="K434" s="7" t="str">
        <f>IFERROR(IF(H434-H433&lt;=0,"",J434/SQRT(Table_pg1[[#This Row],[Удельное сопротивление грунта, Ом·м]])),J434/SQRT(Table_pg1[[#This Row],[Удельное сопротивление грунта, Ом·м]]))</f>
        <v/>
      </c>
      <c r="M434" s="62"/>
      <c r="N434" s="44"/>
      <c r="O434" s="43"/>
      <c r="P434" s="7" t="str">
        <f t="shared" si="40"/>
        <v/>
      </c>
      <c r="Q434" s="7" t="str">
        <f>IFERROR(IF(N434-N433&lt;=0,"",P434/SQRT(Table_pg2[[#This Row],[Удельное сопротивление грунта, Ом·м]])),P434/SQRT(Table_pg2[[#This Row],[Удельное сопротивление грунта, Ом·м]]))</f>
        <v/>
      </c>
      <c r="S434" s="62"/>
      <c r="T434" s="44"/>
      <c r="U434" s="43"/>
      <c r="V434" s="7" t="str">
        <f t="shared" si="41"/>
        <v/>
      </c>
      <c r="W434" s="7" t="str">
        <f>IFERROR(IF(T434-T433&lt;=0,"",V434/SQRT(Table_pg3[[#This Row],[Удельное сопротивление грунта, Ом·м]])),V434/SQRT(Table_pg3[[#This Row],[Удельное сопротивление грунта, Ом·м]]))</f>
        <v/>
      </c>
      <c r="Y434" s="62"/>
      <c r="Z434" s="44"/>
      <c r="AA434" s="43"/>
      <c r="AB434" s="7" t="str">
        <f t="shared" si="46"/>
        <v/>
      </c>
      <c r="AC434" s="7" t="str">
        <f>IFERROR(IF(Z434-Z433&lt;=0,"",AB434/SQRT(Table_pg4[[#This Row],[Удельное сопротивление грунта, Ом·м]])),AB434/SQRT(Table_pg4[[#This Row],[Удельное сопротивление грунта, Ом·м]]))</f>
        <v/>
      </c>
      <c r="AE434" s="62"/>
      <c r="AF434" s="44"/>
      <c r="AG434" s="43"/>
      <c r="AH434" s="7" t="str">
        <f t="shared" si="42"/>
        <v/>
      </c>
      <c r="AI434" s="7" t="str">
        <f>IFERROR(IF(AF434-AF433&lt;=0,"",AH434/SQRT(Table_pg5[[#This Row],[Удельное сопротивление грунта, Ом·м]])),AH434/SQRT(Table_pg5[[#This Row],[Удельное сопротивление грунта, Ом·м]]))</f>
        <v/>
      </c>
      <c r="AK434" s="62"/>
      <c r="AL434" s="44"/>
      <c r="AM434" s="43"/>
      <c r="AN434" s="7" t="str">
        <f t="shared" si="48"/>
        <v/>
      </c>
      <c r="AO434" s="7" t="str">
        <f>IFERROR(IF(AL434-AL433&lt;=0,"",AN434/SQRT(Table_pg6[[#This Row],[Удельное сопротивление грунта, Ом·м]])),AN434/SQRT(Table_pg6[[#This Row],[Удельное сопротивление грунта, Ом·м]]))</f>
        <v/>
      </c>
      <c r="AQ434" s="62"/>
      <c r="AR434" s="44"/>
      <c r="AS434" s="43"/>
      <c r="AT434" s="7" t="str">
        <f t="shared" si="43"/>
        <v/>
      </c>
      <c r="AU434" s="7" t="str">
        <f>IFERROR(IF(AR434-AR433&lt;=0,"",AT434/SQRT(Table_pg7[[#This Row],[Удельное сопротивление грунта, Ом·м]])),AT434/SQRT(Table_pg7[[#This Row],[Удельное сопротивление грунта, Ом·м]]))</f>
        <v/>
      </c>
      <c r="AW434" s="62"/>
      <c r="AX434" s="44"/>
      <c r="AY434" s="43"/>
      <c r="AZ434" s="7" t="str">
        <f t="shared" si="49"/>
        <v/>
      </c>
      <c r="BA434" s="7" t="str">
        <f>IFERROR(IF(AX434-AX433&lt;=0,"",AZ434/SQRT(Table_pg8[[#This Row],[Удельное сопротивление грунта, Ом·м]])),AZ434/SQRT(Table_pg8[[#This Row],[Удельное сопротивление грунта, Ом·м]]))</f>
        <v/>
      </c>
      <c r="BC434" s="62"/>
      <c r="BD434" s="44"/>
      <c r="BE434" s="43"/>
      <c r="BF434" s="7" t="str">
        <f t="shared" si="47"/>
        <v/>
      </c>
      <c r="BG434" s="7" t="str">
        <f>IFERROR(IF(BD434-AX453&lt;=0,"",BF434/SQRT(Table_pg9[[#This Row],[Удельное сопротивление грунта, Ом·м]])),BF434/SQRT(Table_pg9[[#This Row],[Удельное сопротивление грунта, Ом·м]]))</f>
        <v/>
      </c>
      <c r="BI434" s="62"/>
      <c r="BJ434" s="44"/>
      <c r="BK434" s="43"/>
      <c r="BL434" s="7" t="str">
        <f t="shared" si="39"/>
        <v/>
      </c>
      <c r="BM434" s="7" t="str">
        <f>IFERROR(IF(BJ434-BD463&lt;=0,"",BL434/SQRT(Table_pg10[[#This Row],[Удельное сопротивление грунта, Ом·м]])),BL434/SQRT(Table_pg10[[#This Row],[Удельное сопротивление грунта, Ом·м]]))</f>
        <v/>
      </c>
    </row>
    <row r="435" spans="1:65">
      <c r="A435" s="42"/>
      <c r="B435" s="44"/>
      <c r="C435" s="43"/>
      <c r="E435" s="7" t="str">
        <f>IFERROR(IF(B435-B434&lt;=0,"",D435/SQRT(Table_pg[[#This Row],[Удельное сопротивление грунта, Ом·м]])),D435/SQRT(Table_pg[[#This Row],[Удельное сопротивление грунта, Ом·м]]))</f>
        <v/>
      </c>
      <c r="G435" s="49"/>
      <c r="H435" s="59"/>
      <c r="I435" s="56"/>
      <c r="J435" s="52"/>
      <c r="K435" s="7" t="str">
        <f>IFERROR(IF(H435-H434&lt;=0,"",J435/SQRT(Table_pg1[[#This Row],[Удельное сопротивление грунта, Ом·м]])),J435/SQRT(Table_pg1[[#This Row],[Удельное сопротивление грунта, Ом·м]]))</f>
        <v/>
      </c>
      <c r="M435" s="42"/>
      <c r="N435" s="44"/>
      <c r="O435" s="43"/>
      <c r="P435" s="7" t="str">
        <f t="shared" si="40"/>
        <v/>
      </c>
      <c r="Q435" s="7" t="str">
        <f>IFERROR(IF(N435-N434&lt;=0,"",P435/SQRT(Table_pg2[[#This Row],[Удельное сопротивление грунта, Ом·м]])),P435/SQRT(Table_pg2[[#This Row],[Удельное сопротивление грунта, Ом·м]]))</f>
        <v/>
      </c>
      <c r="S435" s="42"/>
      <c r="T435" s="44"/>
      <c r="U435" s="43"/>
      <c r="V435" s="7" t="str">
        <f t="shared" si="41"/>
        <v/>
      </c>
      <c r="W435" s="7" t="str">
        <f>IFERROR(IF(T435-T434&lt;=0,"",V435/SQRT(Table_pg3[[#This Row],[Удельное сопротивление грунта, Ом·м]])),V435/SQRT(Table_pg3[[#This Row],[Удельное сопротивление грунта, Ом·м]]))</f>
        <v/>
      </c>
      <c r="Y435" s="42"/>
      <c r="Z435" s="44"/>
      <c r="AA435" s="43"/>
      <c r="AB435" s="7" t="str">
        <f t="shared" si="46"/>
        <v/>
      </c>
      <c r="AC435" s="7" t="str">
        <f>IFERROR(IF(Z435-Z434&lt;=0,"",AB435/SQRT(Table_pg4[[#This Row],[Удельное сопротивление грунта, Ом·м]])),AB435/SQRT(Table_pg4[[#This Row],[Удельное сопротивление грунта, Ом·м]]))</f>
        <v/>
      </c>
      <c r="AE435" s="42"/>
      <c r="AF435" s="44"/>
      <c r="AG435" s="43"/>
      <c r="AH435" s="7" t="str">
        <f t="shared" si="42"/>
        <v/>
      </c>
      <c r="AI435" s="7" t="str">
        <f>IFERROR(IF(AF435-AF434&lt;=0,"",AH435/SQRT(Table_pg5[[#This Row],[Удельное сопротивление грунта, Ом·м]])),AH435/SQRT(Table_pg5[[#This Row],[Удельное сопротивление грунта, Ом·м]]))</f>
        <v/>
      </c>
      <c r="AK435" s="42"/>
      <c r="AL435" s="44"/>
      <c r="AM435" s="43"/>
      <c r="AN435" s="7" t="str">
        <f t="shared" si="48"/>
        <v/>
      </c>
      <c r="AO435" s="7" t="str">
        <f>IFERROR(IF(AL435-AL434&lt;=0,"",AN435/SQRT(Table_pg6[[#This Row],[Удельное сопротивление грунта, Ом·м]])),AN435/SQRT(Table_pg6[[#This Row],[Удельное сопротивление грунта, Ом·м]]))</f>
        <v/>
      </c>
      <c r="AQ435" s="42"/>
      <c r="AR435" s="44"/>
      <c r="AS435" s="43"/>
      <c r="AT435" s="7" t="str">
        <f t="shared" si="43"/>
        <v/>
      </c>
      <c r="AU435" s="7" t="str">
        <f>IFERROR(IF(AR435-AR434&lt;=0,"",AT435/SQRT(Table_pg7[[#This Row],[Удельное сопротивление грунта, Ом·м]])),AT435/SQRT(Table_pg7[[#This Row],[Удельное сопротивление грунта, Ом·м]]))</f>
        <v/>
      </c>
      <c r="AW435" s="42"/>
      <c r="AX435" s="44"/>
      <c r="AY435" s="43"/>
      <c r="AZ435" s="7" t="str">
        <f t="shared" si="49"/>
        <v/>
      </c>
      <c r="BA435" s="7" t="str">
        <f>IFERROR(IF(AX435-AX434&lt;=0,"",AZ435/SQRT(Table_pg8[[#This Row],[Удельное сопротивление грунта, Ом·м]])),AZ435/SQRT(Table_pg8[[#This Row],[Удельное сопротивление грунта, Ом·м]]))</f>
        <v/>
      </c>
      <c r="BC435" s="42"/>
      <c r="BD435" s="44"/>
      <c r="BE435" s="43"/>
      <c r="BF435" s="7" t="str">
        <f t="shared" si="47"/>
        <v/>
      </c>
      <c r="BG435" s="7" t="str">
        <f>IFERROR(IF(BD435-AX454&lt;=0,"",BF435/SQRT(Table_pg9[[#This Row],[Удельное сопротивление грунта, Ом·м]])),BF435/SQRT(Table_pg9[[#This Row],[Удельное сопротивление грунта, Ом·м]]))</f>
        <v/>
      </c>
      <c r="BI435" s="42"/>
      <c r="BJ435" s="44"/>
      <c r="BK435" s="43"/>
      <c r="BL435" s="7" t="str">
        <f t="shared" si="39"/>
        <v/>
      </c>
      <c r="BM435" s="7" t="str">
        <f>IFERROR(IF(BJ435-BD464&lt;=0,"",BL435/SQRT(Table_pg10[[#This Row],[Удельное сопротивление грунта, Ом·м]])),BL435/SQRT(Table_pg10[[#This Row],[Удельное сопротивление грунта, Ом·м]]))</f>
        <v/>
      </c>
    </row>
    <row r="436" spans="1:65">
      <c r="A436" s="62"/>
      <c r="B436" s="44"/>
      <c r="C436" s="43"/>
      <c r="E436" s="7" t="str">
        <f>IFERROR(IF(B436-B435&lt;=0,"",D436/SQRT(Table_pg[[#This Row],[Удельное сопротивление грунта, Ом·м]])),D436/SQRT(Table_pg[[#This Row],[Удельное сопротивление грунта, Ом·м]]))</f>
        <v/>
      </c>
      <c r="G436" s="38"/>
      <c r="H436" s="58"/>
      <c r="I436" s="55"/>
      <c r="J436" s="53"/>
      <c r="K436" s="7" t="str">
        <f>IFERROR(IF(H436-H435&lt;=0,"",J436/SQRT(Table_pg1[[#This Row],[Удельное сопротивление грунта, Ом·м]])),J436/SQRT(Table_pg1[[#This Row],[Удельное сопротивление грунта, Ом·м]]))</f>
        <v/>
      </c>
      <c r="M436" s="62"/>
      <c r="N436" s="44"/>
      <c r="O436" s="43"/>
      <c r="P436" s="7" t="str">
        <f t="shared" si="40"/>
        <v/>
      </c>
      <c r="Q436" s="7" t="str">
        <f>IFERROR(IF(N436-N435&lt;=0,"",P436/SQRT(Table_pg2[[#This Row],[Удельное сопротивление грунта, Ом·м]])),P436/SQRT(Table_pg2[[#This Row],[Удельное сопротивление грунта, Ом·м]]))</f>
        <v/>
      </c>
      <c r="S436" s="62"/>
      <c r="T436" s="44"/>
      <c r="U436" s="43"/>
      <c r="V436" s="7" t="str">
        <f t="shared" si="41"/>
        <v/>
      </c>
      <c r="W436" s="7" t="str">
        <f>IFERROR(IF(T436-T435&lt;=0,"",V436/SQRT(Table_pg3[[#This Row],[Удельное сопротивление грунта, Ом·м]])),V436/SQRT(Table_pg3[[#This Row],[Удельное сопротивление грунта, Ом·м]]))</f>
        <v/>
      </c>
      <c r="Y436" s="62"/>
      <c r="Z436" s="44"/>
      <c r="AA436" s="43"/>
      <c r="AB436" s="7" t="str">
        <f t="shared" si="46"/>
        <v/>
      </c>
      <c r="AC436" s="7" t="str">
        <f>IFERROR(IF(Z436-Z435&lt;=0,"",AB436/SQRT(Table_pg4[[#This Row],[Удельное сопротивление грунта, Ом·м]])),AB436/SQRT(Table_pg4[[#This Row],[Удельное сопротивление грунта, Ом·м]]))</f>
        <v/>
      </c>
      <c r="AE436" s="62"/>
      <c r="AF436" s="44"/>
      <c r="AG436" s="43"/>
      <c r="AH436" s="7" t="str">
        <f t="shared" si="42"/>
        <v/>
      </c>
      <c r="AI436" s="7" t="str">
        <f>IFERROR(IF(AF436-AF435&lt;=0,"",AH436/SQRT(Table_pg5[[#This Row],[Удельное сопротивление грунта, Ом·м]])),AH436/SQRT(Table_pg5[[#This Row],[Удельное сопротивление грунта, Ом·м]]))</f>
        <v/>
      </c>
      <c r="AK436" s="62"/>
      <c r="AL436" s="44"/>
      <c r="AM436" s="43"/>
      <c r="AN436" s="7" t="str">
        <f t="shared" si="48"/>
        <v/>
      </c>
      <c r="AO436" s="7" t="str">
        <f>IFERROR(IF(AL436-AL435&lt;=0,"",AN436/SQRT(Table_pg6[[#This Row],[Удельное сопротивление грунта, Ом·м]])),AN436/SQRT(Table_pg6[[#This Row],[Удельное сопротивление грунта, Ом·м]]))</f>
        <v/>
      </c>
      <c r="AQ436" s="62"/>
      <c r="AR436" s="44"/>
      <c r="AS436" s="43"/>
      <c r="AT436" s="7" t="str">
        <f t="shared" si="43"/>
        <v/>
      </c>
      <c r="AU436" s="7" t="str">
        <f>IFERROR(IF(AR436-AR435&lt;=0,"",AT436/SQRT(Table_pg7[[#This Row],[Удельное сопротивление грунта, Ом·м]])),AT436/SQRT(Table_pg7[[#This Row],[Удельное сопротивление грунта, Ом·м]]))</f>
        <v/>
      </c>
      <c r="AW436" s="62"/>
      <c r="AX436" s="44"/>
      <c r="AY436" s="43"/>
      <c r="AZ436" s="7" t="str">
        <f t="shared" si="49"/>
        <v/>
      </c>
      <c r="BA436" s="7" t="str">
        <f>IFERROR(IF(AX436-AX435&lt;=0,"",AZ436/SQRT(Table_pg8[[#This Row],[Удельное сопротивление грунта, Ом·м]])),AZ436/SQRT(Table_pg8[[#This Row],[Удельное сопротивление грунта, Ом·м]]))</f>
        <v/>
      </c>
      <c r="BC436" s="62"/>
      <c r="BD436" s="44"/>
      <c r="BE436" s="43"/>
      <c r="BF436" s="7" t="str">
        <f t="shared" si="47"/>
        <v/>
      </c>
      <c r="BG436" s="7" t="str">
        <f>IFERROR(IF(BD436-AX455&lt;=0,"",BF436/SQRT(Table_pg9[[#This Row],[Удельное сопротивление грунта, Ом·м]])),BF436/SQRT(Table_pg9[[#This Row],[Удельное сопротивление грунта, Ом·м]]))</f>
        <v/>
      </c>
      <c r="BI436" s="62"/>
      <c r="BJ436" s="44"/>
      <c r="BK436" s="43"/>
      <c r="BL436" s="7" t="str">
        <f t="shared" si="39"/>
        <v/>
      </c>
      <c r="BM436" s="7" t="str">
        <f>IFERROR(IF(BJ436-BD465&lt;=0,"",BL436/SQRT(Table_pg10[[#This Row],[Удельное сопротивление грунта, Ом·м]])),BL436/SQRT(Table_pg10[[#This Row],[Удельное сопротивление грунта, Ом·м]]))</f>
        <v/>
      </c>
    </row>
    <row r="437" spans="1:65">
      <c r="A437" s="42"/>
      <c r="B437" s="44"/>
      <c r="C437" s="43"/>
      <c r="E437" s="7" t="str">
        <f>IFERROR(IF(B437-B436&lt;=0,"",D437/SQRT(Table_pg[[#This Row],[Удельное сопротивление грунта, Ом·м]])),D437/SQRT(Table_pg[[#This Row],[Удельное сопротивление грунта, Ом·м]]))</f>
        <v/>
      </c>
      <c r="G437" s="49"/>
      <c r="H437" s="59"/>
      <c r="I437" s="56"/>
      <c r="J437" s="52"/>
      <c r="K437" s="7" t="str">
        <f>IFERROR(IF(H437-H436&lt;=0,"",J437/SQRT(Table_pg1[[#This Row],[Удельное сопротивление грунта, Ом·м]])),J437/SQRT(Table_pg1[[#This Row],[Удельное сопротивление грунта, Ом·м]]))</f>
        <v/>
      </c>
      <c r="M437" s="42"/>
      <c r="N437" s="44"/>
      <c r="O437" s="43"/>
      <c r="P437" s="7" t="str">
        <f t="shared" si="40"/>
        <v/>
      </c>
      <c r="Q437" s="7" t="str">
        <f>IFERROR(IF(N437-N436&lt;=0,"",P437/SQRT(Table_pg2[[#This Row],[Удельное сопротивление грунта, Ом·м]])),P437/SQRT(Table_pg2[[#This Row],[Удельное сопротивление грунта, Ом·м]]))</f>
        <v/>
      </c>
      <c r="S437" s="42"/>
      <c r="T437" s="44"/>
      <c r="U437" s="43"/>
      <c r="V437" s="7" t="str">
        <f t="shared" si="41"/>
        <v/>
      </c>
      <c r="W437" s="7" t="str">
        <f>IFERROR(IF(T437-T436&lt;=0,"",V437/SQRT(Table_pg3[[#This Row],[Удельное сопротивление грунта, Ом·м]])),V437/SQRT(Table_pg3[[#This Row],[Удельное сопротивление грунта, Ом·м]]))</f>
        <v/>
      </c>
      <c r="Y437" s="42"/>
      <c r="Z437" s="44"/>
      <c r="AA437" s="43"/>
      <c r="AB437" s="7" t="str">
        <f t="shared" si="46"/>
        <v/>
      </c>
      <c r="AC437" s="7" t="str">
        <f>IFERROR(IF(Z437-Z436&lt;=0,"",AB437/SQRT(Table_pg4[[#This Row],[Удельное сопротивление грунта, Ом·м]])),AB437/SQRT(Table_pg4[[#This Row],[Удельное сопротивление грунта, Ом·м]]))</f>
        <v/>
      </c>
      <c r="AE437" s="42"/>
      <c r="AF437" s="44"/>
      <c r="AG437" s="43"/>
      <c r="AH437" s="7" t="str">
        <f t="shared" si="42"/>
        <v/>
      </c>
      <c r="AI437" s="7" t="str">
        <f>IFERROR(IF(AF437-AF436&lt;=0,"",AH437/SQRT(Table_pg5[[#This Row],[Удельное сопротивление грунта, Ом·м]])),AH437/SQRT(Table_pg5[[#This Row],[Удельное сопротивление грунта, Ом·м]]))</f>
        <v/>
      </c>
      <c r="AK437" s="42"/>
      <c r="AL437" s="44"/>
      <c r="AM437" s="43"/>
      <c r="AN437" s="7" t="str">
        <f t="shared" si="48"/>
        <v/>
      </c>
      <c r="AO437" s="7" t="str">
        <f>IFERROR(IF(AL437-AL436&lt;=0,"",AN437/SQRT(Table_pg6[[#This Row],[Удельное сопротивление грунта, Ом·м]])),AN437/SQRT(Table_pg6[[#This Row],[Удельное сопротивление грунта, Ом·м]]))</f>
        <v/>
      </c>
      <c r="AQ437" s="42"/>
      <c r="AR437" s="44"/>
      <c r="AS437" s="43"/>
      <c r="AT437" s="7" t="str">
        <f t="shared" si="43"/>
        <v/>
      </c>
      <c r="AU437" s="7" t="str">
        <f>IFERROR(IF(AR437-AR436&lt;=0,"",AT437/SQRT(Table_pg7[[#This Row],[Удельное сопротивление грунта, Ом·м]])),AT437/SQRT(Table_pg7[[#This Row],[Удельное сопротивление грунта, Ом·м]]))</f>
        <v/>
      </c>
      <c r="AW437" s="42"/>
      <c r="AX437" s="44"/>
      <c r="AY437" s="43"/>
      <c r="AZ437" s="7" t="str">
        <f t="shared" si="49"/>
        <v/>
      </c>
      <c r="BA437" s="7" t="str">
        <f>IFERROR(IF(AX437-AX436&lt;=0,"",AZ437/SQRT(Table_pg8[[#This Row],[Удельное сопротивление грунта, Ом·м]])),AZ437/SQRT(Table_pg8[[#This Row],[Удельное сопротивление грунта, Ом·м]]))</f>
        <v/>
      </c>
      <c r="BC437" s="42"/>
      <c r="BD437" s="44"/>
      <c r="BE437" s="43"/>
      <c r="BF437" s="7" t="str">
        <f t="shared" si="47"/>
        <v/>
      </c>
      <c r="BG437" s="7" t="str">
        <f>IFERROR(IF(BD437-AX456&lt;=0,"",BF437/SQRT(Table_pg9[[#This Row],[Удельное сопротивление грунта, Ом·м]])),BF437/SQRT(Table_pg9[[#This Row],[Удельное сопротивление грунта, Ом·м]]))</f>
        <v/>
      </c>
      <c r="BI437" s="42"/>
      <c r="BJ437" s="44"/>
      <c r="BK437" s="43"/>
      <c r="BL437" s="7" t="str">
        <f t="shared" si="39"/>
        <v/>
      </c>
      <c r="BM437" s="7" t="str">
        <f>IFERROR(IF(BJ437-BD466&lt;=0,"",BL437/SQRT(Table_pg10[[#This Row],[Удельное сопротивление грунта, Ом·м]])),BL437/SQRT(Table_pg10[[#This Row],[Удельное сопротивление грунта, Ом·м]]))</f>
        <v/>
      </c>
    </row>
    <row r="438" spans="1:65">
      <c r="A438" s="62"/>
      <c r="B438" s="44"/>
      <c r="C438" s="43"/>
      <c r="E438" s="7" t="str">
        <f>IFERROR(IF(B438-B437&lt;=0,"",D438/SQRT(Table_pg[[#This Row],[Удельное сопротивление грунта, Ом·м]])),D438/SQRT(Table_pg[[#This Row],[Удельное сопротивление грунта, Ом·м]]))</f>
        <v/>
      </c>
      <c r="G438" s="38"/>
      <c r="H438" s="58"/>
      <c r="I438" s="55"/>
      <c r="J438" s="53"/>
      <c r="K438" s="7" t="str">
        <f>IFERROR(IF(H438-H437&lt;=0,"",J438/SQRT(Table_pg1[[#This Row],[Удельное сопротивление грунта, Ом·м]])),J438/SQRT(Table_pg1[[#This Row],[Удельное сопротивление грунта, Ом·м]]))</f>
        <v/>
      </c>
      <c r="M438" s="62"/>
      <c r="N438" s="44"/>
      <c r="O438" s="43"/>
      <c r="P438" s="7" t="str">
        <f t="shared" si="40"/>
        <v/>
      </c>
      <c r="Q438" s="7" t="str">
        <f>IFERROR(IF(N438-N437&lt;=0,"",P438/SQRT(Table_pg2[[#This Row],[Удельное сопротивление грунта, Ом·м]])),P438/SQRT(Table_pg2[[#This Row],[Удельное сопротивление грунта, Ом·м]]))</f>
        <v/>
      </c>
      <c r="S438" s="62"/>
      <c r="T438" s="44"/>
      <c r="U438" s="43"/>
      <c r="V438" s="7" t="str">
        <f t="shared" si="41"/>
        <v/>
      </c>
      <c r="W438" s="7" t="str">
        <f>IFERROR(IF(T438-T437&lt;=0,"",V438/SQRT(Table_pg3[[#This Row],[Удельное сопротивление грунта, Ом·м]])),V438/SQRT(Table_pg3[[#This Row],[Удельное сопротивление грунта, Ом·м]]))</f>
        <v/>
      </c>
      <c r="Y438" s="62"/>
      <c r="Z438" s="44"/>
      <c r="AA438" s="43"/>
      <c r="AB438" s="7" t="str">
        <f t="shared" si="46"/>
        <v/>
      </c>
      <c r="AC438" s="7" t="str">
        <f>IFERROR(IF(Z438-Z437&lt;=0,"",AB438/SQRT(Table_pg4[[#This Row],[Удельное сопротивление грунта, Ом·м]])),AB438/SQRT(Table_pg4[[#This Row],[Удельное сопротивление грунта, Ом·м]]))</f>
        <v/>
      </c>
      <c r="AE438" s="62"/>
      <c r="AF438" s="44"/>
      <c r="AG438" s="43"/>
      <c r="AH438" s="7" t="str">
        <f t="shared" si="42"/>
        <v/>
      </c>
      <c r="AI438" s="7" t="str">
        <f>IFERROR(IF(AF438-AF437&lt;=0,"",AH438/SQRT(Table_pg5[[#This Row],[Удельное сопротивление грунта, Ом·м]])),AH438/SQRT(Table_pg5[[#This Row],[Удельное сопротивление грунта, Ом·м]]))</f>
        <v/>
      </c>
      <c r="AK438" s="62"/>
      <c r="AL438" s="44"/>
      <c r="AM438" s="43"/>
      <c r="AN438" s="7" t="str">
        <f t="shared" si="48"/>
        <v/>
      </c>
      <c r="AO438" s="7" t="str">
        <f>IFERROR(IF(AL438-AL437&lt;=0,"",AN438/SQRT(Table_pg6[[#This Row],[Удельное сопротивление грунта, Ом·м]])),AN438/SQRT(Table_pg6[[#This Row],[Удельное сопротивление грунта, Ом·м]]))</f>
        <v/>
      </c>
      <c r="AQ438" s="62"/>
      <c r="AR438" s="44"/>
      <c r="AS438" s="43"/>
      <c r="AT438" s="7" t="str">
        <f t="shared" si="43"/>
        <v/>
      </c>
      <c r="AU438" s="7" t="str">
        <f>IFERROR(IF(AR438-AR437&lt;=0,"",AT438/SQRT(Table_pg7[[#This Row],[Удельное сопротивление грунта, Ом·м]])),AT438/SQRT(Table_pg7[[#This Row],[Удельное сопротивление грунта, Ом·м]]))</f>
        <v/>
      </c>
      <c r="AW438" s="62"/>
      <c r="AX438" s="44"/>
      <c r="AY438" s="43"/>
      <c r="AZ438" s="7" t="str">
        <f t="shared" si="49"/>
        <v/>
      </c>
      <c r="BA438" s="7" t="str">
        <f>IFERROR(IF(AX438-AX437&lt;=0,"",AZ438/SQRT(Table_pg8[[#This Row],[Удельное сопротивление грунта, Ом·м]])),AZ438/SQRT(Table_pg8[[#This Row],[Удельное сопротивление грунта, Ом·м]]))</f>
        <v/>
      </c>
      <c r="BC438" s="62"/>
      <c r="BD438" s="44"/>
      <c r="BE438" s="43"/>
      <c r="BF438" s="7" t="str">
        <f t="shared" si="47"/>
        <v/>
      </c>
      <c r="BG438" s="7" t="str">
        <f>IFERROR(IF(BD438-AX457&lt;=0,"",BF438/SQRT(Table_pg9[[#This Row],[Удельное сопротивление грунта, Ом·м]])),BF438/SQRT(Table_pg9[[#This Row],[Удельное сопротивление грунта, Ом·м]]))</f>
        <v/>
      </c>
      <c r="BI438" s="62"/>
      <c r="BJ438" s="44"/>
      <c r="BK438" s="43"/>
      <c r="BL438" s="7" t="str">
        <f t="shared" si="39"/>
        <v/>
      </c>
      <c r="BM438" s="7" t="str">
        <f>IFERROR(IF(BJ438-BD467&lt;=0,"",BL438/SQRT(Table_pg10[[#This Row],[Удельное сопротивление грунта, Ом·м]])),BL438/SQRT(Table_pg10[[#This Row],[Удельное сопротивление грунта, Ом·м]]))</f>
        <v/>
      </c>
    </row>
    <row r="439" spans="1:65">
      <c r="A439" s="42"/>
      <c r="B439" s="44"/>
      <c r="C439" s="43"/>
      <c r="E439" s="7" t="str">
        <f>IFERROR(IF(B439-B438&lt;=0,"",D439/SQRT(Table_pg[[#This Row],[Удельное сопротивление грунта, Ом·м]])),D439/SQRT(Table_pg[[#This Row],[Удельное сопротивление грунта, Ом·м]]))</f>
        <v/>
      </c>
      <c r="G439" s="49"/>
      <c r="H439" s="59"/>
      <c r="I439" s="56"/>
      <c r="J439" s="52"/>
      <c r="K439" s="7" t="str">
        <f>IFERROR(IF(H439-H438&lt;=0,"",J439/SQRT(Table_pg1[[#This Row],[Удельное сопротивление грунта, Ом·м]])),J439/SQRT(Table_pg1[[#This Row],[Удельное сопротивление грунта, Ом·м]]))</f>
        <v/>
      </c>
      <c r="M439" s="42"/>
      <c r="N439" s="44"/>
      <c r="O439" s="43"/>
      <c r="P439" s="7" t="str">
        <f t="shared" si="40"/>
        <v/>
      </c>
      <c r="Q439" s="7" t="str">
        <f>IFERROR(IF(N439-N438&lt;=0,"",P439/SQRT(Table_pg2[[#This Row],[Удельное сопротивление грунта, Ом·м]])),P439/SQRT(Table_pg2[[#This Row],[Удельное сопротивление грунта, Ом·м]]))</f>
        <v/>
      </c>
      <c r="S439" s="42"/>
      <c r="T439" s="44"/>
      <c r="U439" s="43"/>
      <c r="V439" s="7" t="str">
        <f t="shared" si="41"/>
        <v/>
      </c>
      <c r="W439" s="7" t="str">
        <f>IFERROR(IF(T439-T438&lt;=0,"",V439/SQRT(Table_pg3[[#This Row],[Удельное сопротивление грунта, Ом·м]])),V439/SQRT(Table_pg3[[#This Row],[Удельное сопротивление грунта, Ом·м]]))</f>
        <v/>
      </c>
      <c r="Y439" s="42"/>
      <c r="Z439" s="44"/>
      <c r="AA439" s="43"/>
      <c r="AB439" s="7" t="str">
        <f t="shared" si="46"/>
        <v/>
      </c>
      <c r="AC439" s="7" t="str">
        <f>IFERROR(IF(Z439-Z438&lt;=0,"",AB439/SQRT(Table_pg4[[#This Row],[Удельное сопротивление грунта, Ом·м]])),AB439/SQRT(Table_pg4[[#This Row],[Удельное сопротивление грунта, Ом·м]]))</f>
        <v/>
      </c>
      <c r="AE439" s="42"/>
      <c r="AF439" s="44"/>
      <c r="AG439" s="43"/>
      <c r="AH439" s="7" t="str">
        <f t="shared" si="42"/>
        <v/>
      </c>
      <c r="AI439" s="7" t="str">
        <f>IFERROR(IF(AF439-AF438&lt;=0,"",AH439/SQRT(Table_pg5[[#This Row],[Удельное сопротивление грунта, Ом·м]])),AH439/SQRT(Table_pg5[[#This Row],[Удельное сопротивление грунта, Ом·м]]))</f>
        <v/>
      </c>
      <c r="AK439" s="42"/>
      <c r="AL439" s="44"/>
      <c r="AM439" s="43"/>
      <c r="AN439" s="7" t="str">
        <f t="shared" si="48"/>
        <v/>
      </c>
      <c r="AO439" s="7" t="str">
        <f>IFERROR(IF(AL439-AL438&lt;=0,"",AN439/SQRT(Table_pg6[[#This Row],[Удельное сопротивление грунта, Ом·м]])),AN439/SQRT(Table_pg6[[#This Row],[Удельное сопротивление грунта, Ом·м]]))</f>
        <v/>
      </c>
      <c r="AQ439" s="42"/>
      <c r="AR439" s="44"/>
      <c r="AS439" s="43"/>
      <c r="AT439" s="7" t="str">
        <f t="shared" si="43"/>
        <v/>
      </c>
      <c r="AU439" s="7" t="str">
        <f>IFERROR(IF(AR439-AR438&lt;=0,"",AT439/SQRT(Table_pg7[[#This Row],[Удельное сопротивление грунта, Ом·м]])),AT439/SQRT(Table_pg7[[#This Row],[Удельное сопротивление грунта, Ом·м]]))</f>
        <v/>
      </c>
      <c r="AW439" s="42"/>
      <c r="AX439" s="44"/>
      <c r="AY439" s="43"/>
      <c r="AZ439" s="7" t="str">
        <f t="shared" si="49"/>
        <v/>
      </c>
      <c r="BA439" s="7" t="str">
        <f>IFERROR(IF(AX439-AX438&lt;=0,"",AZ439/SQRT(Table_pg8[[#This Row],[Удельное сопротивление грунта, Ом·м]])),AZ439/SQRT(Table_pg8[[#This Row],[Удельное сопротивление грунта, Ом·м]]))</f>
        <v/>
      </c>
      <c r="BC439" s="42"/>
      <c r="BD439" s="44"/>
      <c r="BE439" s="43"/>
      <c r="BF439" s="7" t="str">
        <f t="shared" si="47"/>
        <v/>
      </c>
      <c r="BG439" s="7" t="str">
        <f>IFERROR(IF(BD439-AX458&lt;=0,"",BF439/SQRT(Table_pg9[[#This Row],[Удельное сопротивление грунта, Ом·м]])),BF439/SQRT(Table_pg9[[#This Row],[Удельное сопротивление грунта, Ом·м]]))</f>
        <v/>
      </c>
      <c r="BI439" s="42"/>
      <c r="BJ439" s="44"/>
      <c r="BK439" s="43"/>
      <c r="BL439" s="7" t="str">
        <f t="shared" si="39"/>
        <v/>
      </c>
      <c r="BM439" s="7" t="str">
        <f>IFERROR(IF(BJ439-BD468&lt;=0,"",BL439/SQRT(Table_pg10[[#This Row],[Удельное сопротивление грунта, Ом·м]])),BL439/SQRT(Table_pg10[[#This Row],[Удельное сопротивление грунта, Ом·м]]))</f>
        <v/>
      </c>
    </row>
    <row r="440" spans="1:65">
      <c r="A440" s="62"/>
      <c r="B440" s="44"/>
      <c r="C440" s="43"/>
      <c r="E440" s="7" t="str">
        <f>IFERROR(IF(B440-B439&lt;=0,"",D440/SQRT(Table_pg[[#This Row],[Удельное сопротивление грунта, Ом·м]])),D440/SQRT(Table_pg[[#This Row],[Удельное сопротивление грунта, Ом·м]]))</f>
        <v/>
      </c>
      <c r="G440" s="38"/>
      <c r="H440" s="58"/>
      <c r="I440" s="55"/>
      <c r="J440" s="53"/>
      <c r="K440" s="7" t="str">
        <f>IFERROR(IF(H440-H439&lt;=0,"",J440/SQRT(Table_pg1[[#This Row],[Удельное сопротивление грунта, Ом·м]])),J440/SQRT(Table_pg1[[#This Row],[Удельное сопротивление грунта, Ом·м]]))</f>
        <v/>
      </c>
      <c r="M440" s="62"/>
      <c r="N440" s="44"/>
      <c r="O440" s="43"/>
      <c r="P440" s="7" t="str">
        <f t="shared" si="40"/>
        <v/>
      </c>
      <c r="Q440" s="7" t="str">
        <f>IFERROR(IF(N440-N439&lt;=0,"",P440/SQRT(Table_pg2[[#This Row],[Удельное сопротивление грунта, Ом·м]])),P440/SQRT(Table_pg2[[#This Row],[Удельное сопротивление грунта, Ом·м]]))</f>
        <v/>
      </c>
      <c r="S440" s="62"/>
      <c r="T440" s="44"/>
      <c r="U440" s="43"/>
      <c r="V440" s="7" t="str">
        <f t="shared" si="41"/>
        <v/>
      </c>
      <c r="W440" s="7" t="str">
        <f>IFERROR(IF(T440-T439&lt;=0,"",V440/SQRT(Table_pg3[[#This Row],[Удельное сопротивление грунта, Ом·м]])),V440/SQRT(Table_pg3[[#This Row],[Удельное сопротивление грунта, Ом·м]]))</f>
        <v/>
      </c>
      <c r="Y440" s="62"/>
      <c r="Z440" s="44"/>
      <c r="AA440" s="43"/>
      <c r="AB440" s="7" t="str">
        <f t="shared" si="46"/>
        <v/>
      </c>
      <c r="AC440" s="7" t="str">
        <f>IFERROR(IF(Z440-Z439&lt;=0,"",AB440/SQRT(Table_pg4[[#This Row],[Удельное сопротивление грунта, Ом·м]])),AB440/SQRT(Table_pg4[[#This Row],[Удельное сопротивление грунта, Ом·м]]))</f>
        <v/>
      </c>
      <c r="AE440" s="62"/>
      <c r="AF440" s="44"/>
      <c r="AG440" s="43"/>
      <c r="AH440" s="7" t="str">
        <f t="shared" si="42"/>
        <v/>
      </c>
      <c r="AI440" s="7" t="str">
        <f>IFERROR(IF(AF440-AF439&lt;=0,"",AH440/SQRT(Table_pg5[[#This Row],[Удельное сопротивление грунта, Ом·м]])),AH440/SQRT(Table_pg5[[#This Row],[Удельное сопротивление грунта, Ом·м]]))</f>
        <v/>
      </c>
      <c r="AK440" s="62"/>
      <c r="AL440" s="44"/>
      <c r="AM440" s="43"/>
      <c r="AN440" s="7" t="str">
        <f t="shared" si="48"/>
        <v/>
      </c>
      <c r="AO440" s="7" t="str">
        <f>IFERROR(IF(AL440-AL439&lt;=0,"",AN440/SQRT(Table_pg6[[#This Row],[Удельное сопротивление грунта, Ом·м]])),AN440/SQRT(Table_pg6[[#This Row],[Удельное сопротивление грунта, Ом·м]]))</f>
        <v/>
      </c>
      <c r="AQ440" s="62"/>
      <c r="AR440" s="44"/>
      <c r="AS440" s="43"/>
      <c r="AT440" s="7" t="str">
        <f t="shared" si="43"/>
        <v/>
      </c>
      <c r="AU440" s="7" t="str">
        <f>IFERROR(IF(AR440-AR439&lt;=0,"",AT440/SQRT(Table_pg7[[#This Row],[Удельное сопротивление грунта, Ом·м]])),AT440/SQRT(Table_pg7[[#This Row],[Удельное сопротивление грунта, Ом·м]]))</f>
        <v/>
      </c>
      <c r="AW440" s="62"/>
      <c r="AX440" s="44"/>
      <c r="AY440" s="43"/>
      <c r="AZ440" s="7" t="str">
        <f t="shared" si="49"/>
        <v/>
      </c>
      <c r="BA440" s="7" t="str">
        <f>IFERROR(IF(AX440-AX439&lt;=0,"",AZ440/SQRT(Table_pg8[[#This Row],[Удельное сопротивление грунта, Ом·м]])),AZ440/SQRT(Table_pg8[[#This Row],[Удельное сопротивление грунта, Ом·м]]))</f>
        <v/>
      </c>
      <c r="BC440" s="62"/>
      <c r="BD440" s="44"/>
      <c r="BE440" s="43"/>
      <c r="BF440" s="7" t="str">
        <f t="shared" si="47"/>
        <v/>
      </c>
      <c r="BG440" s="7" t="str">
        <f>IFERROR(IF(BD440-AX459&lt;=0,"",BF440/SQRT(Table_pg9[[#This Row],[Удельное сопротивление грунта, Ом·м]])),BF440/SQRT(Table_pg9[[#This Row],[Удельное сопротивление грунта, Ом·м]]))</f>
        <v/>
      </c>
      <c r="BI440" s="62"/>
      <c r="BJ440" s="44"/>
      <c r="BK440" s="43"/>
      <c r="BL440" s="7" t="str">
        <f t="shared" si="39"/>
        <v/>
      </c>
      <c r="BM440" s="7" t="str">
        <f>IFERROR(IF(BJ440-BD469&lt;=0,"",BL440/SQRT(Table_pg10[[#This Row],[Удельное сопротивление грунта, Ом·м]])),BL440/SQRT(Table_pg10[[#This Row],[Удельное сопротивление грунта, Ом·м]]))</f>
        <v/>
      </c>
    </row>
    <row r="441" spans="1:65">
      <c r="A441" s="42"/>
      <c r="B441" s="44"/>
      <c r="C441" s="43"/>
      <c r="E441" s="7" t="str">
        <f>IFERROR(IF(B441-B440&lt;=0,"",D441/SQRT(Table_pg[[#This Row],[Удельное сопротивление грунта, Ом·м]])),D441/SQRT(Table_pg[[#This Row],[Удельное сопротивление грунта, Ом·м]]))</f>
        <v/>
      </c>
      <c r="G441" s="49"/>
      <c r="H441" s="59"/>
      <c r="I441" s="56"/>
      <c r="J441" s="52"/>
      <c r="K441" s="7" t="str">
        <f>IFERROR(IF(H441-H440&lt;=0,"",J441/SQRT(Table_pg1[[#This Row],[Удельное сопротивление грунта, Ом·м]])),J441/SQRT(Table_pg1[[#This Row],[Удельное сопротивление грунта, Ом·м]]))</f>
        <v/>
      </c>
      <c r="M441" s="42"/>
      <c r="N441" s="44"/>
      <c r="O441" s="43"/>
      <c r="P441" s="7" t="str">
        <f t="shared" si="40"/>
        <v/>
      </c>
      <c r="Q441" s="7" t="str">
        <f>IFERROR(IF(N441-N440&lt;=0,"",P441/SQRT(Table_pg2[[#This Row],[Удельное сопротивление грунта, Ом·м]])),P441/SQRT(Table_pg2[[#This Row],[Удельное сопротивление грунта, Ом·м]]))</f>
        <v/>
      </c>
      <c r="S441" s="42"/>
      <c r="T441" s="44"/>
      <c r="U441" s="43"/>
      <c r="V441" s="7" t="str">
        <f t="shared" si="41"/>
        <v/>
      </c>
      <c r="W441" s="7" t="str">
        <f>IFERROR(IF(T441-T440&lt;=0,"",V441/SQRT(Table_pg3[[#This Row],[Удельное сопротивление грунта, Ом·м]])),V441/SQRT(Table_pg3[[#This Row],[Удельное сопротивление грунта, Ом·м]]))</f>
        <v/>
      </c>
      <c r="Y441" s="42"/>
      <c r="Z441" s="44"/>
      <c r="AA441" s="43"/>
      <c r="AB441" s="7" t="str">
        <f t="shared" si="46"/>
        <v/>
      </c>
      <c r="AC441" s="7" t="str">
        <f>IFERROR(IF(Z441-Z440&lt;=0,"",AB441/SQRT(Table_pg4[[#This Row],[Удельное сопротивление грунта, Ом·м]])),AB441/SQRT(Table_pg4[[#This Row],[Удельное сопротивление грунта, Ом·м]]))</f>
        <v/>
      </c>
      <c r="AE441" s="42"/>
      <c r="AF441" s="44"/>
      <c r="AG441" s="43"/>
      <c r="AH441" s="7" t="str">
        <f t="shared" si="42"/>
        <v/>
      </c>
      <c r="AI441" s="7" t="str">
        <f>IFERROR(IF(AF441-AF440&lt;=0,"",AH441/SQRT(Table_pg5[[#This Row],[Удельное сопротивление грунта, Ом·м]])),AH441/SQRT(Table_pg5[[#This Row],[Удельное сопротивление грунта, Ом·м]]))</f>
        <v/>
      </c>
      <c r="AK441" s="42"/>
      <c r="AL441" s="44"/>
      <c r="AM441" s="43"/>
      <c r="AN441" s="7" t="str">
        <f t="shared" si="48"/>
        <v/>
      </c>
      <c r="AO441" s="7" t="str">
        <f>IFERROR(IF(AL441-AL440&lt;=0,"",AN441/SQRT(Table_pg6[[#This Row],[Удельное сопротивление грунта, Ом·м]])),AN441/SQRT(Table_pg6[[#This Row],[Удельное сопротивление грунта, Ом·м]]))</f>
        <v/>
      </c>
      <c r="AQ441" s="42"/>
      <c r="AR441" s="44"/>
      <c r="AS441" s="43"/>
      <c r="AT441" s="7" t="str">
        <f t="shared" si="43"/>
        <v/>
      </c>
      <c r="AU441" s="7" t="str">
        <f>IFERROR(IF(AR441-AR440&lt;=0,"",AT441/SQRT(Table_pg7[[#This Row],[Удельное сопротивление грунта, Ом·м]])),AT441/SQRT(Table_pg7[[#This Row],[Удельное сопротивление грунта, Ом·м]]))</f>
        <v/>
      </c>
      <c r="AW441" s="42"/>
      <c r="AX441" s="44"/>
      <c r="AY441" s="43"/>
      <c r="AZ441" s="7" t="str">
        <f t="shared" si="49"/>
        <v/>
      </c>
      <c r="BA441" s="7" t="str">
        <f>IFERROR(IF(AX441-AX440&lt;=0,"",AZ441/SQRT(Table_pg8[[#This Row],[Удельное сопротивление грунта, Ом·м]])),AZ441/SQRT(Table_pg8[[#This Row],[Удельное сопротивление грунта, Ом·м]]))</f>
        <v/>
      </c>
      <c r="BC441" s="42"/>
      <c r="BD441" s="44"/>
      <c r="BE441" s="43"/>
      <c r="BF441" s="7" t="str">
        <f t="shared" si="47"/>
        <v/>
      </c>
      <c r="BG441" s="7" t="str">
        <f>IFERROR(IF(BD441-AX460&lt;=0,"",BF441/SQRT(Table_pg9[[#This Row],[Удельное сопротивление грунта, Ом·м]])),BF441/SQRT(Table_pg9[[#This Row],[Удельное сопротивление грунта, Ом·м]]))</f>
        <v/>
      </c>
      <c r="BI441" s="42"/>
      <c r="BJ441" s="44"/>
      <c r="BK441" s="43"/>
      <c r="BL441" s="7" t="str">
        <f t="shared" si="39"/>
        <v/>
      </c>
      <c r="BM441" s="7" t="str">
        <f>IFERROR(IF(BJ441-BD470&lt;=0,"",BL441/SQRT(Table_pg10[[#This Row],[Удельное сопротивление грунта, Ом·м]])),BL441/SQRT(Table_pg10[[#This Row],[Удельное сопротивление грунта, Ом·м]]))</f>
        <v/>
      </c>
    </row>
    <row r="442" spans="1:65">
      <c r="A442" s="62"/>
      <c r="B442" s="44"/>
      <c r="C442" s="43"/>
      <c r="E442" s="7" t="str">
        <f>IFERROR(IF(B442-B441&lt;=0,"",D442/SQRT(Table_pg[[#This Row],[Удельное сопротивление грунта, Ом·м]])),D442/SQRT(Table_pg[[#This Row],[Удельное сопротивление грунта, Ом·м]]))</f>
        <v/>
      </c>
      <c r="G442" s="38"/>
      <c r="H442" s="58"/>
      <c r="I442" s="55"/>
      <c r="J442" s="53"/>
      <c r="K442" s="7" t="str">
        <f>IFERROR(IF(H442-H441&lt;=0,"",J442/SQRT(Table_pg1[[#This Row],[Удельное сопротивление грунта, Ом·м]])),J442/SQRT(Table_pg1[[#This Row],[Удельное сопротивление грунта, Ом·м]]))</f>
        <v/>
      </c>
      <c r="M442" s="62"/>
      <c r="N442" s="44"/>
      <c r="O442" s="43"/>
      <c r="P442" s="7" t="str">
        <f t="shared" si="40"/>
        <v/>
      </c>
      <c r="Q442" s="7" t="str">
        <f>IFERROR(IF(N442-N441&lt;=0,"",P442/SQRT(Table_pg2[[#This Row],[Удельное сопротивление грунта, Ом·м]])),P442/SQRT(Table_pg2[[#This Row],[Удельное сопротивление грунта, Ом·м]]))</f>
        <v/>
      </c>
      <c r="S442" s="62"/>
      <c r="T442" s="44"/>
      <c r="U442" s="43"/>
      <c r="V442" s="7" t="str">
        <f t="shared" si="41"/>
        <v/>
      </c>
      <c r="W442" s="7" t="str">
        <f>IFERROR(IF(T442-T441&lt;=0,"",V442/SQRT(Table_pg3[[#This Row],[Удельное сопротивление грунта, Ом·м]])),V442/SQRT(Table_pg3[[#This Row],[Удельное сопротивление грунта, Ом·м]]))</f>
        <v/>
      </c>
      <c r="Y442" s="62"/>
      <c r="Z442" s="44"/>
      <c r="AA442" s="43"/>
      <c r="AB442" s="7" t="str">
        <f t="shared" si="46"/>
        <v/>
      </c>
      <c r="AC442" s="7" t="str">
        <f>IFERROR(IF(Z442-Z441&lt;=0,"",AB442/SQRT(Table_pg4[[#This Row],[Удельное сопротивление грунта, Ом·м]])),AB442/SQRT(Table_pg4[[#This Row],[Удельное сопротивление грунта, Ом·м]]))</f>
        <v/>
      </c>
      <c r="AE442" s="62"/>
      <c r="AF442" s="44"/>
      <c r="AG442" s="43"/>
      <c r="AH442" s="7" t="str">
        <f t="shared" si="42"/>
        <v/>
      </c>
      <c r="AI442" s="7" t="str">
        <f>IFERROR(IF(AF442-AF441&lt;=0,"",AH442/SQRT(Table_pg5[[#This Row],[Удельное сопротивление грунта, Ом·м]])),AH442/SQRT(Table_pg5[[#This Row],[Удельное сопротивление грунта, Ом·м]]))</f>
        <v/>
      </c>
      <c r="AK442" s="62"/>
      <c r="AL442" s="44"/>
      <c r="AM442" s="43"/>
      <c r="AN442" s="7" t="str">
        <f t="shared" si="48"/>
        <v/>
      </c>
      <c r="AO442" s="7" t="str">
        <f>IFERROR(IF(AL442-AL441&lt;=0,"",AN442/SQRT(Table_pg6[[#This Row],[Удельное сопротивление грунта, Ом·м]])),AN442/SQRT(Table_pg6[[#This Row],[Удельное сопротивление грунта, Ом·м]]))</f>
        <v/>
      </c>
      <c r="AQ442" s="62"/>
      <c r="AR442" s="44"/>
      <c r="AS442" s="43"/>
      <c r="AT442" s="7" t="str">
        <f t="shared" si="43"/>
        <v/>
      </c>
      <c r="AU442" s="7" t="str">
        <f>IFERROR(IF(AR442-AR441&lt;=0,"",AT442/SQRT(Table_pg7[[#This Row],[Удельное сопротивление грунта, Ом·м]])),AT442/SQRT(Table_pg7[[#This Row],[Удельное сопротивление грунта, Ом·м]]))</f>
        <v/>
      </c>
      <c r="AW442" s="62"/>
      <c r="AX442" s="44"/>
      <c r="AY442" s="43"/>
      <c r="AZ442" s="7" t="str">
        <f t="shared" si="49"/>
        <v/>
      </c>
      <c r="BA442" s="7" t="str">
        <f>IFERROR(IF(AX442-AX441&lt;=0,"",AZ442/SQRT(Table_pg8[[#This Row],[Удельное сопротивление грунта, Ом·м]])),AZ442/SQRT(Table_pg8[[#This Row],[Удельное сопротивление грунта, Ом·м]]))</f>
        <v/>
      </c>
      <c r="BC442" s="62"/>
      <c r="BD442" s="44"/>
      <c r="BE442" s="43"/>
      <c r="BF442" s="7" t="str">
        <f t="shared" si="47"/>
        <v/>
      </c>
      <c r="BG442" s="7" t="str">
        <f>IFERROR(IF(BD442-AX461&lt;=0,"",BF442/SQRT(Table_pg9[[#This Row],[Удельное сопротивление грунта, Ом·м]])),BF442/SQRT(Table_pg9[[#This Row],[Удельное сопротивление грунта, Ом·м]]))</f>
        <v/>
      </c>
      <c r="BI442" s="62"/>
      <c r="BJ442" s="44"/>
      <c r="BK442" s="43"/>
      <c r="BL442" s="7" t="str">
        <f t="shared" si="39"/>
        <v/>
      </c>
      <c r="BM442" s="7" t="str">
        <f>IFERROR(IF(BJ442-BD471&lt;=0,"",BL442/SQRT(Table_pg10[[#This Row],[Удельное сопротивление грунта, Ом·м]])),BL442/SQRT(Table_pg10[[#This Row],[Удельное сопротивление грунта, Ом·м]]))</f>
        <v/>
      </c>
    </row>
    <row r="443" spans="1:65">
      <c r="A443" s="42"/>
      <c r="B443" s="44"/>
      <c r="C443" s="43"/>
      <c r="E443" s="7" t="str">
        <f>IFERROR(IF(B443-B442&lt;=0,"",D443/SQRT(Table_pg[[#This Row],[Удельное сопротивление грунта, Ом·м]])),D443/SQRT(Table_pg[[#This Row],[Удельное сопротивление грунта, Ом·м]]))</f>
        <v/>
      </c>
      <c r="G443" s="49"/>
      <c r="H443" s="59"/>
      <c r="I443" s="56"/>
      <c r="J443" s="52"/>
      <c r="K443" s="7" t="str">
        <f>IFERROR(IF(H443-H442&lt;=0,"",J443/SQRT(Table_pg1[[#This Row],[Удельное сопротивление грунта, Ом·м]])),J443/SQRT(Table_pg1[[#This Row],[Удельное сопротивление грунта, Ом·м]]))</f>
        <v/>
      </c>
      <c r="M443" s="42"/>
      <c r="N443" s="44"/>
      <c r="O443" s="43"/>
      <c r="P443" s="7" t="str">
        <f t="shared" si="40"/>
        <v/>
      </c>
      <c r="Q443" s="7" t="str">
        <f>IFERROR(IF(N443-N442&lt;=0,"",P443/SQRT(Table_pg2[[#This Row],[Удельное сопротивление грунта, Ом·м]])),P443/SQRT(Table_pg2[[#This Row],[Удельное сопротивление грунта, Ом·м]]))</f>
        <v/>
      </c>
      <c r="S443" s="42"/>
      <c r="T443" s="44"/>
      <c r="U443" s="43"/>
      <c r="V443" s="7" t="str">
        <f t="shared" si="41"/>
        <v/>
      </c>
      <c r="W443" s="7" t="str">
        <f>IFERROR(IF(T443-T442&lt;=0,"",V443/SQRT(Table_pg3[[#This Row],[Удельное сопротивление грунта, Ом·м]])),V443/SQRT(Table_pg3[[#This Row],[Удельное сопротивление грунта, Ом·м]]))</f>
        <v/>
      </c>
      <c r="Y443" s="42"/>
      <c r="Z443" s="44"/>
      <c r="AA443" s="43"/>
      <c r="AB443" s="7" t="str">
        <f t="shared" si="46"/>
        <v/>
      </c>
      <c r="AC443" s="7" t="str">
        <f>IFERROR(IF(Z443-Z442&lt;=0,"",AB443/SQRT(Table_pg4[[#This Row],[Удельное сопротивление грунта, Ом·м]])),AB443/SQRT(Table_pg4[[#This Row],[Удельное сопротивление грунта, Ом·м]]))</f>
        <v/>
      </c>
      <c r="AE443" s="42"/>
      <c r="AF443" s="44"/>
      <c r="AG443" s="43"/>
      <c r="AH443" s="7" t="str">
        <f t="shared" si="42"/>
        <v/>
      </c>
      <c r="AI443" s="7" t="str">
        <f>IFERROR(IF(AF443-AF442&lt;=0,"",AH443/SQRT(Table_pg5[[#This Row],[Удельное сопротивление грунта, Ом·м]])),AH443/SQRT(Table_pg5[[#This Row],[Удельное сопротивление грунта, Ом·м]]))</f>
        <v/>
      </c>
      <c r="AK443" s="42"/>
      <c r="AL443" s="44"/>
      <c r="AM443" s="43"/>
      <c r="AN443" s="7" t="str">
        <f t="shared" si="48"/>
        <v/>
      </c>
      <c r="AO443" s="7" t="str">
        <f>IFERROR(IF(AL443-AL442&lt;=0,"",AN443/SQRT(Table_pg6[[#This Row],[Удельное сопротивление грунта, Ом·м]])),AN443/SQRT(Table_pg6[[#This Row],[Удельное сопротивление грунта, Ом·м]]))</f>
        <v/>
      </c>
      <c r="AQ443" s="42"/>
      <c r="AR443" s="44"/>
      <c r="AS443" s="43"/>
      <c r="AT443" s="7" t="str">
        <f t="shared" si="43"/>
        <v/>
      </c>
      <c r="AU443" s="7" t="str">
        <f>IFERROR(IF(AR443-AR442&lt;=0,"",AT443/SQRT(Table_pg7[[#This Row],[Удельное сопротивление грунта, Ом·м]])),AT443/SQRT(Table_pg7[[#This Row],[Удельное сопротивление грунта, Ом·м]]))</f>
        <v/>
      </c>
      <c r="AW443" s="42"/>
      <c r="AX443" s="44"/>
      <c r="AY443" s="43"/>
      <c r="AZ443" s="7" t="str">
        <f t="shared" si="49"/>
        <v/>
      </c>
      <c r="BA443" s="7" t="str">
        <f>IFERROR(IF(AX443-AX442&lt;=0,"",AZ443/SQRT(Table_pg8[[#This Row],[Удельное сопротивление грунта, Ом·м]])),AZ443/SQRT(Table_pg8[[#This Row],[Удельное сопротивление грунта, Ом·м]]))</f>
        <v/>
      </c>
      <c r="BC443" s="42"/>
      <c r="BD443" s="44"/>
      <c r="BE443" s="43"/>
      <c r="BF443" s="7" t="str">
        <f t="shared" si="47"/>
        <v/>
      </c>
      <c r="BG443" s="7" t="str">
        <f>IFERROR(IF(BD443-AX462&lt;=0,"",BF443/SQRT(Table_pg9[[#This Row],[Удельное сопротивление грунта, Ом·м]])),BF443/SQRT(Table_pg9[[#This Row],[Удельное сопротивление грунта, Ом·м]]))</f>
        <v/>
      </c>
      <c r="BI443" s="42"/>
      <c r="BJ443" s="44"/>
      <c r="BK443" s="43"/>
      <c r="BL443" s="7" t="str">
        <f t="shared" si="39"/>
        <v/>
      </c>
      <c r="BM443" s="7" t="str">
        <f>IFERROR(IF(BJ443-BD472&lt;=0,"",BL443/SQRT(Table_pg10[[#This Row],[Удельное сопротивление грунта, Ом·м]])),BL443/SQRT(Table_pg10[[#This Row],[Удельное сопротивление грунта, Ом·м]]))</f>
        <v/>
      </c>
    </row>
    <row r="444" spans="1:65">
      <c r="A444" s="62"/>
      <c r="B444" s="44"/>
      <c r="C444" s="43"/>
      <c r="E444" s="7" t="str">
        <f>IFERROR(IF(B444-B443&lt;=0,"",D444/SQRT(Table_pg[[#This Row],[Удельное сопротивление грунта, Ом·м]])),D444/SQRT(Table_pg[[#This Row],[Удельное сопротивление грунта, Ом·м]]))</f>
        <v/>
      </c>
      <c r="G444" s="38"/>
      <c r="H444" s="58"/>
      <c r="I444" s="55"/>
      <c r="J444" s="53"/>
      <c r="K444" s="7" t="str">
        <f>IFERROR(IF(H444-H443&lt;=0,"",J444/SQRT(Table_pg1[[#This Row],[Удельное сопротивление грунта, Ом·м]])),J444/SQRT(Table_pg1[[#This Row],[Удельное сопротивление грунта, Ом·м]]))</f>
        <v/>
      </c>
      <c r="M444" s="62"/>
      <c r="N444" s="44"/>
      <c r="O444" s="43"/>
      <c r="P444" s="7" t="str">
        <f t="shared" si="40"/>
        <v/>
      </c>
      <c r="Q444" s="7" t="str">
        <f>IFERROR(IF(N444-N443&lt;=0,"",P444/SQRT(Table_pg2[[#This Row],[Удельное сопротивление грунта, Ом·м]])),P444/SQRT(Table_pg2[[#This Row],[Удельное сопротивление грунта, Ом·м]]))</f>
        <v/>
      </c>
      <c r="S444" s="62"/>
      <c r="T444" s="44"/>
      <c r="U444" s="43"/>
      <c r="V444" s="7" t="str">
        <f t="shared" si="41"/>
        <v/>
      </c>
      <c r="W444" s="7" t="str">
        <f>IFERROR(IF(T444-T443&lt;=0,"",V444/SQRT(Table_pg3[[#This Row],[Удельное сопротивление грунта, Ом·м]])),V444/SQRT(Table_pg3[[#This Row],[Удельное сопротивление грунта, Ом·м]]))</f>
        <v/>
      </c>
      <c r="Y444" s="62"/>
      <c r="Z444" s="44"/>
      <c r="AA444" s="43"/>
      <c r="AB444" s="7" t="str">
        <f t="shared" si="46"/>
        <v/>
      </c>
      <c r="AC444" s="7" t="str">
        <f>IFERROR(IF(Z444-Z443&lt;=0,"",AB444/SQRT(Table_pg4[[#This Row],[Удельное сопротивление грунта, Ом·м]])),AB444/SQRT(Table_pg4[[#This Row],[Удельное сопротивление грунта, Ом·м]]))</f>
        <v/>
      </c>
      <c r="AE444" s="62"/>
      <c r="AF444" s="44"/>
      <c r="AG444" s="43"/>
      <c r="AH444" s="7" t="str">
        <f t="shared" si="42"/>
        <v/>
      </c>
      <c r="AI444" s="7" t="str">
        <f>IFERROR(IF(AF444-AF443&lt;=0,"",AH444/SQRT(Table_pg5[[#This Row],[Удельное сопротивление грунта, Ом·м]])),AH444/SQRT(Table_pg5[[#This Row],[Удельное сопротивление грунта, Ом·м]]))</f>
        <v/>
      </c>
      <c r="AK444" s="62"/>
      <c r="AL444" s="44"/>
      <c r="AM444" s="43"/>
      <c r="AN444" s="7" t="str">
        <f t="shared" si="48"/>
        <v/>
      </c>
      <c r="AO444" s="7" t="str">
        <f>IFERROR(IF(AL444-AL443&lt;=0,"",AN444/SQRT(Table_pg6[[#This Row],[Удельное сопротивление грунта, Ом·м]])),AN444/SQRT(Table_pg6[[#This Row],[Удельное сопротивление грунта, Ом·м]]))</f>
        <v/>
      </c>
      <c r="AQ444" s="62"/>
      <c r="AR444" s="44"/>
      <c r="AS444" s="43"/>
      <c r="AT444" s="7" t="str">
        <f t="shared" si="43"/>
        <v/>
      </c>
      <c r="AU444" s="7" t="str">
        <f>IFERROR(IF(AR444-AR443&lt;=0,"",AT444/SQRT(Table_pg7[[#This Row],[Удельное сопротивление грунта, Ом·м]])),AT444/SQRT(Table_pg7[[#This Row],[Удельное сопротивление грунта, Ом·м]]))</f>
        <v/>
      </c>
      <c r="AW444" s="62"/>
      <c r="AX444" s="44"/>
      <c r="AY444" s="43"/>
      <c r="AZ444" s="7" t="str">
        <f t="shared" si="49"/>
        <v/>
      </c>
      <c r="BA444" s="7" t="str">
        <f>IFERROR(IF(AX444-AX443&lt;=0,"",AZ444/SQRT(Table_pg8[[#This Row],[Удельное сопротивление грунта, Ом·м]])),AZ444/SQRT(Table_pg8[[#This Row],[Удельное сопротивление грунта, Ом·м]]))</f>
        <v/>
      </c>
      <c r="BC444" s="62"/>
      <c r="BD444" s="44"/>
      <c r="BE444" s="43"/>
      <c r="BF444" s="7" t="str">
        <f t="shared" si="47"/>
        <v/>
      </c>
      <c r="BG444" s="7" t="str">
        <f>IFERROR(IF(BD444-AX463&lt;=0,"",BF444/SQRT(Table_pg9[[#This Row],[Удельное сопротивление грунта, Ом·м]])),BF444/SQRT(Table_pg9[[#This Row],[Удельное сопротивление грунта, Ом·м]]))</f>
        <v/>
      </c>
      <c r="BI444" s="62"/>
      <c r="BJ444" s="44"/>
      <c r="BK444" s="43"/>
      <c r="BL444" s="7" t="str">
        <f t="shared" si="39"/>
        <v/>
      </c>
      <c r="BM444" s="7" t="str">
        <f>IFERROR(IF(BJ444-BD473&lt;=0,"",BL444/SQRT(Table_pg10[[#This Row],[Удельное сопротивление грунта, Ом·м]])),BL444/SQRT(Table_pg10[[#This Row],[Удельное сопротивление грунта, Ом·м]]))</f>
        <v/>
      </c>
    </row>
    <row r="445" spans="1:65">
      <c r="A445" s="42"/>
      <c r="B445" s="44"/>
      <c r="C445" s="43"/>
      <c r="D445" s="7" t="str">
        <f>IFERROR(IF(B445-B444&lt;=0,"",(B445-B444)*1000),100)</f>
        <v/>
      </c>
      <c r="E445" s="7" t="str">
        <f>IFERROR(IF(B445-B444&lt;=0,"",D445/SQRT(Table_pg[[#This Row],[Удельное сопротивление грунта, Ом·м]])),D445/SQRT(Table_pg[[#This Row],[Удельное сопротивление грунта, Ом·м]]))</f>
        <v/>
      </c>
      <c r="G445" s="49"/>
      <c r="H445" s="59"/>
      <c r="I445" s="56"/>
      <c r="J445" s="52" t="str">
        <f>IFERROR(IF(H445-H444&lt;=0,"",(H445-H444)*1000),100)</f>
        <v/>
      </c>
      <c r="K445" s="7" t="str">
        <f>IFERROR(IF(H445-H444&lt;=0,"",J445/SQRT(Table_pg1[[#This Row],[Удельное сопротивление грунта, Ом·м]])),J445/SQRT(Table_pg1[[#This Row],[Удельное сопротивление грунта, Ом·м]]))</f>
        <v/>
      </c>
      <c r="M445" s="42"/>
      <c r="N445" s="44"/>
      <c r="O445" s="43"/>
      <c r="P445" s="7" t="str">
        <f t="shared" si="40"/>
        <v/>
      </c>
      <c r="Q445" s="7" t="str">
        <f>IFERROR(IF(N445-N444&lt;=0,"",P445/SQRT(Table_pg2[[#This Row],[Удельное сопротивление грунта, Ом·м]])),P445/SQRT(Table_pg2[[#This Row],[Удельное сопротивление грунта, Ом·м]]))</f>
        <v/>
      </c>
      <c r="S445" s="42"/>
      <c r="T445" s="44"/>
      <c r="U445" s="43"/>
      <c r="V445" s="7" t="str">
        <f t="shared" si="41"/>
        <v/>
      </c>
      <c r="W445" s="7" t="str">
        <f>IFERROR(IF(T445-T444&lt;=0,"",V445/SQRT(Table_pg3[[#This Row],[Удельное сопротивление грунта, Ом·м]])),V445/SQRT(Table_pg3[[#This Row],[Удельное сопротивление грунта, Ом·м]]))</f>
        <v/>
      </c>
      <c r="Y445" s="42"/>
      <c r="Z445" s="44"/>
      <c r="AA445" s="43"/>
      <c r="AB445" s="7" t="str">
        <f t="shared" si="46"/>
        <v/>
      </c>
      <c r="AC445" s="7" t="str">
        <f>IFERROR(IF(Z445-Z444&lt;=0,"",AB445/SQRT(Table_pg4[[#This Row],[Удельное сопротивление грунта, Ом·м]])),AB445/SQRT(Table_pg4[[#This Row],[Удельное сопротивление грунта, Ом·м]]))</f>
        <v/>
      </c>
      <c r="AE445" s="42"/>
      <c r="AF445" s="44"/>
      <c r="AG445" s="43"/>
      <c r="AH445" s="7" t="str">
        <f t="shared" si="42"/>
        <v/>
      </c>
      <c r="AI445" s="7" t="str">
        <f>IFERROR(IF(AF445-AF444&lt;=0,"",AH445/SQRT(Table_pg5[[#This Row],[Удельное сопротивление грунта, Ом·м]])),AH445/SQRT(Table_pg5[[#This Row],[Удельное сопротивление грунта, Ом·м]]))</f>
        <v/>
      </c>
      <c r="AK445" s="42"/>
      <c r="AL445" s="44"/>
      <c r="AM445" s="43"/>
      <c r="AN445" s="7" t="str">
        <f t="shared" si="48"/>
        <v/>
      </c>
      <c r="AO445" s="7" t="str">
        <f>IFERROR(IF(AL445-AL444&lt;=0,"",AN445/SQRT(Table_pg6[[#This Row],[Удельное сопротивление грунта, Ом·м]])),AN445/SQRT(Table_pg6[[#This Row],[Удельное сопротивление грунта, Ом·м]]))</f>
        <v/>
      </c>
      <c r="AQ445" s="42"/>
      <c r="AR445" s="44"/>
      <c r="AS445" s="43"/>
      <c r="AT445" s="7" t="str">
        <f t="shared" si="43"/>
        <v/>
      </c>
      <c r="AU445" s="7" t="str">
        <f>IFERROR(IF(AR445-AR444&lt;=0,"",AT445/SQRT(Table_pg7[[#This Row],[Удельное сопротивление грунта, Ом·м]])),AT445/SQRT(Table_pg7[[#This Row],[Удельное сопротивление грунта, Ом·м]]))</f>
        <v/>
      </c>
      <c r="AW445" s="42"/>
      <c r="AX445" s="44"/>
      <c r="AY445" s="43"/>
      <c r="AZ445" s="7" t="str">
        <f t="shared" si="49"/>
        <v/>
      </c>
      <c r="BA445" s="7" t="str">
        <f>IFERROR(IF(AX445-AX444&lt;=0,"",AZ445/SQRT(Table_pg8[[#This Row],[Удельное сопротивление грунта, Ом·м]])),AZ445/SQRT(Table_pg8[[#This Row],[Удельное сопротивление грунта, Ом·м]]))</f>
        <v/>
      </c>
      <c r="BC445" s="42"/>
      <c r="BD445" s="44"/>
      <c r="BE445" s="43"/>
      <c r="BF445" s="7" t="str">
        <f t="shared" si="47"/>
        <v/>
      </c>
      <c r="BG445" s="7" t="str">
        <f>IFERROR(IF(BD445-AX464&lt;=0,"",BF445/SQRT(Table_pg9[[#This Row],[Удельное сопротивление грунта, Ом·м]])),BF445/SQRT(Table_pg9[[#This Row],[Удельное сопротивление грунта, Ом·м]]))</f>
        <v/>
      </c>
      <c r="BI445" s="42"/>
      <c r="BJ445" s="44"/>
      <c r="BK445" s="43"/>
      <c r="BL445" s="7" t="str">
        <f t="shared" si="39"/>
        <v/>
      </c>
      <c r="BM445" s="7" t="str">
        <f>IFERROR(IF(BJ445-BD474&lt;=0,"",BL445/SQRT(Table_pg10[[#This Row],[Удельное сопротивление грунта, Ом·м]])),BL445/SQRT(Table_pg10[[#This Row],[Удельное сопротивление грунта, Ом·м]]))</f>
        <v/>
      </c>
    </row>
    <row r="446" spans="1:65">
      <c r="A446" s="62"/>
      <c r="B446" s="44"/>
      <c r="C446" s="43"/>
      <c r="D446" s="7" t="str">
        <f>IFERROR(IF(B446-B445&lt;=0,"",(B446-B445)*1000),100)</f>
        <v/>
      </c>
      <c r="E446" s="7" t="str">
        <f>IFERROR(IF(B446-B445&lt;=0,"",D446/SQRT(Table_pg[[#This Row],[Удельное сопротивление грунта, Ом·м]])),D446/SQRT(Table_pg[[#This Row],[Удельное сопротивление грунта, Ом·м]]))</f>
        <v/>
      </c>
      <c r="G446" s="38"/>
      <c r="H446" s="58"/>
      <c r="I446" s="55"/>
      <c r="J446" s="53" t="str">
        <f>IFERROR(IF(H446-H445&lt;=0,"",(H446-H445)*1000),100)</f>
        <v/>
      </c>
      <c r="K446" s="7" t="str">
        <f>IFERROR(IF(H446-H445&lt;=0,"",J446/SQRT(Table_pg1[[#This Row],[Удельное сопротивление грунта, Ом·м]])),J446/SQRT(Table_pg1[[#This Row],[Удельное сопротивление грунта, Ом·м]]))</f>
        <v/>
      </c>
      <c r="M446" s="62"/>
      <c r="N446" s="44"/>
      <c r="O446" s="43"/>
      <c r="P446" s="7" t="str">
        <f t="shared" si="40"/>
        <v/>
      </c>
      <c r="Q446" s="7" t="str">
        <f>IFERROR(IF(N446-N445&lt;=0,"",P446/SQRT(Table_pg2[[#This Row],[Удельное сопротивление грунта, Ом·м]])),P446/SQRT(Table_pg2[[#This Row],[Удельное сопротивление грунта, Ом·м]]))</f>
        <v/>
      </c>
      <c r="S446" s="62"/>
      <c r="T446" s="44"/>
      <c r="U446" s="43"/>
      <c r="V446" s="7" t="str">
        <f t="shared" si="41"/>
        <v/>
      </c>
      <c r="W446" s="7" t="str">
        <f>IFERROR(IF(T446-T445&lt;=0,"",V446/SQRT(Table_pg3[[#This Row],[Удельное сопротивление грунта, Ом·м]])),V446/SQRT(Table_pg3[[#This Row],[Удельное сопротивление грунта, Ом·м]]))</f>
        <v/>
      </c>
      <c r="Y446" s="62"/>
      <c r="Z446" s="44"/>
      <c r="AA446" s="43"/>
      <c r="AB446" s="7" t="str">
        <f t="shared" si="46"/>
        <v/>
      </c>
      <c r="AC446" s="7" t="str">
        <f>IFERROR(IF(Z446-Z445&lt;=0,"",AB446/SQRT(Table_pg4[[#This Row],[Удельное сопротивление грунта, Ом·м]])),AB446/SQRT(Table_pg4[[#This Row],[Удельное сопротивление грунта, Ом·м]]))</f>
        <v/>
      </c>
      <c r="AE446" s="62"/>
      <c r="AF446" s="44"/>
      <c r="AG446" s="43"/>
      <c r="AH446" s="7" t="str">
        <f t="shared" si="42"/>
        <v/>
      </c>
      <c r="AI446" s="7" t="str">
        <f>IFERROR(IF(AF446-AF445&lt;=0,"",AH446/SQRT(Table_pg5[[#This Row],[Удельное сопротивление грунта, Ом·м]])),AH446/SQRT(Table_pg5[[#This Row],[Удельное сопротивление грунта, Ом·м]]))</f>
        <v/>
      </c>
      <c r="AK446" s="62"/>
      <c r="AL446" s="44"/>
      <c r="AM446" s="43"/>
      <c r="AN446" s="7" t="str">
        <f t="shared" si="48"/>
        <v/>
      </c>
      <c r="AO446" s="7" t="str">
        <f>IFERROR(IF(AL446-AL445&lt;=0,"",AN446/SQRT(Table_pg6[[#This Row],[Удельное сопротивление грунта, Ом·м]])),AN446/SQRT(Table_pg6[[#This Row],[Удельное сопротивление грунта, Ом·м]]))</f>
        <v/>
      </c>
      <c r="AQ446" s="62"/>
      <c r="AR446" s="44"/>
      <c r="AS446" s="43"/>
      <c r="AT446" s="7" t="str">
        <f t="shared" si="43"/>
        <v/>
      </c>
      <c r="AU446" s="7" t="str">
        <f>IFERROR(IF(AR446-AR445&lt;=0,"",AT446/SQRT(Table_pg7[[#This Row],[Удельное сопротивление грунта, Ом·м]])),AT446/SQRT(Table_pg7[[#This Row],[Удельное сопротивление грунта, Ом·м]]))</f>
        <v/>
      </c>
      <c r="AW446" s="62"/>
      <c r="AX446" s="44"/>
      <c r="AY446" s="43"/>
      <c r="AZ446" s="7" t="str">
        <f t="shared" si="49"/>
        <v/>
      </c>
      <c r="BA446" s="7" t="str">
        <f>IFERROR(IF(AX446-AX445&lt;=0,"",AZ446/SQRT(Table_pg8[[#This Row],[Удельное сопротивление грунта, Ом·м]])),AZ446/SQRT(Table_pg8[[#This Row],[Удельное сопротивление грунта, Ом·м]]))</f>
        <v/>
      </c>
      <c r="BC446" s="62"/>
      <c r="BD446" s="44"/>
      <c r="BE446" s="43"/>
      <c r="BF446" s="7" t="str">
        <f t="shared" si="47"/>
        <v/>
      </c>
      <c r="BG446" s="7" t="str">
        <f>IFERROR(IF(BD446-AX465&lt;=0,"",BF446/SQRT(Table_pg9[[#This Row],[Удельное сопротивление грунта, Ом·м]])),BF446/SQRT(Table_pg9[[#This Row],[Удельное сопротивление грунта, Ом·м]]))</f>
        <v/>
      </c>
      <c r="BI446" s="62"/>
      <c r="BJ446" s="44"/>
      <c r="BK446" s="43"/>
      <c r="BL446" s="7" t="str">
        <f t="shared" ref="BL446:BL509" si="50">IFERROR(IF(BJ446-BJ445&lt;=0,"",(BJ446-BJ445)*1000),100)</f>
        <v/>
      </c>
      <c r="BM446" s="7" t="str">
        <f>IFERROR(IF(BJ446-BD475&lt;=0,"",BL446/SQRT(Table_pg10[[#This Row],[Удельное сопротивление грунта, Ом·м]])),BL446/SQRT(Table_pg10[[#This Row],[Удельное сопротивление грунта, Ом·м]]))</f>
        <v/>
      </c>
    </row>
    <row r="447" spans="1:65">
      <c r="A447" s="42"/>
      <c r="B447" s="44"/>
      <c r="C447" s="43"/>
      <c r="D447" s="7" t="str">
        <f>IFERROR(IF(B447-B446&lt;=0,"",(B447-B446)*1000),100)</f>
        <v/>
      </c>
      <c r="E447" s="7" t="str">
        <f>IFERROR(IF(B447-B446&lt;=0,"",D447/SQRT(Table_pg[[#This Row],[Удельное сопротивление грунта, Ом·м]])),D447/SQRT(Table_pg[[#This Row],[Удельное сопротивление грунта, Ом·м]]))</f>
        <v/>
      </c>
      <c r="G447" s="49"/>
      <c r="H447" s="59"/>
      <c r="I447" s="56"/>
      <c r="J447" s="52" t="str">
        <f>IFERROR(IF(H447-H446&lt;=0,"",(H447-H446)*1000),100)</f>
        <v/>
      </c>
      <c r="K447" s="7" t="str">
        <f>IFERROR(IF(H447-H446&lt;=0,"",J447/SQRT(Table_pg1[[#This Row],[Удельное сопротивление грунта, Ом·м]])),J447/SQRT(Table_pg1[[#This Row],[Удельное сопротивление грунта, Ом·м]]))</f>
        <v/>
      </c>
      <c r="M447" s="42"/>
      <c r="N447" s="44"/>
      <c r="O447" s="43"/>
      <c r="P447" s="7" t="str">
        <f t="shared" si="40"/>
        <v/>
      </c>
      <c r="Q447" s="7" t="str">
        <f>IFERROR(IF(N447-N446&lt;=0,"",P447/SQRT(Table_pg2[[#This Row],[Удельное сопротивление грунта, Ом·м]])),P447/SQRT(Table_pg2[[#This Row],[Удельное сопротивление грунта, Ом·м]]))</f>
        <v/>
      </c>
      <c r="S447" s="42"/>
      <c r="T447" s="44"/>
      <c r="U447" s="43"/>
      <c r="V447" s="7" t="str">
        <f t="shared" si="41"/>
        <v/>
      </c>
      <c r="W447" s="7" t="str">
        <f>IFERROR(IF(T447-T446&lt;=0,"",V447/SQRT(Table_pg3[[#This Row],[Удельное сопротивление грунта, Ом·м]])),V447/SQRT(Table_pg3[[#This Row],[Удельное сопротивление грунта, Ом·м]]))</f>
        <v/>
      </c>
      <c r="Y447" s="42"/>
      <c r="Z447" s="44"/>
      <c r="AA447" s="43"/>
      <c r="AB447" s="7" t="str">
        <f t="shared" si="46"/>
        <v/>
      </c>
      <c r="AC447" s="7" t="str">
        <f>IFERROR(IF(Z447-Z446&lt;=0,"",AB447/SQRT(Table_pg4[[#This Row],[Удельное сопротивление грунта, Ом·м]])),AB447/SQRT(Table_pg4[[#This Row],[Удельное сопротивление грунта, Ом·м]]))</f>
        <v/>
      </c>
      <c r="AE447" s="42"/>
      <c r="AF447" s="44"/>
      <c r="AG447" s="43"/>
      <c r="AH447" s="7" t="str">
        <f t="shared" si="42"/>
        <v/>
      </c>
      <c r="AI447" s="7" t="str">
        <f>IFERROR(IF(AF447-AF446&lt;=0,"",AH447/SQRT(Table_pg5[[#This Row],[Удельное сопротивление грунта, Ом·м]])),AH447/SQRT(Table_pg5[[#This Row],[Удельное сопротивление грунта, Ом·м]]))</f>
        <v/>
      </c>
      <c r="AK447" s="42"/>
      <c r="AL447" s="44"/>
      <c r="AM447" s="43"/>
      <c r="AN447" s="7" t="str">
        <f t="shared" si="48"/>
        <v/>
      </c>
      <c r="AO447" s="7" t="str">
        <f>IFERROR(IF(AL447-AL446&lt;=0,"",AN447/SQRT(Table_pg6[[#This Row],[Удельное сопротивление грунта, Ом·м]])),AN447/SQRT(Table_pg6[[#This Row],[Удельное сопротивление грунта, Ом·м]]))</f>
        <v/>
      </c>
      <c r="AQ447" s="42"/>
      <c r="AR447" s="44"/>
      <c r="AS447" s="43"/>
      <c r="AT447" s="7" t="str">
        <f t="shared" si="43"/>
        <v/>
      </c>
      <c r="AU447" s="7" t="str">
        <f>IFERROR(IF(AR447-AR446&lt;=0,"",AT447/SQRT(Table_pg7[[#This Row],[Удельное сопротивление грунта, Ом·м]])),AT447/SQRT(Table_pg7[[#This Row],[Удельное сопротивление грунта, Ом·м]]))</f>
        <v/>
      </c>
      <c r="AW447" s="42"/>
      <c r="AX447" s="44"/>
      <c r="AY447" s="43"/>
      <c r="AZ447" s="7" t="str">
        <f t="shared" si="49"/>
        <v/>
      </c>
      <c r="BA447" s="7" t="str">
        <f>IFERROR(IF(AX447-AX446&lt;=0,"",AZ447/SQRT(Table_pg8[[#This Row],[Удельное сопротивление грунта, Ом·м]])),AZ447/SQRT(Table_pg8[[#This Row],[Удельное сопротивление грунта, Ом·м]]))</f>
        <v/>
      </c>
      <c r="BC447" s="42"/>
      <c r="BD447" s="44"/>
      <c r="BE447" s="43"/>
      <c r="BF447" s="7" t="str">
        <f t="shared" si="47"/>
        <v/>
      </c>
      <c r="BG447" s="7" t="str">
        <f>IFERROR(IF(BD447-AX466&lt;=0,"",BF447/SQRT(Table_pg9[[#This Row],[Удельное сопротивление грунта, Ом·м]])),BF447/SQRT(Table_pg9[[#This Row],[Удельное сопротивление грунта, Ом·м]]))</f>
        <v/>
      </c>
      <c r="BI447" s="42"/>
      <c r="BJ447" s="44"/>
      <c r="BK447" s="43"/>
      <c r="BL447" s="7" t="str">
        <f t="shared" si="50"/>
        <v/>
      </c>
      <c r="BM447" s="7" t="str">
        <f>IFERROR(IF(BJ447-BD476&lt;=0,"",BL447/SQRT(Table_pg10[[#This Row],[Удельное сопротивление грунта, Ом·м]])),BL447/SQRT(Table_pg10[[#This Row],[Удельное сопротивление грунта, Ом·м]]))</f>
        <v/>
      </c>
    </row>
    <row r="448" spans="1:65">
      <c r="A448" s="62"/>
      <c r="B448" s="44"/>
      <c r="C448" s="43"/>
      <c r="D448" s="7" t="str">
        <f t="shared" ref="D448:D511" si="51">IFERROR(IF(B448-B447&lt;=0,"",(B448-B447)*1000),100)</f>
        <v/>
      </c>
      <c r="E448" s="7" t="str">
        <f>IFERROR(IF(B448-B447&lt;=0,"",D448/SQRT(Table_pg[[#This Row],[Удельное сопротивление грунта, Ом·м]])),D448/SQRT(Table_pg[[#This Row],[Удельное сопротивление грунта, Ом·м]]))</f>
        <v/>
      </c>
      <c r="G448" s="38"/>
      <c r="H448" s="58"/>
      <c r="I448" s="55"/>
      <c r="J448" s="53" t="str">
        <f t="shared" ref="J448:J511" si="52">IFERROR(IF(H448-H447&lt;=0,"",(H448-H447)*1000),100)</f>
        <v/>
      </c>
      <c r="K448" s="7" t="str">
        <f>IFERROR(IF(H448-H447&lt;=0,"",J448/SQRT(Table_pg1[[#This Row],[Удельное сопротивление грунта, Ом·м]])),J448/SQRT(Table_pg1[[#This Row],[Удельное сопротивление грунта, Ом·м]]))</f>
        <v/>
      </c>
      <c r="M448" s="62"/>
      <c r="N448" s="44"/>
      <c r="O448" s="43"/>
      <c r="P448" s="7" t="str">
        <f t="shared" ref="P448:P511" si="53">IFERROR(IF(N448-N447&lt;=0,"",(N448-N447)*1000),100)</f>
        <v/>
      </c>
      <c r="Q448" s="7" t="str">
        <f>IFERROR(IF(N448-N447&lt;=0,"",P448/SQRT(Table_pg2[[#This Row],[Удельное сопротивление грунта, Ом·м]])),P448/SQRT(Table_pg2[[#This Row],[Удельное сопротивление грунта, Ом·м]]))</f>
        <v/>
      </c>
      <c r="S448" s="62"/>
      <c r="T448" s="44"/>
      <c r="U448" s="43"/>
      <c r="V448" s="7" t="str">
        <f t="shared" ref="V448:V511" si="54">IFERROR(IF(T448-T447&lt;=0,"",(T448-T447)*1000),100)</f>
        <v/>
      </c>
      <c r="W448" s="7" t="str">
        <f>IFERROR(IF(T448-T447&lt;=0,"",V448/SQRT(Table_pg3[[#This Row],[Удельное сопротивление грунта, Ом·м]])),V448/SQRT(Table_pg3[[#This Row],[Удельное сопротивление грунта, Ом·м]]))</f>
        <v/>
      </c>
      <c r="Y448" s="62"/>
      <c r="Z448" s="44"/>
      <c r="AA448" s="43"/>
      <c r="AB448" s="7" t="str">
        <f t="shared" si="46"/>
        <v/>
      </c>
      <c r="AC448" s="7" t="str">
        <f>IFERROR(IF(Z448-Z447&lt;=0,"",AB448/SQRT(Table_pg4[[#This Row],[Удельное сопротивление грунта, Ом·м]])),AB448/SQRT(Table_pg4[[#This Row],[Удельное сопротивление грунта, Ом·м]]))</f>
        <v/>
      </c>
      <c r="AE448" s="62"/>
      <c r="AF448" s="44"/>
      <c r="AG448" s="43"/>
      <c r="AH448" s="7" t="str">
        <f t="shared" ref="AH448:AH511" si="55">IFERROR(IF(AF448-AF447&lt;=0,"",(AF448-AF447)*1000),100)</f>
        <v/>
      </c>
      <c r="AI448" s="7" t="str">
        <f>IFERROR(IF(AF448-AF447&lt;=0,"",AH448/SQRT(Table_pg5[[#This Row],[Удельное сопротивление грунта, Ом·м]])),AH448/SQRT(Table_pg5[[#This Row],[Удельное сопротивление грунта, Ом·м]]))</f>
        <v/>
      </c>
      <c r="AK448" s="62"/>
      <c r="AL448" s="44"/>
      <c r="AM448" s="43"/>
      <c r="AN448" s="7" t="str">
        <f t="shared" si="48"/>
        <v/>
      </c>
      <c r="AO448" s="7" t="str">
        <f>IFERROR(IF(AL448-AL447&lt;=0,"",AN448/SQRT(Table_pg6[[#This Row],[Удельное сопротивление грунта, Ом·м]])),AN448/SQRT(Table_pg6[[#This Row],[Удельное сопротивление грунта, Ом·м]]))</f>
        <v/>
      </c>
      <c r="AQ448" s="62"/>
      <c r="AR448" s="44"/>
      <c r="AS448" s="43"/>
      <c r="AT448" s="7" t="str">
        <f t="shared" ref="AT448:AT511" si="56">IFERROR(IF(AR448-AR447&lt;=0,"",(AR448-AR447)*1000),100)</f>
        <v/>
      </c>
      <c r="AU448" s="7" t="str">
        <f>IFERROR(IF(AR448-AR447&lt;=0,"",AT448/SQRT(Table_pg7[[#This Row],[Удельное сопротивление грунта, Ом·м]])),AT448/SQRT(Table_pg7[[#This Row],[Удельное сопротивление грунта, Ом·м]]))</f>
        <v/>
      </c>
      <c r="AW448" s="62"/>
      <c r="AX448" s="44"/>
      <c r="AY448" s="43"/>
      <c r="AZ448" s="7" t="str">
        <f t="shared" si="49"/>
        <v/>
      </c>
      <c r="BA448" s="7" t="str">
        <f>IFERROR(IF(AX448-AX447&lt;=0,"",AZ448/SQRT(Table_pg8[[#This Row],[Удельное сопротивление грунта, Ом·м]])),AZ448/SQRT(Table_pg8[[#This Row],[Удельное сопротивление грунта, Ом·м]]))</f>
        <v/>
      </c>
      <c r="BC448" s="62"/>
      <c r="BD448" s="44"/>
      <c r="BE448" s="43"/>
      <c r="BF448" s="7" t="str">
        <f t="shared" si="47"/>
        <v/>
      </c>
      <c r="BG448" s="7" t="str">
        <f>IFERROR(IF(BD448-AX467&lt;=0,"",BF448/SQRT(Table_pg9[[#This Row],[Удельное сопротивление грунта, Ом·м]])),BF448/SQRT(Table_pg9[[#This Row],[Удельное сопротивление грунта, Ом·м]]))</f>
        <v/>
      </c>
      <c r="BI448" s="62"/>
      <c r="BJ448" s="44"/>
      <c r="BK448" s="43"/>
      <c r="BL448" s="7" t="str">
        <f t="shared" si="50"/>
        <v/>
      </c>
      <c r="BM448" s="7" t="str">
        <f>IFERROR(IF(BJ448-BD477&lt;=0,"",BL448/SQRT(Table_pg10[[#This Row],[Удельное сопротивление грунта, Ом·м]])),BL448/SQRT(Table_pg10[[#This Row],[Удельное сопротивление грунта, Ом·м]]))</f>
        <v/>
      </c>
    </row>
    <row r="449" spans="1:65">
      <c r="A449" s="42"/>
      <c r="B449" s="44"/>
      <c r="C449" s="43"/>
      <c r="D449" s="7" t="str">
        <f t="shared" si="51"/>
        <v/>
      </c>
      <c r="E449" s="7" t="str">
        <f>IFERROR(IF(B449-B448&lt;=0,"",D449/SQRT(Table_pg[[#This Row],[Удельное сопротивление грунта, Ом·м]])),D449/SQRT(Table_pg[[#This Row],[Удельное сопротивление грунта, Ом·м]]))</f>
        <v/>
      </c>
      <c r="G449" s="49"/>
      <c r="H449" s="59"/>
      <c r="I449" s="56"/>
      <c r="J449" s="52" t="str">
        <f t="shared" si="52"/>
        <v/>
      </c>
      <c r="K449" s="7" t="str">
        <f>IFERROR(IF(H449-H448&lt;=0,"",J449/SQRT(Table_pg1[[#This Row],[Удельное сопротивление грунта, Ом·м]])),J449/SQRT(Table_pg1[[#This Row],[Удельное сопротивление грунта, Ом·м]]))</f>
        <v/>
      </c>
      <c r="M449" s="42"/>
      <c r="N449" s="44"/>
      <c r="O449" s="43"/>
      <c r="P449" s="7" t="str">
        <f t="shared" si="53"/>
        <v/>
      </c>
      <c r="Q449" s="7" t="str">
        <f>IFERROR(IF(N449-N448&lt;=0,"",P449/SQRT(Table_pg2[[#This Row],[Удельное сопротивление грунта, Ом·м]])),P449/SQRT(Table_pg2[[#This Row],[Удельное сопротивление грунта, Ом·м]]))</f>
        <v/>
      </c>
      <c r="S449" s="42"/>
      <c r="T449" s="44"/>
      <c r="U449" s="43"/>
      <c r="V449" s="7" t="str">
        <f t="shared" si="54"/>
        <v/>
      </c>
      <c r="W449" s="7" t="str">
        <f>IFERROR(IF(T449-T448&lt;=0,"",V449/SQRT(Table_pg3[[#This Row],[Удельное сопротивление грунта, Ом·м]])),V449/SQRT(Table_pg3[[#This Row],[Удельное сопротивление грунта, Ом·м]]))</f>
        <v/>
      </c>
      <c r="Y449" s="42"/>
      <c r="Z449" s="44"/>
      <c r="AA449" s="43"/>
      <c r="AB449" s="7" t="str">
        <f t="shared" si="46"/>
        <v/>
      </c>
      <c r="AC449" s="7" t="str">
        <f>IFERROR(IF(Z449-Z448&lt;=0,"",AB449/SQRT(Table_pg4[[#This Row],[Удельное сопротивление грунта, Ом·м]])),AB449/SQRT(Table_pg4[[#This Row],[Удельное сопротивление грунта, Ом·м]]))</f>
        <v/>
      </c>
      <c r="AE449" s="42"/>
      <c r="AF449" s="44"/>
      <c r="AG449" s="43"/>
      <c r="AH449" s="7" t="str">
        <f t="shared" si="55"/>
        <v/>
      </c>
      <c r="AI449" s="7" t="str">
        <f>IFERROR(IF(AF449-AF448&lt;=0,"",AH449/SQRT(Table_pg5[[#This Row],[Удельное сопротивление грунта, Ом·м]])),AH449/SQRT(Table_pg5[[#This Row],[Удельное сопротивление грунта, Ом·м]]))</f>
        <v/>
      </c>
      <c r="AK449" s="42"/>
      <c r="AL449" s="44"/>
      <c r="AM449" s="43"/>
      <c r="AN449" s="7" t="str">
        <f t="shared" si="48"/>
        <v/>
      </c>
      <c r="AO449" s="7" t="str">
        <f>IFERROR(IF(AL449-AL448&lt;=0,"",AN449/SQRT(Table_pg6[[#This Row],[Удельное сопротивление грунта, Ом·м]])),AN449/SQRT(Table_pg6[[#This Row],[Удельное сопротивление грунта, Ом·м]]))</f>
        <v/>
      </c>
      <c r="AQ449" s="42"/>
      <c r="AR449" s="44"/>
      <c r="AS449" s="43"/>
      <c r="AT449" s="7" t="str">
        <f t="shared" si="56"/>
        <v/>
      </c>
      <c r="AU449" s="7" t="str">
        <f>IFERROR(IF(AR449-AR448&lt;=0,"",AT449/SQRT(Table_pg7[[#This Row],[Удельное сопротивление грунта, Ом·м]])),AT449/SQRT(Table_pg7[[#This Row],[Удельное сопротивление грунта, Ом·м]]))</f>
        <v/>
      </c>
      <c r="AW449" s="42"/>
      <c r="AX449" s="44"/>
      <c r="AY449" s="43"/>
      <c r="AZ449" s="7" t="str">
        <f t="shared" si="49"/>
        <v/>
      </c>
      <c r="BA449" s="7" t="str">
        <f>IFERROR(IF(AX449-AX448&lt;=0,"",AZ449/SQRT(Table_pg8[[#This Row],[Удельное сопротивление грунта, Ом·м]])),AZ449/SQRT(Table_pg8[[#This Row],[Удельное сопротивление грунта, Ом·м]]))</f>
        <v/>
      </c>
      <c r="BC449" s="42"/>
      <c r="BD449" s="44"/>
      <c r="BE449" s="43"/>
      <c r="BF449" s="7" t="str">
        <f t="shared" si="47"/>
        <v/>
      </c>
      <c r="BG449" s="7" t="str">
        <f>IFERROR(IF(BD449-AX468&lt;=0,"",BF449/SQRT(Table_pg9[[#This Row],[Удельное сопротивление грунта, Ом·м]])),BF449/SQRT(Table_pg9[[#This Row],[Удельное сопротивление грунта, Ом·м]]))</f>
        <v/>
      </c>
      <c r="BI449" s="42"/>
      <c r="BJ449" s="44"/>
      <c r="BK449" s="43"/>
      <c r="BL449" s="7" t="str">
        <f t="shared" si="50"/>
        <v/>
      </c>
      <c r="BM449" s="7" t="str">
        <f>IFERROR(IF(BJ449-BD478&lt;=0,"",BL449/SQRT(Table_pg10[[#This Row],[Удельное сопротивление грунта, Ом·м]])),BL449/SQRT(Table_pg10[[#This Row],[Удельное сопротивление грунта, Ом·м]]))</f>
        <v/>
      </c>
    </row>
    <row r="450" spans="1:65">
      <c r="A450" s="62"/>
      <c r="B450" s="44"/>
      <c r="C450" s="43"/>
      <c r="D450" s="7" t="str">
        <f t="shared" si="51"/>
        <v/>
      </c>
      <c r="E450" s="7" t="str">
        <f>IFERROR(IF(B450-B449&lt;=0,"",D450/SQRT(Table_pg[[#This Row],[Удельное сопротивление грунта, Ом·м]])),D450/SQRT(Table_pg[[#This Row],[Удельное сопротивление грунта, Ом·м]]))</f>
        <v/>
      </c>
      <c r="G450" s="38"/>
      <c r="H450" s="58"/>
      <c r="I450" s="55"/>
      <c r="J450" s="53" t="str">
        <f t="shared" si="52"/>
        <v/>
      </c>
      <c r="K450" s="7" t="str">
        <f>IFERROR(IF(H450-H449&lt;=0,"",J450/SQRT(Table_pg1[[#This Row],[Удельное сопротивление грунта, Ом·м]])),J450/SQRT(Table_pg1[[#This Row],[Удельное сопротивление грунта, Ом·м]]))</f>
        <v/>
      </c>
      <c r="M450" s="62"/>
      <c r="N450" s="44"/>
      <c r="O450" s="43"/>
      <c r="P450" s="7" t="str">
        <f t="shared" si="53"/>
        <v/>
      </c>
      <c r="Q450" s="7" t="str">
        <f>IFERROR(IF(N450-N449&lt;=0,"",P450/SQRT(Table_pg2[[#This Row],[Удельное сопротивление грунта, Ом·м]])),P450/SQRT(Table_pg2[[#This Row],[Удельное сопротивление грунта, Ом·м]]))</f>
        <v/>
      </c>
      <c r="S450" s="62"/>
      <c r="T450" s="44"/>
      <c r="U450" s="43"/>
      <c r="V450" s="7" t="str">
        <f t="shared" si="54"/>
        <v/>
      </c>
      <c r="W450" s="7" t="str">
        <f>IFERROR(IF(T450-T449&lt;=0,"",V450/SQRT(Table_pg3[[#This Row],[Удельное сопротивление грунта, Ом·м]])),V450/SQRT(Table_pg3[[#This Row],[Удельное сопротивление грунта, Ом·м]]))</f>
        <v/>
      </c>
      <c r="Y450" s="62"/>
      <c r="Z450" s="44"/>
      <c r="AA450" s="43"/>
      <c r="AB450" s="7" t="str">
        <f t="shared" si="46"/>
        <v/>
      </c>
      <c r="AC450" s="7" t="str">
        <f>IFERROR(IF(Z450-Z449&lt;=0,"",AB450/SQRT(Table_pg4[[#This Row],[Удельное сопротивление грунта, Ом·м]])),AB450/SQRT(Table_pg4[[#This Row],[Удельное сопротивление грунта, Ом·м]]))</f>
        <v/>
      </c>
      <c r="AE450" s="62"/>
      <c r="AF450" s="44"/>
      <c r="AG450" s="43"/>
      <c r="AH450" s="7" t="str">
        <f t="shared" si="55"/>
        <v/>
      </c>
      <c r="AI450" s="7" t="str">
        <f>IFERROR(IF(AF450-AF449&lt;=0,"",AH450/SQRT(Table_pg5[[#This Row],[Удельное сопротивление грунта, Ом·м]])),AH450/SQRT(Table_pg5[[#This Row],[Удельное сопротивление грунта, Ом·м]]))</f>
        <v/>
      </c>
      <c r="AK450" s="62"/>
      <c r="AL450" s="44"/>
      <c r="AM450" s="43"/>
      <c r="AN450" s="7" t="str">
        <f t="shared" si="48"/>
        <v/>
      </c>
      <c r="AO450" s="7" t="str">
        <f>IFERROR(IF(AL450-AL449&lt;=0,"",AN450/SQRT(Table_pg6[[#This Row],[Удельное сопротивление грунта, Ом·м]])),AN450/SQRT(Table_pg6[[#This Row],[Удельное сопротивление грунта, Ом·м]]))</f>
        <v/>
      </c>
      <c r="AQ450" s="62"/>
      <c r="AR450" s="44"/>
      <c r="AS450" s="43"/>
      <c r="AT450" s="7" t="str">
        <f t="shared" si="56"/>
        <v/>
      </c>
      <c r="AU450" s="7" t="str">
        <f>IFERROR(IF(AR450-AR449&lt;=0,"",AT450/SQRT(Table_pg7[[#This Row],[Удельное сопротивление грунта, Ом·м]])),AT450/SQRT(Table_pg7[[#This Row],[Удельное сопротивление грунта, Ом·м]]))</f>
        <v/>
      </c>
      <c r="AW450" s="62"/>
      <c r="AX450" s="44"/>
      <c r="AY450" s="43"/>
      <c r="AZ450" s="7" t="str">
        <f t="shared" si="49"/>
        <v/>
      </c>
      <c r="BA450" s="7" t="str">
        <f>IFERROR(IF(AX450-AX449&lt;=0,"",AZ450/SQRT(Table_pg8[[#This Row],[Удельное сопротивление грунта, Ом·м]])),AZ450/SQRT(Table_pg8[[#This Row],[Удельное сопротивление грунта, Ом·м]]))</f>
        <v/>
      </c>
      <c r="BC450" s="62"/>
      <c r="BD450" s="44"/>
      <c r="BE450" s="43"/>
      <c r="BF450" s="7" t="str">
        <f t="shared" si="47"/>
        <v/>
      </c>
      <c r="BG450" s="7" t="str">
        <f>IFERROR(IF(BD450-AX469&lt;=0,"",BF450/SQRT(Table_pg9[[#This Row],[Удельное сопротивление грунта, Ом·м]])),BF450/SQRT(Table_pg9[[#This Row],[Удельное сопротивление грунта, Ом·м]]))</f>
        <v/>
      </c>
      <c r="BI450" s="62"/>
      <c r="BJ450" s="44"/>
      <c r="BK450" s="43"/>
      <c r="BL450" s="7" t="str">
        <f t="shared" si="50"/>
        <v/>
      </c>
      <c r="BM450" s="7" t="str">
        <f>IFERROR(IF(BJ450-BD479&lt;=0,"",BL450/SQRT(Table_pg10[[#This Row],[Удельное сопротивление грунта, Ом·м]])),BL450/SQRT(Table_pg10[[#This Row],[Удельное сопротивление грунта, Ом·м]]))</f>
        <v/>
      </c>
    </row>
    <row r="451" spans="1:65">
      <c r="A451" s="42"/>
      <c r="B451" s="44"/>
      <c r="C451" s="43"/>
      <c r="D451" s="7" t="str">
        <f t="shared" si="51"/>
        <v/>
      </c>
      <c r="E451" s="7" t="str">
        <f>IFERROR(IF(B451-B450&lt;=0,"",D451/SQRT(Table_pg[[#This Row],[Удельное сопротивление грунта, Ом·м]])),D451/SQRT(Table_pg[[#This Row],[Удельное сопротивление грунта, Ом·м]]))</f>
        <v/>
      </c>
      <c r="G451" s="49"/>
      <c r="H451" s="59"/>
      <c r="I451" s="56"/>
      <c r="J451" s="52" t="str">
        <f t="shared" si="52"/>
        <v/>
      </c>
      <c r="K451" s="7" t="str">
        <f>IFERROR(IF(H451-H450&lt;=0,"",J451/SQRT(Table_pg1[[#This Row],[Удельное сопротивление грунта, Ом·м]])),J451/SQRT(Table_pg1[[#This Row],[Удельное сопротивление грунта, Ом·м]]))</f>
        <v/>
      </c>
      <c r="M451" s="42"/>
      <c r="N451" s="44"/>
      <c r="O451" s="43"/>
      <c r="P451" s="7" t="str">
        <f t="shared" si="53"/>
        <v/>
      </c>
      <c r="Q451" s="7" t="str">
        <f>IFERROR(IF(N451-N450&lt;=0,"",P451/SQRT(Table_pg2[[#This Row],[Удельное сопротивление грунта, Ом·м]])),P451/SQRT(Table_pg2[[#This Row],[Удельное сопротивление грунта, Ом·м]]))</f>
        <v/>
      </c>
      <c r="S451" s="42"/>
      <c r="T451" s="44"/>
      <c r="U451" s="43"/>
      <c r="V451" s="7" t="str">
        <f t="shared" si="54"/>
        <v/>
      </c>
      <c r="W451" s="7" t="str">
        <f>IFERROR(IF(T451-T450&lt;=0,"",V451/SQRT(Table_pg3[[#This Row],[Удельное сопротивление грунта, Ом·м]])),V451/SQRT(Table_pg3[[#This Row],[Удельное сопротивление грунта, Ом·м]]))</f>
        <v/>
      </c>
      <c r="Y451" s="42"/>
      <c r="Z451" s="44"/>
      <c r="AA451" s="43"/>
      <c r="AB451" s="7" t="str">
        <f t="shared" si="46"/>
        <v/>
      </c>
      <c r="AC451" s="7" t="str">
        <f>IFERROR(IF(Z451-Z450&lt;=0,"",AB451/SQRT(Table_pg4[[#This Row],[Удельное сопротивление грунта, Ом·м]])),AB451/SQRT(Table_pg4[[#This Row],[Удельное сопротивление грунта, Ом·м]]))</f>
        <v/>
      </c>
      <c r="AE451" s="42"/>
      <c r="AF451" s="44"/>
      <c r="AG451" s="43"/>
      <c r="AH451" s="7" t="str">
        <f t="shared" si="55"/>
        <v/>
      </c>
      <c r="AI451" s="7" t="str">
        <f>IFERROR(IF(AF451-AF450&lt;=0,"",AH451/SQRT(Table_pg5[[#This Row],[Удельное сопротивление грунта, Ом·м]])),AH451/SQRT(Table_pg5[[#This Row],[Удельное сопротивление грунта, Ом·м]]))</f>
        <v/>
      </c>
      <c r="AK451" s="42"/>
      <c r="AL451" s="44"/>
      <c r="AM451" s="43"/>
      <c r="AN451" s="7" t="str">
        <f t="shared" si="48"/>
        <v/>
      </c>
      <c r="AO451" s="7" t="str">
        <f>IFERROR(IF(AL451-AL450&lt;=0,"",AN451/SQRT(Table_pg6[[#This Row],[Удельное сопротивление грунта, Ом·м]])),AN451/SQRT(Table_pg6[[#This Row],[Удельное сопротивление грунта, Ом·м]]))</f>
        <v/>
      </c>
      <c r="AQ451" s="42"/>
      <c r="AR451" s="44"/>
      <c r="AS451" s="43"/>
      <c r="AT451" s="7" t="str">
        <f t="shared" si="56"/>
        <v/>
      </c>
      <c r="AU451" s="7" t="str">
        <f>IFERROR(IF(AR451-AR450&lt;=0,"",AT451/SQRT(Table_pg7[[#This Row],[Удельное сопротивление грунта, Ом·м]])),AT451/SQRT(Table_pg7[[#This Row],[Удельное сопротивление грунта, Ом·м]]))</f>
        <v/>
      </c>
      <c r="AW451" s="42"/>
      <c r="AX451" s="44"/>
      <c r="AY451" s="43"/>
      <c r="AZ451" s="7" t="str">
        <f t="shared" si="49"/>
        <v/>
      </c>
      <c r="BA451" s="7" t="str">
        <f>IFERROR(IF(AX451-AX450&lt;=0,"",AZ451/SQRT(Table_pg8[[#This Row],[Удельное сопротивление грунта, Ом·м]])),AZ451/SQRT(Table_pg8[[#This Row],[Удельное сопротивление грунта, Ом·м]]))</f>
        <v/>
      </c>
      <c r="BC451" s="42"/>
      <c r="BD451" s="44"/>
      <c r="BE451" s="43"/>
      <c r="BF451" s="7" t="str">
        <f t="shared" si="47"/>
        <v/>
      </c>
      <c r="BG451" s="7" t="str">
        <f>IFERROR(IF(BD451-AX470&lt;=0,"",BF451/SQRT(Table_pg9[[#This Row],[Удельное сопротивление грунта, Ом·м]])),BF451/SQRT(Table_pg9[[#This Row],[Удельное сопротивление грунта, Ом·м]]))</f>
        <v/>
      </c>
      <c r="BI451" s="42"/>
      <c r="BJ451" s="44"/>
      <c r="BK451" s="43"/>
      <c r="BL451" s="7" t="str">
        <f t="shared" si="50"/>
        <v/>
      </c>
      <c r="BM451" s="7" t="str">
        <f>IFERROR(IF(BJ451-BD480&lt;=0,"",BL451/SQRT(Table_pg10[[#This Row],[Удельное сопротивление грунта, Ом·м]])),BL451/SQRT(Table_pg10[[#This Row],[Удельное сопротивление грунта, Ом·м]]))</f>
        <v/>
      </c>
    </row>
    <row r="452" spans="1:65">
      <c r="A452" s="62"/>
      <c r="B452" s="44"/>
      <c r="C452" s="43"/>
      <c r="D452" s="7" t="str">
        <f t="shared" si="51"/>
        <v/>
      </c>
      <c r="E452" s="7" t="str">
        <f>IFERROR(IF(B452-B451&lt;=0,"",D452/SQRT(Table_pg[[#This Row],[Удельное сопротивление грунта, Ом·м]])),D452/SQRT(Table_pg[[#This Row],[Удельное сопротивление грунта, Ом·м]]))</f>
        <v/>
      </c>
      <c r="G452" s="38"/>
      <c r="H452" s="58"/>
      <c r="I452" s="55"/>
      <c r="J452" s="53" t="str">
        <f t="shared" si="52"/>
        <v/>
      </c>
      <c r="K452" s="7" t="str">
        <f>IFERROR(IF(H452-H451&lt;=0,"",J452/SQRT(Table_pg1[[#This Row],[Удельное сопротивление грунта, Ом·м]])),J452/SQRT(Table_pg1[[#This Row],[Удельное сопротивление грунта, Ом·м]]))</f>
        <v/>
      </c>
      <c r="M452" s="62"/>
      <c r="N452" s="44"/>
      <c r="O452" s="43"/>
      <c r="P452" s="7" t="str">
        <f t="shared" si="53"/>
        <v/>
      </c>
      <c r="Q452" s="7" t="str">
        <f>IFERROR(IF(N452-N451&lt;=0,"",P452/SQRT(Table_pg2[[#This Row],[Удельное сопротивление грунта, Ом·м]])),P452/SQRT(Table_pg2[[#This Row],[Удельное сопротивление грунта, Ом·м]]))</f>
        <v/>
      </c>
      <c r="S452" s="62"/>
      <c r="T452" s="44"/>
      <c r="U452" s="43"/>
      <c r="V452" s="7" t="str">
        <f t="shared" si="54"/>
        <v/>
      </c>
      <c r="W452" s="7" t="str">
        <f>IFERROR(IF(T452-T451&lt;=0,"",V452/SQRT(Table_pg3[[#This Row],[Удельное сопротивление грунта, Ом·м]])),V452/SQRT(Table_pg3[[#This Row],[Удельное сопротивление грунта, Ом·м]]))</f>
        <v/>
      </c>
      <c r="Y452" s="62"/>
      <c r="Z452" s="44"/>
      <c r="AA452" s="43"/>
      <c r="AB452" s="7" t="str">
        <f t="shared" si="46"/>
        <v/>
      </c>
      <c r="AC452" s="7" t="str">
        <f>IFERROR(IF(Z452-Z451&lt;=0,"",AB452/SQRT(Table_pg4[[#This Row],[Удельное сопротивление грунта, Ом·м]])),AB452/SQRT(Table_pg4[[#This Row],[Удельное сопротивление грунта, Ом·м]]))</f>
        <v/>
      </c>
      <c r="AE452" s="62"/>
      <c r="AF452" s="44"/>
      <c r="AG452" s="43"/>
      <c r="AH452" s="7" t="str">
        <f t="shared" si="55"/>
        <v/>
      </c>
      <c r="AI452" s="7" t="str">
        <f>IFERROR(IF(AF452-AF451&lt;=0,"",AH452/SQRT(Table_pg5[[#This Row],[Удельное сопротивление грунта, Ом·м]])),AH452/SQRT(Table_pg5[[#This Row],[Удельное сопротивление грунта, Ом·м]]))</f>
        <v/>
      </c>
      <c r="AK452" s="62"/>
      <c r="AL452" s="44"/>
      <c r="AM452" s="43"/>
      <c r="AN452" s="7" t="str">
        <f t="shared" si="48"/>
        <v/>
      </c>
      <c r="AO452" s="7" t="str">
        <f>IFERROR(IF(AL452-AL451&lt;=0,"",AN452/SQRT(Table_pg6[[#This Row],[Удельное сопротивление грунта, Ом·м]])),AN452/SQRT(Table_pg6[[#This Row],[Удельное сопротивление грунта, Ом·м]]))</f>
        <v/>
      </c>
      <c r="AQ452" s="62"/>
      <c r="AR452" s="44"/>
      <c r="AS452" s="43"/>
      <c r="AT452" s="7" t="str">
        <f t="shared" si="56"/>
        <v/>
      </c>
      <c r="AU452" s="7" t="str">
        <f>IFERROR(IF(AR452-AR451&lt;=0,"",AT452/SQRT(Table_pg7[[#This Row],[Удельное сопротивление грунта, Ом·м]])),AT452/SQRT(Table_pg7[[#This Row],[Удельное сопротивление грунта, Ом·м]]))</f>
        <v/>
      </c>
      <c r="AW452" s="62"/>
      <c r="AX452" s="44"/>
      <c r="AY452" s="43"/>
      <c r="AZ452" s="7" t="str">
        <f t="shared" si="49"/>
        <v/>
      </c>
      <c r="BA452" s="7" t="str">
        <f>IFERROR(IF(AX452-AX451&lt;=0,"",AZ452/SQRT(Table_pg8[[#This Row],[Удельное сопротивление грунта, Ом·м]])),AZ452/SQRT(Table_pg8[[#This Row],[Удельное сопротивление грунта, Ом·м]]))</f>
        <v/>
      </c>
      <c r="BC452" s="62"/>
      <c r="BD452" s="44"/>
      <c r="BE452" s="43"/>
      <c r="BF452" s="7" t="str">
        <f t="shared" si="47"/>
        <v/>
      </c>
      <c r="BG452" s="7" t="str">
        <f>IFERROR(IF(BD452-AX471&lt;=0,"",BF452/SQRT(Table_pg9[[#This Row],[Удельное сопротивление грунта, Ом·м]])),BF452/SQRT(Table_pg9[[#This Row],[Удельное сопротивление грунта, Ом·м]]))</f>
        <v/>
      </c>
      <c r="BI452" s="62"/>
      <c r="BJ452" s="44"/>
      <c r="BK452" s="43"/>
      <c r="BL452" s="7" t="str">
        <f t="shared" si="50"/>
        <v/>
      </c>
      <c r="BM452" s="7" t="str">
        <f>IFERROR(IF(BJ452-BD481&lt;=0,"",BL452/SQRT(Table_pg10[[#This Row],[Удельное сопротивление грунта, Ом·м]])),BL452/SQRT(Table_pg10[[#This Row],[Удельное сопротивление грунта, Ом·м]]))</f>
        <v/>
      </c>
    </row>
    <row r="453" spans="1:65">
      <c r="A453" s="42"/>
      <c r="B453" s="44"/>
      <c r="C453" s="43"/>
      <c r="D453" s="7" t="str">
        <f t="shared" si="51"/>
        <v/>
      </c>
      <c r="E453" s="7" t="str">
        <f>IFERROR(IF(B453-B452&lt;=0,"",D453/SQRT(Table_pg[[#This Row],[Удельное сопротивление грунта, Ом·м]])),D453/SQRT(Table_pg[[#This Row],[Удельное сопротивление грунта, Ом·м]]))</f>
        <v/>
      </c>
      <c r="G453" s="49"/>
      <c r="H453" s="59"/>
      <c r="I453" s="56"/>
      <c r="J453" s="52" t="str">
        <f t="shared" si="52"/>
        <v/>
      </c>
      <c r="K453" s="7" t="str">
        <f>IFERROR(IF(H453-H452&lt;=0,"",J453/SQRT(Table_pg1[[#This Row],[Удельное сопротивление грунта, Ом·м]])),J453/SQRT(Table_pg1[[#This Row],[Удельное сопротивление грунта, Ом·м]]))</f>
        <v/>
      </c>
      <c r="M453" s="42"/>
      <c r="N453" s="44"/>
      <c r="O453" s="43"/>
      <c r="P453" s="7" t="str">
        <f t="shared" si="53"/>
        <v/>
      </c>
      <c r="Q453" s="7" t="str">
        <f>IFERROR(IF(N453-N452&lt;=0,"",P453/SQRT(Table_pg2[[#This Row],[Удельное сопротивление грунта, Ом·м]])),P453/SQRT(Table_pg2[[#This Row],[Удельное сопротивление грунта, Ом·м]]))</f>
        <v/>
      </c>
      <c r="S453" s="42"/>
      <c r="T453" s="44"/>
      <c r="U453" s="43"/>
      <c r="V453" s="7" t="str">
        <f t="shared" si="54"/>
        <v/>
      </c>
      <c r="W453" s="7" t="str">
        <f>IFERROR(IF(T453-T452&lt;=0,"",V453/SQRT(Table_pg3[[#This Row],[Удельное сопротивление грунта, Ом·м]])),V453/SQRT(Table_pg3[[#This Row],[Удельное сопротивление грунта, Ом·м]]))</f>
        <v/>
      </c>
      <c r="Y453" s="42"/>
      <c r="Z453" s="44"/>
      <c r="AA453" s="43"/>
      <c r="AB453" s="7" t="str">
        <f t="shared" si="46"/>
        <v/>
      </c>
      <c r="AC453" s="7" t="str">
        <f>IFERROR(IF(Z453-Z452&lt;=0,"",AB453/SQRT(Table_pg4[[#This Row],[Удельное сопротивление грунта, Ом·м]])),AB453/SQRT(Table_pg4[[#This Row],[Удельное сопротивление грунта, Ом·м]]))</f>
        <v/>
      </c>
      <c r="AE453" s="42"/>
      <c r="AF453" s="44"/>
      <c r="AG453" s="43"/>
      <c r="AH453" s="7" t="str">
        <f t="shared" si="55"/>
        <v/>
      </c>
      <c r="AI453" s="7" t="str">
        <f>IFERROR(IF(AF453-AF452&lt;=0,"",AH453/SQRT(Table_pg5[[#This Row],[Удельное сопротивление грунта, Ом·м]])),AH453/SQRT(Table_pg5[[#This Row],[Удельное сопротивление грунта, Ом·м]]))</f>
        <v/>
      </c>
      <c r="AK453" s="42"/>
      <c r="AL453" s="44"/>
      <c r="AM453" s="43"/>
      <c r="AN453" s="7" t="str">
        <f t="shared" si="48"/>
        <v/>
      </c>
      <c r="AO453" s="7" t="str">
        <f>IFERROR(IF(AL453-AL452&lt;=0,"",AN453/SQRT(Table_pg6[[#This Row],[Удельное сопротивление грунта, Ом·м]])),AN453/SQRT(Table_pg6[[#This Row],[Удельное сопротивление грунта, Ом·м]]))</f>
        <v/>
      </c>
      <c r="AQ453" s="42"/>
      <c r="AR453" s="44"/>
      <c r="AS453" s="43"/>
      <c r="AT453" s="7" t="str">
        <f t="shared" si="56"/>
        <v/>
      </c>
      <c r="AU453" s="7" t="str">
        <f>IFERROR(IF(AR453-AR452&lt;=0,"",AT453/SQRT(Table_pg7[[#This Row],[Удельное сопротивление грунта, Ом·м]])),AT453/SQRT(Table_pg7[[#This Row],[Удельное сопротивление грунта, Ом·м]]))</f>
        <v/>
      </c>
      <c r="AW453" s="42"/>
      <c r="AX453" s="44"/>
      <c r="AY453" s="43"/>
      <c r="AZ453" s="7" t="str">
        <f t="shared" si="49"/>
        <v/>
      </c>
      <c r="BA453" s="7" t="str">
        <f>IFERROR(IF(AX453-AX452&lt;=0,"",AZ453/SQRT(Table_pg8[[#This Row],[Удельное сопротивление грунта, Ом·м]])),AZ453/SQRT(Table_pg8[[#This Row],[Удельное сопротивление грунта, Ом·м]]))</f>
        <v/>
      </c>
      <c r="BC453" s="42"/>
      <c r="BD453" s="44"/>
      <c r="BE453" s="43"/>
      <c r="BF453" s="7" t="str">
        <f t="shared" si="47"/>
        <v/>
      </c>
      <c r="BG453" s="7" t="str">
        <f>IFERROR(IF(BD453-AX472&lt;=0,"",BF453/SQRT(Table_pg9[[#This Row],[Удельное сопротивление грунта, Ом·м]])),BF453/SQRT(Table_pg9[[#This Row],[Удельное сопротивление грунта, Ом·м]]))</f>
        <v/>
      </c>
      <c r="BI453" s="42"/>
      <c r="BJ453" s="44"/>
      <c r="BK453" s="43"/>
      <c r="BL453" s="7" t="str">
        <f t="shared" si="50"/>
        <v/>
      </c>
      <c r="BM453" s="7" t="str">
        <f>IFERROR(IF(BJ453-BD482&lt;=0,"",BL453/SQRT(Table_pg10[[#This Row],[Удельное сопротивление грунта, Ом·м]])),BL453/SQRT(Table_pg10[[#This Row],[Удельное сопротивление грунта, Ом·м]]))</f>
        <v/>
      </c>
    </row>
    <row r="454" spans="1:65">
      <c r="A454" s="62"/>
      <c r="B454" s="44"/>
      <c r="C454" s="43"/>
      <c r="D454" s="7" t="str">
        <f t="shared" si="51"/>
        <v/>
      </c>
      <c r="E454" s="7" t="str">
        <f>IFERROR(IF(B454-B453&lt;=0,"",D454/SQRT(Table_pg[[#This Row],[Удельное сопротивление грунта, Ом·м]])),D454/SQRT(Table_pg[[#This Row],[Удельное сопротивление грунта, Ом·м]]))</f>
        <v/>
      </c>
      <c r="G454" s="38"/>
      <c r="H454" s="58"/>
      <c r="I454" s="55"/>
      <c r="J454" s="53" t="str">
        <f t="shared" si="52"/>
        <v/>
      </c>
      <c r="K454" s="7" t="str">
        <f>IFERROR(IF(H454-H453&lt;=0,"",J454/SQRT(Table_pg1[[#This Row],[Удельное сопротивление грунта, Ом·м]])),J454/SQRT(Table_pg1[[#This Row],[Удельное сопротивление грунта, Ом·м]]))</f>
        <v/>
      </c>
      <c r="M454" s="62"/>
      <c r="N454" s="44"/>
      <c r="O454" s="43"/>
      <c r="P454" s="7" t="str">
        <f t="shared" si="53"/>
        <v/>
      </c>
      <c r="Q454" s="7" t="str">
        <f>IFERROR(IF(N454-N453&lt;=0,"",P454/SQRT(Table_pg2[[#This Row],[Удельное сопротивление грунта, Ом·м]])),P454/SQRT(Table_pg2[[#This Row],[Удельное сопротивление грунта, Ом·м]]))</f>
        <v/>
      </c>
      <c r="S454" s="62"/>
      <c r="T454" s="44"/>
      <c r="U454" s="43"/>
      <c r="V454" s="7" t="str">
        <f t="shared" si="54"/>
        <v/>
      </c>
      <c r="W454" s="7" t="str">
        <f>IFERROR(IF(T454-T453&lt;=0,"",V454/SQRT(Table_pg3[[#This Row],[Удельное сопротивление грунта, Ом·м]])),V454/SQRT(Table_pg3[[#This Row],[Удельное сопротивление грунта, Ом·м]]))</f>
        <v/>
      </c>
      <c r="Y454" s="62"/>
      <c r="Z454" s="44"/>
      <c r="AA454" s="43"/>
      <c r="AB454" s="7" t="str">
        <f t="shared" si="46"/>
        <v/>
      </c>
      <c r="AC454" s="7" t="str">
        <f>IFERROR(IF(Z454-Z453&lt;=0,"",AB454/SQRT(Table_pg4[[#This Row],[Удельное сопротивление грунта, Ом·м]])),AB454/SQRT(Table_pg4[[#This Row],[Удельное сопротивление грунта, Ом·м]]))</f>
        <v/>
      </c>
      <c r="AE454" s="62"/>
      <c r="AF454" s="44"/>
      <c r="AG454" s="43"/>
      <c r="AH454" s="7" t="str">
        <f t="shared" si="55"/>
        <v/>
      </c>
      <c r="AI454" s="7" t="str">
        <f>IFERROR(IF(AF454-AF453&lt;=0,"",AH454/SQRT(Table_pg5[[#This Row],[Удельное сопротивление грунта, Ом·м]])),AH454/SQRT(Table_pg5[[#This Row],[Удельное сопротивление грунта, Ом·м]]))</f>
        <v/>
      </c>
      <c r="AK454" s="62"/>
      <c r="AL454" s="44"/>
      <c r="AM454" s="43"/>
      <c r="AN454" s="7" t="str">
        <f t="shared" si="48"/>
        <v/>
      </c>
      <c r="AO454" s="7" t="str">
        <f>IFERROR(IF(AL454-AL453&lt;=0,"",AN454/SQRT(Table_pg6[[#This Row],[Удельное сопротивление грунта, Ом·м]])),AN454/SQRT(Table_pg6[[#This Row],[Удельное сопротивление грунта, Ом·м]]))</f>
        <v/>
      </c>
      <c r="AQ454" s="62"/>
      <c r="AR454" s="44"/>
      <c r="AS454" s="43"/>
      <c r="AT454" s="7" t="str">
        <f t="shared" si="56"/>
        <v/>
      </c>
      <c r="AU454" s="7" t="str">
        <f>IFERROR(IF(AR454-AR453&lt;=0,"",AT454/SQRT(Table_pg7[[#This Row],[Удельное сопротивление грунта, Ом·м]])),AT454/SQRT(Table_pg7[[#This Row],[Удельное сопротивление грунта, Ом·м]]))</f>
        <v/>
      </c>
      <c r="AW454" s="62"/>
      <c r="AX454" s="44"/>
      <c r="AY454" s="43"/>
      <c r="AZ454" s="7" t="str">
        <f t="shared" si="49"/>
        <v/>
      </c>
      <c r="BA454" s="7" t="str">
        <f>IFERROR(IF(AX454-AX453&lt;=0,"",AZ454/SQRT(Table_pg8[[#This Row],[Удельное сопротивление грунта, Ом·м]])),AZ454/SQRT(Table_pg8[[#This Row],[Удельное сопротивление грунта, Ом·м]]))</f>
        <v/>
      </c>
      <c r="BC454" s="62"/>
      <c r="BD454" s="44"/>
      <c r="BE454" s="43"/>
      <c r="BF454" s="7" t="str">
        <f t="shared" si="47"/>
        <v/>
      </c>
      <c r="BG454" s="7" t="str">
        <f>IFERROR(IF(BD454-AX473&lt;=0,"",BF454/SQRT(Table_pg9[[#This Row],[Удельное сопротивление грунта, Ом·м]])),BF454/SQRT(Table_pg9[[#This Row],[Удельное сопротивление грунта, Ом·м]]))</f>
        <v/>
      </c>
      <c r="BI454" s="62"/>
      <c r="BJ454" s="44"/>
      <c r="BK454" s="43"/>
      <c r="BL454" s="7" t="str">
        <f t="shared" si="50"/>
        <v/>
      </c>
      <c r="BM454" s="7" t="str">
        <f>IFERROR(IF(BJ454-BD483&lt;=0,"",BL454/SQRT(Table_pg10[[#This Row],[Удельное сопротивление грунта, Ом·м]])),BL454/SQRT(Table_pg10[[#This Row],[Удельное сопротивление грунта, Ом·м]]))</f>
        <v/>
      </c>
    </row>
    <row r="455" spans="1:65">
      <c r="A455" s="42"/>
      <c r="B455" s="44"/>
      <c r="C455" s="43"/>
      <c r="D455" s="7" t="str">
        <f t="shared" si="51"/>
        <v/>
      </c>
      <c r="E455" s="7" t="str">
        <f>IFERROR(IF(B455-B454&lt;=0,"",D455/SQRT(Table_pg[[#This Row],[Удельное сопротивление грунта, Ом·м]])),D455/SQRT(Table_pg[[#This Row],[Удельное сопротивление грунта, Ом·м]]))</f>
        <v/>
      </c>
      <c r="G455" s="49"/>
      <c r="H455" s="59"/>
      <c r="I455" s="56"/>
      <c r="J455" s="52" t="str">
        <f t="shared" si="52"/>
        <v/>
      </c>
      <c r="K455" s="7" t="str">
        <f>IFERROR(IF(H455-H454&lt;=0,"",J455/SQRT(Table_pg1[[#This Row],[Удельное сопротивление грунта, Ом·м]])),J455/SQRT(Table_pg1[[#This Row],[Удельное сопротивление грунта, Ом·м]]))</f>
        <v/>
      </c>
      <c r="M455" s="42"/>
      <c r="N455" s="44"/>
      <c r="O455" s="43"/>
      <c r="P455" s="7" t="str">
        <f t="shared" si="53"/>
        <v/>
      </c>
      <c r="Q455" s="7" t="str">
        <f>IFERROR(IF(N455-N454&lt;=0,"",P455/SQRT(Table_pg2[[#This Row],[Удельное сопротивление грунта, Ом·м]])),P455/SQRT(Table_pg2[[#This Row],[Удельное сопротивление грунта, Ом·м]]))</f>
        <v/>
      </c>
      <c r="S455" s="42"/>
      <c r="T455" s="44"/>
      <c r="U455" s="43"/>
      <c r="V455" s="7" t="str">
        <f t="shared" si="54"/>
        <v/>
      </c>
      <c r="W455" s="7" t="str">
        <f>IFERROR(IF(T455-T454&lt;=0,"",V455/SQRT(Table_pg3[[#This Row],[Удельное сопротивление грунта, Ом·м]])),V455/SQRT(Table_pg3[[#This Row],[Удельное сопротивление грунта, Ом·м]]))</f>
        <v/>
      </c>
      <c r="Y455" s="42"/>
      <c r="Z455" s="44"/>
      <c r="AA455" s="43"/>
      <c r="AB455" s="7" t="str">
        <f t="shared" si="46"/>
        <v/>
      </c>
      <c r="AC455" s="7" t="str">
        <f>IFERROR(IF(Z455-Z454&lt;=0,"",AB455/SQRT(Table_pg4[[#This Row],[Удельное сопротивление грунта, Ом·м]])),AB455/SQRT(Table_pg4[[#This Row],[Удельное сопротивление грунта, Ом·м]]))</f>
        <v/>
      </c>
      <c r="AE455" s="42"/>
      <c r="AF455" s="44"/>
      <c r="AG455" s="43"/>
      <c r="AH455" s="7" t="str">
        <f t="shared" si="55"/>
        <v/>
      </c>
      <c r="AI455" s="7" t="str">
        <f>IFERROR(IF(AF455-AF454&lt;=0,"",AH455/SQRT(Table_pg5[[#This Row],[Удельное сопротивление грунта, Ом·м]])),AH455/SQRT(Table_pg5[[#This Row],[Удельное сопротивление грунта, Ом·м]]))</f>
        <v/>
      </c>
      <c r="AK455" s="42"/>
      <c r="AL455" s="44"/>
      <c r="AM455" s="43"/>
      <c r="AN455" s="7" t="str">
        <f t="shared" si="48"/>
        <v/>
      </c>
      <c r="AO455" s="7" t="str">
        <f>IFERROR(IF(AL455-AL454&lt;=0,"",AN455/SQRT(Table_pg6[[#This Row],[Удельное сопротивление грунта, Ом·м]])),AN455/SQRT(Table_pg6[[#This Row],[Удельное сопротивление грунта, Ом·м]]))</f>
        <v/>
      </c>
      <c r="AQ455" s="42"/>
      <c r="AR455" s="44"/>
      <c r="AS455" s="43"/>
      <c r="AT455" s="7" t="str">
        <f t="shared" si="56"/>
        <v/>
      </c>
      <c r="AU455" s="7" t="str">
        <f>IFERROR(IF(AR455-AR454&lt;=0,"",AT455/SQRT(Table_pg7[[#This Row],[Удельное сопротивление грунта, Ом·м]])),AT455/SQRT(Table_pg7[[#This Row],[Удельное сопротивление грунта, Ом·м]]))</f>
        <v/>
      </c>
      <c r="AW455" s="42"/>
      <c r="AX455" s="44"/>
      <c r="AY455" s="43"/>
      <c r="AZ455" s="7" t="str">
        <f t="shared" si="49"/>
        <v/>
      </c>
      <c r="BA455" s="7" t="str">
        <f>IFERROR(IF(AX455-AX454&lt;=0,"",AZ455/SQRT(Table_pg8[[#This Row],[Удельное сопротивление грунта, Ом·м]])),AZ455/SQRT(Table_pg8[[#This Row],[Удельное сопротивление грунта, Ом·м]]))</f>
        <v/>
      </c>
      <c r="BC455" s="42"/>
      <c r="BD455" s="44"/>
      <c r="BE455" s="43"/>
      <c r="BF455" s="7" t="str">
        <f t="shared" si="47"/>
        <v/>
      </c>
      <c r="BG455" s="7" t="str">
        <f>IFERROR(IF(BD455-AX474&lt;=0,"",BF455/SQRT(Table_pg9[[#This Row],[Удельное сопротивление грунта, Ом·м]])),BF455/SQRT(Table_pg9[[#This Row],[Удельное сопротивление грунта, Ом·м]]))</f>
        <v/>
      </c>
      <c r="BI455" s="42"/>
      <c r="BJ455" s="44"/>
      <c r="BK455" s="43"/>
      <c r="BL455" s="7" t="str">
        <f t="shared" si="50"/>
        <v/>
      </c>
      <c r="BM455" s="7" t="str">
        <f>IFERROR(IF(BJ455-BD484&lt;=0,"",BL455/SQRT(Table_pg10[[#This Row],[Удельное сопротивление грунта, Ом·м]])),BL455/SQRT(Table_pg10[[#This Row],[Удельное сопротивление грунта, Ом·м]]))</f>
        <v/>
      </c>
    </row>
    <row r="456" spans="1:65">
      <c r="A456" s="62"/>
      <c r="B456" s="44"/>
      <c r="C456" s="43"/>
      <c r="D456" s="7" t="str">
        <f t="shared" si="51"/>
        <v/>
      </c>
      <c r="E456" s="7" t="str">
        <f>IFERROR(IF(B456-B455&lt;=0,"",D456/SQRT(Table_pg[[#This Row],[Удельное сопротивление грунта, Ом·м]])),D456/SQRT(Table_pg[[#This Row],[Удельное сопротивление грунта, Ом·м]]))</f>
        <v/>
      </c>
      <c r="G456" s="38"/>
      <c r="H456" s="58"/>
      <c r="I456" s="55"/>
      <c r="J456" s="53" t="str">
        <f t="shared" si="52"/>
        <v/>
      </c>
      <c r="K456" s="7" t="str">
        <f>IFERROR(IF(H456-H455&lt;=0,"",J456/SQRT(Table_pg1[[#This Row],[Удельное сопротивление грунта, Ом·м]])),J456/SQRT(Table_pg1[[#This Row],[Удельное сопротивление грунта, Ом·м]]))</f>
        <v/>
      </c>
      <c r="M456" s="62"/>
      <c r="N456" s="44"/>
      <c r="O456" s="43"/>
      <c r="P456" s="7" t="str">
        <f t="shared" si="53"/>
        <v/>
      </c>
      <c r="Q456" s="7" t="str">
        <f>IFERROR(IF(N456-N455&lt;=0,"",P456/SQRT(Table_pg2[[#This Row],[Удельное сопротивление грунта, Ом·м]])),P456/SQRT(Table_pg2[[#This Row],[Удельное сопротивление грунта, Ом·м]]))</f>
        <v/>
      </c>
      <c r="S456" s="62"/>
      <c r="T456" s="44"/>
      <c r="U456" s="43"/>
      <c r="V456" s="7" t="str">
        <f t="shared" si="54"/>
        <v/>
      </c>
      <c r="W456" s="7" t="str">
        <f>IFERROR(IF(T456-T455&lt;=0,"",V456/SQRT(Table_pg3[[#This Row],[Удельное сопротивление грунта, Ом·м]])),V456/SQRT(Table_pg3[[#This Row],[Удельное сопротивление грунта, Ом·м]]))</f>
        <v/>
      </c>
      <c r="Y456" s="62"/>
      <c r="Z456" s="44"/>
      <c r="AA456" s="43"/>
      <c r="AB456" s="7" t="str">
        <f t="shared" si="46"/>
        <v/>
      </c>
      <c r="AC456" s="7" t="str">
        <f>IFERROR(IF(Z456-Z455&lt;=0,"",AB456/SQRT(Table_pg4[[#This Row],[Удельное сопротивление грунта, Ом·м]])),AB456/SQRT(Table_pg4[[#This Row],[Удельное сопротивление грунта, Ом·м]]))</f>
        <v/>
      </c>
      <c r="AE456" s="62"/>
      <c r="AF456" s="44"/>
      <c r="AG456" s="43"/>
      <c r="AH456" s="7" t="str">
        <f t="shared" si="55"/>
        <v/>
      </c>
      <c r="AI456" s="7" t="str">
        <f>IFERROR(IF(AF456-AF455&lt;=0,"",AH456/SQRT(Table_pg5[[#This Row],[Удельное сопротивление грунта, Ом·м]])),AH456/SQRT(Table_pg5[[#This Row],[Удельное сопротивление грунта, Ом·м]]))</f>
        <v/>
      </c>
      <c r="AK456" s="62"/>
      <c r="AL456" s="44"/>
      <c r="AM456" s="43"/>
      <c r="AN456" s="7" t="str">
        <f t="shared" si="48"/>
        <v/>
      </c>
      <c r="AO456" s="7" t="str">
        <f>IFERROR(IF(AL456-AL455&lt;=0,"",AN456/SQRT(Table_pg6[[#This Row],[Удельное сопротивление грунта, Ом·м]])),AN456/SQRT(Table_pg6[[#This Row],[Удельное сопротивление грунта, Ом·м]]))</f>
        <v/>
      </c>
      <c r="AQ456" s="62"/>
      <c r="AR456" s="44"/>
      <c r="AS456" s="43"/>
      <c r="AT456" s="7" t="str">
        <f t="shared" si="56"/>
        <v/>
      </c>
      <c r="AU456" s="7" t="str">
        <f>IFERROR(IF(AR456-AR455&lt;=0,"",AT456/SQRT(Table_pg7[[#This Row],[Удельное сопротивление грунта, Ом·м]])),AT456/SQRT(Table_pg7[[#This Row],[Удельное сопротивление грунта, Ом·м]]))</f>
        <v/>
      </c>
      <c r="AW456" s="62"/>
      <c r="AX456" s="44"/>
      <c r="AY456" s="43"/>
      <c r="AZ456" s="7" t="str">
        <f t="shared" si="49"/>
        <v/>
      </c>
      <c r="BA456" s="7" t="str">
        <f>IFERROR(IF(AX456-AX455&lt;=0,"",AZ456/SQRT(Table_pg8[[#This Row],[Удельное сопротивление грунта, Ом·м]])),AZ456/SQRT(Table_pg8[[#This Row],[Удельное сопротивление грунта, Ом·м]]))</f>
        <v/>
      </c>
      <c r="BC456" s="62"/>
      <c r="BD456" s="44"/>
      <c r="BE456" s="43"/>
      <c r="BF456" s="7" t="str">
        <f t="shared" si="47"/>
        <v/>
      </c>
      <c r="BG456" s="7" t="str">
        <f>IFERROR(IF(BD456-AX475&lt;=0,"",BF456/SQRT(Table_pg9[[#This Row],[Удельное сопротивление грунта, Ом·м]])),BF456/SQRT(Table_pg9[[#This Row],[Удельное сопротивление грунта, Ом·м]]))</f>
        <v/>
      </c>
      <c r="BI456" s="62"/>
      <c r="BJ456" s="44"/>
      <c r="BK456" s="43"/>
      <c r="BL456" s="7" t="str">
        <f t="shared" si="50"/>
        <v/>
      </c>
      <c r="BM456" s="7" t="str">
        <f>IFERROR(IF(BJ456-BD485&lt;=0,"",BL456/SQRT(Table_pg10[[#This Row],[Удельное сопротивление грунта, Ом·м]])),BL456/SQRT(Table_pg10[[#This Row],[Удельное сопротивление грунта, Ом·м]]))</f>
        <v/>
      </c>
    </row>
    <row r="457" spans="1:65">
      <c r="A457" s="42"/>
      <c r="B457" s="44"/>
      <c r="C457" s="43"/>
      <c r="D457" s="7" t="str">
        <f t="shared" si="51"/>
        <v/>
      </c>
      <c r="E457" s="7" t="str">
        <f>IFERROR(IF(B457-B456&lt;=0,"",D457/SQRT(Table_pg[[#This Row],[Удельное сопротивление грунта, Ом·м]])),D457/SQRT(Table_pg[[#This Row],[Удельное сопротивление грунта, Ом·м]]))</f>
        <v/>
      </c>
      <c r="G457" s="49"/>
      <c r="H457" s="59"/>
      <c r="I457" s="56"/>
      <c r="J457" s="52" t="str">
        <f t="shared" si="52"/>
        <v/>
      </c>
      <c r="K457" s="7" t="str">
        <f>IFERROR(IF(H457-H456&lt;=0,"",J457/SQRT(Table_pg1[[#This Row],[Удельное сопротивление грунта, Ом·м]])),J457/SQRT(Table_pg1[[#This Row],[Удельное сопротивление грунта, Ом·м]]))</f>
        <v/>
      </c>
      <c r="M457" s="42"/>
      <c r="N457" s="44"/>
      <c r="O457" s="43"/>
      <c r="P457" s="7" t="str">
        <f t="shared" si="53"/>
        <v/>
      </c>
      <c r="Q457" s="7" t="str">
        <f>IFERROR(IF(N457-N456&lt;=0,"",P457/SQRT(Table_pg2[[#This Row],[Удельное сопротивление грунта, Ом·м]])),P457/SQRT(Table_pg2[[#This Row],[Удельное сопротивление грунта, Ом·м]]))</f>
        <v/>
      </c>
      <c r="S457" s="42"/>
      <c r="T457" s="44"/>
      <c r="U457" s="43"/>
      <c r="V457" s="7" t="str">
        <f t="shared" si="54"/>
        <v/>
      </c>
      <c r="W457" s="7" t="str">
        <f>IFERROR(IF(T457-T456&lt;=0,"",V457/SQRT(Table_pg3[[#This Row],[Удельное сопротивление грунта, Ом·м]])),V457/SQRT(Table_pg3[[#This Row],[Удельное сопротивление грунта, Ом·м]]))</f>
        <v/>
      </c>
      <c r="Y457" s="42"/>
      <c r="Z457" s="44"/>
      <c r="AA457" s="43"/>
      <c r="AB457" s="7" t="str">
        <f t="shared" ref="AB457:AB520" si="57">IFERROR(IF(Z457-Z456&lt;=0,"",(Z457-Z456)*1000),100)</f>
        <v/>
      </c>
      <c r="AC457" s="7" t="str">
        <f>IFERROR(IF(Z457-Z456&lt;=0,"",AB457/SQRT(Table_pg4[[#This Row],[Удельное сопротивление грунта, Ом·м]])),AB457/SQRT(Table_pg4[[#This Row],[Удельное сопротивление грунта, Ом·м]]))</f>
        <v/>
      </c>
      <c r="AE457" s="42"/>
      <c r="AF457" s="44"/>
      <c r="AG457" s="43"/>
      <c r="AH457" s="7" t="str">
        <f t="shared" si="55"/>
        <v/>
      </c>
      <c r="AI457" s="7" t="str">
        <f>IFERROR(IF(AF457-AF456&lt;=0,"",AH457/SQRT(Table_pg5[[#This Row],[Удельное сопротивление грунта, Ом·м]])),AH457/SQRT(Table_pg5[[#This Row],[Удельное сопротивление грунта, Ом·м]]))</f>
        <v/>
      </c>
      <c r="AK457" s="42"/>
      <c r="AL457" s="44"/>
      <c r="AM457" s="43"/>
      <c r="AN457" s="7" t="str">
        <f t="shared" si="48"/>
        <v/>
      </c>
      <c r="AO457" s="7" t="str">
        <f>IFERROR(IF(AL457-AL456&lt;=0,"",AN457/SQRT(Table_pg6[[#This Row],[Удельное сопротивление грунта, Ом·м]])),AN457/SQRT(Table_pg6[[#This Row],[Удельное сопротивление грунта, Ом·м]]))</f>
        <v/>
      </c>
      <c r="AQ457" s="42"/>
      <c r="AR457" s="44"/>
      <c r="AS457" s="43"/>
      <c r="AT457" s="7" t="str">
        <f t="shared" si="56"/>
        <v/>
      </c>
      <c r="AU457" s="7" t="str">
        <f>IFERROR(IF(AR457-AR456&lt;=0,"",AT457/SQRT(Table_pg7[[#This Row],[Удельное сопротивление грунта, Ом·м]])),AT457/SQRT(Table_pg7[[#This Row],[Удельное сопротивление грунта, Ом·м]]))</f>
        <v/>
      </c>
      <c r="AW457" s="42"/>
      <c r="AX457" s="44"/>
      <c r="AY457" s="43"/>
      <c r="AZ457" s="7" t="str">
        <f t="shared" si="49"/>
        <v/>
      </c>
      <c r="BA457" s="7" t="str">
        <f>IFERROR(IF(AX457-AX456&lt;=0,"",AZ457/SQRT(Table_pg8[[#This Row],[Удельное сопротивление грунта, Ом·м]])),AZ457/SQRT(Table_pg8[[#This Row],[Удельное сопротивление грунта, Ом·м]]))</f>
        <v/>
      </c>
      <c r="BC457" s="42"/>
      <c r="BD457" s="44"/>
      <c r="BE457" s="43"/>
      <c r="BF457" s="7" t="str">
        <f t="shared" si="47"/>
        <v/>
      </c>
      <c r="BG457" s="7" t="str">
        <f>IFERROR(IF(BD457-AX476&lt;=0,"",BF457/SQRT(Table_pg9[[#This Row],[Удельное сопротивление грунта, Ом·м]])),BF457/SQRT(Table_pg9[[#This Row],[Удельное сопротивление грунта, Ом·м]]))</f>
        <v/>
      </c>
      <c r="BI457" s="42"/>
      <c r="BJ457" s="44"/>
      <c r="BK457" s="43"/>
      <c r="BL457" s="7" t="str">
        <f t="shared" si="50"/>
        <v/>
      </c>
      <c r="BM457" s="7" t="str">
        <f>IFERROR(IF(BJ457-BD486&lt;=0,"",BL457/SQRT(Table_pg10[[#This Row],[Удельное сопротивление грунта, Ом·м]])),BL457/SQRT(Table_pg10[[#This Row],[Удельное сопротивление грунта, Ом·м]]))</f>
        <v/>
      </c>
    </row>
    <row r="458" spans="1:65">
      <c r="A458" s="62"/>
      <c r="B458" s="44"/>
      <c r="C458" s="43"/>
      <c r="D458" s="7" t="str">
        <f t="shared" si="51"/>
        <v/>
      </c>
      <c r="E458" s="7" t="str">
        <f>IFERROR(IF(B458-B457&lt;=0,"",D458/SQRT(Table_pg[[#This Row],[Удельное сопротивление грунта, Ом·м]])),D458/SQRT(Table_pg[[#This Row],[Удельное сопротивление грунта, Ом·м]]))</f>
        <v/>
      </c>
      <c r="G458" s="38"/>
      <c r="H458" s="58"/>
      <c r="I458" s="55"/>
      <c r="J458" s="53" t="str">
        <f t="shared" si="52"/>
        <v/>
      </c>
      <c r="K458" s="7" t="str">
        <f>IFERROR(IF(H458-H457&lt;=0,"",J458/SQRT(Table_pg1[[#This Row],[Удельное сопротивление грунта, Ом·м]])),J458/SQRT(Table_pg1[[#This Row],[Удельное сопротивление грунта, Ом·м]]))</f>
        <v/>
      </c>
      <c r="M458" s="62"/>
      <c r="N458" s="44"/>
      <c r="O458" s="43"/>
      <c r="P458" s="7" t="str">
        <f t="shared" si="53"/>
        <v/>
      </c>
      <c r="Q458" s="7" t="str">
        <f>IFERROR(IF(N458-N457&lt;=0,"",P458/SQRT(Table_pg2[[#This Row],[Удельное сопротивление грунта, Ом·м]])),P458/SQRT(Table_pg2[[#This Row],[Удельное сопротивление грунта, Ом·м]]))</f>
        <v/>
      </c>
      <c r="S458" s="62"/>
      <c r="T458" s="44"/>
      <c r="U458" s="43"/>
      <c r="V458" s="7" t="str">
        <f t="shared" si="54"/>
        <v/>
      </c>
      <c r="W458" s="7" t="str">
        <f>IFERROR(IF(T458-T457&lt;=0,"",V458/SQRT(Table_pg3[[#This Row],[Удельное сопротивление грунта, Ом·м]])),V458/SQRT(Table_pg3[[#This Row],[Удельное сопротивление грунта, Ом·м]]))</f>
        <v/>
      </c>
      <c r="Y458" s="62"/>
      <c r="Z458" s="44"/>
      <c r="AA458" s="43"/>
      <c r="AB458" s="7" t="str">
        <f t="shared" si="57"/>
        <v/>
      </c>
      <c r="AC458" s="7" t="str">
        <f>IFERROR(IF(Z458-Z457&lt;=0,"",AB458/SQRT(Table_pg4[[#This Row],[Удельное сопротивление грунта, Ом·м]])),AB458/SQRT(Table_pg4[[#This Row],[Удельное сопротивление грунта, Ом·м]]))</f>
        <v/>
      </c>
      <c r="AE458" s="62"/>
      <c r="AF458" s="44"/>
      <c r="AG458" s="43"/>
      <c r="AH458" s="7" t="str">
        <f t="shared" si="55"/>
        <v/>
      </c>
      <c r="AI458" s="7" t="str">
        <f>IFERROR(IF(AF458-AF457&lt;=0,"",AH458/SQRT(Table_pg5[[#This Row],[Удельное сопротивление грунта, Ом·м]])),AH458/SQRT(Table_pg5[[#This Row],[Удельное сопротивление грунта, Ом·м]]))</f>
        <v/>
      </c>
      <c r="AK458" s="62"/>
      <c r="AL458" s="44"/>
      <c r="AM458" s="43"/>
      <c r="AN458" s="7" t="str">
        <f t="shared" si="48"/>
        <v/>
      </c>
      <c r="AO458" s="7" t="str">
        <f>IFERROR(IF(AL458-AL457&lt;=0,"",AN458/SQRT(Table_pg6[[#This Row],[Удельное сопротивление грунта, Ом·м]])),AN458/SQRT(Table_pg6[[#This Row],[Удельное сопротивление грунта, Ом·м]]))</f>
        <v/>
      </c>
      <c r="AQ458" s="62"/>
      <c r="AR458" s="44"/>
      <c r="AS458" s="43"/>
      <c r="AT458" s="7" t="str">
        <f t="shared" si="56"/>
        <v/>
      </c>
      <c r="AU458" s="7" t="str">
        <f>IFERROR(IF(AR458-AR457&lt;=0,"",AT458/SQRT(Table_pg7[[#This Row],[Удельное сопротивление грунта, Ом·м]])),AT458/SQRT(Table_pg7[[#This Row],[Удельное сопротивление грунта, Ом·м]]))</f>
        <v/>
      </c>
      <c r="AW458" s="62"/>
      <c r="AX458" s="44"/>
      <c r="AY458" s="43"/>
      <c r="AZ458" s="7" t="str">
        <f t="shared" si="49"/>
        <v/>
      </c>
      <c r="BA458" s="7" t="str">
        <f>IFERROR(IF(AX458-AX457&lt;=0,"",AZ458/SQRT(Table_pg8[[#This Row],[Удельное сопротивление грунта, Ом·м]])),AZ458/SQRT(Table_pg8[[#This Row],[Удельное сопротивление грунта, Ом·м]]))</f>
        <v/>
      </c>
      <c r="BC458" s="62"/>
      <c r="BD458" s="44"/>
      <c r="BE458" s="43"/>
      <c r="BF458" s="7" t="str">
        <f t="shared" si="47"/>
        <v/>
      </c>
      <c r="BG458" s="7" t="str">
        <f>IFERROR(IF(BD458-AX477&lt;=0,"",BF458/SQRT(Table_pg9[[#This Row],[Удельное сопротивление грунта, Ом·м]])),BF458/SQRT(Table_pg9[[#This Row],[Удельное сопротивление грунта, Ом·м]]))</f>
        <v/>
      </c>
      <c r="BI458" s="62"/>
      <c r="BJ458" s="44"/>
      <c r="BK458" s="43"/>
      <c r="BL458" s="7" t="str">
        <f t="shared" si="50"/>
        <v/>
      </c>
      <c r="BM458" s="7" t="str">
        <f>IFERROR(IF(BJ458-BD487&lt;=0,"",BL458/SQRT(Table_pg10[[#This Row],[Удельное сопротивление грунта, Ом·м]])),BL458/SQRT(Table_pg10[[#This Row],[Удельное сопротивление грунта, Ом·м]]))</f>
        <v/>
      </c>
    </row>
    <row r="459" spans="1:65">
      <c r="A459" s="42"/>
      <c r="B459" s="44"/>
      <c r="C459" s="43"/>
      <c r="D459" s="7" t="str">
        <f t="shared" si="51"/>
        <v/>
      </c>
      <c r="E459" s="7" t="str">
        <f>IFERROR(IF(B459-B458&lt;=0,"",D459/SQRT(Table_pg[[#This Row],[Удельное сопротивление грунта, Ом·м]])),D459/SQRT(Table_pg[[#This Row],[Удельное сопротивление грунта, Ом·м]]))</f>
        <v/>
      </c>
      <c r="G459" s="49"/>
      <c r="H459" s="59"/>
      <c r="I459" s="56"/>
      <c r="J459" s="52" t="str">
        <f t="shared" si="52"/>
        <v/>
      </c>
      <c r="K459" s="7" t="str">
        <f>IFERROR(IF(H459-H458&lt;=0,"",J459/SQRT(Table_pg1[[#This Row],[Удельное сопротивление грунта, Ом·м]])),J459/SQRT(Table_pg1[[#This Row],[Удельное сопротивление грунта, Ом·м]]))</f>
        <v/>
      </c>
      <c r="M459" s="42"/>
      <c r="N459" s="44"/>
      <c r="O459" s="43"/>
      <c r="P459" s="7" t="str">
        <f t="shared" si="53"/>
        <v/>
      </c>
      <c r="Q459" s="7" t="str">
        <f>IFERROR(IF(N459-N458&lt;=0,"",P459/SQRT(Table_pg2[[#This Row],[Удельное сопротивление грунта, Ом·м]])),P459/SQRT(Table_pg2[[#This Row],[Удельное сопротивление грунта, Ом·м]]))</f>
        <v/>
      </c>
      <c r="S459" s="42"/>
      <c r="T459" s="44"/>
      <c r="U459" s="43"/>
      <c r="V459" s="7" t="str">
        <f t="shared" si="54"/>
        <v/>
      </c>
      <c r="W459" s="7" t="str">
        <f>IFERROR(IF(T459-T458&lt;=0,"",V459/SQRT(Table_pg3[[#This Row],[Удельное сопротивление грунта, Ом·м]])),V459/SQRT(Table_pg3[[#This Row],[Удельное сопротивление грунта, Ом·м]]))</f>
        <v/>
      </c>
      <c r="Y459" s="42"/>
      <c r="Z459" s="44"/>
      <c r="AA459" s="43"/>
      <c r="AB459" s="7" t="str">
        <f t="shared" si="57"/>
        <v/>
      </c>
      <c r="AC459" s="7" t="str">
        <f>IFERROR(IF(Z459-Z458&lt;=0,"",AB459/SQRT(Table_pg4[[#This Row],[Удельное сопротивление грунта, Ом·м]])),AB459/SQRT(Table_pg4[[#This Row],[Удельное сопротивление грунта, Ом·м]]))</f>
        <v/>
      </c>
      <c r="AE459" s="42"/>
      <c r="AF459" s="44"/>
      <c r="AG459" s="43"/>
      <c r="AH459" s="7" t="str">
        <f t="shared" si="55"/>
        <v/>
      </c>
      <c r="AI459" s="7" t="str">
        <f>IFERROR(IF(AF459-AF458&lt;=0,"",AH459/SQRT(Table_pg5[[#This Row],[Удельное сопротивление грунта, Ом·м]])),AH459/SQRT(Table_pg5[[#This Row],[Удельное сопротивление грунта, Ом·м]]))</f>
        <v/>
      </c>
      <c r="AK459" s="42"/>
      <c r="AL459" s="44"/>
      <c r="AM459" s="43"/>
      <c r="AN459" s="7" t="str">
        <f t="shared" si="48"/>
        <v/>
      </c>
      <c r="AO459" s="7" t="str">
        <f>IFERROR(IF(AL459-AL458&lt;=0,"",AN459/SQRT(Table_pg6[[#This Row],[Удельное сопротивление грунта, Ом·м]])),AN459/SQRT(Table_pg6[[#This Row],[Удельное сопротивление грунта, Ом·м]]))</f>
        <v/>
      </c>
      <c r="AQ459" s="42"/>
      <c r="AR459" s="44"/>
      <c r="AS459" s="43"/>
      <c r="AT459" s="7" t="str">
        <f t="shared" si="56"/>
        <v/>
      </c>
      <c r="AU459" s="7" t="str">
        <f>IFERROR(IF(AR459-AR458&lt;=0,"",AT459/SQRT(Table_pg7[[#This Row],[Удельное сопротивление грунта, Ом·м]])),AT459/SQRT(Table_pg7[[#This Row],[Удельное сопротивление грунта, Ом·м]]))</f>
        <v/>
      </c>
      <c r="AW459" s="42"/>
      <c r="AX459" s="44"/>
      <c r="AY459" s="43"/>
      <c r="AZ459" s="7" t="str">
        <f t="shared" si="49"/>
        <v/>
      </c>
      <c r="BA459" s="7" t="str">
        <f>IFERROR(IF(AX459-AX458&lt;=0,"",AZ459/SQRT(Table_pg8[[#This Row],[Удельное сопротивление грунта, Ом·м]])),AZ459/SQRT(Table_pg8[[#This Row],[Удельное сопротивление грунта, Ом·м]]))</f>
        <v/>
      </c>
      <c r="BC459" s="42"/>
      <c r="BD459" s="44"/>
      <c r="BE459" s="43"/>
      <c r="BF459" s="7" t="str">
        <f t="shared" si="47"/>
        <v/>
      </c>
      <c r="BG459" s="7" t="str">
        <f>IFERROR(IF(BD459-AX478&lt;=0,"",BF459/SQRT(Table_pg9[[#This Row],[Удельное сопротивление грунта, Ом·м]])),BF459/SQRT(Table_pg9[[#This Row],[Удельное сопротивление грунта, Ом·м]]))</f>
        <v/>
      </c>
      <c r="BI459" s="42"/>
      <c r="BJ459" s="44"/>
      <c r="BK459" s="43"/>
      <c r="BL459" s="7" t="str">
        <f t="shared" si="50"/>
        <v/>
      </c>
      <c r="BM459" s="7" t="str">
        <f>IFERROR(IF(BJ459-BD488&lt;=0,"",BL459/SQRT(Table_pg10[[#This Row],[Удельное сопротивление грунта, Ом·м]])),BL459/SQRT(Table_pg10[[#This Row],[Удельное сопротивление грунта, Ом·м]]))</f>
        <v/>
      </c>
    </row>
    <row r="460" spans="1:65">
      <c r="A460" s="62"/>
      <c r="B460" s="44"/>
      <c r="C460" s="43"/>
      <c r="D460" s="7" t="str">
        <f t="shared" si="51"/>
        <v/>
      </c>
      <c r="E460" s="7" t="str">
        <f>IFERROR(IF(B460-B459&lt;=0,"",D460/SQRT(Table_pg[[#This Row],[Удельное сопротивление грунта, Ом·м]])),D460/SQRT(Table_pg[[#This Row],[Удельное сопротивление грунта, Ом·м]]))</f>
        <v/>
      </c>
      <c r="G460" s="38"/>
      <c r="H460" s="58"/>
      <c r="I460" s="55"/>
      <c r="J460" s="53" t="str">
        <f t="shared" si="52"/>
        <v/>
      </c>
      <c r="K460" s="7" t="str">
        <f>IFERROR(IF(H460-H459&lt;=0,"",J460/SQRT(Table_pg1[[#This Row],[Удельное сопротивление грунта, Ом·м]])),J460/SQRT(Table_pg1[[#This Row],[Удельное сопротивление грунта, Ом·м]]))</f>
        <v/>
      </c>
      <c r="M460" s="62"/>
      <c r="N460" s="44"/>
      <c r="O460" s="43"/>
      <c r="P460" s="7" t="str">
        <f t="shared" si="53"/>
        <v/>
      </c>
      <c r="Q460" s="7" t="str">
        <f>IFERROR(IF(N460-N459&lt;=0,"",P460/SQRT(Table_pg2[[#This Row],[Удельное сопротивление грунта, Ом·м]])),P460/SQRT(Table_pg2[[#This Row],[Удельное сопротивление грунта, Ом·м]]))</f>
        <v/>
      </c>
      <c r="S460" s="62"/>
      <c r="T460" s="44"/>
      <c r="U460" s="43"/>
      <c r="V460" s="7" t="str">
        <f t="shared" si="54"/>
        <v/>
      </c>
      <c r="W460" s="7" t="str">
        <f>IFERROR(IF(T460-T459&lt;=0,"",V460/SQRT(Table_pg3[[#This Row],[Удельное сопротивление грунта, Ом·м]])),V460/SQRT(Table_pg3[[#This Row],[Удельное сопротивление грунта, Ом·м]]))</f>
        <v/>
      </c>
      <c r="Y460" s="62"/>
      <c r="Z460" s="44"/>
      <c r="AA460" s="43"/>
      <c r="AB460" s="7" t="str">
        <f t="shared" si="57"/>
        <v/>
      </c>
      <c r="AC460" s="7" t="str">
        <f>IFERROR(IF(Z460-Z459&lt;=0,"",AB460/SQRT(Table_pg4[[#This Row],[Удельное сопротивление грунта, Ом·м]])),AB460/SQRT(Table_pg4[[#This Row],[Удельное сопротивление грунта, Ом·м]]))</f>
        <v/>
      </c>
      <c r="AE460" s="62"/>
      <c r="AF460" s="44"/>
      <c r="AG460" s="43"/>
      <c r="AH460" s="7" t="str">
        <f t="shared" si="55"/>
        <v/>
      </c>
      <c r="AI460" s="7" t="str">
        <f>IFERROR(IF(AF460-AF459&lt;=0,"",AH460/SQRT(Table_pg5[[#This Row],[Удельное сопротивление грунта, Ом·м]])),AH460/SQRT(Table_pg5[[#This Row],[Удельное сопротивление грунта, Ом·м]]))</f>
        <v/>
      </c>
      <c r="AK460" s="62"/>
      <c r="AL460" s="44"/>
      <c r="AM460" s="43"/>
      <c r="AN460" s="7" t="str">
        <f t="shared" si="48"/>
        <v/>
      </c>
      <c r="AO460" s="7" t="str">
        <f>IFERROR(IF(AL460-AL459&lt;=0,"",AN460/SQRT(Table_pg6[[#This Row],[Удельное сопротивление грунта, Ом·м]])),AN460/SQRT(Table_pg6[[#This Row],[Удельное сопротивление грунта, Ом·м]]))</f>
        <v/>
      </c>
      <c r="AQ460" s="62"/>
      <c r="AR460" s="44"/>
      <c r="AS460" s="43"/>
      <c r="AT460" s="7" t="str">
        <f t="shared" si="56"/>
        <v/>
      </c>
      <c r="AU460" s="7" t="str">
        <f>IFERROR(IF(AR460-AR459&lt;=0,"",AT460/SQRT(Table_pg7[[#This Row],[Удельное сопротивление грунта, Ом·м]])),AT460/SQRT(Table_pg7[[#This Row],[Удельное сопротивление грунта, Ом·м]]))</f>
        <v/>
      </c>
      <c r="AW460" s="62"/>
      <c r="AX460" s="44"/>
      <c r="AY460" s="43"/>
      <c r="AZ460" s="7" t="str">
        <f t="shared" si="49"/>
        <v/>
      </c>
      <c r="BA460" s="7" t="str">
        <f>IFERROR(IF(AX460-AX459&lt;=0,"",AZ460/SQRT(Table_pg8[[#This Row],[Удельное сопротивление грунта, Ом·м]])),AZ460/SQRT(Table_pg8[[#This Row],[Удельное сопротивление грунта, Ом·м]]))</f>
        <v/>
      </c>
      <c r="BC460" s="62"/>
      <c r="BD460" s="44"/>
      <c r="BE460" s="43"/>
      <c r="BF460" s="7" t="str">
        <f t="shared" si="47"/>
        <v/>
      </c>
      <c r="BG460" s="7" t="str">
        <f>IFERROR(IF(BD460-AX479&lt;=0,"",BF460/SQRT(Table_pg9[[#This Row],[Удельное сопротивление грунта, Ом·м]])),BF460/SQRT(Table_pg9[[#This Row],[Удельное сопротивление грунта, Ом·м]]))</f>
        <v/>
      </c>
      <c r="BI460" s="62"/>
      <c r="BJ460" s="44"/>
      <c r="BK460" s="43"/>
      <c r="BL460" s="7" t="str">
        <f t="shared" si="50"/>
        <v/>
      </c>
      <c r="BM460" s="7" t="str">
        <f>IFERROR(IF(BJ460-BD489&lt;=0,"",BL460/SQRT(Table_pg10[[#This Row],[Удельное сопротивление грунта, Ом·м]])),BL460/SQRT(Table_pg10[[#This Row],[Удельное сопротивление грунта, Ом·м]]))</f>
        <v/>
      </c>
    </row>
    <row r="461" spans="1:65">
      <c r="A461" s="42"/>
      <c r="B461" s="44"/>
      <c r="C461" s="43"/>
      <c r="D461" s="7" t="str">
        <f t="shared" si="51"/>
        <v/>
      </c>
      <c r="E461" s="7" t="str">
        <f>IFERROR(IF(B461-B460&lt;=0,"",D461/SQRT(Table_pg[[#This Row],[Удельное сопротивление грунта, Ом·м]])),D461/SQRT(Table_pg[[#This Row],[Удельное сопротивление грунта, Ом·м]]))</f>
        <v/>
      </c>
      <c r="G461" s="49"/>
      <c r="H461" s="59"/>
      <c r="I461" s="56"/>
      <c r="J461" s="52" t="str">
        <f t="shared" si="52"/>
        <v/>
      </c>
      <c r="K461" s="7" t="str">
        <f>IFERROR(IF(H461-H460&lt;=0,"",J461/SQRT(Table_pg1[[#This Row],[Удельное сопротивление грунта, Ом·м]])),J461/SQRT(Table_pg1[[#This Row],[Удельное сопротивление грунта, Ом·м]]))</f>
        <v/>
      </c>
      <c r="M461" s="42"/>
      <c r="N461" s="44"/>
      <c r="O461" s="43"/>
      <c r="P461" s="7" t="str">
        <f t="shared" si="53"/>
        <v/>
      </c>
      <c r="Q461" s="7" t="str">
        <f>IFERROR(IF(N461-N460&lt;=0,"",P461/SQRT(Table_pg2[[#This Row],[Удельное сопротивление грунта, Ом·м]])),P461/SQRT(Table_pg2[[#This Row],[Удельное сопротивление грунта, Ом·м]]))</f>
        <v/>
      </c>
      <c r="S461" s="42"/>
      <c r="T461" s="44"/>
      <c r="U461" s="43"/>
      <c r="V461" s="7" t="str">
        <f t="shared" si="54"/>
        <v/>
      </c>
      <c r="W461" s="7" t="str">
        <f>IFERROR(IF(T461-T460&lt;=0,"",V461/SQRT(Table_pg3[[#This Row],[Удельное сопротивление грунта, Ом·м]])),V461/SQRT(Table_pg3[[#This Row],[Удельное сопротивление грунта, Ом·м]]))</f>
        <v/>
      </c>
      <c r="Y461" s="42"/>
      <c r="Z461" s="44"/>
      <c r="AA461" s="43"/>
      <c r="AB461" s="7" t="str">
        <f t="shared" si="57"/>
        <v/>
      </c>
      <c r="AC461" s="7" t="str">
        <f>IFERROR(IF(Z461-Z460&lt;=0,"",AB461/SQRT(Table_pg4[[#This Row],[Удельное сопротивление грунта, Ом·м]])),AB461/SQRT(Table_pg4[[#This Row],[Удельное сопротивление грунта, Ом·м]]))</f>
        <v/>
      </c>
      <c r="AE461" s="42"/>
      <c r="AF461" s="44"/>
      <c r="AG461" s="43"/>
      <c r="AH461" s="7" t="str">
        <f t="shared" si="55"/>
        <v/>
      </c>
      <c r="AI461" s="7" t="str">
        <f>IFERROR(IF(AF461-AF460&lt;=0,"",AH461/SQRT(Table_pg5[[#This Row],[Удельное сопротивление грунта, Ом·м]])),AH461/SQRT(Table_pg5[[#This Row],[Удельное сопротивление грунта, Ом·м]]))</f>
        <v/>
      </c>
      <c r="AK461" s="42"/>
      <c r="AL461" s="44"/>
      <c r="AM461" s="43"/>
      <c r="AN461" s="7" t="str">
        <f t="shared" si="48"/>
        <v/>
      </c>
      <c r="AO461" s="7" t="str">
        <f>IFERROR(IF(AL461-AL460&lt;=0,"",AN461/SQRT(Table_pg6[[#This Row],[Удельное сопротивление грунта, Ом·м]])),AN461/SQRT(Table_pg6[[#This Row],[Удельное сопротивление грунта, Ом·м]]))</f>
        <v/>
      </c>
      <c r="AQ461" s="42"/>
      <c r="AR461" s="44"/>
      <c r="AS461" s="43"/>
      <c r="AT461" s="7" t="str">
        <f t="shared" si="56"/>
        <v/>
      </c>
      <c r="AU461" s="7" t="str">
        <f>IFERROR(IF(AR461-AR460&lt;=0,"",AT461/SQRT(Table_pg7[[#This Row],[Удельное сопротивление грунта, Ом·м]])),AT461/SQRT(Table_pg7[[#This Row],[Удельное сопротивление грунта, Ом·м]]))</f>
        <v/>
      </c>
      <c r="AW461" s="42"/>
      <c r="AX461" s="44"/>
      <c r="AY461" s="43"/>
      <c r="AZ461" s="7" t="str">
        <f t="shared" si="49"/>
        <v/>
      </c>
      <c r="BA461" s="7" t="str">
        <f>IFERROR(IF(AX461-AX460&lt;=0,"",AZ461/SQRT(Table_pg8[[#This Row],[Удельное сопротивление грунта, Ом·м]])),AZ461/SQRT(Table_pg8[[#This Row],[Удельное сопротивление грунта, Ом·м]]))</f>
        <v/>
      </c>
      <c r="BC461" s="42"/>
      <c r="BD461" s="44"/>
      <c r="BE461" s="43"/>
      <c r="BF461" s="7" t="str">
        <f t="shared" si="47"/>
        <v/>
      </c>
      <c r="BG461" s="7" t="str">
        <f>IFERROR(IF(BD461-AX480&lt;=0,"",BF461/SQRT(Table_pg9[[#This Row],[Удельное сопротивление грунта, Ом·м]])),BF461/SQRT(Table_pg9[[#This Row],[Удельное сопротивление грунта, Ом·м]]))</f>
        <v/>
      </c>
      <c r="BI461" s="42"/>
      <c r="BJ461" s="44"/>
      <c r="BK461" s="43"/>
      <c r="BL461" s="7" t="str">
        <f t="shared" si="50"/>
        <v/>
      </c>
      <c r="BM461" s="7" t="str">
        <f>IFERROR(IF(BJ461-BD490&lt;=0,"",BL461/SQRT(Table_pg10[[#This Row],[Удельное сопротивление грунта, Ом·м]])),BL461/SQRT(Table_pg10[[#This Row],[Удельное сопротивление грунта, Ом·м]]))</f>
        <v/>
      </c>
    </row>
    <row r="462" spans="1:65">
      <c r="A462" s="62"/>
      <c r="B462" s="44"/>
      <c r="C462" s="43"/>
      <c r="D462" s="7" t="str">
        <f t="shared" si="51"/>
        <v/>
      </c>
      <c r="E462" s="7" t="str">
        <f>IFERROR(IF(B462-B461&lt;=0,"",D462/SQRT(Table_pg[[#This Row],[Удельное сопротивление грунта, Ом·м]])),D462/SQRT(Table_pg[[#This Row],[Удельное сопротивление грунта, Ом·м]]))</f>
        <v/>
      </c>
      <c r="G462" s="38"/>
      <c r="H462" s="58"/>
      <c r="I462" s="55"/>
      <c r="J462" s="53" t="str">
        <f t="shared" si="52"/>
        <v/>
      </c>
      <c r="K462" s="7" t="str">
        <f>IFERROR(IF(H462-H461&lt;=0,"",J462/SQRT(Table_pg1[[#This Row],[Удельное сопротивление грунта, Ом·м]])),J462/SQRT(Table_pg1[[#This Row],[Удельное сопротивление грунта, Ом·м]]))</f>
        <v/>
      </c>
      <c r="M462" s="62"/>
      <c r="N462" s="44"/>
      <c r="O462" s="43"/>
      <c r="P462" s="7" t="str">
        <f t="shared" si="53"/>
        <v/>
      </c>
      <c r="Q462" s="7" t="str">
        <f>IFERROR(IF(N462-N461&lt;=0,"",P462/SQRT(Table_pg2[[#This Row],[Удельное сопротивление грунта, Ом·м]])),P462/SQRT(Table_pg2[[#This Row],[Удельное сопротивление грунта, Ом·м]]))</f>
        <v/>
      </c>
      <c r="S462" s="62"/>
      <c r="T462" s="44"/>
      <c r="U462" s="43"/>
      <c r="V462" s="7" t="str">
        <f t="shared" si="54"/>
        <v/>
      </c>
      <c r="W462" s="7" t="str">
        <f>IFERROR(IF(T462-T461&lt;=0,"",V462/SQRT(Table_pg3[[#This Row],[Удельное сопротивление грунта, Ом·м]])),V462/SQRT(Table_pg3[[#This Row],[Удельное сопротивление грунта, Ом·м]]))</f>
        <v/>
      </c>
      <c r="Y462" s="62"/>
      <c r="Z462" s="44"/>
      <c r="AA462" s="43"/>
      <c r="AB462" s="7" t="str">
        <f t="shared" si="57"/>
        <v/>
      </c>
      <c r="AC462" s="7" t="str">
        <f>IFERROR(IF(Z462-Z461&lt;=0,"",AB462/SQRT(Table_pg4[[#This Row],[Удельное сопротивление грунта, Ом·м]])),AB462/SQRT(Table_pg4[[#This Row],[Удельное сопротивление грунта, Ом·м]]))</f>
        <v/>
      </c>
      <c r="AE462" s="62"/>
      <c r="AF462" s="44"/>
      <c r="AG462" s="43"/>
      <c r="AH462" s="7" t="str">
        <f t="shared" si="55"/>
        <v/>
      </c>
      <c r="AI462" s="7" t="str">
        <f>IFERROR(IF(AF462-AF461&lt;=0,"",AH462/SQRT(Table_pg5[[#This Row],[Удельное сопротивление грунта, Ом·м]])),AH462/SQRT(Table_pg5[[#This Row],[Удельное сопротивление грунта, Ом·м]]))</f>
        <v/>
      </c>
      <c r="AK462" s="62"/>
      <c r="AL462" s="44"/>
      <c r="AM462" s="43"/>
      <c r="AN462" s="7" t="str">
        <f t="shared" si="48"/>
        <v/>
      </c>
      <c r="AO462" s="7" t="str">
        <f>IFERROR(IF(AL462-AL461&lt;=0,"",AN462/SQRT(Table_pg6[[#This Row],[Удельное сопротивление грунта, Ом·м]])),AN462/SQRT(Table_pg6[[#This Row],[Удельное сопротивление грунта, Ом·м]]))</f>
        <v/>
      </c>
      <c r="AQ462" s="62"/>
      <c r="AR462" s="44"/>
      <c r="AS462" s="43"/>
      <c r="AT462" s="7" t="str">
        <f t="shared" si="56"/>
        <v/>
      </c>
      <c r="AU462" s="7" t="str">
        <f>IFERROR(IF(AR462-AR461&lt;=0,"",AT462/SQRT(Table_pg7[[#This Row],[Удельное сопротивление грунта, Ом·м]])),AT462/SQRT(Table_pg7[[#This Row],[Удельное сопротивление грунта, Ом·м]]))</f>
        <v/>
      </c>
      <c r="AW462" s="62"/>
      <c r="AX462" s="44"/>
      <c r="AY462" s="43"/>
      <c r="AZ462" s="7" t="str">
        <f t="shared" si="49"/>
        <v/>
      </c>
      <c r="BA462" s="7" t="str">
        <f>IFERROR(IF(AX462-AX461&lt;=0,"",AZ462/SQRT(Table_pg8[[#This Row],[Удельное сопротивление грунта, Ом·м]])),AZ462/SQRT(Table_pg8[[#This Row],[Удельное сопротивление грунта, Ом·м]]))</f>
        <v/>
      </c>
      <c r="BC462" s="62"/>
      <c r="BD462" s="44"/>
      <c r="BE462" s="43"/>
      <c r="BF462" s="7" t="str">
        <f t="shared" si="47"/>
        <v/>
      </c>
      <c r="BG462" s="7" t="str">
        <f>IFERROR(IF(BD462-AX481&lt;=0,"",BF462/SQRT(Table_pg9[[#This Row],[Удельное сопротивление грунта, Ом·м]])),BF462/SQRT(Table_pg9[[#This Row],[Удельное сопротивление грунта, Ом·м]]))</f>
        <v/>
      </c>
      <c r="BI462" s="62"/>
      <c r="BJ462" s="44"/>
      <c r="BK462" s="43"/>
      <c r="BL462" s="7" t="str">
        <f t="shared" si="50"/>
        <v/>
      </c>
      <c r="BM462" s="7" t="str">
        <f>IFERROR(IF(BJ462-BD491&lt;=0,"",BL462/SQRT(Table_pg10[[#This Row],[Удельное сопротивление грунта, Ом·м]])),BL462/SQRT(Table_pg10[[#This Row],[Удельное сопротивление грунта, Ом·м]]))</f>
        <v/>
      </c>
    </row>
    <row r="463" spans="1:65">
      <c r="A463" s="42"/>
      <c r="B463" s="44"/>
      <c r="C463" s="43"/>
      <c r="D463" s="7" t="str">
        <f t="shared" si="51"/>
        <v/>
      </c>
      <c r="E463" s="7" t="str">
        <f>IFERROR(IF(B463-B462&lt;=0,"",D463/SQRT(Table_pg[[#This Row],[Удельное сопротивление грунта, Ом·м]])),D463/SQRT(Table_pg[[#This Row],[Удельное сопротивление грунта, Ом·м]]))</f>
        <v/>
      </c>
      <c r="G463" s="49"/>
      <c r="H463" s="59"/>
      <c r="I463" s="56"/>
      <c r="J463" s="52" t="str">
        <f t="shared" si="52"/>
        <v/>
      </c>
      <c r="K463" s="7" t="str">
        <f>IFERROR(IF(H463-H462&lt;=0,"",J463/SQRT(Table_pg1[[#This Row],[Удельное сопротивление грунта, Ом·м]])),J463/SQRT(Table_pg1[[#This Row],[Удельное сопротивление грунта, Ом·м]]))</f>
        <v/>
      </c>
      <c r="M463" s="42"/>
      <c r="N463" s="44"/>
      <c r="O463" s="43"/>
      <c r="P463" s="7" t="str">
        <f t="shared" si="53"/>
        <v/>
      </c>
      <c r="Q463" s="7" t="str">
        <f>IFERROR(IF(N463-N462&lt;=0,"",P463/SQRT(Table_pg2[[#This Row],[Удельное сопротивление грунта, Ом·м]])),P463/SQRT(Table_pg2[[#This Row],[Удельное сопротивление грунта, Ом·м]]))</f>
        <v/>
      </c>
      <c r="S463" s="42"/>
      <c r="T463" s="44"/>
      <c r="U463" s="43"/>
      <c r="V463" s="7" t="str">
        <f t="shared" si="54"/>
        <v/>
      </c>
      <c r="W463" s="7" t="str">
        <f>IFERROR(IF(T463-T462&lt;=0,"",V463/SQRT(Table_pg3[[#This Row],[Удельное сопротивление грунта, Ом·м]])),V463/SQRT(Table_pg3[[#This Row],[Удельное сопротивление грунта, Ом·м]]))</f>
        <v/>
      </c>
      <c r="Y463" s="42"/>
      <c r="Z463" s="44"/>
      <c r="AA463" s="43"/>
      <c r="AB463" s="7" t="str">
        <f t="shared" si="57"/>
        <v/>
      </c>
      <c r="AC463" s="7" t="str">
        <f>IFERROR(IF(Z463-Z462&lt;=0,"",AB463/SQRT(Table_pg4[[#This Row],[Удельное сопротивление грунта, Ом·м]])),AB463/SQRT(Table_pg4[[#This Row],[Удельное сопротивление грунта, Ом·м]]))</f>
        <v/>
      </c>
      <c r="AE463" s="42"/>
      <c r="AF463" s="44"/>
      <c r="AG463" s="43"/>
      <c r="AH463" s="7" t="str">
        <f t="shared" si="55"/>
        <v/>
      </c>
      <c r="AI463" s="7" t="str">
        <f>IFERROR(IF(AF463-AF462&lt;=0,"",AH463/SQRT(Table_pg5[[#This Row],[Удельное сопротивление грунта, Ом·м]])),AH463/SQRT(Table_pg5[[#This Row],[Удельное сопротивление грунта, Ом·м]]))</f>
        <v/>
      </c>
      <c r="AK463" s="42"/>
      <c r="AL463" s="44"/>
      <c r="AM463" s="43"/>
      <c r="AN463" s="7" t="str">
        <f t="shared" si="48"/>
        <v/>
      </c>
      <c r="AO463" s="7" t="str">
        <f>IFERROR(IF(AL463-AL462&lt;=0,"",AN463/SQRT(Table_pg6[[#This Row],[Удельное сопротивление грунта, Ом·м]])),AN463/SQRT(Table_pg6[[#This Row],[Удельное сопротивление грунта, Ом·м]]))</f>
        <v/>
      </c>
      <c r="AQ463" s="42"/>
      <c r="AR463" s="44"/>
      <c r="AS463" s="43"/>
      <c r="AT463" s="7" t="str">
        <f t="shared" si="56"/>
        <v/>
      </c>
      <c r="AU463" s="7" t="str">
        <f>IFERROR(IF(AR463-AR462&lt;=0,"",AT463/SQRT(Table_pg7[[#This Row],[Удельное сопротивление грунта, Ом·м]])),AT463/SQRT(Table_pg7[[#This Row],[Удельное сопротивление грунта, Ом·м]]))</f>
        <v/>
      </c>
      <c r="AW463" s="42"/>
      <c r="AX463" s="44"/>
      <c r="AY463" s="43"/>
      <c r="AZ463" s="7" t="str">
        <f t="shared" si="49"/>
        <v/>
      </c>
      <c r="BA463" s="7" t="str">
        <f>IFERROR(IF(AX463-AX462&lt;=0,"",AZ463/SQRT(Table_pg8[[#This Row],[Удельное сопротивление грунта, Ом·м]])),AZ463/SQRT(Table_pg8[[#This Row],[Удельное сопротивление грунта, Ом·м]]))</f>
        <v/>
      </c>
      <c r="BC463" s="42"/>
      <c r="BD463" s="44"/>
      <c r="BE463" s="43"/>
      <c r="BF463" s="7" t="str">
        <f t="shared" si="47"/>
        <v/>
      </c>
      <c r="BG463" s="7" t="str">
        <f>IFERROR(IF(BD463-AX482&lt;=0,"",BF463/SQRT(Table_pg9[[#This Row],[Удельное сопротивление грунта, Ом·м]])),BF463/SQRT(Table_pg9[[#This Row],[Удельное сопротивление грунта, Ом·м]]))</f>
        <v/>
      </c>
      <c r="BI463" s="42"/>
      <c r="BJ463" s="44"/>
      <c r="BK463" s="43"/>
      <c r="BL463" s="7" t="str">
        <f t="shared" si="50"/>
        <v/>
      </c>
      <c r="BM463" s="7" t="str">
        <f>IFERROR(IF(BJ463-BD492&lt;=0,"",BL463/SQRT(Table_pg10[[#This Row],[Удельное сопротивление грунта, Ом·м]])),BL463/SQRT(Table_pg10[[#This Row],[Удельное сопротивление грунта, Ом·м]]))</f>
        <v/>
      </c>
    </row>
    <row r="464" spans="1:65">
      <c r="A464" s="62"/>
      <c r="B464" s="44"/>
      <c r="C464" s="43"/>
      <c r="D464" s="7" t="str">
        <f t="shared" si="51"/>
        <v/>
      </c>
      <c r="E464" s="7" t="str">
        <f>IFERROR(IF(B464-B463&lt;=0,"",D464/SQRT(Table_pg[[#This Row],[Удельное сопротивление грунта, Ом·м]])),D464/SQRT(Table_pg[[#This Row],[Удельное сопротивление грунта, Ом·м]]))</f>
        <v/>
      </c>
      <c r="G464" s="38"/>
      <c r="H464" s="58"/>
      <c r="I464" s="55"/>
      <c r="J464" s="53" t="str">
        <f t="shared" si="52"/>
        <v/>
      </c>
      <c r="K464" s="7" t="str">
        <f>IFERROR(IF(H464-H463&lt;=0,"",J464/SQRT(Table_pg1[[#This Row],[Удельное сопротивление грунта, Ом·м]])),J464/SQRT(Table_pg1[[#This Row],[Удельное сопротивление грунта, Ом·м]]))</f>
        <v/>
      </c>
      <c r="M464" s="62"/>
      <c r="N464" s="44"/>
      <c r="O464" s="43"/>
      <c r="P464" s="7" t="str">
        <f t="shared" si="53"/>
        <v/>
      </c>
      <c r="Q464" s="7" t="str">
        <f>IFERROR(IF(N464-N463&lt;=0,"",P464/SQRT(Table_pg2[[#This Row],[Удельное сопротивление грунта, Ом·м]])),P464/SQRT(Table_pg2[[#This Row],[Удельное сопротивление грунта, Ом·м]]))</f>
        <v/>
      </c>
      <c r="S464" s="62"/>
      <c r="T464" s="44"/>
      <c r="U464" s="43"/>
      <c r="V464" s="7" t="str">
        <f t="shared" si="54"/>
        <v/>
      </c>
      <c r="W464" s="7" t="str">
        <f>IFERROR(IF(T464-T463&lt;=0,"",V464/SQRT(Table_pg3[[#This Row],[Удельное сопротивление грунта, Ом·м]])),V464/SQRT(Table_pg3[[#This Row],[Удельное сопротивление грунта, Ом·м]]))</f>
        <v/>
      </c>
      <c r="Y464" s="62"/>
      <c r="Z464" s="44"/>
      <c r="AA464" s="43"/>
      <c r="AB464" s="7" t="str">
        <f t="shared" si="57"/>
        <v/>
      </c>
      <c r="AC464" s="7" t="str">
        <f>IFERROR(IF(Z464-Z463&lt;=0,"",AB464/SQRT(Table_pg4[[#This Row],[Удельное сопротивление грунта, Ом·м]])),AB464/SQRT(Table_pg4[[#This Row],[Удельное сопротивление грунта, Ом·м]]))</f>
        <v/>
      </c>
      <c r="AE464" s="62"/>
      <c r="AF464" s="44"/>
      <c r="AG464" s="43"/>
      <c r="AH464" s="7" t="str">
        <f t="shared" si="55"/>
        <v/>
      </c>
      <c r="AI464" s="7" t="str">
        <f>IFERROR(IF(AF464-AF463&lt;=0,"",AH464/SQRT(Table_pg5[[#This Row],[Удельное сопротивление грунта, Ом·м]])),AH464/SQRT(Table_pg5[[#This Row],[Удельное сопротивление грунта, Ом·м]]))</f>
        <v/>
      </c>
      <c r="AK464" s="62"/>
      <c r="AL464" s="44"/>
      <c r="AM464" s="43"/>
      <c r="AN464" s="7" t="str">
        <f t="shared" si="48"/>
        <v/>
      </c>
      <c r="AO464" s="7" t="str">
        <f>IFERROR(IF(AL464-AL463&lt;=0,"",AN464/SQRT(Table_pg6[[#This Row],[Удельное сопротивление грунта, Ом·м]])),AN464/SQRT(Table_pg6[[#This Row],[Удельное сопротивление грунта, Ом·м]]))</f>
        <v/>
      </c>
      <c r="AQ464" s="62"/>
      <c r="AR464" s="44"/>
      <c r="AS464" s="43"/>
      <c r="AT464" s="7" t="str">
        <f t="shared" si="56"/>
        <v/>
      </c>
      <c r="AU464" s="7" t="str">
        <f>IFERROR(IF(AR464-AR463&lt;=0,"",AT464/SQRT(Table_pg7[[#This Row],[Удельное сопротивление грунта, Ом·м]])),AT464/SQRT(Table_pg7[[#This Row],[Удельное сопротивление грунта, Ом·м]]))</f>
        <v/>
      </c>
      <c r="AW464" s="62"/>
      <c r="AX464" s="44"/>
      <c r="AY464" s="43"/>
      <c r="AZ464" s="7" t="str">
        <f t="shared" si="49"/>
        <v/>
      </c>
      <c r="BA464" s="7" t="str">
        <f>IFERROR(IF(AX464-AX463&lt;=0,"",AZ464/SQRT(Table_pg8[[#This Row],[Удельное сопротивление грунта, Ом·м]])),AZ464/SQRT(Table_pg8[[#This Row],[Удельное сопротивление грунта, Ом·м]]))</f>
        <v/>
      </c>
      <c r="BC464" s="62"/>
      <c r="BD464" s="44"/>
      <c r="BE464" s="43"/>
      <c r="BF464" s="7" t="str">
        <f t="shared" si="47"/>
        <v/>
      </c>
      <c r="BG464" s="7" t="str">
        <f>IFERROR(IF(BD464-AX483&lt;=0,"",BF464/SQRT(Table_pg9[[#This Row],[Удельное сопротивление грунта, Ом·м]])),BF464/SQRT(Table_pg9[[#This Row],[Удельное сопротивление грунта, Ом·м]]))</f>
        <v/>
      </c>
      <c r="BI464" s="62"/>
      <c r="BJ464" s="44"/>
      <c r="BK464" s="43"/>
      <c r="BL464" s="7" t="str">
        <f t="shared" si="50"/>
        <v/>
      </c>
      <c r="BM464" s="7" t="str">
        <f>IFERROR(IF(BJ464-BD493&lt;=0,"",BL464/SQRT(Table_pg10[[#This Row],[Удельное сопротивление грунта, Ом·м]])),BL464/SQRT(Table_pg10[[#This Row],[Удельное сопротивление грунта, Ом·м]]))</f>
        <v/>
      </c>
    </row>
    <row r="465" spans="1:65">
      <c r="A465" s="42"/>
      <c r="B465" s="44"/>
      <c r="C465" s="43"/>
      <c r="D465" s="7" t="str">
        <f t="shared" si="51"/>
        <v/>
      </c>
      <c r="E465" s="7" t="str">
        <f>IFERROR(IF(B465-B464&lt;=0,"",D465/SQRT(Table_pg[[#This Row],[Удельное сопротивление грунта, Ом·м]])),D465/SQRT(Table_pg[[#This Row],[Удельное сопротивление грунта, Ом·м]]))</f>
        <v/>
      </c>
      <c r="G465" s="49"/>
      <c r="H465" s="59"/>
      <c r="I465" s="56"/>
      <c r="J465" s="52" t="str">
        <f t="shared" si="52"/>
        <v/>
      </c>
      <c r="K465" s="7" t="str">
        <f>IFERROR(IF(H465-H464&lt;=0,"",J465/SQRT(Table_pg1[[#This Row],[Удельное сопротивление грунта, Ом·м]])),J465/SQRT(Table_pg1[[#This Row],[Удельное сопротивление грунта, Ом·м]]))</f>
        <v/>
      </c>
      <c r="M465" s="42"/>
      <c r="N465" s="44"/>
      <c r="O465" s="43"/>
      <c r="P465" s="7" t="str">
        <f t="shared" si="53"/>
        <v/>
      </c>
      <c r="Q465" s="7" t="str">
        <f>IFERROR(IF(N465-N464&lt;=0,"",P465/SQRT(Table_pg2[[#This Row],[Удельное сопротивление грунта, Ом·м]])),P465/SQRT(Table_pg2[[#This Row],[Удельное сопротивление грунта, Ом·м]]))</f>
        <v/>
      </c>
      <c r="S465" s="42"/>
      <c r="T465" s="44"/>
      <c r="U465" s="43"/>
      <c r="V465" s="7" t="str">
        <f t="shared" si="54"/>
        <v/>
      </c>
      <c r="W465" s="7" t="str">
        <f>IFERROR(IF(T465-T464&lt;=0,"",V465/SQRT(Table_pg3[[#This Row],[Удельное сопротивление грунта, Ом·м]])),V465/SQRT(Table_pg3[[#This Row],[Удельное сопротивление грунта, Ом·м]]))</f>
        <v/>
      </c>
      <c r="Y465" s="42"/>
      <c r="Z465" s="44"/>
      <c r="AA465" s="43"/>
      <c r="AB465" s="7" t="str">
        <f t="shared" si="57"/>
        <v/>
      </c>
      <c r="AC465" s="7" t="str">
        <f>IFERROR(IF(Z465-Z464&lt;=0,"",AB465/SQRT(Table_pg4[[#This Row],[Удельное сопротивление грунта, Ом·м]])),AB465/SQRT(Table_pg4[[#This Row],[Удельное сопротивление грунта, Ом·м]]))</f>
        <v/>
      </c>
      <c r="AE465" s="42"/>
      <c r="AF465" s="44"/>
      <c r="AG465" s="43"/>
      <c r="AH465" s="7" t="str">
        <f t="shared" si="55"/>
        <v/>
      </c>
      <c r="AI465" s="7" t="str">
        <f>IFERROR(IF(AF465-AF464&lt;=0,"",AH465/SQRT(Table_pg5[[#This Row],[Удельное сопротивление грунта, Ом·м]])),AH465/SQRT(Table_pg5[[#This Row],[Удельное сопротивление грунта, Ом·м]]))</f>
        <v/>
      </c>
      <c r="AK465" s="42"/>
      <c r="AL465" s="44"/>
      <c r="AM465" s="43"/>
      <c r="AN465" s="7" t="str">
        <f t="shared" si="48"/>
        <v/>
      </c>
      <c r="AO465" s="7" t="str">
        <f>IFERROR(IF(AL465-AL464&lt;=0,"",AN465/SQRT(Table_pg6[[#This Row],[Удельное сопротивление грунта, Ом·м]])),AN465/SQRT(Table_pg6[[#This Row],[Удельное сопротивление грунта, Ом·м]]))</f>
        <v/>
      </c>
      <c r="AQ465" s="42"/>
      <c r="AR465" s="44"/>
      <c r="AS465" s="43"/>
      <c r="AT465" s="7" t="str">
        <f t="shared" si="56"/>
        <v/>
      </c>
      <c r="AU465" s="7" t="str">
        <f>IFERROR(IF(AR465-AR464&lt;=0,"",AT465/SQRT(Table_pg7[[#This Row],[Удельное сопротивление грунта, Ом·м]])),AT465/SQRT(Table_pg7[[#This Row],[Удельное сопротивление грунта, Ом·м]]))</f>
        <v/>
      </c>
      <c r="AW465" s="42"/>
      <c r="AX465" s="44"/>
      <c r="AY465" s="43"/>
      <c r="AZ465" s="7" t="str">
        <f t="shared" si="49"/>
        <v/>
      </c>
      <c r="BA465" s="7" t="str">
        <f>IFERROR(IF(AX465-AX464&lt;=0,"",AZ465/SQRT(Table_pg8[[#This Row],[Удельное сопротивление грунта, Ом·м]])),AZ465/SQRT(Table_pg8[[#This Row],[Удельное сопротивление грунта, Ом·м]]))</f>
        <v/>
      </c>
      <c r="BC465" s="42"/>
      <c r="BD465" s="44"/>
      <c r="BE465" s="43"/>
      <c r="BF465" s="7" t="str">
        <f t="shared" si="47"/>
        <v/>
      </c>
      <c r="BG465" s="7" t="str">
        <f>IFERROR(IF(BD465-AX484&lt;=0,"",BF465/SQRT(Table_pg9[[#This Row],[Удельное сопротивление грунта, Ом·м]])),BF465/SQRT(Table_pg9[[#This Row],[Удельное сопротивление грунта, Ом·м]]))</f>
        <v/>
      </c>
      <c r="BI465" s="42"/>
      <c r="BJ465" s="44"/>
      <c r="BK465" s="43"/>
      <c r="BL465" s="7" t="str">
        <f t="shared" si="50"/>
        <v/>
      </c>
      <c r="BM465" s="7" t="str">
        <f>IFERROR(IF(BJ465-BD494&lt;=0,"",BL465/SQRT(Table_pg10[[#This Row],[Удельное сопротивление грунта, Ом·м]])),BL465/SQRT(Table_pg10[[#This Row],[Удельное сопротивление грунта, Ом·м]]))</f>
        <v/>
      </c>
    </row>
    <row r="466" spans="1:65">
      <c r="A466" s="62"/>
      <c r="B466" s="44"/>
      <c r="C466" s="43"/>
      <c r="D466" s="7" t="str">
        <f t="shared" si="51"/>
        <v/>
      </c>
      <c r="E466" s="7" t="str">
        <f>IFERROR(IF(B466-B465&lt;=0,"",D466/SQRT(Table_pg[[#This Row],[Удельное сопротивление грунта, Ом·м]])),D466/SQRT(Table_pg[[#This Row],[Удельное сопротивление грунта, Ом·м]]))</f>
        <v/>
      </c>
      <c r="G466" s="38"/>
      <c r="H466" s="58"/>
      <c r="I466" s="55"/>
      <c r="J466" s="53" t="str">
        <f t="shared" si="52"/>
        <v/>
      </c>
      <c r="K466" s="7" t="str">
        <f>IFERROR(IF(H466-H465&lt;=0,"",J466/SQRT(Table_pg1[[#This Row],[Удельное сопротивление грунта, Ом·м]])),J466/SQRT(Table_pg1[[#This Row],[Удельное сопротивление грунта, Ом·м]]))</f>
        <v/>
      </c>
      <c r="M466" s="62"/>
      <c r="N466" s="44"/>
      <c r="O466" s="43"/>
      <c r="P466" s="7" t="str">
        <f t="shared" si="53"/>
        <v/>
      </c>
      <c r="Q466" s="7" t="str">
        <f>IFERROR(IF(N466-N465&lt;=0,"",P466/SQRT(Table_pg2[[#This Row],[Удельное сопротивление грунта, Ом·м]])),P466/SQRT(Table_pg2[[#This Row],[Удельное сопротивление грунта, Ом·м]]))</f>
        <v/>
      </c>
      <c r="S466" s="62"/>
      <c r="T466" s="44"/>
      <c r="U466" s="43"/>
      <c r="V466" s="7" t="str">
        <f t="shared" si="54"/>
        <v/>
      </c>
      <c r="W466" s="7" t="str">
        <f>IFERROR(IF(T466-T465&lt;=0,"",V466/SQRT(Table_pg3[[#This Row],[Удельное сопротивление грунта, Ом·м]])),V466/SQRT(Table_pg3[[#This Row],[Удельное сопротивление грунта, Ом·м]]))</f>
        <v/>
      </c>
      <c r="Y466" s="62"/>
      <c r="Z466" s="44"/>
      <c r="AA466" s="43"/>
      <c r="AB466" s="7" t="str">
        <f t="shared" si="57"/>
        <v/>
      </c>
      <c r="AC466" s="7" t="str">
        <f>IFERROR(IF(Z466-Z465&lt;=0,"",AB466/SQRT(Table_pg4[[#This Row],[Удельное сопротивление грунта, Ом·м]])),AB466/SQRT(Table_pg4[[#This Row],[Удельное сопротивление грунта, Ом·м]]))</f>
        <v/>
      </c>
      <c r="AE466" s="62"/>
      <c r="AF466" s="44"/>
      <c r="AG466" s="43"/>
      <c r="AH466" s="7" t="str">
        <f t="shared" si="55"/>
        <v/>
      </c>
      <c r="AI466" s="7" t="str">
        <f>IFERROR(IF(AF466-AF465&lt;=0,"",AH466/SQRT(Table_pg5[[#This Row],[Удельное сопротивление грунта, Ом·м]])),AH466/SQRT(Table_pg5[[#This Row],[Удельное сопротивление грунта, Ом·м]]))</f>
        <v/>
      </c>
      <c r="AK466" s="62"/>
      <c r="AL466" s="44"/>
      <c r="AM466" s="43"/>
      <c r="AN466" s="7" t="str">
        <f t="shared" si="48"/>
        <v/>
      </c>
      <c r="AO466" s="7" t="str">
        <f>IFERROR(IF(AL466-AL465&lt;=0,"",AN466/SQRT(Table_pg6[[#This Row],[Удельное сопротивление грунта, Ом·м]])),AN466/SQRT(Table_pg6[[#This Row],[Удельное сопротивление грунта, Ом·м]]))</f>
        <v/>
      </c>
      <c r="AQ466" s="62"/>
      <c r="AR466" s="44"/>
      <c r="AS466" s="43"/>
      <c r="AT466" s="7" t="str">
        <f t="shared" si="56"/>
        <v/>
      </c>
      <c r="AU466" s="7" t="str">
        <f>IFERROR(IF(AR466-AR465&lt;=0,"",AT466/SQRT(Table_pg7[[#This Row],[Удельное сопротивление грунта, Ом·м]])),AT466/SQRT(Table_pg7[[#This Row],[Удельное сопротивление грунта, Ом·м]]))</f>
        <v/>
      </c>
      <c r="AW466" s="62"/>
      <c r="AX466" s="44"/>
      <c r="AY466" s="43"/>
      <c r="AZ466" s="7" t="str">
        <f t="shared" si="49"/>
        <v/>
      </c>
      <c r="BA466" s="7" t="str">
        <f>IFERROR(IF(AX466-AX465&lt;=0,"",AZ466/SQRT(Table_pg8[[#This Row],[Удельное сопротивление грунта, Ом·м]])),AZ466/SQRT(Table_pg8[[#This Row],[Удельное сопротивление грунта, Ом·м]]))</f>
        <v/>
      </c>
      <c r="BC466" s="62"/>
      <c r="BD466" s="44"/>
      <c r="BE466" s="43"/>
      <c r="BF466" s="7" t="str">
        <f t="shared" si="47"/>
        <v/>
      </c>
      <c r="BG466" s="7" t="str">
        <f>IFERROR(IF(BD466-AX485&lt;=0,"",BF466/SQRT(Table_pg9[[#This Row],[Удельное сопротивление грунта, Ом·м]])),BF466/SQRT(Table_pg9[[#This Row],[Удельное сопротивление грунта, Ом·м]]))</f>
        <v/>
      </c>
      <c r="BI466" s="62"/>
      <c r="BJ466" s="44"/>
      <c r="BK466" s="43"/>
      <c r="BL466" s="7" t="str">
        <f t="shared" si="50"/>
        <v/>
      </c>
      <c r="BM466" s="7" t="str">
        <f>IFERROR(IF(BJ466-BD495&lt;=0,"",BL466/SQRT(Table_pg10[[#This Row],[Удельное сопротивление грунта, Ом·м]])),BL466/SQRT(Table_pg10[[#This Row],[Удельное сопротивление грунта, Ом·м]]))</f>
        <v/>
      </c>
    </row>
    <row r="467" spans="1:65">
      <c r="A467" s="42"/>
      <c r="B467" s="44"/>
      <c r="C467" s="43"/>
      <c r="D467" s="7" t="str">
        <f t="shared" si="51"/>
        <v/>
      </c>
      <c r="E467" s="7" t="str">
        <f>IFERROR(IF(B467-B466&lt;=0,"",D467/SQRT(Table_pg[[#This Row],[Удельное сопротивление грунта, Ом·м]])),D467/SQRT(Table_pg[[#This Row],[Удельное сопротивление грунта, Ом·м]]))</f>
        <v/>
      </c>
      <c r="G467" s="49"/>
      <c r="H467" s="59"/>
      <c r="I467" s="56"/>
      <c r="J467" s="52" t="str">
        <f t="shared" si="52"/>
        <v/>
      </c>
      <c r="K467" s="7" t="str">
        <f>IFERROR(IF(H467-H466&lt;=0,"",J467/SQRT(Table_pg1[[#This Row],[Удельное сопротивление грунта, Ом·м]])),J467/SQRT(Table_pg1[[#This Row],[Удельное сопротивление грунта, Ом·м]]))</f>
        <v/>
      </c>
      <c r="M467" s="42"/>
      <c r="N467" s="44"/>
      <c r="O467" s="43"/>
      <c r="P467" s="7" t="str">
        <f t="shared" si="53"/>
        <v/>
      </c>
      <c r="Q467" s="7" t="str">
        <f>IFERROR(IF(N467-N466&lt;=0,"",P467/SQRT(Table_pg2[[#This Row],[Удельное сопротивление грунта, Ом·м]])),P467/SQRT(Table_pg2[[#This Row],[Удельное сопротивление грунта, Ом·м]]))</f>
        <v/>
      </c>
      <c r="S467" s="42"/>
      <c r="T467" s="44"/>
      <c r="U467" s="43"/>
      <c r="V467" s="7" t="str">
        <f t="shared" si="54"/>
        <v/>
      </c>
      <c r="W467" s="7" t="str">
        <f>IFERROR(IF(T467-T466&lt;=0,"",V467/SQRT(Table_pg3[[#This Row],[Удельное сопротивление грунта, Ом·м]])),V467/SQRT(Table_pg3[[#This Row],[Удельное сопротивление грунта, Ом·м]]))</f>
        <v/>
      </c>
      <c r="Y467" s="42"/>
      <c r="Z467" s="44"/>
      <c r="AA467" s="43"/>
      <c r="AB467" s="7" t="str">
        <f t="shared" si="57"/>
        <v/>
      </c>
      <c r="AC467" s="7" t="str">
        <f>IFERROR(IF(Z467-Z466&lt;=0,"",AB467/SQRT(Table_pg4[[#This Row],[Удельное сопротивление грунта, Ом·м]])),AB467/SQRT(Table_pg4[[#This Row],[Удельное сопротивление грунта, Ом·м]]))</f>
        <v/>
      </c>
      <c r="AE467" s="42"/>
      <c r="AF467" s="44"/>
      <c r="AG467" s="43"/>
      <c r="AH467" s="7" t="str">
        <f t="shared" si="55"/>
        <v/>
      </c>
      <c r="AI467" s="7" t="str">
        <f>IFERROR(IF(AF467-AF466&lt;=0,"",AH467/SQRT(Table_pg5[[#This Row],[Удельное сопротивление грунта, Ом·м]])),AH467/SQRT(Table_pg5[[#This Row],[Удельное сопротивление грунта, Ом·м]]))</f>
        <v/>
      </c>
      <c r="AK467" s="42"/>
      <c r="AL467" s="44"/>
      <c r="AM467" s="43"/>
      <c r="AN467" s="7" t="str">
        <f t="shared" si="48"/>
        <v/>
      </c>
      <c r="AO467" s="7" t="str">
        <f>IFERROR(IF(AL467-AL466&lt;=0,"",AN467/SQRT(Table_pg6[[#This Row],[Удельное сопротивление грунта, Ом·м]])),AN467/SQRT(Table_pg6[[#This Row],[Удельное сопротивление грунта, Ом·м]]))</f>
        <v/>
      </c>
      <c r="AQ467" s="42"/>
      <c r="AR467" s="44"/>
      <c r="AS467" s="43"/>
      <c r="AT467" s="7" t="str">
        <f t="shared" si="56"/>
        <v/>
      </c>
      <c r="AU467" s="7" t="str">
        <f>IFERROR(IF(AR467-AR466&lt;=0,"",AT467/SQRT(Table_pg7[[#This Row],[Удельное сопротивление грунта, Ом·м]])),AT467/SQRT(Table_pg7[[#This Row],[Удельное сопротивление грунта, Ом·м]]))</f>
        <v/>
      </c>
      <c r="AW467" s="42"/>
      <c r="AX467" s="44"/>
      <c r="AY467" s="43"/>
      <c r="AZ467" s="7" t="str">
        <f t="shared" si="49"/>
        <v/>
      </c>
      <c r="BA467" s="7" t="str">
        <f>IFERROR(IF(AX467-AX466&lt;=0,"",AZ467/SQRT(Table_pg8[[#This Row],[Удельное сопротивление грунта, Ом·м]])),AZ467/SQRT(Table_pg8[[#This Row],[Удельное сопротивление грунта, Ом·м]]))</f>
        <v/>
      </c>
      <c r="BC467" s="42"/>
      <c r="BD467" s="44"/>
      <c r="BE467" s="43"/>
      <c r="BF467" s="7" t="str">
        <f t="shared" si="47"/>
        <v/>
      </c>
      <c r="BG467" s="7" t="str">
        <f>IFERROR(IF(BD467-AX486&lt;=0,"",BF467/SQRT(Table_pg9[[#This Row],[Удельное сопротивление грунта, Ом·м]])),BF467/SQRT(Table_pg9[[#This Row],[Удельное сопротивление грунта, Ом·м]]))</f>
        <v/>
      </c>
      <c r="BI467" s="42"/>
      <c r="BJ467" s="44"/>
      <c r="BK467" s="43"/>
      <c r="BL467" s="7" t="str">
        <f t="shared" si="50"/>
        <v/>
      </c>
      <c r="BM467" s="7" t="str">
        <f>IFERROR(IF(BJ467-BD496&lt;=0,"",BL467/SQRT(Table_pg10[[#This Row],[Удельное сопротивление грунта, Ом·м]])),BL467/SQRT(Table_pg10[[#This Row],[Удельное сопротивление грунта, Ом·м]]))</f>
        <v/>
      </c>
    </row>
    <row r="468" spans="1:65">
      <c r="A468" s="62"/>
      <c r="B468" s="44"/>
      <c r="C468" s="43"/>
      <c r="D468" s="7" t="str">
        <f t="shared" si="51"/>
        <v/>
      </c>
      <c r="E468" s="7" t="str">
        <f>IFERROR(IF(B468-B467&lt;=0,"",D468/SQRT(Table_pg[[#This Row],[Удельное сопротивление грунта, Ом·м]])),D468/SQRT(Table_pg[[#This Row],[Удельное сопротивление грунта, Ом·м]]))</f>
        <v/>
      </c>
      <c r="G468" s="38"/>
      <c r="H468" s="58"/>
      <c r="I468" s="55"/>
      <c r="J468" s="53" t="str">
        <f t="shared" si="52"/>
        <v/>
      </c>
      <c r="K468" s="7" t="str">
        <f>IFERROR(IF(H468-H467&lt;=0,"",J468/SQRT(Table_pg1[[#This Row],[Удельное сопротивление грунта, Ом·м]])),J468/SQRT(Table_pg1[[#This Row],[Удельное сопротивление грунта, Ом·м]]))</f>
        <v/>
      </c>
      <c r="M468" s="62"/>
      <c r="N468" s="44"/>
      <c r="O468" s="43"/>
      <c r="P468" s="7" t="str">
        <f t="shared" si="53"/>
        <v/>
      </c>
      <c r="Q468" s="7" t="str">
        <f>IFERROR(IF(N468-N467&lt;=0,"",P468/SQRT(Table_pg2[[#This Row],[Удельное сопротивление грунта, Ом·м]])),P468/SQRT(Table_pg2[[#This Row],[Удельное сопротивление грунта, Ом·м]]))</f>
        <v/>
      </c>
      <c r="S468" s="62"/>
      <c r="T468" s="44"/>
      <c r="U468" s="43"/>
      <c r="V468" s="7" t="str">
        <f t="shared" si="54"/>
        <v/>
      </c>
      <c r="W468" s="7" t="str">
        <f>IFERROR(IF(T468-T467&lt;=0,"",V468/SQRT(Table_pg3[[#This Row],[Удельное сопротивление грунта, Ом·м]])),V468/SQRT(Table_pg3[[#This Row],[Удельное сопротивление грунта, Ом·м]]))</f>
        <v/>
      </c>
      <c r="Y468" s="62"/>
      <c r="Z468" s="44"/>
      <c r="AA468" s="43"/>
      <c r="AB468" s="7" t="str">
        <f t="shared" si="57"/>
        <v/>
      </c>
      <c r="AC468" s="7" t="str">
        <f>IFERROR(IF(Z468-Z467&lt;=0,"",AB468/SQRT(Table_pg4[[#This Row],[Удельное сопротивление грунта, Ом·м]])),AB468/SQRT(Table_pg4[[#This Row],[Удельное сопротивление грунта, Ом·м]]))</f>
        <v/>
      </c>
      <c r="AE468" s="62"/>
      <c r="AF468" s="44"/>
      <c r="AG468" s="43"/>
      <c r="AH468" s="7" t="str">
        <f t="shared" si="55"/>
        <v/>
      </c>
      <c r="AI468" s="7" t="str">
        <f>IFERROR(IF(AF468-AF467&lt;=0,"",AH468/SQRT(Table_pg5[[#This Row],[Удельное сопротивление грунта, Ом·м]])),AH468/SQRT(Table_pg5[[#This Row],[Удельное сопротивление грунта, Ом·м]]))</f>
        <v/>
      </c>
      <c r="AK468" s="62"/>
      <c r="AL468" s="44"/>
      <c r="AM468" s="43"/>
      <c r="AN468" s="7" t="str">
        <f t="shared" si="48"/>
        <v/>
      </c>
      <c r="AO468" s="7" t="str">
        <f>IFERROR(IF(AL468-AL467&lt;=0,"",AN468/SQRT(Table_pg6[[#This Row],[Удельное сопротивление грунта, Ом·м]])),AN468/SQRT(Table_pg6[[#This Row],[Удельное сопротивление грунта, Ом·м]]))</f>
        <v/>
      </c>
      <c r="AQ468" s="62"/>
      <c r="AR468" s="44"/>
      <c r="AS468" s="43"/>
      <c r="AT468" s="7" t="str">
        <f t="shared" si="56"/>
        <v/>
      </c>
      <c r="AU468" s="7" t="str">
        <f>IFERROR(IF(AR468-AR467&lt;=0,"",AT468/SQRT(Table_pg7[[#This Row],[Удельное сопротивление грунта, Ом·м]])),AT468/SQRT(Table_pg7[[#This Row],[Удельное сопротивление грунта, Ом·м]]))</f>
        <v/>
      </c>
      <c r="AW468" s="62"/>
      <c r="AX468" s="44"/>
      <c r="AY468" s="43"/>
      <c r="AZ468" s="7" t="str">
        <f t="shared" si="49"/>
        <v/>
      </c>
      <c r="BA468" s="7" t="str">
        <f>IFERROR(IF(AX468-AX467&lt;=0,"",AZ468/SQRT(Table_pg8[[#This Row],[Удельное сопротивление грунта, Ом·м]])),AZ468/SQRT(Table_pg8[[#This Row],[Удельное сопротивление грунта, Ом·м]]))</f>
        <v/>
      </c>
      <c r="BC468" s="62"/>
      <c r="BD468" s="44"/>
      <c r="BE468" s="43"/>
      <c r="BF468" s="7" t="str">
        <f t="shared" si="47"/>
        <v/>
      </c>
      <c r="BG468" s="7" t="str">
        <f>IFERROR(IF(BD468-AX487&lt;=0,"",BF468/SQRT(Table_pg9[[#This Row],[Удельное сопротивление грунта, Ом·м]])),BF468/SQRT(Table_pg9[[#This Row],[Удельное сопротивление грунта, Ом·м]]))</f>
        <v/>
      </c>
      <c r="BI468" s="62"/>
      <c r="BJ468" s="44"/>
      <c r="BK468" s="43"/>
      <c r="BL468" s="7" t="str">
        <f t="shared" si="50"/>
        <v/>
      </c>
      <c r="BM468" s="7" t="str">
        <f>IFERROR(IF(BJ468-BD497&lt;=0,"",BL468/SQRT(Table_pg10[[#This Row],[Удельное сопротивление грунта, Ом·м]])),BL468/SQRT(Table_pg10[[#This Row],[Удельное сопротивление грунта, Ом·м]]))</f>
        <v/>
      </c>
    </row>
    <row r="469" spans="1:65">
      <c r="A469" s="42"/>
      <c r="B469" s="44"/>
      <c r="C469" s="43"/>
      <c r="D469" s="7" t="str">
        <f t="shared" si="51"/>
        <v/>
      </c>
      <c r="E469" s="7" t="str">
        <f>IFERROR(IF(B469-B468&lt;=0,"",D469/SQRT(Table_pg[[#This Row],[Удельное сопротивление грунта, Ом·м]])),D469/SQRT(Table_pg[[#This Row],[Удельное сопротивление грунта, Ом·м]]))</f>
        <v/>
      </c>
      <c r="G469" s="49"/>
      <c r="H469" s="59"/>
      <c r="I469" s="56"/>
      <c r="J469" s="52" t="str">
        <f t="shared" si="52"/>
        <v/>
      </c>
      <c r="K469" s="7" t="str">
        <f>IFERROR(IF(H469-H468&lt;=0,"",J469/SQRT(Table_pg1[[#This Row],[Удельное сопротивление грунта, Ом·м]])),J469/SQRT(Table_pg1[[#This Row],[Удельное сопротивление грунта, Ом·м]]))</f>
        <v/>
      </c>
      <c r="M469" s="42"/>
      <c r="N469" s="44"/>
      <c r="O469" s="43"/>
      <c r="P469" s="7" t="str">
        <f t="shared" si="53"/>
        <v/>
      </c>
      <c r="Q469" s="7" t="str">
        <f>IFERROR(IF(N469-N468&lt;=0,"",P469/SQRT(Table_pg2[[#This Row],[Удельное сопротивление грунта, Ом·м]])),P469/SQRT(Table_pg2[[#This Row],[Удельное сопротивление грунта, Ом·м]]))</f>
        <v/>
      </c>
      <c r="S469" s="42"/>
      <c r="T469" s="44"/>
      <c r="U469" s="43"/>
      <c r="V469" s="7" t="str">
        <f t="shared" si="54"/>
        <v/>
      </c>
      <c r="W469" s="7" t="str">
        <f>IFERROR(IF(T469-T468&lt;=0,"",V469/SQRT(Table_pg3[[#This Row],[Удельное сопротивление грунта, Ом·м]])),V469/SQRT(Table_pg3[[#This Row],[Удельное сопротивление грунта, Ом·м]]))</f>
        <v/>
      </c>
      <c r="Y469" s="42"/>
      <c r="Z469" s="44"/>
      <c r="AA469" s="43"/>
      <c r="AB469" s="7" t="str">
        <f t="shared" si="57"/>
        <v/>
      </c>
      <c r="AC469" s="7" t="str">
        <f>IFERROR(IF(Z469-Z468&lt;=0,"",AB469/SQRT(Table_pg4[[#This Row],[Удельное сопротивление грунта, Ом·м]])),AB469/SQRT(Table_pg4[[#This Row],[Удельное сопротивление грунта, Ом·м]]))</f>
        <v/>
      </c>
      <c r="AE469" s="42"/>
      <c r="AF469" s="44"/>
      <c r="AG469" s="43"/>
      <c r="AH469" s="7" t="str">
        <f t="shared" si="55"/>
        <v/>
      </c>
      <c r="AI469" s="7" t="str">
        <f>IFERROR(IF(AF469-AF468&lt;=0,"",AH469/SQRT(Table_pg5[[#This Row],[Удельное сопротивление грунта, Ом·м]])),AH469/SQRT(Table_pg5[[#This Row],[Удельное сопротивление грунта, Ом·м]]))</f>
        <v/>
      </c>
      <c r="AK469" s="42"/>
      <c r="AL469" s="44"/>
      <c r="AM469" s="43"/>
      <c r="AN469" s="7" t="str">
        <f t="shared" si="48"/>
        <v/>
      </c>
      <c r="AO469" s="7" t="str">
        <f>IFERROR(IF(AL469-AL468&lt;=0,"",AN469/SQRT(Table_pg6[[#This Row],[Удельное сопротивление грунта, Ом·м]])),AN469/SQRT(Table_pg6[[#This Row],[Удельное сопротивление грунта, Ом·м]]))</f>
        <v/>
      </c>
      <c r="AQ469" s="42"/>
      <c r="AR469" s="44"/>
      <c r="AS469" s="43"/>
      <c r="AT469" s="7" t="str">
        <f t="shared" si="56"/>
        <v/>
      </c>
      <c r="AU469" s="7" t="str">
        <f>IFERROR(IF(AR469-AR468&lt;=0,"",AT469/SQRT(Table_pg7[[#This Row],[Удельное сопротивление грунта, Ом·м]])),AT469/SQRT(Table_pg7[[#This Row],[Удельное сопротивление грунта, Ом·м]]))</f>
        <v/>
      </c>
      <c r="AW469" s="42"/>
      <c r="AX469" s="44"/>
      <c r="AY469" s="43"/>
      <c r="AZ469" s="7" t="str">
        <f t="shared" si="49"/>
        <v/>
      </c>
      <c r="BA469" s="7" t="str">
        <f>IFERROR(IF(AX469-AX468&lt;=0,"",AZ469/SQRT(Table_pg8[[#This Row],[Удельное сопротивление грунта, Ом·м]])),AZ469/SQRT(Table_pg8[[#This Row],[Удельное сопротивление грунта, Ом·м]]))</f>
        <v/>
      </c>
      <c r="BC469" s="42"/>
      <c r="BD469" s="44"/>
      <c r="BE469" s="43"/>
      <c r="BF469" s="7" t="str">
        <f t="shared" si="47"/>
        <v/>
      </c>
      <c r="BG469" s="7" t="str">
        <f>IFERROR(IF(BD469-AX488&lt;=0,"",BF469/SQRT(Table_pg9[[#This Row],[Удельное сопротивление грунта, Ом·м]])),BF469/SQRT(Table_pg9[[#This Row],[Удельное сопротивление грунта, Ом·м]]))</f>
        <v/>
      </c>
      <c r="BI469" s="42"/>
      <c r="BJ469" s="44"/>
      <c r="BK469" s="43"/>
      <c r="BL469" s="7" t="str">
        <f t="shared" si="50"/>
        <v/>
      </c>
      <c r="BM469" s="7" t="str">
        <f>IFERROR(IF(BJ469-BD498&lt;=0,"",BL469/SQRT(Table_pg10[[#This Row],[Удельное сопротивление грунта, Ом·м]])),BL469/SQRT(Table_pg10[[#This Row],[Удельное сопротивление грунта, Ом·м]]))</f>
        <v/>
      </c>
    </row>
    <row r="470" spans="1:65">
      <c r="A470" s="62"/>
      <c r="B470" s="44"/>
      <c r="C470" s="43"/>
      <c r="D470" s="7" t="str">
        <f t="shared" si="51"/>
        <v/>
      </c>
      <c r="E470" s="7" t="str">
        <f>IFERROR(IF(B470-B469&lt;=0,"",D470/SQRT(Table_pg[[#This Row],[Удельное сопротивление грунта, Ом·м]])),D470/SQRT(Table_pg[[#This Row],[Удельное сопротивление грунта, Ом·м]]))</f>
        <v/>
      </c>
      <c r="G470" s="38"/>
      <c r="H470" s="58"/>
      <c r="I470" s="55"/>
      <c r="J470" s="53" t="str">
        <f t="shared" si="52"/>
        <v/>
      </c>
      <c r="K470" s="7" t="str">
        <f>IFERROR(IF(H470-H469&lt;=0,"",J470/SQRT(Table_pg1[[#This Row],[Удельное сопротивление грунта, Ом·м]])),J470/SQRT(Table_pg1[[#This Row],[Удельное сопротивление грунта, Ом·м]]))</f>
        <v/>
      </c>
      <c r="M470" s="62"/>
      <c r="N470" s="44"/>
      <c r="O470" s="43"/>
      <c r="P470" s="7" t="str">
        <f t="shared" si="53"/>
        <v/>
      </c>
      <c r="Q470" s="7" t="str">
        <f>IFERROR(IF(N470-N469&lt;=0,"",P470/SQRT(Table_pg2[[#This Row],[Удельное сопротивление грунта, Ом·м]])),P470/SQRT(Table_pg2[[#This Row],[Удельное сопротивление грунта, Ом·м]]))</f>
        <v/>
      </c>
      <c r="S470" s="62"/>
      <c r="T470" s="44"/>
      <c r="U470" s="43"/>
      <c r="V470" s="7" t="str">
        <f t="shared" si="54"/>
        <v/>
      </c>
      <c r="W470" s="7" t="str">
        <f>IFERROR(IF(T470-T469&lt;=0,"",V470/SQRT(Table_pg3[[#This Row],[Удельное сопротивление грунта, Ом·м]])),V470/SQRT(Table_pg3[[#This Row],[Удельное сопротивление грунта, Ом·м]]))</f>
        <v/>
      </c>
      <c r="Y470" s="62"/>
      <c r="Z470" s="44"/>
      <c r="AA470" s="43"/>
      <c r="AB470" s="7" t="str">
        <f t="shared" si="57"/>
        <v/>
      </c>
      <c r="AC470" s="7" t="str">
        <f>IFERROR(IF(Z470-Z469&lt;=0,"",AB470/SQRT(Table_pg4[[#This Row],[Удельное сопротивление грунта, Ом·м]])),AB470/SQRT(Table_pg4[[#This Row],[Удельное сопротивление грунта, Ом·м]]))</f>
        <v/>
      </c>
      <c r="AE470" s="62"/>
      <c r="AF470" s="44"/>
      <c r="AG470" s="43"/>
      <c r="AH470" s="7" t="str">
        <f t="shared" si="55"/>
        <v/>
      </c>
      <c r="AI470" s="7" t="str">
        <f>IFERROR(IF(AF470-AF469&lt;=0,"",AH470/SQRT(Table_pg5[[#This Row],[Удельное сопротивление грунта, Ом·м]])),AH470/SQRT(Table_pg5[[#This Row],[Удельное сопротивление грунта, Ом·м]]))</f>
        <v/>
      </c>
      <c r="AK470" s="62"/>
      <c r="AL470" s="44"/>
      <c r="AM470" s="43"/>
      <c r="AN470" s="7" t="str">
        <f t="shared" si="48"/>
        <v/>
      </c>
      <c r="AO470" s="7" t="str">
        <f>IFERROR(IF(AL470-AL469&lt;=0,"",AN470/SQRT(Table_pg6[[#This Row],[Удельное сопротивление грунта, Ом·м]])),AN470/SQRT(Table_pg6[[#This Row],[Удельное сопротивление грунта, Ом·м]]))</f>
        <v/>
      </c>
      <c r="AQ470" s="62"/>
      <c r="AR470" s="44"/>
      <c r="AS470" s="43"/>
      <c r="AT470" s="7" t="str">
        <f t="shared" si="56"/>
        <v/>
      </c>
      <c r="AU470" s="7" t="str">
        <f>IFERROR(IF(AR470-AR469&lt;=0,"",AT470/SQRT(Table_pg7[[#This Row],[Удельное сопротивление грунта, Ом·м]])),AT470/SQRT(Table_pg7[[#This Row],[Удельное сопротивление грунта, Ом·м]]))</f>
        <v/>
      </c>
      <c r="AW470" s="62"/>
      <c r="AX470" s="44"/>
      <c r="AY470" s="43"/>
      <c r="AZ470" s="7" t="str">
        <f t="shared" si="49"/>
        <v/>
      </c>
      <c r="BA470" s="7" t="str">
        <f>IFERROR(IF(AX470-AX469&lt;=0,"",AZ470/SQRT(Table_pg8[[#This Row],[Удельное сопротивление грунта, Ом·м]])),AZ470/SQRT(Table_pg8[[#This Row],[Удельное сопротивление грунта, Ом·м]]))</f>
        <v/>
      </c>
      <c r="BC470" s="62"/>
      <c r="BD470" s="44"/>
      <c r="BE470" s="43"/>
      <c r="BF470" s="7" t="str">
        <f t="shared" si="47"/>
        <v/>
      </c>
      <c r="BG470" s="7" t="str">
        <f>IFERROR(IF(BD470-AX489&lt;=0,"",BF470/SQRT(Table_pg9[[#This Row],[Удельное сопротивление грунта, Ом·м]])),BF470/SQRT(Table_pg9[[#This Row],[Удельное сопротивление грунта, Ом·м]]))</f>
        <v/>
      </c>
      <c r="BI470" s="62"/>
      <c r="BJ470" s="44"/>
      <c r="BK470" s="43"/>
      <c r="BL470" s="7" t="str">
        <f t="shared" si="50"/>
        <v/>
      </c>
      <c r="BM470" s="7" t="str">
        <f>IFERROR(IF(BJ470-BD499&lt;=0,"",BL470/SQRT(Table_pg10[[#This Row],[Удельное сопротивление грунта, Ом·м]])),BL470/SQRT(Table_pg10[[#This Row],[Удельное сопротивление грунта, Ом·м]]))</f>
        <v/>
      </c>
    </row>
    <row r="471" spans="1:65">
      <c r="A471" s="42"/>
      <c r="B471" s="44"/>
      <c r="C471" s="43"/>
      <c r="D471" s="7" t="str">
        <f t="shared" si="51"/>
        <v/>
      </c>
      <c r="E471" s="7" t="str">
        <f>IFERROR(IF(B471-B470&lt;=0,"",D471/SQRT(Table_pg[[#This Row],[Удельное сопротивление грунта, Ом·м]])),D471/SQRT(Table_pg[[#This Row],[Удельное сопротивление грунта, Ом·м]]))</f>
        <v/>
      </c>
      <c r="G471" s="49"/>
      <c r="H471" s="59"/>
      <c r="I471" s="56"/>
      <c r="J471" s="52" t="str">
        <f t="shared" si="52"/>
        <v/>
      </c>
      <c r="K471" s="7" t="str">
        <f>IFERROR(IF(H471-H470&lt;=0,"",J471/SQRT(Table_pg1[[#This Row],[Удельное сопротивление грунта, Ом·м]])),J471/SQRT(Table_pg1[[#This Row],[Удельное сопротивление грунта, Ом·м]]))</f>
        <v/>
      </c>
      <c r="M471" s="42"/>
      <c r="N471" s="44"/>
      <c r="O471" s="43"/>
      <c r="P471" s="7" t="str">
        <f t="shared" si="53"/>
        <v/>
      </c>
      <c r="Q471" s="7" t="str">
        <f>IFERROR(IF(N471-N470&lt;=0,"",P471/SQRT(Table_pg2[[#This Row],[Удельное сопротивление грунта, Ом·м]])),P471/SQRT(Table_pg2[[#This Row],[Удельное сопротивление грунта, Ом·м]]))</f>
        <v/>
      </c>
      <c r="S471" s="42"/>
      <c r="T471" s="44"/>
      <c r="U471" s="43"/>
      <c r="V471" s="7" t="str">
        <f t="shared" si="54"/>
        <v/>
      </c>
      <c r="W471" s="7" t="str">
        <f>IFERROR(IF(T471-T470&lt;=0,"",V471/SQRT(Table_pg3[[#This Row],[Удельное сопротивление грунта, Ом·м]])),V471/SQRT(Table_pg3[[#This Row],[Удельное сопротивление грунта, Ом·м]]))</f>
        <v/>
      </c>
      <c r="Y471" s="42"/>
      <c r="Z471" s="44"/>
      <c r="AA471" s="43"/>
      <c r="AB471" s="7" t="str">
        <f t="shared" si="57"/>
        <v/>
      </c>
      <c r="AC471" s="7" t="str">
        <f>IFERROR(IF(Z471-Z470&lt;=0,"",AB471/SQRT(Table_pg4[[#This Row],[Удельное сопротивление грунта, Ом·м]])),AB471/SQRT(Table_pg4[[#This Row],[Удельное сопротивление грунта, Ом·м]]))</f>
        <v/>
      </c>
      <c r="AE471" s="42"/>
      <c r="AF471" s="44"/>
      <c r="AG471" s="43"/>
      <c r="AH471" s="7" t="str">
        <f t="shared" si="55"/>
        <v/>
      </c>
      <c r="AI471" s="7" t="str">
        <f>IFERROR(IF(AF471-AF470&lt;=0,"",AH471/SQRT(Table_pg5[[#This Row],[Удельное сопротивление грунта, Ом·м]])),AH471/SQRT(Table_pg5[[#This Row],[Удельное сопротивление грунта, Ом·м]]))</f>
        <v/>
      </c>
      <c r="AK471" s="42"/>
      <c r="AL471" s="44"/>
      <c r="AM471" s="43"/>
      <c r="AN471" s="7" t="str">
        <f t="shared" si="48"/>
        <v/>
      </c>
      <c r="AO471" s="7" t="str">
        <f>IFERROR(IF(AL471-AL470&lt;=0,"",AN471/SQRT(Table_pg6[[#This Row],[Удельное сопротивление грунта, Ом·м]])),AN471/SQRT(Table_pg6[[#This Row],[Удельное сопротивление грунта, Ом·м]]))</f>
        <v/>
      </c>
      <c r="AQ471" s="42"/>
      <c r="AR471" s="44"/>
      <c r="AS471" s="43"/>
      <c r="AT471" s="7" t="str">
        <f t="shared" si="56"/>
        <v/>
      </c>
      <c r="AU471" s="7" t="str">
        <f>IFERROR(IF(AR471-AR470&lt;=0,"",AT471/SQRT(Table_pg7[[#This Row],[Удельное сопротивление грунта, Ом·м]])),AT471/SQRT(Table_pg7[[#This Row],[Удельное сопротивление грунта, Ом·м]]))</f>
        <v/>
      </c>
      <c r="AW471" s="42"/>
      <c r="AX471" s="44"/>
      <c r="AY471" s="43"/>
      <c r="AZ471" s="7" t="str">
        <f t="shared" si="49"/>
        <v/>
      </c>
      <c r="BA471" s="7" t="str">
        <f>IFERROR(IF(AX471-AX470&lt;=0,"",AZ471/SQRT(Table_pg8[[#This Row],[Удельное сопротивление грунта, Ом·м]])),AZ471/SQRT(Table_pg8[[#This Row],[Удельное сопротивление грунта, Ом·м]]))</f>
        <v/>
      </c>
      <c r="BC471" s="42"/>
      <c r="BD471" s="44"/>
      <c r="BE471" s="43"/>
      <c r="BF471" s="7" t="str">
        <f t="shared" si="47"/>
        <v/>
      </c>
      <c r="BG471" s="7" t="str">
        <f>IFERROR(IF(BD471-AX490&lt;=0,"",BF471/SQRT(Table_pg9[[#This Row],[Удельное сопротивление грунта, Ом·м]])),BF471/SQRT(Table_pg9[[#This Row],[Удельное сопротивление грунта, Ом·м]]))</f>
        <v/>
      </c>
      <c r="BI471" s="42"/>
      <c r="BJ471" s="44"/>
      <c r="BK471" s="43"/>
      <c r="BL471" s="7" t="str">
        <f t="shared" si="50"/>
        <v/>
      </c>
      <c r="BM471" s="7" t="str">
        <f>IFERROR(IF(BJ471-BD500&lt;=0,"",BL471/SQRT(Table_pg10[[#This Row],[Удельное сопротивление грунта, Ом·м]])),BL471/SQRT(Table_pg10[[#This Row],[Удельное сопротивление грунта, Ом·м]]))</f>
        <v/>
      </c>
    </row>
    <row r="472" spans="1:65">
      <c r="A472" s="62"/>
      <c r="B472" s="44"/>
      <c r="C472" s="43"/>
      <c r="D472" s="7" t="str">
        <f t="shared" si="51"/>
        <v/>
      </c>
      <c r="E472" s="7" t="str">
        <f>IFERROR(IF(B472-B471&lt;=0,"",D472/SQRT(Table_pg[[#This Row],[Удельное сопротивление грунта, Ом·м]])),D472/SQRT(Table_pg[[#This Row],[Удельное сопротивление грунта, Ом·м]]))</f>
        <v/>
      </c>
      <c r="G472" s="38"/>
      <c r="H472" s="58"/>
      <c r="I472" s="55"/>
      <c r="J472" s="53" t="str">
        <f t="shared" si="52"/>
        <v/>
      </c>
      <c r="K472" s="7" t="str">
        <f>IFERROR(IF(H472-H471&lt;=0,"",J472/SQRT(Table_pg1[[#This Row],[Удельное сопротивление грунта, Ом·м]])),J472/SQRT(Table_pg1[[#This Row],[Удельное сопротивление грунта, Ом·м]]))</f>
        <v/>
      </c>
      <c r="M472" s="62"/>
      <c r="N472" s="44"/>
      <c r="O472" s="43"/>
      <c r="P472" s="7" t="str">
        <f t="shared" si="53"/>
        <v/>
      </c>
      <c r="Q472" s="7" t="str">
        <f>IFERROR(IF(N472-N471&lt;=0,"",P472/SQRT(Table_pg2[[#This Row],[Удельное сопротивление грунта, Ом·м]])),P472/SQRT(Table_pg2[[#This Row],[Удельное сопротивление грунта, Ом·м]]))</f>
        <v/>
      </c>
      <c r="S472" s="62"/>
      <c r="T472" s="44"/>
      <c r="U472" s="43"/>
      <c r="V472" s="7" t="str">
        <f t="shared" si="54"/>
        <v/>
      </c>
      <c r="W472" s="7" t="str">
        <f>IFERROR(IF(T472-T471&lt;=0,"",V472/SQRT(Table_pg3[[#This Row],[Удельное сопротивление грунта, Ом·м]])),V472/SQRT(Table_pg3[[#This Row],[Удельное сопротивление грунта, Ом·м]]))</f>
        <v/>
      </c>
      <c r="Y472" s="62"/>
      <c r="Z472" s="44"/>
      <c r="AA472" s="43"/>
      <c r="AB472" s="7" t="str">
        <f t="shared" si="57"/>
        <v/>
      </c>
      <c r="AC472" s="7" t="str">
        <f>IFERROR(IF(Z472-Z471&lt;=0,"",AB472/SQRT(Table_pg4[[#This Row],[Удельное сопротивление грунта, Ом·м]])),AB472/SQRT(Table_pg4[[#This Row],[Удельное сопротивление грунта, Ом·м]]))</f>
        <v/>
      </c>
      <c r="AE472" s="62"/>
      <c r="AF472" s="44"/>
      <c r="AG472" s="43"/>
      <c r="AH472" s="7" t="str">
        <f t="shared" si="55"/>
        <v/>
      </c>
      <c r="AI472" s="7" t="str">
        <f>IFERROR(IF(AF472-AF471&lt;=0,"",AH472/SQRT(Table_pg5[[#This Row],[Удельное сопротивление грунта, Ом·м]])),AH472/SQRT(Table_pg5[[#This Row],[Удельное сопротивление грунта, Ом·м]]))</f>
        <v/>
      </c>
      <c r="AK472" s="62"/>
      <c r="AL472" s="44"/>
      <c r="AM472" s="43"/>
      <c r="AN472" s="7" t="str">
        <f t="shared" si="48"/>
        <v/>
      </c>
      <c r="AO472" s="7" t="str">
        <f>IFERROR(IF(AL472-AL471&lt;=0,"",AN472/SQRT(Table_pg6[[#This Row],[Удельное сопротивление грунта, Ом·м]])),AN472/SQRT(Table_pg6[[#This Row],[Удельное сопротивление грунта, Ом·м]]))</f>
        <v/>
      </c>
      <c r="AQ472" s="62"/>
      <c r="AR472" s="44"/>
      <c r="AS472" s="43"/>
      <c r="AT472" s="7" t="str">
        <f t="shared" si="56"/>
        <v/>
      </c>
      <c r="AU472" s="7" t="str">
        <f>IFERROR(IF(AR472-AR471&lt;=0,"",AT472/SQRT(Table_pg7[[#This Row],[Удельное сопротивление грунта, Ом·м]])),AT472/SQRT(Table_pg7[[#This Row],[Удельное сопротивление грунта, Ом·м]]))</f>
        <v/>
      </c>
      <c r="AW472" s="62"/>
      <c r="AX472" s="44"/>
      <c r="AY472" s="43"/>
      <c r="AZ472" s="7" t="str">
        <f t="shared" si="49"/>
        <v/>
      </c>
      <c r="BA472" s="7" t="str">
        <f>IFERROR(IF(AX472-AX471&lt;=0,"",AZ472/SQRT(Table_pg8[[#This Row],[Удельное сопротивление грунта, Ом·м]])),AZ472/SQRT(Table_pg8[[#This Row],[Удельное сопротивление грунта, Ом·м]]))</f>
        <v/>
      </c>
      <c r="BC472" s="62"/>
      <c r="BD472" s="44"/>
      <c r="BE472" s="43"/>
      <c r="BF472" s="7" t="str">
        <f t="shared" si="47"/>
        <v/>
      </c>
      <c r="BG472" s="7" t="str">
        <f>IFERROR(IF(BD472-AX491&lt;=0,"",BF472/SQRT(Table_pg9[[#This Row],[Удельное сопротивление грунта, Ом·м]])),BF472/SQRT(Table_pg9[[#This Row],[Удельное сопротивление грунта, Ом·м]]))</f>
        <v/>
      </c>
      <c r="BI472" s="62"/>
      <c r="BJ472" s="44"/>
      <c r="BK472" s="43"/>
      <c r="BL472" s="7" t="str">
        <f t="shared" si="50"/>
        <v/>
      </c>
      <c r="BM472" s="7" t="str">
        <f>IFERROR(IF(BJ472-BD501&lt;=0,"",BL472/SQRT(Table_pg10[[#This Row],[Удельное сопротивление грунта, Ом·м]])),BL472/SQRT(Table_pg10[[#This Row],[Удельное сопротивление грунта, Ом·м]]))</f>
        <v/>
      </c>
    </row>
    <row r="473" spans="1:65">
      <c r="A473" s="42"/>
      <c r="B473" s="44"/>
      <c r="C473" s="43"/>
      <c r="D473" s="7" t="str">
        <f t="shared" si="51"/>
        <v/>
      </c>
      <c r="E473" s="7" t="str">
        <f>IFERROR(IF(B473-B472&lt;=0,"",D473/SQRT(Table_pg[[#This Row],[Удельное сопротивление грунта, Ом·м]])),D473/SQRT(Table_pg[[#This Row],[Удельное сопротивление грунта, Ом·м]]))</f>
        <v/>
      </c>
      <c r="G473" s="49"/>
      <c r="H473" s="59"/>
      <c r="I473" s="56"/>
      <c r="J473" s="52" t="str">
        <f t="shared" si="52"/>
        <v/>
      </c>
      <c r="K473" s="7" t="str">
        <f>IFERROR(IF(H473-H472&lt;=0,"",J473/SQRT(Table_pg1[[#This Row],[Удельное сопротивление грунта, Ом·м]])),J473/SQRT(Table_pg1[[#This Row],[Удельное сопротивление грунта, Ом·м]]))</f>
        <v/>
      </c>
      <c r="M473" s="42"/>
      <c r="N473" s="44"/>
      <c r="O473" s="43"/>
      <c r="P473" s="7" t="str">
        <f t="shared" si="53"/>
        <v/>
      </c>
      <c r="Q473" s="7" t="str">
        <f>IFERROR(IF(N473-N472&lt;=0,"",P473/SQRT(Table_pg2[[#This Row],[Удельное сопротивление грунта, Ом·м]])),P473/SQRT(Table_pg2[[#This Row],[Удельное сопротивление грунта, Ом·м]]))</f>
        <v/>
      </c>
      <c r="S473" s="42"/>
      <c r="T473" s="44"/>
      <c r="U473" s="43"/>
      <c r="V473" s="7" t="str">
        <f t="shared" si="54"/>
        <v/>
      </c>
      <c r="W473" s="7" t="str">
        <f>IFERROR(IF(T473-T472&lt;=0,"",V473/SQRT(Table_pg3[[#This Row],[Удельное сопротивление грунта, Ом·м]])),V473/SQRT(Table_pg3[[#This Row],[Удельное сопротивление грунта, Ом·м]]))</f>
        <v/>
      </c>
      <c r="Y473" s="42"/>
      <c r="Z473" s="44"/>
      <c r="AA473" s="43"/>
      <c r="AB473" s="7" t="str">
        <f t="shared" si="57"/>
        <v/>
      </c>
      <c r="AC473" s="7" t="str">
        <f>IFERROR(IF(Z473-Z472&lt;=0,"",AB473/SQRT(Table_pg4[[#This Row],[Удельное сопротивление грунта, Ом·м]])),AB473/SQRT(Table_pg4[[#This Row],[Удельное сопротивление грунта, Ом·м]]))</f>
        <v/>
      </c>
      <c r="AE473" s="42"/>
      <c r="AF473" s="44"/>
      <c r="AG473" s="43"/>
      <c r="AH473" s="7" t="str">
        <f t="shared" si="55"/>
        <v/>
      </c>
      <c r="AI473" s="7" t="str">
        <f>IFERROR(IF(AF473-AF472&lt;=0,"",AH473/SQRT(Table_pg5[[#This Row],[Удельное сопротивление грунта, Ом·м]])),AH473/SQRT(Table_pg5[[#This Row],[Удельное сопротивление грунта, Ом·м]]))</f>
        <v/>
      </c>
      <c r="AK473" s="42"/>
      <c r="AL473" s="44"/>
      <c r="AM473" s="43"/>
      <c r="AN473" s="7" t="str">
        <f t="shared" si="48"/>
        <v/>
      </c>
      <c r="AO473" s="7" t="str">
        <f>IFERROR(IF(AL473-AL472&lt;=0,"",AN473/SQRT(Table_pg6[[#This Row],[Удельное сопротивление грунта, Ом·м]])),AN473/SQRT(Table_pg6[[#This Row],[Удельное сопротивление грунта, Ом·м]]))</f>
        <v/>
      </c>
      <c r="AQ473" s="42"/>
      <c r="AR473" s="44"/>
      <c r="AS473" s="43"/>
      <c r="AT473" s="7" t="str">
        <f t="shared" si="56"/>
        <v/>
      </c>
      <c r="AU473" s="7" t="str">
        <f>IFERROR(IF(AR473-AR472&lt;=0,"",AT473/SQRT(Table_pg7[[#This Row],[Удельное сопротивление грунта, Ом·м]])),AT473/SQRT(Table_pg7[[#This Row],[Удельное сопротивление грунта, Ом·м]]))</f>
        <v/>
      </c>
      <c r="AW473" s="42"/>
      <c r="AX473" s="44"/>
      <c r="AY473" s="43"/>
      <c r="AZ473" s="7" t="str">
        <f t="shared" si="49"/>
        <v/>
      </c>
      <c r="BA473" s="7" t="str">
        <f>IFERROR(IF(AX473-AX472&lt;=0,"",AZ473/SQRT(Table_pg8[[#This Row],[Удельное сопротивление грунта, Ом·м]])),AZ473/SQRT(Table_pg8[[#This Row],[Удельное сопротивление грунта, Ом·м]]))</f>
        <v/>
      </c>
      <c r="BC473" s="42"/>
      <c r="BD473" s="44"/>
      <c r="BE473" s="43"/>
      <c r="BF473" s="7" t="str">
        <f t="shared" si="47"/>
        <v/>
      </c>
      <c r="BG473" s="7" t="str">
        <f>IFERROR(IF(BD473-AX492&lt;=0,"",BF473/SQRT(Table_pg9[[#This Row],[Удельное сопротивление грунта, Ом·м]])),BF473/SQRT(Table_pg9[[#This Row],[Удельное сопротивление грунта, Ом·м]]))</f>
        <v/>
      </c>
      <c r="BI473" s="42"/>
      <c r="BJ473" s="44"/>
      <c r="BK473" s="43"/>
      <c r="BL473" s="7" t="str">
        <f t="shared" si="50"/>
        <v/>
      </c>
      <c r="BM473" s="7" t="str">
        <f>IFERROR(IF(BJ473-BD502&lt;=0,"",BL473/SQRT(Table_pg10[[#This Row],[Удельное сопротивление грунта, Ом·м]])),BL473/SQRT(Table_pg10[[#This Row],[Удельное сопротивление грунта, Ом·м]]))</f>
        <v/>
      </c>
    </row>
    <row r="474" spans="1:65">
      <c r="A474" s="62"/>
      <c r="B474" s="44"/>
      <c r="C474" s="43"/>
      <c r="D474" s="7" t="str">
        <f t="shared" si="51"/>
        <v/>
      </c>
      <c r="E474" s="7" t="str">
        <f>IFERROR(IF(B474-B473&lt;=0,"",D474/SQRT(Table_pg[[#This Row],[Удельное сопротивление грунта, Ом·м]])),D474/SQRT(Table_pg[[#This Row],[Удельное сопротивление грунта, Ом·м]]))</f>
        <v/>
      </c>
      <c r="G474" s="38"/>
      <c r="H474" s="58"/>
      <c r="I474" s="55"/>
      <c r="J474" s="53" t="str">
        <f t="shared" si="52"/>
        <v/>
      </c>
      <c r="K474" s="7" t="str">
        <f>IFERROR(IF(H474-H473&lt;=0,"",J474/SQRT(Table_pg1[[#This Row],[Удельное сопротивление грунта, Ом·м]])),J474/SQRT(Table_pg1[[#This Row],[Удельное сопротивление грунта, Ом·м]]))</f>
        <v/>
      </c>
      <c r="M474" s="62"/>
      <c r="N474" s="44"/>
      <c r="O474" s="43"/>
      <c r="P474" s="7" t="str">
        <f t="shared" si="53"/>
        <v/>
      </c>
      <c r="Q474" s="7" t="str">
        <f>IFERROR(IF(N474-N473&lt;=0,"",P474/SQRT(Table_pg2[[#This Row],[Удельное сопротивление грунта, Ом·м]])),P474/SQRT(Table_pg2[[#This Row],[Удельное сопротивление грунта, Ом·м]]))</f>
        <v/>
      </c>
      <c r="S474" s="62"/>
      <c r="T474" s="44"/>
      <c r="U474" s="43"/>
      <c r="V474" s="7" t="str">
        <f t="shared" si="54"/>
        <v/>
      </c>
      <c r="W474" s="7" t="str">
        <f>IFERROR(IF(T474-T473&lt;=0,"",V474/SQRT(Table_pg3[[#This Row],[Удельное сопротивление грунта, Ом·м]])),V474/SQRT(Table_pg3[[#This Row],[Удельное сопротивление грунта, Ом·м]]))</f>
        <v/>
      </c>
      <c r="Y474" s="62"/>
      <c r="Z474" s="44"/>
      <c r="AA474" s="43"/>
      <c r="AB474" s="7" t="str">
        <f t="shared" si="57"/>
        <v/>
      </c>
      <c r="AC474" s="7" t="str">
        <f>IFERROR(IF(Z474-Z473&lt;=0,"",AB474/SQRT(Table_pg4[[#This Row],[Удельное сопротивление грунта, Ом·м]])),AB474/SQRT(Table_pg4[[#This Row],[Удельное сопротивление грунта, Ом·м]]))</f>
        <v/>
      </c>
      <c r="AE474" s="62"/>
      <c r="AF474" s="44"/>
      <c r="AG474" s="43"/>
      <c r="AH474" s="7" t="str">
        <f t="shared" si="55"/>
        <v/>
      </c>
      <c r="AI474" s="7" t="str">
        <f>IFERROR(IF(AF474-AF473&lt;=0,"",AH474/SQRT(Table_pg5[[#This Row],[Удельное сопротивление грунта, Ом·м]])),AH474/SQRT(Table_pg5[[#This Row],[Удельное сопротивление грунта, Ом·м]]))</f>
        <v/>
      </c>
      <c r="AK474" s="62"/>
      <c r="AL474" s="44"/>
      <c r="AM474" s="43"/>
      <c r="AN474" s="7" t="str">
        <f t="shared" si="48"/>
        <v/>
      </c>
      <c r="AO474" s="7" t="str">
        <f>IFERROR(IF(AL474-AL473&lt;=0,"",AN474/SQRT(Table_pg6[[#This Row],[Удельное сопротивление грунта, Ом·м]])),AN474/SQRT(Table_pg6[[#This Row],[Удельное сопротивление грунта, Ом·м]]))</f>
        <v/>
      </c>
      <c r="AQ474" s="62"/>
      <c r="AR474" s="44"/>
      <c r="AS474" s="43"/>
      <c r="AT474" s="7" t="str">
        <f t="shared" si="56"/>
        <v/>
      </c>
      <c r="AU474" s="7" t="str">
        <f>IFERROR(IF(AR474-AR473&lt;=0,"",AT474/SQRT(Table_pg7[[#This Row],[Удельное сопротивление грунта, Ом·м]])),AT474/SQRT(Table_pg7[[#This Row],[Удельное сопротивление грунта, Ом·м]]))</f>
        <v/>
      </c>
      <c r="AW474" s="62"/>
      <c r="AX474" s="44"/>
      <c r="AY474" s="43"/>
      <c r="AZ474" s="7" t="str">
        <f t="shared" si="49"/>
        <v/>
      </c>
      <c r="BA474" s="7" t="str">
        <f>IFERROR(IF(AX474-AX473&lt;=0,"",AZ474/SQRT(Table_pg8[[#This Row],[Удельное сопротивление грунта, Ом·м]])),AZ474/SQRT(Table_pg8[[#This Row],[Удельное сопротивление грунта, Ом·м]]))</f>
        <v/>
      </c>
      <c r="BC474" s="62"/>
      <c r="BD474" s="44"/>
      <c r="BE474" s="43"/>
      <c r="BF474" s="7" t="str">
        <f t="shared" si="47"/>
        <v/>
      </c>
      <c r="BG474" s="7" t="str">
        <f>IFERROR(IF(BD474-AX493&lt;=0,"",BF474/SQRT(Table_pg9[[#This Row],[Удельное сопротивление грунта, Ом·м]])),BF474/SQRT(Table_pg9[[#This Row],[Удельное сопротивление грунта, Ом·м]]))</f>
        <v/>
      </c>
      <c r="BI474" s="62"/>
      <c r="BJ474" s="44"/>
      <c r="BK474" s="43"/>
      <c r="BL474" s="7" t="str">
        <f t="shared" si="50"/>
        <v/>
      </c>
      <c r="BM474" s="7" t="str">
        <f>IFERROR(IF(BJ474-BD503&lt;=0,"",BL474/SQRT(Table_pg10[[#This Row],[Удельное сопротивление грунта, Ом·м]])),BL474/SQRT(Table_pg10[[#This Row],[Удельное сопротивление грунта, Ом·м]]))</f>
        <v/>
      </c>
    </row>
    <row r="475" spans="1:65">
      <c r="A475" s="42"/>
      <c r="B475" s="44"/>
      <c r="C475" s="43"/>
      <c r="D475" s="7" t="str">
        <f t="shared" si="51"/>
        <v/>
      </c>
      <c r="E475" s="7" t="str">
        <f>IFERROR(IF(B475-B474&lt;=0,"",D475/SQRT(Table_pg[[#This Row],[Удельное сопротивление грунта, Ом·м]])),D475/SQRT(Table_pg[[#This Row],[Удельное сопротивление грунта, Ом·м]]))</f>
        <v/>
      </c>
      <c r="G475" s="49"/>
      <c r="H475" s="59"/>
      <c r="I475" s="56"/>
      <c r="J475" s="52" t="str">
        <f t="shared" si="52"/>
        <v/>
      </c>
      <c r="K475" s="7" t="str">
        <f>IFERROR(IF(H475-H474&lt;=0,"",J475/SQRT(Table_pg1[[#This Row],[Удельное сопротивление грунта, Ом·м]])),J475/SQRT(Table_pg1[[#This Row],[Удельное сопротивление грунта, Ом·м]]))</f>
        <v/>
      </c>
      <c r="M475" s="42"/>
      <c r="N475" s="44"/>
      <c r="O475" s="43"/>
      <c r="P475" s="7" t="str">
        <f t="shared" si="53"/>
        <v/>
      </c>
      <c r="Q475" s="7" t="str">
        <f>IFERROR(IF(N475-N474&lt;=0,"",P475/SQRT(Table_pg2[[#This Row],[Удельное сопротивление грунта, Ом·м]])),P475/SQRT(Table_pg2[[#This Row],[Удельное сопротивление грунта, Ом·м]]))</f>
        <v/>
      </c>
      <c r="S475" s="42"/>
      <c r="T475" s="44"/>
      <c r="U475" s="43"/>
      <c r="V475" s="7" t="str">
        <f t="shared" si="54"/>
        <v/>
      </c>
      <c r="W475" s="7" t="str">
        <f>IFERROR(IF(T475-T474&lt;=0,"",V475/SQRT(Table_pg3[[#This Row],[Удельное сопротивление грунта, Ом·м]])),V475/SQRT(Table_pg3[[#This Row],[Удельное сопротивление грунта, Ом·м]]))</f>
        <v/>
      </c>
      <c r="Y475" s="42"/>
      <c r="Z475" s="44"/>
      <c r="AA475" s="43"/>
      <c r="AB475" s="7" t="str">
        <f t="shared" si="57"/>
        <v/>
      </c>
      <c r="AC475" s="7" t="str">
        <f>IFERROR(IF(Z475-Z474&lt;=0,"",AB475/SQRT(Table_pg4[[#This Row],[Удельное сопротивление грунта, Ом·м]])),AB475/SQRT(Table_pg4[[#This Row],[Удельное сопротивление грунта, Ом·м]]))</f>
        <v/>
      </c>
      <c r="AE475" s="42"/>
      <c r="AF475" s="44"/>
      <c r="AG475" s="43"/>
      <c r="AH475" s="7" t="str">
        <f t="shared" si="55"/>
        <v/>
      </c>
      <c r="AI475" s="7" t="str">
        <f>IFERROR(IF(AF475-AF474&lt;=0,"",AH475/SQRT(Table_pg5[[#This Row],[Удельное сопротивление грунта, Ом·м]])),AH475/SQRT(Table_pg5[[#This Row],[Удельное сопротивление грунта, Ом·м]]))</f>
        <v/>
      </c>
      <c r="AK475" s="42"/>
      <c r="AL475" s="44"/>
      <c r="AM475" s="43"/>
      <c r="AN475" s="7" t="str">
        <f t="shared" si="48"/>
        <v/>
      </c>
      <c r="AO475" s="7" t="str">
        <f>IFERROR(IF(AL475-AL474&lt;=0,"",AN475/SQRT(Table_pg6[[#This Row],[Удельное сопротивление грунта, Ом·м]])),AN475/SQRT(Table_pg6[[#This Row],[Удельное сопротивление грунта, Ом·м]]))</f>
        <v/>
      </c>
      <c r="AQ475" s="42"/>
      <c r="AR475" s="44"/>
      <c r="AS475" s="43"/>
      <c r="AT475" s="7" t="str">
        <f t="shared" si="56"/>
        <v/>
      </c>
      <c r="AU475" s="7" t="str">
        <f>IFERROR(IF(AR475-AR474&lt;=0,"",AT475/SQRT(Table_pg7[[#This Row],[Удельное сопротивление грунта, Ом·м]])),AT475/SQRT(Table_pg7[[#This Row],[Удельное сопротивление грунта, Ом·м]]))</f>
        <v/>
      </c>
      <c r="AW475" s="42"/>
      <c r="AX475" s="44"/>
      <c r="AY475" s="43"/>
      <c r="AZ475" s="7" t="str">
        <f t="shared" si="49"/>
        <v/>
      </c>
      <c r="BA475" s="7" t="str">
        <f>IFERROR(IF(AX475-AX474&lt;=0,"",AZ475/SQRT(Table_pg8[[#This Row],[Удельное сопротивление грунта, Ом·м]])),AZ475/SQRT(Table_pg8[[#This Row],[Удельное сопротивление грунта, Ом·м]]))</f>
        <v/>
      </c>
      <c r="BC475" s="42"/>
      <c r="BD475" s="44"/>
      <c r="BE475" s="43"/>
      <c r="BF475" s="7" t="str">
        <f t="shared" si="47"/>
        <v/>
      </c>
      <c r="BG475" s="7" t="str">
        <f>IFERROR(IF(BD475-AX494&lt;=0,"",BF475/SQRT(Table_pg9[[#This Row],[Удельное сопротивление грунта, Ом·м]])),BF475/SQRT(Table_pg9[[#This Row],[Удельное сопротивление грунта, Ом·м]]))</f>
        <v/>
      </c>
      <c r="BI475" s="42"/>
      <c r="BJ475" s="44"/>
      <c r="BK475" s="43"/>
      <c r="BL475" s="7" t="str">
        <f t="shared" si="50"/>
        <v/>
      </c>
      <c r="BM475" s="7" t="str">
        <f>IFERROR(IF(BJ475-BD504&lt;=0,"",BL475/SQRT(Table_pg10[[#This Row],[Удельное сопротивление грунта, Ом·м]])),BL475/SQRT(Table_pg10[[#This Row],[Удельное сопротивление грунта, Ом·м]]))</f>
        <v/>
      </c>
    </row>
    <row r="476" spans="1:65">
      <c r="A476" s="62"/>
      <c r="B476" s="44"/>
      <c r="C476" s="43"/>
      <c r="D476" s="7" t="str">
        <f t="shared" si="51"/>
        <v/>
      </c>
      <c r="E476" s="7" t="str">
        <f>IFERROR(IF(B476-B475&lt;=0,"",D476/SQRT(Table_pg[[#This Row],[Удельное сопротивление грунта, Ом·м]])),D476/SQRT(Table_pg[[#This Row],[Удельное сопротивление грунта, Ом·м]]))</f>
        <v/>
      </c>
      <c r="G476" s="38"/>
      <c r="H476" s="58"/>
      <c r="I476" s="55"/>
      <c r="J476" s="53" t="str">
        <f t="shared" si="52"/>
        <v/>
      </c>
      <c r="K476" s="7" t="str">
        <f>IFERROR(IF(H476-H475&lt;=0,"",J476/SQRT(Table_pg1[[#This Row],[Удельное сопротивление грунта, Ом·м]])),J476/SQRT(Table_pg1[[#This Row],[Удельное сопротивление грунта, Ом·м]]))</f>
        <v/>
      </c>
      <c r="M476" s="62"/>
      <c r="N476" s="44"/>
      <c r="O476" s="43"/>
      <c r="P476" s="7" t="str">
        <f t="shared" si="53"/>
        <v/>
      </c>
      <c r="Q476" s="7" t="str">
        <f>IFERROR(IF(N476-N475&lt;=0,"",P476/SQRT(Table_pg2[[#This Row],[Удельное сопротивление грунта, Ом·м]])),P476/SQRT(Table_pg2[[#This Row],[Удельное сопротивление грунта, Ом·м]]))</f>
        <v/>
      </c>
      <c r="S476" s="62"/>
      <c r="T476" s="44"/>
      <c r="U476" s="43"/>
      <c r="V476" s="7" t="str">
        <f t="shared" si="54"/>
        <v/>
      </c>
      <c r="W476" s="7" t="str">
        <f>IFERROR(IF(T476-T475&lt;=0,"",V476/SQRT(Table_pg3[[#This Row],[Удельное сопротивление грунта, Ом·м]])),V476/SQRT(Table_pg3[[#This Row],[Удельное сопротивление грунта, Ом·м]]))</f>
        <v/>
      </c>
      <c r="Y476" s="62"/>
      <c r="Z476" s="44"/>
      <c r="AA476" s="43"/>
      <c r="AB476" s="7" t="str">
        <f t="shared" si="57"/>
        <v/>
      </c>
      <c r="AC476" s="7" t="str">
        <f>IFERROR(IF(Z476-Z475&lt;=0,"",AB476/SQRT(Table_pg4[[#This Row],[Удельное сопротивление грунта, Ом·м]])),AB476/SQRT(Table_pg4[[#This Row],[Удельное сопротивление грунта, Ом·м]]))</f>
        <v/>
      </c>
      <c r="AE476" s="62"/>
      <c r="AF476" s="44"/>
      <c r="AG476" s="43"/>
      <c r="AH476" s="7" t="str">
        <f t="shared" si="55"/>
        <v/>
      </c>
      <c r="AI476" s="7" t="str">
        <f>IFERROR(IF(AF476-AF475&lt;=0,"",AH476/SQRT(Table_pg5[[#This Row],[Удельное сопротивление грунта, Ом·м]])),AH476/SQRT(Table_pg5[[#This Row],[Удельное сопротивление грунта, Ом·м]]))</f>
        <v/>
      </c>
      <c r="AK476" s="62"/>
      <c r="AL476" s="44"/>
      <c r="AM476" s="43"/>
      <c r="AN476" s="7" t="str">
        <f t="shared" si="48"/>
        <v/>
      </c>
      <c r="AO476" s="7" t="str">
        <f>IFERROR(IF(AL476-AL475&lt;=0,"",AN476/SQRT(Table_pg6[[#This Row],[Удельное сопротивление грунта, Ом·м]])),AN476/SQRT(Table_pg6[[#This Row],[Удельное сопротивление грунта, Ом·м]]))</f>
        <v/>
      </c>
      <c r="AQ476" s="62"/>
      <c r="AR476" s="44"/>
      <c r="AS476" s="43"/>
      <c r="AT476" s="7" t="str">
        <f t="shared" si="56"/>
        <v/>
      </c>
      <c r="AU476" s="7" t="str">
        <f>IFERROR(IF(AR476-AR475&lt;=0,"",AT476/SQRT(Table_pg7[[#This Row],[Удельное сопротивление грунта, Ом·м]])),AT476/SQRT(Table_pg7[[#This Row],[Удельное сопротивление грунта, Ом·м]]))</f>
        <v/>
      </c>
      <c r="AW476" s="62"/>
      <c r="AX476" s="44"/>
      <c r="AY476" s="43"/>
      <c r="AZ476" s="7" t="str">
        <f t="shared" si="49"/>
        <v/>
      </c>
      <c r="BA476" s="7" t="str">
        <f>IFERROR(IF(AX476-AX475&lt;=0,"",AZ476/SQRT(Table_pg8[[#This Row],[Удельное сопротивление грунта, Ом·м]])),AZ476/SQRT(Table_pg8[[#This Row],[Удельное сопротивление грунта, Ом·м]]))</f>
        <v/>
      </c>
      <c r="BC476" s="62"/>
      <c r="BD476" s="44"/>
      <c r="BE476" s="43"/>
      <c r="BF476" s="7" t="str">
        <f t="shared" si="47"/>
        <v/>
      </c>
      <c r="BG476" s="7" t="str">
        <f>IFERROR(IF(BD476-AX495&lt;=0,"",BF476/SQRT(Table_pg9[[#This Row],[Удельное сопротивление грунта, Ом·м]])),BF476/SQRT(Table_pg9[[#This Row],[Удельное сопротивление грунта, Ом·м]]))</f>
        <v/>
      </c>
      <c r="BI476" s="62"/>
      <c r="BJ476" s="44"/>
      <c r="BK476" s="43"/>
      <c r="BL476" s="7" t="str">
        <f t="shared" si="50"/>
        <v/>
      </c>
      <c r="BM476" s="7" t="str">
        <f>IFERROR(IF(BJ476-BD505&lt;=0,"",BL476/SQRT(Table_pg10[[#This Row],[Удельное сопротивление грунта, Ом·м]])),BL476/SQRT(Table_pg10[[#This Row],[Удельное сопротивление грунта, Ом·м]]))</f>
        <v/>
      </c>
    </row>
    <row r="477" spans="1:65">
      <c r="A477" s="42"/>
      <c r="B477" s="44"/>
      <c r="C477" s="43"/>
      <c r="D477" s="7" t="str">
        <f t="shared" si="51"/>
        <v/>
      </c>
      <c r="E477" s="7" t="str">
        <f>IFERROR(IF(B477-B476&lt;=0,"",D477/SQRT(Table_pg[[#This Row],[Удельное сопротивление грунта, Ом·м]])),D477/SQRT(Table_pg[[#This Row],[Удельное сопротивление грунта, Ом·м]]))</f>
        <v/>
      </c>
      <c r="G477" s="49"/>
      <c r="H477" s="59"/>
      <c r="I477" s="56"/>
      <c r="J477" s="52" t="str">
        <f t="shared" si="52"/>
        <v/>
      </c>
      <c r="K477" s="7" t="str">
        <f>IFERROR(IF(H477-H476&lt;=0,"",J477/SQRT(Table_pg1[[#This Row],[Удельное сопротивление грунта, Ом·м]])),J477/SQRT(Table_pg1[[#This Row],[Удельное сопротивление грунта, Ом·м]]))</f>
        <v/>
      </c>
      <c r="M477" s="42"/>
      <c r="N477" s="44"/>
      <c r="O477" s="43"/>
      <c r="P477" s="7" t="str">
        <f t="shared" si="53"/>
        <v/>
      </c>
      <c r="Q477" s="7" t="str">
        <f>IFERROR(IF(N477-N476&lt;=0,"",P477/SQRT(Table_pg2[[#This Row],[Удельное сопротивление грунта, Ом·м]])),P477/SQRT(Table_pg2[[#This Row],[Удельное сопротивление грунта, Ом·м]]))</f>
        <v/>
      </c>
      <c r="S477" s="42"/>
      <c r="T477" s="44"/>
      <c r="U477" s="43"/>
      <c r="V477" s="7" t="str">
        <f t="shared" si="54"/>
        <v/>
      </c>
      <c r="W477" s="7" t="str">
        <f>IFERROR(IF(T477-T476&lt;=0,"",V477/SQRT(Table_pg3[[#This Row],[Удельное сопротивление грунта, Ом·м]])),V477/SQRT(Table_pg3[[#This Row],[Удельное сопротивление грунта, Ом·м]]))</f>
        <v/>
      </c>
      <c r="Y477" s="42"/>
      <c r="Z477" s="44"/>
      <c r="AA477" s="43"/>
      <c r="AB477" s="7" t="str">
        <f t="shared" si="57"/>
        <v/>
      </c>
      <c r="AC477" s="7" t="str">
        <f>IFERROR(IF(Z477-Z476&lt;=0,"",AB477/SQRT(Table_pg4[[#This Row],[Удельное сопротивление грунта, Ом·м]])),AB477/SQRT(Table_pg4[[#This Row],[Удельное сопротивление грунта, Ом·м]]))</f>
        <v/>
      </c>
      <c r="AE477" s="42"/>
      <c r="AF477" s="44"/>
      <c r="AG477" s="43"/>
      <c r="AH477" s="7" t="str">
        <f t="shared" si="55"/>
        <v/>
      </c>
      <c r="AI477" s="7" t="str">
        <f>IFERROR(IF(AF477-AF476&lt;=0,"",AH477/SQRT(Table_pg5[[#This Row],[Удельное сопротивление грунта, Ом·м]])),AH477/SQRT(Table_pg5[[#This Row],[Удельное сопротивление грунта, Ом·м]]))</f>
        <v/>
      </c>
      <c r="AK477" s="42"/>
      <c r="AL477" s="44"/>
      <c r="AM477" s="43"/>
      <c r="AN477" s="7" t="str">
        <f t="shared" si="48"/>
        <v/>
      </c>
      <c r="AO477" s="7" t="str">
        <f>IFERROR(IF(AL477-AL476&lt;=0,"",AN477/SQRT(Table_pg6[[#This Row],[Удельное сопротивление грунта, Ом·м]])),AN477/SQRT(Table_pg6[[#This Row],[Удельное сопротивление грунта, Ом·м]]))</f>
        <v/>
      </c>
      <c r="AQ477" s="42"/>
      <c r="AR477" s="44"/>
      <c r="AS477" s="43"/>
      <c r="AT477" s="7" t="str">
        <f t="shared" si="56"/>
        <v/>
      </c>
      <c r="AU477" s="7" t="str">
        <f>IFERROR(IF(AR477-AR476&lt;=0,"",AT477/SQRT(Table_pg7[[#This Row],[Удельное сопротивление грунта, Ом·м]])),AT477/SQRT(Table_pg7[[#This Row],[Удельное сопротивление грунта, Ом·м]]))</f>
        <v/>
      </c>
      <c r="AW477" s="42"/>
      <c r="AX477" s="44"/>
      <c r="AY477" s="43"/>
      <c r="AZ477" s="7" t="str">
        <f t="shared" si="49"/>
        <v/>
      </c>
      <c r="BA477" s="7" t="str">
        <f>IFERROR(IF(AX477-AX476&lt;=0,"",AZ477/SQRT(Table_pg8[[#This Row],[Удельное сопротивление грунта, Ом·м]])),AZ477/SQRT(Table_pg8[[#This Row],[Удельное сопротивление грунта, Ом·м]]))</f>
        <v/>
      </c>
      <c r="BC477" s="42"/>
      <c r="BD477" s="44"/>
      <c r="BE477" s="43"/>
      <c r="BF477" s="7" t="str">
        <f t="shared" si="47"/>
        <v/>
      </c>
      <c r="BG477" s="7" t="str">
        <f>IFERROR(IF(BD477-AX496&lt;=0,"",BF477/SQRT(Table_pg9[[#This Row],[Удельное сопротивление грунта, Ом·м]])),BF477/SQRT(Table_pg9[[#This Row],[Удельное сопротивление грунта, Ом·м]]))</f>
        <v/>
      </c>
      <c r="BI477" s="42"/>
      <c r="BJ477" s="44"/>
      <c r="BK477" s="43"/>
      <c r="BL477" s="7" t="str">
        <f t="shared" si="50"/>
        <v/>
      </c>
      <c r="BM477" s="7" t="str">
        <f>IFERROR(IF(BJ477-BD506&lt;=0,"",BL477/SQRT(Table_pg10[[#This Row],[Удельное сопротивление грунта, Ом·м]])),BL477/SQRT(Table_pg10[[#This Row],[Удельное сопротивление грунта, Ом·м]]))</f>
        <v/>
      </c>
    </row>
    <row r="478" spans="1:65">
      <c r="A478" s="62"/>
      <c r="B478" s="44"/>
      <c r="C478" s="43"/>
      <c r="D478" s="7" t="str">
        <f t="shared" si="51"/>
        <v/>
      </c>
      <c r="E478" s="7" t="str">
        <f>IFERROR(IF(B478-B477&lt;=0,"",D478/SQRT(Table_pg[[#This Row],[Удельное сопротивление грунта, Ом·м]])),D478/SQRT(Table_pg[[#This Row],[Удельное сопротивление грунта, Ом·м]]))</f>
        <v/>
      </c>
      <c r="G478" s="38"/>
      <c r="H478" s="58"/>
      <c r="I478" s="55"/>
      <c r="J478" s="53" t="str">
        <f t="shared" si="52"/>
        <v/>
      </c>
      <c r="K478" s="7" t="str">
        <f>IFERROR(IF(H478-H477&lt;=0,"",J478/SQRT(Table_pg1[[#This Row],[Удельное сопротивление грунта, Ом·м]])),J478/SQRT(Table_pg1[[#This Row],[Удельное сопротивление грунта, Ом·м]]))</f>
        <v/>
      </c>
      <c r="M478" s="62"/>
      <c r="N478" s="44"/>
      <c r="O478" s="43"/>
      <c r="P478" s="7" t="str">
        <f t="shared" si="53"/>
        <v/>
      </c>
      <c r="Q478" s="7" t="str">
        <f>IFERROR(IF(N478-N477&lt;=0,"",P478/SQRT(Table_pg2[[#This Row],[Удельное сопротивление грунта, Ом·м]])),P478/SQRT(Table_pg2[[#This Row],[Удельное сопротивление грунта, Ом·м]]))</f>
        <v/>
      </c>
      <c r="S478" s="62"/>
      <c r="T478" s="44"/>
      <c r="U478" s="43"/>
      <c r="V478" s="7" t="str">
        <f t="shared" si="54"/>
        <v/>
      </c>
      <c r="W478" s="7" t="str">
        <f>IFERROR(IF(T478-T477&lt;=0,"",V478/SQRT(Table_pg3[[#This Row],[Удельное сопротивление грунта, Ом·м]])),V478/SQRT(Table_pg3[[#This Row],[Удельное сопротивление грунта, Ом·м]]))</f>
        <v/>
      </c>
      <c r="Y478" s="62"/>
      <c r="Z478" s="44"/>
      <c r="AA478" s="43"/>
      <c r="AB478" s="7" t="str">
        <f t="shared" si="57"/>
        <v/>
      </c>
      <c r="AC478" s="7" t="str">
        <f>IFERROR(IF(Z478-Z477&lt;=0,"",AB478/SQRT(Table_pg4[[#This Row],[Удельное сопротивление грунта, Ом·м]])),AB478/SQRT(Table_pg4[[#This Row],[Удельное сопротивление грунта, Ом·м]]))</f>
        <v/>
      </c>
      <c r="AE478" s="62"/>
      <c r="AF478" s="44"/>
      <c r="AG478" s="43"/>
      <c r="AH478" s="7" t="str">
        <f t="shared" si="55"/>
        <v/>
      </c>
      <c r="AI478" s="7" t="str">
        <f>IFERROR(IF(AF478-AF477&lt;=0,"",AH478/SQRT(Table_pg5[[#This Row],[Удельное сопротивление грунта, Ом·м]])),AH478/SQRT(Table_pg5[[#This Row],[Удельное сопротивление грунта, Ом·м]]))</f>
        <v/>
      </c>
      <c r="AK478" s="62"/>
      <c r="AL478" s="44"/>
      <c r="AM478" s="43"/>
      <c r="AN478" s="7" t="str">
        <f t="shared" si="48"/>
        <v/>
      </c>
      <c r="AO478" s="7" t="str">
        <f>IFERROR(IF(AL478-AL477&lt;=0,"",AN478/SQRT(Table_pg6[[#This Row],[Удельное сопротивление грунта, Ом·м]])),AN478/SQRT(Table_pg6[[#This Row],[Удельное сопротивление грунта, Ом·м]]))</f>
        <v/>
      </c>
      <c r="AQ478" s="62"/>
      <c r="AR478" s="44"/>
      <c r="AS478" s="43"/>
      <c r="AT478" s="7" t="str">
        <f t="shared" si="56"/>
        <v/>
      </c>
      <c r="AU478" s="7" t="str">
        <f>IFERROR(IF(AR478-AR477&lt;=0,"",AT478/SQRT(Table_pg7[[#This Row],[Удельное сопротивление грунта, Ом·м]])),AT478/SQRT(Table_pg7[[#This Row],[Удельное сопротивление грунта, Ом·м]]))</f>
        <v/>
      </c>
      <c r="AW478" s="62"/>
      <c r="AX478" s="44"/>
      <c r="AY478" s="43"/>
      <c r="AZ478" s="7" t="str">
        <f t="shared" si="49"/>
        <v/>
      </c>
      <c r="BA478" s="7" t="str">
        <f>IFERROR(IF(AX478-AX477&lt;=0,"",AZ478/SQRT(Table_pg8[[#This Row],[Удельное сопротивление грунта, Ом·м]])),AZ478/SQRT(Table_pg8[[#This Row],[Удельное сопротивление грунта, Ом·м]]))</f>
        <v/>
      </c>
      <c r="BC478" s="62"/>
      <c r="BD478" s="44"/>
      <c r="BE478" s="43"/>
      <c r="BF478" s="7" t="str">
        <f t="shared" si="47"/>
        <v/>
      </c>
      <c r="BG478" s="7" t="str">
        <f>IFERROR(IF(BD478-AX497&lt;=0,"",BF478/SQRT(Table_pg9[[#This Row],[Удельное сопротивление грунта, Ом·м]])),BF478/SQRT(Table_pg9[[#This Row],[Удельное сопротивление грунта, Ом·м]]))</f>
        <v/>
      </c>
      <c r="BI478" s="62"/>
      <c r="BJ478" s="44"/>
      <c r="BK478" s="43"/>
      <c r="BL478" s="7" t="str">
        <f t="shared" si="50"/>
        <v/>
      </c>
      <c r="BM478" s="7" t="str">
        <f>IFERROR(IF(BJ478-BD507&lt;=0,"",BL478/SQRT(Table_pg10[[#This Row],[Удельное сопротивление грунта, Ом·м]])),BL478/SQRT(Table_pg10[[#This Row],[Удельное сопротивление грунта, Ом·м]]))</f>
        <v/>
      </c>
    </row>
    <row r="479" spans="1:65">
      <c r="A479" s="42"/>
      <c r="B479" s="44"/>
      <c r="C479" s="43"/>
      <c r="D479" s="7" t="str">
        <f t="shared" si="51"/>
        <v/>
      </c>
      <c r="E479" s="7" t="str">
        <f>IFERROR(IF(B479-B478&lt;=0,"",D479/SQRT(Table_pg[[#This Row],[Удельное сопротивление грунта, Ом·м]])),D479/SQRT(Table_pg[[#This Row],[Удельное сопротивление грунта, Ом·м]]))</f>
        <v/>
      </c>
      <c r="G479" s="49"/>
      <c r="H479" s="59"/>
      <c r="I479" s="56"/>
      <c r="J479" s="52" t="str">
        <f t="shared" si="52"/>
        <v/>
      </c>
      <c r="K479" s="7" t="str">
        <f>IFERROR(IF(H479-H478&lt;=0,"",J479/SQRT(Table_pg1[[#This Row],[Удельное сопротивление грунта, Ом·м]])),J479/SQRT(Table_pg1[[#This Row],[Удельное сопротивление грунта, Ом·м]]))</f>
        <v/>
      </c>
      <c r="M479" s="42"/>
      <c r="N479" s="44"/>
      <c r="O479" s="43"/>
      <c r="P479" s="7" t="str">
        <f t="shared" si="53"/>
        <v/>
      </c>
      <c r="Q479" s="7" t="str">
        <f>IFERROR(IF(N479-N478&lt;=0,"",P479/SQRT(Table_pg2[[#This Row],[Удельное сопротивление грунта, Ом·м]])),P479/SQRT(Table_pg2[[#This Row],[Удельное сопротивление грунта, Ом·м]]))</f>
        <v/>
      </c>
      <c r="S479" s="42"/>
      <c r="T479" s="44"/>
      <c r="U479" s="43"/>
      <c r="V479" s="7" t="str">
        <f t="shared" si="54"/>
        <v/>
      </c>
      <c r="W479" s="7" t="str">
        <f>IFERROR(IF(T479-T478&lt;=0,"",V479/SQRT(Table_pg3[[#This Row],[Удельное сопротивление грунта, Ом·м]])),V479/SQRT(Table_pg3[[#This Row],[Удельное сопротивление грунта, Ом·м]]))</f>
        <v/>
      </c>
      <c r="Y479" s="42"/>
      <c r="Z479" s="44"/>
      <c r="AA479" s="43"/>
      <c r="AB479" s="7" t="str">
        <f t="shared" si="57"/>
        <v/>
      </c>
      <c r="AC479" s="7" t="str">
        <f>IFERROR(IF(Z479-Z478&lt;=0,"",AB479/SQRT(Table_pg4[[#This Row],[Удельное сопротивление грунта, Ом·м]])),AB479/SQRT(Table_pg4[[#This Row],[Удельное сопротивление грунта, Ом·м]]))</f>
        <v/>
      </c>
      <c r="AE479" s="42"/>
      <c r="AF479" s="44"/>
      <c r="AG479" s="43"/>
      <c r="AH479" s="7" t="str">
        <f t="shared" si="55"/>
        <v/>
      </c>
      <c r="AI479" s="7" t="str">
        <f>IFERROR(IF(AF479-AF478&lt;=0,"",AH479/SQRT(Table_pg5[[#This Row],[Удельное сопротивление грунта, Ом·м]])),AH479/SQRT(Table_pg5[[#This Row],[Удельное сопротивление грунта, Ом·м]]))</f>
        <v/>
      </c>
      <c r="AK479" s="42"/>
      <c r="AL479" s="44"/>
      <c r="AM479" s="43"/>
      <c r="AN479" s="7" t="str">
        <f t="shared" si="48"/>
        <v/>
      </c>
      <c r="AO479" s="7" t="str">
        <f>IFERROR(IF(AL479-AL478&lt;=0,"",AN479/SQRT(Table_pg6[[#This Row],[Удельное сопротивление грунта, Ом·м]])),AN479/SQRT(Table_pg6[[#This Row],[Удельное сопротивление грунта, Ом·м]]))</f>
        <v/>
      </c>
      <c r="AQ479" s="42"/>
      <c r="AR479" s="44"/>
      <c r="AS479" s="43"/>
      <c r="AT479" s="7" t="str">
        <f t="shared" si="56"/>
        <v/>
      </c>
      <c r="AU479" s="7" t="str">
        <f>IFERROR(IF(AR479-AR478&lt;=0,"",AT479/SQRT(Table_pg7[[#This Row],[Удельное сопротивление грунта, Ом·м]])),AT479/SQRT(Table_pg7[[#This Row],[Удельное сопротивление грунта, Ом·м]]))</f>
        <v/>
      </c>
      <c r="AW479" s="42"/>
      <c r="AX479" s="44"/>
      <c r="AY479" s="43"/>
      <c r="AZ479" s="7" t="str">
        <f t="shared" si="49"/>
        <v/>
      </c>
      <c r="BA479" s="7" t="str">
        <f>IFERROR(IF(AX479-AX478&lt;=0,"",AZ479/SQRT(Table_pg8[[#This Row],[Удельное сопротивление грунта, Ом·м]])),AZ479/SQRT(Table_pg8[[#This Row],[Удельное сопротивление грунта, Ом·м]]))</f>
        <v/>
      </c>
      <c r="BC479" s="42"/>
      <c r="BD479" s="44"/>
      <c r="BE479" s="43"/>
      <c r="BF479" s="7" t="str">
        <f t="shared" si="47"/>
        <v/>
      </c>
      <c r="BG479" s="7" t="str">
        <f>IFERROR(IF(BD479-AX498&lt;=0,"",BF479/SQRT(Table_pg9[[#This Row],[Удельное сопротивление грунта, Ом·м]])),BF479/SQRT(Table_pg9[[#This Row],[Удельное сопротивление грунта, Ом·м]]))</f>
        <v/>
      </c>
      <c r="BI479" s="42"/>
      <c r="BJ479" s="44"/>
      <c r="BK479" s="43"/>
      <c r="BL479" s="7" t="str">
        <f t="shared" si="50"/>
        <v/>
      </c>
      <c r="BM479" s="7" t="str">
        <f>IFERROR(IF(BJ479-BD508&lt;=0,"",BL479/SQRT(Table_pg10[[#This Row],[Удельное сопротивление грунта, Ом·м]])),BL479/SQRT(Table_pg10[[#This Row],[Удельное сопротивление грунта, Ом·м]]))</f>
        <v/>
      </c>
    </row>
    <row r="480" spans="1:65">
      <c r="A480" s="62"/>
      <c r="B480" s="44"/>
      <c r="C480" s="43"/>
      <c r="D480" s="7" t="str">
        <f t="shared" si="51"/>
        <v/>
      </c>
      <c r="E480" s="7" t="str">
        <f>IFERROR(IF(B480-B479&lt;=0,"",D480/SQRT(Table_pg[[#This Row],[Удельное сопротивление грунта, Ом·м]])),D480/SQRT(Table_pg[[#This Row],[Удельное сопротивление грунта, Ом·м]]))</f>
        <v/>
      </c>
      <c r="G480" s="38"/>
      <c r="H480" s="58"/>
      <c r="I480" s="55"/>
      <c r="J480" s="53" t="str">
        <f t="shared" si="52"/>
        <v/>
      </c>
      <c r="K480" s="7" t="str">
        <f>IFERROR(IF(H480-H479&lt;=0,"",J480/SQRT(Table_pg1[[#This Row],[Удельное сопротивление грунта, Ом·м]])),J480/SQRT(Table_pg1[[#This Row],[Удельное сопротивление грунта, Ом·м]]))</f>
        <v/>
      </c>
      <c r="M480" s="62"/>
      <c r="N480" s="44"/>
      <c r="O480" s="43"/>
      <c r="P480" s="7" t="str">
        <f t="shared" si="53"/>
        <v/>
      </c>
      <c r="Q480" s="7" t="str">
        <f>IFERROR(IF(N480-N479&lt;=0,"",P480/SQRT(Table_pg2[[#This Row],[Удельное сопротивление грунта, Ом·м]])),P480/SQRT(Table_pg2[[#This Row],[Удельное сопротивление грунта, Ом·м]]))</f>
        <v/>
      </c>
      <c r="S480" s="62"/>
      <c r="T480" s="44"/>
      <c r="U480" s="43"/>
      <c r="V480" s="7" t="str">
        <f t="shared" si="54"/>
        <v/>
      </c>
      <c r="W480" s="7" t="str">
        <f>IFERROR(IF(T480-T479&lt;=0,"",V480/SQRT(Table_pg3[[#This Row],[Удельное сопротивление грунта, Ом·м]])),V480/SQRT(Table_pg3[[#This Row],[Удельное сопротивление грунта, Ом·м]]))</f>
        <v/>
      </c>
      <c r="Y480" s="62"/>
      <c r="Z480" s="44"/>
      <c r="AA480" s="43"/>
      <c r="AB480" s="7" t="str">
        <f t="shared" si="57"/>
        <v/>
      </c>
      <c r="AC480" s="7" t="str">
        <f>IFERROR(IF(Z480-Z479&lt;=0,"",AB480/SQRT(Table_pg4[[#This Row],[Удельное сопротивление грунта, Ом·м]])),AB480/SQRT(Table_pg4[[#This Row],[Удельное сопротивление грунта, Ом·м]]))</f>
        <v/>
      </c>
      <c r="AE480" s="62"/>
      <c r="AF480" s="44"/>
      <c r="AG480" s="43"/>
      <c r="AH480" s="7" t="str">
        <f t="shared" si="55"/>
        <v/>
      </c>
      <c r="AI480" s="7" t="str">
        <f>IFERROR(IF(AF480-AF479&lt;=0,"",AH480/SQRT(Table_pg5[[#This Row],[Удельное сопротивление грунта, Ом·м]])),AH480/SQRT(Table_pg5[[#This Row],[Удельное сопротивление грунта, Ом·м]]))</f>
        <v/>
      </c>
      <c r="AK480" s="62"/>
      <c r="AL480" s="44"/>
      <c r="AM480" s="43"/>
      <c r="AN480" s="7" t="str">
        <f t="shared" si="48"/>
        <v/>
      </c>
      <c r="AO480" s="7" t="str">
        <f>IFERROR(IF(AL480-AL479&lt;=0,"",AN480/SQRT(Table_pg6[[#This Row],[Удельное сопротивление грунта, Ом·м]])),AN480/SQRT(Table_pg6[[#This Row],[Удельное сопротивление грунта, Ом·м]]))</f>
        <v/>
      </c>
      <c r="AQ480" s="62"/>
      <c r="AR480" s="44"/>
      <c r="AS480" s="43"/>
      <c r="AT480" s="7" t="str">
        <f t="shared" si="56"/>
        <v/>
      </c>
      <c r="AU480" s="7" t="str">
        <f>IFERROR(IF(AR480-AR479&lt;=0,"",AT480/SQRT(Table_pg7[[#This Row],[Удельное сопротивление грунта, Ом·м]])),AT480/SQRT(Table_pg7[[#This Row],[Удельное сопротивление грунта, Ом·м]]))</f>
        <v/>
      </c>
      <c r="AW480" s="62"/>
      <c r="AX480" s="44"/>
      <c r="AY480" s="43"/>
      <c r="AZ480" s="7" t="str">
        <f t="shared" si="49"/>
        <v/>
      </c>
      <c r="BA480" s="7" t="str">
        <f>IFERROR(IF(AX480-AX479&lt;=0,"",AZ480/SQRT(Table_pg8[[#This Row],[Удельное сопротивление грунта, Ом·м]])),AZ480/SQRT(Table_pg8[[#This Row],[Удельное сопротивление грунта, Ом·м]]))</f>
        <v/>
      </c>
      <c r="BC480" s="62"/>
      <c r="BD480" s="44"/>
      <c r="BE480" s="43"/>
      <c r="BF480" s="7" t="str">
        <f t="shared" si="47"/>
        <v/>
      </c>
      <c r="BG480" s="7" t="str">
        <f>IFERROR(IF(BD480-AX499&lt;=0,"",BF480/SQRT(Table_pg9[[#This Row],[Удельное сопротивление грунта, Ом·м]])),BF480/SQRT(Table_pg9[[#This Row],[Удельное сопротивление грунта, Ом·м]]))</f>
        <v/>
      </c>
      <c r="BI480" s="62"/>
      <c r="BJ480" s="44"/>
      <c r="BK480" s="43"/>
      <c r="BL480" s="7" t="str">
        <f t="shared" si="50"/>
        <v/>
      </c>
      <c r="BM480" s="7" t="str">
        <f>IFERROR(IF(BJ480-BD509&lt;=0,"",BL480/SQRT(Table_pg10[[#This Row],[Удельное сопротивление грунта, Ом·м]])),BL480/SQRT(Table_pg10[[#This Row],[Удельное сопротивление грунта, Ом·м]]))</f>
        <v/>
      </c>
    </row>
    <row r="481" spans="1:65">
      <c r="A481" s="42"/>
      <c r="B481" s="44"/>
      <c r="C481" s="43"/>
      <c r="D481" s="7" t="str">
        <f t="shared" si="51"/>
        <v/>
      </c>
      <c r="E481" s="7" t="str">
        <f>IFERROR(IF(B481-B480&lt;=0,"",D481/SQRT(Table_pg[[#This Row],[Удельное сопротивление грунта, Ом·м]])),D481/SQRT(Table_pg[[#This Row],[Удельное сопротивление грунта, Ом·м]]))</f>
        <v/>
      </c>
      <c r="G481" s="49"/>
      <c r="H481" s="59"/>
      <c r="I481" s="56"/>
      <c r="J481" s="52" t="str">
        <f t="shared" si="52"/>
        <v/>
      </c>
      <c r="K481" s="7" t="str">
        <f>IFERROR(IF(H481-H480&lt;=0,"",J481/SQRT(Table_pg1[[#This Row],[Удельное сопротивление грунта, Ом·м]])),J481/SQRT(Table_pg1[[#This Row],[Удельное сопротивление грунта, Ом·м]]))</f>
        <v/>
      </c>
      <c r="M481" s="42"/>
      <c r="N481" s="44"/>
      <c r="O481" s="43"/>
      <c r="P481" s="7" t="str">
        <f t="shared" si="53"/>
        <v/>
      </c>
      <c r="Q481" s="7" t="str">
        <f>IFERROR(IF(N481-N480&lt;=0,"",P481/SQRT(Table_pg2[[#This Row],[Удельное сопротивление грунта, Ом·м]])),P481/SQRT(Table_pg2[[#This Row],[Удельное сопротивление грунта, Ом·м]]))</f>
        <v/>
      </c>
      <c r="S481" s="42"/>
      <c r="T481" s="44"/>
      <c r="U481" s="43"/>
      <c r="V481" s="7" t="str">
        <f t="shared" si="54"/>
        <v/>
      </c>
      <c r="W481" s="7" t="str">
        <f>IFERROR(IF(T481-T480&lt;=0,"",V481/SQRT(Table_pg3[[#This Row],[Удельное сопротивление грунта, Ом·м]])),V481/SQRT(Table_pg3[[#This Row],[Удельное сопротивление грунта, Ом·м]]))</f>
        <v/>
      </c>
      <c r="Y481" s="42"/>
      <c r="Z481" s="44"/>
      <c r="AA481" s="43"/>
      <c r="AB481" s="7" t="str">
        <f t="shared" si="57"/>
        <v/>
      </c>
      <c r="AC481" s="7" t="str">
        <f>IFERROR(IF(Z481-Z480&lt;=0,"",AB481/SQRT(Table_pg4[[#This Row],[Удельное сопротивление грунта, Ом·м]])),AB481/SQRT(Table_pg4[[#This Row],[Удельное сопротивление грунта, Ом·м]]))</f>
        <v/>
      </c>
      <c r="AE481" s="42"/>
      <c r="AF481" s="44"/>
      <c r="AG481" s="43"/>
      <c r="AH481" s="7" t="str">
        <f t="shared" si="55"/>
        <v/>
      </c>
      <c r="AI481" s="7" t="str">
        <f>IFERROR(IF(AF481-AF480&lt;=0,"",AH481/SQRT(Table_pg5[[#This Row],[Удельное сопротивление грунта, Ом·м]])),AH481/SQRT(Table_pg5[[#This Row],[Удельное сопротивление грунта, Ом·м]]))</f>
        <v/>
      </c>
      <c r="AK481" s="42"/>
      <c r="AL481" s="44"/>
      <c r="AM481" s="43"/>
      <c r="AN481" s="7" t="str">
        <f t="shared" si="48"/>
        <v/>
      </c>
      <c r="AO481" s="7" t="str">
        <f>IFERROR(IF(AL481-AL480&lt;=0,"",AN481/SQRT(Table_pg6[[#This Row],[Удельное сопротивление грунта, Ом·м]])),AN481/SQRT(Table_pg6[[#This Row],[Удельное сопротивление грунта, Ом·м]]))</f>
        <v/>
      </c>
      <c r="AQ481" s="42"/>
      <c r="AR481" s="44"/>
      <c r="AS481" s="43"/>
      <c r="AT481" s="7" t="str">
        <f t="shared" si="56"/>
        <v/>
      </c>
      <c r="AU481" s="7" t="str">
        <f>IFERROR(IF(AR481-AR480&lt;=0,"",AT481/SQRT(Table_pg7[[#This Row],[Удельное сопротивление грунта, Ом·м]])),AT481/SQRT(Table_pg7[[#This Row],[Удельное сопротивление грунта, Ом·м]]))</f>
        <v/>
      </c>
      <c r="AW481" s="42"/>
      <c r="AX481" s="44"/>
      <c r="AY481" s="43"/>
      <c r="AZ481" s="7" t="str">
        <f t="shared" si="49"/>
        <v/>
      </c>
      <c r="BA481" s="7" t="str">
        <f>IFERROR(IF(AX481-AX480&lt;=0,"",AZ481/SQRT(Table_pg8[[#This Row],[Удельное сопротивление грунта, Ом·м]])),AZ481/SQRT(Table_pg8[[#This Row],[Удельное сопротивление грунта, Ом·м]]))</f>
        <v/>
      </c>
      <c r="BC481" s="42"/>
      <c r="BD481" s="44"/>
      <c r="BE481" s="43"/>
      <c r="BF481" s="7" t="str">
        <f t="shared" si="47"/>
        <v/>
      </c>
      <c r="BG481" s="7" t="str">
        <f>IFERROR(IF(BD481-AX500&lt;=0,"",BF481/SQRT(Table_pg9[[#This Row],[Удельное сопротивление грунта, Ом·м]])),BF481/SQRT(Table_pg9[[#This Row],[Удельное сопротивление грунта, Ом·м]]))</f>
        <v/>
      </c>
      <c r="BI481" s="42"/>
      <c r="BJ481" s="44"/>
      <c r="BK481" s="43"/>
      <c r="BL481" s="7" t="str">
        <f t="shared" si="50"/>
        <v/>
      </c>
      <c r="BM481" s="7" t="str">
        <f>IFERROR(IF(BJ481-BD510&lt;=0,"",BL481/SQRT(Table_pg10[[#This Row],[Удельное сопротивление грунта, Ом·м]])),BL481/SQRT(Table_pg10[[#This Row],[Удельное сопротивление грунта, Ом·м]]))</f>
        <v/>
      </c>
    </row>
    <row r="482" spans="1:65">
      <c r="A482" s="62"/>
      <c r="B482" s="44"/>
      <c r="C482" s="43"/>
      <c r="D482" s="7" t="str">
        <f t="shared" si="51"/>
        <v/>
      </c>
      <c r="E482" s="7" t="str">
        <f>IFERROR(IF(B482-B481&lt;=0,"",D482/SQRT(Table_pg[[#This Row],[Удельное сопротивление грунта, Ом·м]])),D482/SQRT(Table_pg[[#This Row],[Удельное сопротивление грунта, Ом·м]]))</f>
        <v/>
      </c>
      <c r="G482" s="38"/>
      <c r="H482" s="58"/>
      <c r="I482" s="55"/>
      <c r="J482" s="53" t="str">
        <f t="shared" si="52"/>
        <v/>
      </c>
      <c r="K482" s="7" t="str">
        <f>IFERROR(IF(H482-H481&lt;=0,"",J482/SQRT(Table_pg1[[#This Row],[Удельное сопротивление грунта, Ом·м]])),J482/SQRT(Table_pg1[[#This Row],[Удельное сопротивление грунта, Ом·м]]))</f>
        <v/>
      </c>
      <c r="M482" s="62"/>
      <c r="N482" s="44"/>
      <c r="O482" s="43"/>
      <c r="P482" s="7" t="str">
        <f t="shared" si="53"/>
        <v/>
      </c>
      <c r="Q482" s="7" t="str">
        <f>IFERROR(IF(N482-N481&lt;=0,"",P482/SQRT(Table_pg2[[#This Row],[Удельное сопротивление грунта, Ом·м]])),P482/SQRT(Table_pg2[[#This Row],[Удельное сопротивление грунта, Ом·м]]))</f>
        <v/>
      </c>
      <c r="S482" s="62"/>
      <c r="T482" s="44"/>
      <c r="U482" s="43"/>
      <c r="V482" s="7" t="str">
        <f t="shared" si="54"/>
        <v/>
      </c>
      <c r="W482" s="7" t="str">
        <f>IFERROR(IF(T482-T481&lt;=0,"",V482/SQRT(Table_pg3[[#This Row],[Удельное сопротивление грунта, Ом·м]])),V482/SQRT(Table_pg3[[#This Row],[Удельное сопротивление грунта, Ом·м]]))</f>
        <v/>
      </c>
      <c r="Y482" s="62"/>
      <c r="Z482" s="44"/>
      <c r="AA482" s="43"/>
      <c r="AB482" s="7" t="str">
        <f t="shared" si="57"/>
        <v/>
      </c>
      <c r="AC482" s="7" t="str">
        <f>IFERROR(IF(Z482-Z481&lt;=0,"",AB482/SQRT(Table_pg4[[#This Row],[Удельное сопротивление грунта, Ом·м]])),AB482/SQRT(Table_pg4[[#This Row],[Удельное сопротивление грунта, Ом·м]]))</f>
        <v/>
      </c>
      <c r="AE482" s="62"/>
      <c r="AF482" s="44"/>
      <c r="AG482" s="43"/>
      <c r="AH482" s="7" t="str">
        <f t="shared" si="55"/>
        <v/>
      </c>
      <c r="AI482" s="7" t="str">
        <f>IFERROR(IF(AF482-AF481&lt;=0,"",AH482/SQRT(Table_pg5[[#This Row],[Удельное сопротивление грунта, Ом·м]])),AH482/SQRT(Table_pg5[[#This Row],[Удельное сопротивление грунта, Ом·м]]))</f>
        <v/>
      </c>
      <c r="AK482" s="62"/>
      <c r="AL482" s="44"/>
      <c r="AM482" s="43"/>
      <c r="AN482" s="7" t="str">
        <f t="shared" si="48"/>
        <v/>
      </c>
      <c r="AO482" s="7" t="str">
        <f>IFERROR(IF(AL482-AL481&lt;=0,"",AN482/SQRT(Table_pg6[[#This Row],[Удельное сопротивление грунта, Ом·м]])),AN482/SQRT(Table_pg6[[#This Row],[Удельное сопротивление грунта, Ом·м]]))</f>
        <v/>
      </c>
      <c r="AQ482" s="62"/>
      <c r="AR482" s="44"/>
      <c r="AS482" s="43"/>
      <c r="AT482" s="7" t="str">
        <f t="shared" si="56"/>
        <v/>
      </c>
      <c r="AU482" s="7" t="str">
        <f>IFERROR(IF(AR482-AR481&lt;=0,"",AT482/SQRT(Table_pg7[[#This Row],[Удельное сопротивление грунта, Ом·м]])),AT482/SQRT(Table_pg7[[#This Row],[Удельное сопротивление грунта, Ом·м]]))</f>
        <v/>
      </c>
      <c r="AW482" s="62"/>
      <c r="AX482" s="44"/>
      <c r="AY482" s="43"/>
      <c r="AZ482" s="7" t="str">
        <f t="shared" si="49"/>
        <v/>
      </c>
      <c r="BA482" s="7" t="str">
        <f>IFERROR(IF(AX482-AX481&lt;=0,"",AZ482/SQRT(Table_pg8[[#This Row],[Удельное сопротивление грунта, Ом·м]])),AZ482/SQRT(Table_pg8[[#This Row],[Удельное сопротивление грунта, Ом·м]]))</f>
        <v/>
      </c>
      <c r="BC482" s="62"/>
      <c r="BD482" s="44"/>
      <c r="BE482" s="43"/>
      <c r="BF482" s="7" t="str">
        <f t="shared" ref="BF482:BF545" si="58">IFERROR(IF(BD482-BD481&lt;=0,"",(BD482-BD481)*1000),100)</f>
        <v/>
      </c>
      <c r="BG482" s="7" t="str">
        <f>IFERROR(IF(BD482-AX501&lt;=0,"",BF482/SQRT(Table_pg9[[#This Row],[Удельное сопротивление грунта, Ом·м]])),BF482/SQRT(Table_pg9[[#This Row],[Удельное сопротивление грунта, Ом·м]]))</f>
        <v/>
      </c>
      <c r="BI482" s="62"/>
      <c r="BJ482" s="44"/>
      <c r="BK482" s="43"/>
      <c r="BL482" s="7" t="str">
        <f t="shared" si="50"/>
        <v/>
      </c>
      <c r="BM482" s="7" t="str">
        <f>IFERROR(IF(BJ482-BD511&lt;=0,"",BL482/SQRT(Table_pg10[[#This Row],[Удельное сопротивление грунта, Ом·м]])),BL482/SQRT(Table_pg10[[#This Row],[Удельное сопротивление грунта, Ом·м]]))</f>
        <v/>
      </c>
    </row>
    <row r="483" spans="1:65">
      <c r="A483" s="42"/>
      <c r="B483" s="44"/>
      <c r="C483" s="43"/>
      <c r="D483" s="7" t="str">
        <f t="shared" si="51"/>
        <v/>
      </c>
      <c r="E483" s="7" t="str">
        <f>IFERROR(IF(B483-B482&lt;=0,"",D483/SQRT(Table_pg[[#This Row],[Удельное сопротивление грунта, Ом·м]])),D483/SQRT(Table_pg[[#This Row],[Удельное сопротивление грунта, Ом·м]]))</f>
        <v/>
      </c>
      <c r="G483" s="49"/>
      <c r="H483" s="59"/>
      <c r="I483" s="56"/>
      <c r="J483" s="52" t="str">
        <f t="shared" si="52"/>
        <v/>
      </c>
      <c r="K483" s="7" t="str">
        <f>IFERROR(IF(H483-H482&lt;=0,"",J483/SQRT(Table_pg1[[#This Row],[Удельное сопротивление грунта, Ом·м]])),J483/SQRT(Table_pg1[[#This Row],[Удельное сопротивление грунта, Ом·м]]))</f>
        <v/>
      </c>
      <c r="M483" s="42"/>
      <c r="N483" s="44"/>
      <c r="O483" s="43"/>
      <c r="P483" s="7" t="str">
        <f t="shared" si="53"/>
        <v/>
      </c>
      <c r="Q483" s="7" t="str">
        <f>IFERROR(IF(N483-N482&lt;=0,"",P483/SQRT(Table_pg2[[#This Row],[Удельное сопротивление грунта, Ом·м]])),P483/SQRT(Table_pg2[[#This Row],[Удельное сопротивление грунта, Ом·м]]))</f>
        <v/>
      </c>
      <c r="S483" s="42"/>
      <c r="T483" s="44"/>
      <c r="U483" s="43"/>
      <c r="V483" s="7" t="str">
        <f t="shared" si="54"/>
        <v/>
      </c>
      <c r="W483" s="7" t="str">
        <f>IFERROR(IF(T483-T482&lt;=0,"",V483/SQRT(Table_pg3[[#This Row],[Удельное сопротивление грунта, Ом·м]])),V483/SQRT(Table_pg3[[#This Row],[Удельное сопротивление грунта, Ом·м]]))</f>
        <v/>
      </c>
      <c r="Y483" s="42"/>
      <c r="Z483" s="44"/>
      <c r="AA483" s="43"/>
      <c r="AB483" s="7" t="str">
        <f t="shared" si="57"/>
        <v/>
      </c>
      <c r="AC483" s="7" t="str">
        <f>IFERROR(IF(Z483-Z482&lt;=0,"",AB483/SQRT(Table_pg4[[#This Row],[Удельное сопротивление грунта, Ом·м]])),AB483/SQRT(Table_pg4[[#This Row],[Удельное сопротивление грунта, Ом·м]]))</f>
        <v/>
      </c>
      <c r="AE483" s="42"/>
      <c r="AF483" s="44"/>
      <c r="AG483" s="43"/>
      <c r="AH483" s="7" t="str">
        <f t="shared" si="55"/>
        <v/>
      </c>
      <c r="AI483" s="7" t="str">
        <f>IFERROR(IF(AF483-AF482&lt;=0,"",AH483/SQRT(Table_pg5[[#This Row],[Удельное сопротивление грунта, Ом·м]])),AH483/SQRT(Table_pg5[[#This Row],[Удельное сопротивление грунта, Ом·м]]))</f>
        <v/>
      </c>
      <c r="AK483" s="42"/>
      <c r="AL483" s="44"/>
      <c r="AM483" s="43"/>
      <c r="AN483" s="7" t="str">
        <f t="shared" si="48"/>
        <v/>
      </c>
      <c r="AO483" s="7" t="str">
        <f>IFERROR(IF(AL483-AL482&lt;=0,"",AN483/SQRT(Table_pg6[[#This Row],[Удельное сопротивление грунта, Ом·м]])),AN483/SQRT(Table_pg6[[#This Row],[Удельное сопротивление грунта, Ом·м]]))</f>
        <v/>
      </c>
      <c r="AQ483" s="42"/>
      <c r="AR483" s="44"/>
      <c r="AS483" s="43"/>
      <c r="AT483" s="7" t="str">
        <f t="shared" si="56"/>
        <v/>
      </c>
      <c r="AU483" s="7" t="str">
        <f>IFERROR(IF(AR483-AR482&lt;=0,"",AT483/SQRT(Table_pg7[[#This Row],[Удельное сопротивление грунта, Ом·м]])),AT483/SQRT(Table_pg7[[#This Row],[Удельное сопротивление грунта, Ом·м]]))</f>
        <v/>
      </c>
      <c r="AW483" s="42"/>
      <c r="AX483" s="44"/>
      <c r="AY483" s="43"/>
      <c r="AZ483" s="7" t="str">
        <f t="shared" si="49"/>
        <v/>
      </c>
      <c r="BA483" s="7" t="str">
        <f>IFERROR(IF(AX483-AX482&lt;=0,"",AZ483/SQRT(Table_pg8[[#This Row],[Удельное сопротивление грунта, Ом·м]])),AZ483/SQRT(Table_pg8[[#This Row],[Удельное сопротивление грунта, Ом·м]]))</f>
        <v/>
      </c>
      <c r="BC483" s="42"/>
      <c r="BD483" s="44"/>
      <c r="BE483" s="43"/>
      <c r="BF483" s="7" t="str">
        <f t="shared" si="58"/>
        <v/>
      </c>
      <c r="BG483" s="7" t="str">
        <f>IFERROR(IF(BD483-AX502&lt;=0,"",BF483/SQRT(Table_pg9[[#This Row],[Удельное сопротивление грунта, Ом·м]])),BF483/SQRT(Table_pg9[[#This Row],[Удельное сопротивление грунта, Ом·м]]))</f>
        <v/>
      </c>
      <c r="BI483" s="42"/>
      <c r="BJ483" s="44"/>
      <c r="BK483" s="43"/>
      <c r="BL483" s="7" t="str">
        <f t="shared" si="50"/>
        <v/>
      </c>
      <c r="BM483" s="7" t="str">
        <f>IFERROR(IF(BJ483-BD512&lt;=0,"",BL483/SQRT(Table_pg10[[#This Row],[Удельное сопротивление грунта, Ом·м]])),BL483/SQRT(Table_pg10[[#This Row],[Удельное сопротивление грунта, Ом·м]]))</f>
        <v/>
      </c>
    </row>
    <row r="484" spans="1:65">
      <c r="A484" s="62"/>
      <c r="B484" s="44"/>
      <c r="C484" s="43"/>
      <c r="D484" s="7" t="str">
        <f t="shared" si="51"/>
        <v/>
      </c>
      <c r="E484" s="7" t="str">
        <f>IFERROR(IF(B484-B483&lt;=0,"",D484/SQRT(Table_pg[[#This Row],[Удельное сопротивление грунта, Ом·м]])),D484/SQRT(Table_pg[[#This Row],[Удельное сопротивление грунта, Ом·м]]))</f>
        <v/>
      </c>
      <c r="G484" s="38"/>
      <c r="H484" s="58"/>
      <c r="I484" s="55"/>
      <c r="J484" s="53" t="str">
        <f t="shared" si="52"/>
        <v/>
      </c>
      <c r="K484" s="7" t="str">
        <f>IFERROR(IF(H484-H483&lt;=0,"",J484/SQRT(Table_pg1[[#This Row],[Удельное сопротивление грунта, Ом·м]])),J484/SQRT(Table_pg1[[#This Row],[Удельное сопротивление грунта, Ом·м]]))</f>
        <v/>
      </c>
      <c r="M484" s="62"/>
      <c r="N484" s="44"/>
      <c r="O484" s="43"/>
      <c r="P484" s="7" t="str">
        <f t="shared" si="53"/>
        <v/>
      </c>
      <c r="Q484" s="7" t="str">
        <f>IFERROR(IF(N484-N483&lt;=0,"",P484/SQRT(Table_pg2[[#This Row],[Удельное сопротивление грунта, Ом·м]])),P484/SQRT(Table_pg2[[#This Row],[Удельное сопротивление грунта, Ом·м]]))</f>
        <v/>
      </c>
      <c r="S484" s="62"/>
      <c r="T484" s="44"/>
      <c r="U484" s="43"/>
      <c r="V484" s="7" t="str">
        <f t="shared" si="54"/>
        <v/>
      </c>
      <c r="W484" s="7" t="str">
        <f>IFERROR(IF(T484-T483&lt;=0,"",V484/SQRT(Table_pg3[[#This Row],[Удельное сопротивление грунта, Ом·м]])),V484/SQRT(Table_pg3[[#This Row],[Удельное сопротивление грунта, Ом·м]]))</f>
        <v/>
      </c>
      <c r="Y484" s="62"/>
      <c r="Z484" s="44"/>
      <c r="AA484" s="43"/>
      <c r="AB484" s="7" t="str">
        <f t="shared" si="57"/>
        <v/>
      </c>
      <c r="AC484" s="7" t="str">
        <f>IFERROR(IF(Z484-Z483&lt;=0,"",AB484/SQRT(Table_pg4[[#This Row],[Удельное сопротивление грунта, Ом·м]])),AB484/SQRT(Table_pg4[[#This Row],[Удельное сопротивление грунта, Ом·м]]))</f>
        <v/>
      </c>
      <c r="AE484" s="62"/>
      <c r="AF484" s="44"/>
      <c r="AG484" s="43"/>
      <c r="AH484" s="7" t="str">
        <f t="shared" si="55"/>
        <v/>
      </c>
      <c r="AI484" s="7" t="str">
        <f>IFERROR(IF(AF484-AF483&lt;=0,"",AH484/SQRT(Table_pg5[[#This Row],[Удельное сопротивление грунта, Ом·м]])),AH484/SQRT(Table_pg5[[#This Row],[Удельное сопротивление грунта, Ом·м]]))</f>
        <v/>
      </c>
      <c r="AK484" s="62"/>
      <c r="AL484" s="44"/>
      <c r="AM484" s="43"/>
      <c r="AN484" s="7" t="str">
        <f t="shared" si="48"/>
        <v/>
      </c>
      <c r="AO484" s="7" t="str">
        <f>IFERROR(IF(AL484-AL483&lt;=0,"",AN484/SQRT(Table_pg6[[#This Row],[Удельное сопротивление грунта, Ом·м]])),AN484/SQRT(Table_pg6[[#This Row],[Удельное сопротивление грунта, Ом·м]]))</f>
        <v/>
      </c>
      <c r="AQ484" s="62"/>
      <c r="AR484" s="44"/>
      <c r="AS484" s="43"/>
      <c r="AT484" s="7" t="str">
        <f t="shared" si="56"/>
        <v/>
      </c>
      <c r="AU484" s="7" t="str">
        <f>IFERROR(IF(AR484-AR483&lt;=0,"",AT484/SQRT(Table_pg7[[#This Row],[Удельное сопротивление грунта, Ом·м]])),AT484/SQRT(Table_pg7[[#This Row],[Удельное сопротивление грунта, Ом·м]]))</f>
        <v/>
      </c>
      <c r="AW484" s="62"/>
      <c r="AX484" s="44"/>
      <c r="AY484" s="43"/>
      <c r="AZ484" s="7" t="str">
        <f t="shared" si="49"/>
        <v/>
      </c>
      <c r="BA484" s="7" t="str">
        <f>IFERROR(IF(AX484-AX483&lt;=0,"",AZ484/SQRT(Table_pg8[[#This Row],[Удельное сопротивление грунта, Ом·м]])),AZ484/SQRT(Table_pg8[[#This Row],[Удельное сопротивление грунта, Ом·м]]))</f>
        <v/>
      </c>
      <c r="BC484" s="62"/>
      <c r="BD484" s="44"/>
      <c r="BE484" s="43"/>
      <c r="BF484" s="7" t="str">
        <f t="shared" si="58"/>
        <v/>
      </c>
      <c r="BG484" s="7" t="str">
        <f>IFERROR(IF(BD484-AX503&lt;=0,"",BF484/SQRT(Table_pg9[[#This Row],[Удельное сопротивление грунта, Ом·м]])),BF484/SQRT(Table_pg9[[#This Row],[Удельное сопротивление грунта, Ом·м]]))</f>
        <v/>
      </c>
      <c r="BI484" s="62"/>
      <c r="BJ484" s="44"/>
      <c r="BK484" s="43"/>
      <c r="BL484" s="7" t="str">
        <f t="shared" si="50"/>
        <v/>
      </c>
      <c r="BM484" s="7" t="str">
        <f>IFERROR(IF(BJ484-BD513&lt;=0,"",BL484/SQRT(Table_pg10[[#This Row],[Удельное сопротивление грунта, Ом·м]])),BL484/SQRT(Table_pg10[[#This Row],[Удельное сопротивление грунта, Ом·м]]))</f>
        <v/>
      </c>
    </row>
    <row r="485" spans="1:65">
      <c r="A485" s="42"/>
      <c r="B485" s="44"/>
      <c r="C485" s="43"/>
      <c r="D485" s="7" t="str">
        <f t="shared" si="51"/>
        <v/>
      </c>
      <c r="E485" s="7" t="str">
        <f>IFERROR(IF(B485-B484&lt;=0,"",D485/SQRT(Table_pg[[#This Row],[Удельное сопротивление грунта, Ом·м]])),D485/SQRT(Table_pg[[#This Row],[Удельное сопротивление грунта, Ом·м]]))</f>
        <v/>
      </c>
      <c r="G485" s="49"/>
      <c r="H485" s="59"/>
      <c r="I485" s="56"/>
      <c r="J485" s="52" t="str">
        <f t="shared" si="52"/>
        <v/>
      </c>
      <c r="K485" s="7" t="str">
        <f>IFERROR(IF(H485-H484&lt;=0,"",J485/SQRT(Table_pg1[[#This Row],[Удельное сопротивление грунта, Ом·м]])),J485/SQRT(Table_pg1[[#This Row],[Удельное сопротивление грунта, Ом·м]]))</f>
        <v/>
      </c>
      <c r="M485" s="42"/>
      <c r="N485" s="44"/>
      <c r="O485" s="43"/>
      <c r="P485" s="7" t="str">
        <f t="shared" si="53"/>
        <v/>
      </c>
      <c r="Q485" s="7" t="str">
        <f>IFERROR(IF(N485-N484&lt;=0,"",P485/SQRT(Table_pg2[[#This Row],[Удельное сопротивление грунта, Ом·м]])),P485/SQRT(Table_pg2[[#This Row],[Удельное сопротивление грунта, Ом·м]]))</f>
        <v/>
      </c>
      <c r="S485" s="42"/>
      <c r="T485" s="44"/>
      <c r="U485" s="43"/>
      <c r="V485" s="7" t="str">
        <f t="shared" si="54"/>
        <v/>
      </c>
      <c r="W485" s="7" t="str">
        <f>IFERROR(IF(T485-T484&lt;=0,"",V485/SQRT(Table_pg3[[#This Row],[Удельное сопротивление грунта, Ом·м]])),V485/SQRT(Table_pg3[[#This Row],[Удельное сопротивление грунта, Ом·м]]))</f>
        <v/>
      </c>
      <c r="Y485" s="42"/>
      <c r="Z485" s="44"/>
      <c r="AA485" s="43"/>
      <c r="AB485" s="7" t="str">
        <f t="shared" si="57"/>
        <v/>
      </c>
      <c r="AC485" s="7" t="str">
        <f>IFERROR(IF(Z485-Z484&lt;=0,"",AB485/SQRT(Table_pg4[[#This Row],[Удельное сопротивление грунта, Ом·м]])),AB485/SQRT(Table_pg4[[#This Row],[Удельное сопротивление грунта, Ом·м]]))</f>
        <v/>
      </c>
      <c r="AE485" s="42"/>
      <c r="AF485" s="44"/>
      <c r="AG485" s="43"/>
      <c r="AH485" s="7" t="str">
        <f t="shared" si="55"/>
        <v/>
      </c>
      <c r="AI485" s="7" t="str">
        <f>IFERROR(IF(AF485-AF484&lt;=0,"",AH485/SQRT(Table_pg5[[#This Row],[Удельное сопротивление грунта, Ом·м]])),AH485/SQRT(Table_pg5[[#This Row],[Удельное сопротивление грунта, Ом·м]]))</f>
        <v/>
      </c>
      <c r="AK485" s="42"/>
      <c r="AL485" s="44"/>
      <c r="AM485" s="43"/>
      <c r="AN485" s="7" t="str">
        <f t="shared" si="48"/>
        <v/>
      </c>
      <c r="AO485" s="7" t="str">
        <f>IFERROR(IF(AL485-AL484&lt;=0,"",AN485/SQRT(Table_pg6[[#This Row],[Удельное сопротивление грунта, Ом·м]])),AN485/SQRT(Table_pg6[[#This Row],[Удельное сопротивление грунта, Ом·м]]))</f>
        <v/>
      </c>
      <c r="AQ485" s="42"/>
      <c r="AR485" s="44"/>
      <c r="AS485" s="43"/>
      <c r="AT485" s="7" t="str">
        <f t="shared" si="56"/>
        <v/>
      </c>
      <c r="AU485" s="7" t="str">
        <f>IFERROR(IF(AR485-AR484&lt;=0,"",AT485/SQRT(Table_pg7[[#This Row],[Удельное сопротивление грунта, Ом·м]])),AT485/SQRT(Table_pg7[[#This Row],[Удельное сопротивление грунта, Ом·м]]))</f>
        <v/>
      </c>
      <c r="AW485" s="42"/>
      <c r="AX485" s="44"/>
      <c r="AY485" s="43"/>
      <c r="AZ485" s="7" t="str">
        <f t="shared" si="49"/>
        <v/>
      </c>
      <c r="BA485" s="7" t="str">
        <f>IFERROR(IF(AX485-AX484&lt;=0,"",AZ485/SQRT(Table_pg8[[#This Row],[Удельное сопротивление грунта, Ом·м]])),AZ485/SQRT(Table_pg8[[#This Row],[Удельное сопротивление грунта, Ом·м]]))</f>
        <v/>
      </c>
      <c r="BC485" s="42"/>
      <c r="BD485" s="44"/>
      <c r="BE485" s="43"/>
      <c r="BF485" s="7" t="str">
        <f t="shared" si="58"/>
        <v/>
      </c>
      <c r="BG485" s="7" t="str">
        <f>IFERROR(IF(BD485-AX504&lt;=0,"",BF485/SQRT(Table_pg9[[#This Row],[Удельное сопротивление грунта, Ом·м]])),BF485/SQRT(Table_pg9[[#This Row],[Удельное сопротивление грунта, Ом·м]]))</f>
        <v/>
      </c>
      <c r="BI485" s="42"/>
      <c r="BJ485" s="44"/>
      <c r="BK485" s="43"/>
      <c r="BL485" s="7" t="str">
        <f t="shared" si="50"/>
        <v/>
      </c>
      <c r="BM485" s="7" t="str">
        <f>IFERROR(IF(BJ485-BD514&lt;=0,"",BL485/SQRT(Table_pg10[[#This Row],[Удельное сопротивление грунта, Ом·м]])),BL485/SQRT(Table_pg10[[#This Row],[Удельное сопротивление грунта, Ом·м]]))</f>
        <v/>
      </c>
    </row>
    <row r="486" spans="1:65">
      <c r="A486" s="62"/>
      <c r="B486" s="44"/>
      <c r="C486" s="43"/>
      <c r="D486" s="7" t="str">
        <f t="shared" si="51"/>
        <v/>
      </c>
      <c r="E486" s="7" t="str">
        <f>IFERROR(IF(B486-B485&lt;=0,"",D486/SQRT(Table_pg[[#This Row],[Удельное сопротивление грунта, Ом·м]])),D486/SQRT(Table_pg[[#This Row],[Удельное сопротивление грунта, Ом·м]]))</f>
        <v/>
      </c>
      <c r="G486" s="38"/>
      <c r="H486" s="58"/>
      <c r="I486" s="55"/>
      <c r="J486" s="53" t="str">
        <f t="shared" si="52"/>
        <v/>
      </c>
      <c r="K486" s="7" t="str">
        <f>IFERROR(IF(H486-H485&lt;=0,"",J486/SQRT(Table_pg1[[#This Row],[Удельное сопротивление грунта, Ом·м]])),J486/SQRT(Table_pg1[[#This Row],[Удельное сопротивление грунта, Ом·м]]))</f>
        <v/>
      </c>
      <c r="M486" s="62"/>
      <c r="N486" s="44"/>
      <c r="O486" s="43"/>
      <c r="P486" s="7" t="str">
        <f t="shared" si="53"/>
        <v/>
      </c>
      <c r="Q486" s="7" t="str">
        <f>IFERROR(IF(N486-N485&lt;=0,"",P486/SQRT(Table_pg2[[#This Row],[Удельное сопротивление грунта, Ом·м]])),P486/SQRT(Table_pg2[[#This Row],[Удельное сопротивление грунта, Ом·м]]))</f>
        <v/>
      </c>
      <c r="S486" s="62"/>
      <c r="T486" s="44"/>
      <c r="U486" s="43"/>
      <c r="V486" s="7" t="str">
        <f t="shared" si="54"/>
        <v/>
      </c>
      <c r="W486" s="7" t="str">
        <f>IFERROR(IF(T486-T485&lt;=0,"",V486/SQRT(Table_pg3[[#This Row],[Удельное сопротивление грунта, Ом·м]])),V486/SQRT(Table_pg3[[#This Row],[Удельное сопротивление грунта, Ом·м]]))</f>
        <v/>
      </c>
      <c r="Y486" s="62"/>
      <c r="Z486" s="44"/>
      <c r="AA486" s="43"/>
      <c r="AB486" s="7" t="str">
        <f t="shared" si="57"/>
        <v/>
      </c>
      <c r="AC486" s="7" t="str">
        <f>IFERROR(IF(Z486-Z485&lt;=0,"",AB486/SQRT(Table_pg4[[#This Row],[Удельное сопротивление грунта, Ом·м]])),AB486/SQRT(Table_pg4[[#This Row],[Удельное сопротивление грунта, Ом·м]]))</f>
        <v/>
      </c>
      <c r="AE486" s="62"/>
      <c r="AF486" s="44"/>
      <c r="AG486" s="43"/>
      <c r="AH486" s="7" t="str">
        <f t="shared" si="55"/>
        <v/>
      </c>
      <c r="AI486" s="7" t="str">
        <f>IFERROR(IF(AF486-AF485&lt;=0,"",AH486/SQRT(Table_pg5[[#This Row],[Удельное сопротивление грунта, Ом·м]])),AH486/SQRT(Table_pg5[[#This Row],[Удельное сопротивление грунта, Ом·м]]))</f>
        <v/>
      </c>
      <c r="AK486" s="62"/>
      <c r="AL486" s="44"/>
      <c r="AM486" s="43"/>
      <c r="AN486" s="7" t="str">
        <f t="shared" si="48"/>
        <v/>
      </c>
      <c r="AO486" s="7" t="str">
        <f>IFERROR(IF(AL486-AL485&lt;=0,"",AN486/SQRT(Table_pg6[[#This Row],[Удельное сопротивление грунта, Ом·м]])),AN486/SQRT(Table_pg6[[#This Row],[Удельное сопротивление грунта, Ом·м]]))</f>
        <v/>
      </c>
      <c r="AQ486" s="62"/>
      <c r="AR486" s="44"/>
      <c r="AS486" s="43"/>
      <c r="AT486" s="7" t="str">
        <f t="shared" si="56"/>
        <v/>
      </c>
      <c r="AU486" s="7" t="str">
        <f>IFERROR(IF(AR486-AR485&lt;=0,"",AT486/SQRT(Table_pg7[[#This Row],[Удельное сопротивление грунта, Ом·м]])),AT486/SQRT(Table_pg7[[#This Row],[Удельное сопротивление грунта, Ом·м]]))</f>
        <v/>
      </c>
      <c r="AW486" s="62"/>
      <c r="AX486" s="44"/>
      <c r="AY486" s="43"/>
      <c r="AZ486" s="7" t="str">
        <f t="shared" si="49"/>
        <v/>
      </c>
      <c r="BA486" s="7" t="str">
        <f>IFERROR(IF(AX486-AX485&lt;=0,"",AZ486/SQRT(Table_pg8[[#This Row],[Удельное сопротивление грунта, Ом·м]])),AZ486/SQRT(Table_pg8[[#This Row],[Удельное сопротивление грунта, Ом·м]]))</f>
        <v/>
      </c>
      <c r="BC486" s="62"/>
      <c r="BD486" s="44"/>
      <c r="BE486" s="43"/>
      <c r="BF486" s="7" t="str">
        <f t="shared" si="58"/>
        <v/>
      </c>
      <c r="BG486" s="7" t="str">
        <f>IFERROR(IF(BD486-AX505&lt;=0,"",BF486/SQRT(Table_pg9[[#This Row],[Удельное сопротивление грунта, Ом·м]])),BF486/SQRT(Table_pg9[[#This Row],[Удельное сопротивление грунта, Ом·м]]))</f>
        <v/>
      </c>
      <c r="BI486" s="62"/>
      <c r="BJ486" s="44"/>
      <c r="BK486" s="43"/>
      <c r="BL486" s="7" t="str">
        <f t="shared" si="50"/>
        <v/>
      </c>
      <c r="BM486" s="7" t="str">
        <f>IFERROR(IF(BJ486-BD515&lt;=0,"",BL486/SQRT(Table_pg10[[#This Row],[Удельное сопротивление грунта, Ом·м]])),BL486/SQRT(Table_pg10[[#This Row],[Удельное сопротивление грунта, Ом·м]]))</f>
        <v/>
      </c>
    </row>
    <row r="487" spans="1:65">
      <c r="A487" s="42"/>
      <c r="B487" s="44"/>
      <c r="C487" s="43"/>
      <c r="D487" s="7" t="str">
        <f t="shared" si="51"/>
        <v/>
      </c>
      <c r="E487" s="7" t="str">
        <f>IFERROR(IF(B487-B486&lt;=0,"",D487/SQRT(Table_pg[[#This Row],[Удельное сопротивление грунта, Ом·м]])),D487/SQRT(Table_pg[[#This Row],[Удельное сопротивление грунта, Ом·м]]))</f>
        <v/>
      </c>
      <c r="G487" s="49"/>
      <c r="H487" s="59"/>
      <c r="I487" s="56"/>
      <c r="J487" s="52" t="str">
        <f t="shared" si="52"/>
        <v/>
      </c>
      <c r="K487" s="7" t="str">
        <f>IFERROR(IF(H487-H486&lt;=0,"",J487/SQRT(Table_pg1[[#This Row],[Удельное сопротивление грунта, Ом·м]])),J487/SQRT(Table_pg1[[#This Row],[Удельное сопротивление грунта, Ом·м]]))</f>
        <v/>
      </c>
      <c r="M487" s="42"/>
      <c r="N487" s="44"/>
      <c r="O487" s="43"/>
      <c r="P487" s="7" t="str">
        <f t="shared" si="53"/>
        <v/>
      </c>
      <c r="Q487" s="7" t="str">
        <f>IFERROR(IF(N487-N486&lt;=0,"",P487/SQRT(Table_pg2[[#This Row],[Удельное сопротивление грунта, Ом·м]])),P487/SQRT(Table_pg2[[#This Row],[Удельное сопротивление грунта, Ом·м]]))</f>
        <v/>
      </c>
      <c r="S487" s="42"/>
      <c r="T487" s="44"/>
      <c r="U487" s="43"/>
      <c r="V487" s="7" t="str">
        <f t="shared" si="54"/>
        <v/>
      </c>
      <c r="W487" s="7" t="str">
        <f>IFERROR(IF(T487-T486&lt;=0,"",V487/SQRT(Table_pg3[[#This Row],[Удельное сопротивление грунта, Ом·м]])),V487/SQRT(Table_pg3[[#This Row],[Удельное сопротивление грунта, Ом·м]]))</f>
        <v/>
      </c>
      <c r="Y487" s="42"/>
      <c r="Z487" s="44"/>
      <c r="AA487" s="43"/>
      <c r="AB487" s="7" t="str">
        <f t="shared" si="57"/>
        <v/>
      </c>
      <c r="AC487" s="7" t="str">
        <f>IFERROR(IF(Z487-Z486&lt;=0,"",AB487/SQRT(Table_pg4[[#This Row],[Удельное сопротивление грунта, Ом·м]])),AB487/SQRT(Table_pg4[[#This Row],[Удельное сопротивление грунта, Ом·м]]))</f>
        <v/>
      </c>
      <c r="AE487" s="42"/>
      <c r="AF487" s="44"/>
      <c r="AG487" s="43"/>
      <c r="AH487" s="7" t="str">
        <f t="shared" si="55"/>
        <v/>
      </c>
      <c r="AI487" s="7" t="str">
        <f>IFERROR(IF(AF487-AF486&lt;=0,"",AH487/SQRT(Table_pg5[[#This Row],[Удельное сопротивление грунта, Ом·м]])),AH487/SQRT(Table_pg5[[#This Row],[Удельное сопротивление грунта, Ом·м]]))</f>
        <v/>
      </c>
      <c r="AK487" s="42"/>
      <c r="AL487" s="44"/>
      <c r="AM487" s="43"/>
      <c r="AN487" s="7" t="str">
        <f t="shared" si="48"/>
        <v/>
      </c>
      <c r="AO487" s="7" t="str">
        <f>IFERROR(IF(AL487-AL486&lt;=0,"",AN487/SQRT(Table_pg6[[#This Row],[Удельное сопротивление грунта, Ом·м]])),AN487/SQRT(Table_pg6[[#This Row],[Удельное сопротивление грунта, Ом·м]]))</f>
        <v/>
      </c>
      <c r="AQ487" s="42"/>
      <c r="AR487" s="44"/>
      <c r="AS487" s="43"/>
      <c r="AT487" s="7" t="str">
        <f t="shared" si="56"/>
        <v/>
      </c>
      <c r="AU487" s="7" t="str">
        <f>IFERROR(IF(AR487-AR486&lt;=0,"",AT487/SQRT(Table_pg7[[#This Row],[Удельное сопротивление грунта, Ом·м]])),AT487/SQRT(Table_pg7[[#This Row],[Удельное сопротивление грунта, Ом·м]]))</f>
        <v/>
      </c>
      <c r="AW487" s="42"/>
      <c r="AX487" s="44"/>
      <c r="AY487" s="43"/>
      <c r="AZ487" s="7" t="str">
        <f t="shared" si="49"/>
        <v/>
      </c>
      <c r="BA487" s="7" t="str">
        <f>IFERROR(IF(AX487-AX486&lt;=0,"",AZ487/SQRT(Table_pg8[[#This Row],[Удельное сопротивление грунта, Ом·м]])),AZ487/SQRT(Table_pg8[[#This Row],[Удельное сопротивление грунта, Ом·м]]))</f>
        <v/>
      </c>
      <c r="BC487" s="42"/>
      <c r="BD487" s="44"/>
      <c r="BE487" s="43"/>
      <c r="BF487" s="7" t="str">
        <f t="shared" si="58"/>
        <v/>
      </c>
      <c r="BG487" s="7" t="str">
        <f>IFERROR(IF(BD487-AX506&lt;=0,"",BF487/SQRT(Table_pg9[[#This Row],[Удельное сопротивление грунта, Ом·м]])),BF487/SQRT(Table_pg9[[#This Row],[Удельное сопротивление грунта, Ом·м]]))</f>
        <v/>
      </c>
      <c r="BI487" s="42"/>
      <c r="BJ487" s="44"/>
      <c r="BK487" s="43"/>
      <c r="BL487" s="7" t="str">
        <f t="shared" si="50"/>
        <v/>
      </c>
      <c r="BM487" s="7" t="str">
        <f>IFERROR(IF(BJ487-BD516&lt;=0,"",BL487/SQRT(Table_pg10[[#This Row],[Удельное сопротивление грунта, Ом·м]])),BL487/SQRT(Table_pg10[[#This Row],[Удельное сопротивление грунта, Ом·м]]))</f>
        <v/>
      </c>
    </row>
    <row r="488" spans="1:65">
      <c r="A488" s="62"/>
      <c r="B488" s="44"/>
      <c r="C488" s="43"/>
      <c r="D488" s="7" t="str">
        <f t="shared" si="51"/>
        <v/>
      </c>
      <c r="E488" s="7" t="str">
        <f>IFERROR(IF(B488-B487&lt;=0,"",D488/SQRT(Table_pg[[#This Row],[Удельное сопротивление грунта, Ом·м]])),D488/SQRT(Table_pg[[#This Row],[Удельное сопротивление грунта, Ом·м]]))</f>
        <v/>
      </c>
      <c r="G488" s="38"/>
      <c r="H488" s="58"/>
      <c r="I488" s="55"/>
      <c r="J488" s="53" t="str">
        <f t="shared" si="52"/>
        <v/>
      </c>
      <c r="K488" s="7" t="str">
        <f>IFERROR(IF(H488-H487&lt;=0,"",J488/SQRT(Table_pg1[[#This Row],[Удельное сопротивление грунта, Ом·м]])),J488/SQRT(Table_pg1[[#This Row],[Удельное сопротивление грунта, Ом·м]]))</f>
        <v/>
      </c>
      <c r="M488" s="62"/>
      <c r="N488" s="44"/>
      <c r="O488" s="43"/>
      <c r="P488" s="7" t="str">
        <f t="shared" si="53"/>
        <v/>
      </c>
      <c r="Q488" s="7" t="str">
        <f>IFERROR(IF(N488-N487&lt;=0,"",P488/SQRT(Table_pg2[[#This Row],[Удельное сопротивление грунта, Ом·м]])),P488/SQRT(Table_pg2[[#This Row],[Удельное сопротивление грунта, Ом·м]]))</f>
        <v/>
      </c>
      <c r="S488" s="62"/>
      <c r="T488" s="44"/>
      <c r="U488" s="43"/>
      <c r="V488" s="7" t="str">
        <f t="shared" si="54"/>
        <v/>
      </c>
      <c r="W488" s="7" t="str">
        <f>IFERROR(IF(T488-T487&lt;=0,"",V488/SQRT(Table_pg3[[#This Row],[Удельное сопротивление грунта, Ом·м]])),V488/SQRT(Table_pg3[[#This Row],[Удельное сопротивление грунта, Ом·м]]))</f>
        <v/>
      </c>
      <c r="Y488" s="62"/>
      <c r="Z488" s="44"/>
      <c r="AA488" s="43"/>
      <c r="AB488" s="7" t="str">
        <f t="shared" si="57"/>
        <v/>
      </c>
      <c r="AC488" s="7" t="str">
        <f>IFERROR(IF(Z488-Z487&lt;=0,"",AB488/SQRT(Table_pg4[[#This Row],[Удельное сопротивление грунта, Ом·м]])),AB488/SQRT(Table_pg4[[#This Row],[Удельное сопротивление грунта, Ом·м]]))</f>
        <v/>
      </c>
      <c r="AE488" s="62"/>
      <c r="AF488" s="44"/>
      <c r="AG488" s="43"/>
      <c r="AH488" s="7" t="str">
        <f t="shared" si="55"/>
        <v/>
      </c>
      <c r="AI488" s="7" t="str">
        <f>IFERROR(IF(AF488-AF487&lt;=0,"",AH488/SQRT(Table_pg5[[#This Row],[Удельное сопротивление грунта, Ом·м]])),AH488/SQRT(Table_pg5[[#This Row],[Удельное сопротивление грунта, Ом·м]]))</f>
        <v/>
      </c>
      <c r="AK488" s="62"/>
      <c r="AL488" s="44"/>
      <c r="AM488" s="43"/>
      <c r="AN488" s="7" t="str">
        <f t="shared" si="48"/>
        <v/>
      </c>
      <c r="AO488" s="7" t="str">
        <f>IFERROR(IF(AL488-AL487&lt;=0,"",AN488/SQRT(Table_pg6[[#This Row],[Удельное сопротивление грунта, Ом·м]])),AN488/SQRT(Table_pg6[[#This Row],[Удельное сопротивление грунта, Ом·м]]))</f>
        <v/>
      </c>
      <c r="AQ488" s="62"/>
      <c r="AR488" s="44"/>
      <c r="AS488" s="43"/>
      <c r="AT488" s="7" t="str">
        <f t="shared" si="56"/>
        <v/>
      </c>
      <c r="AU488" s="7" t="str">
        <f>IFERROR(IF(AR488-AR487&lt;=0,"",AT488/SQRT(Table_pg7[[#This Row],[Удельное сопротивление грунта, Ом·м]])),AT488/SQRT(Table_pg7[[#This Row],[Удельное сопротивление грунта, Ом·м]]))</f>
        <v/>
      </c>
      <c r="AW488" s="62"/>
      <c r="AX488" s="44"/>
      <c r="AY488" s="43"/>
      <c r="AZ488" s="7" t="str">
        <f t="shared" si="49"/>
        <v/>
      </c>
      <c r="BA488" s="7" t="str">
        <f>IFERROR(IF(AX488-AX487&lt;=0,"",AZ488/SQRT(Table_pg8[[#This Row],[Удельное сопротивление грунта, Ом·м]])),AZ488/SQRT(Table_pg8[[#This Row],[Удельное сопротивление грунта, Ом·м]]))</f>
        <v/>
      </c>
      <c r="BC488" s="62"/>
      <c r="BD488" s="44"/>
      <c r="BE488" s="43"/>
      <c r="BF488" s="7" t="str">
        <f t="shared" si="58"/>
        <v/>
      </c>
      <c r="BG488" s="7" t="str">
        <f>IFERROR(IF(BD488-AX507&lt;=0,"",BF488/SQRT(Table_pg9[[#This Row],[Удельное сопротивление грунта, Ом·м]])),BF488/SQRT(Table_pg9[[#This Row],[Удельное сопротивление грунта, Ом·м]]))</f>
        <v/>
      </c>
      <c r="BI488" s="62"/>
      <c r="BJ488" s="44"/>
      <c r="BK488" s="43"/>
      <c r="BL488" s="7" t="str">
        <f t="shared" si="50"/>
        <v/>
      </c>
      <c r="BM488" s="7" t="str">
        <f>IFERROR(IF(BJ488-BD517&lt;=0,"",BL488/SQRT(Table_pg10[[#This Row],[Удельное сопротивление грунта, Ом·м]])),BL488/SQRT(Table_pg10[[#This Row],[Удельное сопротивление грунта, Ом·м]]))</f>
        <v/>
      </c>
    </row>
    <row r="489" spans="1:65">
      <c r="A489" s="42"/>
      <c r="B489" s="44"/>
      <c r="C489" s="43"/>
      <c r="D489" s="7" t="str">
        <f t="shared" si="51"/>
        <v/>
      </c>
      <c r="E489" s="7" t="str">
        <f>IFERROR(IF(B489-B488&lt;=0,"",D489/SQRT(Table_pg[[#This Row],[Удельное сопротивление грунта, Ом·м]])),D489/SQRT(Table_pg[[#This Row],[Удельное сопротивление грунта, Ом·м]]))</f>
        <v/>
      </c>
      <c r="G489" s="49"/>
      <c r="H489" s="59"/>
      <c r="I489" s="56"/>
      <c r="J489" s="52" t="str">
        <f t="shared" si="52"/>
        <v/>
      </c>
      <c r="K489" s="7" t="str">
        <f>IFERROR(IF(H489-H488&lt;=0,"",J489/SQRT(Table_pg1[[#This Row],[Удельное сопротивление грунта, Ом·м]])),J489/SQRT(Table_pg1[[#This Row],[Удельное сопротивление грунта, Ом·м]]))</f>
        <v/>
      </c>
      <c r="M489" s="42"/>
      <c r="N489" s="44"/>
      <c r="O489" s="43"/>
      <c r="P489" s="7" t="str">
        <f t="shared" si="53"/>
        <v/>
      </c>
      <c r="Q489" s="7" t="str">
        <f>IFERROR(IF(N489-N488&lt;=0,"",P489/SQRT(Table_pg2[[#This Row],[Удельное сопротивление грунта, Ом·м]])),P489/SQRT(Table_pg2[[#This Row],[Удельное сопротивление грунта, Ом·м]]))</f>
        <v/>
      </c>
      <c r="S489" s="42"/>
      <c r="T489" s="44"/>
      <c r="U489" s="43"/>
      <c r="V489" s="7" t="str">
        <f t="shared" si="54"/>
        <v/>
      </c>
      <c r="W489" s="7" t="str">
        <f>IFERROR(IF(T489-T488&lt;=0,"",V489/SQRT(Table_pg3[[#This Row],[Удельное сопротивление грунта, Ом·м]])),V489/SQRT(Table_pg3[[#This Row],[Удельное сопротивление грунта, Ом·м]]))</f>
        <v/>
      </c>
      <c r="Y489" s="42"/>
      <c r="Z489" s="44"/>
      <c r="AA489" s="43"/>
      <c r="AB489" s="7" t="str">
        <f t="shared" si="57"/>
        <v/>
      </c>
      <c r="AC489" s="7" t="str">
        <f>IFERROR(IF(Z489-Z488&lt;=0,"",AB489/SQRT(Table_pg4[[#This Row],[Удельное сопротивление грунта, Ом·м]])),AB489/SQRT(Table_pg4[[#This Row],[Удельное сопротивление грунта, Ом·м]]))</f>
        <v/>
      </c>
      <c r="AE489" s="42"/>
      <c r="AF489" s="44"/>
      <c r="AG489" s="43"/>
      <c r="AH489" s="7" t="str">
        <f t="shared" si="55"/>
        <v/>
      </c>
      <c r="AI489" s="7" t="str">
        <f>IFERROR(IF(AF489-AF488&lt;=0,"",AH489/SQRT(Table_pg5[[#This Row],[Удельное сопротивление грунта, Ом·м]])),AH489/SQRT(Table_pg5[[#This Row],[Удельное сопротивление грунта, Ом·м]]))</f>
        <v/>
      </c>
      <c r="AK489" s="42"/>
      <c r="AL489" s="44"/>
      <c r="AM489" s="43"/>
      <c r="AN489" s="7" t="str">
        <f t="shared" ref="AN489:AN552" si="59">IFERROR(IF(AL489-AL488&lt;=0,"",(AL489-AL488)*1000),100)</f>
        <v/>
      </c>
      <c r="AO489" s="7" t="str">
        <f>IFERROR(IF(AL489-AL488&lt;=0,"",AN489/SQRT(Table_pg6[[#This Row],[Удельное сопротивление грунта, Ом·м]])),AN489/SQRT(Table_pg6[[#This Row],[Удельное сопротивление грунта, Ом·м]]))</f>
        <v/>
      </c>
      <c r="AQ489" s="42"/>
      <c r="AR489" s="44"/>
      <c r="AS489" s="43"/>
      <c r="AT489" s="7" t="str">
        <f t="shared" si="56"/>
        <v/>
      </c>
      <c r="AU489" s="7" t="str">
        <f>IFERROR(IF(AR489-AR488&lt;=0,"",AT489/SQRT(Table_pg7[[#This Row],[Удельное сопротивление грунта, Ом·м]])),AT489/SQRT(Table_pg7[[#This Row],[Удельное сопротивление грунта, Ом·м]]))</f>
        <v/>
      </c>
      <c r="AW489" s="42"/>
      <c r="AX489" s="44"/>
      <c r="AY489" s="43"/>
      <c r="AZ489" s="7" t="str">
        <f t="shared" ref="AZ489:AZ552" si="60">IFERROR(IF(AX489-AX488&lt;=0,"",(AX489-AX488)*1000),100)</f>
        <v/>
      </c>
      <c r="BA489" s="7" t="str">
        <f>IFERROR(IF(AX489-AX488&lt;=0,"",AZ489/SQRT(Table_pg8[[#This Row],[Удельное сопротивление грунта, Ом·м]])),AZ489/SQRT(Table_pg8[[#This Row],[Удельное сопротивление грунта, Ом·м]]))</f>
        <v/>
      </c>
      <c r="BC489" s="42"/>
      <c r="BD489" s="44"/>
      <c r="BE489" s="43"/>
      <c r="BF489" s="7" t="str">
        <f t="shared" si="58"/>
        <v/>
      </c>
      <c r="BG489" s="7" t="str">
        <f>IFERROR(IF(BD489-AX508&lt;=0,"",BF489/SQRT(Table_pg9[[#This Row],[Удельное сопротивление грунта, Ом·м]])),BF489/SQRT(Table_pg9[[#This Row],[Удельное сопротивление грунта, Ом·м]]))</f>
        <v/>
      </c>
      <c r="BI489" s="42"/>
      <c r="BJ489" s="44"/>
      <c r="BK489" s="43"/>
      <c r="BL489" s="7" t="str">
        <f t="shared" si="50"/>
        <v/>
      </c>
      <c r="BM489" s="7" t="str">
        <f>IFERROR(IF(BJ489-BD518&lt;=0,"",BL489/SQRT(Table_pg10[[#This Row],[Удельное сопротивление грунта, Ом·м]])),BL489/SQRT(Table_pg10[[#This Row],[Удельное сопротивление грунта, Ом·м]]))</f>
        <v/>
      </c>
    </row>
    <row r="490" spans="1:65">
      <c r="A490" s="62"/>
      <c r="B490" s="44"/>
      <c r="C490" s="43"/>
      <c r="D490" s="7" t="str">
        <f t="shared" si="51"/>
        <v/>
      </c>
      <c r="E490" s="7" t="str">
        <f>IFERROR(IF(B490-B489&lt;=0,"",D490/SQRT(Table_pg[[#This Row],[Удельное сопротивление грунта, Ом·м]])),D490/SQRT(Table_pg[[#This Row],[Удельное сопротивление грунта, Ом·м]]))</f>
        <v/>
      </c>
      <c r="G490" s="38"/>
      <c r="H490" s="58"/>
      <c r="I490" s="55"/>
      <c r="J490" s="53" t="str">
        <f t="shared" si="52"/>
        <v/>
      </c>
      <c r="K490" s="7" t="str">
        <f>IFERROR(IF(H490-H489&lt;=0,"",J490/SQRT(Table_pg1[[#This Row],[Удельное сопротивление грунта, Ом·м]])),J490/SQRT(Table_pg1[[#This Row],[Удельное сопротивление грунта, Ом·м]]))</f>
        <v/>
      </c>
      <c r="M490" s="62"/>
      <c r="N490" s="44"/>
      <c r="O490" s="43"/>
      <c r="P490" s="7" t="str">
        <f t="shared" si="53"/>
        <v/>
      </c>
      <c r="Q490" s="7" t="str">
        <f>IFERROR(IF(N490-N489&lt;=0,"",P490/SQRT(Table_pg2[[#This Row],[Удельное сопротивление грунта, Ом·м]])),P490/SQRT(Table_pg2[[#This Row],[Удельное сопротивление грунта, Ом·м]]))</f>
        <v/>
      </c>
      <c r="S490" s="62"/>
      <c r="T490" s="44"/>
      <c r="U490" s="43"/>
      <c r="V490" s="7" t="str">
        <f t="shared" si="54"/>
        <v/>
      </c>
      <c r="W490" s="7" t="str">
        <f>IFERROR(IF(T490-T489&lt;=0,"",V490/SQRT(Table_pg3[[#This Row],[Удельное сопротивление грунта, Ом·м]])),V490/SQRT(Table_pg3[[#This Row],[Удельное сопротивление грунта, Ом·м]]))</f>
        <v/>
      </c>
      <c r="Y490" s="62"/>
      <c r="Z490" s="44"/>
      <c r="AA490" s="43"/>
      <c r="AB490" s="7" t="str">
        <f t="shared" si="57"/>
        <v/>
      </c>
      <c r="AC490" s="7" t="str">
        <f>IFERROR(IF(Z490-Z489&lt;=0,"",AB490/SQRT(Table_pg4[[#This Row],[Удельное сопротивление грунта, Ом·м]])),AB490/SQRT(Table_pg4[[#This Row],[Удельное сопротивление грунта, Ом·м]]))</f>
        <v/>
      </c>
      <c r="AE490" s="62"/>
      <c r="AF490" s="44"/>
      <c r="AG490" s="43"/>
      <c r="AH490" s="7" t="str">
        <f t="shared" si="55"/>
        <v/>
      </c>
      <c r="AI490" s="7" t="str">
        <f>IFERROR(IF(AF490-AF489&lt;=0,"",AH490/SQRT(Table_pg5[[#This Row],[Удельное сопротивление грунта, Ом·м]])),AH490/SQRT(Table_pg5[[#This Row],[Удельное сопротивление грунта, Ом·м]]))</f>
        <v/>
      </c>
      <c r="AK490" s="62"/>
      <c r="AL490" s="44"/>
      <c r="AM490" s="43"/>
      <c r="AN490" s="7" t="str">
        <f t="shared" si="59"/>
        <v/>
      </c>
      <c r="AO490" s="7" t="str">
        <f>IFERROR(IF(AL490-AL489&lt;=0,"",AN490/SQRT(Table_pg6[[#This Row],[Удельное сопротивление грунта, Ом·м]])),AN490/SQRT(Table_pg6[[#This Row],[Удельное сопротивление грунта, Ом·м]]))</f>
        <v/>
      </c>
      <c r="AQ490" s="62"/>
      <c r="AR490" s="44"/>
      <c r="AS490" s="43"/>
      <c r="AT490" s="7" t="str">
        <f t="shared" si="56"/>
        <v/>
      </c>
      <c r="AU490" s="7" t="str">
        <f>IFERROR(IF(AR490-AR489&lt;=0,"",AT490/SQRT(Table_pg7[[#This Row],[Удельное сопротивление грунта, Ом·м]])),AT490/SQRT(Table_pg7[[#This Row],[Удельное сопротивление грунта, Ом·м]]))</f>
        <v/>
      </c>
      <c r="AW490" s="62"/>
      <c r="AX490" s="44"/>
      <c r="AY490" s="43"/>
      <c r="AZ490" s="7" t="str">
        <f t="shared" si="60"/>
        <v/>
      </c>
      <c r="BA490" s="7" t="str">
        <f>IFERROR(IF(AX490-AX489&lt;=0,"",AZ490/SQRT(Table_pg8[[#This Row],[Удельное сопротивление грунта, Ом·м]])),AZ490/SQRT(Table_pg8[[#This Row],[Удельное сопротивление грунта, Ом·м]]))</f>
        <v/>
      </c>
      <c r="BC490" s="62"/>
      <c r="BD490" s="44"/>
      <c r="BE490" s="43"/>
      <c r="BF490" s="7" t="str">
        <f t="shared" si="58"/>
        <v/>
      </c>
      <c r="BG490" s="7" t="str">
        <f>IFERROR(IF(BD490-AX509&lt;=0,"",BF490/SQRT(Table_pg9[[#This Row],[Удельное сопротивление грунта, Ом·м]])),BF490/SQRT(Table_pg9[[#This Row],[Удельное сопротивление грунта, Ом·м]]))</f>
        <v/>
      </c>
      <c r="BI490" s="62"/>
      <c r="BJ490" s="44"/>
      <c r="BK490" s="43"/>
      <c r="BL490" s="7" t="str">
        <f t="shared" si="50"/>
        <v/>
      </c>
      <c r="BM490" s="7" t="str">
        <f>IFERROR(IF(BJ490-BD519&lt;=0,"",BL490/SQRT(Table_pg10[[#This Row],[Удельное сопротивление грунта, Ом·м]])),BL490/SQRT(Table_pg10[[#This Row],[Удельное сопротивление грунта, Ом·м]]))</f>
        <v/>
      </c>
    </row>
    <row r="491" spans="1:65">
      <c r="A491" s="42"/>
      <c r="B491" s="44"/>
      <c r="C491" s="43"/>
      <c r="D491" s="7" t="str">
        <f t="shared" si="51"/>
        <v/>
      </c>
      <c r="E491" s="7" t="str">
        <f>IFERROR(IF(B491-B490&lt;=0,"",D491/SQRT(Table_pg[[#This Row],[Удельное сопротивление грунта, Ом·м]])),D491/SQRT(Table_pg[[#This Row],[Удельное сопротивление грунта, Ом·м]]))</f>
        <v/>
      </c>
      <c r="G491" s="49"/>
      <c r="H491" s="59"/>
      <c r="I491" s="56"/>
      <c r="J491" s="52" t="str">
        <f t="shared" si="52"/>
        <v/>
      </c>
      <c r="K491" s="7" t="str">
        <f>IFERROR(IF(H491-H490&lt;=0,"",J491/SQRT(Table_pg1[[#This Row],[Удельное сопротивление грунта, Ом·м]])),J491/SQRT(Table_pg1[[#This Row],[Удельное сопротивление грунта, Ом·м]]))</f>
        <v/>
      </c>
      <c r="M491" s="42"/>
      <c r="N491" s="44"/>
      <c r="O491" s="43"/>
      <c r="P491" s="7" t="str">
        <f t="shared" si="53"/>
        <v/>
      </c>
      <c r="Q491" s="7" t="str">
        <f>IFERROR(IF(N491-N490&lt;=0,"",P491/SQRT(Table_pg2[[#This Row],[Удельное сопротивление грунта, Ом·м]])),P491/SQRT(Table_pg2[[#This Row],[Удельное сопротивление грунта, Ом·м]]))</f>
        <v/>
      </c>
      <c r="S491" s="42"/>
      <c r="T491" s="44"/>
      <c r="U491" s="43"/>
      <c r="V491" s="7" t="str">
        <f t="shared" si="54"/>
        <v/>
      </c>
      <c r="W491" s="7" t="str">
        <f>IFERROR(IF(T491-T490&lt;=0,"",V491/SQRT(Table_pg3[[#This Row],[Удельное сопротивление грунта, Ом·м]])),V491/SQRT(Table_pg3[[#This Row],[Удельное сопротивление грунта, Ом·м]]))</f>
        <v/>
      </c>
      <c r="Y491" s="42"/>
      <c r="Z491" s="44"/>
      <c r="AA491" s="43"/>
      <c r="AB491" s="7" t="str">
        <f t="shared" si="57"/>
        <v/>
      </c>
      <c r="AC491" s="7" t="str">
        <f>IFERROR(IF(Z491-Z490&lt;=0,"",AB491/SQRT(Table_pg4[[#This Row],[Удельное сопротивление грунта, Ом·м]])),AB491/SQRT(Table_pg4[[#This Row],[Удельное сопротивление грунта, Ом·м]]))</f>
        <v/>
      </c>
      <c r="AE491" s="42"/>
      <c r="AF491" s="44"/>
      <c r="AG491" s="43"/>
      <c r="AH491" s="7" t="str">
        <f t="shared" si="55"/>
        <v/>
      </c>
      <c r="AI491" s="7" t="str">
        <f>IFERROR(IF(AF491-AF490&lt;=0,"",AH491/SQRT(Table_pg5[[#This Row],[Удельное сопротивление грунта, Ом·м]])),AH491/SQRT(Table_pg5[[#This Row],[Удельное сопротивление грунта, Ом·м]]))</f>
        <v/>
      </c>
      <c r="AK491" s="42"/>
      <c r="AL491" s="44"/>
      <c r="AM491" s="43"/>
      <c r="AN491" s="7" t="str">
        <f t="shared" si="59"/>
        <v/>
      </c>
      <c r="AO491" s="7" t="str">
        <f>IFERROR(IF(AL491-AL490&lt;=0,"",AN491/SQRT(Table_pg6[[#This Row],[Удельное сопротивление грунта, Ом·м]])),AN491/SQRT(Table_pg6[[#This Row],[Удельное сопротивление грунта, Ом·м]]))</f>
        <v/>
      </c>
      <c r="AQ491" s="42"/>
      <c r="AR491" s="44"/>
      <c r="AS491" s="43"/>
      <c r="AT491" s="7" t="str">
        <f t="shared" si="56"/>
        <v/>
      </c>
      <c r="AU491" s="7" t="str">
        <f>IFERROR(IF(AR491-AR490&lt;=0,"",AT491/SQRT(Table_pg7[[#This Row],[Удельное сопротивление грунта, Ом·м]])),AT491/SQRT(Table_pg7[[#This Row],[Удельное сопротивление грунта, Ом·м]]))</f>
        <v/>
      </c>
      <c r="AW491" s="42"/>
      <c r="AX491" s="44"/>
      <c r="AY491" s="43"/>
      <c r="AZ491" s="7" t="str">
        <f t="shared" si="60"/>
        <v/>
      </c>
      <c r="BA491" s="7" t="str">
        <f>IFERROR(IF(AX491-AX490&lt;=0,"",AZ491/SQRT(Table_pg8[[#This Row],[Удельное сопротивление грунта, Ом·м]])),AZ491/SQRT(Table_pg8[[#This Row],[Удельное сопротивление грунта, Ом·м]]))</f>
        <v/>
      </c>
      <c r="BC491" s="42"/>
      <c r="BD491" s="44"/>
      <c r="BE491" s="43"/>
      <c r="BF491" s="7" t="str">
        <f t="shared" si="58"/>
        <v/>
      </c>
      <c r="BG491" s="7" t="str">
        <f>IFERROR(IF(BD491-AX510&lt;=0,"",BF491/SQRT(Table_pg9[[#This Row],[Удельное сопротивление грунта, Ом·м]])),BF491/SQRT(Table_pg9[[#This Row],[Удельное сопротивление грунта, Ом·м]]))</f>
        <v/>
      </c>
      <c r="BI491" s="42"/>
      <c r="BJ491" s="44"/>
      <c r="BK491" s="43"/>
      <c r="BL491" s="7" t="str">
        <f t="shared" si="50"/>
        <v/>
      </c>
      <c r="BM491" s="7" t="str">
        <f>IFERROR(IF(BJ491-BD520&lt;=0,"",BL491/SQRT(Table_pg10[[#This Row],[Удельное сопротивление грунта, Ом·м]])),BL491/SQRT(Table_pg10[[#This Row],[Удельное сопротивление грунта, Ом·м]]))</f>
        <v/>
      </c>
    </row>
    <row r="492" spans="1:65">
      <c r="A492" s="62"/>
      <c r="B492" s="44"/>
      <c r="C492" s="43"/>
      <c r="D492" s="7" t="str">
        <f t="shared" si="51"/>
        <v/>
      </c>
      <c r="E492" s="7" t="str">
        <f>IFERROR(IF(B492-B491&lt;=0,"",D492/SQRT(Table_pg[[#This Row],[Удельное сопротивление грунта, Ом·м]])),D492/SQRT(Table_pg[[#This Row],[Удельное сопротивление грунта, Ом·м]]))</f>
        <v/>
      </c>
      <c r="G492" s="38"/>
      <c r="H492" s="58"/>
      <c r="I492" s="55"/>
      <c r="J492" s="53" t="str">
        <f t="shared" si="52"/>
        <v/>
      </c>
      <c r="K492" s="7" t="str">
        <f>IFERROR(IF(H492-H491&lt;=0,"",J492/SQRT(Table_pg1[[#This Row],[Удельное сопротивление грунта, Ом·м]])),J492/SQRT(Table_pg1[[#This Row],[Удельное сопротивление грунта, Ом·м]]))</f>
        <v/>
      </c>
      <c r="M492" s="62"/>
      <c r="N492" s="44"/>
      <c r="O492" s="43"/>
      <c r="P492" s="7" t="str">
        <f t="shared" si="53"/>
        <v/>
      </c>
      <c r="Q492" s="7" t="str">
        <f>IFERROR(IF(N492-N491&lt;=0,"",P492/SQRT(Table_pg2[[#This Row],[Удельное сопротивление грунта, Ом·м]])),P492/SQRT(Table_pg2[[#This Row],[Удельное сопротивление грунта, Ом·м]]))</f>
        <v/>
      </c>
      <c r="S492" s="62"/>
      <c r="T492" s="44"/>
      <c r="U492" s="43"/>
      <c r="V492" s="7" t="str">
        <f t="shared" si="54"/>
        <v/>
      </c>
      <c r="W492" s="7" t="str">
        <f>IFERROR(IF(T492-T491&lt;=0,"",V492/SQRT(Table_pg3[[#This Row],[Удельное сопротивление грунта, Ом·м]])),V492/SQRT(Table_pg3[[#This Row],[Удельное сопротивление грунта, Ом·м]]))</f>
        <v/>
      </c>
      <c r="Y492" s="62"/>
      <c r="Z492" s="44"/>
      <c r="AA492" s="43"/>
      <c r="AB492" s="7" t="str">
        <f t="shared" si="57"/>
        <v/>
      </c>
      <c r="AC492" s="7" t="str">
        <f>IFERROR(IF(Z492-Z491&lt;=0,"",AB492/SQRT(Table_pg4[[#This Row],[Удельное сопротивление грунта, Ом·м]])),AB492/SQRT(Table_pg4[[#This Row],[Удельное сопротивление грунта, Ом·м]]))</f>
        <v/>
      </c>
      <c r="AE492" s="62"/>
      <c r="AF492" s="44"/>
      <c r="AG492" s="43"/>
      <c r="AH492" s="7" t="str">
        <f t="shared" si="55"/>
        <v/>
      </c>
      <c r="AI492" s="7" t="str">
        <f>IFERROR(IF(AF492-AF491&lt;=0,"",AH492/SQRT(Table_pg5[[#This Row],[Удельное сопротивление грунта, Ом·м]])),AH492/SQRT(Table_pg5[[#This Row],[Удельное сопротивление грунта, Ом·м]]))</f>
        <v/>
      </c>
      <c r="AK492" s="62"/>
      <c r="AL492" s="44"/>
      <c r="AM492" s="43"/>
      <c r="AN492" s="7" t="str">
        <f t="shared" si="59"/>
        <v/>
      </c>
      <c r="AO492" s="7" t="str">
        <f>IFERROR(IF(AL492-AL491&lt;=0,"",AN492/SQRT(Table_pg6[[#This Row],[Удельное сопротивление грунта, Ом·м]])),AN492/SQRT(Table_pg6[[#This Row],[Удельное сопротивление грунта, Ом·м]]))</f>
        <v/>
      </c>
      <c r="AQ492" s="62"/>
      <c r="AR492" s="44"/>
      <c r="AS492" s="43"/>
      <c r="AT492" s="7" t="str">
        <f t="shared" si="56"/>
        <v/>
      </c>
      <c r="AU492" s="7" t="str">
        <f>IFERROR(IF(AR492-AR491&lt;=0,"",AT492/SQRT(Table_pg7[[#This Row],[Удельное сопротивление грунта, Ом·м]])),AT492/SQRT(Table_pg7[[#This Row],[Удельное сопротивление грунта, Ом·м]]))</f>
        <v/>
      </c>
      <c r="AW492" s="62"/>
      <c r="AX492" s="44"/>
      <c r="AY492" s="43"/>
      <c r="AZ492" s="7" t="str">
        <f t="shared" si="60"/>
        <v/>
      </c>
      <c r="BA492" s="7" t="str">
        <f>IFERROR(IF(AX492-AX491&lt;=0,"",AZ492/SQRT(Table_pg8[[#This Row],[Удельное сопротивление грунта, Ом·м]])),AZ492/SQRT(Table_pg8[[#This Row],[Удельное сопротивление грунта, Ом·м]]))</f>
        <v/>
      </c>
      <c r="BC492" s="62"/>
      <c r="BD492" s="44"/>
      <c r="BE492" s="43"/>
      <c r="BF492" s="7" t="str">
        <f t="shared" si="58"/>
        <v/>
      </c>
      <c r="BG492" s="7" t="str">
        <f>IFERROR(IF(BD492-AX511&lt;=0,"",BF492/SQRT(Table_pg9[[#This Row],[Удельное сопротивление грунта, Ом·м]])),BF492/SQRT(Table_pg9[[#This Row],[Удельное сопротивление грунта, Ом·м]]))</f>
        <v/>
      </c>
      <c r="BI492" s="62"/>
      <c r="BJ492" s="44"/>
      <c r="BK492" s="43"/>
      <c r="BL492" s="7" t="str">
        <f t="shared" si="50"/>
        <v/>
      </c>
      <c r="BM492" s="7" t="str">
        <f>IFERROR(IF(BJ492-BD521&lt;=0,"",BL492/SQRT(Table_pg10[[#This Row],[Удельное сопротивление грунта, Ом·м]])),BL492/SQRT(Table_pg10[[#This Row],[Удельное сопротивление грунта, Ом·м]]))</f>
        <v/>
      </c>
    </row>
    <row r="493" spans="1:65">
      <c r="A493" s="42"/>
      <c r="B493" s="44"/>
      <c r="C493" s="43"/>
      <c r="D493" s="7" t="str">
        <f t="shared" si="51"/>
        <v/>
      </c>
      <c r="E493" s="7" t="str">
        <f>IFERROR(IF(B493-B492&lt;=0,"",D493/SQRT(Table_pg[[#This Row],[Удельное сопротивление грунта, Ом·м]])),D493/SQRT(Table_pg[[#This Row],[Удельное сопротивление грунта, Ом·м]]))</f>
        <v/>
      </c>
      <c r="G493" s="49"/>
      <c r="H493" s="59"/>
      <c r="I493" s="56"/>
      <c r="J493" s="52" t="str">
        <f t="shared" si="52"/>
        <v/>
      </c>
      <c r="K493" s="7" t="str">
        <f>IFERROR(IF(H493-H492&lt;=0,"",J493/SQRT(Table_pg1[[#This Row],[Удельное сопротивление грунта, Ом·м]])),J493/SQRT(Table_pg1[[#This Row],[Удельное сопротивление грунта, Ом·м]]))</f>
        <v/>
      </c>
      <c r="M493" s="42"/>
      <c r="N493" s="44"/>
      <c r="O493" s="43"/>
      <c r="P493" s="7" t="str">
        <f t="shared" si="53"/>
        <v/>
      </c>
      <c r="Q493" s="7" t="str">
        <f>IFERROR(IF(N493-N492&lt;=0,"",P493/SQRT(Table_pg2[[#This Row],[Удельное сопротивление грунта, Ом·м]])),P493/SQRT(Table_pg2[[#This Row],[Удельное сопротивление грунта, Ом·м]]))</f>
        <v/>
      </c>
      <c r="S493" s="42"/>
      <c r="T493" s="44"/>
      <c r="U493" s="43"/>
      <c r="V493" s="7" t="str">
        <f t="shared" si="54"/>
        <v/>
      </c>
      <c r="W493" s="7" t="str">
        <f>IFERROR(IF(T493-T492&lt;=0,"",V493/SQRT(Table_pg3[[#This Row],[Удельное сопротивление грунта, Ом·м]])),V493/SQRT(Table_pg3[[#This Row],[Удельное сопротивление грунта, Ом·м]]))</f>
        <v/>
      </c>
      <c r="Y493" s="42"/>
      <c r="Z493" s="44"/>
      <c r="AA493" s="43"/>
      <c r="AB493" s="7" t="str">
        <f t="shared" si="57"/>
        <v/>
      </c>
      <c r="AC493" s="7" t="str">
        <f>IFERROR(IF(Z493-Z492&lt;=0,"",AB493/SQRT(Table_pg4[[#This Row],[Удельное сопротивление грунта, Ом·м]])),AB493/SQRT(Table_pg4[[#This Row],[Удельное сопротивление грунта, Ом·м]]))</f>
        <v/>
      </c>
      <c r="AE493" s="42"/>
      <c r="AF493" s="44"/>
      <c r="AG493" s="43"/>
      <c r="AH493" s="7" t="str">
        <f t="shared" si="55"/>
        <v/>
      </c>
      <c r="AI493" s="7" t="str">
        <f>IFERROR(IF(AF493-AF492&lt;=0,"",AH493/SQRT(Table_pg5[[#This Row],[Удельное сопротивление грунта, Ом·м]])),AH493/SQRT(Table_pg5[[#This Row],[Удельное сопротивление грунта, Ом·м]]))</f>
        <v/>
      </c>
      <c r="AK493" s="42"/>
      <c r="AL493" s="44"/>
      <c r="AM493" s="43"/>
      <c r="AN493" s="7" t="str">
        <f t="shared" si="59"/>
        <v/>
      </c>
      <c r="AO493" s="7" t="str">
        <f>IFERROR(IF(AL493-AL492&lt;=0,"",AN493/SQRT(Table_pg6[[#This Row],[Удельное сопротивление грунта, Ом·м]])),AN493/SQRT(Table_pg6[[#This Row],[Удельное сопротивление грунта, Ом·м]]))</f>
        <v/>
      </c>
      <c r="AQ493" s="42"/>
      <c r="AR493" s="44"/>
      <c r="AS493" s="43"/>
      <c r="AT493" s="7" t="str">
        <f t="shared" si="56"/>
        <v/>
      </c>
      <c r="AU493" s="7" t="str">
        <f>IFERROR(IF(AR493-AR492&lt;=0,"",AT493/SQRT(Table_pg7[[#This Row],[Удельное сопротивление грунта, Ом·м]])),AT493/SQRT(Table_pg7[[#This Row],[Удельное сопротивление грунта, Ом·м]]))</f>
        <v/>
      </c>
      <c r="AW493" s="42"/>
      <c r="AX493" s="44"/>
      <c r="AY493" s="43"/>
      <c r="AZ493" s="7" t="str">
        <f t="shared" si="60"/>
        <v/>
      </c>
      <c r="BA493" s="7" t="str">
        <f>IFERROR(IF(AX493-AX492&lt;=0,"",AZ493/SQRT(Table_pg8[[#This Row],[Удельное сопротивление грунта, Ом·м]])),AZ493/SQRT(Table_pg8[[#This Row],[Удельное сопротивление грунта, Ом·м]]))</f>
        <v/>
      </c>
      <c r="BC493" s="42"/>
      <c r="BD493" s="44"/>
      <c r="BE493" s="43"/>
      <c r="BF493" s="7" t="str">
        <f t="shared" si="58"/>
        <v/>
      </c>
      <c r="BG493" s="7" t="str">
        <f>IFERROR(IF(BD493-AX512&lt;=0,"",BF493/SQRT(Table_pg9[[#This Row],[Удельное сопротивление грунта, Ом·м]])),BF493/SQRT(Table_pg9[[#This Row],[Удельное сопротивление грунта, Ом·м]]))</f>
        <v/>
      </c>
      <c r="BI493" s="42"/>
      <c r="BJ493" s="44"/>
      <c r="BK493" s="43"/>
      <c r="BL493" s="7" t="str">
        <f t="shared" si="50"/>
        <v/>
      </c>
      <c r="BM493" s="7" t="str">
        <f>IFERROR(IF(BJ493-BD522&lt;=0,"",BL493/SQRT(Table_pg10[[#This Row],[Удельное сопротивление грунта, Ом·м]])),BL493/SQRT(Table_pg10[[#This Row],[Удельное сопротивление грунта, Ом·м]]))</f>
        <v/>
      </c>
    </row>
    <row r="494" spans="1:65">
      <c r="A494" s="62"/>
      <c r="B494" s="44"/>
      <c r="C494" s="43"/>
      <c r="D494" s="7" t="str">
        <f t="shared" si="51"/>
        <v/>
      </c>
      <c r="E494" s="7" t="str">
        <f>IFERROR(IF(B494-B493&lt;=0,"",D494/SQRT(Table_pg[[#This Row],[Удельное сопротивление грунта, Ом·м]])),D494/SQRT(Table_pg[[#This Row],[Удельное сопротивление грунта, Ом·м]]))</f>
        <v/>
      </c>
      <c r="G494" s="38"/>
      <c r="H494" s="58"/>
      <c r="I494" s="55"/>
      <c r="J494" s="53" t="str">
        <f t="shared" si="52"/>
        <v/>
      </c>
      <c r="K494" s="7" t="str">
        <f>IFERROR(IF(H494-H493&lt;=0,"",J494/SQRT(Table_pg1[[#This Row],[Удельное сопротивление грунта, Ом·м]])),J494/SQRT(Table_pg1[[#This Row],[Удельное сопротивление грунта, Ом·м]]))</f>
        <v/>
      </c>
      <c r="M494" s="62"/>
      <c r="N494" s="44"/>
      <c r="O494" s="43"/>
      <c r="P494" s="7" t="str">
        <f t="shared" si="53"/>
        <v/>
      </c>
      <c r="Q494" s="7" t="str">
        <f>IFERROR(IF(N494-N493&lt;=0,"",P494/SQRT(Table_pg2[[#This Row],[Удельное сопротивление грунта, Ом·м]])),P494/SQRT(Table_pg2[[#This Row],[Удельное сопротивление грунта, Ом·м]]))</f>
        <v/>
      </c>
      <c r="S494" s="62"/>
      <c r="T494" s="44"/>
      <c r="U494" s="43"/>
      <c r="V494" s="7" t="str">
        <f t="shared" si="54"/>
        <v/>
      </c>
      <c r="W494" s="7" t="str">
        <f>IFERROR(IF(T494-T493&lt;=0,"",V494/SQRT(Table_pg3[[#This Row],[Удельное сопротивление грунта, Ом·м]])),V494/SQRT(Table_pg3[[#This Row],[Удельное сопротивление грунта, Ом·м]]))</f>
        <v/>
      </c>
      <c r="Y494" s="62"/>
      <c r="Z494" s="44"/>
      <c r="AA494" s="43"/>
      <c r="AB494" s="7" t="str">
        <f t="shared" si="57"/>
        <v/>
      </c>
      <c r="AC494" s="7" t="str">
        <f>IFERROR(IF(Z494-Z493&lt;=0,"",AB494/SQRT(Table_pg4[[#This Row],[Удельное сопротивление грунта, Ом·м]])),AB494/SQRT(Table_pg4[[#This Row],[Удельное сопротивление грунта, Ом·м]]))</f>
        <v/>
      </c>
      <c r="AE494" s="62"/>
      <c r="AF494" s="44"/>
      <c r="AG494" s="43"/>
      <c r="AH494" s="7" t="str">
        <f t="shared" si="55"/>
        <v/>
      </c>
      <c r="AI494" s="7" t="str">
        <f>IFERROR(IF(AF494-AF493&lt;=0,"",AH494/SQRT(Table_pg5[[#This Row],[Удельное сопротивление грунта, Ом·м]])),AH494/SQRT(Table_pg5[[#This Row],[Удельное сопротивление грунта, Ом·м]]))</f>
        <v/>
      </c>
      <c r="AK494" s="62"/>
      <c r="AL494" s="44"/>
      <c r="AM494" s="43"/>
      <c r="AN494" s="7" t="str">
        <f t="shared" si="59"/>
        <v/>
      </c>
      <c r="AO494" s="7" t="str">
        <f>IFERROR(IF(AL494-AL493&lt;=0,"",AN494/SQRT(Table_pg6[[#This Row],[Удельное сопротивление грунта, Ом·м]])),AN494/SQRT(Table_pg6[[#This Row],[Удельное сопротивление грунта, Ом·м]]))</f>
        <v/>
      </c>
      <c r="AQ494" s="62"/>
      <c r="AR494" s="44"/>
      <c r="AS494" s="43"/>
      <c r="AT494" s="7" t="str">
        <f t="shared" si="56"/>
        <v/>
      </c>
      <c r="AU494" s="7" t="str">
        <f>IFERROR(IF(AR494-AR493&lt;=0,"",AT494/SQRT(Table_pg7[[#This Row],[Удельное сопротивление грунта, Ом·м]])),AT494/SQRT(Table_pg7[[#This Row],[Удельное сопротивление грунта, Ом·м]]))</f>
        <v/>
      </c>
      <c r="AW494" s="62"/>
      <c r="AX494" s="44"/>
      <c r="AY494" s="43"/>
      <c r="AZ494" s="7" t="str">
        <f t="shared" si="60"/>
        <v/>
      </c>
      <c r="BA494" s="7" t="str">
        <f>IFERROR(IF(AX494-AX493&lt;=0,"",AZ494/SQRT(Table_pg8[[#This Row],[Удельное сопротивление грунта, Ом·м]])),AZ494/SQRT(Table_pg8[[#This Row],[Удельное сопротивление грунта, Ом·м]]))</f>
        <v/>
      </c>
      <c r="BC494" s="62"/>
      <c r="BD494" s="44"/>
      <c r="BE494" s="43"/>
      <c r="BF494" s="7" t="str">
        <f t="shared" si="58"/>
        <v/>
      </c>
      <c r="BG494" s="7" t="str">
        <f>IFERROR(IF(BD494-AX513&lt;=0,"",BF494/SQRT(Table_pg9[[#This Row],[Удельное сопротивление грунта, Ом·м]])),BF494/SQRT(Table_pg9[[#This Row],[Удельное сопротивление грунта, Ом·м]]))</f>
        <v/>
      </c>
      <c r="BI494" s="62"/>
      <c r="BJ494" s="44"/>
      <c r="BK494" s="43"/>
      <c r="BL494" s="7" t="str">
        <f t="shared" si="50"/>
        <v/>
      </c>
      <c r="BM494" s="7" t="str">
        <f>IFERROR(IF(BJ494-BD523&lt;=0,"",BL494/SQRT(Table_pg10[[#This Row],[Удельное сопротивление грунта, Ом·м]])),BL494/SQRT(Table_pg10[[#This Row],[Удельное сопротивление грунта, Ом·м]]))</f>
        <v/>
      </c>
    </row>
    <row r="495" spans="1:65">
      <c r="A495" s="42"/>
      <c r="B495" s="44"/>
      <c r="C495" s="43"/>
      <c r="D495" s="7" t="str">
        <f t="shared" si="51"/>
        <v/>
      </c>
      <c r="E495" s="7" t="str">
        <f>IFERROR(IF(B495-B494&lt;=0,"",D495/SQRT(Table_pg[[#This Row],[Удельное сопротивление грунта, Ом·м]])),D495/SQRT(Table_pg[[#This Row],[Удельное сопротивление грунта, Ом·м]]))</f>
        <v/>
      </c>
      <c r="G495" s="49"/>
      <c r="H495" s="59"/>
      <c r="I495" s="56"/>
      <c r="J495" s="52" t="str">
        <f t="shared" si="52"/>
        <v/>
      </c>
      <c r="K495" s="7" t="str">
        <f>IFERROR(IF(H495-H494&lt;=0,"",J495/SQRT(Table_pg1[[#This Row],[Удельное сопротивление грунта, Ом·м]])),J495/SQRT(Table_pg1[[#This Row],[Удельное сопротивление грунта, Ом·м]]))</f>
        <v/>
      </c>
      <c r="M495" s="42"/>
      <c r="N495" s="44"/>
      <c r="O495" s="43"/>
      <c r="P495" s="7" t="str">
        <f t="shared" si="53"/>
        <v/>
      </c>
      <c r="Q495" s="7" t="str">
        <f>IFERROR(IF(N495-N494&lt;=0,"",P495/SQRT(Table_pg2[[#This Row],[Удельное сопротивление грунта, Ом·м]])),P495/SQRT(Table_pg2[[#This Row],[Удельное сопротивление грунта, Ом·м]]))</f>
        <v/>
      </c>
      <c r="S495" s="42"/>
      <c r="T495" s="44"/>
      <c r="U495" s="43"/>
      <c r="V495" s="7" t="str">
        <f t="shared" si="54"/>
        <v/>
      </c>
      <c r="W495" s="7" t="str">
        <f>IFERROR(IF(T495-T494&lt;=0,"",V495/SQRT(Table_pg3[[#This Row],[Удельное сопротивление грунта, Ом·м]])),V495/SQRT(Table_pg3[[#This Row],[Удельное сопротивление грунта, Ом·м]]))</f>
        <v/>
      </c>
      <c r="Y495" s="42"/>
      <c r="Z495" s="44"/>
      <c r="AA495" s="43"/>
      <c r="AB495" s="7" t="str">
        <f t="shared" si="57"/>
        <v/>
      </c>
      <c r="AC495" s="7" t="str">
        <f>IFERROR(IF(Z495-Z494&lt;=0,"",AB495/SQRT(Table_pg4[[#This Row],[Удельное сопротивление грунта, Ом·м]])),AB495/SQRT(Table_pg4[[#This Row],[Удельное сопротивление грунта, Ом·м]]))</f>
        <v/>
      </c>
      <c r="AE495" s="42"/>
      <c r="AF495" s="44"/>
      <c r="AG495" s="43"/>
      <c r="AH495" s="7" t="str">
        <f t="shared" si="55"/>
        <v/>
      </c>
      <c r="AI495" s="7" t="str">
        <f>IFERROR(IF(AF495-AF494&lt;=0,"",AH495/SQRT(Table_pg5[[#This Row],[Удельное сопротивление грунта, Ом·м]])),AH495/SQRT(Table_pg5[[#This Row],[Удельное сопротивление грунта, Ом·м]]))</f>
        <v/>
      </c>
      <c r="AK495" s="42"/>
      <c r="AL495" s="44"/>
      <c r="AM495" s="43"/>
      <c r="AN495" s="7" t="str">
        <f t="shared" si="59"/>
        <v/>
      </c>
      <c r="AO495" s="7" t="str">
        <f>IFERROR(IF(AL495-AL494&lt;=0,"",AN495/SQRT(Table_pg6[[#This Row],[Удельное сопротивление грунта, Ом·м]])),AN495/SQRT(Table_pg6[[#This Row],[Удельное сопротивление грунта, Ом·м]]))</f>
        <v/>
      </c>
      <c r="AQ495" s="42"/>
      <c r="AR495" s="44"/>
      <c r="AS495" s="43"/>
      <c r="AT495" s="7" t="str">
        <f t="shared" si="56"/>
        <v/>
      </c>
      <c r="AU495" s="7" t="str">
        <f>IFERROR(IF(AR495-AR494&lt;=0,"",AT495/SQRT(Table_pg7[[#This Row],[Удельное сопротивление грунта, Ом·м]])),AT495/SQRT(Table_pg7[[#This Row],[Удельное сопротивление грунта, Ом·м]]))</f>
        <v/>
      </c>
      <c r="AW495" s="42"/>
      <c r="AX495" s="44"/>
      <c r="AY495" s="43"/>
      <c r="AZ495" s="7" t="str">
        <f t="shared" si="60"/>
        <v/>
      </c>
      <c r="BA495" s="7" t="str">
        <f>IFERROR(IF(AX495-AX494&lt;=0,"",AZ495/SQRT(Table_pg8[[#This Row],[Удельное сопротивление грунта, Ом·м]])),AZ495/SQRT(Table_pg8[[#This Row],[Удельное сопротивление грунта, Ом·м]]))</f>
        <v/>
      </c>
      <c r="BC495" s="42"/>
      <c r="BD495" s="44"/>
      <c r="BE495" s="43"/>
      <c r="BF495" s="7" t="str">
        <f t="shared" si="58"/>
        <v/>
      </c>
      <c r="BG495" s="7" t="str">
        <f>IFERROR(IF(BD495-AX514&lt;=0,"",BF495/SQRT(Table_pg9[[#This Row],[Удельное сопротивление грунта, Ом·м]])),BF495/SQRT(Table_pg9[[#This Row],[Удельное сопротивление грунта, Ом·м]]))</f>
        <v/>
      </c>
      <c r="BI495" s="42"/>
      <c r="BJ495" s="44"/>
      <c r="BK495" s="43"/>
      <c r="BL495" s="7" t="str">
        <f t="shared" si="50"/>
        <v/>
      </c>
      <c r="BM495" s="7" t="str">
        <f>IFERROR(IF(BJ495-BD524&lt;=0,"",BL495/SQRT(Table_pg10[[#This Row],[Удельное сопротивление грунта, Ом·м]])),BL495/SQRT(Table_pg10[[#This Row],[Удельное сопротивление грунта, Ом·м]]))</f>
        <v/>
      </c>
    </row>
    <row r="496" spans="1:65">
      <c r="A496" s="62"/>
      <c r="B496" s="44"/>
      <c r="C496" s="43"/>
      <c r="D496" s="7" t="str">
        <f t="shared" si="51"/>
        <v/>
      </c>
      <c r="E496" s="7" t="str">
        <f>IFERROR(IF(B496-B495&lt;=0,"",D496/SQRT(Table_pg[[#This Row],[Удельное сопротивление грунта, Ом·м]])),D496/SQRT(Table_pg[[#This Row],[Удельное сопротивление грунта, Ом·м]]))</f>
        <v/>
      </c>
      <c r="G496" s="38"/>
      <c r="H496" s="58"/>
      <c r="I496" s="55"/>
      <c r="J496" s="53" t="str">
        <f t="shared" si="52"/>
        <v/>
      </c>
      <c r="K496" s="7" t="str">
        <f>IFERROR(IF(H496-H495&lt;=0,"",J496/SQRT(Table_pg1[[#This Row],[Удельное сопротивление грунта, Ом·м]])),J496/SQRT(Table_pg1[[#This Row],[Удельное сопротивление грунта, Ом·м]]))</f>
        <v/>
      </c>
      <c r="M496" s="62"/>
      <c r="N496" s="44"/>
      <c r="O496" s="43"/>
      <c r="P496" s="7" t="str">
        <f t="shared" si="53"/>
        <v/>
      </c>
      <c r="Q496" s="7" t="str">
        <f>IFERROR(IF(N496-N495&lt;=0,"",P496/SQRT(Table_pg2[[#This Row],[Удельное сопротивление грунта, Ом·м]])),P496/SQRT(Table_pg2[[#This Row],[Удельное сопротивление грунта, Ом·м]]))</f>
        <v/>
      </c>
      <c r="S496" s="62"/>
      <c r="T496" s="44"/>
      <c r="U496" s="43"/>
      <c r="V496" s="7" t="str">
        <f t="shared" si="54"/>
        <v/>
      </c>
      <c r="W496" s="7" t="str">
        <f>IFERROR(IF(T496-T495&lt;=0,"",V496/SQRT(Table_pg3[[#This Row],[Удельное сопротивление грунта, Ом·м]])),V496/SQRT(Table_pg3[[#This Row],[Удельное сопротивление грунта, Ом·м]]))</f>
        <v/>
      </c>
      <c r="Y496" s="62"/>
      <c r="Z496" s="44"/>
      <c r="AA496" s="43"/>
      <c r="AB496" s="7" t="str">
        <f t="shared" si="57"/>
        <v/>
      </c>
      <c r="AC496" s="7" t="str">
        <f>IFERROR(IF(Z496-Z495&lt;=0,"",AB496/SQRT(Table_pg4[[#This Row],[Удельное сопротивление грунта, Ом·м]])),AB496/SQRT(Table_pg4[[#This Row],[Удельное сопротивление грунта, Ом·м]]))</f>
        <v/>
      </c>
      <c r="AE496" s="62"/>
      <c r="AF496" s="44"/>
      <c r="AG496" s="43"/>
      <c r="AH496" s="7" t="str">
        <f t="shared" si="55"/>
        <v/>
      </c>
      <c r="AI496" s="7" t="str">
        <f>IFERROR(IF(AF496-AF495&lt;=0,"",AH496/SQRT(Table_pg5[[#This Row],[Удельное сопротивление грунта, Ом·м]])),AH496/SQRT(Table_pg5[[#This Row],[Удельное сопротивление грунта, Ом·м]]))</f>
        <v/>
      </c>
      <c r="AK496" s="62"/>
      <c r="AL496" s="44"/>
      <c r="AM496" s="43"/>
      <c r="AN496" s="7" t="str">
        <f t="shared" si="59"/>
        <v/>
      </c>
      <c r="AO496" s="7" t="str">
        <f>IFERROR(IF(AL496-AL495&lt;=0,"",AN496/SQRT(Table_pg6[[#This Row],[Удельное сопротивление грунта, Ом·м]])),AN496/SQRT(Table_pg6[[#This Row],[Удельное сопротивление грунта, Ом·м]]))</f>
        <v/>
      </c>
      <c r="AQ496" s="62"/>
      <c r="AR496" s="44"/>
      <c r="AS496" s="43"/>
      <c r="AT496" s="7" t="str">
        <f t="shared" si="56"/>
        <v/>
      </c>
      <c r="AU496" s="7" t="str">
        <f>IFERROR(IF(AR496-AR495&lt;=0,"",AT496/SQRT(Table_pg7[[#This Row],[Удельное сопротивление грунта, Ом·м]])),AT496/SQRT(Table_pg7[[#This Row],[Удельное сопротивление грунта, Ом·м]]))</f>
        <v/>
      </c>
      <c r="AW496" s="62"/>
      <c r="AX496" s="44"/>
      <c r="AY496" s="43"/>
      <c r="AZ496" s="7" t="str">
        <f t="shared" si="60"/>
        <v/>
      </c>
      <c r="BA496" s="7" t="str">
        <f>IFERROR(IF(AX496-AX495&lt;=0,"",AZ496/SQRT(Table_pg8[[#This Row],[Удельное сопротивление грунта, Ом·м]])),AZ496/SQRT(Table_pg8[[#This Row],[Удельное сопротивление грунта, Ом·м]]))</f>
        <v/>
      </c>
      <c r="BC496" s="62"/>
      <c r="BD496" s="44"/>
      <c r="BE496" s="43"/>
      <c r="BF496" s="7" t="str">
        <f t="shared" si="58"/>
        <v/>
      </c>
      <c r="BG496" s="7" t="str">
        <f>IFERROR(IF(BD496-AX515&lt;=0,"",BF496/SQRT(Table_pg9[[#This Row],[Удельное сопротивление грунта, Ом·м]])),BF496/SQRT(Table_pg9[[#This Row],[Удельное сопротивление грунта, Ом·м]]))</f>
        <v/>
      </c>
      <c r="BI496" s="62"/>
      <c r="BJ496" s="44"/>
      <c r="BK496" s="43"/>
      <c r="BL496" s="7" t="str">
        <f t="shared" si="50"/>
        <v/>
      </c>
      <c r="BM496" s="7" t="str">
        <f>IFERROR(IF(BJ496-BD525&lt;=0,"",BL496/SQRT(Table_pg10[[#This Row],[Удельное сопротивление грунта, Ом·м]])),BL496/SQRT(Table_pg10[[#This Row],[Удельное сопротивление грунта, Ом·м]]))</f>
        <v/>
      </c>
    </row>
    <row r="497" spans="1:65">
      <c r="A497" s="42"/>
      <c r="B497" s="44"/>
      <c r="C497" s="43"/>
      <c r="D497" s="7" t="str">
        <f t="shared" si="51"/>
        <v/>
      </c>
      <c r="E497" s="7" t="str">
        <f>IFERROR(IF(B497-B496&lt;=0,"",D497/SQRT(Table_pg[[#This Row],[Удельное сопротивление грунта, Ом·м]])),D497/SQRT(Table_pg[[#This Row],[Удельное сопротивление грунта, Ом·м]]))</f>
        <v/>
      </c>
      <c r="G497" s="49"/>
      <c r="H497" s="59"/>
      <c r="I497" s="56"/>
      <c r="J497" s="52" t="str">
        <f t="shared" si="52"/>
        <v/>
      </c>
      <c r="K497" s="7" t="str">
        <f>IFERROR(IF(H497-H496&lt;=0,"",J497/SQRT(Table_pg1[[#This Row],[Удельное сопротивление грунта, Ом·м]])),J497/SQRT(Table_pg1[[#This Row],[Удельное сопротивление грунта, Ом·м]]))</f>
        <v/>
      </c>
      <c r="M497" s="42"/>
      <c r="N497" s="44"/>
      <c r="O497" s="43"/>
      <c r="P497" s="7" t="str">
        <f t="shared" si="53"/>
        <v/>
      </c>
      <c r="Q497" s="7" t="str">
        <f>IFERROR(IF(N497-N496&lt;=0,"",P497/SQRT(Table_pg2[[#This Row],[Удельное сопротивление грунта, Ом·м]])),P497/SQRT(Table_pg2[[#This Row],[Удельное сопротивление грунта, Ом·м]]))</f>
        <v/>
      </c>
      <c r="S497" s="42"/>
      <c r="T497" s="44"/>
      <c r="U497" s="43"/>
      <c r="V497" s="7" t="str">
        <f t="shared" si="54"/>
        <v/>
      </c>
      <c r="W497" s="7" t="str">
        <f>IFERROR(IF(T497-T496&lt;=0,"",V497/SQRT(Table_pg3[[#This Row],[Удельное сопротивление грунта, Ом·м]])),V497/SQRT(Table_pg3[[#This Row],[Удельное сопротивление грунта, Ом·м]]))</f>
        <v/>
      </c>
      <c r="Y497" s="42"/>
      <c r="Z497" s="44"/>
      <c r="AA497" s="43"/>
      <c r="AB497" s="7" t="str">
        <f t="shared" si="57"/>
        <v/>
      </c>
      <c r="AC497" s="7" t="str">
        <f>IFERROR(IF(Z497-Z496&lt;=0,"",AB497/SQRT(Table_pg4[[#This Row],[Удельное сопротивление грунта, Ом·м]])),AB497/SQRT(Table_pg4[[#This Row],[Удельное сопротивление грунта, Ом·м]]))</f>
        <v/>
      </c>
      <c r="AE497" s="42"/>
      <c r="AF497" s="44"/>
      <c r="AG497" s="43"/>
      <c r="AH497" s="7" t="str">
        <f t="shared" si="55"/>
        <v/>
      </c>
      <c r="AI497" s="7" t="str">
        <f>IFERROR(IF(AF497-AF496&lt;=0,"",AH497/SQRT(Table_pg5[[#This Row],[Удельное сопротивление грунта, Ом·м]])),AH497/SQRT(Table_pg5[[#This Row],[Удельное сопротивление грунта, Ом·м]]))</f>
        <v/>
      </c>
      <c r="AK497" s="42"/>
      <c r="AL497" s="44"/>
      <c r="AM497" s="43"/>
      <c r="AN497" s="7" t="str">
        <f t="shared" si="59"/>
        <v/>
      </c>
      <c r="AO497" s="7" t="str">
        <f>IFERROR(IF(AL497-AL496&lt;=0,"",AN497/SQRT(Table_pg6[[#This Row],[Удельное сопротивление грунта, Ом·м]])),AN497/SQRT(Table_pg6[[#This Row],[Удельное сопротивление грунта, Ом·м]]))</f>
        <v/>
      </c>
      <c r="AQ497" s="42"/>
      <c r="AR497" s="44"/>
      <c r="AS497" s="43"/>
      <c r="AT497" s="7" t="str">
        <f t="shared" si="56"/>
        <v/>
      </c>
      <c r="AU497" s="7" t="str">
        <f>IFERROR(IF(AR497-AR496&lt;=0,"",AT497/SQRT(Table_pg7[[#This Row],[Удельное сопротивление грунта, Ом·м]])),AT497/SQRT(Table_pg7[[#This Row],[Удельное сопротивление грунта, Ом·м]]))</f>
        <v/>
      </c>
      <c r="AW497" s="42"/>
      <c r="AX497" s="44"/>
      <c r="AY497" s="43"/>
      <c r="AZ497" s="7" t="str">
        <f t="shared" si="60"/>
        <v/>
      </c>
      <c r="BA497" s="7" t="str">
        <f>IFERROR(IF(AX497-AX496&lt;=0,"",AZ497/SQRT(Table_pg8[[#This Row],[Удельное сопротивление грунта, Ом·м]])),AZ497/SQRT(Table_pg8[[#This Row],[Удельное сопротивление грунта, Ом·м]]))</f>
        <v/>
      </c>
      <c r="BC497" s="42"/>
      <c r="BD497" s="44"/>
      <c r="BE497" s="43"/>
      <c r="BF497" s="7" t="str">
        <f t="shared" si="58"/>
        <v/>
      </c>
      <c r="BG497" s="7" t="str">
        <f>IFERROR(IF(BD497-AX516&lt;=0,"",BF497/SQRT(Table_pg9[[#This Row],[Удельное сопротивление грунта, Ом·м]])),BF497/SQRT(Table_pg9[[#This Row],[Удельное сопротивление грунта, Ом·м]]))</f>
        <v/>
      </c>
      <c r="BI497" s="42"/>
      <c r="BJ497" s="44"/>
      <c r="BK497" s="43"/>
      <c r="BL497" s="7" t="str">
        <f t="shared" si="50"/>
        <v/>
      </c>
      <c r="BM497" s="7" t="str">
        <f>IFERROR(IF(BJ497-BD526&lt;=0,"",BL497/SQRT(Table_pg10[[#This Row],[Удельное сопротивление грунта, Ом·м]])),BL497/SQRT(Table_pg10[[#This Row],[Удельное сопротивление грунта, Ом·м]]))</f>
        <v/>
      </c>
    </row>
    <row r="498" spans="1:65">
      <c r="A498" s="62"/>
      <c r="B498" s="44"/>
      <c r="C498" s="43"/>
      <c r="D498" s="7" t="str">
        <f t="shared" si="51"/>
        <v/>
      </c>
      <c r="E498" s="7" t="str">
        <f>IFERROR(IF(B498-B497&lt;=0,"",D498/SQRT(Table_pg[[#This Row],[Удельное сопротивление грунта, Ом·м]])),D498/SQRT(Table_pg[[#This Row],[Удельное сопротивление грунта, Ом·м]]))</f>
        <v/>
      </c>
      <c r="G498" s="38"/>
      <c r="H498" s="58"/>
      <c r="I498" s="55"/>
      <c r="J498" s="53" t="str">
        <f t="shared" si="52"/>
        <v/>
      </c>
      <c r="K498" s="7" t="str">
        <f>IFERROR(IF(H498-H497&lt;=0,"",J498/SQRT(Table_pg1[[#This Row],[Удельное сопротивление грунта, Ом·м]])),J498/SQRT(Table_pg1[[#This Row],[Удельное сопротивление грунта, Ом·м]]))</f>
        <v/>
      </c>
      <c r="M498" s="62"/>
      <c r="N498" s="44"/>
      <c r="O498" s="43"/>
      <c r="P498" s="7" t="str">
        <f t="shared" si="53"/>
        <v/>
      </c>
      <c r="Q498" s="7" t="str">
        <f>IFERROR(IF(N498-N497&lt;=0,"",P498/SQRT(Table_pg2[[#This Row],[Удельное сопротивление грунта, Ом·м]])),P498/SQRT(Table_pg2[[#This Row],[Удельное сопротивление грунта, Ом·м]]))</f>
        <v/>
      </c>
      <c r="S498" s="62"/>
      <c r="T498" s="44"/>
      <c r="U498" s="43"/>
      <c r="V498" s="7" t="str">
        <f t="shared" si="54"/>
        <v/>
      </c>
      <c r="W498" s="7" t="str">
        <f>IFERROR(IF(T498-T497&lt;=0,"",V498/SQRT(Table_pg3[[#This Row],[Удельное сопротивление грунта, Ом·м]])),V498/SQRT(Table_pg3[[#This Row],[Удельное сопротивление грунта, Ом·м]]))</f>
        <v/>
      </c>
      <c r="Y498" s="62"/>
      <c r="Z498" s="44"/>
      <c r="AA498" s="43"/>
      <c r="AB498" s="7" t="str">
        <f t="shared" si="57"/>
        <v/>
      </c>
      <c r="AC498" s="7" t="str">
        <f>IFERROR(IF(Z498-Z497&lt;=0,"",AB498/SQRT(Table_pg4[[#This Row],[Удельное сопротивление грунта, Ом·м]])),AB498/SQRT(Table_pg4[[#This Row],[Удельное сопротивление грунта, Ом·м]]))</f>
        <v/>
      </c>
      <c r="AE498" s="62"/>
      <c r="AF498" s="44"/>
      <c r="AG498" s="43"/>
      <c r="AH498" s="7" t="str">
        <f t="shared" si="55"/>
        <v/>
      </c>
      <c r="AI498" s="7" t="str">
        <f>IFERROR(IF(AF498-AF497&lt;=0,"",AH498/SQRT(Table_pg5[[#This Row],[Удельное сопротивление грунта, Ом·м]])),AH498/SQRT(Table_pg5[[#This Row],[Удельное сопротивление грунта, Ом·м]]))</f>
        <v/>
      </c>
      <c r="AK498" s="62"/>
      <c r="AL498" s="44"/>
      <c r="AM498" s="43"/>
      <c r="AN498" s="7" t="str">
        <f t="shared" si="59"/>
        <v/>
      </c>
      <c r="AO498" s="7" t="str">
        <f>IFERROR(IF(AL498-AL497&lt;=0,"",AN498/SQRT(Table_pg6[[#This Row],[Удельное сопротивление грунта, Ом·м]])),AN498/SQRT(Table_pg6[[#This Row],[Удельное сопротивление грунта, Ом·м]]))</f>
        <v/>
      </c>
      <c r="AQ498" s="62"/>
      <c r="AR498" s="44"/>
      <c r="AS498" s="43"/>
      <c r="AT498" s="7" t="str">
        <f t="shared" si="56"/>
        <v/>
      </c>
      <c r="AU498" s="7" t="str">
        <f>IFERROR(IF(AR498-AR497&lt;=0,"",AT498/SQRT(Table_pg7[[#This Row],[Удельное сопротивление грунта, Ом·м]])),AT498/SQRT(Table_pg7[[#This Row],[Удельное сопротивление грунта, Ом·м]]))</f>
        <v/>
      </c>
      <c r="AW498" s="62"/>
      <c r="AX498" s="44"/>
      <c r="AY498" s="43"/>
      <c r="AZ498" s="7" t="str">
        <f t="shared" si="60"/>
        <v/>
      </c>
      <c r="BA498" s="7" t="str">
        <f>IFERROR(IF(AX498-AX497&lt;=0,"",AZ498/SQRT(Table_pg8[[#This Row],[Удельное сопротивление грунта, Ом·м]])),AZ498/SQRT(Table_pg8[[#This Row],[Удельное сопротивление грунта, Ом·м]]))</f>
        <v/>
      </c>
      <c r="BC498" s="62"/>
      <c r="BD498" s="44"/>
      <c r="BE498" s="43"/>
      <c r="BF498" s="7" t="str">
        <f t="shared" si="58"/>
        <v/>
      </c>
      <c r="BG498" s="7" t="str">
        <f>IFERROR(IF(BD498-AX517&lt;=0,"",BF498/SQRT(Table_pg9[[#This Row],[Удельное сопротивление грунта, Ом·м]])),BF498/SQRT(Table_pg9[[#This Row],[Удельное сопротивление грунта, Ом·м]]))</f>
        <v/>
      </c>
      <c r="BI498" s="62"/>
      <c r="BJ498" s="44"/>
      <c r="BK498" s="43"/>
      <c r="BL498" s="7" t="str">
        <f t="shared" si="50"/>
        <v/>
      </c>
      <c r="BM498" s="7" t="str">
        <f>IFERROR(IF(BJ498-BD527&lt;=0,"",BL498/SQRT(Table_pg10[[#This Row],[Удельное сопротивление грунта, Ом·м]])),BL498/SQRT(Table_pg10[[#This Row],[Удельное сопротивление грунта, Ом·м]]))</f>
        <v/>
      </c>
    </row>
    <row r="499" spans="1:65">
      <c r="A499" s="42"/>
      <c r="B499" s="44"/>
      <c r="C499" s="43"/>
      <c r="D499" s="7" t="str">
        <f t="shared" si="51"/>
        <v/>
      </c>
      <c r="E499" s="7" t="str">
        <f>IFERROR(IF(B499-B498&lt;=0,"",D499/SQRT(Table_pg[[#This Row],[Удельное сопротивление грунта, Ом·м]])),D499/SQRT(Table_pg[[#This Row],[Удельное сопротивление грунта, Ом·м]]))</f>
        <v/>
      </c>
      <c r="G499" s="49"/>
      <c r="H499" s="59"/>
      <c r="I499" s="56"/>
      <c r="J499" s="52" t="str">
        <f t="shared" si="52"/>
        <v/>
      </c>
      <c r="K499" s="7" t="str">
        <f>IFERROR(IF(H499-H498&lt;=0,"",J499/SQRT(Table_pg1[[#This Row],[Удельное сопротивление грунта, Ом·м]])),J499/SQRT(Table_pg1[[#This Row],[Удельное сопротивление грунта, Ом·м]]))</f>
        <v/>
      </c>
      <c r="M499" s="42"/>
      <c r="N499" s="44"/>
      <c r="O499" s="43"/>
      <c r="P499" s="7" t="str">
        <f t="shared" si="53"/>
        <v/>
      </c>
      <c r="Q499" s="7" t="str">
        <f>IFERROR(IF(N499-N498&lt;=0,"",P499/SQRT(Table_pg2[[#This Row],[Удельное сопротивление грунта, Ом·м]])),P499/SQRT(Table_pg2[[#This Row],[Удельное сопротивление грунта, Ом·м]]))</f>
        <v/>
      </c>
      <c r="S499" s="42"/>
      <c r="T499" s="44"/>
      <c r="U499" s="43"/>
      <c r="V499" s="7" t="str">
        <f t="shared" si="54"/>
        <v/>
      </c>
      <c r="W499" s="7" t="str">
        <f>IFERROR(IF(T499-T498&lt;=0,"",V499/SQRT(Table_pg3[[#This Row],[Удельное сопротивление грунта, Ом·м]])),V499/SQRT(Table_pg3[[#This Row],[Удельное сопротивление грунта, Ом·м]]))</f>
        <v/>
      </c>
      <c r="Y499" s="42"/>
      <c r="Z499" s="44"/>
      <c r="AA499" s="43"/>
      <c r="AB499" s="7" t="str">
        <f t="shared" si="57"/>
        <v/>
      </c>
      <c r="AC499" s="7" t="str">
        <f>IFERROR(IF(Z499-Z498&lt;=0,"",AB499/SQRT(Table_pg4[[#This Row],[Удельное сопротивление грунта, Ом·м]])),AB499/SQRT(Table_pg4[[#This Row],[Удельное сопротивление грунта, Ом·м]]))</f>
        <v/>
      </c>
      <c r="AE499" s="42"/>
      <c r="AF499" s="44"/>
      <c r="AG499" s="43"/>
      <c r="AH499" s="7" t="str">
        <f t="shared" si="55"/>
        <v/>
      </c>
      <c r="AI499" s="7" t="str">
        <f>IFERROR(IF(AF499-AF498&lt;=0,"",AH499/SQRT(Table_pg5[[#This Row],[Удельное сопротивление грунта, Ом·м]])),AH499/SQRT(Table_pg5[[#This Row],[Удельное сопротивление грунта, Ом·м]]))</f>
        <v/>
      </c>
      <c r="AK499" s="42"/>
      <c r="AL499" s="44"/>
      <c r="AM499" s="43"/>
      <c r="AN499" s="7" t="str">
        <f t="shared" si="59"/>
        <v/>
      </c>
      <c r="AO499" s="7" t="str">
        <f>IFERROR(IF(AL499-AL498&lt;=0,"",AN499/SQRT(Table_pg6[[#This Row],[Удельное сопротивление грунта, Ом·м]])),AN499/SQRT(Table_pg6[[#This Row],[Удельное сопротивление грунта, Ом·м]]))</f>
        <v/>
      </c>
      <c r="AQ499" s="42"/>
      <c r="AR499" s="44"/>
      <c r="AS499" s="43"/>
      <c r="AT499" s="7" t="str">
        <f t="shared" si="56"/>
        <v/>
      </c>
      <c r="AU499" s="7" t="str">
        <f>IFERROR(IF(AR499-AR498&lt;=0,"",AT499/SQRT(Table_pg7[[#This Row],[Удельное сопротивление грунта, Ом·м]])),AT499/SQRT(Table_pg7[[#This Row],[Удельное сопротивление грунта, Ом·м]]))</f>
        <v/>
      </c>
      <c r="AW499" s="42"/>
      <c r="AX499" s="44"/>
      <c r="AY499" s="43"/>
      <c r="AZ499" s="7" t="str">
        <f t="shared" si="60"/>
        <v/>
      </c>
      <c r="BA499" s="7" t="str">
        <f>IFERROR(IF(AX499-AX498&lt;=0,"",AZ499/SQRT(Table_pg8[[#This Row],[Удельное сопротивление грунта, Ом·м]])),AZ499/SQRT(Table_pg8[[#This Row],[Удельное сопротивление грунта, Ом·м]]))</f>
        <v/>
      </c>
      <c r="BC499" s="42"/>
      <c r="BD499" s="44"/>
      <c r="BE499" s="43"/>
      <c r="BF499" s="7" t="str">
        <f t="shared" si="58"/>
        <v/>
      </c>
      <c r="BG499" s="7" t="str">
        <f>IFERROR(IF(BD499-AX518&lt;=0,"",BF499/SQRT(Table_pg9[[#This Row],[Удельное сопротивление грунта, Ом·м]])),BF499/SQRT(Table_pg9[[#This Row],[Удельное сопротивление грунта, Ом·м]]))</f>
        <v/>
      </c>
      <c r="BI499" s="42"/>
      <c r="BJ499" s="44"/>
      <c r="BK499" s="43"/>
      <c r="BL499" s="7" t="str">
        <f t="shared" si="50"/>
        <v/>
      </c>
      <c r="BM499" s="7" t="str">
        <f>IFERROR(IF(BJ499-BD528&lt;=0,"",BL499/SQRT(Table_pg10[[#This Row],[Удельное сопротивление грунта, Ом·м]])),BL499/SQRT(Table_pg10[[#This Row],[Удельное сопротивление грунта, Ом·м]]))</f>
        <v/>
      </c>
    </row>
    <row r="500" spans="1:65">
      <c r="A500" s="62"/>
      <c r="B500" s="44"/>
      <c r="C500" s="43"/>
      <c r="D500" s="7" t="str">
        <f t="shared" si="51"/>
        <v/>
      </c>
      <c r="E500" s="7" t="str">
        <f>IFERROR(IF(B500-B499&lt;=0,"",D500/SQRT(Table_pg[[#This Row],[Удельное сопротивление грунта, Ом·м]])),D500/SQRT(Table_pg[[#This Row],[Удельное сопротивление грунта, Ом·м]]))</f>
        <v/>
      </c>
      <c r="G500" s="38"/>
      <c r="H500" s="58"/>
      <c r="I500" s="55"/>
      <c r="J500" s="53" t="str">
        <f t="shared" si="52"/>
        <v/>
      </c>
      <c r="K500" s="7" t="str">
        <f>IFERROR(IF(H500-H499&lt;=0,"",J500/SQRT(Table_pg1[[#This Row],[Удельное сопротивление грунта, Ом·м]])),J500/SQRT(Table_pg1[[#This Row],[Удельное сопротивление грунта, Ом·м]]))</f>
        <v/>
      </c>
      <c r="M500" s="62"/>
      <c r="N500" s="44"/>
      <c r="O500" s="43"/>
      <c r="P500" s="7" t="str">
        <f t="shared" si="53"/>
        <v/>
      </c>
      <c r="Q500" s="7" t="str">
        <f>IFERROR(IF(N500-N499&lt;=0,"",P500/SQRT(Table_pg2[[#This Row],[Удельное сопротивление грунта, Ом·м]])),P500/SQRT(Table_pg2[[#This Row],[Удельное сопротивление грунта, Ом·м]]))</f>
        <v/>
      </c>
      <c r="S500" s="62"/>
      <c r="T500" s="44"/>
      <c r="U500" s="43"/>
      <c r="V500" s="7" t="str">
        <f t="shared" si="54"/>
        <v/>
      </c>
      <c r="W500" s="7" t="str">
        <f>IFERROR(IF(T500-T499&lt;=0,"",V500/SQRT(Table_pg3[[#This Row],[Удельное сопротивление грунта, Ом·м]])),V500/SQRT(Table_pg3[[#This Row],[Удельное сопротивление грунта, Ом·м]]))</f>
        <v/>
      </c>
      <c r="Y500" s="62"/>
      <c r="Z500" s="44"/>
      <c r="AA500" s="43"/>
      <c r="AB500" s="7" t="str">
        <f t="shared" si="57"/>
        <v/>
      </c>
      <c r="AC500" s="7" t="str">
        <f>IFERROR(IF(Z500-Z499&lt;=0,"",AB500/SQRT(Table_pg4[[#This Row],[Удельное сопротивление грунта, Ом·м]])),AB500/SQRT(Table_pg4[[#This Row],[Удельное сопротивление грунта, Ом·м]]))</f>
        <v/>
      </c>
      <c r="AE500" s="62"/>
      <c r="AF500" s="44"/>
      <c r="AG500" s="43"/>
      <c r="AH500" s="7" t="str">
        <f t="shared" si="55"/>
        <v/>
      </c>
      <c r="AI500" s="7" t="str">
        <f>IFERROR(IF(AF500-AF499&lt;=0,"",AH500/SQRT(Table_pg5[[#This Row],[Удельное сопротивление грунта, Ом·м]])),AH500/SQRT(Table_pg5[[#This Row],[Удельное сопротивление грунта, Ом·м]]))</f>
        <v/>
      </c>
      <c r="AK500" s="62"/>
      <c r="AL500" s="44"/>
      <c r="AM500" s="43"/>
      <c r="AN500" s="7" t="str">
        <f t="shared" si="59"/>
        <v/>
      </c>
      <c r="AO500" s="7" t="str">
        <f>IFERROR(IF(AL500-AL499&lt;=0,"",AN500/SQRT(Table_pg6[[#This Row],[Удельное сопротивление грунта, Ом·м]])),AN500/SQRT(Table_pg6[[#This Row],[Удельное сопротивление грунта, Ом·м]]))</f>
        <v/>
      </c>
      <c r="AQ500" s="62"/>
      <c r="AR500" s="44"/>
      <c r="AS500" s="43"/>
      <c r="AT500" s="7" t="str">
        <f t="shared" si="56"/>
        <v/>
      </c>
      <c r="AU500" s="7" t="str">
        <f>IFERROR(IF(AR500-AR499&lt;=0,"",AT500/SQRT(Table_pg7[[#This Row],[Удельное сопротивление грунта, Ом·м]])),AT500/SQRT(Table_pg7[[#This Row],[Удельное сопротивление грунта, Ом·м]]))</f>
        <v/>
      </c>
      <c r="AW500" s="62"/>
      <c r="AX500" s="44"/>
      <c r="AY500" s="43"/>
      <c r="AZ500" s="7" t="str">
        <f t="shared" si="60"/>
        <v/>
      </c>
      <c r="BA500" s="7" t="str">
        <f>IFERROR(IF(AX500-AX499&lt;=0,"",AZ500/SQRT(Table_pg8[[#This Row],[Удельное сопротивление грунта, Ом·м]])),AZ500/SQRT(Table_pg8[[#This Row],[Удельное сопротивление грунта, Ом·м]]))</f>
        <v/>
      </c>
      <c r="BC500" s="62"/>
      <c r="BD500" s="44"/>
      <c r="BE500" s="43"/>
      <c r="BF500" s="7" t="str">
        <f t="shared" si="58"/>
        <v/>
      </c>
      <c r="BG500" s="7" t="str">
        <f>IFERROR(IF(BD500-AX519&lt;=0,"",BF500/SQRT(Table_pg9[[#This Row],[Удельное сопротивление грунта, Ом·м]])),BF500/SQRT(Table_pg9[[#This Row],[Удельное сопротивление грунта, Ом·м]]))</f>
        <v/>
      </c>
      <c r="BI500" s="62"/>
      <c r="BJ500" s="44"/>
      <c r="BK500" s="43"/>
      <c r="BL500" s="7" t="str">
        <f t="shared" si="50"/>
        <v/>
      </c>
      <c r="BM500" s="7" t="str">
        <f>IFERROR(IF(BJ500-BD529&lt;=0,"",BL500/SQRT(Table_pg10[[#This Row],[Удельное сопротивление грунта, Ом·м]])),BL500/SQRT(Table_pg10[[#This Row],[Удельное сопротивление грунта, Ом·м]]))</f>
        <v/>
      </c>
    </row>
    <row r="501" spans="1:65">
      <c r="A501" s="42"/>
      <c r="B501" s="44"/>
      <c r="C501" s="43"/>
      <c r="D501" s="7" t="str">
        <f t="shared" si="51"/>
        <v/>
      </c>
      <c r="E501" s="7" t="str">
        <f>IFERROR(IF(B501-B500&lt;=0,"",D501/SQRT(Table_pg[[#This Row],[Удельное сопротивление грунта, Ом·м]])),D501/SQRT(Table_pg[[#This Row],[Удельное сопротивление грунта, Ом·м]]))</f>
        <v/>
      </c>
      <c r="G501" s="49"/>
      <c r="H501" s="59"/>
      <c r="I501" s="56"/>
      <c r="J501" s="52" t="str">
        <f t="shared" si="52"/>
        <v/>
      </c>
      <c r="K501" s="7" t="str">
        <f>IFERROR(IF(H501-H500&lt;=0,"",J501/SQRT(Table_pg1[[#This Row],[Удельное сопротивление грунта, Ом·м]])),J501/SQRT(Table_pg1[[#This Row],[Удельное сопротивление грунта, Ом·м]]))</f>
        <v/>
      </c>
      <c r="M501" s="42"/>
      <c r="N501" s="44"/>
      <c r="O501" s="43"/>
      <c r="P501" s="7" t="str">
        <f t="shared" si="53"/>
        <v/>
      </c>
      <c r="Q501" s="7" t="str">
        <f>IFERROR(IF(N501-N500&lt;=0,"",P501/SQRT(Table_pg2[[#This Row],[Удельное сопротивление грунта, Ом·м]])),P501/SQRT(Table_pg2[[#This Row],[Удельное сопротивление грунта, Ом·м]]))</f>
        <v/>
      </c>
      <c r="S501" s="42"/>
      <c r="T501" s="44"/>
      <c r="U501" s="43"/>
      <c r="V501" s="7" t="str">
        <f t="shared" si="54"/>
        <v/>
      </c>
      <c r="W501" s="7" t="str">
        <f>IFERROR(IF(T501-T500&lt;=0,"",V501/SQRT(Table_pg3[[#This Row],[Удельное сопротивление грунта, Ом·м]])),V501/SQRT(Table_pg3[[#This Row],[Удельное сопротивление грунта, Ом·м]]))</f>
        <v/>
      </c>
      <c r="Y501" s="42"/>
      <c r="Z501" s="44"/>
      <c r="AA501" s="43"/>
      <c r="AB501" s="7" t="str">
        <f t="shared" si="57"/>
        <v/>
      </c>
      <c r="AC501" s="7" t="str">
        <f>IFERROR(IF(Z501-Z500&lt;=0,"",AB501/SQRT(Table_pg4[[#This Row],[Удельное сопротивление грунта, Ом·м]])),AB501/SQRT(Table_pg4[[#This Row],[Удельное сопротивление грунта, Ом·м]]))</f>
        <v/>
      </c>
      <c r="AE501" s="42"/>
      <c r="AF501" s="44"/>
      <c r="AG501" s="43"/>
      <c r="AH501" s="7" t="str">
        <f t="shared" si="55"/>
        <v/>
      </c>
      <c r="AI501" s="7" t="str">
        <f>IFERROR(IF(AF501-AF500&lt;=0,"",AH501/SQRT(Table_pg5[[#This Row],[Удельное сопротивление грунта, Ом·м]])),AH501/SQRT(Table_pg5[[#This Row],[Удельное сопротивление грунта, Ом·м]]))</f>
        <v/>
      </c>
      <c r="AK501" s="42"/>
      <c r="AL501" s="44"/>
      <c r="AM501" s="43"/>
      <c r="AN501" s="7" t="str">
        <f t="shared" si="59"/>
        <v/>
      </c>
      <c r="AO501" s="7" t="str">
        <f>IFERROR(IF(AL501-AL500&lt;=0,"",AN501/SQRT(Table_pg6[[#This Row],[Удельное сопротивление грунта, Ом·м]])),AN501/SQRT(Table_pg6[[#This Row],[Удельное сопротивление грунта, Ом·м]]))</f>
        <v/>
      </c>
      <c r="AQ501" s="42"/>
      <c r="AR501" s="44"/>
      <c r="AS501" s="43"/>
      <c r="AT501" s="7" t="str">
        <f t="shared" si="56"/>
        <v/>
      </c>
      <c r="AU501" s="7" t="str">
        <f>IFERROR(IF(AR501-AR500&lt;=0,"",AT501/SQRT(Table_pg7[[#This Row],[Удельное сопротивление грунта, Ом·м]])),AT501/SQRT(Table_pg7[[#This Row],[Удельное сопротивление грунта, Ом·м]]))</f>
        <v/>
      </c>
      <c r="AW501" s="42"/>
      <c r="AX501" s="44"/>
      <c r="AY501" s="43"/>
      <c r="AZ501" s="7" t="str">
        <f t="shared" si="60"/>
        <v/>
      </c>
      <c r="BA501" s="7" t="str">
        <f>IFERROR(IF(AX501-AX500&lt;=0,"",AZ501/SQRT(Table_pg8[[#This Row],[Удельное сопротивление грунта, Ом·м]])),AZ501/SQRT(Table_pg8[[#This Row],[Удельное сопротивление грунта, Ом·м]]))</f>
        <v/>
      </c>
      <c r="BC501" s="42"/>
      <c r="BD501" s="44"/>
      <c r="BE501" s="43"/>
      <c r="BF501" s="7" t="str">
        <f t="shared" si="58"/>
        <v/>
      </c>
      <c r="BG501" s="7" t="str">
        <f>IFERROR(IF(BD501-AX520&lt;=0,"",BF501/SQRT(Table_pg9[[#This Row],[Удельное сопротивление грунта, Ом·м]])),BF501/SQRT(Table_pg9[[#This Row],[Удельное сопротивление грунта, Ом·м]]))</f>
        <v/>
      </c>
      <c r="BI501" s="42"/>
      <c r="BJ501" s="44"/>
      <c r="BK501" s="43"/>
      <c r="BL501" s="7" t="str">
        <f t="shared" si="50"/>
        <v/>
      </c>
      <c r="BM501" s="7" t="str">
        <f>IFERROR(IF(BJ501-BD530&lt;=0,"",BL501/SQRT(Table_pg10[[#This Row],[Удельное сопротивление грунта, Ом·м]])),BL501/SQRT(Table_pg10[[#This Row],[Удельное сопротивление грунта, Ом·м]]))</f>
        <v/>
      </c>
    </row>
    <row r="502" spans="1:65">
      <c r="A502" s="62"/>
      <c r="B502" s="44"/>
      <c r="C502" s="43"/>
      <c r="D502" s="7" t="str">
        <f t="shared" si="51"/>
        <v/>
      </c>
      <c r="E502" s="7" t="str">
        <f>IFERROR(IF(B502-B501&lt;=0,"",D502/SQRT(Table_pg[[#This Row],[Удельное сопротивление грунта, Ом·м]])),D502/SQRT(Table_pg[[#This Row],[Удельное сопротивление грунта, Ом·м]]))</f>
        <v/>
      </c>
      <c r="G502" s="38"/>
      <c r="H502" s="58"/>
      <c r="I502" s="55"/>
      <c r="J502" s="53" t="str">
        <f t="shared" si="52"/>
        <v/>
      </c>
      <c r="K502" s="7" t="str">
        <f>IFERROR(IF(H502-H501&lt;=0,"",J502/SQRT(Table_pg1[[#This Row],[Удельное сопротивление грунта, Ом·м]])),J502/SQRT(Table_pg1[[#This Row],[Удельное сопротивление грунта, Ом·м]]))</f>
        <v/>
      </c>
      <c r="M502" s="62"/>
      <c r="N502" s="44"/>
      <c r="O502" s="43"/>
      <c r="P502" s="7" t="str">
        <f t="shared" si="53"/>
        <v/>
      </c>
      <c r="Q502" s="7" t="str">
        <f>IFERROR(IF(N502-N501&lt;=0,"",P502/SQRT(Table_pg2[[#This Row],[Удельное сопротивление грунта, Ом·м]])),P502/SQRT(Table_pg2[[#This Row],[Удельное сопротивление грунта, Ом·м]]))</f>
        <v/>
      </c>
      <c r="S502" s="62"/>
      <c r="T502" s="44"/>
      <c r="U502" s="43"/>
      <c r="V502" s="7" t="str">
        <f t="shared" si="54"/>
        <v/>
      </c>
      <c r="W502" s="7" t="str">
        <f>IFERROR(IF(T502-T501&lt;=0,"",V502/SQRT(Table_pg3[[#This Row],[Удельное сопротивление грунта, Ом·м]])),V502/SQRT(Table_pg3[[#This Row],[Удельное сопротивление грунта, Ом·м]]))</f>
        <v/>
      </c>
      <c r="Y502" s="62"/>
      <c r="Z502" s="44"/>
      <c r="AA502" s="43"/>
      <c r="AB502" s="7" t="str">
        <f t="shared" si="57"/>
        <v/>
      </c>
      <c r="AC502" s="7" t="str">
        <f>IFERROR(IF(Z502-Z501&lt;=0,"",AB502/SQRT(Table_pg4[[#This Row],[Удельное сопротивление грунта, Ом·м]])),AB502/SQRT(Table_pg4[[#This Row],[Удельное сопротивление грунта, Ом·м]]))</f>
        <v/>
      </c>
      <c r="AE502" s="62"/>
      <c r="AF502" s="44"/>
      <c r="AG502" s="43"/>
      <c r="AH502" s="7" t="str">
        <f t="shared" si="55"/>
        <v/>
      </c>
      <c r="AI502" s="7" t="str">
        <f>IFERROR(IF(AF502-AF501&lt;=0,"",AH502/SQRT(Table_pg5[[#This Row],[Удельное сопротивление грунта, Ом·м]])),AH502/SQRT(Table_pg5[[#This Row],[Удельное сопротивление грунта, Ом·м]]))</f>
        <v/>
      </c>
      <c r="AK502" s="62"/>
      <c r="AL502" s="44"/>
      <c r="AM502" s="43"/>
      <c r="AN502" s="7" t="str">
        <f t="shared" si="59"/>
        <v/>
      </c>
      <c r="AO502" s="7" t="str">
        <f>IFERROR(IF(AL502-AL501&lt;=0,"",AN502/SQRT(Table_pg6[[#This Row],[Удельное сопротивление грунта, Ом·м]])),AN502/SQRT(Table_pg6[[#This Row],[Удельное сопротивление грунта, Ом·м]]))</f>
        <v/>
      </c>
      <c r="AQ502" s="62"/>
      <c r="AR502" s="44"/>
      <c r="AS502" s="43"/>
      <c r="AT502" s="7" t="str">
        <f t="shared" si="56"/>
        <v/>
      </c>
      <c r="AU502" s="7" t="str">
        <f>IFERROR(IF(AR502-AR501&lt;=0,"",AT502/SQRT(Table_pg7[[#This Row],[Удельное сопротивление грунта, Ом·м]])),AT502/SQRT(Table_pg7[[#This Row],[Удельное сопротивление грунта, Ом·м]]))</f>
        <v/>
      </c>
      <c r="AW502" s="62"/>
      <c r="AX502" s="44"/>
      <c r="AY502" s="43"/>
      <c r="AZ502" s="7" t="str">
        <f t="shared" si="60"/>
        <v/>
      </c>
      <c r="BA502" s="7" t="str">
        <f>IFERROR(IF(AX502-AX501&lt;=0,"",AZ502/SQRT(Table_pg8[[#This Row],[Удельное сопротивление грунта, Ом·м]])),AZ502/SQRT(Table_pg8[[#This Row],[Удельное сопротивление грунта, Ом·м]]))</f>
        <v/>
      </c>
      <c r="BC502" s="62"/>
      <c r="BD502" s="44"/>
      <c r="BE502" s="43"/>
      <c r="BF502" s="7" t="str">
        <f t="shared" si="58"/>
        <v/>
      </c>
      <c r="BG502" s="7" t="str">
        <f>IFERROR(IF(BD502-AX521&lt;=0,"",BF502/SQRT(Table_pg9[[#This Row],[Удельное сопротивление грунта, Ом·м]])),BF502/SQRT(Table_pg9[[#This Row],[Удельное сопротивление грунта, Ом·м]]))</f>
        <v/>
      </c>
      <c r="BI502" s="62"/>
      <c r="BJ502" s="44"/>
      <c r="BK502" s="43"/>
      <c r="BL502" s="7" t="str">
        <f t="shared" si="50"/>
        <v/>
      </c>
      <c r="BM502" s="7" t="str">
        <f>IFERROR(IF(BJ502-BD531&lt;=0,"",BL502/SQRT(Table_pg10[[#This Row],[Удельное сопротивление грунта, Ом·м]])),BL502/SQRT(Table_pg10[[#This Row],[Удельное сопротивление грунта, Ом·м]]))</f>
        <v/>
      </c>
    </row>
    <row r="503" spans="1:65">
      <c r="A503" s="42"/>
      <c r="B503" s="44"/>
      <c r="C503" s="43"/>
      <c r="D503" s="7" t="str">
        <f t="shared" si="51"/>
        <v/>
      </c>
      <c r="E503" s="7" t="str">
        <f>IFERROR(IF(B503-B502&lt;=0,"",D503/SQRT(Table_pg[[#This Row],[Удельное сопротивление грунта, Ом·м]])),D503/SQRT(Table_pg[[#This Row],[Удельное сопротивление грунта, Ом·м]]))</f>
        <v/>
      </c>
      <c r="G503" s="49"/>
      <c r="H503" s="59"/>
      <c r="I503" s="56"/>
      <c r="J503" s="52" t="str">
        <f t="shared" si="52"/>
        <v/>
      </c>
      <c r="K503" s="7" t="str">
        <f>IFERROR(IF(H503-H502&lt;=0,"",J503/SQRT(Table_pg1[[#This Row],[Удельное сопротивление грунта, Ом·м]])),J503/SQRT(Table_pg1[[#This Row],[Удельное сопротивление грунта, Ом·м]]))</f>
        <v/>
      </c>
      <c r="M503" s="42"/>
      <c r="N503" s="44"/>
      <c r="O503" s="43"/>
      <c r="P503" s="7" t="str">
        <f t="shared" si="53"/>
        <v/>
      </c>
      <c r="Q503" s="7" t="str">
        <f>IFERROR(IF(N503-N502&lt;=0,"",P503/SQRT(Table_pg2[[#This Row],[Удельное сопротивление грунта, Ом·м]])),P503/SQRT(Table_pg2[[#This Row],[Удельное сопротивление грунта, Ом·м]]))</f>
        <v/>
      </c>
      <c r="S503" s="42"/>
      <c r="T503" s="44"/>
      <c r="U503" s="43"/>
      <c r="V503" s="7" t="str">
        <f t="shared" si="54"/>
        <v/>
      </c>
      <c r="W503" s="7" t="str">
        <f>IFERROR(IF(T503-T502&lt;=0,"",V503/SQRT(Table_pg3[[#This Row],[Удельное сопротивление грунта, Ом·м]])),V503/SQRT(Table_pg3[[#This Row],[Удельное сопротивление грунта, Ом·м]]))</f>
        <v/>
      </c>
      <c r="Y503" s="42"/>
      <c r="Z503" s="44"/>
      <c r="AA503" s="43"/>
      <c r="AB503" s="7" t="str">
        <f t="shared" si="57"/>
        <v/>
      </c>
      <c r="AC503" s="7" t="str">
        <f>IFERROR(IF(Z503-Z502&lt;=0,"",AB503/SQRT(Table_pg4[[#This Row],[Удельное сопротивление грунта, Ом·м]])),AB503/SQRT(Table_pg4[[#This Row],[Удельное сопротивление грунта, Ом·м]]))</f>
        <v/>
      </c>
      <c r="AE503" s="42"/>
      <c r="AF503" s="44"/>
      <c r="AG503" s="43"/>
      <c r="AH503" s="7" t="str">
        <f t="shared" si="55"/>
        <v/>
      </c>
      <c r="AI503" s="7" t="str">
        <f>IFERROR(IF(AF503-AF502&lt;=0,"",AH503/SQRT(Table_pg5[[#This Row],[Удельное сопротивление грунта, Ом·м]])),AH503/SQRT(Table_pg5[[#This Row],[Удельное сопротивление грунта, Ом·м]]))</f>
        <v/>
      </c>
      <c r="AK503" s="42"/>
      <c r="AL503" s="44"/>
      <c r="AM503" s="43"/>
      <c r="AN503" s="7" t="str">
        <f t="shared" si="59"/>
        <v/>
      </c>
      <c r="AO503" s="7" t="str">
        <f>IFERROR(IF(AL503-AL502&lt;=0,"",AN503/SQRT(Table_pg6[[#This Row],[Удельное сопротивление грунта, Ом·м]])),AN503/SQRT(Table_pg6[[#This Row],[Удельное сопротивление грунта, Ом·м]]))</f>
        <v/>
      </c>
      <c r="AQ503" s="42"/>
      <c r="AR503" s="44"/>
      <c r="AS503" s="43"/>
      <c r="AT503" s="7" t="str">
        <f t="shared" si="56"/>
        <v/>
      </c>
      <c r="AU503" s="7" t="str">
        <f>IFERROR(IF(AR503-AR502&lt;=0,"",AT503/SQRT(Table_pg7[[#This Row],[Удельное сопротивление грунта, Ом·м]])),AT503/SQRT(Table_pg7[[#This Row],[Удельное сопротивление грунта, Ом·м]]))</f>
        <v/>
      </c>
      <c r="AW503" s="42"/>
      <c r="AX503" s="44"/>
      <c r="AY503" s="43"/>
      <c r="AZ503" s="7" t="str">
        <f t="shared" si="60"/>
        <v/>
      </c>
      <c r="BA503" s="7" t="str">
        <f>IFERROR(IF(AX503-AX502&lt;=0,"",AZ503/SQRT(Table_pg8[[#This Row],[Удельное сопротивление грунта, Ом·м]])),AZ503/SQRT(Table_pg8[[#This Row],[Удельное сопротивление грунта, Ом·м]]))</f>
        <v/>
      </c>
      <c r="BC503" s="42"/>
      <c r="BD503" s="44"/>
      <c r="BE503" s="43"/>
      <c r="BF503" s="7" t="str">
        <f t="shared" si="58"/>
        <v/>
      </c>
      <c r="BG503" s="7" t="str">
        <f>IFERROR(IF(BD503-AX522&lt;=0,"",BF503/SQRT(Table_pg9[[#This Row],[Удельное сопротивление грунта, Ом·м]])),BF503/SQRT(Table_pg9[[#This Row],[Удельное сопротивление грунта, Ом·м]]))</f>
        <v/>
      </c>
      <c r="BI503" s="42"/>
      <c r="BJ503" s="44"/>
      <c r="BK503" s="43"/>
      <c r="BL503" s="7" t="str">
        <f t="shared" si="50"/>
        <v/>
      </c>
      <c r="BM503" s="7" t="str">
        <f>IFERROR(IF(BJ503-BD532&lt;=0,"",BL503/SQRT(Table_pg10[[#This Row],[Удельное сопротивление грунта, Ом·м]])),BL503/SQRT(Table_pg10[[#This Row],[Удельное сопротивление грунта, Ом·м]]))</f>
        <v/>
      </c>
    </row>
    <row r="504" spans="1:65">
      <c r="A504" s="62"/>
      <c r="B504" s="44"/>
      <c r="C504" s="43"/>
      <c r="D504" s="7" t="str">
        <f t="shared" si="51"/>
        <v/>
      </c>
      <c r="E504" s="7" t="str">
        <f>IFERROR(IF(B504-B503&lt;=0,"",D504/SQRT(Table_pg[[#This Row],[Удельное сопротивление грунта, Ом·м]])),D504/SQRT(Table_pg[[#This Row],[Удельное сопротивление грунта, Ом·м]]))</f>
        <v/>
      </c>
      <c r="G504" s="38"/>
      <c r="H504" s="58"/>
      <c r="I504" s="55"/>
      <c r="J504" s="53" t="str">
        <f t="shared" si="52"/>
        <v/>
      </c>
      <c r="K504" s="7" t="str">
        <f>IFERROR(IF(H504-H503&lt;=0,"",J504/SQRT(Table_pg1[[#This Row],[Удельное сопротивление грунта, Ом·м]])),J504/SQRT(Table_pg1[[#This Row],[Удельное сопротивление грунта, Ом·м]]))</f>
        <v/>
      </c>
      <c r="M504" s="62"/>
      <c r="N504" s="44"/>
      <c r="O504" s="43"/>
      <c r="P504" s="7" t="str">
        <f t="shared" si="53"/>
        <v/>
      </c>
      <c r="Q504" s="7" t="str">
        <f>IFERROR(IF(N504-N503&lt;=0,"",P504/SQRT(Table_pg2[[#This Row],[Удельное сопротивление грунта, Ом·м]])),P504/SQRT(Table_pg2[[#This Row],[Удельное сопротивление грунта, Ом·м]]))</f>
        <v/>
      </c>
      <c r="S504" s="62"/>
      <c r="T504" s="44"/>
      <c r="U504" s="43"/>
      <c r="V504" s="7" t="str">
        <f t="shared" si="54"/>
        <v/>
      </c>
      <c r="W504" s="7" t="str">
        <f>IFERROR(IF(T504-T503&lt;=0,"",V504/SQRT(Table_pg3[[#This Row],[Удельное сопротивление грунта, Ом·м]])),V504/SQRT(Table_pg3[[#This Row],[Удельное сопротивление грунта, Ом·м]]))</f>
        <v/>
      </c>
      <c r="Y504" s="62"/>
      <c r="Z504" s="44"/>
      <c r="AA504" s="43"/>
      <c r="AB504" s="7" t="str">
        <f t="shared" si="57"/>
        <v/>
      </c>
      <c r="AC504" s="7" t="str">
        <f>IFERROR(IF(Z504-Z503&lt;=0,"",AB504/SQRT(Table_pg4[[#This Row],[Удельное сопротивление грунта, Ом·м]])),AB504/SQRT(Table_pg4[[#This Row],[Удельное сопротивление грунта, Ом·м]]))</f>
        <v/>
      </c>
      <c r="AE504" s="62"/>
      <c r="AF504" s="44"/>
      <c r="AG504" s="43"/>
      <c r="AH504" s="7" t="str">
        <f t="shared" si="55"/>
        <v/>
      </c>
      <c r="AI504" s="7" t="str">
        <f>IFERROR(IF(AF504-AF503&lt;=0,"",AH504/SQRT(Table_pg5[[#This Row],[Удельное сопротивление грунта, Ом·м]])),AH504/SQRT(Table_pg5[[#This Row],[Удельное сопротивление грунта, Ом·м]]))</f>
        <v/>
      </c>
      <c r="AK504" s="62"/>
      <c r="AL504" s="44"/>
      <c r="AM504" s="43"/>
      <c r="AN504" s="7" t="str">
        <f t="shared" si="59"/>
        <v/>
      </c>
      <c r="AO504" s="7" t="str">
        <f>IFERROR(IF(AL504-AL503&lt;=0,"",AN504/SQRT(Table_pg6[[#This Row],[Удельное сопротивление грунта, Ом·м]])),AN504/SQRT(Table_pg6[[#This Row],[Удельное сопротивление грунта, Ом·м]]))</f>
        <v/>
      </c>
      <c r="AQ504" s="62"/>
      <c r="AR504" s="44"/>
      <c r="AS504" s="43"/>
      <c r="AT504" s="7" t="str">
        <f t="shared" si="56"/>
        <v/>
      </c>
      <c r="AU504" s="7" t="str">
        <f>IFERROR(IF(AR504-AR503&lt;=0,"",AT504/SQRT(Table_pg7[[#This Row],[Удельное сопротивление грунта, Ом·м]])),AT504/SQRT(Table_pg7[[#This Row],[Удельное сопротивление грунта, Ом·м]]))</f>
        <v/>
      </c>
      <c r="AW504" s="62"/>
      <c r="AX504" s="44"/>
      <c r="AY504" s="43"/>
      <c r="AZ504" s="7" t="str">
        <f t="shared" si="60"/>
        <v/>
      </c>
      <c r="BA504" s="7" t="str">
        <f>IFERROR(IF(AX504-AX503&lt;=0,"",AZ504/SQRT(Table_pg8[[#This Row],[Удельное сопротивление грунта, Ом·м]])),AZ504/SQRT(Table_pg8[[#This Row],[Удельное сопротивление грунта, Ом·м]]))</f>
        <v/>
      </c>
      <c r="BC504" s="62"/>
      <c r="BD504" s="44"/>
      <c r="BE504" s="43"/>
      <c r="BF504" s="7" t="str">
        <f t="shared" si="58"/>
        <v/>
      </c>
      <c r="BG504" s="7" t="str">
        <f>IFERROR(IF(BD504-AX523&lt;=0,"",BF504/SQRT(Table_pg9[[#This Row],[Удельное сопротивление грунта, Ом·м]])),BF504/SQRT(Table_pg9[[#This Row],[Удельное сопротивление грунта, Ом·м]]))</f>
        <v/>
      </c>
      <c r="BI504" s="62"/>
      <c r="BJ504" s="44"/>
      <c r="BK504" s="43"/>
      <c r="BL504" s="7" t="str">
        <f t="shared" si="50"/>
        <v/>
      </c>
      <c r="BM504" s="7" t="str">
        <f>IFERROR(IF(BJ504-BD533&lt;=0,"",BL504/SQRT(Table_pg10[[#This Row],[Удельное сопротивление грунта, Ом·м]])),BL504/SQRT(Table_pg10[[#This Row],[Удельное сопротивление грунта, Ом·м]]))</f>
        <v/>
      </c>
    </row>
    <row r="505" spans="1:65">
      <c r="A505" s="42"/>
      <c r="B505" s="44"/>
      <c r="C505" s="43"/>
      <c r="D505" s="7" t="str">
        <f t="shared" si="51"/>
        <v/>
      </c>
      <c r="E505" s="7" t="str">
        <f>IFERROR(IF(B505-B504&lt;=0,"",D505/SQRT(Table_pg[[#This Row],[Удельное сопротивление грунта, Ом·м]])),D505/SQRT(Table_pg[[#This Row],[Удельное сопротивление грунта, Ом·м]]))</f>
        <v/>
      </c>
      <c r="G505" s="49"/>
      <c r="H505" s="59"/>
      <c r="I505" s="56"/>
      <c r="J505" s="52" t="str">
        <f t="shared" si="52"/>
        <v/>
      </c>
      <c r="K505" s="7" t="str">
        <f>IFERROR(IF(H505-H504&lt;=0,"",J505/SQRT(Table_pg1[[#This Row],[Удельное сопротивление грунта, Ом·м]])),J505/SQRT(Table_pg1[[#This Row],[Удельное сопротивление грунта, Ом·м]]))</f>
        <v/>
      </c>
      <c r="M505" s="42"/>
      <c r="N505" s="44"/>
      <c r="O505" s="43"/>
      <c r="P505" s="7" t="str">
        <f t="shared" si="53"/>
        <v/>
      </c>
      <c r="Q505" s="7" t="str">
        <f>IFERROR(IF(N505-N504&lt;=0,"",P505/SQRT(Table_pg2[[#This Row],[Удельное сопротивление грунта, Ом·м]])),P505/SQRT(Table_pg2[[#This Row],[Удельное сопротивление грунта, Ом·м]]))</f>
        <v/>
      </c>
      <c r="S505" s="42"/>
      <c r="T505" s="44"/>
      <c r="U505" s="43"/>
      <c r="V505" s="7" t="str">
        <f t="shared" si="54"/>
        <v/>
      </c>
      <c r="W505" s="7" t="str">
        <f>IFERROR(IF(T505-T504&lt;=0,"",V505/SQRT(Table_pg3[[#This Row],[Удельное сопротивление грунта, Ом·м]])),V505/SQRT(Table_pg3[[#This Row],[Удельное сопротивление грунта, Ом·м]]))</f>
        <v/>
      </c>
      <c r="Y505" s="42"/>
      <c r="Z505" s="44"/>
      <c r="AA505" s="43"/>
      <c r="AB505" s="7" t="str">
        <f t="shared" si="57"/>
        <v/>
      </c>
      <c r="AC505" s="7" t="str">
        <f>IFERROR(IF(Z505-Z504&lt;=0,"",AB505/SQRT(Table_pg4[[#This Row],[Удельное сопротивление грунта, Ом·м]])),AB505/SQRT(Table_pg4[[#This Row],[Удельное сопротивление грунта, Ом·м]]))</f>
        <v/>
      </c>
      <c r="AE505" s="42"/>
      <c r="AF505" s="44"/>
      <c r="AG505" s="43"/>
      <c r="AH505" s="7" t="str">
        <f t="shared" si="55"/>
        <v/>
      </c>
      <c r="AI505" s="7" t="str">
        <f>IFERROR(IF(AF505-AF504&lt;=0,"",AH505/SQRT(Table_pg5[[#This Row],[Удельное сопротивление грунта, Ом·м]])),AH505/SQRT(Table_pg5[[#This Row],[Удельное сопротивление грунта, Ом·м]]))</f>
        <v/>
      </c>
      <c r="AK505" s="42"/>
      <c r="AL505" s="44"/>
      <c r="AM505" s="43"/>
      <c r="AN505" s="7" t="str">
        <f t="shared" si="59"/>
        <v/>
      </c>
      <c r="AO505" s="7" t="str">
        <f>IFERROR(IF(AL505-AL504&lt;=0,"",AN505/SQRT(Table_pg6[[#This Row],[Удельное сопротивление грунта, Ом·м]])),AN505/SQRT(Table_pg6[[#This Row],[Удельное сопротивление грунта, Ом·м]]))</f>
        <v/>
      </c>
      <c r="AQ505" s="42"/>
      <c r="AR505" s="44"/>
      <c r="AS505" s="43"/>
      <c r="AT505" s="7" t="str">
        <f t="shared" si="56"/>
        <v/>
      </c>
      <c r="AU505" s="7" t="str">
        <f>IFERROR(IF(AR505-AR504&lt;=0,"",AT505/SQRT(Table_pg7[[#This Row],[Удельное сопротивление грунта, Ом·м]])),AT505/SQRT(Table_pg7[[#This Row],[Удельное сопротивление грунта, Ом·м]]))</f>
        <v/>
      </c>
      <c r="AW505" s="42"/>
      <c r="AX505" s="44"/>
      <c r="AY505" s="43"/>
      <c r="AZ505" s="7" t="str">
        <f t="shared" si="60"/>
        <v/>
      </c>
      <c r="BA505" s="7" t="str">
        <f>IFERROR(IF(AX505-AX504&lt;=0,"",AZ505/SQRT(Table_pg8[[#This Row],[Удельное сопротивление грунта, Ом·м]])),AZ505/SQRT(Table_pg8[[#This Row],[Удельное сопротивление грунта, Ом·м]]))</f>
        <v/>
      </c>
      <c r="BC505" s="42"/>
      <c r="BD505" s="44"/>
      <c r="BE505" s="43"/>
      <c r="BF505" s="7" t="str">
        <f t="shared" si="58"/>
        <v/>
      </c>
      <c r="BG505" s="7" t="str">
        <f>IFERROR(IF(BD505-AX524&lt;=0,"",BF505/SQRT(Table_pg9[[#This Row],[Удельное сопротивление грунта, Ом·м]])),BF505/SQRT(Table_pg9[[#This Row],[Удельное сопротивление грунта, Ом·м]]))</f>
        <v/>
      </c>
      <c r="BI505" s="42"/>
      <c r="BJ505" s="44"/>
      <c r="BK505" s="43"/>
      <c r="BL505" s="7" t="str">
        <f t="shared" si="50"/>
        <v/>
      </c>
      <c r="BM505" s="7" t="str">
        <f>IFERROR(IF(BJ505-BD534&lt;=0,"",BL505/SQRT(Table_pg10[[#This Row],[Удельное сопротивление грунта, Ом·м]])),BL505/SQRT(Table_pg10[[#This Row],[Удельное сопротивление грунта, Ом·м]]))</f>
        <v/>
      </c>
    </row>
    <row r="506" spans="1:65">
      <c r="A506" s="62"/>
      <c r="B506" s="44"/>
      <c r="C506" s="43"/>
      <c r="D506" s="7" t="str">
        <f t="shared" si="51"/>
        <v/>
      </c>
      <c r="E506" s="7" t="str">
        <f>IFERROR(IF(B506-B505&lt;=0,"",D506/SQRT(Table_pg[[#This Row],[Удельное сопротивление грунта, Ом·м]])),D506/SQRT(Table_pg[[#This Row],[Удельное сопротивление грунта, Ом·м]]))</f>
        <v/>
      </c>
      <c r="G506" s="38"/>
      <c r="H506" s="58"/>
      <c r="I506" s="55"/>
      <c r="J506" s="53" t="str">
        <f t="shared" si="52"/>
        <v/>
      </c>
      <c r="K506" s="7" t="str">
        <f>IFERROR(IF(H506-H505&lt;=0,"",J506/SQRT(Table_pg1[[#This Row],[Удельное сопротивление грунта, Ом·м]])),J506/SQRT(Table_pg1[[#This Row],[Удельное сопротивление грунта, Ом·м]]))</f>
        <v/>
      </c>
      <c r="M506" s="62"/>
      <c r="N506" s="44"/>
      <c r="O506" s="43"/>
      <c r="P506" s="7" t="str">
        <f t="shared" si="53"/>
        <v/>
      </c>
      <c r="Q506" s="7" t="str">
        <f>IFERROR(IF(N506-N505&lt;=0,"",P506/SQRT(Table_pg2[[#This Row],[Удельное сопротивление грунта, Ом·м]])),P506/SQRT(Table_pg2[[#This Row],[Удельное сопротивление грунта, Ом·м]]))</f>
        <v/>
      </c>
      <c r="S506" s="62"/>
      <c r="T506" s="44"/>
      <c r="U506" s="43"/>
      <c r="V506" s="7" t="str">
        <f t="shared" si="54"/>
        <v/>
      </c>
      <c r="W506" s="7" t="str">
        <f>IFERROR(IF(T506-T505&lt;=0,"",V506/SQRT(Table_pg3[[#This Row],[Удельное сопротивление грунта, Ом·м]])),V506/SQRT(Table_pg3[[#This Row],[Удельное сопротивление грунта, Ом·м]]))</f>
        <v/>
      </c>
      <c r="Y506" s="62"/>
      <c r="Z506" s="44"/>
      <c r="AA506" s="43"/>
      <c r="AB506" s="7" t="str">
        <f t="shared" si="57"/>
        <v/>
      </c>
      <c r="AC506" s="7" t="str">
        <f>IFERROR(IF(Z506-Z505&lt;=0,"",AB506/SQRT(Table_pg4[[#This Row],[Удельное сопротивление грунта, Ом·м]])),AB506/SQRT(Table_pg4[[#This Row],[Удельное сопротивление грунта, Ом·м]]))</f>
        <v/>
      </c>
      <c r="AE506" s="62"/>
      <c r="AF506" s="44"/>
      <c r="AG506" s="43"/>
      <c r="AH506" s="7" t="str">
        <f t="shared" si="55"/>
        <v/>
      </c>
      <c r="AI506" s="7" t="str">
        <f>IFERROR(IF(AF506-AF505&lt;=0,"",AH506/SQRT(Table_pg5[[#This Row],[Удельное сопротивление грунта, Ом·м]])),AH506/SQRT(Table_pg5[[#This Row],[Удельное сопротивление грунта, Ом·м]]))</f>
        <v/>
      </c>
      <c r="AK506" s="62"/>
      <c r="AL506" s="44"/>
      <c r="AM506" s="43"/>
      <c r="AN506" s="7" t="str">
        <f t="shared" si="59"/>
        <v/>
      </c>
      <c r="AO506" s="7" t="str">
        <f>IFERROR(IF(AL506-AL505&lt;=0,"",AN506/SQRT(Table_pg6[[#This Row],[Удельное сопротивление грунта, Ом·м]])),AN506/SQRT(Table_pg6[[#This Row],[Удельное сопротивление грунта, Ом·м]]))</f>
        <v/>
      </c>
      <c r="AQ506" s="62"/>
      <c r="AR506" s="44"/>
      <c r="AS506" s="43"/>
      <c r="AT506" s="7" t="str">
        <f t="shared" si="56"/>
        <v/>
      </c>
      <c r="AU506" s="7" t="str">
        <f>IFERROR(IF(AR506-AR505&lt;=0,"",AT506/SQRT(Table_pg7[[#This Row],[Удельное сопротивление грунта, Ом·м]])),AT506/SQRT(Table_pg7[[#This Row],[Удельное сопротивление грунта, Ом·м]]))</f>
        <v/>
      </c>
      <c r="AW506" s="62"/>
      <c r="AX506" s="44"/>
      <c r="AY506" s="43"/>
      <c r="AZ506" s="7" t="str">
        <f t="shared" si="60"/>
        <v/>
      </c>
      <c r="BA506" s="7" t="str">
        <f>IFERROR(IF(AX506-AX505&lt;=0,"",AZ506/SQRT(Table_pg8[[#This Row],[Удельное сопротивление грунта, Ом·м]])),AZ506/SQRT(Table_pg8[[#This Row],[Удельное сопротивление грунта, Ом·м]]))</f>
        <v/>
      </c>
      <c r="BC506" s="62"/>
      <c r="BD506" s="44"/>
      <c r="BE506" s="43"/>
      <c r="BF506" s="7" t="str">
        <f t="shared" si="58"/>
        <v/>
      </c>
      <c r="BG506" s="7" t="str">
        <f>IFERROR(IF(BD506-AX525&lt;=0,"",BF506/SQRT(Table_pg9[[#This Row],[Удельное сопротивление грунта, Ом·м]])),BF506/SQRT(Table_pg9[[#This Row],[Удельное сопротивление грунта, Ом·м]]))</f>
        <v/>
      </c>
      <c r="BI506" s="62"/>
      <c r="BJ506" s="44"/>
      <c r="BK506" s="43"/>
      <c r="BL506" s="7" t="str">
        <f t="shared" si="50"/>
        <v/>
      </c>
      <c r="BM506" s="7" t="str">
        <f>IFERROR(IF(BJ506-BD535&lt;=0,"",BL506/SQRT(Table_pg10[[#This Row],[Удельное сопротивление грунта, Ом·м]])),BL506/SQRT(Table_pg10[[#This Row],[Удельное сопротивление грунта, Ом·м]]))</f>
        <v/>
      </c>
    </row>
    <row r="507" spans="1:65">
      <c r="A507" s="42"/>
      <c r="B507" s="44"/>
      <c r="C507" s="43"/>
      <c r="D507" s="7" t="str">
        <f t="shared" si="51"/>
        <v/>
      </c>
      <c r="E507" s="7" t="str">
        <f>IFERROR(IF(B507-B506&lt;=0,"",D507/SQRT(Table_pg[[#This Row],[Удельное сопротивление грунта, Ом·м]])),D507/SQRT(Table_pg[[#This Row],[Удельное сопротивление грунта, Ом·м]]))</f>
        <v/>
      </c>
      <c r="G507" s="49"/>
      <c r="H507" s="59"/>
      <c r="I507" s="56"/>
      <c r="J507" s="52" t="str">
        <f t="shared" si="52"/>
        <v/>
      </c>
      <c r="K507" s="7" t="str">
        <f>IFERROR(IF(H507-H506&lt;=0,"",J507/SQRT(Table_pg1[[#This Row],[Удельное сопротивление грунта, Ом·м]])),J507/SQRT(Table_pg1[[#This Row],[Удельное сопротивление грунта, Ом·м]]))</f>
        <v/>
      </c>
      <c r="M507" s="42"/>
      <c r="N507" s="44"/>
      <c r="O507" s="43"/>
      <c r="P507" s="7" t="str">
        <f t="shared" si="53"/>
        <v/>
      </c>
      <c r="Q507" s="7" t="str">
        <f>IFERROR(IF(N507-N506&lt;=0,"",P507/SQRT(Table_pg2[[#This Row],[Удельное сопротивление грунта, Ом·м]])),P507/SQRT(Table_pg2[[#This Row],[Удельное сопротивление грунта, Ом·м]]))</f>
        <v/>
      </c>
      <c r="S507" s="42"/>
      <c r="T507" s="44"/>
      <c r="U507" s="43"/>
      <c r="V507" s="7" t="str">
        <f t="shared" si="54"/>
        <v/>
      </c>
      <c r="W507" s="7" t="str">
        <f>IFERROR(IF(T507-T506&lt;=0,"",V507/SQRT(Table_pg3[[#This Row],[Удельное сопротивление грунта, Ом·м]])),V507/SQRT(Table_pg3[[#This Row],[Удельное сопротивление грунта, Ом·м]]))</f>
        <v/>
      </c>
      <c r="Y507" s="42"/>
      <c r="Z507" s="44"/>
      <c r="AA507" s="43"/>
      <c r="AB507" s="7" t="str">
        <f t="shared" si="57"/>
        <v/>
      </c>
      <c r="AC507" s="7" t="str">
        <f>IFERROR(IF(Z507-Z506&lt;=0,"",AB507/SQRT(Table_pg4[[#This Row],[Удельное сопротивление грунта, Ом·м]])),AB507/SQRT(Table_pg4[[#This Row],[Удельное сопротивление грунта, Ом·м]]))</f>
        <v/>
      </c>
      <c r="AE507" s="42"/>
      <c r="AF507" s="44"/>
      <c r="AG507" s="43"/>
      <c r="AH507" s="7" t="str">
        <f t="shared" si="55"/>
        <v/>
      </c>
      <c r="AI507" s="7" t="str">
        <f>IFERROR(IF(AF507-AF506&lt;=0,"",AH507/SQRT(Table_pg5[[#This Row],[Удельное сопротивление грунта, Ом·м]])),AH507/SQRT(Table_pg5[[#This Row],[Удельное сопротивление грунта, Ом·м]]))</f>
        <v/>
      </c>
      <c r="AK507" s="42"/>
      <c r="AL507" s="44"/>
      <c r="AM507" s="43"/>
      <c r="AN507" s="7" t="str">
        <f t="shared" si="59"/>
        <v/>
      </c>
      <c r="AO507" s="7" t="str">
        <f>IFERROR(IF(AL507-AL506&lt;=0,"",AN507/SQRT(Table_pg6[[#This Row],[Удельное сопротивление грунта, Ом·м]])),AN507/SQRT(Table_pg6[[#This Row],[Удельное сопротивление грунта, Ом·м]]))</f>
        <v/>
      </c>
      <c r="AQ507" s="42"/>
      <c r="AR507" s="44"/>
      <c r="AS507" s="43"/>
      <c r="AT507" s="7" t="str">
        <f t="shared" si="56"/>
        <v/>
      </c>
      <c r="AU507" s="7" t="str">
        <f>IFERROR(IF(AR507-AR506&lt;=0,"",AT507/SQRT(Table_pg7[[#This Row],[Удельное сопротивление грунта, Ом·м]])),AT507/SQRT(Table_pg7[[#This Row],[Удельное сопротивление грунта, Ом·м]]))</f>
        <v/>
      </c>
      <c r="AW507" s="42"/>
      <c r="AX507" s="44"/>
      <c r="AY507" s="43"/>
      <c r="AZ507" s="7" t="str">
        <f t="shared" si="60"/>
        <v/>
      </c>
      <c r="BA507" s="7" t="str">
        <f>IFERROR(IF(AX507-AX506&lt;=0,"",AZ507/SQRT(Table_pg8[[#This Row],[Удельное сопротивление грунта, Ом·м]])),AZ507/SQRT(Table_pg8[[#This Row],[Удельное сопротивление грунта, Ом·м]]))</f>
        <v/>
      </c>
      <c r="BC507" s="42"/>
      <c r="BD507" s="44"/>
      <c r="BE507" s="43"/>
      <c r="BF507" s="7" t="str">
        <f t="shared" si="58"/>
        <v/>
      </c>
      <c r="BG507" s="7" t="str">
        <f>IFERROR(IF(BD507-AX526&lt;=0,"",BF507/SQRT(Table_pg9[[#This Row],[Удельное сопротивление грунта, Ом·м]])),BF507/SQRT(Table_pg9[[#This Row],[Удельное сопротивление грунта, Ом·м]]))</f>
        <v/>
      </c>
      <c r="BI507" s="42"/>
      <c r="BJ507" s="44"/>
      <c r="BK507" s="43"/>
      <c r="BL507" s="7" t="str">
        <f t="shared" si="50"/>
        <v/>
      </c>
      <c r="BM507" s="7" t="str">
        <f>IFERROR(IF(BJ507-BD536&lt;=0,"",BL507/SQRT(Table_pg10[[#This Row],[Удельное сопротивление грунта, Ом·м]])),BL507/SQRT(Table_pg10[[#This Row],[Удельное сопротивление грунта, Ом·м]]))</f>
        <v/>
      </c>
    </row>
    <row r="508" spans="1:65">
      <c r="A508" s="62"/>
      <c r="B508" s="44"/>
      <c r="C508" s="43"/>
      <c r="D508" s="7" t="str">
        <f t="shared" si="51"/>
        <v/>
      </c>
      <c r="E508" s="7" t="str">
        <f>IFERROR(IF(B508-B507&lt;=0,"",D508/SQRT(Table_pg[[#This Row],[Удельное сопротивление грунта, Ом·м]])),D508/SQRT(Table_pg[[#This Row],[Удельное сопротивление грунта, Ом·м]]))</f>
        <v/>
      </c>
      <c r="G508" s="38"/>
      <c r="H508" s="58"/>
      <c r="I508" s="55"/>
      <c r="J508" s="53" t="str">
        <f t="shared" si="52"/>
        <v/>
      </c>
      <c r="K508" s="7" t="str">
        <f>IFERROR(IF(H508-H507&lt;=0,"",J508/SQRT(Table_pg1[[#This Row],[Удельное сопротивление грунта, Ом·м]])),J508/SQRT(Table_pg1[[#This Row],[Удельное сопротивление грунта, Ом·м]]))</f>
        <v/>
      </c>
      <c r="M508" s="62"/>
      <c r="N508" s="44"/>
      <c r="O508" s="43"/>
      <c r="P508" s="7" t="str">
        <f t="shared" si="53"/>
        <v/>
      </c>
      <c r="Q508" s="7" t="str">
        <f>IFERROR(IF(N508-N507&lt;=0,"",P508/SQRT(Table_pg2[[#This Row],[Удельное сопротивление грунта, Ом·м]])),P508/SQRT(Table_pg2[[#This Row],[Удельное сопротивление грунта, Ом·м]]))</f>
        <v/>
      </c>
      <c r="S508" s="62"/>
      <c r="T508" s="44"/>
      <c r="U508" s="43"/>
      <c r="V508" s="7" t="str">
        <f t="shared" si="54"/>
        <v/>
      </c>
      <c r="W508" s="7" t="str">
        <f>IFERROR(IF(T508-T507&lt;=0,"",V508/SQRT(Table_pg3[[#This Row],[Удельное сопротивление грунта, Ом·м]])),V508/SQRT(Table_pg3[[#This Row],[Удельное сопротивление грунта, Ом·м]]))</f>
        <v/>
      </c>
      <c r="Y508" s="62"/>
      <c r="Z508" s="44"/>
      <c r="AA508" s="43"/>
      <c r="AB508" s="7" t="str">
        <f t="shared" si="57"/>
        <v/>
      </c>
      <c r="AC508" s="7" t="str">
        <f>IFERROR(IF(Z508-Z507&lt;=0,"",AB508/SQRT(Table_pg4[[#This Row],[Удельное сопротивление грунта, Ом·м]])),AB508/SQRT(Table_pg4[[#This Row],[Удельное сопротивление грунта, Ом·м]]))</f>
        <v/>
      </c>
      <c r="AE508" s="62"/>
      <c r="AF508" s="44"/>
      <c r="AG508" s="43"/>
      <c r="AH508" s="7" t="str">
        <f t="shared" si="55"/>
        <v/>
      </c>
      <c r="AI508" s="7" t="str">
        <f>IFERROR(IF(AF508-AF507&lt;=0,"",AH508/SQRT(Table_pg5[[#This Row],[Удельное сопротивление грунта, Ом·м]])),AH508/SQRT(Table_pg5[[#This Row],[Удельное сопротивление грунта, Ом·м]]))</f>
        <v/>
      </c>
      <c r="AK508" s="62"/>
      <c r="AL508" s="44"/>
      <c r="AM508" s="43"/>
      <c r="AN508" s="7" t="str">
        <f t="shared" si="59"/>
        <v/>
      </c>
      <c r="AO508" s="7" t="str">
        <f>IFERROR(IF(AL508-AL507&lt;=0,"",AN508/SQRT(Table_pg6[[#This Row],[Удельное сопротивление грунта, Ом·м]])),AN508/SQRT(Table_pg6[[#This Row],[Удельное сопротивление грунта, Ом·м]]))</f>
        <v/>
      </c>
      <c r="AQ508" s="62"/>
      <c r="AR508" s="44"/>
      <c r="AS508" s="43"/>
      <c r="AT508" s="7" t="str">
        <f t="shared" si="56"/>
        <v/>
      </c>
      <c r="AU508" s="7" t="str">
        <f>IFERROR(IF(AR508-AR507&lt;=0,"",AT508/SQRT(Table_pg7[[#This Row],[Удельное сопротивление грунта, Ом·м]])),AT508/SQRT(Table_pg7[[#This Row],[Удельное сопротивление грунта, Ом·м]]))</f>
        <v/>
      </c>
      <c r="AW508" s="62"/>
      <c r="AX508" s="44"/>
      <c r="AY508" s="43"/>
      <c r="AZ508" s="7" t="str">
        <f t="shared" si="60"/>
        <v/>
      </c>
      <c r="BA508" s="7" t="str">
        <f>IFERROR(IF(AX508-AX507&lt;=0,"",AZ508/SQRT(Table_pg8[[#This Row],[Удельное сопротивление грунта, Ом·м]])),AZ508/SQRT(Table_pg8[[#This Row],[Удельное сопротивление грунта, Ом·м]]))</f>
        <v/>
      </c>
      <c r="BC508" s="62"/>
      <c r="BD508" s="44"/>
      <c r="BE508" s="43"/>
      <c r="BF508" s="7" t="str">
        <f t="shared" si="58"/>
        <v/>
      </c>
      <c r="BG508" s="7" t="str">
        <f>IFERROR(IF(BD508-AX527&lt;=0,"",BF508/SQRT(Table_pg9[[#This Row],[Удельное сопротивление грунта, Ом·м]])),BF508/SQRT(Table_pg9[[#This Row],[Удельное сопротивление грунта, Ом·м]]))</f>
        <v/>
      </c>
      <c r="BI508" s="62"/>
      <c r="BJ508" s="44"/>
      <c r="BK508" s="43"/>
      <c r="BL508" s="7" t="str">
        <f t="shared" si="50"/>
        <v/>
      </c>
      <c r="BM508" s="7" t="str">
        <f>IFERROR(IF(BJ508-BD537&lt;=0,"",BL508/SQRT(Table_pg10[[#This Row],[Удельное сопротивление грунта, Ом·м]])),BL508/SQRT(Table_pg10[[#This Row],[Удельное сопротивление грунта, Ом·м]]))</f>
        <v/>
      </c>
    </row>
    <row r="509" spans="1:65">
      <c r="A509" s="42"/>
      <c r="B509" s="44"/>
      <c r="C509" s="43"/>
      <c r="D509" s="7" t="str">
        <f t="shared" si="51"/>
        <v/>
      </c>
      <c r="E509" s="7" t="str">
        <f>IFERROR(IF(B509-B508&lt;=0,"",D509/SQRT(Table_pg[[#This Row],[Удельное сопротивление грунта, Ом·м]])),D509/SQRT(Table_pg[[#This Row],[Удельное сопротивление грунта, Ом·м]]))</f>
        <v/>
      </c>
      <c r="G509" s="49"/>
      <c r="H509" s="59"/>
      <c r="I509" s="56"/>
      <c r="J509" s="52" t="str">
        <f t="shared" si="52"/>
        <v/>
      </c>
      <c r="K509" s="7" t="str">
        <f>IFERROR(IF(H509-H508&lt;=0,"",J509/SQRT(Table_pg1[[#This Row],[Удельное сопротивление грунта, Ом·м]])),J509/SQRT(Table_pg1[[#This Row],[Удельное сопротивление грунта, Ом·м]]))</f>
        <v/>
      </c>
      <c r="M509" s="42"/>
      <c r="N509" s="44"/>
      <c r="O509" s="43"/>
      <c r="P509" s="7" t="str">
        <f t="shared" si="53"/>
        <v/>
      </c>
      <c r="Q509" s="7" t="str">
        <f>IFERROR(IF(N509-N508&lt;=0,"",P509/SQRT(Table_pg2[[#This Row],[Удельное сопротивление грунта, Ом·м]])),P509/SQRT(Table_pg2[[#This Row],[Удельное сопротивление грунта, Ом·м]]))</f>
        <v/>
      </c>
      <c r="S509" s="42"/>
      <c r="T509" s="44"/>
      <c r="U509" s="43"/>
      <c r="V509" s="7" t="str">
        <f t="shared" si="54"/>
        <v/>
      </c>
      <c r="W509" s="7" t="str">
        <f>IFERROR(IF(T509-T508&lt;=0,"",V509/SQRT(Table_pg3[[#This Row],[Удельное сопротивление грунта, Ом·м]])),V509/SQRT(Table_pg3[[#This Row],[Удельное сопротивление грунта, Ом·м]]))</f>
        <v/>
      </c>
      <c r="Y509" s="42"/>
      <c r="Z509" s="44"/>
      <c r="AA509" s="43"/>
      <c r="AB509" s="7" t="str">
        <f t="shared" si="57"/>
        <v/>
      </c>
      <c r="AC509" s="7" t="str">
        <f>IFERROR(IF(Z509-Z508&lt;=0,"",AB509/SQRT(Table_pg4[[#This Row],[Удельное сопротивление грунта, Ом·м]])),AB509/SQRT(Table_pg4[[#This Row],[Удельное сопротивление грунта, Ом·м]]))</f>
        <v/>
      </c>
      <c r="AE509" s="42"/>
      <c r="AF509" s="44"/>
      <c r="AG509" s="43"/>
      <c r="AH509" s="7" t="str">
        <f t="shared" si="55"/>
        <v/>
      </c>
      <c r="AI509" s="7" t="str">
        <f>IFERROR(IF(AF509-AF508&lt;=0,"",AH509/SQRT(Table_pg5[[#This Row],[Удельное сопротивление грунта, Ом·м]])),AH509/SQRT(Table_pg5[[#This Row],[Удельное сопротивление грунта, Ом·м]]))</f>
        <v/>
      </c>
      <c r="AK509" s="42"/>
      <c r="AL509" s="44"/>
      <c r="AM509" s="43"/>
      <c r="AN509" s="7" t="str">
        <f t="shared" si="59"/>
        <v/>
      </c>
      <c r="AO509" s="7" t="str">
        <f>IFERROR(IF(AL509-AL508&lt;=0,"",AN509/SQRT(Table_pg6[[#This Row],[Удельное сопротивление грунта, Ом·м]])),AN509/SQRT(Table_pg6[[#This Row],[Удельное сопротивление грунта, Ом·м]]))</f>
        <v/>
      </c>
      <c r="AQ509" s="42"/>
      <c r="AR509" s="44"/>
      <c r="AS509" s="43"/>
      <c r="AT509" s="7" t="str">
        <f t="shared" si="56"/>
        <v/>
      </c>
      <c r="AU509" s="7" t="str">
        <f>IFERROR(IF(AR509-AR508&lt;=0,"",AT509/SQRT(Table_pg7[[#This Row],[Удельное сопротивление грунта, Ом·м]])),AT509/SQRT(Table_pg7[[#This Row],[Удельное сопротивление грунта, Ом·м]]))</f>
        <v/>
      </c>
      <c r="AW509" s="42"/>
      <c r="AX509" s="44"/>
      <c r="AY509" s="43"/>
      <c r="AZ509" s="7" t="str">
        <f t="shared" si="60"/>
        <v/>
      </c>
      <c r="BA509" s="7" t="str">
        <f>IFERROR(IF(AX509-AX508&lt;=0,"",AZ509/SQRT(Table_pg8[[#This Row],[Удельное сопротивление грунта, Ом·м]])),AZ509/SQRT(Table_pg8[[#This Row],[Удельное сопротивление грунта, Ом·м]]))</f>
        <v/>
      </c>
      <c r="BC509" s="42"/>
      <c r="BD509" s="44"/>
      <c r="BE509" s="43"/>
      <c r="BF509" s="7" t="str">
        <f t="shared" si="58"/>
        <v/>
      </c>
      <c r="BG509" s="7" t="str">
        <f>IFERROR(IF(BD509-AX528&lt;=0,"",BF509/SQRT(Table_pg9[[#This Row],[Удельное сопротивление грунта, Ом·м]])),BF509/SQRT(Table_pg9[[#This Row],[Удельное сопротивление грунта, Ом·м]]))</f>
        <v/>
      </c>
      <c r="BI509" s="42"/>
      <c r="BJ509" s="44"/>
      <c r="BK509" s="43"/>
      <c r="BL509" s="7" t="str">
        <f t="shared" si="50"/>
        <v/>
      </c>
      <c r="BM509" s="7" t="str">
        <f>IFERROR(IF(BJ509-BD538&lt;=0,"",BL509/SQRT(Table_pg10[[#This Row],[Удельное сопротивление грунта, Ом·м]])),BL509/SQRT(Table_pg10[[#This Row],[Удельное сопротивление грунта, Ом·м]]))</f>
        <v/>
      </c>
    </row>
    <row r="510" spans="1:65">
      <c r="A510" s="62"/>
      <c r="B510" s="44"/>
      <c r="C510" s="43"/>
      <c r="D510" s="7" t="str">
        <f t="shared" si="51"/>
        <v/>
      </c>
      <c r="E510" s="7" t="str">
        <f>IFERROR(IF(B510-B509&lt;=0,"",D510/SQRT(Table_pg[[#This Row],[Удельное сопротивление грунта, Ом·м]])),D510/SQRT(Table_pg[[#This Row],[Удельное сопротивление грунта, Ом·м]]))</f>
        <v/>
      </c>
      <c r="G510" s="38"/>
      <c r="H510" s="58"/>
      <c r="I510" s="55"/>
      <c r="J510" s="53" t="str">
        <f t="shared" si="52"/>
        <v/>
      </c>
      <c r="K510" s="7" t="str">
        <f>IFERROR(IF(H510-H509&lt;=0,"",J510/SQRT(Table_pg1[[#This Row],[Удельное сопротивление грунта, Ом·м]])),J510/SQRT(Table_pg1[[#This Row],[Удельное сопротивление грунта, Ом·м]]))</f>
        <v/>
      </c>
      <c r="M510" s="62"/>
      <c r="N510" s="44"/>
      <c r="O510" s="43"/>
      <c r="P510" s="7" t="str">
        <f t="shared" si="53"/>
        <v/>
      </c>
      <c r="Q510" s="7" t="str">
        <f>IFERROR(IF(N510-N509&lt;=0,"",P510/SQRT(Table_pg2[[#This Row],[Удельное сопротивление грунта, Ом·м]])),P510/SQRT(Table_pg2[[#This Row],[Удельное сопротивление грунта, Ом·м]]))</f>
        <v/>
      </c>
      <c r="S510" s="62"/>
      <c r="T510" s="44"/>
      <c r="U510" s="43"/>
      <c r="V510" s="7" t="str">
        <f t="shared" si="54"/>
        <v/>
      </c>
      <c r="W510" s="7" t="str">
        <f>IFERROR(IF(T510-T509&lt;=0,"",V510/SQRT(Table_pg3[[#This Row],[Удельное сопротивление грунта, Ом·м]])),V510/SQRT(Table_pg3[[#This Row],[Удельное сопротивление грунта, Ом·м]]))</f>
        <v/>
      </c>
      <c r="Y510" s="62"/>
      <c r="Z510" s="44"/>
      <c r="AA510" s="43"/>
      <c r="AB510" s="7" t="str">
        <f t="shared" si="57"/>
        <v/>
      </c>
      <c r="AC510" s="7" t="str">
        <f>IFERROR(IF(Z510-Z509&lt;=0,"",AB510/SQRT(Table_pg4[[#This Row],[Удельное сопротивление грунта, Ом·м]])),AB510/SQRT(Table_pg4[[#This Row],[Удельное сопротивление грунта, Ом·м]]))</f>
        <v/>
      </c>
      <c r="AE510" s="62"/>
      <c r="AF510" s="44"/>
      <c r="AG510" s="43"/>
      <c r="AH510" s="7" t="str">
        <f t="shared" si="55"/>
        <v/>
      </c>
      <c r="AI510" s="7" t="str">
        <f>IFERROR(IF(AF510-AF509&lt;=0,"",AH510/SQRT(Table_pg5[[#This Row],[Удельное сопротивление грунта, Ом·м]])),AH510/SQRT(Table_pg5[[#This Row],[Удельное сопротивление грунта, Ом·м]]))</f>
        <v/>
      </c>
      <c r="AK510" s="62"/>
      <c r="AL510" s="44"/>
      <c r="AM510" s="43"/>
      <c r="AN510" s="7" t="str">
        <f t="shared" si="59"/>
        <v/>
      </c>
      <c r="AO510" s="7" t="str">
        <f>IFERROR(IF(AL510-AL509&lt;=0,"",AN510/SQRT(Table_pg6[[#This Row],[Удельное сопротивление грунта, Ом·м]])),AN510/SQRT(Table_pg6[[#This Row],[Удельное сопротивление грунта, Ом·м]]))</f>
        <v/>
      </c>
      <c r="AQ510" s="62"/>
      <c r="AR510" s="44"/>
      <c r="AS510" s="43"/>
      <c r="AT510" s="7" t="str">
        <f t="shared" si="56"/>
        <v/>
      </c>
      <c r="AU510" s="7" t="str">
        <f>IFERROR(IF(AR510-AR509&lt;=0,"",AT510/SQRT(Table_pg7[[#This Row],[Удельное сопротивление грунта, Ом·м]])),AT510/SQRT(Table_pg7[[#This Row],[Удельное сопротивление грунта, Ом·м]]))</f>
        <v/>
      </c>
      <c r="AW510" s="62"/>
      <c r="AX510" s="44"/>
      <c r="AY510" s="43"/>
      <c r="AZ510" s="7" t="str">
        <f t="shared" si="60"/>
        <v/>
      </c>
      <c r="BA510" s="7" t="str">
        <f>IFERROR(IF(AX510-AX509&lt;=0,"",AZ510/SQRT(Table_pg8[[#This Row],[Удельное сопротивление грунта, Ом·м]])),AZ510/SQRT(Table_pg8[[#This Row],[Удельное сопротивление грунта, Ом·м]]))</f>
        <v/>
      </c>
      <c r="BC510" s="62"/>
      <c r="BD510" s="44"/>
      <c r="BE510" s="43"/>
      <c r="BF510" s="7" t="str">
        <f t="shared" si="58"/>
        <v/>
      </c>
      <c r="BG510" s="7" t="str">
        <f>IFERROR(IF(BD510-AX529&lt;=0,"",BF510/SQRT(Table_pg9[[#This Row],[Удельное сопротивление грунта, Ом·м]])),BF510/SQRT(Table_pg9[[#This Row],[Удельное сопротивление грунта, Ом·м]]))</f>
        <v/>
      </c>
      <c r="BI510" s="62"/>
      <c r="BJ510" s="44"/>
      <c r="BK510" s="43"/>
      <c r="BL510" s="7" t="str">
        <f t="shared" ref="BL510:BL573" si="61">IFERROR(IF(BJ510-BJ509&lt;=0,"",(BJ510-BJ509)*1000),100)</f>
        <v/>
      </c>
      <c r="BM510" s="7" t="str">
        <f>IFERROR(IF(BJ510-BD539&lt;=0,"",BL510/SQRT(Table_pg10[[#This Row],[Удельное сопротивление грунта, Ом·м]])),BL510/SQRT(Table_pg10[[#This Row],[Удельное сопротивление грунта, Ом·м]]))</f>
        <v/>
      </c>
    </row>
    <row r="511" spans="1:65">
      <c r="A511" s="42"/>
      <c r="B511" s="44"/>
      <c r="C511" s="43"/>
      <c r="D511" s="7" t="str">
        <f t="shared" si="51"/>
        <v/>
      </c>
      <c r="E511" s="7" t="str">
        <f>IFERROR(IF(B511-B510&lt;=0,"",D511/SQRT(Table_pg[[#This Row],[Удельное сопротивление грунта, Ом·м]])),D511/SQRT(Table_pg[[#This Row],[Удельное сопротивление грунта, Ом·м]]))</f>
        <v/>
      </c>
      <c r="G511" s="49"/>
      <c r="H511" s="59"/>
      <c r="I511" s="56"/>
      <c r="J511" s="52" t="str">
        <f t="shared" si="52"/>
        <v/>
      </c>
      <c r="K511" s="7" t="str">
        <f>IFERROR(IF(H511-H510&lt;=0,"",J511/SQRT(Table_pg1[[#This Row],[Удельное сопротивление грунта, Ом·м]])),J511/SQRT(Table_pg1[[#This Row],[Удельное сопротивление грунта, Ом·м]]))</f>
        <v/>
      </c>
      <c r="M511" s="42"/>
      <c r="N511" s="44"/>
      <c r="O511" s="43"/>
      <c r="P511" s="7" t="str">
        <f t="shared" si="53"/>
        <v/>
      </c>
      <c r="Q511" s="7" t="str">
        <f>IFERROR(IF(N511-N510&lt;=0,"",P511/SQRT(Table_pg2[[#This Row],[Удельное сопротивление грунта, Ом·м]])),P511/SQRT(Table_pg2[[#This Row],[Удельное сопротивление грунта, Ом·м]]))</f>
        <v/>
      </c>
      <c r="S511" s="42"/>
      <c r="T511" s="44"/>
      <c r="U511" s="43"/>
      <c r="V511" s="7" t="str">
        <f t="shared" si="54"/>
        <v/>
      </c>
      <c r="W511" s="7" t="str">
        <f>IFERROR(IF(T511-T510&lt;=0,"",V511/SQRT(Table_pg3[[#This Row],[Удельное сопротивление грунта, Ом·м]])),V511/SQRT(Table_pg3[[#This Row],[Удельное сопротивление грунта, Ом·м]]))</f>
        <v/>
      </c>
      <c r="Y511" s="42"/>
      <c r="Z511" s="44"/>
      <c r="AA511" s="43"/>
      <c r="AB511" s="7" t="str">
        <f t="shared" si="57"/>
        <v/>
      </c>
      <c r="AC511" s="7" t="str">
        <f>IFERROR(IF(Z511-Z510&lt;=0,"",AB511/SQRT(Table_pg4[[#This Row],[Удельное сопротивление грунта, Ом·м]])),AB511/SQRT(Table_pg4[[#This Row],[Удельное сопротивление грунта, Ом·м]]))</f>
        <v/>
      </c>
      <c r="AE511" s="42"/>
      <c r="AF511" s="44"/>
      <c r="AG511" s="43"/>
      <c r="AH511" s="7" t="str">
        <f t="shared" si="55"/>
        <v/>
      </c>
      <c r="AI511" s="7" t="str">
        <f>IFERROR(IF(AF511-AF510&lt;=0,"",AH511/SQRT(Table_pg5[[#This Row],[Удельное сопротивление грунта, Ом·м]])),AH511/SQRT(Table_pg5[[#This Row],[Удельное сопротивление грунта, Ом·м]]))</f>
        <v/>
      </c>
      <c r="AK511" s="42"/>
      <c r="AL511" s="44"/>
      <c r="AM511" s="43"/>
      <c r="AN511" s="7" t="str">
        <f t="shared" si="59"/>
        <v/>
      </c>
      <c r="AO511" s="7" t="str">
        <f>IFERROR(IF(AL511-AL510&lt;=0,"",AN511/SQRT(Table_pg6[[#This Row],[Удельное сопротивление грунта, Ом·м]])),AN511/SQRT(Table_pg6[[#This Row],[Удельное сопротивление грунта, Ом·м]]))</f>
        <v/>
      </c>
      <c r="AQ511" s="42"/>
      <c r="AR511" s="44"/>
      <c r="AS511" s="43"/>
      <c r="AT511" s="7" t="str">
        <f t="shared" si="56"/>
        <v/>
      </c>
      <c r="AU511" s="7" t="str">
        <f>IFERROR(IF(AR511-AR510&lt;=0,"",AT511/SQRT(Table_pg7[[#This Row],[Удельное сопротивление грунта, Ом·м]])),AT511/SQRT(Table_pg7[[#This Row],[Удельное сопротивление грунта, Ом·м]]))</f>
        <v/>
      </c>
      <c r="AW511" s="42"/>
      <c r="AX511" s="44"/>
      <c r="AY511" s="43"/>
      <c r="AZ511" s="7" t="str">
        <f t="shared" si="60"/>
        <v/>
      </c>
      <c r="BA511" s="7" t="str">
        <f>IFERROR(IF(AX511-AX510&lt;=0,"",AZ511/SQRT(Table_pg8[[#This Row],[Удельное сопротивление грунта, Ом·м]])),AZ511/SQRT(Table_pg8[[#This Row],[Удельное сопротивление грунта, Ом·м]]))</f>
        <v/>
      </c>
      <c r="BC511" s="42"/>
      <c r="BD511" s="44"/>
      <c r="BE511" s="43"/>
      <c r="BF511" s="7" t="str">
        <f t="shared" si="58"/>
        <v/>
      </c>
      <c r="BG511" s="7" t="str">
        <f>IFERROR(IF(BD511-AX530&lt;=0,"",BF511/SQRT(Table_pg9[[#This Row],[Удельное сопротивление грунта, Ом·м]])),BF511/SQRT(Table_pg9[[#This Row],[Удельное сопротивление грунта, Ом·м]]))</f>
        <v/>
      </c>
      <c r="BI511" s="42"/>
      <c r="BJ511" s="44"/>
      <c r="BK511" s="43"/>
      <c r="BL511" s="7" t="str">
        <f t="shared" si="61"/>
        <v/>
      </c>
      <c r="BM511" s="7" t="str">
        <f>IFERROR(IF(BJ511-BD540&lt;=0,"",BL511/SQRT(Table_pg10[[#This Row],[Удельное сопротивление грунта, Ом·м]])),BL511/SQRT(Table_pg10[[#This Row],[Удельное сопротивление грунта, Ом·м]]))</f>
        <v/>
      </c>
    </row>
    <row r="512" spans="1:65">
      <c r="A512" s="62"/>
      <c r="B512" s="44"/>
      <c r="C512" s="43"/>
      <c r="D512" s="7" t="str">
        <f t="shared" ref="D512:D575" si="62">IFERROR(IF(B512-B511&lt;=0,"",(B512-B511)*1000),100)</f>
        <v/>
      </c>
      <c r="E512" s="7" t="str">
        <f>IFERROR(IF(B512-B511&lt;=0,"",D512/SQRT(Table_pg[[#This Row],[Удельное сопротивление грунта, Ом·м]])),D512/SQRT(Table_pg[[#This Row],[Удельное сопротивление грунта, Ом·м]]))</f>
        <v/>
      </c>
      <c r="G512" s="38"/>
      <c r="H512" s="58"/>
      <c r="I512" s="55"/>
      <c r="J512" s="53" t="str">
        <f t="shared" ref="J512:J575" si="63">IFERROR(IF(H512-H511&lt;=0,"",(H512-H511)*1000),100)</f>
        <v/>
      </c>
      <c r="K512" s="7" t="str">
        <f>IFERROR(IF(H512-H511&lt;=0,"",J512/SQRT(Table_pg1[[#This Row],[Удельное сопротивление грунта, Ом·м]])),J512/SQRT(Table_pg1[[#This Row],[Удельное сопротивление грунта, Ом·м]]))</f>
        <v/>
      </c>
      <c r="M512" s="62"/>
      <c r="N512" s="44"/>
      <c r="O512" s="43"/>
      <c r="P512" s="7" t="str">
        <f t="shared" ref="P512:P575" si="64">IFERROR(IF(N512-N511&lt;=0,"",(N512-N511)*1000),100)</f>
        <v/>
      </c>
      <c r="Q512" s="7" t="str">
        <f>IFERROR(IF(N512-N511&lt;=0,"",P512/SQRT(Table_pg2[[#This Row],[Удельное сопротивление грунта, Ом·м]])),P512/SQRT(Table_pg2[[#This Row],[Удельное сопротивление грунта, Ом·м]]))</f>
        <v/>
      </c>
      <c r="S512" s="62"/>
      <c r="T512" s="44"/>
      <c r="U512" s="43"/>
      <c r="V512" s="7" t="str">
        <f t="shared" ref="V512:V575" si="65">IFERROR(IF(T512-T511&lt;=0,"",(T512-T511)*1000),100)</f>
        <v/>
      </c>
      <c r="W512" s="7" t="str">
        <f>IFERROR(IF(T512-T511&lt;=0,"",V512/SQRT(Table_pg3[[#This Row],[Удельное сопротивление грунта, Ом·м]])),V512/SQRT(Table_pg3[[#This Row],[Удельное сопротивление грунта, Ом·м]]))</f>
        <v/>
      </c>
      <c r="Y512" s="62"/>
      <c r="Z512" s="44"/>
      <c r="AA512" s="43"/>
      <c r="AB512" s="7" t="str">
        <f t="shared" si="57"/>
        <v/>
      </c>
      <c r="AC512" s="7" t="str">
        <f>IFERROR(IF(Z512-Z511&lt;=0,"",AB512/SQRT(Table_pg4[[#This Row],[Удельное сопротивление грунта, Ом·м]])),AB512/SQRT(Table_pg4[[#This Row],[Удельное сопротивление грунта, Ом·м]]))</f>
        <v/>
      </c>
      <c r="AE512" s="62"/>
      <c r="AF512" s="44"/>
      <c r="AG512" s="43"/>
      <c r="AH512" s="7" t="str">
        <f t="shared" ref="AH512:AH575" si="66">IFERROR(IF(AF512-AF511&lt;=0,"",(AF512-AF511)*1000),100)</f>
        <v/>
      </c>
      <c r="AI512" s="7" t="str">
        <f>IFERROR(IF(AF512-AF511&lt;=0,"",AH512/SQRT(Table_pg5[[#This Row],[Удельное сопротивление грунта, Ом·м]])),AH512/SQRT(Table_pg5[[#This Row],[Удельное сопротивление грунта, Ом·м]]))</f>
        <v/>
      </c>
      <c r="AK512" s="62"/>
      <c r="AL512" s="44"/>
      <c r="AM512" s="43"/>
      <c r="AN512" s="7" t="str">
        <f t="shared" si="59"/>
        <v/>
      </c>
      <c r="AO512" s="7" t="str">
        <f>IFERROR(IF(AL512-AL511&lt;=0,"",AN512/SQRT(Table_pg6[[#This Row],[Удельное сопротивление грунта, Ом·м]])),AN512/SQRT(Table_pg6[[#This Row],[Удельное сопротивление грунта, Ом·м]]))</f>
        <v/>
      </c>
      <c r="AQ512" s="62"/>
      <c r="AR512" s="44"/>
      <c r="AS512" s="43"/>
      <c r="AT512" s="7" t="str">
        <f t="shared" ref="AT512:AT575" si="67">IFERROR(IF(AR512-AR511&lt;=0,"",(AR512-AR511)*1000),100)</f>
        <v/>
      </c>
      <c r="AU512" s="7" t="str">
        <f>IFERROR(IF(AR512-AR511&lt;=0,"",AT512/SQRT(Table_pg7[[#This Row],[Удельное сопротивление грунта, Ом·м]])),AT512/SQRT(Table_pg7[[#This Row],[Удельное сопротивление грунта, Ом·м]]))</f>
        <v/>
      </c>
      <c r="AW512" s="62"/>
      <c r="AX512" s="44"/>
      <c r="AY512" s="43"/>
      <c r="AZ512" s="7" t="str">
        <f t="shared" si="60"/>
        <v/>
      </c>
      <c r="BA512" s="7" t="str">
        <f>IFERROR(IF(AX512-AX511&lt;=0,"",AZ512/SQRT(Table_pg8[[#This Row],[Удельное сопротивление грунта, Ом·м]])),AZ512/SQRT(Table_pg8[[#This Row],[Удельное сопротивление грунта, Ом·м]]))</f>
        <v/>
      </c>
      <c r="BC512" s="62"/>
      <c r="BD512" s="44"/>
      <c r="BE512" s="43"/>
      <c r="BF512" s="7" t="str">
        <f t="shared" si="58"/>
        <v/>
      </c>
      <c r="BG512" s="7" t="str">
        <f>IFERROR(IF(BD512-AX531&lt;=0,"",BF512/SQRT(Table_pg9[[#This Row],[Удельное сопротивление грунта, Ом·м]])),BF512/SQRT(Table_pg9[[#This Row],[Удельное сопротивление грунта, Ом·м]]))</f>
        <v/>
      </c>
      <c r="BI512" s="62"/>
      <c r="BJ512" s="44"/>
      <c r="BK512" s="43"/>
      <c r="BL512" s="7" t="str">
        <f t="shared" si="61"/>
        <v/>
      </c>
      <c r="BM512" s="7" t="str">
        <f>IFERROR(IF(BJ512-BD541&lt;=0,"",BL512/SQRT(Table_pg10[[#This Row],[Удельное сопротивление грунта, Ом·м]])),BL512/SQRT(Table_pg10[[#This Row],[Удельное сопротивление грунта, Ом·м]]))</f>
        <v/>
      </c>
    </row>
    <row r="513" spans="1:65">
      <c r="A513" s="42"/>
      <c r="B513" s="44"/>
      <c r="C513" s="43"/>
      <c r="D513" s="7" t="str">
        <f t="shared" si="62"/>
        <v/>
      </c>
      <c r="E513" s="7" t="str">
        <f>IFERROR(IF(B513-B512&lt;=0,"",D513/SQRT(Table_pg[[#This Row],[Удельное сопротивление грунта, Ом·м]])),D513/SQRT(Table_pg[[#This Row],[Удельное сопротивление грунта, Ом·м]]))</f>
        <v/>
      </c>
      <c r="G513" s="49"/>
      <c r="H513" s="59"/>
      <c r="I513" s="56"/>
      <c r="J513" s="52" t="str">
        <f t="shared" si="63"/>
        <v/>
      </c>
      <c r="K513" s="7" t="str">
        <f>IFERROR(IF(H513-H512&lt;=0,"",J513/SQRT(Table_pg1[[#This Row],[Удельное сопротивление грунта, Ом·м]])),J513/SQRT(Table_pg1[[#This Row],[Удельное сопротивление грунта, Ом·м]]))</f>
        <v/>
      </c>
      <c r="M513" s="42"/>
      <c r="N513" s="44"/>
      <c r="O513" s="43"/>
      <c r="P513" s="7" t="str">
        <f t="shared" si="64"/>
        <v/>
      </c>
      <c r="Q513" s="7" t="str">
        <f>IFERROR(IF(N513-N512&lt;=0,"",P513/SQRT(Table_pg2[[#This Row],[Удельное сопротивление грунта, Ом·м]])),P513/SQRT(Table_pg2[[#This Row],[Удельное сопротивление грунта, Ом·м]]))</f>
        <v/>
      </c>
      <c r="S513" s="42"/>
      <c r="T513" s="44"/>
      <c r="U513" s="43"/>
      <c r="V513" s="7" t="str">
        <f t="shared" si="65"/>
        <v/>
      </c>
      <c r="W513" s="7" t="str">
        <f>IFERROR(IF(T513-T512&lt;=0,"",V513/SQRT(Table_pg3[[#This Row],[Удельное сопротивление грунта, Ом·м]])),V513/SQRT(Table_pg3[[#This Row],[Удельное сопротивление грунта, Ом·м]]))</f>
        <v/>
      </c>
      <c r="Y513" s="42"/>
      <c r="Z513" s="44"/>
      <c r="AA513" s="43"/>
      <c r="AB513" s="7" t="str">
        <f t="shared" si="57"/>
        <v/>
      </c>
      <c r="AC513" s="7" t="str">
        <f>IFERROR(IF(Z513-Z512&lt;=0,"",AB513/SQRT(Table_pg4[[#This Row],[Удельное сопротивление грунта, Ом·м]])),AB513/SQRT(Table_pg4[[#This Row],[Удельное сопротивление грунта, Ом·м]]))</f>
        <v/>
      </c>
      <c r="AE513" s="42"/>
      <c r="AF513" s="44"/>
      <c r="AG513" s="43"/>
      <c r="AH513" s="7" t="str">
        <f t="shared" si="66"/>
        <v/>
      </c>
      <c r="AI513" s="7" t="str">
        <f>IFERROR(IF(AF513-AF512&lt;=0,"",AH513/SQRT(Table_pg5[[#This Row],[Удельное сопротивление грунта, Ом·м]])),AH513/SQRT(Table_pg5[[#This Row],[Удельное сопротивление грунта, Ом·м]]))</f>
        <v/>
      </c>
      <c r="AK513" s="42"/>
      <c r="AL513" s="44"/>
      <c r="AM513" s="43"/>
      <c r="AN513" s="7" t="str">
        <f t="shared" si="59"/>
        <v/>
      </c>
      <c r="AO513" s="7" t="str">
        <f>IFERROR(IF(AL513-AL512&lt;=0,"",AN513/SQRT(Table_pg6[[#This Row],[Удельное сопротивление грунта, Ом·м]])),AN513/SQRT(Table_pg6[[#This Row],[Удельное сопротивление грунта, Ом·м]]))</f>
        <v/>
      </c>
      <c r="AQ513" s="42"/>
      <c r="AR513" s="44"/>
      <c r="AS513" s="43"/>
      <c r="AT513" s="7" t="str">
        <f t="shared" si="67"/>
        <v/>
      </c>
      <c r="AU513" s="7" t="str">
        <f>IFERROR(IF(AR513-AR512&lt;=0,"",AT513/SQRT(Table_pg7[[#This Row],[Удельное сопротивление грунта, Ом·м]])),AT513/SQRT(Table_pg7[[#This Row],[Удельное сопротивление грунта, Ом·м]]))</f>
        <v/>
      </c>
      <c r="AW513" s="42"/>
      <c r="AX513" s="44"/>
      <c r="AY513" s="43"/>
      <c r="AZ513" s="7" t="str">
        <f t="shared" si="60"/>
        <v/>
      </c>
      <c r="BA513" s="7" t="str">
        <f>IFERROR(IF(AX513-AX512&lt;=0,"",AZ513/SQRT(Table_pg8[[#This Row],[Удельное сопротивление грунта, Ом·м]])),AZ513/SQRT(Table_pg8[[#This Row],[Удельное сопротивление грунта, Ом·м]]))</f>
        <v/>
      </c>
      <c r="BC513" s="42"/>
      <c r="BD513" s="44"/>
      <c r="BE513" s="43"/>
      <c r="BF513" s="7" t="str">
        <f t="shared" si="58"/>
        <v/>
      </c>
      <c r="BG513" s="7" t="str">
        <f>IFERROR(IF(BD513-AX532&lt;=0,"",BF513/SQRT(Table_pg9[[#This Row],[Удельное сопротивление грунта, Ом·м]])),BF513/SQRT(Table_pg9[[#This Row],[Удельное сопротивление грунта, Ом·м]]))</f>
        <v/>
      </c>
      <c r="BI513" s="42"/>
      <c r="BJ513" s="44"/>
      <c r="BK513" s="43"/>
      <c r="BL513" s="7" t="str">
        <f t="shared" si="61"/>
        <v/>
      </c>
      <c r="BM513" s="7" t="str">
        <f>IFERROR(IF(BJ513-BD542&lt;=0,"",BL513/SQRT(Table_pg10[[#This Row],[Удельное сопротивление грунта, Ом·м]])),BL513/SQRT(Table_pg10[[#This Row],[Удельное сопротивление грунта, Ом·м]]))</f>
        <v/>
      </c>
    </row>
    <row r="514" spans="1:65">
      <c r="A514" s="62"/>
      <c r="B514" s="44"/>
      <c r="C514" s="43"/>
      <c r="D514" s="7" t="str">
        <f t="shared" si="62"/>
        <v/>
      </c>
      <c r="E514" s="7" t="str">
        <f>IFERROR(IF(B514-B513&lt;=0,"",D514/SQRT(Table_pg[[#This Row],[Удельное сопротивление грунта, Ом·м]])),D514/SQRT(Table_pg[[#This Row],[Удельное сопротивление грунта, Ом·м]]))</f>
        <v/>
      </c>
      <c r="G514" s="38"/>
      <c r="H514" s="58"/>
      <c r="I514" s="55"/>
      <c r="J514" s="53" t="str">
        <f t="shared" si="63"/>
        <v/>
      </c>
      <c r="K514" s="7" t="str">
        <f>IFERROR(IF(H514-H513&lt;=0,"",J514/SQRT(Table_pg1[[#This Row],[Удельное сопротивление грунта, Ом·м]])),J514/SQRT(Table_pg1[[#This Row],[Удельное сопротивление грунта, Ом·м]]))</f>
        <v/>
      </c>
      <c r="M514" s="62"/>
      <c r="N514" s="44"/>
      <c r="O514" s="43"/>
      <c r="P514" s="7" t="str">
        <f t="shared" si="64"/>
        <v/>
      </c>
      <c r="Q514" s="7" t="str">
        <f>IFERROR(IF(N514-N513&lt;=0,"",P514/SQRT(Table_pg2[[#This Row],[Удельное сопротивление грунта, Ом·м]])),P514/SQRT(Table_pg2[[#This Row],[Удельное сопротивление грунта, Ом·м]]))</f>
        <v/>
      </c>
      <c r="S514" s="62"/>
      <c r="T514" s="44"/>
      <c r="U514" s="43"/>
      <c r="V514" s="7" t="str">
        <f t="shared" si="65"/>
        <v/>
      </c>
      <c r="W514" s="7" t="str">
        <f>IFERROR(IF(T514-T513&lt;=0,"",V514/SQRT(Table_pg3[[#This Row],[Удельное сопротивление грунта, Ом·м]])),V514/SQRT(Table_pg3[[#This Row],[Удельное сопротивление грунта, Ом·м]]))</f>
        <v/>
      </c>
      <c r="Y514" s="62"/>
      <c r="Z514" s="44"/>
      <c r="AA514" s="43"/>
      <c r="AB514" s="7" t="str">
        <f t="shared" si="57"/>
        <v/>
      </c>
      <c r="AC514" s="7" t="str">
        <f>IFERROR(IF(Z514-Z513&lt;=0,"",AB514/SQRT(Table_pg4[[#This Row],[Удельное сопротивление грунта, Ом·м]])),AB514/SQRT(Table_pg4[[#This Row],[Удельное сопротивление грунта, Ом·м]]))</f>
        <v/>
      </c>
      <c r="AE514" s="62"/>
      <c r="AF514" s="44"/>
      <c r="AG514" s="43"/>
      <c r="AH514" s="7" t="str">
        <f t="shared" si="66"/>
        <v/>
      </c>
      <c r="AI514" s="7" t="str">
        <f>IFERROR(IF(AF514-AF513&lt;=0,"",AH514/SQRT(Table_pg5[[#This Row],[Удельное сопротивление грунта, Ом·м]])),AH514/SQRT(Table_pg5[[#This Row],[Удельное сопротивление грунта, Ом·м]]))</f>
        <v/>
      </c>
      <c r="AK514" s="62"/>
      <c r="AL514" s="44"/>
      <c r="AM514" s="43"/>
      <c r="AN514" s="7" t="str">
        <f t="shared" si="59"/>
        <v/>
      </c>
      <c r="AO514" s="7" t="str">
        <f>IFERROR(IF(AL514-AL513&lt;=0,"",AN514/SQRT(Table_pg6[[#This Row],[Удельное сопротивление грунта, Ом·м]])),AN514/SQRT(Table_pg6[[#This Row],[Удельное сопротивление грунта, Ом·м]]))</f>
        <v/>
      </c>
      <c r="AQ514" s="62"/>
      <c r="AR514" s="44"/>
      <c r="AS514" s="43"/>
      <c r="AT514" s="7" t="str">
        <f t="shared" si="67"/>
        <v/>
      </c>
      <c r="AU514" s="7" t="str">
        <f>IFERROR(IF(AR514-AR513&lt;=0,"",AT514/SQRT(Table_pg7[[#This Row],[Удельное сопротивление грунта, Ом·м]])),AT514/SQRT(Table_pg7[[#This Row],[Удельное сопротивление грунта, Ом·м]]))</f>
        <v/>
      </c>
      <c r="AW514" s="62"/>
      <c r="AX514" s="44"/>
      <c r="AY514" s="43"/>
      <c r="AZ514" s="7" t="str">
        <f t="shared" si="60"/>
        <v/>
      </c>
      <c r="BA514" s="7" t="str">
        <f>IFERROR(IF(AX514-AX513&lt;=0,"",AZ514/SQRT(Table_pg8[[#This Row],[Удельное сопротивление грунта, Ом·м]])),AZ514/SQRT(Table_pg8[[#This Row],[Удельное сопротивление грунта, Ом·м]]))</f>
        <v/>
      </c>
      <c r="BC514" s="62"/>
      <c r="BD514" s="44"/>
      <c r="BE514" s="43"/>
      <c r="BF514" s="7" t="str">
        <f t="shared" si="58"/>
        <v/>
      </c>
      <c r="BG514" s="7" t="str">
        <f>IFERROR(IF(BD514-AX533&lt;=0,"",BF514/SQRT(Table_pg9[[#This Row],[Удельное сопротивление грунта, Ом·м]])),BF514/SQRT(Table_pg9[[#This Row],[Удельное сопротивление грунта, Ом·м]]))</f>
        <v/>
      </c>
      <c r="BI514" s="62"/>
      <c r="BJ514" s="44"/>
      <c r="BK514" s="43"/>
      <c r="BL514" s="7" t="str">
        <f t="shared" si="61"/>
        <v/>
      </c>
      <c r="BM514" s="7" t="str">
        <f>IFERROR(IF(BJ514-BD543&lt;=0,"",BL514/SQRT(Table_pg10[[#This Row],[Удельное сопротивление грунта, Ом·м]])),BL514/SQRT(Table_pg10[[#This Row],[Удельное сопротивление грунта, Ом·м]]))</f>
        <v/>
      </c>
    </row>
    <row r="515" spans="1:65">
      <c r="A515" s="42"/>
      <c r="B515" s="44"/>
      <c r="C515" s="43"/>
      <c r="D515" s="7" t="str">
        <f t="shared" si="62"/>
        <v/>
      </c>
      <c r="E515" s="7" t="str">
        <f>IFERROR(IF(B515-B514&lt;=0,"",D515/SQRT(Table_pg[[#This Row],[Удельное сопротивление грунта, Ом·м]])),D515/SQRT(Table_pg[[#This Row],[Удельное сопротивление грунта, Ом·м]]))</f>
        <v/>
      </c>
      <c r="G515" s="49"/>
      <c r="H515" s="59"/>
      <c r="I515" s="56"/>
      <c r="J515" s="52" t="str">
        <f t="shared" si="63"/>
        <v/>
      </c>
      <c r="K515" s="7" t="str">
        <f>IFERROR(IF(H515-H514&lt;=0,"",J515/SQRT(Table_pg1[[#This Row],[Удельное сопротивление грунта, Ом·м]])),J515/SQRT(Table_pg1[[#This Row],[Удельное сопротивление грунта, Ом·м]]))</f>
        <v/>
      </c>
      <c r="M515" s="42"/>
      <c r="N515" s="44"/>
      <c r="O515" s="43"/>
      <c r="P515" s="7" t="str">
        <f t="shared" si="64"/>
        <v/>
      </c>
      <c r="Q515" s="7" t="str">
        <f>IFERROR(IF(N515-N514&lt;=0,"",P515/SQRT(Table_pg2[[#This Row],[Удельное сопротивление грунта, Ом·м]])),P515/SQRT(Table_pg2[[#This Row],[Удельное сопротивление грунта, Ом·м]]))</f>
        <v/>
      </c>
      <c r="S515" s="42"/>
      <c r="T515" s="44"/>
      <c r="U515" s="43"/>
      <c r="V515" s="7" t="str">
        <f t="shared" si="65"/>
        <v/>
      </c>
      <c r="W515" s="7" t="str">
        <f>IFERROR(IF(T515-T514&lt;=0,"",V515/SQRT(Table_pg3[[#This Row],[Удельное сопротивление грунта, Ом·м]])),V515/SQRT(Table_pg3[[#This Row],[Удельное сопротивление грунта, Ом·м]]))</f>
        <v/>
      </c>
      <c r="Y515" s="42"/>
      <c r="Z515" s="44"/>
      <c r="AA515" s="43"/>
      <c r="AB515" s="7" t="str">
        <f t="shared" si="57"/>
        <v/>
      </c>
      <c r="AC515" s="7" t="str">
        <f>IFERROR(IF(Z515-Z514&lt;=0,"",AB515/SQRT(Table_pg4[[#This Row],[Удельное сопротивление грунта, Ом·м]])),AB515/SQRT(Table_pg4[[#This Row],[Удельное сопротивление грунта, Ом·м]]))</f>
        <v/>
      </c>
      <c r="AE515" s="42"/>
      <c r="AF515" s="44"/>
      <c r="AG515" s="43"/>
      <c r="AH515" s="7" t="str">
        <f t="shared" si="66"/>
        <v/>
      </c>
      <c r="AI515" s="7" t="str">
        <f>IFERROR(IF(AF515-AF514&lt;=0,"",AH515/SQRT(Table_pg5[[#This Row],[Удельное сопротивление грунта, Ом·м]])),AH515/SQRT(Table_pg5[[#This Row],[Удельное сопротивление грунта, Ом·м]]))</f>
        <v/>
      </c>
      <c r="AK515" s="42"/>
      <c r="AL515" s="44"/>
      <c r="AM515" s="43"/>
      <c r="AN515" s="7" t="str">
        <f t="shared" si="59"/>
        <v/>
      </c>
      <c r="AO515" s="7" t="str">
        <f>IFERROR(IF(AL515-AL514&lt;=0,"",AN515/SQRT(Table_pg6[[#This Row],[Удельное сопротивление грунта, Ом·м]])),AN515/SQRT(Table_pg6[[#This Row],[Удельное сопротивление грунта, Ом·м]]))</f>
        <v/>
      </c>
      <c r="AQ515" s="42"/>
      <c r="AR515" s="44"/>
      <c r="AS515" s="43"/>
      <c r="AT515" s="7" t="str">
        <f t="shared" si="67"/>
        <v/>
      </c>
      <c r="AU515" s="7" t="str">
        <f>IFERROR(IF(AR515-AR514&lt;=0,"",AT515/SQRT(Table_pg7[[#This Row],[Удельное сопротивление грунта, Ом·м]])),AT515/SQRT(Table_pg7[[#This Row],[Удельное сопротивление грунта, Ом·м]]))</f>
        <v/>
      </c>
      <c r="AW515" s="42"/>
      <c r="AX515" s="44"/>
      <c r="AY515" s="43"/>
      <c r="AZ515" s="7" t="str">
        <f t="shared" si="60"/>
        <v/>
      </c>
      <c r="BA515" s="7" t="str">
        <f>IFERROR(IF(AX515-AX514&lt;=0,"",AZ515/SQRT(Table_pg8[[#This Row],[Удельное сопротивление грунта, Ом·м]])),AZ515/SQRT(Table_pg8[[#This Row],[Удельное сопротивление грунта, Ом·м]]))</f>
        <v/>
      </c>
      <c r="BC515" s="42"/>
      <c r="BD515" s="44"/>
      <c r="BE515" s="43"/>
      <c r="BF515" s="7" t="str">
        <f t="shared" si="58"/>
        <v/>
      </c>
      <c r="BG515" s="7" t="str">
        <f>IFERROR(IF(BD515-AX534&lt;=0,"",BF515/SQRT(Table_pg9[[#This Row],[Удельное сопротивление грунта, Ом·м]])),BF515/SQRT(Table_pg9[[#This Row],[Удельное сопротивление грунта, Ом·м]]))</f>
        <v/>
      </c>
      <c r="BI515" s="42"/>
      <c r="BJ515" s="44"/>
      <c r="BK515" s="43"/>
      <c r="BL515" s="7" t="str">
        <f t="shared" si="61"/>
        <v/>
      </c>
      <c r="BM515" s="7" t="str">
        <f>IFERROR(IF(BJ515-BD544&lt;=0,"",BL515/SQRT(Table_pg10[[#This Row],[Удельное сопротивление грунта, Ом·м]])),BL515/SQRT(Table_pg10[[#This Row],[Удельное сопротивление грунта, Ом·м]]))</f>
        <v/>
      </c>
    </row>
    <row r="516" spans="1:65">
      <c r="A516" s="62"/>
      <c r="B516" s="44"/>
      <c r="C516" s="43"/>
      <c r="D516" s="7" t="str">
        <f t="shared" si="62"/>
        <v/>
      </c>
      <c r="E516" s="7" t="str">
        <f>IFERROR(IF(B516-B515&lt;=0,"",D516/SQRT(Table_pg[[#This Row],[Удельное сопротивление грунта, Ом·м]])),D516/SQRT(Table_pg[[#This Row],[Удельное сопротивление грунта, Ом·м]]))</f>
        <v/>
      </c>
      <c r="G516" s="38"/>
      <c r="H516" s="58"/>
      <c r="I516" s="55"/>
      <c r="J516" s="53" t="str">
        <f t="shared" si="63"/>
        <v/>
      </c>
      <c r="K516" s="7" t="str">
        <f>IFERROR(IF(H516-H515&lt;=0,"",J516/SQRT(Table_pg1[[#This Row],[Удельное сопротивление грунта, Ом·м]])),J516/SQRT(Table_pg1[[#This Row],[Удельное сопротивление грунта, Ом·м]]))</f>
        <v/>
      </c>
      <c r="M516" s="62"/>
      <c r="N516" s="44"/>
      <c r="O516" s="43"/>
      <c r="P516" s="7" t="str">
        <f t="shared" si="64"/>
        <v/>
      </c>
      <c r="Q516" s="7" t="str">
        <f>IFERROR(IF(N516-N515&lt;=0,"",P516/SQRT(Table_pg2[[#This Row],[Удельное сопротивление грунта, Ом·м]])),P516/SQRT(Table_pg2[[#This Row],[Удельное сопротивление грунта, Ом·м]]))</f>
        <v/>
      </c>
      <c r="S516" s="62"/>
      <c r="T516" s="44"/>
      <c r="U516" s="43"/>
      <c r="V516" s="7" t="str">
        <f t="shared" si="65"/>
        <v/>
      </c>
      <c r="W516" s="7" t="str">
        <f>IFERROR(IF(T516-T515&lt;=0,"",V516/SQRT(Table_pg3[[#This Row],[Удельное сопротивление грунта, Ом·м]])),V516/SQRT(Table_pg3[[#This Row],[Удельное сопротивление грунта, Ом·м]]))</f>
        <v/>
      </c>
      <c r="Y516" s="62"/>
      <c r="Z516" s="44"/>
      <c r="AA516" s="43"/>
      <c r="AB516" s="7" t="str">
        <f t="shared" si="57"/>
        <v/>
      </c>
      <c r="AC516" s="7" t="str">
        <f>IFERROR(IF(Z516-Z515&lt;=0,"",AB516/SQRT(Table_pg4[[#This Row],[Удельное сопротивление грунта, Ом·м]])),AB516/SQRT(Table_pg4[[#This Row],[Удельное сопротивление грунта, Ом·м]]))</f>
        <v/>
      </c>
      <c r="AE516" s="62"/>
      <c r="AF516" s="44"/>
      <c r="AG516" s="43"/>
      <c r="AH516" s="7" t="str">
        <f t="shared" si="66"/>
        <v/>
      </c>
      <c r="AI516" s="7" t="str">
        <f>IFERROR(IF(AF516-AF515&lt;=0,"",AH516/SQRT(Table_pg5[[#This Row],[Удельное сопротивление грунта, Ом·м]])),AH516/SQRT(Table_pg5[[#This Row],[Удельное сопротивление грунта, Ом·м]]))</f>
        <v/>
      </c>
      <c r="AK516" s="62"/>
      <c r="AL516" s="44"/>
      <c r="AM516" s="43"/>
      <c r="AN516" s="7" t="str">
        <f t="shared" si="59"/>
        <v/>
      </c>
      <c r="AO516" s="7" t="str">
        <f>IFERROR(IF(AL516-AL515&lt;=0,"",AN516/SQRT(Table_pg6[[#This Row],[Удельное сопротивление грунта, Ом·м]])),AN516/SQRT(Table_pg6[[#This Row],[Удельное сопротивление грунта, Ом·м]]))</f>
        <v/>
      </c>
      <c r="AQ516" s="62"/>
      <c r="AR516" s="44"/>
      <c r="AS516" s="43"/>
      <c r="AT516" s="7" t="str">
        <f t="shared" si="67"/>
        <v/>
      </c>
      <c r="AU516" s="7" t="str">
        <f>IFERROR(IF(AR516-AR515&lt;=0,"",AT516/SQRT(Table_pg7[[#This Row],[Удельное сопротивление грунта, Ом·м]])),AT516/SQRT(Table_pg7[[#This Row],[Удельное сопротивление грунта, Ом·м]]))</f>
        <v/>
      </c>
      <c r="AW516" s="62"/>
      <c r="AX516" s="44"/>
      <c r="AY516" s="43"/>
      <c r="AZ516" s="7" t="str">
        <f t="shared" si="60"/>
        <v/>
      </c>
      <c r="BA516" s="7" t="str">
        <f>IFERROR(IF(AX516-AX515&lt;=0,"",AZ516/SQRT(Table_pg8[[#This Row],[Удельное сопротивление грунта, Ом·м]])),AZ516/SQRT(Table_pg8[[#This Row],[Удельное сопротивление грунта, Ом·м]]))</f>
        <v/>
      </c>
      <c r="BC516" s="62"/>
      <c r="BD516" s="44"/>
      <c r="BE516" s="43"/>
      <c r="BF516" s="7" t="str">
        <f t="shared" si="58"/>
        <v/>
      </c>
      <c r="BG516" s="7" t="str">
        <f>IFERROR(IF(BD516-AX535&lt;=0,"",BF516/SQRT(Table_pg9[[#This Row],[Удельное сопротивление грунта, Ом·м]])),BF516/SQRT(Table_pg9[[#This Row],[Удельное сопротивление грунта, Ом·м]]))</f>
        <v/>
      </c>
      <c r="BI516" s="62"/>
      <c r="BJ516" s="44"/>
      <c r="BK516" s="43"/>
      <c r="BL516" s="7" t="str">
        <f t="shared" si="61"/>
        <v/>
      </c>
      <c r="BM516" s="7" t="str">
        <f>IFERROR(IF(BJ516-BD545&lt;=0,"",BL516/SQRT(Table_pg10[[#This Row],[Удельное сопротивление грунта, Ом·м]])),BL516/SQRT(Table_pg10[[#This Row],[Удельное сопротивление грунта, Ом·м]]))</f>
        <v/>
      </c>
    </row>
    <row r="517" spans="1:65">
      <c r="A517" s="42"/>
      <c r="B517" s="44"/>
      <c r="C517" s="43"/>
      <c r="D517" s="7" t="str">
        <f t="shared" si="62"/>
        <v/>
      </c>
      <c r="E517" s="7" t="str">
        <f>IFERROR(IF(B517-B516&lt;=0,"",D517/SQRT(Table_pg[[#This Row],[Удельное сопротивление грунта, Ом·м]])),D517/SQRT(Table_pg[[#This Row],[Удельное сопротивление грунта, Ом·м]]))</f>
        <v/>
      </c>
      <c r="G517" s="49"/>
      <c r="H517" s="59"/>
      <c r="I517" s="56"/>
      <c r="J517" s="52" t="str">
        <f t="shared" si="63"/>
        <v/>
      </c>
      <c r="K517" s="7" t="str">
        <f>IFERROR(IF(H517-H516&lt;=0,"",J517/SQRT(Table_pg1[[#This Row],[Удельное сопротивление грунта, Ом·м]])),J517/SQRT(Table_pg1[[#This Row],[Удельное сопротивление грунта, Ом·м]]))</f>
        <v/>
      </c>
      <c r="M517" s="42"/>
      <c r="N517" s="44"/>
      <c r="O517" s="43"/>
      <c r="P517" s="7" t="str">
        <f t="shared" si="64"/>
        <v/>
      </c>
      <c r="Q517" s="7" t="str">
        <f>IFERROR(IF(N517-N516&lt;=0,"",P517/SQRT(Table_pg2[[#This Row],[Удельное сопротивление грунта, Ом·м]])),P517/SQRT(Table_pg2[[#This Row],[Удельное сопротивление грунта, Ом·м]]))</f>
        <v/>
      </c>
      <c r="S517" s="42"/>
      <c r="T517" s="44"/>
      <c r="U517" s="43"/>
      <c r="V517" s="7" t="str">
        <f t="shared" si="65"/>
        <v/>
      </c>
      <c r="W517" s="7" t="str">
        <f>IFERROR(IF(T517-T516&lt;=0,"",V517/SQRT(Table_pg3[[#This Row],[Удельное сопротивление грунта, Ом·м]])),V517/SQRT(Table_pg3[[#This Row],[Удельное сопротивление грунта, Ом·м]]))</f>
        <v/>
      </c>
      <c r="Y517" s="42"/>
      <c r="Z517" s="44"/>
      <c r="AA517" s="43"/>
      <c r="AB517" s="7" t="str">
        <f t="shared" si="57"/>
        <v/>
      </c>
      <c r="AC517" s="7" t="str">
        <f>IFERROR(IF(Z517-Z516&lt;=0,"",AB517/SQRT(Table_pg4[[#This Row],[Удельное сопротивление грунта, Ом·м]])),AB517/SQRT(Table_pg4[[#This Row],[Удельное сопротивление грунта, Ом·м]]))</f>
        <v/>
      </c>
      <c r="AE517" s="42"/>
      <c r="AF517" s="44"/>
      <c r="AG517" s="43"/>
      <c r="AH517" s="7" t="str">
        <f t="shared" si="66"/>
        <v/>
      </c>
      <c r="AI517" s="7" t="str">
        <f>IFERROR(IF(AF517-AF516&lt;=0,"",AH517/SQRT(Table_pg5[[#This Row],[Удельное сопротивление грунта, Ом·м]])),AH517/SQRT(Table_pg5[[#This Row],[Удельное сопротивление грунта, Ом·м]]))</f>
        <v/>
      </c>
      <c r="AK517" s="42"/>
      <c r="AL517" s="44"/>
      <c r="AM517" s="43"/>
      <c r="AN517" s="7" t="str">
        <f t="shared" si="59"/>
        <v/>
      </c>
      <c r="AO517" s="7" t="str">
        <f>IFERROR(IF(AL517-AL516&lt;=0,"",AN517/SQRT(Table_pg6[[#This Row],[Удельное сопротивление грунта, Ом·м]])),AN517/SQRT(Table_pg6[[#This Row],[Удельное сопротивление грунта, Ом·м]]))</f>
        <v/>
      </c>
      <c r="AQ517" s="42"/>
      <c r="AR517" s="44"/>
      <c r="AS517" s="43"/>
      <c r="AT517" s="7" t="str">
        <f t="shared" si="67"/>
        <v/>
      </c>
      <c r="AU517" s="7" t="str">
        <f>IFERROR(IF(AR517-AR516&lt;=0,"",AT517/SQRT(Table_pg7[[#This Row],[Удельное сопротивление грунта, Ом·м]])),AT517/SQRT(Table_pg7[[#This Row],[Удельное сопротивление грунта, Ом·м]]))</f>
        <v/>
      </c>
      <c r="AW517" s="42"/>
      <c r="AX517" s="44"/>
      <c r="AY517" s="43"/>
      <c r="AZ517" s="7" t="str">
        <f t="shared" si="60"/>
        <v/>
      </c>
      <c r="BA517" s="7" t="str">
        <f>IFERROR(IF(AX517-AX516&lt;=0,"",AZ517/SQRT(Table_pg8[[#This Row],[Удельное сопротивление грунта, Ом·м]])),AZ517/SQRT(Table_pg8[[#This Row],[Удельное сопротивление грунта, Ом·м]]))</f>
        <v/>
      </c>
      <c r="BC517" s="42"/>
      <c r="BD517" s="44"/>
      <c r="BE517" s="43"/>
      <c r="BF517" s="7" t="str">
        <f t="shared" si="58"/>
        <v/>
      </c>
      <c r="BG517" s="7" t="str">
        <f>IFERROR(IF(BD517-AX536&lt;=0,"",BF517/SQRT(Table_pg9[[#This Row],[Удельное сопротивление грунта, Ом·м]])),BF517/SQRT(Table_pg9[[#This Row],[Удельное сопротивление грунта, Ом·м]]))</f>
        <v/>
      </c>
      <c r="BI517" s="42"/>
      <c r="BJ517" s="44"/>
      <c r="BK517" s="43"/>
      <c r="BL517" s="7" t="str">
        <f t="shared" si="61"/>
        <v/>
      </c>
      <c r="BM517" s="7" t="str">
        <f>IFERROR(IF(BJ517-BD546&lt;=0,"",BL517/SQRT(Table_pg10[[#This Row],[Удельное сопротивление грунта, Ом·м]])),BL517/SQRT(Table_pg10[[#This Row],[Удельное сопротивление грунта, Ом·м]]))</f>
        <v/>
      </c>
    </row>
    <row r="518" spans="1:65">
      <c r="A518" s="62"/>
      <c r="B518" s="44"/>
      <c r="C518" s="43"/>
      <c r="D518" s="7" t="str">
        <f t="shared" si="62"/>
        <v/>
      </c>
      <c r="E518" s="7" t="str">
        <f>IFERROR(IF(B518-B517&lt;=0,"",D518/SQRT(Table_pg[[#This Row],[Удельное сопротивление грунта, Ом·м]])),D518/SQRT(Table_pg[[#This Row],[Удельное сопротивление грунта, Ом·м]]))</f>
        <v/>
      </c>
      <c r="G518" s="38"/>
      <c r="H518" s="58"/>
      <c r="I518" s="55"/>
      <c r="J518" s="53" t="str">
        <f t="shared" si="63"/>
        <v/>
      </c>
      <c r="K518" s="7" t="str">
        <f>IFERROR(IF(H518-H517&lt;=0,"",J518/SQRT(Table_pg1[[#This Row],[Удельное сопротивление грунта, Ом·м]])),J518/SQRT(Table_pg1[[#This Row],[Удельное сопротивление грунта, Ом·м]]))</f>
        <v/>
      </c>
      <c r="M518" s="62"/>
      <c r="N518" s="44"/>
      <c r="O518" s="43"/>
      <c r="P518" s="7" t="str">
        <f t="shared" si="64"/>
        <v/>
      </c>
      <c r="Q518" s="7" t="str">
        <f>IFERROR(IF(N518-N517&lt;=0,"",P518/SQRT(Table_pg2[[#This Row],[Удельное сопротивление грунта, Ом·м]])),P518/SQRT(Table_pg2[[#This Row],[Удельное сопротивление грунта, Ом·м]]))</f>
        <v/>
      </c>
      <c r="S518" s="62"/>
      <c r="T518" s="44"/>
      <c r="U518" s="43"/>
      <c r="V518" s="7" t="str">
        <f t="shared" si="65"/>
        <v/>
      </c>
      <c r="W518" s="7" t="str">
        <f>IFERROR(IF(T518-T517&lt;=0,"",V518/SQRT(Table_pg3[[#This Row],[Удельное сопротивление грунта, Ом·м]])),V518/SQRT(Table_pg3[[#This Row],[Удельное сопротивление грунта, Ом·м]]))</f>
        <v/>
      </c>
      <c r="Y518" s="62"/>
      <c r="Z518" s="44"/>
      <c r="AA518" s="43"/>
      <c r="AB518" s="7" t="str">
        <f t="shared" si="57"/>
        <v/>
      </c>
      <c r="AC518" s="7" t="str">
        <f>IFERROR(IF(Z518-Z517&lt;=0,"",AB518/SQRT(Table_pg4[[#This Row],[Удельное сопротивление грунта, Ом·м]])),AB518/SQRT(Table_pg4[[#This Row],[Удельное сопротивление грунта, Ом·м]]))</f>
        <v/>
      </c>
      <c r="AE518" s="62"/>
      <c r="AF518" s="44"/>
      <c r="AG518" s="43"/>
      <c r="AH518" s="7" t="str">
        <f t="shared" si="66"/>
        <v/>
      </c>
      <c r="AI518" s="7" t="str">
        <f>IFERROR(IF(AF518-AF517&lt;=0,"",AH518/SQRT(Table_pg5[[#This Row],[Удельное сопротивление грунта, Ом·м]])),AH518/SQRT(Table_pg5[[#This Row],[Удельное сопротивление грунта, Ом·м]]))</f>
        <v/>
      </c>
      <c r="AK518" s="62"/>
      <c r="AL518" s="44"/>
      <c r="AM518" s="43"/>
      <c r="AN518" s="7" t="str">
        <f t="shared" si="59"/>
        <v/>
      </c>
      <c r="AO518" s="7" t="str">
        <f>IFERROR(IF(AL518-AL517&lt;=0,"",AN518/SQRT(Table_pg6[[#This Row],[Удельное сопротивление грунта, Ом·м]])),AN518/SQRT(Table_pg6[[#This Row],[Удельное сопротивление грунта, Ом·м]]))</f>
        <v/>
      </c>
      <c r="AQ518" s="62"/>
      <c r="AR518" s="44"/>
      <c r="AS518" s="43"/>
      <c r="AT518" s="7" t="str">
        <f t="shared" si="67"/>
        <v/>
      </c>
      <c r="AU518" s="7" t="str">
        <f>IFERROR(IF(AR518-AR517&lt;=0,"",AT518/SQRT(Table_pg7[[#This Row],[Удельное сопротивление грунта, Ом·м]])),AT518/SQRT(Table_pg7[[#This Row],[Удельное сопротивление грунта, Ом·м]]))</f>
        <v/>
      </c>
      <c r="AW518" s="62"/>
      <c r="AX518" s="44"/>
      <c r="AY518" s="43"/>
      <c r="AZ518" s="7" t="str">
        <f t="shared" si="60"/>
        <v/>
      </c>
      <c r="BA518" s="7" t="str">
        <f>IFERROR(IF(AX518-AX517&lt;=0,"",AZ518/SQRT(Table_pg8[[#This Row],[Удельное сопротивление грунта, Ом·м]])),AZ518/SQRT(Table_pg8[[#This Row],[Удельное сопротивление грунта, Ом·м]]))</f>
        <v/>
      </c>
      <c r="BC518" s="62"/>
      <c r="BD518" s="44"/>
      <c r="BE518" s="43"/>
      <c r="BF518" s="7" t="str">
        <f t="shared" si="58"/>
        <v/>
      </c>
      <c r="BG518" s="7" t="str">
        <f>IFERROR(IF(BD518-AX537&lt;=0,"",BF518/SQRT(Table_pg9[[#This Row],[Удельное сопротивление грунта, Ом·м]])),BF518/SQRT(Table_pg9[[#This Row],[Удельное сопротивление грунта, Ом·м]]))</f>
        <v/>
      </c>
      <c r="BI518" s="62"/>
      <c r="BJ518" s="44"/>
      <c r="BK518" s="43"/>
      <c r="BL518" s="7" t="str">
        <f t="shared" si="61"/>
        <v/>
      </c>
      <c r="BM518" s="7" t="str">
        <f>IFERROR(IF(BJ518-BD547&lt;=0,"",BL518/SQRT(Table_pg10[[#This Row],[Удельное сопротивление грунта, Ом·м]])),BL518/SQRT(Table_pg10[[#This Row],[Удельное сопротивление грунта, Ом·м]]))</f>
        <v/>
      </c>
    </row>
    <row r="519" spans="1:65">
      <c r="A519" s="42"/>
      <c r="B519" s="44"/>
      <c r="C519" s="43"/>
      <c r="D519" s="7" t="str">
        <f t="shared" si="62"/>
        <v/>
      </c>
      <c r="E519" s="7" t="str">
        <f>IFERROR(IF(B519-B518&lt;=0,"",D519/SQRT(Table_pg[[#This Row],[Удельное сопротивление грунта, Ом·м]])),D519/SQRT(Table_pg[[#This Row],[Удельное сопротивление грунта, Ом·м]]))</f>
        <v/>
      </c>
      <c r="G519" s="49"/>
      <c r="H519" s="59"/>
      <c r="I519" s="56"/>
      <c r="J519" s="52" t="str">
        <f t="shared" si="63"/>
        <v/>
      </c>
      <c r="K519" s="7" t="str">
        <f>IFERROR(IF(H519-H518&lt;=0,"",J519/SQRT(Table_pg1[[#This Row],[Удельное сопротивление грунта, Ом·м]])),J519/SQRT(Table_pg1[[#This Row],[Удельное сопротивление грунта, Ом·м]]))</f>
        <v/>
      </c>
      <c r="M519" s="42"/>
      <c r="N519" s="44"/>
      <c r="O519" s="43"/>
      <c r="P519" s="7" t="str">
        <f t="shared" si="64"/>
        <v/>
      </c>
      <c r="Q519" s="7" t="str">
        <f>IFERROR(IF(N519-N518&lt;=0,"",P519/SQRT(Table_pg2[[#This Row],[Удельное сопротивление грунта, Ом·м]])),P519/SQRT(Table_pg2[[#This Row],[Удельное сопротивление грунта, Ом·м]]))</f>
        <v/>
      </c>
      <c r="S519" s="42"/>
      <c r="T519" s="44"/>
      <c r="U519" s="43"/>
      <c r="V519" s="7" t="str">
        <f t="shared" si="65"/>
        <v/>
      </c>
      <c r="W519" s="7" t="str">
        <f>IFERROR(IF(T519-T518&lt;=0,"",V519/SQRT(Table_pg3[[#This Row],[Удельное сопротивление грунта, Ом·м]])),V519/SQRT(Table_pg3[[#This Row],[Удельное сопротивление грунта, Ом·м]]))</f>
        <v/>
      </c>
      <c r="Y519" s="42"/>
      <c r="Z519" s="44"/>
      <c r="AA519" s="43"/>
      <c r="AB519" s="7" t="str">
        <f t="shared" si="57"/>
        <v/>
      </c>
      <c r="AC519" s="7" t="str">
        <f>IFERROR(IF(Z519-Z518&lt;=0,"",AB519/SQRT(Table_pg4[[#This Row],[Удельное сопротивление грунта, Ом·м]])),AB519/SQRT(Table_pg4[[#This Row],[Удельное сопротивление грунта, Ом·м]]))</f>
        <v/>
      </c>
      <c r="AE519" s="42"/>
      <c r="AF519" s="44"/>
      <c r="AG519" s="43"/>
      <c r="AH519" s="7" t="str">
        <f t="shared" si="66"/>
        <v/>
      </c>
      <c r="AI519" s="7" t="str">
        <f>IFERROR(IF(AF519-AF518&lt;=0,"",AH519/SQRT(Table_pg5[[#This Row],[Удельное сопротивление грунта, Ом·м]])),AH519/SQRT(Table_pg5[[#This Row],[Удельное сопротивление грунта, Ом·м]]))</f>
        <v/>
      </c>
      <c r="AK519" s="42"/>
      <c r="AL519" s="44"/>
      <c r="AM519" s="43"/>
      <c r="AN519" s="7" t="str">
        <f t="shared" si="59"/>
        <v/>
      </c>
      <c r="AO519" s="7" t="str">
        <f>IFERROR(IF(AL519-AL518&lt;=0,"",AN519/SQRT(Table_pg6[[#This Row],[Удельное сопротивление грунта, Ом·м]])),AN519/SQRT(Table_pg6[[#This Row],[Удельное сопротивление грунта, Ом·м]]))</f>
        <v/>
      </c>
      <c r="AQ519" s="42"/>
      <c r="AR519" s="44"/>
      <c r="AS519" s="43"/>
      <c r="AT519" s="7" t="str">
        <f t="shared" si="67"/>
        <v/>
      </c>
      <c r="AU519" s="7" t="str">
        <f>IFERROR(IF(AR519-AR518&lt;=0,"",AT519/SQRT(Table_pg7[[#This Row],[Удельное сопротивление грунта, Ом·м]])),AT519/SQRT(Table_pg7[[#This Row],[Удельное сопротивление грунта, Ом·м]]))</f>
        <v/>
      </c>
      <c r="AW519" s="42"/>
      <c r="AX519" s="44"/>
      <c r="AY519" s="43"/>
      <c r="AZ519" s="7" t="str">
        <f t="shared" si="60"/>
        <v/>
      </c>
      <c r="BA519" s="7" t="str">
        <f>IFERROR(IF(AX519-AX518&lt;=0,"",AZ519/SQRT(Table_pg8[[#This Row],[Удельное сопротивление грунта, Ом·м]])),AZ519/SQRT(Table_pg8[[#This Row],[Удельное сопротивление грунта, Ом·м]]))</f>
        <v/>
      </c>
      <c r="BC519" s="42"/>
      <c r="BD519" s="44"/>
      <c r="BE519" s="43"/>
      <c r="BF519" s="7" t="str">
        <f t="shared" si="58"/>
        <v/>
      </c>
      <c r="BG519" s="7" t="str">
        <f>IFERROR(IF(BD519-AX538&lt;=0,"",BF519/SQRT(Table_pg9[[#This Row],[Удельное сопротивление грунта, Ом·м]])),BF519/SQRT(Table_pg9[[#This Row],[Удельное сопротивление грунта, Ом·м]]))</f>
        <v/>
      </c>
      <c r="BI519" s="42"/>
      <c r="BJ519" s="44"/>
      <c r="BK519" s="43"/>
      <c r="BL519" s="7" t="str">
        <f t="shared" si="61"/>
        <v/>
      </c>
      <c r="BM519" s="7" t="str">
        <f>IFERROR(IF(BJ519-BD548&lt;=0,"",BL519/SQRT(Table_pg10[[#This Row],[Удельное сопротивление грунта, Ом·м]])),BL519/SQRT(Table_pg10[[#This Row],[Удельное сопротивление грунта, Ом·м]]))</f>
        <v/>
      </c>
    </row>
    <row r="520" spans="1:65">
      <c r="A520" s="62"/>
      <c r="B520" s="44"/>
      <c r="C520" s="43"/>
      <c r="D520" s="7" t="str">
        <f t="shared" si="62"/>
        <v/>
      </c>
      <c r="E520" s="7" t="str">
        <f>IFERROR(IF(B520-B519&lt;=0,"",D520/SQRT(Table_pg[[#This Row],[Удельное сопротивление грунта, Ом·м]])),D520/SQRT(Table_pg[[#This Row],[Удельное сопротивление грунта, Ом·м]]))</f>
        <v/>
      </c>
      <c r="G520" s="38"/>
      <c r="H520" s="58"/>
      <c r="I520" s="55"/>
      <c r="J520" s="53" t="str">
        <f t="shared" si="63"/>
        <v/>
      </c>
      <c r="K520" s="7" t="str">
        <f>IFERROR(IF(H520-H519&lt;=0,"",J520/SQRT(Table_pg1[[#This Row],[Удельное сопротивление грунта, Ом·м]])),J520/SQRT(Table_pg1[[#This Row],[Удельное сопротивление грунта, Ом·м]]))</f>
        <v/>
      </c>
      <c r="M520" s="62"/>
      <c r="N520" s="44"/>
      <c r="O520" s="43"/>
      <c r="P520" s="7" t="str">
        <f t="shared" si="64"/>
        <v/>
      </c>
      <c r="Q520" s="7" t="str">
        <f>IFERROR(IF(N520-N519&lt;=0,"",P520/SQRT(Table_pg2[[#This Row],[Удельное сопротивление грунта, Ом·м]])),P520/SQRT(Table_pg2[[#This Row],[Удельное сопротивление грунта, Ом·м]]))</f>
        <v/>
      </c>
      <c r="S520" s="62"/>
      <c r="T520" s="44"/>
      <c r="U520" s="43"/>
      <c r="V520" s="7" t="str">
        <f t="shared" si="65"/>
        <v/>
      </c>
      <c r="W520" s="7" t="str">
        <f>IFERROR(IF(T520-T519&lt;=0,"",V520/SQRT(Table_pg3[[#This Row],[Удельное сопротивление грунта, Ом·м]])),V520/SQRT(Table_pg3[[#This Row],[Удельное сопротивление грунта, Ом·м]]))</f>
        <v/>
      </c>
      <c r="Y520" s="62"/>
      <c r="Z520" s="44"/>
      <c r="AA520" s="43"/>
      <c r="AB520" s="7" t="str">
        <f t="shared" si="57"/>
        <v/>
      </c>
      <c r="AC520" s="7" t="str">
        <f>IFERROR(IF(Z520-Z519&lt;=0,"",AB520/SQRT(Table_pg4[[#This Row],[Удельное сопротивление грунта, Ом·м]])),AB520/SQRT(Table_pg4[[#This Row],[Удельное сопротивление грунта, Ом·м]]))</f>
        <v/>
      </c>
      <c r="AE520" s="62"/>
      <c r="AF520" s="44"/>
      <c r="AG520" s="43"/>
      <c r="AH520" s="7" t="str">
        <f t="shared" si="66"/>
        <v/>
      </c>
      <c r="AI520" s="7" t="str">
        <f>IFERROR(IF(AF520-AF519&lt;=0,"",AH520/SQRT(Table_pg5[[#This Row],[Удельное сопротивление грунта, Ом·м]])),AH520/SQRT(Table_pg5[[#This Row],[Удельное сопротивление грунта, Ом·м]]))</f>
        <v/>
      </c>
      <c r="AK520" s="62"/>
      <c r="AL520" s="44"/>
      <c r="AM520" s="43"/>
      <c r="AN520" s="7" t="str">
        <f t="shared" si="59"/>
        <v/>
      </c>
      <c r="AO520" s="7" t="str">
        <f>IFERROR(IF(AL520-AL519&lt;=0,"",AN520/SQRT(Table_pg6[[#This Row],[Удельное сопротивление грунта, Ом·м]])),AN520/SQRT(Table_pg6[[#This Row],[Удельное сопротивление грунта, Ом·м]]))</f>
        <v/>
      </c>
      <c r="AQ520" s="62"/>
      <c r="AR520" s="44"/>
      <c r="AS520" s="43"/>
      <c r="AT520" s="7" t="str">
        <f t="shared" si="67"/>
        <v/>
      </c>
      <c r="AU520" s="7" t="str">
        <f>IFERROR(IF(AR520-AR519&lt;=0,"",AT520/SQRT(Table_pg7[[#This Row],[Удельное сопротивление грунта, Ом·м]])),AT520/SQRT(Table_pg7[[#This Row],[Удельное сопротивление грунта, Ом·м]]))</f>
        <v/>
      </c>
      <c r="AW520" s="62"/>
      <c r="AX520" s="44"/>
      <c r="AY520" s="43"/>
      <c r="AZ520" s="7" t="str">
        <f t="shared" si="60"/>
        <v/>
      </c>
      <c r="BA520" s="7" t="str">
        <f>IFERROR(IF(AX520-AX519&lt;=0,"",AZ520/SQRT(Table_pg8[[#This Row],[Удельное сопротивление грунта, Ом·м]])),AZ520/SQRT(Table_pg8[[#This Row],[Удельное сопротивление грунта, Ом·м]]))</f>
        <v/>
      </c>
      <c r="BC520" s="62"/>
      <c r="BD520" s="44"/>
      <c r="BE520" s="43"/>
      <c r="BF520" s="7" t="str">
        <f t="shared" si="58"/>
        <v/>
      </c>
      <c r="BG520" s="7" t="str">
        <f>IFERROR(IF(BD520-AX539&lt;=0,"",BF520/SQRT(Table_pg9[[#This Row],[Удельное сопротивление грунта, Ом·м]])),BF520/SQRT(Table_pg9[[#This Row],[Удельное сопротивление грунта, Ом·м]]))</f>
        <v/>
      </c>
      <c r="BI520" s="62"/>
      <c r="BJ520" s="44"/>
      <c r="BK520" s="43"/>
      <c r="BL520" s="7" t="str">
        <f t="shared" si="61"/>
        <v/>
      </c>
      <c r="BM520" s="7" t="str">
        <f>IFERROR(IF(BJ520-BD549&lt;=0,"",BL520/SQRT(Table_pg10[[#This Row],[Удельное сопротивление грунта, Ом·м]])),BL520/SQRT(Table_pg10[[#This Row],[Удельное сопротивление грунта, Ом·м]]))</f>
        <v/>
      </c>
    </row>
    <row r="521" spans="1:65">
      <c r="A521" s="42"/>
      <c r="B521" s="44"/>
      <c r="C521" s="43"/>
      <c r="D521" s="7" t="str">
        <f t="shared" si="62"/>
        <v/>
      </c>
      <c r="E521" s="7" t="str">
        <f>IFERROR(IF(B521-B520&lt;=0,"",D521/SQRT(Table_pg[[#This Row],[Удельное сопротивление грунта, Ом·м]])),D521/SQRT(Table_pg[[#This Row],[Удельное сопротивление грунта, Ом·м]]))</f>
        <v/>
      </c>
      <c r="G521" s="49"/>
      <c r="H521" s="59"/>
      <c r="I521" s="56"/>
      <c r="J521" s="52" t="str">
        <f t="shared" si="63"/>
        <v/>
      </c>
      <c r="K521" s="7" t="str">
        <f>IFERROR(IF(H521-H520&lt;=0,"",J521/SQRT(Table_pg1[[#This Row],[Удельное сопротивление грунта, Ом·м]])),J521/SQRT(Table_pg1[[#This Row],[Удельное сопротивление грунта, Ом·м]]))</f>
        <v/>
      </c>
      <c r="M521" s="42"/>
      <c r="N521" s="44"/>
      <c r="O521" s="43"/>
      <c r="P521" s="7" t="str">
        <f t="shared" si="64"/>
        <v/>
      </c>
      <c r="Q521" s="7" t="str">
        <f>IFERROR(IF(N521-N520&lt;=0,"",P521/SQRT(Table_pg2[[#This Row],[Удельное сопротивление грунта, Ом·м]])),P521/SQRT(Table_pg2[[#This Row],[Удельное сопротивление грунта, Ом·м]]))</f>
        <v/>
      </c>
      <c r="S521" s="42"/>
      <c r="T521" s="44"/>
      <c r="U521" s="43"/>
      <c r="V521" s="7" t="str">
        <f t="shared" si="65"/>
        <v/>
      </c>
      <c r="W521" s="7" t="str">
        <f>IFERROR(IF(T521-T520&lt;=0,"",V521/SQRT(Table_pg3[[#This Row],[Удельное сопротивление грунта, Ом·м]])),V521/SQRT(Table_pg3[[#This Row],[Удельное сопротивление грунта, Ом·м]]))</f>
        <v/>
      </c>
      <c r="Y521" s="42"/>
      <c r="Z521" s="44"/>
      <c r="AA521" s="43"/>
      <c r="AB521" s="7" t="str">
        <f t="shared" ref="AB521:AB584" si="68">IFERROR(IF(Z521-Z520&lt;=0,"",(Z521-Z520)*1000),100)</f>
        <v/>
      </c>
      <c r="AC521" s="7" t="str">
        <f>IFERROR(IF(Z521-Z520&lt;=0,"",AB521/SQRT(Table_pg4[[#This Row],[Удельное сопротивление грунта, Ом·м]])),AB521/SQRT(Table_pg4[[#This Row],[Удельное сопротивление грунта, Ом·м]]))</f>
        <v/>
      </c>
      <c r="AE521" s="42"/>
      <c r="AF521" s="44"/>
      <c r="AG521" s="43"/>
      <c r="AH521" s="7" t="str">
        <f t="shared" si="66"/>
        <v/>
      </c>
      <c r="AI521" s="7" t="str">
        <f>IFERROR(IF(AF521-AF520&lt;=0,"",AH521/SQRT(Table_pg5[[#This Row],[Удельное сопротивление грунта, Ом·м]])),AH521/SQRT(Table_pg5[[#This Row],[Удельное сопротивление грунта, Ом·м]]))</f>
        <v/>
      </c>
      <c r="AK521" s="42"/>
      <c r="AL521" s="44"/>
      <c r="AM521" s="43"/>
      <c r="AN521" s="7" t="str">
        <f t="shared" si="59"/>
        <v/>
      </c>
      <c r="AO521" s="7" t="str">
        <f>IFERROR(IF(AL521-AL520&lt;=0,"",AN521/SQRT(Table_pg6[[#This Row],[Удельное сопротивление грунта, Ом·м]])),AN521/SQRT(Table_pg6[[#This Row],[Удельное сопротивление грунта, Ом·м]]))</f>
        <v/>
      </c>
      <c r="AQ521" s="42"/>
      <c r="AR521" s="44"/>
      <c r="AS521" s="43"/>
      <c r="AT521" s="7" t="str">
        <f t="shared" si="67"/>
        <v/>
      </c>
      <c r="AU521" s="7" t="str">
        <f>IFERROR(IF(AR521-AR520&lt;=0,"",AT521/SQRT(Table_pg7[[#This Row],[Удельное сопротивление грунта, Ом·м]])),AT521/SQRT(Table_pg7[[#This Row],[Удельное сопротивление грунта, Ом·м]]))</f>
        <v/>
      </c>
      <c r="AW521" s="42"/>
      <c r="AX521" s="44"/>
      <c r="AY521" s="43"/>
      <c r="AZ521" s="7" t="str">
        <f t="shared" si="60"/>
        <v/>
      </c>
      <c r="BA521" s="7" t="str">
        <f>IFERROR(IF(AX521-AX520&lt;=0,"",AZ521/SQRT(Table_pg8[[#This Row],[Удельное сопротивление грунта, Ом·м]])),AZ521/SQRT(Table_pg8[[#This Row],[Удельное сопротивление грунта, Ом·м]]))</f>
        <v/>
      </c>
      <c r="BC521" s="42"/>
      <c r="BD521" s="44"/>
      <c r="BE521" s="43"/>
      <c r="BF521" s="7" t="str">
        <f t="shared" si="58"/>
        <v/>
      </c>
      <c r="BG521" s="7" t="str">
        <f>IFERROR(IF(BD521-AX540&lt;=0,"",BF521/SQRT(Table_pg9[[#This Row],[Удельное сопротивление грунта, Ом·м]])),BF521/SQRT(Table_pg9[[#This Row],[Удельное сопротивление грунта, Ом·м]]))</f>
        <v/>
      </c>
      <c r="BI521" s="42"/>
      <c r="BJ521" s="44"/>
      <c r="BK521" s="43"/>
      <c r="BL521" s="7" t="str">
        <f t="shared" si="61"/>
        <v/>
      </c>
      <c r="BM521" s="7" t="str">
        <f>IFERROR(IF(BJ521-BD550&lt;=0,"",BL521/SQRT(Table_pg10[[#This Row],[Удельное сопротивление грунта, Ом·м]])),BL521/SQRT(Table_pg10[[#This Row],[Удельное сопротивление грунта, Ом·м]]))</f>
        <v/>
      </c>
    </row>
    <row r="522" spans="1:65">
      <c r="A522" s="62"/>
      <c r="B522" s="44"/>
      <c r="C522" s="43"/>
      <c r="D522" s="7" t="str">
        <f t="shared" si="62"/>
        <v/>
      </c>
      <c r="E522" s="7" t="str">
        <f>IFERROR(IF(B522-B521&lt;=0,"",D522/SQRT(Table_pg[[#This Row],[Удельное сопротивление грунта, Ом·м]])),D522/SQRT(Table_pg[[#This Row],[Удельное сопротивление грунта, Ом·м]]))</f>
        <v/>
      </c>
      <c r="G522" s="38"/>
      <c r="H522" s="58"/>
      <c r="I522" s="55"/>
      <c r="J522" s="53" t="str">
        <f t="shared" si="63"/>
        <v/>
      </c>
      <c r="K522" s="7" t="str">
        <f>IFERROR(IF(H522-H521&lt;=0,"",J522/SQRT(Table_pg1[[#This Row],[Удельное сопротивление грунта, Ом·м]])),J522/SQRT(Table_pg1[[#This Row],[Удельное сопротивление грунта, Ом·м]]))</f>
        <v/>
      </c>
      <c r="M522" s="62"/>
      <c r="N522" s="44"/>
      <c r="O522" s="43"/>
      <c r="P522" s="7" t="str">
        <f t="shared" si="64"/>
        <v/>
      </c>
      <c r="Q522" s="7" t="str">
        <f>IFERROR(IF(N522-N521&lt;=0,"",P522/SQRT(Table_pg2[[#This Row],[Удельное сопротивление грунта, Ом·м]])),P522/SQRT(Table_pg2[[#This Row],[Удельное сопротивление грунта, Ом·м]]))</f>
        <v/>
      </c>
      <c r="S522" s="62"/>
      <c r="T522" s="44"/>
      <c r="U522" s="43"/>
      <c r="V522" s="7" t="str">
        <f t="shared" si="65"/>
        <v/>
      </c>
      <c r="W522" s="7" t="str">
        <f>IFERROR(IF(T522-T521&lt;=0,"",V522/SQRT(Table_pg3[[#This Row],[Удельное сопротивление грунта, Ом·м]])),V522/SQRT(Table_pg3[[#This Row],[Удельное сопротивление грунта, Ом·м]]))</f>
        <v/>
      </c>
      <c r="Y522" s="62"/>
      <c r="Z522" s="44"/>
      <c r="AA522" s="43"/>
      <c r="AB522" s="7" t="str">
        <f t="shared" si="68"/>
        <v/>
      </c>
      <c r="AC522" s="7" t="str">
        <f>IFERROR(IF(Z522-Z521&lt;=0,"",AB522/SQRT(Table_pg4[[#This Row],[Удельное сопротивление грунта, Ом·м]])),AB522/SQRT(Table_pg4[[#This Row],[Удельное сопротивление грунта, Ом·м]]))</f>
        <v/>
      </c>
      <c r="AE522" s="62"/>
      <c r="AF522" s="44"/>
      <c r="AG522" s="43"/>
      <c r="AH522" s="7" t="str">
        <f t="shared" si="66"/>
        <v/>
      </c>
      <c r="AI522" s="7" t="str">
        <f>IFERROR(IF(AF522-AF521&lt;=0,"",AH522/SQRT(Table_pg5[[#This Row],[Удельное сопротивление грунта, Ом·м]])),AH522/SQRT(Table_pg5[[#This Row],[Удельное сопротивление грунта, Ом·м]]))</f>
        <v/>
      </c>
      <c r="AK522" s="62"/>
      <c r="AL522" s="44"/>
      <c r="AM522" s="43"/>
      <c r="AN522" s="7" t="str">
        <f t="shared" si="59"/>
        <v/>
      </c>
      <c r="AO522" s="7" t="str">
        <f>IFERROR(IF(AL522-AL521&lt;=0,"",AN522/SQRT(Table_pg6[[#This Row],[Удельное сопротивление грунта, Ом·м]])),AN522/SQRT(Table_pg6[[#This Row],[Удельное сопротивление грунта, Ом·м]]))</f>
        <v/>
      </c>
      <c r="AQ522" s="62"/>
      <c r="AR522" s="44"/>
      <c r="AS522" s="43"/>
      <c r="AT522" s="7" t="str">
        <f t="shared" si="67"/>
        <v/>
      </c>
      <c r="AU522" s="7" t="str">
        <f>IFERROR(IF(AR522-AR521&lt;=0,"",AT522/SQRT(Table_pg7[[#This Row],[Удельное сопротивление грунта, Ом·м]])),AT522/SQRT(Table_pg7[[#This Row],[Удельное сопротивление грунта, Ом·м]]))</f>
        <v/>
      </c>
      <c r="AW522" s="62"/>
      <c r="AX522" s="44"/>
      <c r="AY522" s="43"/>
      <c r="AZ522" s="7" t="str">
        <f t="shared" si="60"/>
        <v/>
      </c>
      <c r="BA522" s="7" t="str">
        <f>IFERROR(IF(AX522-AX521&lt;=0,"",AZ522/SQRT(Table_pg8[[#This Row],[Удельное сопротивление грунта, Ом·м]])),AZ522/SQRT(Table_pg8[[#This Row],[Удельное сопротивление грунта, Ом·м]]))</f>
        <v/>
      </c>
      <c r="BC522" s="62"/>
      <c r="BD522" s="44"/>
      <c r="BE522" s="43"/>
      <c r="BF522" s="7" t="str">
        <f t="shared" si="58"/>
        <v/>
      </c>
      <c r="BG522" s="7" t="str">
        <f>IFERROR(IF(BD522-AX541&lt;=0,"",BF522/SQRT(Table_pg9[[#This Row],[Удельное сопротивление грунта, Ом·м]])),BF522/SQRT(Table_pg9[[#This Row],[Удельное сопротивление грунта, Ом·м]]))</f>
        <v/>
      </c>
      <c r="BI522" s="62"/>
      <c r="BJ522" s="44"/>
      <c r="BK522" s="43"/>
      <c r="BL522" s="7" t="str">
        <f t="shared" si="61"/>
        <v/>
      </c>
      <c r="BM522" s="7" t="str">
        <f>IFERROR(IF(BJ522-BD551&lt;=0,"",BL522/SQRT(Table_pg10[[#This Row],[Удельное сопротивление грунта, Ом·м]])),BL522/SQRT(Table_pg10[[#This Row],[Удельное сопротивление грунта, Ом·м]]))</f>
        <v/>
      </c>
    </row>
    <row r="523" spans="1:65">
      <c r="A523" s="42"/>
      <c r="B523" s="44"/>
      <c r="C523" s="43"/>
      <c r="D523" s="7" t="str">
        <f t="shared" si="62"/>
        <v/>
      </c>
      <c r="E523" s="7" t="str">
        <f>IFERROR(IF(B523-B522&lt;=0,"",D523/SQRT(Table_pg[[#This Row],[Удельное сопротивление грунта, Ом·м]])),D523/SQRT(Table_pg[[#This Row],[Удельное сопротивление грунта, Ом·м]]))</f>
        <v/>
      </c>
      <c r="G523" s="49"/>
      <c r="H523" s="59"/>
      <c r="I523" s="56"/>
      <c r="J523" s="52" t="str">
        <f t="shared" si="63"/>
        <v/>
      </c>
      <c r="K523" s="7" t="str">
        <f>IFERROR(IF(H523-H522&lt;=0,"",J523/SQRT(Table_pg1[[#This Row],[Удельное сопротивление грунта, Ом·м]])),J523/SQRT(Table_pg1[[#This Row],[Удельное сопротивление грунта, Ом·м]]))</f>
        <v/>
      </c>
      <c r="M523" s="42"/>
      <c r="N523" s="44"/>
      <c r="O523" s="43"/>
      <c r="P523" s="7" t="str">
        <f t="shared" si="64"/>
        <v/>
      </c>
      <c r="Q523" s="7" t="str">
        <f>IFERROR(IF(N523-N522&lt;=0,"",P523/SQRT(Table_pg2[[#This Row],[Удельное сопротивление грунта, Ом·м]])),P523/SQRT(Table_pg2[[#This Row],[Удельное сопротивление грунта, Ом·м]]))</f>
        <v/>
      </c>
      <c r="S523" s="42"/>
      <c r="T523" s="44"/>
      <c r="U523" s="43"/>
      <c r="V523" s="7" t="str">
        <f t="shared" si="65"/>
        <v/>
      </c>
      <c r="W523" s="7" t="str">
        <f>IFERROR(IF(T523-T522&lt;=0,"",V523/SQRT(Table_pg3[[#This Row],[Удельное сопротивление грунта, Ом·м]])),V523/SQRT(Table_pg3[[#This Row],[Удельное сопротивление грунта, Ом·м]]))</f>
        <v/>
      </c>
      <c r="Y523" s="42"/>
      <c r="Z523" s="44"/>
      <c r="AA523" s="43"/>
      <c r="AB523" s="7" t="str">
        <f t="shared" si="68"/>
        <v/>
      </c>
      <c r="AC523" s="7" t="str">
        <f>IFERROR(IF(Z523-Z522&lt;=0,"",AB523/SQRT(Table_pg4[[#This Row],[Удельное сопротивление грунта, Ом·м]])),AB523/SQRT(Table_pg4[[#This Row],[Удельное сопротивление грунта, Ом·м]]))</f>
        <v/>
      </c>
      <c r="AE523" s="42"/>
      <c r="AF523" s="44"/>
      <c r="AG523" s="43"/>
      <c r="AH523" s="7" t="str">
        <f t="shared" si="66"/>
        <v/>
      </c>
      <c r="AI523" s="7" t="str">
        <f>IFERROR(IF(AF523-AF522&lt;=0,"",AH523/SQRT(Table_pg5[[#This Row],[Удельное сопротивление грунта, Ом·м]])),AH523/SQRT(Table_pg5[[#This Row],[Удельное сопротивление грунта, Ом·м]]))</f>
        <v/>
      </c>
      <c r="AK523" s="42"/>
      <c r="AL523" s="44"/>
      <c r="AM523" s="43"/>
      <c r="AN523" s="7" t="str">
        <f t="shared" si="59"/>
        <v/>
      </c>
      <c r="AO523" s="7" t="str">
        <f>IFERROR(IF(AL523-AL522&lt;=0,"",AN523/SQRT(Table_pg6[[#This Row],[Удельное сопротивление грунта, Ом·м]])),AN523/SQRT(Table_pg6[[#This Row],[Удельное сопротивление грунта, Ом·м]]))</f>
        <v/>
      </c>
      <c r="AQ523" s="42"/>
      <c r="AR523" s="44"/>
      <c r="AS523" s="43"/>
      <c r="AT523" s="7" t="str">
        <f t="shared" si="67"/>
        <v/>
      </c>
      <c r="AU523" s="7" t="str">
        <f>IFERROR(IF(AR523-AR522&lt;=0,"",AT523/SQRT(Table_pg7[[#This Row],[Удельное сопротивление грунта, Ом·м]])),AT523/SQRT(Table_pg7[[#This Row],[Удельное сопротивление грунта, Ом·м]]))</f>
        <v/>
      </c>
      <c r="AW523" s="42"/>
      <c r="AX523" s="44"/>
      <c r="AY523" s="43"/>
      <c r="AZ523" s="7" t="str">
        <f t="shared" si="60"/>
        <v/>
      </c>
      <c r="BA523" s="7" t="str">
        <f>IFERROR(IF(AX523-AX522&lt;=0,"",AZ523/SQRT(Table_pg8[[#This Row],[Удельное сопротивление грунта, Ом·м]])),AZ523/SQRT(Table_pg8[[#This Row],[Удельное сопротивление грунта, Ом·м]]))</f>
        <v/>
      </c>
      <c r="BC523" s="42"/>
      <c r="BD523" s="44"/>
      <c r="BE523" s="43"/>
      <c r="BF523" s="7" t="str">
        <f t="shared" si="58"/>
        <v/>
      </c>
      <c r="BG523" s="7" t="str">
        <f>IFERROR(IF(BD523-AX542&lt;=0,"",BF523/SQRT(Table_pg9[[#This Row],[Удельное сопротивление грунта, Ом·м]])),BF523/SQRT(Table_pg9[[#This Row],[Удельное сопротивление грунта, Ом·м]]))</f>
        <v/>
      </c>
      <c r="BI523" s="42"/>
      <c r="BJ523" s="44"/>
      <c r="BK523" s="43"/>
      <c r="BL523" s="7" t="str">
        <f t="shared" si="61"/>
        <v/>
      </c>
      <c r="BM523" s="7" t="str">
        <f>IFERROR(IF(BJ523-BD552&lt;=0,"",BL523/SQRT(Table_pg10[[#This Row],[Удельное сопротивление грунта, Ом·м]])),BL523/SQRT(Table_pg10[[#This Row],[Удельное сопротивление грунта, Ом·м]]))</f>
        <v/>
      </c>
    </row>
    <row r="524" spans="1:65">
      <c r="A524" s="62"/>
      <c r="B524" s="44"/>
      <c r="C524" s="43"/>
      <c r="D524" s="7" t="str">
        <f t="shared" si="62"/>
        <v/>
      </c>
      <c r="E524" s="7" t="str">
        <f>IFERROR(IF(B524-B523&lt;=0,"",D524/SQRT(Table_pg[[#This Row],[Удельное сопротивление грунта, Ом·м]])),D524/SQRT(Table_pg[[#This Row],[Удельное сопротивление грунта, Ом·м]]))</f>
        <v/>
      </c>
      <c r="G524" s="38"/>
      <c r="H524" s="58"/>
      <c r="I524" s="55"/>
      <c r="J524" s="53" t="str">
        <f t="shared" si="63"/>
        <v/>
      </c>
      <c r="K524" s="7" t="str">
        <f>IFERROR(IF(H524-H523&lt;=0,"",J524/SQRT(Table_pg1[[#This Row],[Удельное сопротивление грунта, Ом·м]])),J524/SQRT(Table_pg1[[#This Row],[Удельное сопротивление грунта, Ом·м]]))</f>
        <v/>
      </c>
      <c r="M524" s="62"/>
      <c r="N524" s="44"/>
      <c r="O524" s="43"/>
      <c r="P524" s="7" t="str">
        <f t="shared" si="64"/>
        <v/>
      </c>
      <c r="Q524" s="7" t="str">
        <f>IFERROR(IF(N524-N523&lt;=0,"",P524/SQRT(Table_pg2[[#This Row],[Удельное сопротивление грунта, Ом·м]])),P524/SQRT(Table_pg2[[#This Row],[Удельное сопротивление грунта, Ом·м]]))</f>
        <v/>
      </c>
      <c r="S524" s="62"/>
      <c r="T524" s="44"/>
      <c r="U524" s="43"/>
      <c r="V524" s="7" t="str">
        <f t="shared" si="65"/>
        <v/>
      </c>
      <c r="W524" s="7" t="str">
        <f>IFERROR(IF(T524-T523&lt;=0,"",V524/SQRT(Table_pg3[[#This Row],[Удельное сопротивление грунта, Ом·м]])),V524/SQRT(Table_pg3[[#This Row],[Удельное сопротивление грунта, Ом·м]]))</f>
        <v/>
      </c>
      <c r="Y524" s="62"/>
      <c r="Z524" s="44"/>
      <c r="AA524" s="43"/>
      <c r="AB524" s="7" t="str">
        <f t="shared" si="68"/>
        <v/>
      </c>
      <c r="AC524" s="7" t="str">
        <f>IFERROR(IF(Z524-Z523&lt;=0,"",AB524/SQRT(Table_pg4[[#This Row],[Удельное сопротивление грунта, Ом·м]])),AB524/SQRT(Table_pg4[[#This Row],[Удельное сопротивление грунта, Ом·м]]))</f>
        <v/>
      </c>
      <c r="AE524" s="62"/>
      <c r="AF524" s="44"/>
      <c r="AG524" s="43"/>
      <c r="AH524" s="7" t="str">
        <f t="shared" si="66"/>
        <v/>
      </c>
      <c r="AI524" s="7" t="str">
        <f>IFERROR(IF(AF524-AF523&lt;=0,"",AH524/SQRT(Table_pg5[[#This Row],[Удельное сопротивление грунта, Ом·м]])),AH524/SQRT(Table_pg5[[#This Row],[Удельное сопротивление грунта, Ом·м]]))</f>
        <v/>
      </c>
      <c r="AK524" s="62"/>
      <c r="AL524" s="44"/>
      <c r="AM524" s="43"/>
      <c r="AN524" s="7" t="str">
        <f t="shared" si="59"/>
        <v/>
      </c>
      <c r="AO524" s="7" t="str">
        <f>IFERROR(IF(AL524-AL523&lt;=0,"",AN524/SQRT(Table_pg6[[#This Row],[Удельное сопротивление грунта, Ом·м]])),AN524/SQRT(Table_pg6[[#This Row],[Удельное сопротивление грунта, Ом·м]]))</f>
        <v/>
      </c>
      <c r="AQ524" s="62"/>
      <c r="AR524" s="44"/>
      <c r="AS524" s="43"/>
      <c r="AT524" s="7" t="str">
        <f t="shared" si="67"/>
        <v/>
      </c>
      <c r="AU524" s="7" t="str">
        <f>IFERROR(IF(AR524-AR523&lt;=0,"",AT524/SQRT(Table_pg7[[#This Row],[Удельное сопротивление грунта, Ом·м]])),AT524/SQRT(Table_pg7[[#This Row],[Удельное сопротивление грунта, Ом·м]]))</f>
        <v/>
      </c>
      <c r="AW524" s="62"/>
      <c r="AX524" s="44"/>
      <c r="AY524" s="43"/>
      <c r="AZ524" s="7" t="str">
        <f t="shared" si="60"/>
        <v/>
      </c>
      <c r="BA524" s="7" t="str">
        <f>IFERROR(IF(AX524-AX523&lt;=0,"",AZ524/SQRT(Table_pg8[[#This Row],[Удельное сопротивление грунта, Ом·м]])),AZ524/SQRT(Table_pg8[[#This Row],[Удельное сопротивление грунта, Ом·м]]))</f>
        <v/>
      </c>
      <c r="BC524" s="62"/>
      <c r="BD524" s="44"/>
      <c r="BE524" s="43"/>
      <c r="BF524" s="7" t="str">
        <f t="shared" si="58"/>
        <v/>
      </c>
      <c r="BG524" s="7" t="str">
        <f>IFERROR(IF(BD524-AX543&lt;=0,"",BF524/SQRT(Table_pg9[[#This Row],[Удельное сопротивление грунта, Ом·м]])),BF524/SQRT(Table_pg9[[#This Row],[Удельное сопротивление грунта, Ом·м]]))</f>
        <v/>
      </c>
      <c r="BI524" s="62"/>
      <c r="BJ524" s="44"/>
      <c r="BK524" s="43"/>
      <c r="BL524" s="7" t="str">
        <f t="shared" si="61"/>
        <v/>
      </c>
      <c r="BM524" s="7" t="str">
        <f>IFERROR(IF(BJ524-BD553&lt;=0,"",BL524/SQRT(Table_pg10[[#This Row],[Удельное сопротивление грунта, Ом·м]])),BL524/SQRT(Table_pg10[[#This Row],[Удельное сопротивление грунта, Ом·м]]))</f>
        <v/>
      </c>
    </row>
    <row r="525" spans="1:65">
      <c r="A525" s="42"/>
      <c r="B525" s="44"/>
      <c r="C525" s="43"/>
      <c r="D525" s="7" t="str">
        <f t="shared" si="62"/>
        <v/>
      </c>
      <c r="E525" s="7" t="str">
        <f>IFERROR(IF(B525-B524&lt;=0,"",D525/SQRT(Table_pg[[#This Row],[Удельное сопротивление грунта, Ом·м]])),D525/SQRT(Table_pg[[#This Row],[Удельное сопротивление грунта, Ом·м]]))</f>
        <v/>
      </c>
      <c r="G525" s="49"/>
      <c r="H525" s="59"/>
      <c r="I525" s="56"/>
      <c r="J525" s="52" t="str">
        <f t="shared" si="63"/>
        <v/>
      </c>
      <c r="K525" s="7" t="str">
        <f>IFERROR(IF(H525-H524&lt;=0,"",J525/SQRT(Table_pg1[[#This Row],[Удельное сопротивление грунта, Ом·м]])),J525/SQRT(Table_pg1[[#This Row],[Удельное сопротивление грунта, Ом·м]]))</f>
        <v/>
      </c>
      <c r="M525" s="42"/>
      <c r="N525" s="44"/>
      <c r="O525" s="43"/>
      <c r="P525" s="7" t="str">
        <f t="shared" si="64"/>
        <v/>
      </c>
      <c r="Q525" s="7" t="str">
        <f>IFERROR(IF(N525-N524&lt;=0,"",P525/SQRT(Table_pg2[[#This Row],[Удельное сопротивление грунта, Ом·м]])),P525/SQRT(Table_pg2[[#This Row],[Удельное сопротивление грунта, Ом·м]]))</f>
        <v/>
      </c>
      <c r="S525" s="42"/>
      <c r="T525" s="44"/>
      <c r="U525" s="43"/>
      <c r="V525" s="7" t="str">
        <f t="shared" si="65"/>
        <v/>
      </c>
      <c r="W525" s="7" t="str">
        <f>IFERROR(IF(T525-T524&lt;=0,"",V525/SQRT(Table_pg3[[#This Row],[Удельное сопротивление грунта, Ом·м]])),V525/SQRT(Table_pg3[[#This Row],[Удельное сопротивление грунта, Ом·м]]))</f>
        <v/>
      </c>
      <c r="Y525" s="42"/>
      <c r="Z525" s="44"/>
      <c r="AA525" s="43"/>
      <c r="AB525" s="7" t="str">
        <f t="shared" si="68"/>
        <v/>
      </c>
      <c r="AC525" s="7" t="str">
        <f>IFERROR(IF(Z525-Z524&lt;=0,"",AB525/SQRT(Table_pg4[[#This Row],[Удельное сопротивление грунта, Ом·м]])),AB525/SQRT(Table_pg4[[#This Row],[Удельное сопротивление грунта, Ом·м]]))</f>
        <v/>
      </c>
      <c r="AE525" s="42"/>
      <c r="AF525" s="44"/>
      <c r="AG525" s="43"/>
      <c r="AH525" s="7" t="str">
        <f t="shared" si="66"/>
        <v/>
      </c>
      <c r="AI525" s="7" t="str">
        <f>IFERROR(IF(AF525-AF524&lt;=0,"",AH525/SQRT(Table_pg5[[#This Row],[Удельное сопротивление грунта, Ом·м]])),AH525/SQRT(Table_pg5[[#This Row],[Удельное сопротивление грунта, Ом·м]]))</f>
        <v/>
      </c>
      <c r="AK525" s="42"/>
      <c r="AL525" s="44"/>
      <c r="AM525" s="43"/>
      <c r="AN525" s="7" t="str">
        <f t="shared" si="59"/>
        <v/>
      </c>
      <c r="AO525" s="7" t="str">
        <f>IFERROR(IF(AL525-AL524&lt;=0,"",AN525/SQRT(Table_pg6[[#This Row],[Удельное сопротивление грунта, Ом·м]])),AN525/SQRT(Table_pg6[[#This Row],[Удельное сопротивление грунта, Ом·м]]))</f>
        <v/>
      </c>
      <c r="AQ525" s="42"/>
      <c r="AR525" s="44"/>
      <c r="AS525" s="43"/>
      <c r="AT525" s="7" t="str">
        <f t="shared" si="67"/>
        <v/>
      </c>
      <c r="AU525" s="7" t="str">
        <f>IFERROR(IF(AR525-AR524&lt;=0,"",AT525/SQRT(Table_pg7[[#This Row],[Удельное сопротивление грунта, Ом·м]])),AT525/SQRT(Table_pg7[[#This Row],[Удельное сопротивление грунта, Ом·м]]))</f>
        <v/>
      </c>
      <c r="AW525" s="42"/>
      <c r="AX525" s="44"/>
      <c r="AY525" s="43"/>
      <c r="AZ525" s="7" t="str">
        <f t="shared" si="60"/>
        <v/>
      </c>
      <c r="BA525" s="7" t="str">
        <f>IFERROR(IF(AX525-AX524&lt;=0,"",AZ525/SQRT(Table_pg8[[#This Row],[Удельное сопротивление грунта, Ом·м]])),AZ525/SQRT(Table_pg8[[#This Row],[Удельное сопротивление грунта, Ом·м]]))</f>
        <v/>
      </c>
      <c r="BC525" s="42"/>
      <c r="BD525" s="44"/>
      <c r="BE525" s="43"/>
      <c r="BF525" s="7" t="str">
        <f t="shared" si="58"/>
        <v/>
      </c>
      <c r="BG525" s="7" t="str">
        <f>IFERROR(IF(BD525-AX544&lt;=0,"",BF525/SQRT(Table_pg9[[#This Row],[Удельное сопротивление грунта, Ом·м]])),BF525/SQRT(Table_pg9[[#This Row],[Удельное сопротивление грунта, Ом·м]]))</f>
        <v/>
      </c>
      <c r="BI525" s="42"/>
      <c r="BJ525" s="44"/>
      <c r="BK525" s="43"/>
      <c r="BL525" s="7" t="str">
        <f t="shared" si="61"/>
        <v/>
      </c>
      <c r="BM525" s="7" t="str">
        <f>IFERROR(IF(BJ525-BD554&lt;=0,"",BL525/SQRT(Table_pg10[[#This Row],[Удельное сопротивление грунта, Ом·м]])),BL525/SQRT(Table_pg10[[#This Row],[Удельное сопротивление грунта, Ом·м]]))</f>
        <v/>
      </c>
    </row>
    <row r="526" spans="1:65">
      <c r="A526" s="62"/>
      <c r="B526" s="44"/>
      <c r="C526" s="43"/>
      <c r="D526" s="7" t="str">
        <f t="shared" si="62"/>
        <v/>
      </c>
      <c r="E526" s="7" t="str">
        <f>IFERROR(IF(B526-B525&lt;=0,"",D526/SQRT(Table_pg[[#This Row],[Удельное сопротивление грунта, Ом·м]])),D526/SQRT(Table_pg[[#This Row],[Удельное сопротивление грунта, Ом·м]]))</f>
        <v/>
      </c>
      <c r="G526" s="38"/>
      <c r="H526" s="58"/>
      <c r="I526" s="55"/>
      <c r="J526" s="53" t="str">
        <f t="shared" si="63"/>
        <v/>
      </c>
      <c r="K526" s="7" t="str">
        <f>IFERROR(IF(H526-H525&lt;=0,"",J526/SQRT(Table_pg1[[#This Row],[Удельное сопротивление грунта, Ом·м]])),J526/SQRT(Table_pg1[[#This Row],[Удельное сопротивление грунта, Ом·м]]))</f>
        <v/>
      </c>
      <c r="M526" s="62"/>
      <c r="N526" s="44"/>
      <c r="O526" s="43"/>
      <c r="P526" s="7" t="str">
        <f t="shared" si="64"/>
        <v/>
      </c>
      <c r="Q526" s="7" t="str">
        <f>IFERROR(IF(N526-N525&lt;=0,"",P526/SQRT(Table_pg2[[#This Row],[Удельное сопротивление грунта, Ом·м]])),P526/SQRT(Table_pg2[[#This Row],[Удельное сопротивление грунта, Ом·м]]))</f>
        <v/>
      </c>
      <c r="S526" s="62"/>
      <c r="T526" s="44"/>
      <c r="U526" s="43"/>
      <c r="V526" s="7" t="str">
        <f t="shared" si="65"/>
        <v/>
      </c>
      <c r="W526" s="7" t="str">
        <f>IFERROR(IF(T526-T525&lt;=0,"",V526/SQRT(Table_pg3[[#This Row],[Удельное сопротивление грунта, Ом·м]])),V526/SQRT(Table_pg3[[#This Row],[Удельное сопротивление грунта, Ом·м]]))</f>
        <v/>
      </c>
      <c r="Y526" s="62"/>
      <c r="Z526" s="44"/>
      <c r="AA526" s="43"/>
      <c r="AB526" s="7" t="str">
        <f t="shared" si="68"/>
        <v/>
      </c>
      <c r="AC526" s="7" t="str">
        <f>IFERROR(IF(Z526-Z525&lt;=0,"",AB526/SQRT(Table_pg4[[#This Row],[Удельное сопротивление грунта, Ом·м]])),AB526/SQRT(Table_pg4[[#This Row],[Удельное сопротивление грунта, Ом·м]]))</f>
        <v/>
      </c>
      <c r="AE526" s="62"/>
      <c r="AF526" s="44"/>
      <c r="AG526" s="43"/>
      <c r="AH526" s="7" t="str">
        <f t="shared" si="66"/>
        <v/>
      </c>
      <c r="AI526" s="7" t="str">
        <f>IFERROR(IF(AF526-AF525&lt;=0,"",AH526/SQRT(Table_pg5[[#This Row],[Удельное сопротивление грунта, Ом·м]])),AH526/SQRT(Table_pg5[[#This Row],[Удельное сопротивление грунта, Ом·м]]))</f>
        <v/>
      </c>
      <c r="AK526" s="62"/>
      <c r="AL526" s="44"/>
      <c r="AM526" s="43"/>
      <c r="AN526" s="7" t="str">
        <f t="shared" si="59"/>
        <v/>
      </c>
      <c r="AO526" s="7" t="str">
        <f>IFERROR(IF(AL526-AL525&lt;=0,"",AN526/SQRT(Table_pg6[[#This Row],[Удельное сопротивление грунта, Ом·м]])),AN526/SQRT(Table_pg6[[#This Row],[Удельное сопротивление грунта, Ом·м]]))</f>
        <v/>
      </c>
      <c r="AQ526" s="62"/>
      <c r="AR526" s="44"/>
      <c r="AS526" s="43"/>
      <c r="AT526" s="7" t="str">
        <f t="shared" si="67"/>
        <v/>
      </c>
      <c r="AU526" s="7" t="str">
        <f>IFERROR(IF(AR526-AR525&lt;=0,"",AT526/SQRT(Table_pg7[[#This Row],[Удельное сопротивление грунта, Ом·м]])),AT526/SQRT(Table_pg7[[#This Row],[Удельное сопротивление грунта, Ом·м]]))</f>
        <v/>
      </c>
      <c r="AW526" s="62"/>
      <c r="AX526" s="44"/>
      <c r="AY526" s="43"/>
      <c r="AZ526" s="7" t="str">
        <f t="shared" si="60"/>
        <v/>
      </c>
      <c r="BA526" s="7" t="str">
        <f>IFERROR(IF(AX526-AX525&lt;=0,"",AZ526/SQRT(Table_pg8[[#This Row],[Удельное сопротивление грунта, Ом·м]])),AZ526/SQRT(Table_pg8[[#This Row],[Удельное сопротивление грунта, Ом·м]]))</f>
        <v/>
      </c>
      <c r="BC526" s="62"/>
      <c r="BD526" s="44"/>
      <c r="BE526" s="43"/>
      <c r="BF526" s="7" t="str">
        <f t="shared" si="58"/>
        <v/>
      </c>
      <c r="BG526" s="7" t="str">
        <f>IFERROR(IF(BD526-AX545&lt;=0,"",BF526/SQRT(Table_pg9[[#This Row],[Удельное сопротивление грунта, Ом·м]])),BF526/SQRT(Table_pg9[[#This Row],[Удельное сопротивление грунта, Ом·м]]))</f>
        <v/>
      </c>
      <c r="BI526" s="62"/>
      <c r="BJ526" s="44"/>
      <c r="BK526" s="43"/>
      <c r="BL526" s="7" t="str">
        <f t="shared" si="61"/>
        <v/>
      </c>
      <c r="BM526" s="7" t="str">
        <f>IFERROR(IF(BJ526-BD555&lt;=0,"",BL526/SQRT(Table_pg10[[#This Row],[Удельное сопротивление грунта, Ом·м]])),BL526/SQRT(Table_pg10[[#This Row],[Удельное сопротивление грунта, Ом·м]]))</f>
        <v/>
      </c>
    </row>
    <row r="527" spans="1:65">
      <c r="A527" s="42"/>
      <c r="B527" s="44"/>
      <c r="C527" s="43"/>
      <c r="D527" s="7" t="str">
        <f t="shared" si="62"/>
        <v/>
      </c>
      <c r="E527" s="7" t="str">
        <f>IFERROR(IF(B527-B526&lt;=0,"",D527/SQRT(Table_pg[[#This Row],[Удельное сопротивление грунта, Ом·м]])),D527/SQRT(Table_pg[[#This Row],[Удельное сопротивление грунта, Ом·м]]))</f>
        <v/>
      </c>
      <c r="G527" s="49"/>
      <c r="H527" s="59"/>
      <c r="I527" s="56"/>
      <c r="J527" s="52" t="str">
        <f t="shared" si="63"/>
        <v/>
      </c>
      <c r="K527" s="7" t="str">
        <f>IFERROR(IF(H527-H526&lt;=0,"",J527/SQRT(Table_pg1[[#This Row],[Удельное сопротивление грунта, Ом·м]])),J527/SQRT(Table_pg1[[#This Row],[Удельное сопротивление грунта, Ом·м]]))</f>
        <v/>
      </c>
      <c r="M527" s="42"/>
      <c r="N527" s="44"/>
      <c r="O527" s="43"/>
      <c r="P527" s="7" t="str">
        <f t="shared" si="64"/>
        <v/>
      </c>
      <c r="Q527" s="7" t="str">
        <f>IFERROR(IF(N527-N526&lt;=0,"",P527/SQRT(Table_pg2[[#This Row],[Удельное сопротивление грунта, Ом·м]])),P527/SQRT(Table_pg2[[#This Row],[Удельное сопротивление грунта, Ом·м]]))</f>
        <v/>
      </c>
      <c r="S527" s="42"/>
      <c r="T527" s="44"/>
      <c r="U527" s="43"/>
      <c r="V527" s="7" t="str">
        <f t="shared" si="65"/>
        <v/>
      </c>
      <c r="W527" s="7" t="str">
        <f>IFERROR(IF(T527-T526&lt;=0,"",V527/SQRT(Table_pg3[[#This Row],[Удельное сопротивление грунта, Ом·м]])),V527/SQRT(Table_pg3[[#This Row],[Удельное сопротивление грунта, Ом·м]]))</f>
        <v/>
      </c>
      <c r="Y527" s="42"/>
      <c r="Z527" s="44"/>
      <c r="AA527" s="43"/>
      <c r="AB527" s="7" t="str">
        <f t="shared" si="68"/>
        <v/>
      </c>
      <c r="AC527" s="7" t="str">
        <f>IFERROR(IF(Z527-Z526&lt;=0,"",AB527/SQRT(Table_pg4[[#This Row],[Удельное сопротивление грунта, Ом·м]])),AB527/SQRT(Table_pg4[[#This Row],[Удельное сопротивление грунта, Ом·м]]))</f>
        <v/>
      </c>
      <c r="AE527" s="42"/>
      <c r="AF527" s="44"/>
      <c r="AG527" s="43"/>
      <c r="AH527" s="7" t="str">
        <f t="shared" si="66"/>
        <v/>
      </c>
      <c r="AI527" s="7" t="str">
        <f>IFERROR(IF(AF527-AF526&lt;=0,"",AH527/SQRT(Table_pg5[[#This Row],[Удельное сопротивление грунта, Ом·м]])),AH527/SQRT(Table_pg5[[#This Row],[Удельное сопротивление грунта, Ом·м]]))</f>
        <v/>
      </c>
      <c r="AK527" s="42"/>
      <c r="AL527" s="44"/>
      <c r="AM527" s="43"/>
      <c r="AN527" s="7" t="str">
        <f t="shared" si="59"/>
        <v/>
      </c>
      <c r="AO527" s="7" t="str">
        <f>IFERROR(IF(AL527-AL526&lt;=0,"",AN527/SQRT(Table_pg6[[#This Row],[Удельное сопротивление грунта, Ом·м]])),AN527/SQRT(Table_pg6[[#This Row],[Удельное сопротивление грунта, Ом·м]]))</f>
        <v/>
      </c>
      <c r="AQ527" s="42"/>
      <c r="AR527" s="44"/>
      <c r="AS527" s="43"/>
      <c r="AT527" s="7" t="str">
        <f t="shared" si="67"/>
        <v/>
      </c>
      <c r="AU527" s="7" t="str">
        <f>IFERROR(IF(AR527-AR526&lt;=0,"",AT527/SQRT(Table_pg7[[#This Row],[Удельное сопротивление грунта, Ом·м]])),AT527/SQRT(Table_pg7[[#This Row],[Удельное сопротивление грунта, Ом·м]]))</f>
        <v/>
      </c>
      <c r="AW527" s="42"/>
      <c r="AX527" s="44"/>
      <c r="AY527" s="43"/>
      <c r="AZ527" s="7" t="str">
        <f t="shared" si="60"/>
        <v/>
      </c>
      <c r="BA527" s="7" t="str">
        <f>IFERROR(IF(AX527-AX526&lt;=0,"",AZ527/SQRT(Table_pg8[[#This Row],[Удельное сопротивление грунта, Ом·м]])),AZ527/SQRT(Table_pg8[[#This Row],[Удельное сопротивление грунта, Ом·м]]))</f>
        <v/>
      </c>
      <c r="BC527" s="42"/>
      <c r="BD527" s="44"/>
      <c r="BE527" s="43"/>
      <c r="BF527" s="7" t="str">
        <f t="shared" si="58"/>
        <v/>
      </c>
      <c r="BG527" s="7" t="str">
        <f>IFERROR(IF(BD527-AX546&lt;=0,"",BF527/SQRT(Table_pg9[[#This Row],[Удельное сопротивление грунта, Ом·м]])),BF527/SQRT(Table_pg9[[#This Row],[Удельное сопротивление грунта, Ом·м]]))</f>
        <v/>
      </c>
      <c r="BI527" s="42"/>
      <c r="BJ527" s="44"/>
      <c r="BK527" s="43"/>
      <c r="BL527" s="7" t="str">
        <f t="shared" si="61"/>
        <v/>
      </c>
      <c r="BM527" s="7" t="str">
        <f>IFERROR(IF(BJ527-BD556&lt;=0,"",BL527/SQRT(Table_pg10[[#This Row],[Удельное сопротивление грунта, Ом·м]])),BL527/SQRT(Table_pg10[[#This Row],[Удельное сопротивление грунта, Ом·м]]))</f>
        <v/>
      </c>
    </row>
    <row r="528" spans="1:65">
      <c r="A528" s="62"/>
      <c r="B528" s="44"/>
      <c r="C528" s="43"/>
      <c r="D528" s="7" t="str">
        <f t="shared" si="62"/>
        <v/>
      </c>
      <c r="E528" s="7" t="str">
        <f>IFERROR(IF(B528-B527&lt;=0,"",D528/SQRT(Table_pg[[#This Row],[Удельное сопротивление грунта, Ом·м]])),D528/SQRT(Table_pg[[#This Row],[Удельное сопротивление грунта, Ом·м]]))</f>
        <v/>
      </c>
      <c r="G528" s="38"/>
      <c r="H528" s="58"/>
      <c r="I528" s="55"/>
      <c r="J528" s="53" t="str">
        <f t="shared" si="63"/>
        <v/>
      </c>
      <c r="K528" s="7" t="str">
        <f>IFERROR(IF(H528-H527&lt;=0,"",J528/SQRT(Table_pg1[[#This Row],[Удельное сопротивление грунта, Ом·м]])),J528/SQRT(Table_pg1[[#This Row],[Удельное сопротивление грунта, Ом·м]]))</f>
        <v/>
      </c>
      <c r="M528" s="62"/>
      <c r="N528" s="44"/>
      <c r="O528" s="43"/>
      <c r="P528" s="7" t="str">
        <f t="shared" si="64"/>
        <v/>
      </c>
      <c r="Q528" s="7" t="str">
        <f>IFERROR(IF(N528-N527&lt;=0,"",P528/SQRT(Table_pg2[[#This Row],[Удельное сопротивление грунта, Ом·м]])),P528/SQRT(Table_pg2[[#This Row],[Удельное сопротивление грунта, Ом·м]]))</f>
        <v/>
      </c>
      <c r="S528" s="62"/>
      <c r="T528" s="44"/>
      <c r="U528" s="43"/>
      <c r="V528" s="7" t="str">
        <f t="shared" si="65"/>
        <v/>
      </c>
      <c r="W528" s="7" t="str">
        <f>IFERROR(IF(T528-T527&lt;=0,"",V528/SQRT(Table_pg3[[#This Row],[Удельное сопротивление грунта, Ом·м]])),V528/SQRT(Table_pg3[[#This Row],[Удельное сопротивление грунта, Ом·м]]))</f>
        <v/>
      </c>
      <c r="Y528" s="62"/>
      <c r="Z528" s="44"/>
      <c r="AA528" s="43"/>
      <c r="AB528" s="7" t="str">
        <f t="shared" si="68"/>
        <v/>
      </c>
      <c r="AC528" s="7" t="str">
        <f>IFERROR(IF(Z528-Z527&lt;=0,"",AB528/SQRT(Table_pg4[[#This Row],[Удельное сопротивление грунта, Ом·м]])),AB528/SQRT(Table_pg4[[#This Row],[Удельное сопротивление грунта, Ом·м]]))</f>
        <v/>
      </c>
      <c r="AE528" s="62"/>
      <c r="AF528" s="44"/>
      <c r="AG528" s="43"/>
      <c r="AH528" s="7" t="str">
        <f t="shared" si="66"/>
        <v/>
      </c>
      <c r="AI528" s="7" t="str">
        <f>IFERROR(IF(AF528-AF527&lt;=0,"",AH528/SQRT(Table_pg5[[#This Row],[Удельное сопротивление грунта, Ом·м]])),AH528/SQRT(Table_pg5[[#This Row],[Удельное сопротивление грунта, Ом·м]]))</f>
        <v/>
      </c>
      <c r="AK528" s="62"/>
      <c r="AL528" s="44"/>
      <c r="AM528" s="43"/>
      <c r="AN528" s="7" t="str">
        <f t="shared" si="59"/>
        <v/>
      </c>
      <c r="AO528" s="7" t="str">
        <f>IFERROR(IF(AL528-AL527&lt;=0,"",AN528/SQRT(Table_pg6[[#This Row],[Удельное сопротивление грунта, Ом·м]])),AN528/SQRT(Table_pg6[[#This Row],[Удельное сопротивление грунта, Ом·м]]))</f>
        <v/>
      </c>
      <c r="AQ528" s="62"/>
      <c r="AR528" s="44"/>
      <c r="AS528" s="43"/>
      <c r="AT528" s="7" t="str">
        <f t="shared" si="67"/>
        <v/>
      </c>
      <c r="AU528" s="7" t="str">
        <f>IFERROR(IF(AR528-AR527&lt;=0,"",AT528/SQRT(Table_pg7[[#This Row],[Удельное сопротивление грунта, Ом·м]])),AT528/SQRT(Table_pg7[[#This Row],[Удельное сопротивление грунта, Ом·м]]))</f>
        <v/>
      </c>
      <c r="AW528" s="62"/>
      <c r="AX528" s="44"/>
      <c r="AY528" s="43"/>
      <c r="AZ528" s="7" t="str">
        <f t="shared" si="60"/>
        <v/>
      </c>
      <c r="BA528" s="7" t="str">
        <f>IFERROR(IF(AX528-AX527&lt;=0,"",AZ528/SQRT(Table_pg8[[#This Row],[Удельное сопротивление грунта, Ом·м]])),AZ528/SQRT(Table_pg8[[#This Row],[Удельное сопротивление грунта, Ом·м]]))</f>
        <v/>
      </c>
      <c r="BC528" s="62"/>
      <c r="BD528" s="44"/>
      <c r="BE528" s="43"/>
      <c r="BF528" s="7" t="str">
        <f t="shared" si="58"/>
        <v/>
      </c>
      <c r="BG528" s="7" t="str">
        <f>IFERROR(IF(BD528-AX547&lt;=0,"",BF528/SQRT(Table_pg9[[#This Row],[Удельное сопротивление грунта, Ом·м]])),BF528/SQRT(Table_pg9[[#This Row],[Удельное сопротивление грунта, Ом·м]]))</f>
        <v/>
      </c>
      <c r="BI528" s="62"/>
      <c r="BJ528" s="44"/>
      <c r="BK528" s="43"/>
      <c r="BL528" s="7" t="str">
        <f t="shared" si="61"/>
        <v/>
      </c>
      <c r="BM528" s="7" t="str">
        <f>IFERROR(IF(BJ528-BD557&lt;=0,"",BL528/SQRT(Table_pg10[[#This Row],[Удельное сопротивление грунта, Ом·м]])),BL528/SQRT(Table_pg10[[#This Row],[Удельное сопротивление грунта, Ом·м]]))</f>
        <v/>
      </c>
    </row>
    <row r="529" spans="1:65">
      <c r="A529" s="42"/>
      <c r="B529" s="44"/>
      <c r="C529" s="43"/>
      <c r="D529" s="7" t="str">
        <f t="shared" si="62"/>
        <v/>
      </c>
      <c r="E529" s="7" t="str">
        <f>IFERROR(IF(B529-B528&lt;=0,"",D529/SQRT(Table_pg[[#This Row],[Удельное сопротивление грунта, Ом·м]])),D529/SQRT(Table_pg[[#This Row],[Удельное сопротивление грунта, Ом·м]]))</f>
        <v/>
      </c>
      <c r="G529" s="49"/>
      <c r="H529" s="59"/>
      <c r="I529" s="56"/>
      <c r="J529" s="52" t="str">
        <f t="shared" si="63"/>
        <v/>
      </c>
      <c r="K529" s="7" t="str">
        <f>IFERROR(IF(H529-H528&lt;=0,"",J529/SQRT(Table_pg1[[#This Row],[Удельное сопротивление грунта, Ом·м]])),J529/SQRT(Table_pg1[[#This Row],[Удельное сопротивление грунта, Ом·м]]))</f>
        <v/>
      </c>
      <c r="M529" s="42"/>
      <c r="N529" s="44"/>
      <c r="O529" s="43"/>
      <c r="P529" s="7" t="str">
        <f t="shared" si="64"/>
        <v/>
      </c>
      <c r="Q529" s="7" t="str">
        <f>IFERROR(IF(N529-N528&lt;=0,"",P529/SQRT(Table_pg2[[#This Row],[Удельное сопротивление грунта, Ом·м]])),P529/SQRT(Table_pg2[[#This Row],[Удельное сопротивление грунта, Ом·м]]))</f>
        <v/>
      </c>
      <c r="S529" s="42"/>
      <c r="T529" s="44"/>
      <c r="U529" s="43"/>
      <c r="V529" s="7" t="str">
        <f t="shared" si="65"/>
        <v/>
      </c>
      <c r="W529" s="7" t="str">
        <f>IFERROR(IF(T529-T528&lt;=0,"",V529/SQRT(Table_pg3[[#This Row],[Удельное сопротивление грунта, Ом·м]])),V529/SQRT(Table_pg3[[#This Row],[Удельное сопротивление грунта, Ом·м]]))</f>
        <v/>
      </c>
      <c r="Y529" s="42"/>
      <c r="Z529" s="44"/>
      <c r="AA529" s="43"/>
      <c r="AB529" s="7" t="str">
        <f t="shared" si="68"/>
        <v/>
      </c>
      <c r="AC529" s="7" t="str">
        <f>IFERROR(IF(Z529-Z528&lt;=0,"",AB529/SQRT(Table_pg4[[#This Row],[Удельное сопротивление грунта, Ом·м]])),AB529/SQRT(Table_pg4[[#This Row],[Удельное сопротивление грунта, Ом·м]]))</f>
        <v/>
      </c>
      <c r="AE529" s="42"/>
      <c r="AF529" s="44"/>
      <c r="AG529" s="43"/>
      <c r="AH529" s="7" t="str">
        <f t="shared" si="66"/>
        <v/>
      </c>
      <c r="AI529" s="7" t="str">
        <f>IFERROR(IF(AF529-AF528&lt;=0,"",AH529/SQRT(Table_pg5[[#This Row],[Удельное сопротивление грунта, Ом·м]])),AH529/SQRT(Table_pg5[[#This Row],[Удельное сопротивление грунта, Ом·м]]))</f>
        <v/>
      </c>
      <c r="AK529" s="42"/>
      <c r="AL529" s="44"/>
      <c r="AM529" s="43"/>
      <c r="AN529" s="7" t="str">
        <f t="shared" si="59"/>
        <v/>
      </c>
      <c r="AO529" s="7" t="str">
        <f>IFERROR(IF(AL529-AL528&lt;=0,"",AN529/SQRT(Table_pg6[[#This Row],[Удельное сопротивление грунта, Ом·м]])),AN529/SQRT(Table_pg6[[#This Row],[Удельное сопротивление грунта, Ом·м]]))</f>
        <v/>
      </c>
      <c r="AQ529" s="42"/>
      <c r="AR529" s="44"/>
      <c r="AS529" s="43"/>
      <c r="AT529" s="7" t="str">
        <f t="shared" si="67"/>
        <v/>
      </c>
      <c r="AU529" s="7" t="str">
        <f>IFERROR(IF(AR529-AR528&lt;=0,"",AT529/SQRT(Table_pg7[[#This Row],[Удельное сопротивление грунта, Ом·м]])),AT529/SQRT(Table_pg7[[#This Row],[Удельное сопротивление грунта, Ом·м]]))</f>
        <v/>
      </c>
      <c r="AW529" s="42"/>
      <c r="AX529" s="44"/>
      <c r="AY529" s="43"/>
      <c r="AZ529" s="7" t="str">
        <f t="shared" si="60"/>
        <v/>
      </c>
      <c r="BA529" s="7" t="str">
        <f>IFERROR(IF(AX529-AX528&lt;=0,"",AZ529/SQRT(Table_pg8[[#This Row],[Удельное сопротивление грунта, Ом·м]])),AZ529/SQRT(Table_pg8[[#This Row],[Удельное сопротивление грунта, Ом·м]]))</f>
        <v/>
      </c>
      <c r="BC529" s="42"/>
      <c r="BD529" s="44"/>
      <c r="BE529" s="43"/>
      <c r="BF529" s="7" t="str">
        <f t="shared" si="58"/>
        <v/>
      </c>
      <c r="BG529" s="7" t="str">
        <f>IFERROR(IF(BD529-AX548&lt;=0,"",BF529/SQRT(Table_pg9[[#This Row],[Удельное сопротивление грунта, Ом·м]])),BF529/SQRT(Table_pg9[[#This Row],[Удельное сопротивление грунта, Ом·м]]))</f>
        <v/>
      </c>
      <c r="BI529" s="42"/>
      <c r="BJ529" s="44"/>
      <c r="BK529" s="43"/>
      <c r="BL529" s="7" t="str">
        <f t="shared" si="61"/>
        <v/>
      </c>
      <c r="BM529" s="7" t="str">
        <f>IFERROR(IF(BJ529-BD558&lt;=0,"",BL529/SQRT(Table_pg10[[#This Row],[Удельное сопротивление грунта, Ом·м]])),BL529/SQRT(Table_pg10[[#This Row],[Удельное сопротивление грунта, Ом·м]]))</f>
        <v/>
      </c>
    </row>
    <row r="530" spans="1:65">
      <c r="A530" s="62"/>
      <c r="B530" s="44"/>
      <c r="C530" s="43"/>
      <c r="D530" s="7" t="str">
        <f t="shared" si="62"/>
        <v/>
      </c>
      <c r="E530" s="7" t="str">
        <f>IFERROR(IF(B530-B529&lt;=0,"",D530/SQRT(Table_pg[[#This Row],[Удельное сопротивление грунта, Ом·м]])),D530/SQRT(Table_pg[[#This Row],[Удельное сопротивление грунта, Ом·м]]))</f>
        <v/>
      </c>
      <c r="G530" s="38"/>
      <c r="H530" s="58"/>
      <c r="I530" s="55"/>
      <c r="J530" s="53" t="str">
        <f t="shared" si="63"/>
        <v/>
      </c>
      <c r="K530" s="7" t="str">
        <f>IFERROR(IF(H530-H529&lt;=0,"",J530/SQRT(Table_pg1[[#This Row],[Удельное сопротивление грунта, Ом·м]])),J530/SQRT(Table_pg1[[#This Row],[Удельное сопротивление грунта, Ом·м]]))</f>
        <v/>
      </c>
      <c r="M530" s="62"/>
      <c r="N530" s="44"/>
      <c r="O530" s="43"/>
      <c r="P530" s="7" t="str">
        <f t="shared" si="64"/>
        <v/>
      </c>
      <c r="Q530" s="7" t="str">
        <f>IFERROR(IF(N530-N529&lt;=0,"",P530/SQRT(Table_pg2[[#This Row],[Удельное сопротивление грунта, Ом·м]])),P530/SQRT(Table_pg2[[#This Row],[Удельное сопротивление грунта, Ом·м]]))</f>
        <v/>
      </c>
      <c r="S530" s="62"/>
      <c r="T530" s="44"/>
      <c r="U530" s="43"/>
      <c r="V530" s="7" t="str">
        <f t="shared" si="65"/>
        <v/>
      </c>
      <c r="W530" s="7" t="str">
        <f>IFERROR(IF(T530-T529&lt;=0,"",V530/SQRT(Table_pg3[[#This Row],[Удельное сопротивление грунта, Ом·м]])),V530/SQRT(Table_pg3[[#This Row],[Удельное сопротивление грунта, Ом·м]]))</f>
        <v/>
      </c>
      <c r="Y530" s="62"/>
      <c r="Z530" s="44"/>
      <c r="AA530" s="43"/>
      <c r="AB530" s="7" t="str">
        <f t="shared" si="68"/>
        <v/>
      </c>
      <c r="AC530" s="7" t="str">
        <f>IFERROR(IF(Z530-Z529&lt;=0,"",AB530/SQRT(Table_pg4[[#This Row],[Удельное сопротивление грунта, Ом·м]])),AB530/SQRT(Table_pg4[[#This Row],[Удельное сопротивление грунта, Ом·м]]))</f>
        <v/>
      </c>
      <c r="AE530" s="62"/>
      <c r="AF530" s="44"/>
      <c r="AG530" s="43"/>
      <c r="AH530" s="7" t="str">
        <f t="shared" si="66"/>
        <v/>
      </c>
      <c r="AI530" s="7" t="str">
        <f>IFERROR(IF(AF530-AF529&lt;=0,"",AH530/SQRT(Table_pg5[[#This Row],[Удельное сопротивление грунта, Ом·м]])),AH530/SQRT(Table_pg5[[#This Row],[Удельное сопротивление грунта, Ом·м]]))</f>
        <v/>
      </c>
      <c r="AK530" s="62"/>
      <c r="AL530" s="44"/>
      <c r="AM530" s="43"/>
      <c r="AN530" s="7" t="str">
        <f t="shared" si="59"/>
        <v/>
      </c>
      <c r="AO530" s="7" t="str">
        <f>IFERROR(IF(AL530-AL529&lt;=0,"",AN530/SQRT(Table_pg6[[#This Row],[Удельное сопротивление грунта, Ом·м]])),AN530/SQRT(Table_pg6[[#This Row],[Удельное сопротивление грунта, Ом·м]]))</f>
        <v/>
      </c>
      <c r="AQ530" s="62"/>
      <c r="AR530" s="44"/>
      <c r="AS530" s="43"/>
      <c r="AT530" s="7" t="str">
        <f t="shared" si="67"/>
        <v/>
      </c>
      <c r="AU530" s="7" t="str">
        <f>IFERROR(IF(AR530-AR529&lt;=0,"",AT530/SQRT(Table_pg7[[#This Row],[Удельное сопротивление грунта, Ом·м]])),AT530/SQRT(Table_pg7[[#This Row],[Удельное сопротивление грунта, Ом·м]]))</f>
        <v/>
      </c>
      <c r="AW530" s="62"/>
      <c r="AX530" s="44"/>
      <c r="AY530" s="43"/>
      <c r="AZ530" s="7" t="str">
        <f t="shared" si="60"/>
        <v/>
      </c>
      <c r="BA530" s="7" t="str">
        <f>IFERROR(IF(AX530-AX529&lt;=0,"",AZ530/SQRT(Table_pg8[[#This Row],[Удельное сопротивление грунта, Ом·м]])),AZ530/SQRT(Table_pg8[[#This Row],[Удельное сопротивление грунта, Ом·м]]))</f>
        <v/>
      </c>
      <c r="BC530" s="62"/>
      <c r="BD530" s="44"/>
      <c r="BE530" s="43"/>
      <c r="BF530" s="7" t="str">
        <f t="shared" si="58"/>
        <v/>
      </c>
      <c r="BG530" s="7" t="str">
        <f>IFERROR(IF(BD530-AX549&lt;=0,"",BF530/SQRT(Table_pg9[[#This Row],[Удельное сопротивление грунта, Ом·м]])),BF530/SQRT(Table_pg9[[#This Row],[Удельное сопротивление грунта, Ом·м]]))</f>
        <v/>
      </c>
      <c r="BI530" s="62"/>
      <c r="BJ530" s="44"/>
      <c r="BK530" s="43"/>
      <c r="BL530" s="7" t="str">
        <f t="shared" si="61"/>
        <v/>
      </c>
      <c r="BM530" s="7" t="str">
        <f>IFERROR(IF(BJ530-BD559&lt;=0,"",BL530/SQRT(Table_pg10[[#This Row],[Удельное сопротивление грунта, Ом·м]])),BL530/SQRT(Table_pg10[[#This Row],[Удельное сопротивление грунта, Ом·м]]))</f>
        <v/>
      </c>
    </row>
    <row r="531" spans="1:65">
      <c r="A531" s="42"/>
      <c r="B531" s="44"/>
      <c r="C531" s="43"/>
      <c r="D531" s="7" t="str">
        <f t="shared" si="62"/>
        <v/>
      </c>
      <c r="E531" s="7" t="str">
        <f>IFERROR(IF(B531-B530&lt;=0,"",D531/SQRT(Table_pg[[#This Row],[Удельное сопротивление грунта, Ом·м]])),D531/SQRT(Table_pg[[#This Row],[Удельное сопротивление грунта, Ом·м]]))</f>
        <v/>
      </c>
      <c r="G531" s="49"/>
      <c r="H531" s="59"/>
      <c r="I531" s="56"/>
      <c r="J531" s="52" t="str">
        <f t="shared" si="63"/>
        <v/>
      </c>
      <c r="K531" s="7" t="str">
        <f>IFERROR(IF(H531-H530&lt;=0,"",J531/SQRT(Table_pg1[[#This Row],[Удельное сопротивление грунта, Ом·м]])),J531/SQRT(Table_pg1[[#This Row],[Удельное сопротивление грунта, Ом·м]]))</f>
        <v/>
      </c>
      <c r="M531" s="42"/>
      <c r="N531" s="44"/>
      <c r="O531" s="43"/>
      <c r="P531" s="7" t="str">
        <f t="shared" si="64"/>
        <v/>
      </c>
      <c r="Q531" s="7" t="str">
        <f>IFERROR(IF(N531-N530&lt;=0,"",P531/SQRT(Table_pg2[[#This Row],[Удельное сопротивление грунта, Ом·м]])),P531/SQRT(Table_pg2[[#This Row],[Удельное сопротивление грунта, Ом·м]]))</f>
        <v/>
      </c>
      <c r="S531" s="42"/>
      <c r="T531" s="44"/>
      <c r="U531" s="43"/>
      <c r="V531" s="7" t="str">
        <f t="shared" si="65"/>
        <v/>
      </c>
      <c r="W531" s="7" t="str">
        <f>IFERROR(IF(T531-T530&lt;=0,"",V531/SQRT(Table_pg3[[#This Row],[Удельное сопротивление грунта, Ом·м]])),V531/SQRT(Table_pg3[[#This Row],[Удельное сопротивление грунта, Ом·м]]))</f>
        <v/>
      </c>
      <c r="Y531" s="42"/>
      <c r="Z531" s="44"/>
      <c r="AA531" s="43"/>
      <c r="AB531" s="7" t="str">
        <f t="shared" si="68"/>
        <v/>
      </c>
      <c r="AC531" s="7" t="str">
        <f>IFERROR(IF(Z531-Z530&lt;=0,"",AB531/SQRT(Table_pg4[[#This Row],[Удельное сопротивление грунта, Ом·м]])),AB531/SQRT(Table_pg4[[#This Row],[Удельное сопротивление грунта, Ом·м]]))</f>
        <v/>
      </c>
      <c r="AE531" s="42"/>
      <c r="AF531" s="44"/>
      <c r="AG531" s="43"/>
      <c r="AH531" s="7" t="str">
        <f t="shared" si="66"/>
        <v/>
      </c>
      <c r="AI531" s="7" t="str">
        <f>IFERROR(IF(AF531-AF530&lt;=0,"",AH531/SQRT(Table_pg5[[#This Row],[Удельное сопротивление грунта, Ом·м]])),AH531/SQRT(Table_pg5[[#This Row],[Удельное сопротивление грунта, Ом·м]]))</f>
        <v/>
      </c>
      <c r="AK531" s="42"/>
      <c r="AL531" s="44"/>
      <c r="AM531" s="43"/>
      <c r="AN531" s="7" t="str">
        <f t="shared" si="59"/>
        <v/>
      </c>
      <c r="AO531" s="7" t="str">
        <f>IFERROR(IF(AL531-AL530&lt;=0,"",AN531/SQRT(Table_pg6[[#This Row],[Удельное сопротивление грунта, Ом·м]])),AN531/SQRT(Table_pg6[[#This Row],[Удельное сопротивление грунта, Ом·м]]))</f>
        <v/>
      </c>
      <c r="AQ531" s="42"/>
      <c r="AR531" s="44"/>
      <c r="AS531" s="43"/>
      <c r="AT531" s="7" t="str">
        <f t="shared" si="67"/>
        <v/>
      </c>
      <c r="AU531" s="7" t="str">
        <f>IFERROR(IF(AR531-AR530&lt;=0,"",AT531/SQRT(Table_pg7[[#This Row],[Удельное сопротивление грунта, Ом·м]])),AT531/SQRT(Table_pg7[[#This Row],[Удельное сопротивление грунта, Ом·м]]))</f>
        <v/>
      </c>
      <c r="AW531" s="42"/>
      <c r="AX531" s="44"/>
      <c r="AY531" s="43"/>
      <c r="AZ531" s="7" t="str">
        <f t="shared" si="60"/>
        <v/>
      </c>
      <c r="BA531" s="7" t="str">
        <f>IFERROR(IF(AX531-AX530&lt;=0,"",AZ531/SQRT(Table_pg8[[#This Row],[Удельное сопротивление грунта, Ом·м]])),AZ531/SQRT(Table_pg8[[#This Row],[Удельное сопротивление грунта, Ом·м]]))</f>
        <v/>
      </c>
      <c r="BC531" s="42"/>
      <c r="BD531" s="44"/>
      <c r="BE531" s="43"/>
      <c r="BF531" s="7" t="str">
        <f t="shared" si="58"/>
        <v/>
      </c>
      <c r="BG531" s="7" t="str">
        <f>IFERROR(IF(BD531-AX550&lt;=0,"",BF531/SQRT(Table_pg9[[#This Row],[Удельное сопротивление грунта, Ом·м]])),BF531/SQRT(Table_pg9[[#This Row],[Удельное сопротивление грунта, Ом·м]]))</f>
        <v/>
      </c>
      <c r="BI531" s="42"/>
      <c r="BJ531" s="44"/>
      <c r="BK531" s="43"/>
      <c r="BL531" s="7" t="str">
        <f t="shared" si="61"/>
        <v/>
      </c>
      <c r="BM531" s="7" t="str">
        <f>IFERROR(IF(BJ531-BD560&lt;=0,"",BL531/SQRT(Table_pg10[[#This Row],[Удельное сопротивление грунта, Ом·м]])),BL531/SQRT(Table_pg10[[#This Row],[Удельное сопротивление грунта, Ом·м]]))</f>
        <v/>
      </c>
    </row>
    <row r="532" spans="1:65">
      <c r="A532" s="62"/>
      <c r="B532" s="44"/>
      <c r="C532" s="43"/>
      <c r="D532" s="7" t="str">
        <f t="shared" si="62"/>
        <v/>
      </c>
      <c r="E532" s="7" t="str">
        <f>IFERROR(IF(B532-B531&lt;=0,"",D532/SQRT(Table_pg[[#This Row],[Удельное сопротивление грунта, Ом·м]])),D532/SQRT(Table_pg[[#This Row],[Удельное сопротивление грунта, Ом·м]]))</f>
        <v/>
      </c>
      <c r="G532" s="38"/>
      <c r="H532" s="58"/>
      <c r="I532" s="55"/>
      <c r="J532" s="53" t="str">
        <f t="shared" si="63"/>
        <v/>
      </c>
      <c r="K532" s="7" t="str">
        <f>IFERROR(IF(H532-H531&lt;=0,"",J532/SQRT(Table_pg1[[#This Row],[Удельное сопротивление грунта, Ом·м]])),J532/SQRT(Table_pg1[[#This Row],[Удельное сопротивление грунта, Ом·м]]))</f>
        <v/>
      </c>
      <c r="M532" s="62"/>
      <c r="N532" s="44"/>
      <c r="O532" s="43"/>
      <c r="P532" s="7" t="str">
        <f t="shared" si="64"/>
        <v/>
      </c>
      <c r="Q532" s="7" t="str">
        <f>IFERROR(IF(N532-N531&lt;=0,"",P532/SQRT(Table_pg2[[#This Row],[Удельное сопротивление грунта, Ом·м]])),P532/SQRT(Table_pg2[[#This Row],[Удельное сопротивление грунта, Ом·м]]))</f>
        <v/>
      </c>
      <c r="S532" s="62"/>
      <c r="T532" s="44"/>
      <c r="U532" s="43"/>
      <c r="V532" s="7" t="str">
        <f t="shared" si="65"/>
        <v/>
      </c>
      <c r="W532" s="7" t="str">
        <f>IFERROR(IF(T532-T531&lt;=0,"",V532/SQRT(Table_pg3[[#This Row],[Удельное сопротивление грунта, Ом·м]])),V532/SQRT(Table_pg3[[#This Row],[Удельное сопротивление грунта, Ом·м]]))</f>
        <v/>
      </c>
      <c r="Y532" s="62"/>
      <c r="Z532" s="44"/>
      <c r="AA532" s="43"/>
      <c r="AB532" s="7" t="str">
        <f t="shared" si="68"/>
        <v/>
      </c>
      <c r="AC532" s="7" t="str">
        <f>IFERROR(IF(Z532-Z531&lt;=0,"",AB532/SQRT(Table_pg4[[#This Row],[Удельное сопротивление грунта, Ом·м]])),AB532/SQRT(Table_pg4[[#This Row],[Удельное сопротивление грунта, Ом·м]]))</f>
        <v/>
      </c>
      <c r="AE532" s="62"/>
      <c r="AF532" s="44"/>
      <c r="AG532" s="43"/>
      <c r="AH532" s="7" t="str">
        <f t="shared" si="66"/>
        <v/>
      </c>
      <c r="AI532" s="7" t="str">
        <f>IFERROR(IF(AF532-AF531&lt;=0,"",AH532/SQRT(Table_pg5[[#This Row],[Удельное сопротивление грунта, Ом·м]])),AH532/SQRT(Table_pg5[[#This Row],[Удельное сопротивление грунта, Ом·м]]))</f>
        <v/>
      </c>
      <c r="AK532" s="62"/>
      <c r="AL532" s="44"/>
      <c r="AM532" s="43"/>
      <c r="AN532" s="7" t="str">
        <f t="shared" si="59"/>
        <v/>
      </c>
      <c r="AO532" s="7" t="str">
        <f>IFERROR(IF(AL532-AL531&lt;=0,"",AN532/SQRT(Table_pg6[[#This Row],[Удельное сопротивление грунта, Ом·м]])),AN532/SQRT(Table_pg6[[#This Row],[Удельное сопротивление грунта, Ом·м]]))</f>
        <v/>
      </c>
      <c r="AQ532" s="62"/>
      <c r="AR532" s="44"/>
      <c r="AS532" s="43"/>
      <c r="AT532" s="7" t="str">
        <f t="shared" si="67"/>
        <v/>
      </c>
      <c r="AU532" s="7" t="str">
        <f>IFERROR(IF(AR532-AR531&lt;=0,"",AT532/SQRT(Table_pg7[[#This Row],[Удельное сопротивление грунта, Ом·м]])),AT532/SQRT(Table_pg7[[#This Row],[Удельное сопротивление грунта, Ом·м]]))</f>
        <v/>
      </c>
      <c r="AW532" s="62"/>
      <c r="AX532" s="44"/>
      <c r="AY532" s="43"/>
      <c r="AZ532" s="7" t="str">
        <f t="shared" si="60"/>
        <v/>
      </c>
      <c r="BA532" s="7" t="str">
        <f>IFERROR(IF(AX532-AX531&lt;=0,"",AZ532/SQRT(Table_pg8[[#This Row],[Удельное сопротивление грунта, Ом·м]])),AZ532/SQRT(Table_pg8[[#This Row],[Удельное сопротивление грунта, Ом·м]]))</f>
        <v/>
      </c>
      <c r="BC532" s="62"/>
      <c r="BD532" s="44"/>
      <c r="BE532" s="43"/>
      <c r="BF532" s="7" t="str">
        <f t="shared" si="58"/>
        <v/>
      </c>
      <c r="BG532" s="7" t="str">
        <f>IFERROR(IF(BD532-AX551&lt;=0,"",BF532/SQRT(Table_pg9[[#This Row],[Удельное сопротивление грунта, Ом·м]])),BF532/SQRT(Table_pg9[[#This Row],[Удельное сопротивление грунта, Ом·м]]))</f>
        <v/>
      </c>
      <c r="BI532" s="62"/>
      <c r="BJ532" s="44"/>
      <c r="BK532" s="43"/>
      <c r="BL532" s="7" t="str">
        <f t="shared" si="61"/>
        <v/>
      </c>
      <c r="BM532" s="7" t="str">
        <f>IFERROR(IF(BJ532-BD561&lt;=0,"",BL532/SQRT(Table_pg10[[#This Row],[Удельное сопротивление грунта, Ом·м]])),BL532/SQRT(Table_pg10[[#This Row],[Удельное сопротивление грунта, Ом·м]]))</f>
        <v/>
      </c>
    </row>
    <row r="533" spans="1:65">
      <c r="A533" s="42"/>
      <c r="B533" s="44"/>
      <c r="C533" s="43"/>
      <c r="D533" s="7" t="str">
        <f t="shared" si="62"/>
        <v/>
      </c>
      <c r="E533" s="7" t="str">
        <f>IFERROR(IF(B533-B532&lt;=0,"",D533/SQRT(Table_pg[[#This Row],[Удельное сопротивление грунта, Ом·м]])),D533/SQRT(Table_pg[[#This Row],[Удельное сопротивление грунта, Ом·м]]))</f>
        <v/>
      </c>
      <c r="G533" s="49"/>
      <c r="H533" s="59"/>
      <c r="I533" s="56"/>
      <c r="J533" s="52" t="str">
        <f t="shared" si="63"/>
        <v/>
      </c>
      <c r="K533" s="7" t="str">
        <f>IFERROR(IF(H533-H532&lt;=0,"",J533/SQRT(Table_pg1[[#This Row],[Удельное сопротивление грунта, Ом·м]])),J533/SQRT(Table_pg1[[#This Row],[Удельное сопротивление грунта, Ом·м]]))</f>
        <v/>
      </c>
      <c r="M533" s="42"/>
      <c r="N533" s="44"/>
      <c r="O533" s="43"/>
      <c r="P533" s="7" t="str">
        <f t="shared" si="64"/>
        <v/>
      </c>
      <c r="Q533" s="7" t="str">
        <f>IFERROR(IF(N533-N532&lt;=0,"",P533/SQRT(Table_pg2[[#This Row],[Удельное сопротивление грунта, Ом·м]])),P533/SQRT(Table_pg2[[#This Row],[Удельное сопротивление грунта, Ом·м]]))</f>
        <v/>
      </c>
      <c r="S533" s="42"/>
      <c r="T533" s="44"/>
      <c r="U533" s="43"/>
      <c r="V533" s="7" t="str">
        <f t="shared" si="65"/>
        <v/>
      </c>
      <c r="W533" s="7" t="str">
        <f>IFERROR(IF(T533-T532&lt;=0,"",V533/SQRT(Table_pg3[[#This Row],[Удельное сопротивление грунта, Ом·м]])),V533/SQRT(Table_pg3[[#This Row],[Удельное сопротивление грунта, Ом·м]]))</f>
        <v/>
      </c>
      <c r="Y533" s="42"/>
      <c r="Z533" s="44"/>
      <c r="AA533" s="43"/>
      <c r="AB533" s="7" t="str">
        <f t="shared" si="68"/>
        <v/>
      </c>
      <c r="AC533" s="7" t="str">
        <f>IFERROR(IF(Z533-Z532&lt;=0,"",AB533/SQRT(Table_pg4[[#This Row],[Удельное сопротивление грунта, Ом·м]])),AB533/SQRT(Table_pg4[[#This Row],[Удельное сопротивление грунта, Ом·м]]))</f>
        <v/>
      </c>
      <c r="AE533" s="42"/>
      <c r="AF533" s="44"/>
      <c r="AG533" s="43"/>
      <c r="AH533" s="7" t="str">
        <f t="shared" si="66"/>
        <v/>
      </c>
      <c r="AI533" s="7" t="str">
        <f>IFERROR(IF(AF533-AF532&lt;=0,"",AH533/SQRT(Table_pg5[[#This Row],[Удельное сопротивление грунта, Ом·м]])),AH533/SQRT(Table_pg5[[#This Row],[Удельное сопротивление грунта, Ом·м]]))</f>
        <v/>
      </c>
      <c r="AK533" s="42"/>
      <c r="AL533" s="44"/>
      <c r="AM533" s="43"/>
      <c r="AN533" s="7" t="str">
        <f t="shared" si="59"/>
        <v/>
      </c>
      <c r="AO533" s="7" t="str">
        <f>IFERROR(IF(AL533-AL532&lt;=0,"",AN533/SQRT(Table_pg6[[#This Row],[Удельное сопротивление грунта, Ом·м]])),AN533/SQRT(Table_pg6[[#This Row],[Удельное сопротивление грунта, Ом·м]]))</f>
        <v/>
      </c>
      <c r="AQ533" s="42"/>
      <c r="AR533" s="44"/>
      <c r="AS533" s="43"/>
      <c r="AT533" s="7" t="str">
        <f t="shared" si="67"/>
        <v/>
      </c>
      <c r="AU533" s="7" t="str">
        <f>IFERROR(IF(AR533-AR532&lt;=0,"",AT533/SQRT(Table_pg7[[#This Row],[Удельное сопротивление грунта, Ом·м]])),AT533/SQRT(Table_pg7[[#This Row],[Удельное сопротивление грунта, Ом·м]]))</f>
        <v/>
      </c>
      <c r="AW533" s="42"/>
      <c r="AX533" s="44"/>
      <c r="AY533" s="43"/>
      <c r="AZ533" s="7" t="str">
        <f t="shared" si="60"/>
        <v/>
      </c>
      <c r="BA533" s="7" t="str">
        <f>IFERROR(IF(AX533-AX532&lt;=0,"",AZ533/SQRT(Table_pg8[[#This Row],[Удельное сопротивление грунта, Ом·м]])),AZ533/SQRT(Table_pg8[[#This Row],[Удельное сопротивление грунта, Ом·м]]))</f>
        <v/>
      </c>
      <c r="BC533" s="42"/>
      <c r="BD533" s="44"/>
      <c r="BE533" s="43"/>
      <c r="BF533" s="7" t="str">
        <f t="shared" si="58"/>
        <v/>
      </c>
      <c r="BG533" s="7" t="str">
        <f>IFERROR(IF(BD533-AX552&lt;=0,"",BF533/SQRT(Table_pg9[[#This Row],[Удельное сопротивление грунта, Ом·м]])),BF533/SQRT(Table_pg9[[#This Row],[Удельное сопротивление грунта, Ом·м]]))</f>
        <v/>
      </c>
      <c r="BI533" s="42"/>
      <c r="BJ533" s="44"/>
      <c r="BK533" s="43"/>
      <c r="BL533" s="7" t="str">
        <f t="shared" si="61"/>
        <v/>
      </c>
      <c r="BM533" s="7" t="str">
        <f>IFERROR(IF(BJ533-BD562&lt;=0,"",BL533/SQRT(Table_pg10[[#This Row],[Удельное сопротивление грунта, Ом·м]])),BL533/SQRT(Table_pg10[[#This Row],[Удельное сопротивление грунта, Ом·м]]))</f>
        <v/>
      </c>
    </row>
    <row r="534" spans="1:65">
      <c r="A534" s="62"/>
      <c r="B534" s="44"/>
      <c r="C534" s="43"/>
      <c r="D534" s="7" t="str">
        <f t="shared" si="62"/>
        <v/>
      </c>
      <c r="E534" s="7" t="str">
        <f>IFERROR(IF(B534-B533&lt;=0,"",D534/SQRT(Table_pg[[#This Row],[Удельное сопротивление грунта, Ом·м]])),D534/SQRT(Table_pg[[#This Row],[Удельное сопротивление грунта, Ом·м]]))</f>
        <v/>
      </c>
      <c r="G534" s="38"/>
      <c r="H534" s="58"/>
      <c r="I534" s="55"/>
      <c r="J534" s="53" t="str">
        <f t="shared" si="63"/>
        <v/>
      </c>
      <c r="K534" s="7" t="str">
        <f>IFERROR(IF(H534-H533&lt;=0,"",J534/SQRT(Table_pg1[[#This Row],[Удельное сопротивление грунта, Ом·м]])),J534/SQRT(Table_pg1[[#This Row],[Удельное сопротивление грунта, Ом·м]]))</f>
        <v/>
      </c>
      <c r="M534" s="62"/>
      <c r="N534" s="44"/>
      <c r="O534" s="43"/>
      <c r="P534" s="7" t="str">
        <f t="shared" si="64"/>
        <v/>
      </c>
      <c r="Q534" s="7" t="str">
        <f>IFERROR(IF(N534-N533&lt;=0,"",P534/SQRT(Table_pg2[[#This Row],[Удельное сопротивление грунта, Ом·м]])),P534/SQRT(Table_pg2[[#This Row],[Удельное сопротивление грунта, Ом·м]]))</f>
        <v/>
      </c>
      <c r="S534" s="62"/>
      <c r="T534" s="44"/>
      <c r="U534" s="43"/>
      <c r="V534" s="7" t="str">
        <f t="shared" si="65"/>
        <v/>
      </c>
      <c r="W534" s="7" t="str">
        <f>IFERROR(IF(T534-T533&lt;=0,"",V534/SQRT(Table_pg3[[#This Row],[Удельное сопротивление грунта, Ом·м]])),V534/SQRT(Table_pg3[[#This Row],[Удельное сопротивление грунта, Ом·м]]))</f>
        <v/>
      </c>
      <c r="Y534" s="62"/>
      <c r="Z534" s="44"/>
      <c r="AA534" s="43"/>
      <c r="AB534" s="7" t="str">
        <f t="shared" si="68"/>
        <v/>
      </c>
      <c r="AC534" s="7" t="str">
        <f>IFERROR(IF(Z534-Z533&lt;=0,"",AB534/SQRT(Table_pg4[[#This Row],[Удельное сопротивление грунта, Ом·м]])),AB534/SQRT(Table_pg4[[#This Row],[Удельное сопротивление грунта, Ом·м]]))</f>
        <v/>
      </c>
      <c r="AE534" s="62"/>
      <c r="AF534" s="44"/>
      <c r="AG534" s="43"/>
      <c r="AH534" s="7" t="str">
        <f t="shared" si="66"/>
        <v/>
      </c>
      <c r="AI534" s="7" t="str">
        <f>IFERROR(IF(AF534-AF533&lt;=0,"",AH534/SQRT(Table_pg5[[#This Row],[Удельное сопротивление грунта, Ом·м]])),AH534/SQRT(Table_pg5[[#This Row],[Удельное сопротивление грунта, Ом·м]]))</f>
        <v/>
      </c>
      <c r="AK534" s="62"/>
      <c r="AL534" s="44"/>
      <c r="AM534" s="43"/>
      <c r="AN534" s="7" t="str">
        <f t="shared" si="59"/>
        <v/>
      </c>
      <c r="AO534" s="7" t="str">
        <f>IFERROR(IF(AL534-AL533&lt;=0,"",AN534/SQRT(Table_pg6[[#This Row],[Удельное сопротивление грунта, Ом·м]])),AN534/SQRT(Table_pg6[[#This Row],[Удельное сопротивление грунта, Ом·м]]))</f>
        <v/>
      </c>
      <c r="AQ534" s="62"/>
      <c r="AR534" s="44"/>
      <c r="AS534" s="43"/>
      <c r="AT534" s="7" t="str">
        <f t="shared" si="67"/>
        <v/>
      </c>
      <c r="AU534" s="7" t="str">
        <f>IFERROR(IF(AR534-AR533&lt;=0,"",AT534/SQRT(Table_pg7[[#This Row],[Удельное сопротивление грунта, Ом·м]])),AT534/SQRT(Table_pg7[[#This Row],[Удельное сопротивление грунта, Ом·м]]))</f>
        <v/>
      </c>
      <c r="AW534" s="62"/>
      <c r="AX534" s="44"/>
      <c r="AY534" s="43"/>
      <c r="AZ534" s="7" t="str">
        <f t="shared" si="60"/>
        <v/>
      </c>
      <c r="BA534" s="7" t="str">
        <f>IFERROR(IF(AX534-AX533&lt;=0,"",AZ534/SQRT(Table_pg8[[#This Row],[Удельное сопротивление грунта, Ом·м]])),AZ534/SQRT(Table_pg8[[#This Row],[Удельное сопротивление грунта, Ом·м]]))</f>
        <v/>
      </c>
      <c r="BC534" s="62"/>
      <c r="BD534" s="44"/>
      <c r="BE534" s="43"/>
      <c r="BF534" s="7" t="str">
        <f t="shared" si="58"/>
        <v/>
      </c>
      <c r="BG534" s="7" t="str">
        <f>IFERROR(IF(BD534-AX553&lt;=0,"",BF534/SQRT(Table_pg9[[#This Row],[Удельное сопротивление грунта, Ом·м]])),BF534/SQRT(Table_pg9[[#This Row],[Удельное сопротивление грунта, Ом·м]]))</f>
        <v/>
      </c>
      <c r="BI534" s="62"/>
      <c r="BJ534" s="44"/>
      <c r="BK534" s="43"/>
      <c r="BL534" s="7" t="str">
        <f t="shared" si="61"/>
        <v/>
      </c>
      <c r="BM534" s="7" t="str">
        <f>IFERROR(IF(BJ534-BD563&lt;=0,"",BL534/SQRT(Table_pg10[[#This Row],[Удельное сопротивление грунта, Ом·м]])),BL534/SQRT(Table_pg10[[#This Row],[Удельное сопротивление грунта, Ом·м]]))</f>
        <v/>
      </c>
    </row>
    <row r="535" spans="1:65">
      <c r="A535" s="42"/>
      <c r="B535" s="44"/>
      <c r="C535" s="43"/>
      <c r="D535" s="7" t="str">
        <f t="shared" si="62"/>
        <v/>
      </c>
      <c r="E535" s="7" t="str">
        <f>IFERROR(IF(B535-B534&lt;=0,"",D535/SQRT(Table_pg[[#This Row],[Удельное сопротивление грунта, Ом·м]])),D535/SQRT(Table_pg[[#This Row],[Удельное сопротивление грунта, Ом·м]]))</f>
        <v/>
      </c>
      <c r="G535" s="49"/>
      <c r="H535" s="59"/>
      <c r="I535" s="56"/>
      <c r="J535" s="52" t="str">
        <f t="shared" si="63"/>
        <v/>
      </c>
      <c r="K535" s="7" t="str">
        <f>IFERROR(IF(H535-H534&lt;=0,"",J535/SQRT(Table_pg1[[#This Row],[Удельное сопротивление грунта, Ом·м]])),J535/SQRT(Table_pg1[[#This Row],[Удельное сопротивление грунта, Ом·м]]))</f>
        <v/>
      </c>
      <c r="M535" s="42"/>
      <c r="N535" s="44"/>
      <c r="O535" s="43"/>
      <c r="P535" s="7" t="str">
        <f t="shared" si="64"/>
        <v/>
      </c>
      <c r="Q535" s="7" t="str">
        <f>IFERROR(IF(N535-N534&lt;=0,"",P535/SQRT(Table_pg2[[#This Row],[Удельное сопротивление грунта, Ом·м]])),P535/SQRT(Table_pg2[[#This Row],[Удельное сопротивление грунта, Ом·м]]))</f>
        <v/>
      </c>
      <c r="S535" s="42"/>
      <c r="T535" s="44"/>
      <c r="U535" s="43"/>
      <c r="V535" s="7" t="str">
        <f t="shared" si="65"/>
        <v/>
      </c>
      <c r="W535" s="7" t="str">
        <f>IFERROR(IF(T535-T534&lt;=0,"",V535/SQRT(Table_pg3[[#This Row],[Удельное сопротивление грунта, Ом·м]])),V535/SQRT(Table_pg3[[#This Row],[Удельное сопротивление грунта, Ом·м]]))</f>
        <v/>
      </c>
      <c r="Y535" s="42"/>
      <c r="Z535" s="44"/>
      <c r="AA535" s="43"/>
      <c r="AB535" s="7" t="str">
        <f t="shared" si="68"/>
        <v/>
      </c>
      <c r="AC535" s="7" t="str">
        <f>IFERROR(IF(Z535-Z534&lt;=0,"",AB535/SQRT(Table_pg4[[#This Row],[Удельное сопротивление грунта, Ом·м]])),AB535/SQRT(Table_pg4[[#This Row],[Удельное сопротивление грунта, Ом·м]]))</f>
        <v/>
      </c>
      <c r="AE535" s="42"/>
      <c r="AF535" s="44"/>
      <c r="AG535" s="43"/>
      <c r="AH535" s="7" t="str">
        <f t="shared" si="66"/>
        <v/>
      </c>
      <c r="AI535" s="7" t="str">
        <f>IFERROR(IF(AF535-AF534&lt;=0,"",AH535/SQRT(Table_pg5[[#This Row],[Удельное сопротивление грунта, Ом·м]])),AH535/SQRT(Table_pg5[[#This Row],[Удельное сопротивление грунта, Ом·м]]))</f>
        <v/>
      </c>
      <c r="AK535" s="42"/>
      <c r="AL535" s="44"/>
      <c r="AM535" s="43"/>
      <c r="AN535" s="7" t="str">
        <f t="shared" si="59"/>
        <v/>
      </c>
      <c r="AO535" s="7" t="str">
        <f>IFERROR(IF(AL535-AL534&lt;=0,"",AN535/SQRT(Table_pg6[[#This Row],[Удельное сопротивление грунта, Ом·м]])),AN535/SQRT(Table_pg6[[#This Row],[Удельное сопротивление грунта, Ом·м]]))</f>
        <v/>
      </c>
      <c r="AQ535" s="42"/>
      <c r="AR535" s="44"/>
      <c r="AS535" s="43"/>
      <c r="AT535" s="7" t="str">
        <f t="shared" si="67"/>
        <v/>
      </c>
      <c r="AU535" s="7" t="str">
        <f>IFERROR(IF(AR535-AR534&lt;=0,"",AT535/SQRT(Table_pg7[[#This Row],[Удельное сопротивление грунта, Ом·м]])),AT535/SQRT(Table_pg7[[#This Row],[Удельное сопротивление грунта, Ом·м]]))</f>
        <v/>
      </c>
      <c r="AW535" s="42"/>
      <c r="AX535" s="44"/>
      <c r="AY535" s="43"/>
      <c r="AZ535" s="7" t="str">
        <f t="shared" si="60"/>
        <v/>
      </c>
      <c r="BA535" s="7" t="str">
        <f>IFERROR(IF(AX535-AX534&lt;=0,"",AZ535/SQRT(Table_pg8[[#This Row],[Удельное сопротивление грунта, Ом·м]])),AZ535/SQRT(Table_pg8[[#This Row],[Удельное сопротивление грунта, Ом·м]]))</f>
        <v/>
      </c>
      <c r="BC535" s="42"/>
      <c r="BD535" s="44"/>
      <c r="BE535" s="43"/>
      <c r="BF535" s="7" t="str">
        <f t="shared" si="58"/>
        <v/>
      </c>
      <c r="BG535" s="7" t="str">
        <f>IFERROR(IF(BD535-AX554&lt;=0,"",BF535/SQRT(Table_pg9[[#This Row],[Удельное сопротивление грунта, Ом·м]])),BF535/SQRT(Table_pg9[[#This Row],[Удельное сопротивление грунта, Ом·м]]))</f>
        <v/>
      </c>
      <c r="BI535" s="42"/>
      <c r="BJ535" s="44"/>
      <c r="BK535" s="43"/>
      <c r="BL535" s="7" t="str">
        <f t="shared" si="61"/>
        <v/>
      </c>
      <c r="BM535" s="7" t="str">
        <f>IFERROR(IF(BJ535-BD564&lt;=0,"",BL535/SQRT(Table_pg10[[#This Row],[Удельное сопротивление грунта, Ом·м]])),BL535/SQRT(Table_pg10[[#This Row],[Удельное сопротивление грунта, Ом·м]]))</f>
        <v/>
      </c>
    </row>
    <row r="536" spans="1:65">
      <c r="A536" s="62"/>
      <c r="B536" s="44"/>
      <c r="C536" s="43"/>
      <c r="D536" s="7" t="str">
        <f t="shared" si="62"/>
        <v/>
      </c>
      <c r="E536" s="7" t="str">
        <f>IFERROR(IF(B536-B535&lt;=0,"",D536/SQRT(Table_pg[[#This Row],[Удельное сопротивление грунта, Ом·м]])),D536/SQRT(Table_pg[[#This Row],[Удельное сопротивление грунта, Ом·м]]))</f>
        <v/>
      </c>
      <c r="G536" s="38"/>
      <c r="H536" s="58"/>
      <c r="I536" s="55"/>
      <c r="J536" s="53" t="str">
        <f t="shared" si="63"/>
        <v/>
      </c>
      <c r="K536" s="7" t="str">
        <f>IFERROR(IF(H536-H535&lt;=0,"",J536/SQRT(Table_pg1[[#This Row],[Удельное сопротивление грунта, Ом·м]])),J536/SQRT(Table_pg1[[#This Row],[Удельное сопротивление грунта, Ом·м]]))</f>
        <v/>
      </c>
      <c r="M536" s="62"/>
      <c r="N536" s="44"/>
      <c r="O536" s="43"/>
      <c r="P536" s="7" t="str">
        <f t="shared" si="64"/>
        <v/>
      </c>
      <c r="Q536" s="7" t="str">
        <f>IFERROR(IF(N536-N535&lt;=0,"",P536/SQRT(Table_pg2[[#This Row],[Удельное сопротивление грунта, Ом·м]])),P536/SQRT(Table_pg2[[#This Row],[Удельное сопротивление грунта, Ом·м]]))</f>
        <v/>
      </c>
      <c r="S536" s="62"/>
      <c r="T536" s="44"/>
      <c r="U536" s="43"/>
      <c r="V536" s="7" t="str">
        <f t="shared" si="65"/>
        <v/>
      </c>
      <c r="W536" s="7" t="str">
        <f>IFERROR(IF(T536-T535&lt;=0,"",V536/SQRT(Table_pg3[[#This Row],[Удельное сопротивление грунта, Ом·м]])),V536/SQRT(Table_pg3[[#This Row],[Удельное сопротивление грунта, Ом·м]]))</f>
        <v/>
      </c>
      <c r="Y536" s="62"/>
      <c r="Z536" s="44"/>
      <c r="AA536" s="43"/>
      <c r="AB536" s="7" t="str">
        <f t="shared" si="68"/>
        <v/>
      </c>
      <c r="AC536" s="7" t="str">
        <f>IFERROR(IF(Z536-Z535&lt;=0,"",AB536/SQRT(Table_pg4[[#This Row],[Удельное сопротивление грунта, Ом·м]])),AB536/SQRT(Table_pg4[[#This Row],[Удельное сопротивление грунта, Ом·м]]))</f>
        <v/>
      </c>
      <c r="AE536" s="62"/>
      <c r="AF536" s="44"/>
      <c r="AG536" s="43"/>
      <c r="AH536" s="7" t="str">
        <f t="shared" si="66"/>
        <v/>
      </c>
      <c r="AI536" s="7" t="str">
        <f>IFERROR(IF(AF536-AF535&lt;=0,"",AH536/SQRT(Table_pg5[[#This Row],[Удельное сопротивление грунта, Ом·м]])),AH536/SQRT(Table_pg5[[#This Row],[Удельное сопротивление грунта, Ом·м]]))</f>
        <v/>
      </c>
      <c r="AK536" s="62"/>
      <c r="AL536" s="44"/>
      <c r="AM536" s="43"/>
      <c r="AN536" s="7" t="str">
        <f t="shared" si="59"/>
        <v/>
      </c>
      <c r="AO536" s="7" t="str">
        <f>IFERROR(IF(AL536-AL535&lt;=0,"",AN536/SQRT(Table_pg6[[#This Row],[Удельное сопротивление грунта, Ом·м]])),AN536/SQRT(Table_pg6[[#This Row],[Удельное сопротивление грунта, Ом·м]]))</f>
        <v/>
      </c>
      <c r="AQ536" s="62"/>
      <c r="AR536" s="44"/>
      <c r="AS536" s="43"/>
      <c r="AT536" s="7" t="str">
        <f t="shared" si="67"/>
        <v/>
      </c>
      <c r="AU536" s="7" t="str">
        <f>IFERROR(IF(AR536-AR535&lt;=0,"",AT536/SQRT(Table_pg7[[#This Row],[Удельное сопротивление грунта, Ом·м]])),AT536/SQRT(Table_pg7[[#This Row],[Удельное сопротивление грунта, Ом·м]]))</f>
        <v/>
      </c>
      <c r="AW536" s="62"/>
      <c r="AX536" s="44"/>
      <c r="AY536" s="43"/>
      <c r="AZ536" s="7" t="str">
        <f t="shared" si="60"/>
        <v/>
      </c>
      <c r="BA536" s="7" t="str">
        <f>IFERROR(IF(AX536-AX535&lt;=0,"",AZ536/SQRT(Table_pg8[[#This Row],[Удельное сопротивление грунта, Ом·м]])),AZ536/SQRT(Table_pg8[[#This Row],[Удельное сопротивление грунта, Ом·м]]))</f>
        <v/>
      </c>
      <c r="BC536" s="62"/>
      <c r="BD536" s="44"/>
      <c r="BE536" s="43"/>
      <c r="BF536" s="7" t="str">
        <f t="shared" si="58"/>
        <v/>
      </c>
      <c r="BG536" s="7" t="str">
        <f>IFERROR(IF(BD536-AX555&lt;=0,"",BF536/SQRT(Table_pg9[[#This Row],[Удельное сопротивление грунта, Ом·м]])),BF536/SQRT(Table_pg9[[#This Row],[Удельное сопротивление грунта, Ом·м]]))</f>
        <v/>
      </c>
      <c r="BI536" s="62"/>
      <c r="BJ536" s="44"/>
      <c r="BK536" s="43"/>
      <c r="BL536" s="7" t="str">
        <f t="shared" si="61"/>
        <v/>
      </c>
      <c r="BM536" s="7" t="str">
        <f>IFERROR(IF(BJ536-BD565&lt;=0,"",BL536/SQRT(Table_pg10[[#This Row],[Удельное сопротивление грунта, Ом·м]])),BL536/SQRT(Table_pg10[[#This Row],[Удельное сопротивление грунта, Ом·м]]))</f>
        <v/>
      </c>
    </row>
    <row r="537" spans="1:65">
      <c r="A537" s="42"/>
      <c r="B537" s="44"/>
      <c r="C537" s="43"/>
      <c r="D537" s="7" t="str">
        <f t="shared" si="62"/>
        <v/>
      </c>
      <c r="E537" s="7" t="str">
        <f>IFERROR(IF(B537-B536&lt;=0,"",D537/SQRT(Table_pg[[#This Row],[Удельное сопротивление грунта, Ом·м]])),D537/SQRT(Table_pg[[#This Row],[Удельное сопротивление грунта, Ом·м]]))</f>
        <v/>
      </c>
      <c r="G537" s="49"/>
      <c r="H537" s="59"/>
      <c r="I537" s="56"/>
      <c r="J537" s="52" t="str">
        <f t="shared" si="63"/>
        <v/>
      </c>
      <c r="K537" s="7" t="str">
        <f>IFERROR(IF(H537-H536&lt;=0,"",J537/SQRT(Table_pg1[[#This Row],[Удельное сопротивление грунта, Ом·м]])),J537/SQRT(Table_pg1[[#This Row],[Удельное сопротивление грунта, Ом·м]]))</f>
        <v/>
      </c>
      <c r="M537" s="42"/>
      <c r="N537" s="44"/>
      <c r="O537" s="43"/>
      <c r="P537" s="7" t="str">
        <f t="shared" si="64"/>
        <v/>
      </c>
      <c r="Q537" s="7" t="str">
        <f>IFERROR(IF(N537-N536&lt;=0,"",P537/SQRT(Table_pg2[[#This Row],[Удельное сопротивление грунта, Ом·м]])),P537/SQRT(Table_pg2[[#This Row],[Удельное сопротивление грунта, Ом·м]]))</f>
        <v/>
      </c>
      <c r="S537" s="42"/>
      <c r="T537" s="44"/>
      <c r="U537" s="43"/>
      <c r="V537" s="7" t="str">
        <f t="shared" si="65"/>
        <v/>
      </c>
      <c r="W537" s="7" t="str">
        <f>IFERROR(IF(T537-T536&lt;=0,"",V537/SQRT(Table_pg3[[#This Row],[Удельное сопротивление грунта, Ом·м]])),V537/SQRT(Table_pg3[[#This Row],[Удельное сопротивление грунта, Ом·м]]))</f>
        <v/>
      </c>
      <c r="Y537" s="42"/>
      <c r="Z537" s="44"/>
      <c r="AA537" s="43"/>
      <c r="AB537" s="7" t="str">
        <f t="shared" si="68"/>
        <v/>
      </c>
      <c r="AC537" s="7" t="str">
        <f>IFERROR(IF(Z537-Z536&lt;=0,"",AB537/SQRT(Table_pg4[[#This Row],[Удельное сопротивление грунта, Ом·м]])),AB537/SQRT(Table_pg4[[#This Row],[Удельное сопротивление грунта, Ом·м]]))</f>
        <v/>
      </c>
      <c r="AE537" s="42"/>
      <c r="AF537" s="44"/>
      <c r="AG537" s="43"/>
      <c r="AH537" s="7" t="str">
        <f t="shared" si="66"/>
        <v/>
      </c>
      <c r="AI537" s="7" t="str">
        <f>IFERROR(IF(AF537-AF536&lt;=0,"",AH537/SQRT(Table_pg5[[#This Row],[Удельное сопротивление грунта, Ом·м]])),AH537/SQRT(Table_pg5[[#This Row],[Удельное сопротивление грунта, Ом·м]]))</f>
        <v/>
      </c>
      <c r="AK537" s="42"/>
      <c r="AL537" s="44"/>
      <c r="AM537" s="43"/>
      <c r="AN537" s="7" t="str">
        <f t="shared" si="59"/>
        <v/>
      </c>
      <c r="AO537" s="7" t="str">
        <f>IFERROR(IF(AL537-AL536&lt;=0,"",AN537/SQRT(Table_pg6[[#This Row],[Удельное сопротивление грунта, Ом·м]])),AN537/SQRT(Table_pg6[[#This Row],[Удельное сопротивление грунта, Ом·м]]))</f>
        <v/>
      </c>
      <c r="AQ537" s="42"/>
      <c r="AR537" s="44"/>
      <c r="AS537" s="43"/>
      <c r="AT537" s="7" t="str">
        <f t="shared" si="67"/>
        <v/>
      </c>
      <c r="AU537" s="7" t="str">
        <f>IFERROR(IF(AR537-AR536&lt;=0,"",AT537/SQRT(Table_pg7[[#This Row],[Удельное сопротивление грунта, Ом·м]])),AT537/SQRT(Table_pg7[[#This Row],[Удельное сопротивление грунта, Ом·м]]))</f>
        <v/>
      </c>
      <c r="AW537" s="42"/>
      <c r="AX537" s="44"/>
      <c r="AY537" s="43"/>
      <c r="AZ537" s="7" t="str">
        <f t="shared" si="60"/>
        <v/>
      </c>
      <c r="BA537" s="7" t="str">
        <f>IFERROR(IF(AX537-AX536&lt;=0,"",AZ537/SQRT(Table_pg8[[#This Row],[Удельное сопротивление грунта, Ом·м]])),AZ537/SQRT(Table_pg8[[#This Row],[Удельное сопротивление грунта, Ом·м]]))</f>
        <v/>
      </c>
      <c r="BC537" s="42"/>
      <c r="BD537" s="44"/>
      <c r="BE537" s="43"/>
      <c r="BF537" s="7" t="str">
        <f t="shared" si="58"/>
        <v/>
      </c>
      <c r="BG537" s="7" t="str">
        <f>IFERROR(IF(BD537-AX556&lt;=0,"",BF537/SQRT(Table_pg9[[#This Row],[Удельное сопротивление грунта, Ом·м]])),BF537/SQRT(Table_pg9[[#This Row],[Удельное сопротивление грунта, Ом·м]]))</f>
        <v/>
      </c>
      <c r="BI537" s="42"/>
      <c r="BJ537" s="44"/>
      <c r="BK537" s="43"/>
      <c r="BL537" s="7" t="str">
        <f t="shared" si="61"/>
        <v/>
      </c>
      <c r="BM537" s="7" t="str">
        <f>IFERROR(IF(BJ537-BD566&lt;=0,"",BL537/SQRT(Table_pg10[[#This Row],[Удельное сопротивление грунта, Ом·м]])),BL537/SQRT(Table_pg10[[#This Row],[Удельное сопротивление грунта, Ом·м]]))</f>
        <v/>
      </c>
    </row>
    <row r="538" spans="1:65">
      <c r="A538" s="62"/>
      <c r="B538" s="44"/>
      <c r="C538" s="43"/>
      <c r="D538" s="7" t="str">
        <f t="shared" si="62"/>
        <v/>
      </c>
      <c r="E538" s="7" t="str">
        <f>IFERROR(IF(B538-B537&lt;=0,"",D538/SQRT(Table_pg[[#This Row],[Удельное сопротивление грунта, Ом·м]])),D538/SQRT(Table_pg[[#This Row],[Удельное сопротивление грунта, Ом·м]]))</f>
        <v/>
      </c>
      <c r="G538" s="38"/>
      <c r="H538" s="58"/>
      <c r="I538" s="55"/>
      <c r="J538" s="53" t="str">
        <f t="shared" si="63"/>
        <v/>
      </c>
      <c r="K538" s="7" t="str">
        <f>IFERROR(IF(H538-H537&lt;=0,"",J538/SQRT(Table_pg1[[#This Row],[Удельное сопротивление грунта, Ом·м]])),J538/SQRT(Table_pg1[[#This Row],[Удельное сопротивление грунта, Ом·м]]))</f>
        <v/>
      </c>
      <c r="M538" s="62"/>
      <c r="N538" s="44"/>
      <c r="O538" s="43"/>
      <c r="P538" s="7" t="str">
        <f t="shared" si="64"/>
        <v/>
      </c>
      <c r="Q538" s="7" t="str">
        <f>IFERROR(IF(N538-N537&lt;=0,"",P538/SQRT(Table_pg2[[#This Row],[Удельное сопротивление грунта, Ом·м]])),P538/SQRT(Table_pg2[[#This Row],[Удельное сопротивление грунта, Ом·м]]))</f>
        <v/>
      </c>
      <c r="S538" s="62"/>
      <c r="T538" s="44"/>
      <c r="U538" s="43"/>
      <c r="V538" s="7" t="str">
        <f t="shared" si="65"/>
        <v/>
      </c>
      <c r="W538" s="7" t="str">
        <f>IFERROR(IF(T538-T537&lt;=0,"",V538/SQRT(Table_pg3[[#This Row],[Удельное сопротивление грунта, Ом·м]])),V538/SQRT(Table_pg3[[#This Row],[Удельное сопротивление грунта, Ом·м]]))</f>
        <v/>
      </c>
      <c r="Y538" s="62"/>
      <c r="Z538" s="44"/>
      <c r="AA538" s="43"/>
      <c r="AB538" s="7" t="str">
        <f t="shared" si="68"/>
        <v/>
      </c>
      <c r="AC538" s="7" t="str">
        <f>IFERROR(IF(Z538-Z537&lt;=0,"",AB538/SQRT(Table_pg4[[#This Row],[Удельное сопротивление грунта, Ом·м]])),AB538/SQRT(Table_pg4[[#This Row],[Удельное сопротивление грунта, Ом·м]]))</f>
        <v/>
      </c>
      <c r="AE538" s="62"/>
      <c r="AF538" s="44"/>
      <c r="AG538" s="43"/>
      <c r="AH538" s="7" t="str">
        <f t="shared" si="66"/>
        <v/>
      </c>
      <c r="AI538" s="7" t="str">
        <f>IFERROR(IF(AF538-AF537&lt;=0,"",AH538/SQRT(Table_pg5[[#This Row],[Удельное сопротивление грунта, Ом·м]])),AH538/SQRT(Table_pg5[[#This Row],[Удельное сопротивление грунта, Ом·м]]))</f>
        <v/>
      </c>
      <c r="AK538" s="62"/>
      <c r="AL538" s="44"/>
      <c r="AM538" s="43"/>
      <c r="AN538" s="7" t="str">
        <f t="shared" si="59"/>
        <v/>
      </c>
      <c r="AO538" s="7" t="str">
        <f>IFERROR(IF(AL538-AL537&lt;=0,"",AN538/SQRT(Table_pg6[[#This Row],[Удельное сопротивление грунта, Ом·м]])),AN538/SQRT(Table_pg6[[#This Row],[Удельное сопротивление грунта, Ом·м]]))</f>
        <v/>
      </c>
      <c r="AQ538" s="62"/>
      <c r="AR538" s="44"/>
      <c r="AS538" s="43"/>
      <c r="AT538" s="7" t="str">
        <f t="shared" si="67"/>
        <v/>
      </c>
      <c r="AU538" s="7" t="str">
        <f>IFERROR(IF(AR538-AR537&lt;=0,"",AT538/SQRT(Table_pg7[[#This Row],[Удельное сопротивление грунта, Ом·м]])),AT538/SQRT(Table_pg7[[#This Row],[Удельное сопротивление грунта, Ом·м]]))</f>
        <v/>
      </c>
      <c r="AW538" s="62"/>
      <c r="AX538" s="44"/>
      <c r="AY538" s="43"/>
      <c r="AZ538" s="7" t="str">
        <f t="shared" si="60"/>
        <v/>
      </c>
      <c r="BA538" s="7" t="str">
        <f>IFERROR(IF(AX538-AX537&lt;=0,"",AZ538/SQRT(Table_pg8[[#This Row],[Удельное сопротивление грунта, Ом·м]])),AZ538/SQRT(Table_pg8[[#This Row],[Удельное сопротивление грунта, Ом·м]]))</f>
        <v/>
      </c>
      <c r="BC538" s="62"/>
      <c r="BD538" s="44"/>
      <c r="BE538" s="43"/>
      <c r="BF538" s="7" t="str">
        <f t="shared" si="58"/>
        <v/>
      </c>
      <c r="BG538" s="7" t="str">
        <f>IFERROR(IF(BD538-AX557&lt;=0,"",BF538/SQRT(Table_pg9[[#This Row],[Удельное сопротивление грунта, Ом·м]])),BF538/SQRT(Table_pg9[[#This Row],[Удельное сопротивление грунта, Ом·м]]))</f>
        <v/>
      </c>
      <c r="BI538" s="62"/>
      <c r="BJ538" s="44"/>
      <c r="BK538" s="43"/>
      <c r="BL538" s="7" t="str">
        <f t="shared" si="61"/>
        <v/>
      </c>
      <c r="BM538" s="7" t="str">
        <f>IFERROR(IF(BJ538-BD567&lt;=0,"",BL538/SQRT(Table_pg10[[#This Row],[Удельное сопротивление грунта, Ом·м]])),BL538/SQRT(Table_pg10[[#This Row],[Удельное сопротивление грунта, Ом·м]]))</f>
        <v/>
      </c>
    </row>
    <row r="539" spans="1:65">
      <c r="A539" s="42"/>
      <c r="B539" s="44"/>
      <c r="C539" s="43"/>
      <c r="D539" s="7" t="str">
        <f t="shared" si="62"/>
        <v/>
      </c>
      <c r="E539" s="7" t="str">
        <f>IFERROR(IF(B539-B538&lt;=0,"",D539/SQRT(Table_pg[[#This Row],[Удельное сопротивление грунта, Ом·м]])),D539/SQRT(Table_pg[[#This Row],[Удельное сопротивление грунта, Ом·м]]))</f>
        <v/>
      </c>
      <c r="G539" s="49"/>
      <c r="H539" s="59"/>
      <c r="I539" s="56"/>
      <c r="J539" s="52" t="str">
        <f t="shared" si="63"/>
        <v/>
      </c>
      <c r="K539" s="7" t="str">
        <f>IFERROR(IF(H539-H538&lt;=0,"",J539/SQRT(Table_pg1[[#This Row],[Удельное сопротивление грунта, Ом·м]])),J539/SQRT(Table_pg1[[#This Row],[Удельное сопротивление грунта, Ом·м]]))</f>
        <v/>
      </c>
      <c r="M539" s="42"/>
      <c r="N539" s="44"/>
      <c r="O539" s="43"/>
      <c r="P539" s="7" t="str">
        <f t="shared" si="64"/>
        <v/>
      </c>
      <c r="Q539" s="7" t="str">
        <f>IFERROR(IF(N539-N538&lt;=0,"",P539/SQRT(Table_pg2[[#This Row],[Удельное сопротивление грунта, Ом·м]])),P539/SQRT(Table_pg2[[#This Row],[Удельное сопротивление грунта, Ом·м]]))</f>
        <v/>
      </c>
      <c r="S539" s="42"/>
      <c r="T539" s="44"/>
      <c r="U539" s="43"/>
      <c r="V539" s="7" t="str">
        <f t="shared" si="65"/>
        <v/>
      </c>
      <c r="W539" s="7" t="str">
        <f>IFERROR(IF(T539-T538&lt;=0,"",V539/SQRT(Table_pg3[[#This Row],[Удельное сопротивление грунта, Ом·м]])),V539/SQRT(Table_pg3[[#This Row],[Удельное сопротивление грунта, Ом·м]]))</f>
        <v/>
      </c>
      <c r="Y539" s="42"/>
      <c r="Z539" s="44"/>
      <c r="AA539" s="43"/>
      <c r="AB539" s="7" t="str">
        <f t="shared" si="68"/>
        <v/>
      </c>
      <c r="AC539" s="7" t="str">
        <f>IFERROR(IF(Z539-Z538&lt;=0,"",AB539/SQRT(Table_pg4[[#This Row],[Удельное сопротивление грунта, Ом·м]])),AB539/SQRT(Table_pg4[[#This Row],[Удельное сопротивление грунта, Ом·м]]))</f>
        <v/>
      </c>
      <c r="AE539" s="42"/>
      <c r="AF539" s="44"/>
      <c r="AG539" s="43"/>
      <c r="AH539" s="7" t="str">
        <f t="shared" si="66"/>
        <v/>
      </c>
      <c r="AI539" s="7" t="str">
        <f>IFERROR(IF(AF539-AF538&lt;=0,"",AH539/SQRT(Table_pg5[[#This Row],[Удельное сопротивление грунта, Ом·м]])),AH539/SQRT(Table_pg5[[#This Row],[Удельное сопротивление грунта, Ом·м]]))</f>
        <v/>
      </c>
      <c r="AK539" s="42"/>
      <c r="AL539" s="44"/>
      <c r="AM539" s="43"/>
      <c r="AN539" s="7" t="str">
        <f t="shared" si="59"/>
        <v/>
      </c>
      <c r="AO539" s="7" t="str">
        <f>IFERROR(IF(AL539-AL538&lt;=0,"",AN539/SQRT(Table_pg6[[#This Row],[Удельное сопротивление грунта, Ом·м]])),AN539/SQRT(Table_pg6[[#This Row],[Удельное сопротивление грунта, Ом·м]]))</f>
        <v/>
      </c>
      <c r="AQ539" s="42"/>
      <c r="AR539" s="44"/>
      <c r="AS539" s="43"/>
      <c r="AT539" s="7" t="str">
        <f t="shared" si="67"/>
        <v/>
      </c>
      <c r="AU539" s="7" t="str">
        <f>IFERROR(IF(AR539-AR538&lt;=0,"",AT539/SQRT(Table_pg7[[#This Row],[Удельное сопротивление грунта, Ом·м]])),AT539/SQRT(Table_pg7[[#This Row],[Удельное сопротивление грунта, Ом·м]]))</f>
        <v/>
      </c>
      <c r="AW539" s="42"/>
      <c r="AX539" s="44"/>
      <c r="AY539" s="43"/>
      <c r="AZ539" s="7" t="str">
        <f t="shared" si="60"/>
        <v/>
      </c>
      <c r="BA539" s="7" t="str">
        <f>IFERROR(IF(AX539-AX538&lt;=0,"",AZ539/SQRT(Table_pg8[[#This Row],[Удельное сопротивление грунта, Ом·м]])),AZ539/SQRT(Table_pg8[[#This Row],[Удельное сопротивление грунта, Ом·м]]))</f>
        <v/>
      </c>
      <c r="BC539" s="42"/>
      <c r="BD539" s="44"/>
      <c r="BE539" s="43"/>
      <c r="BF539" s="7" t="str">
        <f t="shared" si="58"/>
        <v/>
      </c>
      <c r="BG539" s="7" t="str">
        <f>IFERROR(IF(BD539-AX558&lt;=0,"",BF539/SQRT(Table_pg9[[#This Row],[Удельное сопротивление грунта, Ом·м]])),BF539/SQRT(Table_pg9[[#This Row],[Удельное сопротивление грунта, Ом·м]]))</f>
        <v/>
      </c>
      <c r="BI539" s="42"/>
      <c r="BJ539" s="44"/>
      <c r="BK539" s="43"/>
      <c r="BL539" s="7" t="str">
        <f t="shared" si="61"/>
        <v/>
      </c>
      <c r="BM539" s="7" t="str">
        <f>IFERROR(IF(BJ539-BD568&lt;=0,"",BL539/SQRT(Table_pg10[[#This Row],[Удельное сопротивление грунта, Ом·м]])),BL539/SQRT(Table_pg10[[#This Row],[Удельное сопротивление грунта, Ом·м]]))</f>
        <v/>
      </c>
    </row>
    <row r="540" spans="1:65">
      <c r="A540" s="62"/>
      <c r="B540" s="44"/>
      <c r="C540" s="43"/>
      <c r="D540" s="7" t="str">
        <f t="shared" si="62"/>
        <v/>
      </c>
      <c r="E540" s="7" t="str">
        <f>IFERROR(IF(B540-B539&lt;=0,"",D540/SQRT(Table_pg[[#This Row],[Удельное сопротивление грунта, Ом·м]])),D540/SQRT(Table_pg[[#This Row],[Удельное сопротивление грунта, Ом·м]]))</f>
        <v/>
      </c>
      <c r="G540" s="38"/>
      <c r="H540" s="58"/>
      <c r="I540" s="55"/>
      <c r="J540" s="53" t="str">
        <f t="shared" si="63"/>
        <v/>
      </c>
      <c r="K540" s="7" t="str">
        <f>IFERROR(IF(H540-H539&lt;=0,"",J540/SQRT(Table_pg1[[#This Row],[Удельное сопротивление грунта, Ом·м]])),J540/SQRT(Table_pg1[[#This Row],[Удельное сопротивление грунта, Ом·м]]))</f>
        <v/>
      </c>
      <c r="M540" s="62"/>
      <c r="N540" s="44"/>
      <c r="O540" s="43"/>
      <c r="P540" s="7" t="str">
        <f t="shared" si="64"/>
        <v/>
      </c>
      <c r="Q540" s="7" t="str">
        <f>IFERROR(IF(N540-N539&lt;=0,"",P540/SQRT(Table_pg2[[#This Row],[Удельное сопротивление грунта, Ом·м]])),P540/SQRT(Table_pg2[[#This Row],[Удельное сопротивление грунта, Ом·м]]))</f>
        <v/>
      </c>
      <c r="S540" s="62"/>
      <c r="T540" s="44"/>
      <c r="U540" s="43"/>
      <c r="V540" s="7" t="str">
        <f t="shared" si="65"/>
        <v/>
      </c>
      <c r="W540" s="7" t="str">
        <f>IFERROR(IF(T540-T539&lt;=0,"",V540/SQRT(Table_pg3[[#This Row],[Удельное сопротивление грунта, Ом·м]])),V540/SQRT(Table_pg3[[#This Row],[Удельное сопротивление грунта, Ом·м]]))</f>
        <v/>
      </c>
      <c r="Y540" s="62"/>
      <c r="Z540" s="44"/>
      <c r="AA540" s="43"/>
      <c r="AB540" s="7" t="str">
        <f t="shared" si="68"/>
        <v/>
      </c>
      <c r="AC540" s="7" t="str">
        <f>IFERROR(IF(Z540-Z539&lt;=0,"",AB540/SQRT(Table_pg4[[#This Row],[Удельное сопротивление грунта, Ом·м]])),AB540/SQRT(Table_pg4[[#This Row],[Удельное сопротивление грунта, Ом·м]]))</f>
        <v/>
      </c>
      <c r="AE540" s="62"/>
      <c r="AF540" s="44"/>
      <c r="AG540" s="43"/>
      <c r="AH540" s="7" t="str">
        <f t="shared" si="66"/>
        <v/>
      </c>
      <c r="AI540" s="7" t="str">
        <f>IFERROR(IF(AF540-AF539&lt;=0,"",AH540/SQRT(Table_pg5[[#This Row],[Удельное сопротивление грунта, Ом·м]])),AH540/SQRT(Table_pg5[[#This Row],[Удельное сопротивление грунта, Ом·м]]))</f>
        <v/>
      </c>
      <c r="AK540" s="62"/>
      <c r="AL540" s="44"/>
      <c r="AM540" s="43"/>
      <c r="AN540" s="7" t="str">
        <f t="shared" si="59"/>
        <v/>
      </c>
      <c r="AO540" s="7" t="str">
        <f>IFERROR(IF(AL540-AL539&lt;=0,"",AN540/SQRT(Table_pg6[[#This Row],[Удельное сопротивление грунта, Ом·м]])),AN540/SQRT(Table_pg6[[#This Row],[Удельное сопротивление грунта, Ом·м]]))</f>
        <v/>
      </c>
      <c r="AQ540" s="62"/>
      <c r="AR540" s="44"/>
      <c r="AS540" s="43"/>
      <c r="AT540" s="7" t="str">
        <f t="shared" si="67"/>
        <v/>
      </c>
      <c r="AU540" s="7" t="str">
        <f>IFERROR(IF(AR540-AR539&lt;=0,"",AT540/SQRT(Table_pg7[[#This Row],[Удельное сопротивление грунта, Ом·м]])),AT540/SQRT(Table_pg7[[#This Row],[Удельное сопротивление грунта, Ом·м]]))</f>
        <v/>
      </c>
      <c r="AW540" s="62"/>
      <c r="AX540" s="44"/>
      <c r="AY540" s="43"/>
      <c r="AZ540" s="7" t="str">
        <f t="shared" si="60"/>
        <v/>
      </c>
      <c r="BA540" s="7" t="str">
        <f>IFERROR(IF(AX540-AX539&lt;=0,"",AZ540/SQRT(Table_pg8[[#This Row],[Удельное сопротивление грунта, Ом·м]])),AZ540/SQRT(Table_pg8[[#This Row],[Удельное сопротивление грунта, Ом·м]]))</f>
        <v/>
      </c>
      <c r="BC540" s="62"/>
      <c r="BD540" s="44"/>
      <c r="BE540" s="43"/>
      <c r="BF540" s="7" t="str">
        <f t="shared" si="58"/>
        <v/>
      </c>
      <c r="BG540" s="7" t="str">
        <f>IFERROR(IF(BD540-AX559&lt;=0,"",BF540/SQRT(Table_pg9[[#This Row],[Удельное сопротивление грунта, Ом·м]])),BF540/SQRT(Table_pg9[[#This Row],[Удельное сопротивление грунта, Ом·м]]))</f>
        <v/>
      </c>
      <c r="BI540" s="62"/>
      <c r="BJ540" s="44"/>
      <c r="BK540" s="43"/>
      <c r="BL540" s="7" t="str">
        <f t="shared" si="61"/>
        <v/>
      </c>
      <c r="BM540" s="7" t="str">
        <f>IFERROR(IF(BJ540-BD569&lt;=0,"",BL540/SQRT(Table_pg10[[#This Row],[Удельное сопротивление грунта, Ом·м]])),BL540/SQRT(Table_pg10[[#This Row],[Удельное сопротивление грунта, Ом·м]]))</f>
        <v/>
      </c>
    </row>
    <row r="541" spans="1:65">
      <c r="A541" s="42"/>
      <c r="B541" s="44"/>
      <c r="C541" s="43"/>
      <c r="D541" s="7" t="str">
        <f t="shared" si="62"/>
        <v/>
      </c>
      <c r="E541" s="7" t="str">
        <f>IFERROR(IF(B541-B540&lt;=0,"",D541/SQRT(Table_pg[[#This Row],[Удельное сопротивление грунта, Ом·м]])),D541/SQRT(Table_pg[[#This Row],[Удельное сопротивление грунта, Ом·м]]))</f>
        <v/>
      </c>
      <c r="G541" s="49"/>
      <c r="H541" s="59"/>
      <c r="I541" s="56"/>
      <c r="J541" s="52" t="str">
        <f t="shared" si="63"/>
        <v/>
      </c>
      <c r="K541" s="7" t="str">
        <f>IFERROR(IF(H541-H540&lt;=0,"",J541/SQRT(Table_pg1[[#This Row],[Удельное сопротивление грунта, Ом·м]])),J541/SQRT(Table_pg1[[#This Row],[Удельное сопротивление грунта, Ом·м]]))</f>
        <v/>
      </c>
      <c r="M541" s="42"/>
      <c r="N541" s="44"/>
      <c r="O541" s="43"/>
      <c r="P541" s="7" t="str">
        <f t="shared" si="64"/>
        <v/>
      </c>
      <c r="Q541" s="7" t="str">
        <f>IFERROR(IF(N541-N540&lt;=0,"",P541/SQRT(Table_pg2[[#This Row],[Удельное сопротивление грунта, Ом·м]])),P541/SQRT(Table_pg2[[#This Row],[Удельное сопротивление грунта, Ом·м]]))</f>
        <v/>
      </c>
      <c r="S541" s="42"/>
      <c r="T541" s="44"/>
      <c r="U541" s="43"/>
      <c r="V541" s="7" t="str">
        <f t="shared" si="65"/>
        <v/>
      </c>
      <c r="W541" s="7" t="str">
        <f>IFERROR(IF(T541-T540&lt;=0,"",V541/SQRT(Table_pg3[[#This Row],[Удельное сопротивление грунта, Ом·м]])),V541/SQRT(Table_pg3[[#This Row],[Удельное сопротивление грунта, Ом·м]]))</f>
        <v/>
      </c>
      <c r="Y541" s="42"/>
      <c r="Z541" s="44"/>
      <c r="AA541" s="43"/>
      <c r="AB541" s="7" t="str">
        <f t="shared" si="68"/>
        <v/>
      </c>
      <c r="AC541" s="7" t="str">
        <f>IFERROR(IF(Z541-Z540&lt;=0,"",AB541/SQRT(Table_pg4[[#This Row],[Удельное сопротивление грунта, Ом·м]])),AB541/SQRT(Table_pg4[[#This Row],[Удельное сопротивление грунта, Ом·м]]))</f>
        <v/>
      </c>
      <c r="AE541" s="42"/>
      <c r="AF541" s="44"/>
      <c r="AG541" s="43"/>
      <c r="AH541" s="7" t="str">
        <f t="shared" si="66"/>
        <v/>
      </c>
      <c r="AI541" s="7" t="str">
        <f>IFERROR(IF(AF541-AF540&lt;=0,"",AH541/SQRT(Table_pg5[[#This Row],[Удельное сопротивление грунта, Ом·м]])),AH541/SQRT(Table_pg5[[#This Row],[Удельное сопротивление грунта, Ом·м]]))</f>
        <v/>
      </c>
      <c r="AK541" s="42"/>
      <c r="AL541" s="44"/>
      <c r="AM541" s="43"/>
      <c r="AN541" s="7" t="str">
        <f t="shared" si="59"/>
        <v/>
      </c>
      <c r="AO541" s="7" t="str">
        <f>IFERROR(IF(AL541-AL540&lt;=0,"",AN541/SQRT(Table_pg6[[#This Row],[Удельное сопротивление грунта, Ом·м]])),AN541/SQRT(Table_pg6[[#This Row],[Удельное сопротивление грунта, Ом·м]]))</f>
        <v/>
      </c>
      <c r="AQ541" s="42"/>
      <c r="AR541" s="44"/>
      <c r="AS541" s="43"/>
      <c r="AT541" s="7" t="str">
        <f t="shared" si="67"/>
        <v/>
      </c>
      <c r="AU541" s="7" t="str">
        <f>IFERROR(IF(AR541-AR540&lt;=0,"",AT541/SQRT(Table_pg7[[#This Row],[Удельное сопротивление грунта, Ом·м]])),AT541/SQRT(Table_pg7[[#This Row],[Удельное сопротивление грунта, Ом·м]]))</f>
        <v/>
      </c>
      <c r="AW541" s="42"/>
      <c r="AX541" s="44"/>
      <c r="AY541" s="43"/>
      <c r="AZ541" s="7" t="str">
        <f t="shared" si="60"/>
        <v/>
      </c>
      <c r="BA541" s="7" t="str">
        <f>IFERROR(IF(AX541-AX540&lt;=0,"",AZ541/SQRT(Table_pg8[[#This Row],[Удельное сопротивление грунта, Ом·м]])),AZ541/SQRT(Table_pg8[[#This Row],[Удельное сопротивление грунта, Ом·м]]))</f>
        <v/>
      </c>
      <c r="BC541" s="42"/>
      <c r="BD541" s="44"/>
      <c r="BE541" s="43"/>
      <c r="BF541" s="7" t="str">
        <f t="shared" si="58"/>
        <v/>
      </c>
      <c r="BG541" s="7" t="str">
        <f>IFERROR(IF(BD541-AX560&lt;=0,"",BF541/SQRT(Table_pg9[[#This Row],[Удельное сопротивление грунта, Ом·м]])),BF541/SQRT(Table_pg9[[#This Row],[Удельное сопротивление грунта, Ом·м]]))</f>
        <v/>
      </c>
      <c r="BI541" s="42"/>
      <c r="BJ541" s="44"/>
      <c r="BK541" s="43"/>
      <c r="BL541" s="7" t="str">
        <f t="shared" si="61"/>
        <v/>
      </c>
      <c r="BM541" s="7" t="str">
        <f>IFERROR(IF(BJ541-BD570&lt;=0,"",BL541/SQRT(Table_pg10[[#This Row],[Удельное сопротивление грунта, Ом·м]])),BL541/SQRT(Table_pg10[[#This Row],[Удельное сопротивление грунта, Ом·м]]))</f>
        <v/>
      </c>
    </row>
    <row r="542" spans="1:65">
      <c r="A542" s="62"/>
      <c r="B542" s="44"/>
      <c r="C542" s="43"/>
      <c r="D542" s="7" t="str">
        <f t="shared" si="62"/>
        <v/>
      </c>
      <c r="E542" s="7" t="str">
        <f>IFERROR(IF(B542-B541&lt;=0,"",D542/SQRT(Table_pg[[#This Row],[Удельное сопротивление грунта, Ом·м]])),D542/SQRT(Table_pg[[#This Row],[Удельное сопротивление грунта, Ом·м]]))</f>
        <v/>
      </c>
      <c r="G542" s="38"/>
      <c r="H542" s="58"/>
      <c r="I542" s="55"/>
      <c r="J542" s="53" t="str">
        <f t="shared" si="63"/>
        <v/>
      </c>
      <c r="K542" s="7" t="str">
        <f>IFERROR(IF(H542-H541&lt;=0,"",J542/SQRT(Table_pg1[[#This Row],[Удельное сопротивление грунта, Ом·м]])),J542/SQRT(Table_pg1[[#This Row],[Удельное сопротивление грунта, Ом·м]]))</f>
        <v/>
      </c>
      <c r="M542" s="62"/>
      <c r="N542" s="44"/>
      <c r="O542" s="43"/>
      <c r="P542" s="7" t="str">
        <f t="shared" si="64"/>
        <v/>
      </c>
      <c r="Q542" s="7" t="str">
        <f>IFERROR(IF(N542-N541&lt;=0,"",P542/SQRT(Table_pg2[[#This Row],[Удельное сопротивление грунта, Ом·м]])),P542/SQRT(Table_pg2[[#This Row],[Удельное сопротивление грунта, Ом·м]]))</f>
        <v/>
      </c>
      <c r="S542" s="62"/>
      <c r="T542" s="44"/>
      <c r="U542" s="43"/>
      <c r="V542" s="7" t="str">
        <f t="shared" si="65"/>
        <v/>
      </c>
      <c r="W542" s="7" t="str">
        <f>IFERROR(IF(T542-T541&lt;=0,"",V542/SQRT(Table_pg3[[#This Row],[Удельное сопротивление грунта, Ом·м]])),V542/SQRT(Table_pg3[[#This Row],[Удельное сопротивление грунта, Ом·м]]))</f>
        <v/>
      </c>
      <c r="Y542" s="62"/>
      <c r="Z542" s="44"/>
      <c r="AA542" s="43"/>
      <c r="AB542" s="7" t="str">
        <f t="shared" si="68"/>
        <v/>
      </c>
      <c r="AC542" s="7" t="str">
        <f>IFERROR(IF(Z542-Z541&lt;=0,"",AB542/SQRT(Table_pg4[[#This Row],[Удельное сопротивление грунта, Ом·м]])),AB542/SQRT(Table_pg4[[#This Row],[Удельное сопротивление грунта, Ом·м]]))</f>
        <v/>
      </c>
      <c r="AE542" s="62"/>
      <c r="AF542" s="44"/>
      <c r="AG542" s="43"/>
      <c r="AH542" s="7" t="str">
        <f t="shared" si="66"/>
        <v/>
      </c>
      <c r="AI542" s="7" t="str">
        <f>IFERROR(IF(AF542-AF541&lt;=0,"",AH542/SQRT(Table_pg5[[#This Row],[Удельное сопротивление грунта, Ом·м]])),AH542/SQRT(Table_pg5[[#This Row],[Удельное сопротивление грунта, Ом·м]]))</f>
        <v/>
      </c>
      <c r="AK542" s="62"/>
      <c r="AL542" s="44"/>
      <c r="AM542" s="43"/>
      <c r="AN542" s="7" t="str">
        <f t="shared" si="59"/>
        <v/>
      </c>
      <c r="AO542" s="7" t="str">
        <f>IFERROR(IF(AL542-AL541&lt;=0,"",AN542/SQRT(Table_pg6[[#This Row],[Удельное сопротивление грунта, Ом·м]])),AN542/SQRT(Table_pg6[[#This Row],[Удельное сопротивление грунта, Ом·м]]))</f>
        <v/>
      </c>
      <c r="AQ542" s="62"/>
      <c r="AR542" s="44"/>
      <c r="AS542" s="43"/>
      <c r="AT542" s="7" t="str">
        <f t="shared" si="67"/>
        <v/>
      </c>
      <c r="AU542" s="7" t="str">
        <f>IFERROR(IF(AR542-AR541&lt;=0,"",AT542/SQRT(Table_pg7[[#This Row],[Удельное сопротивление грунта, Ом·м]])),AT542/SQRT(Table_pg7[[#This Row],[Удельное сопротивление грунта, Ом·м]]))</f>
        <v/>
      </c>
      <c r="AW542" s="62"/>
      <c r="AX542" s="44"/>
      <c r="AY542" s="43"/>
      <c r="AZ542" s="7" t="str">
        <f t="shared" si="60"/>
        <v/>
      </c>
      <c r="BA542" s="7" t="str">
        <f>IFERROR(IF(AX542-AX541&lt;=0,"",AZ542/SQRT(Table_pg8[[#This Row],[Удельное сопротивление грунта, Ом·м]])),AZ542/SQRT(Table_pg8[[#This Row],[Удельное сопротивление грунта, Ом·м]]))</f>
        <v/>
      </c>
      <c r="BC542" s="62"/>
      <c r="BD542" s="44"/>
      <c r="BE542" s="43"/>
      <c r="BF542" s="7" t="str">
        <f t="shared" si="58"/>
        <v/>
      </c>
      <c r="BG542" s="7" t="str">
        <f>IFERROR(IF(BD542-AX561&lt;=0,"",BF542/SQRT(Table_pg9[[#This Row],[Удельное сопротивление грунта, Ом·м]])),BF542/SQRT(Table_pg9[[#This Row],[Удельное сопротивление грунта, Ом·м]]))</f>
        <v/>
      </c>
      <c r="BI542" s="62"/>
      <c r="BJ542" s="44"/>
      <c r="BK542" s="43"/>
      <c r="BL542" s="7" t="str">
        <f t="shared" si="61"/>
        <v/>
      </c>
      <c r="BM542" s="7" t="str">
        <f>IFERROR(IF(BJ542-BD571&lt;=0,"",BL542/SQRT(Table_pg10[[#This Row],[Удельное сопротивление грунта, Ом·м]])),BL542/SQRT(Table_pg10[[#This Row],[Удельное сопротивление грунта, Ом·м]]))</f>
        <v/>
      </c>
    </row>
    <row r="543" spans="1:65">
      <c r="A543" s="42"/>
      <c r="B543" s="44"/>
      <c r="C543" s="43"/>
      <c r="D543" s="7" t="str">
        <f t="shared" si="62"/>
        <v/>
      </c>
      <c r="E543" s="7" t="str">
        <f>IFERROR(IF(B543-B542&lt;=0,"",D543/SQRT(Table_pg[[#This Row],[Удельное сопротивление грунта, Ом·м]])),D543/SQRT(Table_pg[[#This Row],[Удельное сопротивление грунта, Ом·м]]))</f>
        <v/>
      </c>
      <c r="G543" s="49"/>
      <c r="H543" s="59"/>
      <c r="I543" s="56"/>
      <c r="J543" s="52" t="str">
        <f t="shared" si="63"/>
        <v/>
      </c>
      <c r="K543" s="7" t="str">
        <f>IFERROR(IF(H543-H542&lt;=0,"",J543/SQRT(Table_pg1[[#This Row],[Удельное сопротивление грунта, Ом·м]])),J543/SQRT(Table_pg1[[#This Row],[Удельное сопротивление грунта, Ом·м]]))</f>
        <v/>
      </c>
      <c r="M543" s="42"/>
      <c r="N543" s="44"/>
      <c r="O543" s="43"/>
      <c r="P543" s="7" t="str">
        <f t="shared" si="64"/>
        <v/>
      </c>
      <c r="Q543" s="7" t="str">
        <f>IFERROR(IF(N543-N542&lt;=0,"",P543/SQRT(Table_pg2[[#This Row],[Удельное сопротивление грунта, Ом·м]])),P543/SQRT(Table_pg2[[#This Row],[Удельное сопротивление грунта, Ом·м]]))</f>
        <v/>
      </c>
      <c r="S543" s="42"/>
      <c r="T543" s="44"/>
      <c r="U543" s="43"/>
      <c r="V543" s="7" t="str">
        <f t="shared" si="65"/>
        <v/>
      </c>
      <c r="W543" s="7" t="str">
        <f>IFERROR(IF(T543-T542&lt;=0,"",V543/SQRT(Table_pg3[[#This Row],[Удельное сопротивление грунта, Ом·м]])),V543/SQRT(Table_pg3[[#This Row],[Удельное сопротивление грунта, Ом·м]]))</f>
        <v/>
      </c>
      <c r="Y543" s="42"/>
      <c r="Z543" s="44"/>
      <c r="AA543" s="43"/>
      <c r="AB543" s="7" t="str">
        <f t="shared" si="68"/>
        <v/>
      </c>
      <c r="AC543" s="7" t="str">
        <f>IFERROR(IF(Z543-Z542&lt;=0,"",AB543/SQRT(Table_pg4[[#This Row],[Удельное сопротивление грунта, Ом·м]])),AB543/SQRT(Table_pg4[[#This Row],[Удельное сопротивление грунта, Ом·м]]))</f>
        <v/>
      </c>
      <c r="AE543" s="42"/>
      <c r="AF543" s="44"/>
      <c r="AG543" s="43"/>
      <c r="AH543" s="7" t="str">
        <f t="shared" si="66"/>
        <v/>
      </c>
      <c r="AI543" s="7" t="str">
        <f>IFERROR(IF(AF543-AF542&lt;=0,"",AH543/SQRT(Table_pg5[[#This Row],[Удельное сопротивление грунта, Ом·м]])),AH543/SQRT(Table_pg5[[#This Row],[Удельное сопротивление грунта, Ом·м]]))</f>
        <v/>
      </c>
      <c r="AK543" s="42"/>
      <c r="AL543" s="44"/>
      <c r="AM543" s="43"/>
      <c r="AN543" s="7" t="str">
        <f t="shared" si="59"/>
        <v/>
      </c>
      <c r="AO543" s="7" t="str">
        <f>IFERROR(IF(AL543-AL542&lt;=0,"",AN543/SQRT(Table_pg6[[#This Row],[Удельное сопротивление грунта, Ом·м]])),AN543/SQRT(Table_pg6[[#This Row],[Удельное сопротивление грунта, Ом·м]]))</f>
        <v/>
      </c>
      <c r="AQ543" s="42"/>
      <c r="AR543" s="44"/>
      <c r="AS543" s="43"/>
      <c r="AT543" s="7" t="str">
        <f t="shared" si="67"/>
        <v/>
      </c>
      <c r="AU543" s="7" t="str">
        <f>IFERROR(IF(AR543-AR542&lt;=0,"",AT543/SQRT(Table_pg7[[#This Row],[Удельное сопротивление грунта, Ом·м]])),AT543/SQRT(Table_pg7[[#This Row],[Удельное сопротивление грунта, Ом·м]]))</f>
        <v/>
      </c>
      <c r="AW543" s="42"/>
      <c r="AX543" s="44"/>
      <c r="AY543" s="43"/>
      <c r="AZ543" s="7" t="str">
        <f t="shared" si="60"/>
        <v/>
      </c>
      <c r="BA543" s="7" t="str">
        <f>IFERROR(IF(AX543-AX542&lt;=0,"",AZ543/SQRT(Table_pg8[[#This Row],[Удельное сопротивление грунта, Ом·м]])),AZ543/SQRT(Table_pg8[[#This Row],[Удельное сопротивление грунта, Ом·м]]))</f>
        <v/>
      </c>
      <c r="BC543" s="42"/>
      <c r="BD543" s="44"/>
      <c r="BE543" s="43"/>
      <c r="BF543" s="7" t="str">
        <f t="shared" si="58"/>
        <v/>
      </c>
      <c r="BG543" s="7" t="str">
        <f>IFERROR(IF(BD543-AX562&lt;=0,"",BF543/SQRT(Table_pg9[[#This Row],[Удельное сопротивление грунта, Ом·м]])),BF543/SQRT(Table_pg9[[#This Row],[Удельное сопротивление грунта, Ом·м]]))</f>
        <v/>
      </c>
      <c r="BI543" s="42"/>
      <c r="BJ543" s="44"/>
      <c r="BK543" s="43"/>
      <c r="BL543" s="7" t="str">
        <f t="shared" si="61"/>
        <v/>
      </c>
      <c r="BM543" s="7" t="str">
        <f>IFERROR(IF(BJ543-BD572&lt;=0,"",BL543/SQRT(Table_pg10[[#This Row],[Удельное сопротивление грунта, Ом·м]])),BL543/SQRT(Table_pg10[[#This Row],[Удельное сопротивление грунта, Ом·м]]))</f>
        <v/>
      </c>
    </row>
    <row r="544" spans="1:65">
      <c r="A544" s="62"/>
      <c r="B544" s="44"/>
      <c r="C544" s="43"/>
      <c r="D544" s="7" t="str">
        <f t="shared" si="62"/>
        <v/>
      </c>
      <c r="E544" s="7" t="str">
        <f>IFERROR(IF(B544-B543&lt;=0,"",D544/SQRT(Table_pg[[#This Row],[Удельное сопротивление грунта, Ом·м]])),D544/SQRT(Table_pg[[#This Row],[Удельное сопротивление грунта, Ом·м]]))</f>
        <v/>
      </c>
      <c r="G544" s="38"/>
      <c r="H544" s="58"/>
      <c r="I544" s="55"/>
      <c r="J544" s="53" t="str">
        <f t="shared" si="63"/>
        <v/>
      </c>
      <c r="K544" s="7" t="str">
        <f>IFERROR(IF(H544-H543&lt;=0,"",J544/SQRT(Table_pg1[[#This Row],[Удельное сопротивление грунта, Ом·м]])),J544/SQRT(Table_pg1[[#This Row],[Удельное сопротивление грунта, Ом·м]]))</f>
        <v/>
      </c>
      <c r="M544" s="62"/>
      <c r="N544" s="44"/>
      <c r="O544" s="43"/>
      <c r="P544" s="7" t="str">
        <f t="shared" si="64"/>
        <v/>
      </c>
      <c r="Q544" s="7" t="str">
        <f>IFERROR(IF(N544-N543&lt;=0,"",P544/SQRT(Table_pg2[[#This Row],[Удельное сопротивление грунта, Ом·м]])),P544/SQRT(Table_pg2[[#This Row],[Удельное сопротивление грунта, Ом·м]]))</f>
        <v/>
      </c>
      <c r="S544" s="62"/>
      <c r="T544" s="44"/>
      <c r="U544" s="43"/>
      <c r="V544" s="7" t="str">
        <f t="shared" si="65"/>
        <v/>
      </c>
      <c r="W544" s="7" t="str">
        <f>IFERROR(IF(T544-T543&lt;=0,"",V544/SQRT(Table_pg3[[#This Row],[Удельное сопротивление грунта, Ом·м]])),V544/SQRT(Table_pg3[[#This Row],[Удельное сопротивление грунта, Ом·м]]))</f>
        <v/>
      </c>
      <c r="Y544" s="62"/>
      <c r="Z544" s="44"/>
      <c r="AA544" s="43"/>
      <c r="AB544" s="7" t="str">
        <f t="shared" si="68"/>
        <v/>
      </c>
      <c r="AC544" s="7" t="str">
        <f>IFERROR(IF(Z544-Z543&lt;=0,"",AB544/SQRT(Table_pg4[[#This Row],[Удельное сопротивление грунта, Ом·м]])),AB544/SQRT(Table_pg4[[#This Row],[Удельное сопротивление грунта, Ом·м]]))</f>
        <v/>
      </c>
      <c r="AE544" s="62"/>
      <c r="AF544" s="44"/>
      <c r="AG544" s="43"/>
      <c r="AH544" s="7" t="str">
        <f t="shared" si="66"/>
        <v/>
      </c>
      <c r="AI544" s="7" t="str">
        <f>IFERROR(IF(AF544-AF543&lt;=0,"",AH544/SQRT(Table_pg5[[#This Row],[Удельное сопротивление грунта, Ом·м]])),AH544/SQRT(Table_pg5[[#This Row],[Удельное сопротивление грунта, Ом·м]]))</f>
        <v/>
      </c>
      <c r="AK544" s="62"/>
      <c r="AL544" s="44"/>
      <c r="AM544" s="43"/>
      <c r="AN544" s="7" t="str">
        <f t="shared" si="59"/>
        <v/>
      </c>
      <c r="AO544" s="7" t="str">
        <f>IFERROR(IF(AL544-AL543&lt;=0,"",AN544/SQRT(Table_pg6[[#This Row],[Удельное сопротивление грунта, Ом·м]])),AN544/SQRT(Table_pg6[[#This Row],[Удельное сопротивление грунта, Ом·м]]))</f>
        <v/>
      </c>
      <c r="AQ544" s="62"/>
      <c r="AR544" s="44"/>
      <c r="AS544" s="43"/>
      <c r="AT544" s="7" t="str">
        <f t="shared" si="67"/>
        <v/>
      </c>
      <c r="AU544" s="7" t="str">
        <f>IFERROR(IF(AR544-AR543&lt;=0,"",AT544/SQRT(Table_pg7[[#This Row],[Удельное сопротивление грунта, Ом·м]])),AT544/SQRT(Table_pg7[[#This Row],[Удельное сопротивление грунта, Ом·м]]))</f>
        <v/>
      </c>
      <c r="AW544" s="62"/>
      <c r="AX544" s="44"/>
      <c r="AY544" s="43"/>
      <c r="AZ544" s="7" t="str">
        <f t="shared" si="60"/>
        <v/>
      </c>
      <c r="BA544" s="7" t="str">
        <f>IFERROR(IF(AX544-AX543&lt;=0,"",AZ544/SQRT(Table_pg8[[#This Row],[Удельное сопротивление грунта, Ом·м]])),AZ544/SQRT(Table_pg8[[#This Row],[Удельное сопротивление грунта, Ом·м]]))</f>
        <v/>
      </c>
      <c r="BC544" s="62"/>
      <c r="BD544" s="44"/>
      <c r="BE544" s="43"/>
      <c r="BF544" s="7" t="str">
        <f t="shared" si="58"/>
        <v/>
      </c>
      <c r="BG544" s="7" t="str">
        <f>IFERROR(IF(BD544-AX563&lt;=0,"",BF544/SQRT(Table_pg9[[#This Row],[Удельное сопротивление грунта, Ом·м]])),BF544/SQRT(Table_pg9[[#This Row],[Удельное сопротивление грунта, Ом·м]]))</f>
        <v/>
      </c>
      <c r="BI544" s="62"/>
      <c r="BJ544" s="44"/>
      <c r="BK544" s="43"/>
      <c r="BL544" s="7" t="str">
        <f t="shared" si="61"/>
        <v/>
      </c>
      <c r="BM544" s="7" t="str">
        <f>IFERROR(IF(BJ544-BD573&lt;=0,"",BL544/SQRT(Table_pg10[[#This Row],[Удельное сопротивление грунта, Ом·м]])),BL544/SQRT(Table_pg10[[#This Row],[Удельное сопротивление грунта, Ом·м]]))</f>
        <v/>
      </c>
    </row>
    <row r="545" spans="1:65">
      <c r="A545" s="42"/>
      <c r="B545" s="44"/>
      <c r="C545" s="43"/>
      <c r="D545" s="7" t="str">
        <f t="shared" si="62"/>
        <v/>
      </c>
      <c r="E545" s="7" t="str">
        <f>IFERROR(IF(B545-B544&lt;=0,"",D545/SQRT(Table_pg[[#This Row],[Удельное сопротивление грунта, Ом·м]])),D545/SQRT(Table_pg[[#This Row],[Удельное сопротивление грунта, Ом·м]]))</f>
        <v/>
      </c>
      <c r="G545" s="49"/>
      <c r="H545" s="59"/>
      <c r="I545" s="56"/>
      <c r="J545" s="52" t="str">
        <f t="shared" si="63"/>
        <v/>
      </c>
      <c r="K545" s="7" t="str">
        <f>IFERROR(IF(H545-H544&lt;=0,"",J545/SQRT(Table_pg1[[#This Row],[Удельное сопротивление грунта, Ом·м]])),J545/SQRT(Table_pg1[[#This Row],[Удельное сопротивление грунта, Ом·м]]))</f>
        <v/>
      </c>
      <c r="M545" s="42"/>
      <c r="N545" s="44"/>
      <c r="O545" s="43"/>
      <c r="P545" s="7" t="str">
        <f t="shared" si="64"/>
        <v/>
      </c>
      <c r="Q545" s="7" t="str">
        <f>IFERROR(IF(N545-N544&lt;=0,"",P545/SQRT(Table_pg2[[#This Row],[Удельное сопротивление грунта, Ом·м]])),P545/SQRT(Table_pg2[[#This Row],[Удельное сопротивление грунта, Ом·м]]))</f>
        <v/>
      </c>
      <c r="S545" s="42"/>
      <c r="T545" s="44"/>
      <c r="U545" s="43"/>
      <c r="V545" s="7" t="str">
        <f t="shared" si="65"/>
        <v/>
      </c>
      <c r="W545" s="7" t="str">
        <f>IFERROR(IF(T545-T544&lt;=0,"",V545/SQRT(Table_pg3[[#This Row],[Удельное сопротивление грунта, Ом·м]])),V545/SQRT(Table_pg3[[#This Row],[Удельное сопротивление грунта, Ом·м]]))</f>
        <v/>
      </c>
      <c r="Y545" s="42"/>
      <c r="Z545" s="44"/>
      <c r="AA545" s="43"/>
      <c r="AB545" s="7" t="str">
        <f t="shared" si="68"/>
        <v/>
      </c>
      <c r="AC545" s="7" t="str">
        <f>IFERROR(IF(Z545-Z544&lt;=0,"",AB545/SQRT(Table_pg4[[#This Row],[Удельное сопротивление грунта, Ом·м]])),AB545/SQRT(Table_pg4[[#This Row],[Удельное сопротивление грунта, Ом·м]]))</f>
        <v/>
      </c>
      <c r="AE545" s="42"/>
      <c r="AF545" s="44"/>
      <c r="AG545" s="43"/>
      <c r="AH545" s="7" t="str">
        <f t="shared" si="66"/>
        <v/>
      </c>
      <c r="AI545" s="7" t="str">
        <f>IFERROR(IF(AF545-AF544&lt;=0,"",AH545/SQRT(Table_pg5[[#This Row],[Удельное сопротивление грунта, Ом·м]])),AH545/SQRT(Table_pg5[[#This Row],[Удельное сопротивление грунта, Ом·м]]))</f>
        <v/>
      </c>
      <c r="AK545" s="42"/>
      <c r="AL545" s="44"/>
      <c r="AM545" s="43"/>
      <c r="AN545" s="7" t="str">
        <f t="shared" si="59"/>
        <v/>
      </c>
      <c r="AO545" s="7" t="str">
        <f>IFERROR(IF(AL545-AL544&lt;=0,"",AN545/SQRT(Table_pg6[[#This Row],[Удельное сопротивление грунта, Ом·м]])),AN545/SQRT(Table_pg6[[#This Row],[Удельное сопротивление грунта, Ом·м]]))</f>
        <v/>
      </c>
      <c r="AQ545" s="42"/>
      <c r="AR545" s="44"/>
      <c r="AS545" s="43"/>
      <c r="AT545" s="7" t="str">
        <f t="shared" si="67"/>
        <v/>
      </c>
      <c r="AU545" s="7" t="str">
        <f>IFERROR(IF(AR545-AR544&lt;=0,"",AT545/SQRT(Table_pg7[[#This Row],[Удельное сопротивление грунта, Ом·м]])),AT545/SQRT(Table_pg7[[#This Row],[Удельное сопротивление грунта, Ом·м]]))</f>
        <v/>
      </c>
      <c r="AW545" s="42"/>
      <c r="AX545" s="44"/>
      <c r="AY545" s="43"/>
      <c r="AZ545" s="7" t="str">
        <f t="shared" si="60"/>
        <v/>
      </c>
      <c r="BA545" s="7" t="str">
        <f>IFERROR(IF(AX545-AX544&lt;=0,"",AZ545/SQRT(Table_pg8[[#This Row],[Удельное сопротивление грунта, Ом·м]])),AZ545/SQRT(Table_pg8[[#This Row],[Удельное сопротивление грунта, Ом·м]]))</f>
        <v/>
      </c>
      <c r="BC545" s="42"/>
      <c r="BD545" s="44"/>
      <c r="BE545" s="43"/>
      <c r="BF545" s="7" t="str">
        <f t="shared" si="58"/>
        <v/>
      </c>
      <c r="BG545" s="7" t="str">
        <f>IFERROR(IF(BD545-AX564&lt;=0,"",BF545/SQRT(Table_pg9[[#This Row],[Удельное сопротивление грунта, Ом·м]])),BF545/SQRT(Table_pg9[[#This Row],[Удельное сопротивление грунта, Ом·м]]))</f>
        <v/>
      </c>
      <c r="BI545" s="42"/>
      <c r="BJ545" s="44"/>
      <c r="BK545" s="43"/>
      <c r="BL545" s="7" t="str">
        <f t="shared" si="61"/>
        <v/>
      </c>
      <c r="BM545" s="7" t="str">
        <f>IFERROR(IF(BJ545-BD574&lt;=0,"",BL545/SQRT(Table_pg10[[#This Row],[Удельное сопротивление грунта, Ом·м]])),BL545/SQRT(Table_pg10[[#This Row],[Удельное сопротивление грунта, Ом·м]]))</f>
        <v/>
      </c>
    </row>
    <row r="546" spans="1:65">
      <c r="A546" s="62"/>
      <c r="B546" s="44"/>
      <c r="C546" s="43"/>
      <c r="D546" s="7" t="str">
        <f t="shared" si="62"/>
        <v/>
      </c>
      <c r="E546" s="7" t="str">
        <f>IFERROR(IF(B546-B545&lt;=0,"",D546/SQRT(Table_pg[[#This Row],[Удельное сопротивление грунта, Ом·м]])),D546/SQRT(Table_pg[[#This Row],[Удельное сопротивление грунта, Ом·м]]))</f>
        <v/>
      </c>
      <c r="G546" s="38"/>
      <c r="H546" s="58"/>
      <c r="I546" s="55"/>
      <c r="J546" s="53" t="str">
        <f t="shared" si="63"/>
        <v/>
      </c>
      <c r="K546" s="7" t="str">
        <f>IFERROR(IF(H546-H545&lt;=0,"",J546/SQRT(Table_pg1[[#This Row],[Удельное сопротивление грунта, Ом·м]])),J546/SQRT(Table_pg1[[#This Row],[Удельное сопротивление грунта, Ом·м]]))</f>
        <v/>
      </c>
      <c r="M546" s="62"/>
      <c r="N546" s="44"/>
      <c r="O546" s="43"/>
      <c r="P546" s="7" t="str">
        <f t="shared" si="64"/>
        <v/>
      </c>
      <c r="Q546" s="7" t="str">
        <f>IFERROR(IF(N546-N545&lt;=0,"",P546/SQRT(Table_pg2[[#This Row],[Удельное сопротивление грунта, Ом·м]])),P546/SQRT(Table_pg2[[#This Row],[Удельное сопротивление грунта, Ом·м]]))</f>
        <v/>
      </c>
      <c r="S546" s="62"/>
      <c r="T546" s="44"/>
      <c r="U546" s="43"/>
      <c r="V546" s="7" t="str">
        <f t="shared" si="65"/>
        <v/>
      </c>
      <c r="W546" s="7" t="str">
        <f>IFERROR(IF(T546-T545&lt;=0,"",V546/SQRT(Table_pg3[[#This Row],[Удельное сопротивление грунта, Ом·м]])),V546/SQRT(Table_pg3[[#This Row],[Удельное сопротивление грунта, Ом·м]]))</f>
        <v/>
      </c>
      <c r="Y546" s="62"/>
      <c r="Z546" s="44"/>
      <c r="AA546" s="43"/>
      <c r="AB546" s="7" t="str">
        <f t="shared" si="68"/>
        <v/>
      </c>
      <c r="AC546" s="7" t="str">
        <f>IFERROR(IF(Z546-Z545&lt;=0,"",AB546/SQRT(Table_pg4[[#This Row],[Удельное сопротивление грунта, Ом·м]])),AB546/SQRT(Table_pg4[[#This Row],[Удельное сопротивление грунта, Ом·м]]))</f>
        <v/>
      </c>
      <c r="AE546" s="62"/>
      <c r="AF546" s="44"/>
      <c r="AG546" s="43"/>
      <c r="AH546" s="7" t="str">
        <f t="shared" si="66"/>
        <v/>
      </c>
      <c r="AI546" s="7" t="str">
        <f>IFERROR(IF(AF546-AF545&lt;=0,"",AH546/SQRT(Table_pg5[[#This Row],[Удельное сопротивление грунта, Ом·м]])),AH546/SQRT(Table_pg5[[#This Row],[Удельное сопротивление грунта, Ом·м]]))</f>
        <v/>
      </c>
      <c r="AK546" s="62"/>
      <c r="AL546" s="44"/>
      <c r="AM546" s="43"/>
      <c r="AN546" s="7" t="str">
        <f t="shared" si="59"/>
        <v/>
      </c>
      <c r="AO546" s="7" t="str">
        <f>IFERROR(IF(AL546-AL545&lt;=0,"",AN546/SQRT(Table_pg6[[#This Row],[Удельное сопротивление грунта, Ом·м]])),AN546/SQRT(Table_pg6[[#This Row],[Удельное сопротивление грунта, Ом·м]]))</f>
        <v/>
      </c>
      <c r="AQ546" s="62"/>
      <c r="AR546" s="44"/>
      <c r="AS546" s="43"/>
      <c r="AT546" s="7" t="str">
        <f t="shared" si="67"/>
        <v/>
      </c>
      <c r="AU546" s="7" t="str">
        <f>IFERROR(IF(AR546-AR545&lt;=0,"",AT546/SQRT(Table_pg7[[#This Row],[Удельное сопротивление грунта, Ом·м]])),AT546/SQRT(Table_pg7[[#This Row],[Удельное сопротивление грунта, Ом·м]]))</f>
        <v/>
      </c>
      <c r="AW546" s="62"/>
      <c r="AX546" s="44"/>
      <c r="AY546" s="43"/>
      <c r="AZ546" s="7" t="str">
        <f t="shared" si="60"/>
        <v/>
      </c>
      <c r="BA546" s="7" t="str">
        <f>IFERROR(IF(AX546-AX545&lt;=0,"",AZ546/SQRT(Table_pg8[[#This Row],[Удельное сопротивление грунта, Ом·м]])),AZ546/SQRT(Table_pg8[[#This Row],[Удельное сопротивление грунта, Ом·м]]))</f>
        <v/>
      </c>
      <c r="BC546" s="62"/>
      <c r="BD546" s="44"/>
      <c r="BE546" s="43"/>
      <c r="BF546" s="7" t="str">
        <f t="shared" ref="BF546:BF609" si="69">IFERROR(IF(BD546-BD545&lt;=0,"",(BD546-BD545)*1000),100)</f>
        <v/>
      </c>
      <c r="BG546" s="7" t="str">
        <f>IFERROR(IF(BD546-AX565&lt;=0,"",BF546/SQRT(Table_pg9[[#This Row],[Удельное сопротивление грунта, Ом·м]])),BF546/SQRT(Table_pg9[[#This Row],[Удельное сопротивление грунта, Ом·м]]))</f>
        <v/>
      </c>
      <c r="BI546" s="62"/>
      <c r="BJ546" s="44"/>
      <c r="BK546" s="43"/>
      <c r="BL546" s="7" t="str">
        <f t="shared" si="61"/>
        <v/>
      </c>
      <c r="BM546" s="7" t="str">
        <f>IFERROR(IF(BJ546-BD575&lt;=0,"",BL546/SQRT(Table_pg10[[#This Row],[Удельное сопротивление грунта, Ом·м]])),BL546/SQRT(Table_pg10[[#This Row],[Удельное сопротивление грунта, Ом·м]]))</f>
        <v/>
      </c>
    </row>
    <row r="547" spans="1:65">
      <c r="A547" s="42"/>
      <c r="B547" s="44"/>
      <c r="C547" s="43"/>
      <c r="D547" s="7" t="str">
        <f t="shared" si="62"/>
        <v/>
      </c>
      <c r="E547" s="7" t="str">
        <f>IFERROR(IF(B547-B546&lt;=0,"",D547/SQRT(Table_pg[[#This Row],[Удельное сопротивление грунта, Ом·м]])),D547/SQRT(Table_pg[[#This Row],[Удельное сопротивление грунта, Ом·м]]))</f>
        <v/>
      </c>
      <c r="G547" s="49"/>
      <c r="H547" s="59"/>
      <c r="I547" s="56"/>
      <c r="J547" s="52" t="str">
        <f t="shared" si="63"/>
        <v/>
      </c>
      <c r="K547" s="7" t="str">
        <f>IFERROR(IF(H547-H546&lt;=0,"",J547/SQRT(Table_pg1[[#This Row],[Удельное сопротивление грунта, Ом·м]])),J547/SQRT(Table_pg1[[#This Row],[Удельное сопротивление грунта, Ом·м]]))</f>
        <v/>
      </c>
      <c r="M547" s="42"/>
      <c r="N547" s="44"/>
      <c r="O547" s="43"/>
      <c r="P547" s="7" t="str">
        <f t="shared" si="64"/>
        <v/>
      </c>
      <c r="Q547" s="7" t="str">
        <f>IFERROR(IF(N547-N546&lt;=0,"",P547/SQRT(Table_pg2[[#This Row],[Удельное сопротивление грунта, Ом·м]])),P547/SQRT(Table_pg2[[#This Row],[Удельное сопротивление грунта, Ом·м]]))</f>
        <v/>
      </c>
      <c r="S547" s="42"/>
      <c r="T547" s="44"/>
      <c r="U547" s="43"/>
      <c r="V547" s="7" t="str">
        <f t="shared" si="65"/>
        <v/>
      </c>
      <c r="W547" s="7" t="str">
        <f>IFERROR(IF(T547-T546&lt;=0,"",V547/SQRT(Table_pg3[[#This Row],[Удельное сопротивление грунта, Ом·м]])),V547/SQRT(Table_pg3[[#This Row],[Удельное сопротивление грунта, Ом·м]]))</f>
        <v/>
      </c>
      <c r="Y547" s="42"/>
      <c r="Z547" s="44"/>
      <c r="AA547" s="43"/>
      <c r="AB547" s="7" t="str">
        <f t="shared" si="68"/>
        <v/>
      </c>
      <c r="AC547" s="7" t="str">
        <f>IFERROR(IF(Z547-Z546&lt;=0,"",AB547/SQRT(Table_pg4[[#This Row],[Удельное сопротивление грунта, Ом·м]])),AB547/SQRT(Table_pg4[[#This Row],[Удельное сопротивление грунта, Ом·м]]))</f>
        <v/>
      </c>
      <c r="AE547" s="42"/>
      <c r="AF547" s="44"/>
      <c r="AG547" s="43"/>
      <c r="AH547" s="7" t="str">
        <f t="shared" si="66"/>
        <v/>
      </c>
      <c r="AI547" s="7" t="str">
        <f>IFERROR(IF(AF547-AF546&lt;=0,"",AH547/SQRT(Table_pg5[[#This Row],[Удельное сопротивление грунта, Ом·м]])),AH547/SQRT(Table_pg5[[#This Row],[Удельное сопротивление грунта, Ом·м]]))</f>
        <v/>
      </c>
      <c r="AK547" s="42"/>
      <c r="AL547" s="44"/>
      <c r="AM547" s="43"/>
      <c r="AN547" s="7" t="str">
        <f t="shared" si="59"/>
        <v/>
      </c>
      <c r="AO547" s="7" t="str">
        <f>IFERROR(IF(AL547-AL546&lt;=0,"",AN547/SQRT(Table_pg6[[#This Row],[Удельное сопротивление грунта, Ом·м]])),AN547/SQRT(Table_pg6[[#This Row],[Удельное сопротивление грунта, Ом·м]]))</f>
        <v/>
      </c>
      <c r="AQ547" s="42"/>
      <c r="AR547" s="44"/>
      <c r="AS547" s="43"/>
      <c r="AT547" s="7" t="str">
        <f t="shared" si="67"/>
        <v/>
      </c>
      <c r="AU547" s="7" t="str">
        <f>IFERROR(IF(AR547-AR546&lt;=0,"",AT547/SQRT(Table_pg7[[#This Row],[Удельное сопротивление грунта, Ом·м]])),AT547/SQRT(Table_pg7[[#This Row],[Удельное сопротивление грунта, Ом·м]]))</f>
        <v/>
      </c>
      <c r="AW547" s="42"/>
      <c r="AX547" s="44"/>
      <c r="AY547" s="43"/>
      <c r="AZ547" s="7" t="str">
        <f t="shared" si="60"/>
        <v/>
      </c>
      <c r="BA547" s="7" t="str">
        <f>IFERROR(IF(AX547-AX546&lt;=0,"",AZ547/SQRT(Table_pg8[[#This Row],[Удельное сопротивление грунта, Ом·м]])),AZ547/SQRT(Table_pg8[[#This Row],[Удельное сопротивление грунта, Ом·м]]))</f>
        <v/>
      </c>
      <c r="BC547" s="42"/>
      <c r="BD547" s="44"/>
      <c r="BE547" s="43"/>
      <c r="BF547" s="7" t="str">
        <f t="shared" si="69"/>
        <v/>
      </c>
      <c r="BG547" s="7" t="str">
        <f>IFERROR(IF(BD547-AX566&lt;=0,"",BF547/SQRT(Table_pg9[[#This Row],[Удельное сопротивление грунта, Ом·м]])),BF547/SQRT(Table_pg9[[#This Row],[Удельное сопротивление грунта, Ом·м]]))</f>
        <v/>
      </c>
      <c r="BI547" s="42"/>
      <c r="BJ547" s="44"/>
      <c r="BK547" s="43"/>
      <c r="BL547" s="7" t="str">
        <f t="shared" si="61"/>
        <v/>
      </c>
      <c r="BM547" s="7" t="str">
        <f>IFERROR(IF(BJ547-BD576&lt;=0,"",BL547/SQRT(Table_pg10[[#This Row],[Удельное сопротивление грунта, Ом·м]])),BL547/SQRT(Table_pg10[[#This Row],[Удельное сопротивление грунта, Ом·м]]))</f>
        <v/>
      </c>
    </row>
    <row r="548" spans="1:65">
      <c r="A548" s="62"/>
      <c r="B548" s="44"/>
      <c r="C548" s="43"/>
      <c r="D548" s="7" t="str">
        <f t="shared" si="62"/>
        <v/>
      </c>
      <c r="E548" s="7" t="str">
        <f>IFERROR(IF(B548-B547&lt;=0,"",D548/SQRT(Table_pg[[#This Row],[Удельное сопротивление грунта, Ом·м]])),D548/SQRT(Table_pg[[#This Row],[Удельное сопротивление грунта, Ом·м]]))</f>
        <v/>
      </c>
      <c r="G548" s="38"/>
      <c r="H548" s="58"/>
      <c r="I548" s="55"/>
      <c r="J548" s="53" t="str">
        <f t="shared" si="63"/>
        <v/>
      </c>
      <c r="K548" s="7" t="str">
        <f>IFERROR(IF(H548-H547&lt;=0,"",J548/SQRT(Table_pg1[[#This Row],[Удельное сопротивление грунта, Ом·м]])),J548/SQRT(Table_pg1[[#This Row],[Удельное сопротивление грунта, Ом·м]]))</f>
        <v/>
      </c>
      <c r="M548" s="62"/>
      <c r="N548" s="44"/>
      <c r="O548" s="43"/>
      <c r="P548" s="7" t="str">
        <f t="shared" si="64"/>
        <v/>
      </c>
      <c r="Q548" s="7" t="str">
        <f>IFERROR(IF(N548-N547&lt;=0,"",P548/SQRT(Table_pg2[[#This Row],[Удельное сопротивление грунта, Ом·м]])),P548/SQRT(Table_pg2[[#This Row],[Удельное сопротивление грунта, Ом·м]]))</f>
        <v/>
      </c>
      <c r="S548" s="62"/>
      <c r="T548" s="44"/>
      <c r="U548" s="43"/>
      <c r="V548" s="7" t="str">
        <f t="shared" si="65"/>
        <v/>
      </c>
      <c r="W548" s="7" t="str">
        <f>IFERROR(IF(T548-T547&lt;=0,"",V548/SQRT(Table_pg3[[#This Row],[Удельное сопротивление грунта, Ом·м]])),V548/SQRT(Table_pg3[[#This Row],[Удельное сопротивление грунта, Ом·м]]))</f>
        <v/>
      </c>
      <c r="Y548" s="62"/>
      <c r="Z548" s="44"/>
      <c r="AA548" s="43"/>
      <c r="AB548" s="7" t="str">
        <f t="shared" si="68"/>
        <v/>
      </c>
      <c r="AC548" s="7" t="str">
        <f>IFERROR(IF(Z548-Z547&lt;=0,"",AB548/SQRT(Table_pg4[[#This Row],[Удельное сопротивление грунта, Ом·м]])),AB548/SQRT(Table_pg4[[#This Row],[Удельное сопротивление грунта, Ом·м]]))</f>
        <v/>
      </c>
      <c r="AE548" s="62"/>
      <c r="AF548" s="44"/>
      <c r="AG548" s="43"/>
      <c r="AH548" s="7" t="str">
        <f t="shared" si="66"/>
        <v/>
      </c>
      <c r="AI548" s="7" t="str">
        <f>IFERROR(IF(AF548-AF547&lt;=0,"",AH548/SQRT(Table_pg5[[#This Row],[Удельное сопротивление грунта, Ом·м]])),AH548/SQRT(Table_pg5[[#This Row],[Удельное сопротивление грунта, Ом·м]]))</f>
        <v/>
      </c>
      <c r="AK548" s="62"/>
      <c r="AL548" s="44"/>
      <c r="AM548" s="43"/>
      <c r="AN548" s="7" t="str">
        <f t="shared" si="59"/>
        <v/>
      </c>
      <c r="AO548" s="7" t="str">
        <f>IFERROR(IF(AL548-AL547&lt;=0,"",AN548/SQRT(Table_pg6[[#This Row],[Удельное сопротивление грунта, Ом·м]])),AN548/SQRT(Table_pg6[[#This Row],[Удельное сопротивление грунта, Ом·м]]))</f>
        <v/>
      </c>
      <c r="AQ548" s="62"/>
      <c r="AR548" s="44"/>
      <c r="AS548" s="43"/>
      <c r="AT548" s="7" t="str">
        <f t="shared" si="67"/>
        <v/>
      </c>
      <c r="AU548" s="7" t="str">
        <f>IFERROR(IF(AR548-AR547&lt;=0,"",AT548/SQRT(Table_pg7[[#This Row],[Удельное сопротивление грунта, Ом·м]])),AT548/SQRT(Table_pg7[[#This Row],[Удельное сопротивление грунта, Ом·м]]))</f>
        <v/>
      </c>
      <c r="AW548" s="62"/>
      <c r="AX548" s="44"/>
      <c r="AY548" s="43"/>
      <c r="AZ548" s="7" t="str">
        <f t="shared" si="60"/>
        <v/>
      </c>
      <c r="BA548" s="7" t="str">
        <f>IFERROR(IF(AX548-AX547&lt;=0,"",AZ548/SQRT(Table_pg8[[#This Row],[Удельное сопротивление грунта, Ом·м]])),AZ548/SQRT(Table_pg8[[#This Row],[Удельное сопротивление грунта, Ом·м]]))</f>
        <v/>
      </c>
      <c r="BC548" s="62"/>
      <c r="BD548" s="44"/>
      <c r="BE548" s="43"/>
      <c r="BF548" s="7" t="str">
        <f t="shared" si="69"/>
        <v/>
      </c>
      <c r="BG548" s="7" t="str">
        <f>IFERROR(IF(BD548-AX567&lt;=0,"",BF548/SQRT(Table_pg9[[#This Row],[Удельное сопротивление грунта, Ом·м]])),BF548/SQRT(Table_pg9[[#This Row],[Удельное сопротивление грунта, Ом·м]]))</f>
        <v/>
      </c>
      <c r="BI548" s="62"/>
      <c r="BJ548" s="44"/>
      <c r="BK548" s="43"/>
      <c r="BL548" s="7" t="str">
        <f t="shared" si="61"/>
        <v/>
      </c>
      <c r="BM548" s="7" t="str">
        <f>IFERROR(IF(BJ548-BD577&lt;=0,"",BL548/SQRT(Table_pg10[[#This Row],[Удельное сопротивление грунта, Ом·м]])),BL548/SQRT(Table_pg10[[#This Row],[Удельное сопротивление грунта, Ом·м]]))</f>
        <v/>
      </c>
    </row>
    <row r="549" spans="1:65">
      <c r="A549" s="42"/>
      <c r="B549" s="44"/>
      <c r="C549" s="43"/>
      <c r="D549" s="7" t="str">
        <f t="shared" si="62"/>
        <v/>
      </c>
      <c r="E549" s="7" t="str">
        <f>IFERROR(IF(B549-B548&lt;=0,"",D549/SQRT(Table_pg[[#This Row],[Удельное сопротивление грунта, Ом·м]])),D549/SQRT(Table_pg[[#This Row],[Удельное сопротивление грунта, Ом·м]]))</f>
        <v/>
      </c>
      <c r="G549" s="49"/>
      <c r="H549" s="59"/>
      <c r="I549" s="56"/>
      <c r="J549" s="52" t="str">
        <f t="shared" si="63"/>
        <v/>
      </c>
      <c r="K549" s="7" t="str">
        <f>IFERROR(IF(H549-H548&lt;=0,"",J549/SQRT(Table_pg1[[#This Row],[Удельное сопротивление грунта, Ом·м]])),J549/SQRT(Table_pg1[[#This Row],[Удельное сопротивление грунта, Ом·м]]))</f>
        <v/>
      </c>
      <c r="M549" s="42"/>
      <c r="N549" s="44"/>
      <c r="O549" s="43"/>
      <c r="P549" s="7" t="str">
        <f t="shared" si="64"/>
        <v/>
      </c>
      <c r="Q549" s="7" t="str">
        <f>IFERROR(IF(N549-N548&lt;=0,"",P549/SQRT(Table_pg2[[#This Row],[Удельное сопротивление грунта, Ом·м]])),P549/SQRT(Table_pg2[[#This Row],[Удельное сопротивление грунта, Ом·м]]))</f>
        <v/>
      </c>
      <c r="S549" s="42"/>
      <c r="T549" s="44"/>
      <c r="U549" s="43"/>
      <c r="V549" s="7" t="str">
        <f t="shared" si="65"/>
        <v/>
      </c>
      <c r="W549" s="7" t="str">
        <f>IFERROR(IF(T549-T548&lt;=0,"",V549/SQRT(Table_pg3[[#This Row],[Удельное сопротивление грунта, Ом·м]])),V549/SQRT(Table_pg3[[#This Row],[Удельное сопротивление грунта, Ом·м]]))</f>
        <v/>
      </c>
      <c r="Y549" s="42"/>
      <c r="Z549" s="44"/>
      <c r="AA549" s="43"/>
      <c r="AB549" s="7" t="str">
        <f t="shared" si="68"/>
        <v/>
      </c>
      <c r="AC549" s="7" t="str">
        <f>IFERROR(IF(Z549-Z548&lt;=0,"",AB549/SQRT(Table_pg4[[#This Row],[Удельное сопротивление грунта, Ом·м]])),AB549/SQRT(Table_pg4[[#This Row],[Удельное сопротивление грунта, Ом·м]]))</f>
        <v/>
      </c>
      <c r="AE549" s="42"/>
      <c r="AF549" s="44"/>
      <c r="AG549" s="43"/>
      <c r="AH549" s="7" t="str">
        <f t="shared" si="66"/>
        <v/>
      </c>
      <c r="AI549" s="7" t="str">
        <f>IFERROR(IF(AF549-AF548&lt;=0,"",AH549/SQRT(Table_pg5[[#This Row],[Удельное сопротивление грунта, Ом·м]])),AH549/SQRT(Table_pg5[[#This Row],[Удельное сопротивление грунта, Ом·м]]))</f>
        <v/>
      </c>
      <c r="AK549" s="42"/>
      <c r="AL549" s="44"/>
      <c r="AM549" s="43"/>
      <c r="AN549" s="7" t="str">
        <f t="shared" si="59"/>
        <v/>
      </c>
      <c r="AO549" s="7" t="str">
        <f>IFERROR(IF(AL549-AL548&lt;=0,"",AN549/SQRT(Table_pg6[[#This Row],[Удельное сопротивление грунта, Ом·м]])),AN549/SQRT(Table_pg6[[#This Row],[Удельное сопротивление грунта, Ом·м]]))</f>
        <v/>
      </c>
      <c r="AQ549" s="42"/>
      <c r="AR549" s="44"/>
      <c r="AS549" s="43"/>
      <c r="AT549" s="7" t="str">
        <f t="shared" si="67"/>
        <v/>
      </c>
      <c r="AU549" s="7" t="str">
        <f>IFERROR(IF(AR549-AR548&lt;=0,"",AT549/SQRT(Table_pg7[[#This Row],[Удельное сопротивление грунта, Ом·м]])),AT549/SQRT(Table_pg7[[#This Row],[Удельное сопротивление грунта, Ом·м]]))</f>
        <v/>
      </c>
      <c r="AW549" s="42"/>
      <c r="AX549" s="44"/>
      <c r="AY549" s="43"/>
      <c r="AZ549" s="7" t="str">
        <f t="shared" si="60"/>
        <v/>
      </c>
      <c r="BA549" s="7" t="str">
        <f>IFERROR(IF(AX549-AX548&lt;=0,"",AZ549/SQRT(Table_pg8[[#This Row],[Удельное сопротивление грунта, Ом·м]])),AZ549/SQRT(Table_pg8[[#This Row],[Удельное сопротивление грунта, Ом·м]]))</f>
        <v/>
      </c>
      <c r="BC549" s="42"/>
      <c r="BD549" s="44"/>
      <c r="BE549" s="43"/>
      <c r="BF549" s="7" t="str">
        <f t="shared" si="69"/>
        <v/>
      </c>
      <c r="BG549" s="7" t="str">
        <f>IFERROR(IF(BD549-AX568&lt;=0,"",BF549/SQRT(Table_pg9[[#This Row],[Удельное сопротивление грунта, Ом·м]])),BF549/SQRT(Table_pg9[[#This Row],[Удельное сопротивление грунта, Ом·м]]))</f>
        <v/>
      </c>
      <c r="BI549" s="42"/>
      <c r="BJ549" s="44"/>
      <c r="BK549" s="43"/>
      <c r="BL549" s="7" t="str">
        <f t="shared" si="61"/>
        <v/>
      </c>
      <c r="BM549" s="7" t="str">
        <f>IFERROR(IF(BJ549-BD578&lt;=0,"",BL549/SQRT(Table_pg10[[#This Row],[Удельное сопротивление грунта, Ом·м]])),BL549/SQRT(Table_pg10[[#This Row],[Удельное сопротивление грунта, Ом·м]]))</f>
        <v/>
      </c>
    </row>
    <row r="550" spans="1:65">
      <c r="A550" s="62"/>
      <c r="B550" s="44"/>
      <c r="C550" s="43"/>
      <c r="D550" s="7" t="str">
        <f t="shared" si="62"/>
        <v/>
      </c>
      <c r="E550" s="7" t="str">
        <f>IFERROR(IF(B550-B549&lt;=0,"",D550/SQRT(Table_pg[[#This Row],[Удельное сопротивление грунта, Ом·м]])),D550/SQRT(Table_pg[[#This Row],[Удельное сопротивление грунта, Ом·м]]))</f>
        <v/>
      </c>
      <c r="G550" s="38"/>
      <c r="H550" s="58"/>
      <c r="I550" s="55"/>
      <c r="J550" s="53" t="str">
        <f t="shared" si="63"/>
        <v/>
      </c>
      <c r="K550" s="7" t="str">
        <f>IFERROR(IF(H550-H549&lt;=0,"",J550/SQRT(Table_pg1[[#This Row],[Удельное сопротивление грунта, Ом·м]])),J550/SQRT(Table_pg1[[#This Row],[Удельное сопротивление грунта, Ом·м]]))</f>
        <v/>
      </c>
      <c r="M550" s="62"/>
      <c r="N550" s="44"/>
      <c r="O550" s="43"/>
      <c r="P550" s="7" t="str">
        <f t="shared" si="64"/>
        <v/>
      </c>
      <c r="Q550" s="7" t="str">
        <f>IFERROR(IF(N550-N549&lt;=0,"",P550/SQRT(Table_pg2[[#This Row],[Удельное сопротивление грунта, Ом·м]])),P550/SQRT(Table_pg2[[#This Row],[Удельное сопротивление грунта, Ом·м]]))</f>
        <v/>
      </c>
      <c r="S550" s="62"/>
      <c r="T550" s="44"/>
      <c r="U550" s="43"/>
      <c r="V550" s="7" t="str">
        <f t="shared" si="65"/>
        <v/>
      </c>
      <c r="W550" s="7" t="str">
        <f>IFERROR(IF(T550-T549&lt;=0,"",V550/SQRT(Table_pg3[[#This Row],[Удельное сопротивление грунта, Ом·м]])),V550/SQRT(Table_pg3[[#This Row],[Удельное сопротивление грунта, Ом·м]]))</f>
        <v/>
      </c>
      <c r="Y550" s="62"/>
      <c r="Z550" s="44"/>
      <c r="AA550" s="43"/>
      <c r="AB550" s="7" t="str">
        <f t="shared" si="68"/>
        <v/>
      </c>
      <c r="AC550" s="7" t="str">
        <f>IFERROR(IF(Z550-Z549&lt;=0,"",AB550/SQRT(Table_pg4[[#This Row],[Удельное сопротивление грунта, Ом·м]])),AB550/SQRT(Table_pg4[[#This Row],[Удельное сопротивление грунта, Ом·м]]))</f>
        <v/>
      </c>
      <c r="AE550" s="62"/>
      <c r="AF550" s="44"/>
      <c r="AG550" s="43"/>
      <c r="AH550" s="7" t="str">
        <f t="shared" si="66"/>
        <v/>
      </c>
      <c r="AI550" s="7" t="str">
        <f>IFERROR(IF(AF550-AF549&lt;=0,"",AH550/SQRT(Table_pg5[[#This Row],[Удельное сопротивление грунта, Ом·м]])),AH550/SQRT(Table_pg5[[#This Row],[Удельное сопротивление грунта, Ом·м]]))</f>
        <v/>
      </c>
      <c r="AK550" s="62"/>
      <c r="AL550" s="44"/>
      <c r="AM550" s="43"/>
      <c r="AN550" s="7" t="str">
        <f t="shared" si="59"/>
        <v/>
      </c>
      <c r="AO550" s="7" t="str">
        <f>IFERROR(IF(AL550-AL549&lt;=0,"",AN550/SQRT(Table_pg6[[#This Row],[Удельное сопротивление грунта, Ом·м]])),AN550/SQRT(Table_pg6[[#This Row],[Удельное сопротивление грунта, Ом·м]]))</f>
        <v/>
      </c>
      <c r="AQ550" s="62"/>
      <c r="AR550" s="44"/>
      <c r="AS550" s="43"/>
      <c r="AT550" s="7" t="str">
        <f t="shared" si="67"/>
        <v/>
      </c>
      <c r="AU550" s="7" t="str">
        <f>IFERROR(IF(AR550-AR549&lt;=0,"",AT550/SQRT(Table_pg7[[#This Row],[Удельное сопротивление грунта, Ом·м]])),AT550/SQRT(Table_pg7[[#This Row],[Удельное сопротивление грунта, Ом·м]]))</f>
        <v/>
      </c>
      <c r="AW550" s="62"/>
      <c r="AX550" s="44"/>
      <c r="AY550" s="43"/>
      <c r="AZ550" s="7" t="str">
        <f t="shared" si="60"/>
        <v/>
      </c>
      <c r="BA550" s="7" t="str">
        <f>IFERROR(IF(AX550-AX549&lt;=0,"",AZ550/SQRT(Table_pg8[[#This Row],[Удельное сопротивление грунта, Ом·м]])),AZ550/SQRT(Table_pg8[[#This Row],[Удельное сопротивление грунта, Ом·м]]))</f>
        <v/>
      </c>
      <c r="BC550" s="62"/>
      <c r="BD550" s="44"/>
      <c r="BE550" s="43"/>
      <c r="BF550" s="7" t="str">
        <f t="shared" si="69"/>
        <v/>
      </c>
      <c r="BG550" s="7" t="str">
        <f>IFERROR(IF(BD550-AX569&lt;=0,"",BF550/SQRT(Table_pg9[[#This Row],[Удельное сопротивление грунта, Ом·м]])),BF550/SQRT(Table_pg9[[#This Row],[Удельное сопротивление грунта, Ом·м]]))</f>
        <v/>
      </c>
      <c r="BI550" s="62"/>
      <c r="BJ550" s="44"/>
      <c r="BK550" s="43"/>
      <c r="BL550" s="7" t="str">
        <f t="shared" si="61"/>
        <v/>
      </c>
      <c r="BM550" s="7" t="str">
        <f>IFERROR(IF(BJ550-BD579&lt;=0,"",BL550/SQRT(Table_pg10[[#This Row],[Удельное сопротивление грунта, Ом·м]])),BL550/SQRT(Table_pg10[[#This Row],[Удельное сопротивление грунта, Ом·м]]))</f>
        <v/>
      </c>
    </row>
    <row r="551" spans="1:65">
      <c r="A551" s="42"/>
      <c r="B551" s="44"/>
      <c r="C551" s="43"/>
      <c r="D551" s="7" t="str">
        <f t="shared" si="62"/>
        <v/>
      </c>
      <c r="E551" s="7" t="str">
        <f>IFERROR(IF(B551-B550&lt;=0,"",D551/SQRT(Table_pg[[#This Row],[Удельное сопротивление грунта, Ом·м]])),D551/SQRT(Table_pg[[#This Row],[Удельное сопротивление грунта, Ом·м]]))</f>
        <v/>
      </c>
      <c r="G551" s="49"/>
      <c r="H551" s="59"/>
      <c r="I551" s="56"/>
      <c r="J551" s="52" t="str">
        <f t="shared" si="63"/>
        <v/>
      </c>
      <c r="K551" s="7" t="str">
        <f>IFERROR(IF(H551-H550&lt;=0,"",J551/SQRT(Table_pg1[[#This Row],[Удельное сопротивление грунта, Ом·м]])),J551/SQRT(Table_pg1[[#This Row],[Удельное сопротивление грунта, Ом·м]]))</f>
        <v/>
      </c>
      <c r="M551" s="42"/>
      <c r="N551" s="44"/>
      <c r="O551" s="43"/>
      <c r="P551" s="7" t="str">
        <f t="shared" si="64"/>
        <v/>
      </c>
      <c r="Q551" s="7" t="str">
        <f>IFERROR(IF(N551-N550&lt;=0,"",P551/SQRT(Table_pg2[[#This Row],[Удельное сопротивление грунта, Ом·м]])),P551/SQRT(Table_pg2[[#This Row],[Удельное сопротивление грунта, Ом·м]]))</f>
        <v/>
      </c>
      <c r="S551" s="42"/>
      <c r="T551" s="44"/>
      <c r="U551" s="43"/>
      <c r="V551" s="7" t="str">
        <f t="shared" si="65"/>
        <v/>
      </c>
      <c r="W551" s="7" t="str">
        <f>IFERROR(IF(T551-T550&lt;=0,"",V551/SQRT(Table_pg3[[#This Row],[Удельное сопротивление грунта, Ом·м]])),V551/SQRT(Table_pg3[[#This Row],[Удельное сопротивление грунта, Ом·м]]))</f>
        <v/>
      </c>
      <c r="Y551" s="42"/>
      <c r="Z551" s="44"/>
      <c r="AA551" s="43"/>
      <c r="AB551" s="7" t="str">
        <f t="shared" si="68"/>
        <v/>
      </c>
      <c r="AC551" s="7" t="str">
        <f>IFERROR(IF(Z551-Z550&lt;=0,"",AB551/SQRT(Table_pg4[[#This Row],[Удельное сопротивление грунта, Ом·м]])),AB551/SQRT(Table_pg4[[#This Row],[Удельное сопротивление грунта, Ом·м]]))</f>
        <v/>
      </c>
      <c r="AE551" s="42"/>
      <c r="AF551" s="44"/>
      <c r="AG551" s="43"/>
      <c r="AH551" s="7" t="str">
        <f t="shared" si="66"/>
        <v/>
      </c>
      <c r="AI551" s="7" t="str">
        <f>IFERROR(IF(AF551-AF550&lt;=0,"",AH551/SQRT(Table_pg5[[#This Row],[Удельное сопротивление грунта, Ом·м]])),AH551/SQRT(Table_pg5[[#This Row],[Удельное сопротивление грунта, Ом·м]]))</f>
        <v/>
      </c>
      <c r="AK551" s="42"/>
      <c r="AL551" s="44"/>
      <c r="AM551" s="43"/>
      <c r="AN551" s="7" t="str">
        <f t="shared" si="59"/>
        <v/>
      </c>
      <c r="AO551" s="7" t="str">
        <f>IFERROR(IF(AL551-AL550&lt;=0,"",AN551/SQRT(Table_pg6[[#This Row],[Удельное сопротивление грунта, Ом·м]])),AN551/SQRT(Table_pg6[[#This Row],[Удельное сопротивление грунта, Ом·м]]))</f>
        <v/>
      </c>
      <c r="AQ551" s="42"/>
      <c r="AR551" s="44"/>
      <c r="AS551" s="43"/>
      <c r="AT551" s="7" t="str">
        <f t="shared" si="67"/>
        <v/>
      </c>
      <c r="AU551" s="7" t="str">
        <f>IFERROR(IF(AR551-AR550&lt;=0,"",AT551/SQRT(Table_pg7[[#This Row],[Удельное сопротивление грунта, Ом·м]])),AT551/SQRT(Table_pg7[[#This Row],[Удельное сопротивление грунта, Ом·м]]))</f>
        <v/>
      </c>
      <c r="AW551" s="42"/>
      <c r="AX551" s="44"/>
      <c r="AY551" s="43"/>
      <c r="AZ551" s="7" t="str">
        <f t="shared" si="60"/>
        <v/>
      </c>
      <c r="BA551" s="7" t="str">
        <f>IFERROR(IF(AX551-AX550&lt;=0,"",AZ551/SQRT(Table_pg8[[#This Row],[Удельное сопротивление грунта, Ом·м]])),AZ551/SQRT(Table_pg8[[#This Row],[Удельное сопротивление грунта, Ом·м]]))</f>
        <v/>
      </c>
      <c r="BC551" s="42"/>
      <c r="BD551" s="44"/>
      <c r="BE551" s="43"/>
      <c r="BF551" s="7" t="str">
        <f t="shared" si="69"/>
        <v/>
      </c>
      <c r="BG551" s="7" t="str">
        <f>IFERROR(IF(BD551-AX570&lt;=0,"",BF551/SQRT(Table_pg9[[#This Row],[Удельное сопротивление грунта, Ом·м]])),BF551/SQRT(Table_pg9[[#This Row],[Удельное сопротивление грунта, Ом·м]]))</f>
        <v/>
      </c>
      <c r="BI551" s="42"/>
      <c r="BJ551" s="44"/>
      <c r="BK551" s="43"/>
      <c r="BL551" s="7" t="str">
        <f t="shared" si="61"/>
        <v/>
      </c>
      <c r="BM551" s="7" t="str">
        <f>IFERROR(IF(BJ551-BD580&lt;=0,"",BL551/SQRT(Table_pg10[[#This Row],[Удельное сопротивление грунта, Ом·м]])),BL551/SQRT(Table_pg10[[#This Row],[Удельное сопротивление грунта, Ом·м]]))</f>
        <v/>
      </c>
    </row>
    <row r="552" spans="1:65">
      <c r="A552" s="62"/>
      <c r="B552" s="44"/>
      <c r="C552" s="43"/>
      <c r="D552" s="7" t="str">
        <f t="shared" si="62"/>
        <v/>
      </c>
      <c r="E552" s="7" t="str">
        <f>IFERROR(IF(B552-B551&lt;=0,"",D552/SQRT(Table_pg[[#This Row],[Удельное сопротивление грунта, Ом·м]])),D552/SQRT(Table_pg[[#This Row],[Удельное сопротивление грунта, Ом·м]]))</f>
        <v/>
      </c>
      <c r="G552" s="38"/>
      <c r="H552" s="58"/>
      <c r="I552" s="55"/>
      <c r="J552" s="53" t="str">
        <f t="shared" si="63"/>
        <v/>
      </c>
      <c r="K552" s="7" t="str">
        <f>IFERROR(IF(H552-H551&lt;=0,"",J552/SQRT(Table_pg1[[#This Row],[Удельное сопротивление грунта, Ом·м]])),J552/SQRT(Table_pg1[[#This Row],[Удельное сопротивление грунта, Ом·м]]))</f>
        <v/>
      </c>
      <c r="M552" s="62"/>
      <c r="N552" s="44"/>
      <c r="O552" s="43"/>
      <c r="P552" s="7" t="str">
        <f t="shared" si="64"/>
        <v/>
      </c>
      <c r="Q552" s="7" t="str">
        <f>IFERROR(IF(N552-N551&lt;=0,"",P552/SQRT(Table_pg2[[#This Row],[Удельное сопротивление грунта, Ом·м]])),P552/SQRT(Table_pg2[[#This Row],[Удельное сопротивление грунта, Ом·м]]))</f>
        <v/>
      </c>
      <c r="S552" s="62"/>
      <c r="T552" s="44"/>
      <c r="U552" s="43"/>
      <c r="V552" s="7" t="str">
        <f t="shared" si="65"/>
        <v/>
      </c>
      <c r="W552" s="7" t="str">
        <f>IFERROR(IF(T552-T551&lt;=0,"",V552/SQRT(Table_pg3[[#This Row],[Удельное сопротивление грунта, Ом·м]])),V552/SQRT(Table_pg3[[#This Row],[Удельное сопротивление грунта, Ом·м]]))</f>
        <v/>
      </c>
      <c r="Y552" s="62"/>
      <c r="Z552" s="44"/>
      <c r="AA552" s="43"/>
      <c r="AB552" s="7" t="str">
        <f t="shared" si="68"/>
        <v/>
      </c>
      <c r="AC552" s="7" t="str">
        <f>IFERROR(IF(Z552-Z551&lt;=0,"",AB552/SQRT(Table_pg4[[#This Row],[Удельное сопротивление грунта, Ом·м]])),AB552/SQRT(Table_pg4[[#This Row],[Удельное сопротивление грунта, Ом·м]]))</f>
        <v/>
      </c>
      <c r="AE552" s="62"/>
      <c r="AF552" s="44"/>
      <c r="AG552" s="43"/>
      <c r="AH552" s="7" t="str">
        <f t="shared" si="66"/>
        <v/>
      </c>
      <c r="AI552" s="7" t="str">
        <f>IFERROR(IF(AF552-AF551&lt;=0,"",AH552/SQRT(Table_pg5[[#This Row],[Удельное сопротивление грунта, Ом·м]])),AH552/SQRT(Table_pg5[[#This Row],[Удельное сопротивление грунта, Ом·м]]))</f>
        <v/>
      </c>
      <c r="AK552" s="62"/>
      <c r="AL552" s="44"/>
      <c r="AM552" s="43"/>
      <c r="AN552" s="7" t="str">
        <f t="shared" si="59"/>
        <v/>
      </c>
      <c r="AO552" s="7" t="str">
        <f>IFERROR(IF(AL552-AL551&lt;=0,"",AN552/SQRT(Table_pg6[[#This Row],[Удельное сопротивление грунта, Ом·м]])),AN552/SQRT(Table_pg6[[#This Row],[Удельное сопротивление грунта, Ом·м]]))</f>
        <v/>
      </c>
      <c r="AQ552" s="62"/>
      <c r="AR552" s="44"/>
      <c r="AS552" s="43"/>
      <c r="AT552" s="7" t="str">
        <f t="shared" si="67"/>
        <v/>
      </c>
      <c r="AU552" s="7" t="str">
        <f>IFERROR(IF(AR552-AR551&lt;=0,"",AT552/SQRT(Table_pg7[[#This Row],[Удельное сопротивление грунта, Ом·м]])),AT552/SQRT(Table_pg7[[#This Row],[Удельное сопротивление грунта, Ом·м]]))</f>
        <v/>
      </c>
      <c r="AW552" s="62"/>
      <c r="AX552" s="44"/>
      <c r="AY552" s="43"/>
      <c r="AZ552" s="7" t="str">
        <f t="shared" si="60"/>
        <v/>
      </c>
      <c r="BA552" s="7" t="str">
        <f>IFERROR(IF(AX552-AX551&lt;=0,"",AZ552/SQRT(Table_pg8[[#This Row],[Удельное сопротивление грунта, Ом·м]])),AZ552/SQRT(Table_pg8[[#This Row],[Удельное сопротивление грунта, Ом·м]]))</f>
        <v/>
      </c>
      <c r="BC552" s="62"/>
      <c r="BD552" s="44"/>
      <c r="BE552" s="43"/>
      <c r="BF552" s="7" t="str">
        <f t="shared" si="69"/>
        <v/>
      </c>
      <c r="BG552" s="7" t="str">
        <f>IFERROR(IF(BD552-AX571&lt;=0,"",BF552/SQRT(Table_pg9[[#This Row],[Удельное сопротивление грунта, Ом·м]])),BF552/SQRT(Table_pg9[[#This Row],[Удельное сопротивление грунта, Ом·м]]))</f>
        <v/>
      </c>
      <c r="BI552" s="62"/>
      <c r="BJ552" s="44"/>
      <c r="BK552" s="43"/>
      <c r="BL552" s="7" t="str">
        <f t="shared" si="61"/>
        <v/>
      </c>
      <c r="BM552" s="7" t="str">
        <f>IFERROR(IF(BJ552-BD581&lt;=0,"",BL552/SQRT(Table_pg10[[#This Row],[Удельное сопротивление грунта, Ом·м]])),BL552/SQRT(Table_pg10[[#This Row],[Удельное сопротивление грунта, Ом·м]]))</f>
        <v/>
      </c>
    </row>
    <row r="553" spans="1:65">
      <c r="A553" s="42"/>
      <c r="B553" s="44"/>
      <c r="C553" s="43"/>
      <c r="D553" s="7" t="str">
        <f t="shared" si="62"/>
        <v/>
      </c>
      <c r="E553" s="7" t="str">
        <f>IFERROR(IF(B553-B552&lt;=0,"",D553/SQRT(Table_pg[[#This Row],[Удельное сопротивление грунта, Ом·м]])),D553/SQRT(Table_pg[[#This Row],[Удельное сопротивление грунта, Ом·м]]))</f>
        <v/>
      </c>
      <c r="G553" s="49"/>
      <c r="H553" s="59"/>
      <c r="I553" s="56"/>
      <c r="J553" s="52" t="str">
        <f t="shared" si="63"/>
        <v/>
      </c>
      <c r="K553" s="7" t="str">
        <f>IFERROR(IF(H553-H552&lt;=0,"",J553/SQRT(Table_pg1[[#This Row],[Удельное сопротивление грунта, Ом·м]])),J553/SQRT(Table_pg1[[#This Row],[Удельное сопротивление грунта, Ом·м]]))</f>
        <v/>
      </c>
      <c r="M553" s="42"/>
      <c r="N553" s="44"/>
      <c r="O553" s="43"/>
      <c r="P553" s="7" t="str">
        <f t="shared" si="64"/>
        <v/>
      </c>
      <c r="Q553" s="7" t="str">
        <f>IFERROR(IF(N553-N552&lt;=0,"",P553/SQRT(Table_pg2[[#This Row],[Удельное сопротивление грунта, Ом·м]])),P553/SQRT(Table_pg2[[#This Row],[Удельное сопротивление грунта, Ом·м]]))</f>
        <v/>
      </c>
      <c r="S553" s="42"/>
      <c r="T553" s="44"/>
      <c r="U553" s="43"/>
      <c r="V553" s="7" t="str">
        <f t="shared" si="65"/>
        <v/>
      </c>
      <c r="W553" s="7" t="str">
        <f>IFERROR(IF(T553-T552&lt;=0,"",V553/SQRT(Table_pg3[[#This Row],[Удельное сопротивление грунта, Ом·м]])),V553/SQRT(Table_pg3[[#This Row],[Удельное сопротивление грунта, Ом·м]]))</f>
        <v/>
      </c>
      <c r="Y553" s="42"/>
      <c r="Z553" s="44"/>
      <c r="AA553" s="43"/>
      <c r="AB553" s="7" t="str">
        <f t="shared" si="68"/>
        <v/>
      </c>
      <c r="AC553" s="7" t="str">
        <f>IFERROR(IF(Z553-Z552&lt;=0,"",AB553/SQRT(Table_pg4[[#This Row],[Удельное сопротивление грунта, Ом·м]])),AB553/SQRT(Table_pg4[[#This Row],[Удельное сопротивление грунта, Ом·м]]))</f>
        <v/>
      </c>
      <c r="AE553" s="42"/>
      <c r="AF553" s="44"/>
      <c r="AG553" s="43"/>
      <c r="AH553" s="7" t="str">
        <f t="shared" si="66"/>
        <v/>
      </c>
      <c r="AI553" s="7" t="str">
        <f>IFERROR(IF(AF553-AF552&lt;=0,"",AH553/SQRT(Table_pg5[[#This Row],[Удельное сопротивление грунта, Ом·м]])),AH553/SQRT(Table_pg5[[#This Row],[Удельное сопротивление грунта, Ом·м]]))</f>
        <v/>
      </c>
      <c r="AK553" s="42"/>
      <c r="AL553" s="44"/>
      <c r="AM553" s="43"/>
      <c r="AN553" s="7" t="str">
        <f t="shared" ref="AN553:AN616" si="70">IFERROR(IF(AL553-AL552&lt;=0,"",(AL553-AL552)*1000),100)</f>
        <v/>
      </c>
      <c r="AO553" s="7" t="str">
        <f>IFERROR(IF(AL553-AL552&lt;=0,"",AN553/SQRT(Table_pg6[[#This Row],[Удельное сопротивление грунта, Ом·м]])),AN553/SQRT(Table_pg6[[#This Row],[Удельное сопротивление грунта, Ом·м]]))</f>
        <v/>
      </c>
      <c r="AQ553" s="42"/>
      <c r="AR553" s="44"/>
      <c r="AS553" s="43"/>
      <c r="AT553" s="7" t="str">
        <f t="shared" si="67"/>
        <v/>
      </c>
      <c r="AU553" s="7" t="str">
        <f>IFERROR(IF(AR553-AR552&lt;=0,"",AT553/SQRT(Table_pg7[[#This Row],[Удельное сопротивление грунта, Ом·м]])),AT553/SQRT(Table_pg7[[#This Row],[Удельное сопротивление грунта, Ом·м]]))</f>
        <v/>
      </c>
      <c r="AW553" s="42"/>
      <c r="AX553" s="44"/>
      <c r="AY553" s="43"/>
      <c r="AZ553" s="7" t="str">
        <f t="shared" ref="AZ553:AZ616" si="71">IFERROR(IF(AX553-AX552&lt;=0,"",(AX553-AX552)*1000),100)</f>
        <v/>
      </c>
      <c r="BA553" s="7" t="str">
        <f>IFERROR(IF(AX553-AX552&lt;=0,"",AZ553/SQRT(Table_pg8[[#This Row],[Удельное сопротивление грунта, Ом·м]])),AZ553/SQRT(Table_pg8[[#This Row],[Удельное сопротивление грунта, Ом·м]]))</f>
        <v/>
      </c>
      <c r="BC553" s="42"/>
      <c r="BD553" s="44"/>
      <c r="BE553" s="43"/>
      <c r="BF553" s="7" t="str">
        <f t="shared" si="69"/>
        <v/>
      </c>
      <c r="BG553" s="7" t="str">
        <f>IFERROR(IF(BD553-AX572&lt;=0,"",BF553/SQRT(Table_pg9[[#This Row],[Удельное сопротивление грунта, Ом·м]])),BF553/SQRT(Table_pg9[[#This Row],[Удельное сопротивление грунта, Ом·м]]))</f>
        <v/>
      </c>
      <c r="BI553" s="42"/>
      <c r="BJ553" s="44"/>
      <c r="BK553" s="43"/>
      <c r="BL553" s="7" t="str">
        <f t="shared" si="61"/>
        <v/>
      </c>
      <c r="BM553" s="7" t="str">
        <f>IFERROR(IF(BJ553-BD582&lt;=0,"",BL553/SQRT(Table_pg10[[#This Row],[Удельное сопротивление грунта, Ом·м]])),BL553/SQRT(Table_pg10[[#This Row],[Удельное сопротивление грунта, Ом·м]]))</f>
        <v/>
      </c>
    </row>
    <row r="554" spans="1:65">
      <c r="A554" s="62"/>
      <c r="B554" s="44"/>
      <c r="C554" s="43"/>
      <c r="D554" s="7" t="str">
        <f t="shared" si="62"/>
        <v/>
      </c>
      <c r="E554" s="7" t="str">
        <f>IFERROR(IF(B554-B553&lt;=0,"",D554/SQRT(Table_pg[[#This Row],[Удельное сопротивление грунта, Ом·м]])),D554/SQRT(Table_pg[[#This Row],[Удельное сопротивление грунта, Ом·м]]))</f>
        <v/>
      </c>
      <c r="G554" s="38"/>
      <c r="H554" s="58"/>
      <c r="I554" s="55"/>
      <c r="J554" s="53" t="str">
        <f t="shared" si="63"/>
        <v/>
      </c>
      <c r="K554" s="7" t="str">
        <f>IFERROR(IF(H554-H553&lt;=0,"",J554/SQRT(Table_pg1[[#This Row],[Удельное сопротивление грунта, Ом·м]])),J554/SQRT(Table_pg1[[#This Row],[Удельное сопротивление грунта, Ом·м]]))</f>
        <v/>
      </c>
      <c r="M554" s="62"/>
      <c r="N554" s="44"/>
      <c r="O554" s="43"/>
      <c r="P554" s="7" t="str">
        <f t="shared" si="64"/>
        <v/>
      </c>
      <c r="Q554" s="7" t="str">
        <f>IFERROR(IF(N554-N553&lt;=0,"",P554/SQRT(Table_pg2[[#This Row],[Удельное сопротивление грунта, Ом·м]])),P554/SQRT(Table_pg2[[#This Row],[Удельное сопротивление грунта, Ом·м]]))</f>
        <v/>
      </c>
      <c r="S554" s="62"/>
      <c r="T554" s="44"/>
      <c r="U554" s="43"/>
      <c r="V554" s="7" t="str">
        <f t="shared" si="65"/>
        <v/>
      </c>
      <c r="W554" s="7" t="str">
        <f>IFERROR(IF(T554-T553&lt;=0,"",V554/SQRT(Table_pg3[[#This Row],[Удельное сопротивление грунта, Ом·м]])),V554/SQRT(Table_pg3[[#This Row],[Удельное сопротивление грунта, Ом·м]]))</f>
        <v/>
      </c>
      <c r="Y554" s="62"/>
      <c r="Z554" s="44"/>
      <c r="AA554" s="43"/>
      <c r="AB554" s="7" t="str">
        <f t="shared" si="68"/>
        <v/>
      </c>
      <c r="AC554" s="7" t="str">
        <f>IFERROR(IF(Z554-Z553&lt;=0,"",AB554/SQRT(Table_pg4[[#This Row],[Удельное сопротивление грунта, Ом·м]])),AB554/SQRT(Table_pg4[[#This Row],[Удельное сопротивление грунта, Ом·м]]))</f>
        <v/>
      </c>
      <c r="AE554" s="62"/>
      <c r="AF554" s="44"/>
      <c r="AG554" s="43"/>
      <c r="AH554" s="7" t="str">
        <f t="shared" si="66"/>
        <v/>
      </c>
      <c r="AI554" s="7" t="str">
        <f>IFERROR(IF(AF554-AF553&lt;=0,"",AH554/SQRT(Table_pg5[[#This Row],[Удельное сопротивление грунта, Ом·м]])),AH554/SQRT(Table_pg5[[#This Row],[Удельное сопротивление грунта, Ом·м]]))</f>
        <v/>
      </c>
      <c r="AK554" s="62"/>
      <c r="AL554" s="44"/>
      <c r="AM554" s="43"/>
      <c r="AN554" s="7" t="str">
        <f t="shared" si="70"/>
        <v/>
      </c>
      <c r="AO554" s="7" t="str">
        <f>IFERROR(IF(AL554-AL553&lt;=0,"",AN554/SQRT(Table_pg6[[#This Row],[Удельное сопротивление грунта, Ом·м]])),AN554/SQRT(Table_pg6[[#This Row],[Удельное сопротивление грунта, Ом·м]]))</f>
        <v/>
      </c>
      <c r="AQ554" s="62"/>
      <c r="AR554" s="44"/>
      <c r="AS554" s="43"/>
      <c r="AT554" s="7" t="str">
        <f t="shared" si="67"/>
        <v/>
      </c>
      <c r="AU554" s="7" t="str">
        <f>IFERROR(IF(AR554-AR553&lt;=0,"",AT554/SQRT(Table_pg7[[#This Row],[Удельное сопротивление грунта, Ом·м]])),AT554/SQRT(Table_pg7[[#This Row],[Удельное сопротивление грунта, Ом·м]]))</f>
        <v/>
      </c>
      <c r="AW554" s="62"/>
      <c r="AX554" s="44"/>
      <c r="AY554" s="43"/>
      <c r="AZ554" s="7" t="str">
        <f t="shared" si="71"/>
        <v/>
      </c>
      <c r="BA554" s="7" t="str">
        <f>IFERROR(IF(AX554-AX553&lt;=0,"",AZ554/SQRT(Table_pg8[[#This Row],[Удельное сопротивление грунта, Ом·м]])),AZ554/SQRT(Table_pg8[[#This Row],[Удельное сопротивление грунта, Ом·м]]))</f>
        <v/>
      </c>
      <c r="BC554" s="62"/>
      <c r="BD554" s="44"/>
      <c r="BE554" s="43"/>
      <c r="BF554" s="7" t="str">
        <f t="shared" si="69"/>
        <v/>
      </c>
      <c r="BG554" s="7" t="str">
        <f>IFERROR(IF(BD554-AX573&lt;=0,"",BF554/SQRT(Table_pg9[[#This Row],[Удельное сопротивление грунта, Ом·м]])),BF554/SQRT(Table_pg9[[#This Row],[Удельное сопротивление грунта, Ом·м]]))</f>
        <v/>
      </c>
      <c r="BI554" s="62"/>
      <c r="BJ554" s="44"/>
      <c r="BK554" s="43"/>
      <c r="BL554" s="7" t="str">
        <f t="shared" si="61"/>
        <v/>
      </c>
      <c r="BM554" s="7" t="str">
        <f>IFERROR(IF(BJ554-BD583&lt;=0,"",BL554/SQRT(Table_pg10[[#This Row],[Удельное сопротивление грунта, Ом·м]])),BL554/SQRT(Table_pg10[[#This Row],[Удельное сопротивление грунта, Ом·м]]))</f>
        <v/>
      </c>
    </row>
    <row r="555" spans="1:65">
      <c r="A555" s="42"/>
      <c r="B555" s="44"/>
      <c r="C555" s="43"/>
      <c r="D555" s="7" t="str">
        <f t="shared" si="62"/>
        <v/>
      </c>
      <c r="E555" s="7" t="str">
        <f>IFERROR(IF(B555-B554&lt;=0,"",D555/SQRT(Table_pg[[#This Row],[Удельное сопротивление грунта, Ом·м]])),D555/SQRT(Table_pg[[#This Row],[Удельное сопротивление грунта, Ом·м]]))</f>
        <v/>
      </c>
      <c r="G555" s="49"/>
      <c r="H555" s="59"/>
      <c r="I555" s="56"/>
      <c r="J555" s="52" t="str">
        <f t="shared" si="63"/>
        <v/>
      </c>
      <c r="K555" s="7" t="str">
        <f>IFERROR(IF(H555-H554&lt;=0,"",J555/SQRT(Table_pg1[[#This Row],[Удельное сопротивление грунта, Ом·м]])),J555/SQRT(Table_pg1[[#This Row],[Удельное сопротивление грунта, Ом·м]]))</f>
        <v/>
      </c>
      <c r="M555" s="42"/>
      <c r="N555" s="44"/>
      <c r="O555" s="43"/>
      <c r="P555" s="7" t="str">
        <f t="shared" si="64"/>
        <v/>
      </c>
      <c r="Q555" s="7" t="str">
        <f>IFERROR(IF(N555-N554&lt;=0,"",P555/SQRT(Table_pg2[[#This Row],[Удельное сопротивление грунта, Ом·м]])),P555/SQRT(Table_pg2[[#This Row],[Удельное сопротивление грунта, Ом·м]]))</f>
        <v/>
      </c>
      <c r="S555" s="42"/>
      <c r="T555" s="44"/>
      <c r="U555" s="43"/>
      <c r="V555" s="7" t="str">
        <f t="shared" si="65"/>
        <v/>
      </c>
      <c r="W555" s="7" t="str">
        <f>IFERROR(IF(T555-T554&lt;=0,"",V555/SQRT(Table_pg3[[#This Row],[Удельное сопротивление грунта, Ом·м]])),V555/SQRT(Table_pg3[[#This Row],[Удельное сопротивление грунта, Ом·м]]))</f>
        <v/>
      </c>
      <c r="Y555" s="42"/>
      <c r="Z555" s="44"/>
      <c r="AA555" s="43"/>
      <c r="AB555" s="7" t="str">
        <f t="shared" si="68"/>
        <v/>
      </c>
      <c r="AC555" s="7" t="str">
        <f>IFERROR(IF(Z555-Z554&lt;=0,"",AB555/SQRT(Table_pg4[[#This Row],[Удельное сопротивление грунта, Ом·м]])),AB555/SQRT(Table_pg4[[#This Row],[Удельное сопротивление грунта, Ом·м]]))</f>
        <v/>
      </c>
      <c r="AE555" s="42"/>
      <c r="AF555" s="44"/>
      <c r="AG555" s="43"/>
      <c r="AH555" s="7" t="str">
        <f t="shared" si="66"/>
        <v/>
      </c>
      <c r="AI555" s="7" t="str">
        <f>IFERROR(IF(AF555-AF554&lt;=0,"",AH555/SQRT(Table_pg5[[#This Row],[Удельное сопротивление грунта, Ом·м]])),AH555/SQRT(Table_pg5[[#This Row],[Удельное сопротивление грунта, Ом·м]]))</f>
        <v/>
      </c>
      <c r="AK555" s="42"/>
      <c r="AL555" s="44"/>
      <c r="AM555" s="43"/>
      <c r="AN555" s="7" t="str">
        <f t="shared" si="70"/>
        <v/>
      </c>
      <c r="AO555" s="7" t="str">
        <f>IFERROR(IF(AL555-AL554&lt;=0,"",AN555/SQRT(Table_pg6[[#This Row],[Удельное сопротивление грунта, Ом·м]])),AN555/SQRT(Table_pg6[[#This Row],[Удельное сопротивление грунта, Ом·м]]))</f>
        <v/>
      </c>
      <c r="AQ555" s="42"/>
      <c r="AR555" s="44"/>
      <c r="AS555" s="43"/>
      <c r="AT555" s="7" t="str">
        <f t="shared" si="67"/>
        <v/>
      </c>
      <c r="AU555" s="7" t="str">
        <f>IFERROR(IF(AR555-AR554&lt;=0,"",AT555/SQRT(Table_pg7[[#This Row],[Удельное сопротивление грунта, Ом·м]])),AT555/SQRT(Table_pg7[[#This Row],[Удельное сопротивление грунта, Ом·м]]))</f>
        <v/>
      </c>
      <c r="AW555" s="42"/>
      <c r="AX555" s="44"/>
      <c r="AY555" s="43"/>
      <c r="AZ555" s="7" t="str">
        <f t="shared" si="71"/>
        <v/>
      </c>
      <c r="BA555" s="7" t="str">
        <f>IFERROR(IF(AX555-AX554&lt;=0,"",AZ555/SQRT(Table_pg8[[#This Row],[Удельное сопротивление грунта, Ом·м]])),AZ555/SQRT(Table_pg8[[#This Row],[Удельное сопротивление грунта, Ом·м]]))</f>
        <v/>
      </c>
      <c r="BC555" s="42"/>
      <c r="BD555" s="44"/>
      <c r="BE555" s="43"/>
      <c r="BF555" s="7" t="str">
        <f t="shared" si="69"/>
        <v/>
      </c>
      <c r="BG555" s="7" t="str">
        <f>IFERROR(IF(BD555-AX574&lt;=0,"",BF555/SQRT(Table_pg9[[#This Row],[Удельное сопротивление грунта, Ом·м]])),BF555/SQRT(Table_pg9[[#This Row],[Удельное сопротивление грунта, Ом·м]]))</f>
        <v/>
      </c>
      <c r="BI555" s="42"/>
      <c r="BJ555" s="44"/>
      <c r="BK555" s="43"/>
      <c r="BL555" s="7" t="str">
        <f t="shared" si="61"/>
        <v/>
      </c>
      <c r="BM555" s="7" t="str">
        <f>IFERROR(IF(BJ555-BD584&lt;=0,"",BL555/SQRT(Table_pg10[[#This Row],[Удельное сопротивление грунта, Ом·м]])),BL555/SQRT(Table_pg10[[#This Row],[Удельное сопротивление грунта, Ом·м]]))</f>
        <v/>
      </c>
    </row>
    <row r="556" spans="1:65">
      <c r="A556" s="62"/>
      <c r="B556" s="44"/>
      <c r="C556" s="43"/>
      <c r="D556" s="7" t="str">
        <f t="shared" si="62"/>
        <v/>
      </c>
      <c r="E556" s="7" t="str">
        <f>IFERROR(IF(B556-B555&lt;=0,"",D556/SQRT(Table_pg[[#This Row],[Удельное сопротивление грунта, Ом·м]])),D556/SQRT(Table_pg[[#This Row],[Удельное сопротивление грунта, Ом·м]]))</f>
        <v/>
      </c>
      <c r="G556" s="38"/>
      <c r="H556" s="58"/>
      <c r="I556" s="55"/>
      <c r="J556" s="53" t="str">
        <f t="shared" si="63"/>
        <v/>
      </c>
      <c r="K556" s="7" t="str">
        <f>IFERROR(IF(H556-H555&lt;=0,"",J556/SQRT(Table_pg1[[#This Row],[Удельное сопротивление грунта, Ом·м]])),J556/SQRT(Table_pg1[[#This Row],[Удельное сопротивление грунта, Ом·м]]))</f>
        <v/>
      </c>
      <c r="M556" s="62"/>
      <c r="N556" s="44"/>
      <c r="O556" s="43"/>
      <c r="P556" s="7" t="str">
        <f t="shared" si="64"/>
        <v/>
      </c>
      <c r="Q556" s="7" t="str">
        <f>IFERROR(IF(N556-N555&lt;=0,"",P556/SQRT(Table_pg2[[#This Row],[Удельное сопротивление грунта, Ом·м]])),P556/SQRT(Table_pg2[[#This Row],[Удельное сопротивление грунта, Ом·м]]))</f>
        <v/>
      </c>
      <c r="S556" s="62"/>
      <c r="T556" s="44"/>
      <c r="U556" s="43"/>
      <c r="V556" s="7" t="str">
        <f t="shared" si="65"/>
        <v/>
      </c>
      <c r="W556" s="7" t="str">
        <f>IFERROR(IF(T556-T555&lt;=0,"",V556/SQRT(Table_pg3[[#This Row],[Удельное сопротивление грунта, Ом·м]])),V556/SQRT(Table_pg3[[#This Row],[Удельное сопротивление грунта, Ом·м]]))</f>
        <v/>
      </c>
      <c r="Y556" s="62"/>
      <c r="Z556" s="44"/>
      <c r="AA556" s="43"/>
      <c r="AB556" s="7" t="str">
        <f t="shared" si="68"/>
        <v/>
      </c>
      <c r="AC556" s="7" t="str">
        <f>IFERROR(IF(Z556-Z555&lt;=0,"",AB556/SQRT(Table_pg4[[#This Row],[Удельное сопротивление грунта, Ом·м]])),AB556/SQRT(Table_pg4[[#This Row],[Удельное сопротивление грунта, Ом·м]]))</f>
        <v/>
      </c>
      <c r="AE556" s="62"/>
      <c r="AF556" s="44"/>
      <c r="AG556" s="43"/>
      <c r="AH556" s="7" t="str">
        <f t="shared" si="66"/>
        <v/>
      </c>
      <c r="AI556" s="7" t="str">
        <f>IFERROR(IF(AF556-AF555&lt;=0,"",AH556/SQRT(Table_pg5[[#This Row],[Удельное сопротивление грунта, Ом·м]])),AH556/SQRT(Table_pg5[[#This Row],[Удельное сопротивление грунта, Ом·м]]))</f>
        <v/>
      </c>
      <c r="AK556" s="62"/>
      <c r="AL556" s="44"/>
      <c r="AM556" s="43"/>
      <c r="AN556" s="7" t="str">
        <f t="shared" si="70"/>
        <v/>
      </c>
      <c r="AO556" s="7" t="str">
        <f>IFERROR(IF(AL556-AL555&lt;=0,"",AN556/SQRT(Table_pg6[[#This Row],[Удельное сопротивление грунта, Ом·м]])),AN556/SQRT(Table_pg6[[#This Row],[Удельное сопротивление грунта, Ом·м]]))</f>
        <v/>
      </c>
      <c r="AQ556" s="62"/>
      <c r="AR556" s="44"/>
      <c r="AS556" s="43"/>
      <c r="AT556" s="7" t="str">
        <f t="shared" si="67"/>
        <v/>
      </c>
      <c r="AU556" s="7" t="str">
        <f>IFERROR(IF(AR556-AR555&lt;=0,"",AT556/SQRT(Table_pg7[[#This Row],[Удельное сопротивление грунта, Ом·м]])),AT556/SQRT(Table_pg7[[#This Row],[Удельное сопротивление грунта, Ом·м]]))</f>
        <v/>
      </c>
      <c r="AW556" s="62"/>
      <c r="AX556" s="44"/>
      <c r="AY556" s="43"/>
      <c r="AZ556" s="7" t="str">
        <f t="shared" si="71"/>
        <v/>
      </c>
      <c r="BA556" s="7" t="str">
        <f>IFERROR(IF(AX556-AX555&lt;=0,"",AZ556/SQRT(Table_pg8[[#This Row],[Удельное сопротивление грунта, Ом·м]])),AZ556/SQRT(Table_pg8[[#This Row],[Удельное сопротивление грунта, Ом·м]]))</f>
        <v/>
      </c>
      <c r="BC556" s="62"/>
      <c r="BD556" s="44"/>
      <c r="BE556" s="43"/>
      <c r="BF556" s="7" t="str">
        <f t="shared" si="69"/>
        <v/>
      </c>
      <c r="BG556" s="7" t="str">
        <f>IFERROR(IF(BD556-AX575&lt;=0,"",BF556/SQRT(Table_pg9[[#This Row],[Удельное сопротивление грунта, Ом·м]])),BF556/SQRT(Table_pg9[[#This Row],[Удельное сопротивление грунта, Ом·м]]))</f>
        <v/>
      </c>
      <c r="BI556" s="62"/>
      <c r="BJ556" s="44"/>
      <c r="BK556" s="43"/>
      <c r="BL556" s="7" t="str">
        <f t="shared" si="61"/>
        <v/>
      </c>
      <c r="BM556" s="7" t="str">
        <f>IFERROR(IF(BJ556-BD585&lt;=0,"",BL556/SQRT(Table_pg10[[#This Row],[Удельное сопротивление грунта, Ом·м]])),BL556/SQRT(Table_pg10[[#This Row],[Удельное сопротивление грунта, Ом·м]]))</f>
        <v/>
      </c>
    </row>
    <row r="557" spans="1:65">
      <c r="A557" s="42"/>
      <c r="B557" s="44"/>
      <c r="C557" s="43"/>
      <c r="D557" s="7" t="str">
        <f t="shared" si="62"/>
        <v/>
      </c>
      <c r="E557" s="7" t="str">
        <f>IFERROR(IF(B557-B556&lt;=0,"",D557/SQRT(Table_pg[[#This Row],[Удельное сопротивление грунта, Ом·м]])),D557/SQRT(Table_pg[[#This Row],[Удельное сопротивление грунта, Ом·м]]))</f>
        <v/>
      </c>
      <c r="G557" s="49"/>
      <c r="H557" s="59"/>
      <c r="I557" s="56"/>
      <c r="J557" s="52" t="str">
        <f t="shared" si="63"/>
        <v/>
      </c>
      <c r="K557" s="7" t="str">
        <f>IFERROR(IF(H557-H556&lt;=0,"",J557/SQRT(Table_pg1[[#This Row],[Удельное сопротивление грунта, Ом·м]])),J557/SQRT(Table_pg1[[#This Row],[Удельное сопротивление грунта, Ом·м]]))</f>
        <v/>
      </c>
      <c r="M557" s="42"/>
      <c r="N557" s="44"/>
      <c r="O557" s="43"/>
      <c r="P557" s="7" t="str">
        <f t="shared" si="64"/>
        <v/>
      </c>
      <c r="Q557" s="7" t="str">
        <f>IFERROR(IF(N557-N556&lt;=0,"",P557/SQRT(Table_pg2[[#This Row],[Удельное сопротивление грунта, Ом·м]])),P557/SQRT(Table_pg2[[#This Row],[Удельное сопротивление грунта, Ом·м]]))</f>
        <v/>
      </c>
      <c r="S557" s="42"/>
      <c r="T557" s="44"/>
      <c r="U557" s="43"/>
      <c r="V557" s="7" t="str">
        <f t="shared" si="65"/>
        <v/>
      </c>
      <c r="W557" s="7" t="str">
        <f>IFERROR(IF(T557-T556&lt;=0,"",V557/SQRT(Table_pg3[[#This Row],[Удельное сопротивление грунта, Ом·м]])),V557/SQRT(Table_pg3[[#This Row],[Удельное сопротивление грунта, Ом·м]]))</f>
        <v/>
      </c>
      <c r="Y557" s="42"/>
      <c r="Z557" s="44"/>
      <c r="AA557" s="43"/>
      <c r="AB557" s="7" t="str">
        <f t="shared" si="68"/>
        <v/>
      </c>
      <c r="AC557" s="7" t="str">
        <f>IFERROR(IF(Z557-Z556&lt;=0,"",AB557/SQRT(Table_pg4[[#This Row],[Удельное сопротивление грунта, Ом·м]])),AB557/SQRT(Table_pg4[[#This Row],[Удельное сопротивление грунта, Ом·м]]))</f>
        <v/>
      </c>
      <c r="AE557" s="42"/>
      <c r="AF557" s="44"/>
      <c r="AG557" s="43"/>
      <c r="AH557" s="7" t="str">
        <f t="shared" si="66"/>
        <v/>
      </c>
      <c r="AI557" s="7" t="str">
        <f>IFERROR(IF(AF557-AF556&lt;=0,"",AH557/SQRT(Table_pg5[[#This Row],[Удельное сопротивление грунта, Ом·м]])),AH557/SQRT(Table_pg5[[#This Row],[Удельное сопротивление грунта, Ом·м]]))</f>
        <v/>
      </c>
      <c r="AK557" s="42"/>
      <c r="AL557" s="44"/>
      <c r="AM557" s="43"/>
      <c r="AN557" s="7" t="str">
        <f t="shared" si="70"/>
        <v/>
      </c>
      <c r="AO557" s="7" t="str">
        <f>IFERROR(IF(AL557-AL556&lt;=0,"",AN557/SQRT(Table_pg6[[#This Row],[Удельное сопротивление грунта, Ом·м]])),AN557/SQRT(Table_pg6[[#This Row],[Удельное сопротивление грунта, Ом·м]]))</f>
        <v/>
      </c>
      <c r="AQ557" s="42"/>
      <c r="AR557" s="44"/>
      <c r="AS557" s="43"/>
      <c r="AT557" s="7" t="str">
        <f t="shared" si="67"/>
        <v/>
      </c>
      <c r="AU557" s="7" t="str">
        <f>IFERROR(IF(AR557-AR556&lt;=0,"",AT557/SQRT(Table_pg7[[#This Row],[Удельное сопротивление грунта, Ом·м]])),AT557/SQRT(Table_pg7[[#This Row],[Удельное сопротивление грунта, Ом·м]]))</f>
        <v/>
      </c>
      <c r="AW557" s="42"/>
      <c r="AX557" s="44"/>
      <c r="AY557" s="43"/>
      <c r="AZ557" s="7" t="str">
        <f t="shared" si="71"/>
        <v/>
      </c>
      <c r="BA557" s="7" t="str">
        <f>IFERROR(IF(AX557-AX556&lt;=0,"",AZ557/SQRT(Table_pg8[[#This Row],[Удельное сопротивление грунта, Ом·м]])),AZ557/SQRT(Table_pg8[[#This Row],[Удельное сопротивление грунта, Ом·м]]))</f>
        <v/>
      </c>
      <c r="BC557" s="42"/>
      <c r="BD557" s="44"/>
      <c r="BE557" s="43"/>
      <c r="BF557" s="7" t="str">
        <f t="shared" si="69"/>
        <v/>
      </c>
      <c r="BG557" s="7" t="str">
        <f>IFERROR(IF(BD557-AX576&lt;=0,"",BF557/SQRT(Table_pg9[[#This Row],[Удельное сопротивление грунта, Ом·м]])),BF557/SQRT(Table_pg9[[#This Row],[Удельное сопротивление грунта, Ом·м]]))</f>
        <v/>
      </c>
      <c r="BI557" s="42"/>
      <c r="BJ557" s="44"/>
      <c r="BK557" s="43"/>
      <c r="BL557" s="7" t="str">
        <f t="shared" si="61"/>
        <v/>
      </c>
      <c r="BM557" s="7" t="str">
        <f>IFERROR(IF(BJ557-BD586&lt;=0,"",BL557/SQRT(Table_pg10[[#This Row],[Удельное сопротивление грунта, Ом·м]])),BL557/SQRT(Table_pg10[[#This Row],[Удельное сопротивление грунта, Ом·м]]))</f>
        <v/>
      </c>
    </row>
    <row r="558" spans="1:65">
      <c r="A558" s="62"/>
      <c r="B558" s="44"/>
      <c r="C558" s="43"/>
      <c r="D558" s="7" t="str">
        <f t="shared" si="62"/>
        <v/>
      </c>
      <c r="E558" s="7" t="str">
        <f>IFERROR(IF(B558-B557&lt;=0,"",D558/SQRT(Table_pg[[#This Row],[Удельное сопротивление грунта, Ом·м]])),D558/SQRT(Table_pg[[#This Row],[Удельное сопротивление грунта, Ом·м]]))</f>
        <v/>
      </c>
      <c r="G558" s="38"/>
      <c r="H558" s="58"/>
      <c r="I558" s="55"/>
      <c r="J558" s="53" t="str">
        <f t="shared" si="63"/>
        <v/>
      </c>
      <c r="K558" s="7" t="str">
        <f>IFERROR(IF(H558-H557&lt;=0,"",J558/SQRT(Table_pg1[[#This Row],[Удельное сопротивление грунта, Ом·м]])),J558/SQRT(Table_pg1[[#This Row],[Удельное сопротивление грунта, Ом·м]]))</f>
        <v/>
      </c>
      <c r="M558" s="62"/>
      <c r="N558" s="44"/>
      <c r="O558" s="43"/>
      <c r="P558" s="7" t="str">
        <f t="shared" si="64"/>
        <v/>
      </c>
      <c r="Q558" s="7" t="str">
        <f>IFERROR(IF(N558-N557&lt;=0,"",P558/SQRT(Table_pg2[[#This Row],[Удельное сопротивление грунта, Ом·м]])),P558/SQRT(Table_pg2[[#This Row],[Удельное сопротивление грунта, Ом·м]]))</f>
        <v/>
      </c>
      <c r="S558" s="62"/>
      <c r="T558" s="44"/>
      <c r="U558" s="43"/>
      <c r="V558" s="7" t="str">
        <f t="shared" si="65"/>
        <v/>
      </c>
      <c r="W558" s="7" t="str">
        <f>IFERROR(IF(T558-T557&lt;=0,"",V558/SQRT(Table_pg3[[#This Row],[Удельное сопротивление грунта, Ом·м]])),V558/SQRT(Table_pg3[[#This Row],[Удельное сопротивление грунта, Ом·м]]))</f>
        <v/>
      </c>
      <c r="Y558" s="62"/>
      <c r="Z558" s="44"/>
      <c r="AA558" s="43"/>
      <c r="AB558" s="7" t="str">
        <f t="shared" si="68"/>
        <v/>
      </c>
      <c r="AC558" s="7" t="str">
        <f>IFERROR(IF(Z558-Z557&lt;=0,"",AB558/SQRT(Table_pg4[[#This Row],[Удельное сопротивление грунта, Ом·м]])),AB558/SQRT(Table_pg4[[#This Row],[Удельное сопротивление грунта, Ом·м]]))</f>
        <v/>
      </c>
      <c r="AE558" s="62"/>
      <c r="AF558" s="44"/>
      <c r="AG558" s="43"/>
      <c r="AH558" s="7" t="str">
        <f t="shared" si="66"/>
        <v/>
      </c>
      <c r="AI558" s="7" t="str">
        <f>IFERROR(IF(AF558-AF557&lt;=0,"",AH558/SQRT(Table_pg5[[#This Row],[Удельное сопротивление грунта, Ом·м]])),AH558/SQRT(Table_pg5[[#This Row],[Удельное сопротивление грунта, Ом·м]]))</f>
        <v/>
      </c>
      <c r="AK558" s="62"/>
      <c r="AL558" s="44"/>
      <c r="AM558" s="43"/>
      <c r="AN558" s="7" t="str">
        <f t="shared" si="70"/>
        <v/>
      </c>
      <c r="AO558" s="7" t="str">
        <f>IFERROR(IF(AL558-AL557&lt;=0,"",AN558/SQRT(Table_pg6[[#This Row],[Удельное сопротивление грунта, Ом·м]])),AN558/SQRT(Table_pg6[[#This Row],[Удельное сопротивление грунта, Ом·м]]))</f>
        <v/>
      </c>
      <c r="AQ558" s="62"/>
      <c r="AR558" s="44"/>
      <c r="AS558" s="43"/>
      <c r="AT558" s="7" t="str">
        <f t="shared" si="67"/>
        <v/>
      </c>
      <c r="AU558" s="7" t="str">
        <f>IFERROR(IF(AR558-AR557&lt;=0,"",AT558/SQRT(Table_pg7[[#This Row],[Удельное сопротивление грунта, Ом·м]])),AT558/SQRT(Table_pg7[[#This Row],[Удельное сопротивление грунта, Ом·м]]))</f>
        <v/>
      </c>
      <c r="AW558" s="62"/>
      <c r="AX558" s="44"/>
      <c r="AY558" s="43"/>
      <c r="AZ558" s="7" t="str">
        <f t="shared" si="71"/>
        <v/>
      </c>
      <c r="BA558" s="7" t="str">
        <f>IFERROR(IF(AX558-AX557&lt;=0,"",AZ558/SQRT(Table_pg8[[#This Row],[Удельное сопротивление грунта, Ом·м]])),AZ558/SQRT(Table_pg8[[#This Row],[Удельное сопротивление грунта, Ом·м]]))</f>
        <v/>
      </c>
      <c r="BC558" s="62"/>
      <c r="BD558" s="44"/>
      <c r="BE558" s="43"/>
      <c r="BF558" s="7" t="str">
        <f t="shared" si="69"/>
        <v/>
      </c>
      <c r="BG558" s="7" t="str">
        <f>IFERROR(IF(BD558-AX577&lt;=0,"",BF558/SQRT(Table_pg9[[#This Row],[Удельное сопротивление грунта, Ом·м]])),BF558/SQRT(Table_pg9[[#This Row],[Удельное сопротивление грунта, Ом·м]]))</f>
        <v/>
      </c>
      <c r="BI558" s="62"/>
      <c r="BJ558" s="44"/>
      <c r="BK558" s="43"/>
      <c r="BL558" s="7" t="str">
        <f t="shared" si="61"/>
        <v/>
      </c>
      <c r="BM558" s="7" t="str">
        <f>IFERROR(IF(BJ558-BD587&lt;=0,"",BL558/SQRT(Table_pg10[[#This Row],[Удельное сопротивление грунта, Ом·м]])),BL558/SQRT(Table_pg10[[#This Row],[Удельное сопротивление грунта, Ом·м]]))</f>
        <v/>
      </c>
    </row>
    <row r="559" spans="1:65">
      <c r="A559" s="42"/>
      <c r="B559" s="44"/>
      <c r="C559" s="43"/>
      <c r="D559" s="7" t="str">
        <f t="shared" si="62"/>
        <v/>
      </c>
      <c r="E559" s="7" t="str">
        <f>IFERROR(IF(B559-B558&lt;=0,"",D559/SQRT(Table_pg[[#This Row],[Удельное сопротивление грунта, Ом·м]])),D559/SQRT(Table_pg[[#This Row],[Удельное сопротивление грунта, Ом·м]]))</f>
        <v/>
      </c>
      <c r="G559" s="49"/>
      <c r="H559" s="59"/>
      <c r="I559" s="56"/>
      <c r="J559" s="52" t="str">
        <f t="shared" si="63"/>
        <v/>
      </c>
      <c r="K559" s="7" t="str">
        <f>IFERROR(IF(H559-H558&lt;=0,"",J559/SQRT(Table_pg1[[#This Row],[Удельное сопротивление грунта, Ом·м]])),J559/SQRT(Table_pg1[[#This Row],[Удельное сопротивление грунта, Ом·м]]))</f>
        <v/>
      </c>
      <c r="M559" s="42"/>
      <c r="N559" s="44"/>
      <c r="O559" s="43"/>
      <c r="P559" s="7" t="str">
        <f t="shared" si="64"/>
        <v/>
      </c>
      <c r="Q559" s="7" t="str">
        <f>IFERROR(IF(N559-N558&lt;=0,"",P559/SQRT(Table_pg2[[#This Row],[Удельное сопротивление грунта, Ом·м]])),P559/SQRT(Table_pg2[[#This Row],[Удельное сопротивление грунта, Ом·м]]))</f>
        <v/>
      </c>
      <c r="S559" s="42"/>
      <c r="T559" s="44"/>
      <c r="U559" s="43"/>
      <c r="V559" s="7" t="str">
        <f t="shared" si="65"/>
        <v/>
      </c>
      <c r="W559" s="7" t="str">
        <f>IFERROR(IF(T559-T558&lt;=0,"",V559/SQRT(Table_pg3[[#This Row],[Удельное сопротивление грунта, Ом·м]])),V559/SQRT(Table_pg3[[#This Row],[Удельное сопротивление грунта, Ом·м]]))</f>
        <v/>
      </c>
      <c r="Y559" s="42"/>
      <c r="Z559" s="44"/>
      <c r="AA559" s="43"/>
      <c r="AB559" s="7" t="str">
        <f t="shared" si="68"/>
        <v/>
      </c>
      <c r="AC559" s="7" t="str">
        <f>IFERROR(IF(Z559-Z558&lt;=0,"",AB559/SQRT(Table_pg4[[#This Row],[Удельное сопротивление грунта, Ом·м]])),AB559/SQRT(Table_pg4[[#This Row],[Удельное сопротивление грунта, Ом·м]]))</f>
        <v/>
      </c>
      <c r="AE559" s="42"/>
      <c r="AF559" s="44"/>
      <c r="AG559" s="43"/>
      <c r="AH559" s="7" t="str">
        <f t="shared" si="66"/>
        <v/>
      </c>
      <c r="AI559" s="7" t="str">
        <f>IFERROR(IF(AF559-AF558&lt;=0,"",AH559/SQRT(Table_pg5[[#This Row],[Удельное сопротивление грунта, Ом·м]])),AH559/SQRT(Table_pg5[[#This Row],[Удельное сопротивление грунта, Ом·м]]))</f>
        <v/>
      </c>
      <c r="AK559" s="42"/>
      <c r="AL559" s="44"/>
      <c r="AM559" s="43"/>
      <c r="AN559" s="7" t="str">
        <f t="shared" si="70"/>
        <v/>
      </c>
      <c r="AO559" s="7" t="str">
        <f>IFERROR(IF(AL559-AL558&lt;=0,"",AN559/SQRT(Table_pg6[[#This Row],[Удельное сопротивление грунта, Ом·м]])),AN559/SQRT(Table_pg6[[#This Row],[Удельное сопротивление грунта, Ом·м]]))</f>
        <v/>
      </c>
      <c r="AQ559" s="42"/>
      <c r="AR559" s="44"/>
      <c r="AS559" s="43"/>
      <c r="AT559" s="7" t="str">
        <f t="shared" si="67"/>
        <v/>
      </c>
      <c r="AU559" s="7" t="str">
        <f>IFERROR(IF(AR559-AR558&lt;=0,"",AT559/SQRT(Table_pg7[[#This Row],[Удельное сопротивление грунта, Ом·м]])),AT559/SQRT(Table_pg7[[#This Row],[Удельное сопротивление грунта, Ом·м]]))</f>
        <v/>
      </c>
      <c r="AW559" s="42"/>
      <c r="AX559" s="44"/>
      <c r="AY559" s="43"/>
      <c r="AZ559" s="7" t="str">
        <f t="shared" si="71"/>
        <v/>
      </c>
      <c r="BA559" s="7" t="str">
        <f>IFERROR(IF(AX559-AX558&lt;=0,"",AZ559/SQRT(Table_pg8[[#This Row],[Удельное сопротивление грунта, Ом·м]])),AZ559/SQRT(Table_pg8[[#This Row],[Удельное сопротивление грунта, Ом·м]]))</f>
        <v/>
      </c>
      <c r="BC559" s="42"/>
      <c r="BD559" s="44"/>
      <c r="BE559" s="43"/>
      <c r="BF559" s="7" t="str">
        <f t="shared" si="69"/>
        <v/>
      </c>
      <c r="BG559" s="7" t="str">
        <f>IFERROR(IF(BD559-AX578&lt;=0,"",BF559/SQRT(Table_pg9[[#This Row],[Удельное сопротивление грунта, Ом·м]])),BF559/SQRT(Table_pg9[[#This Row],[Удельное сопротивление грунта, Ом·м]]))</f>
        <v/>
      </c>
      <c r="BI559" s="42"/>
      <c r="BJ559" s="44"/>
      <c r="BK559" s="43"/>
      <c r="BL559" s="7" t="str">
        <f t="shared" si="61"/>
        <v/>
      </c>
      <c r="BM559" s="7" t="str">
        <f>IFERROR(IF(BJ559-BD588&lt;=0,"",BL559/SQRT(Table_pg10[[#This Row],[Удельное сопротивление грунта, Ом·м]])),BL559/SQRT(Table_pg10[[#This Row],[Удельное сопротивление грунта, Ом·м]]))</f>
        <v/>
      </c>
    </row>
    <row r="560" spans="1:65">
      <c r="A560" s="62"/>
      <c r="B560" s="44"/>
      <c r="C560" s="43"/>
      <c r="D560" s="7" t="str">
        <f t="shared" si="62"/>
        <v/>
      </c>
      <c r="E560" s="7" t="str">
        <f>IFERROR(IF(B560-B559&lt;=0,"",D560/SQRT(Table_pg[[#This Row],[Удельное сопротивление грунта, Ом·м]])),D560/SQRT(Table_pg[[#This Row],[Удельное сопротивление грунта, Ом·м]]))</f>
        <v/>
      </c>
      <c r="G560" s="38"/>
      <c r="H560" s="58"/>
      <c r="I560" s="55"/>
      <c r="J560" s="53" t="str">
        <f t="shared" si="63"/>
        <v/>
      </c>
      <c r="K560" s="7" t="str">
        <f>IFERROR(IF(H560-H559&lt;=0,"",J560/SQRT(Table_pg1[[#This Row],[Удельное сопротивление грунта, Ом·м]])),J560/SQRT(Table_pg1[[#This Row],[Удельное сопротивление грунта, Ом·м]]))</f>
        <v/>
      </c>
      <c r="M560" s="62"/>
      <c r="N560" s="44"/>
      <c r="O560" s="43"/>
      <c r="P560" s="7" t="str">
        <f t="shared" si="64"/>
        <v/>
      </c>
      <c r="Q560" s="7" t="str">
        <f>IFERROR(IF(N560-N559&lt;=0,"",P560/SQRT(Table_pg2[[#This Row],[Удельное сопротивление грунта, Ом·м]])),P560/SQRT(Table_pg2[[#This Row],[Удельное сопротивление грунта, Ом·м]]))</f>
        <v/>
      </c>
      <c r="S560" s="62"/>
      <c r="T560" s="44"/>
      <c r="U560" s="43"/>
      <c r="V560" s="7" t="str">
        <f t="shared" si="65"/>
        <v/>
      </c>
      <c r="W560" s="7" t="str">
        <f>IFERROR(IF(T560-T559&lt;=0,"",V560/SQRT(Table_pg3[[#This Row],[Удельное сопротивление грунта, Ом·м]])),V560/SQRT(Table_pg3[[#This Row],[Удельное сопротивление грунта, Ом·м]]))</f>
        <v/>
      </c>
      <c r="Y560" s="62"/>
      <c r="Z560" s="44"/>
      <c r="AA560" s="43"/>
      <c r="AB560" s="7" t="str">
        <f t="shared" si="68"/>
        <v/>
      </c>
      <c r="AC560" s="7" t="str">
        <f>IFERROR(IF(Z560-Z559&lt;=0,"",AB560/SQRT(Table_pg4[[#This Row],[Удельное сопротивление грунта, Ом·м]])),AB560/SQRT(Table_pg4[[#This Row],[Удельное сопротивление грунта, Ом·м]]))</f>
        <v/>
      </c>
      <c r="AE560" s="62"/>
      <c r="AF560" s="44"/>
      <c r="AG560" s="43"/>
      <c r="AH560" s="7" t="str">
        <f t="shared" si="66"/>
        <v/>
      </c>
      <c r="AI560" s="7" t="str">
        <f>IFERROR(IF(AF560-AF559&lt;=0,"",AH560/SQRT(Table_pg5[[#This Row],[Удельное сопротивление грунта, Ом·м]])),AH560/SQRT(Table_pg5[[#This Row],[Удельное сопротивление грунта, Ом·м]]))</f>
        <v/>
      </c>
      <c r="AK560" s="62"/>
      <c r="AL560" s="44"/>
      <c r="AM560" s="43"/>
      <c r="AN560" s="7" t="str">
        <f t="shared" si="70"/>
        <v/>
      </c>
      <c r="AO560" s="7" t="str">
        <f>IFERROR(IF(AL560-AL559&lt;=0,"",AN560/SQRT(Table_pg6[[#This Row],[Удельное сопротивление грунта, Ом·м]])),AN560/SQRT(Table_pg6[[#This Row],[Удельное сопротивление грунта, Ом·м]]))</f>
        <v/>
      </c>
      <c r="AQ560" s="62"/>
      <c r="AR560" s="44"/>
      <c r="AS560" s="43"/>
      <c r="AT560" s="7" t="str">
        <f t="shared" si="67"/>
        <v/>
      </c>
      <c r="AU560" s="7" t="str">
        <f>IFERROR(IF(AR560-AR559&lt;=0,"",AT560/SQRT(Table_pg7[[#This Row],[Удельное сопротивление грунта, Ом·м]])),AT560/SQRT(Table_pg7[[#This Row],[Удельное сопротивление грунта, Ом·м]]))</f>
        <v/>
      </c>
      <c r="AW560" s="62"/>
      <c r="AX560" s="44"/>
      <c r="AY560" s="43"/>
      <c r="AZ560" s="7" t="str">
        <f t="shared" si="71"/>
        <v/>
      </c>
      <c r="BA560" s="7" t="str">
        <f>IFERROR(IF(AX560-AX559&lt;=0,"",AZ560/SQRT(Table_pg8[[#This Row],[Удельное сопротивление грунта, Ом·м]])),AZ560/SQRT(Table_pg8[[#This Row],[Удельное сопротивление грунта, Ом·м]]))</f>
        <v/>
      </c>
      <c r="BC560" s="62"/>
      <c r="BD560" s="44"/>
      <c r="BE560" s="43"/>
      <c r="BF560" s="7" t="str">
        <f t="shared" si="69"/>
        <v/>
      </c>
      <c r="BG560" s="7" t="str">
        <f>IFERROR(IF(BD560-AX579&lt;=0,"",BF560/SQRT(Table_pg9[[#This Row],[Удельное сопротивление грунта, Ом·м]])),BF560/SQRT(Table_pg9[[#This Row],[Удельное сопротивление грунта, Ом·м]]))</f>
        <v/>
      </c>
      <c r="BI560" s="62"/>
      <c r="BJ560" s="44"/>
      <c r="BK560" s="43"/>
      <c r="BL560" s="7" t="str">
        <f t="shared" si="61"/>
        <v/>
      </c>
      <c r="BM560" s="7" t="str">
        <f>IFERROR(IF(BJ560-BD589&lt;=0,"",BL560/SQRT(Table_pg10[[#This Row],[Удельное сопротивление грунта, Ом·м]])),BL560/SQRT(Table_pg10[[#This Row],[Удельное сопротивление грунта, Ом·м]]))</f>
        <v/>
      </c>
    </row>
    <row r="561" spans="1:65">
      <c r="A561" s="42"/>
      <c r="B561" s="44"/>
      <c r="C561" s="43"/>
      <c r="D561" s="7" t="str">
        <f t="shared" si="62"/>
        <v/>
      </c>
      <c r="E561" s="7" t="str">
        <f>IFERROR(IF(B561-B560&lt;=0,"",D561/SQRT(Table_pg[[#This Row],[Удельное сопротивление грунта, Ом·м]])),D561/SQRT(Table_pg[[#This Row],[Удельное сопротивление грунта, Ом·м]]))</f>
        <v/>
      </c>
      <c r="G561" s="49"/>
      <c r="H561" s="59"/>
      <c r="I561" s="56"/>
      <c r="J561" s="52" t="str">
        <f t="shared" si="63"/>
        <v/>
      </c>
      <c r="K561" s="7" t="str">
        <f>IFERROR(IF(H561-H560&lt;=0,"",J561/SQRT(Table_pg1[[#This Row],[Удельное сопротивление грунта, Ом·м]])),J561/SQRT(Table_pg1[[#This Row],[Удельное сопротивление грунта, Ом·м]]))</f>
        <v/>
      </c>
      <c r="M561" s="42"/>
      <c r="N561" s="44"/>
      <c r="O561" s="43"/>
      <c r="P561" s="7" t="str">
        <f t="shared" si="64"/>
        <v/>
      </c>
      <c r="Q561" s="7" t="str">
        <f>IFERROR(IF(N561-N560&lt;=0,"",P561/SQRT(Table_pg2[[#This Row],[Удельное сопротивление грунта, Ом·м]])),P561/SQRT(Table_pg2[[#This Row],[Удельное сопротивление грунта, Ом·м]]))</f>
        <v/>
      </c>
      <c r="S561" s="42"/>
      <c r="T561" s="44"/>
      <c r="U561" s="43"/>
      <c r="V561" s="7" t="str">
        <f t="shared" si="65"/>
        <v/>
      </c>
      <c r="W561" s="7" t="str">
        <f>IFERROR(IF(T561-T560&lt;=0,"",V561/SQRT(Table_pg3[[#This Row],[Удельное сопротивление грунта, Ом·м]])),V561/SQRT(Table_pg3[[#This Row],[Удельное сопротивление грунта, Ом·м]]))</f>
        <v/>
      </c>
      <c r="Y561" s="42"/>
      <c r="Z561" s="44"/>
      <c r="AA561" s="43"/>
      <c r="AB561" s="7" t="str">
        <f t="shared" si="68"/>
        <v/>
      </c>
      <c r="AC561" s="7" t="str">
        <f>IFERROR(IF(Z561-Z560&lt;=0,"",AB561/SQRT(Table_pg4[[#This Row],[Удельное сопротивление грунта, Ом·м]])),AB561/SQRT(Table_pg4[[#This Row],[Удельное сопротивление грунта, Ом·м]]))</f>
        <v/>
      </c>
      <c r="AE561" s="42"/>
      <c r="AF561" s="44"/>
      <c r="AG561" s="43"/>
      <c r="AH561" s="7" t="str">
        <f t="shared" si="66"/>
        <v/>
      </c>
      <c r="AI561" s="7" t="str">
        <f>IFERROR(IF(AF561-AF560&lt;=0,"",AH561/SQRT(Table_pg5[[#This Row],[Удельное сопротивление грунта, Ом·м]])),AH561/SQRT(Table_pg5[[#This Row],[Удельное сопротивление грунта, Ом·м]]))</f>
        <v/>
      </c>
      <c r="AK561" s="42"/>
      <c r="AL561" s="44"/>
      <c r="AM561" s="43"/>
      <c r="AN561" s="7" t="str">
        <f t="shared" si="70"/>
        <v/>
      </c>
      <c r="AO561" s="7" t="str">
        <f>IFERROR(IF(AL561-AL560&lt;=0,"",AN561/SQRT(Table_pg6[[#This Row],[Удельное сопротивление грунта, Ом·м]])),AN561/SQRT(Table_pg6[[#This Row],[Удельное сопротивление грунта, Ом·м]]))</f>
        <v/>
      </c>
      <c r="AQ561" s="42"/>
      <c r="AR561" s="44"/>
      <c r="AS561" s="43"/>
      <c r="AT561" s="7" t="str">
        <f t="shared" si="67"/>
        <v/>
      </c>
      <c r="AU561" s="7" t="str">
        <f>IFERROR(IF(AR561-AR560&lt;=0,"",AT561/SQRT(Table_pg7[[#This Row],[Удельное сопротивление грунта, Ом·м]])),AT561/SQRT(Table_pg7[[#This Row],[Удельное сопротивление грунта, Ом·м]]))</f>
        <v/>
      </c>
      <c r="AW561" s="42"/>
      <c r="AX561" s="44"/>
      <c r="AY561" s="43"/>
      <c r="AZ561" s="7" t="str">
        <f t="shared" si="71"/>
        <v/>
      </c>
      <c r="BA561" s="7" t="str">
        <f>IFERROR(IF(AX561-AX560&lt;=0,"",AZ561/SQRT(Table_pg8[[#This Row],[Удельное сопротивление грунта, Ом·м]])),AZ561/SQRT(Table_pg8[[#This Row],[Удельное сопротивление грунта, Ом·м]]))</f>
        <v/>
      </c>
      <c r="BC561" s="42"/>
      <c r="BD561" s="44"/>
      <c r="BE561" s="43"/>
      <c r="BF561" s="7" t="str">
        <f t="shared" si="69"/>
        <v/>
      </c>
      <c r="BG561" s="7" t="str">
        <f>IFERROR(IF(BD561-AX580&lt;=0,"",BF561/SQRT(Table_pg9[[#This Row],[Удельное сопротивление грунта, Ом·м]])),BF561/SQRT(Table_pg9[[#This Row],[Удельное сопротивление грунта, Ом·м]]))</f>
        <v/>
      </c>
      <c r="BI561" s="42"/>
      <c r="BJ561" s="44"/>
      <c r="BK561" s="43"/>
      <c r="BL561" s="7" t="str">
        <f t="shared" si="61"/>
        <v/>
      </c>
      <c r="BM561" s="7" t="str">
        <f>IFERROR(IF(BJ561-BD590&lt;=0,"",BL561/SQRT(Table_pg10[[#This Row],[Удельное сопротивление грунта, Ом·м]])),BL561/SQRT(Table_pg10[[#This Row],[Удельное сопротивление грунта, Ом·м]]))</f>
        <v/>
      </c>
    </row>
    <row r="562" spans="1:65">
      <c r="A562" s="62"/>
      <c r="B562" s="44"/>
      <c r="C562" s="43"/>
      <c r="D562" s="7" t="str">
        <f t="shared" si="62"/>
        <v/>
      </c>
      <c r="E562" s="7" t="str">
        <f>IFERROR(IF(B562-B561&lt;=0,"",D562/SQRT(Table_pg[[#This Row],[Удельное сопротивление грунта, Ом·м]])),D562/SQRT(Table_pg[[#This Row],[Удельное сопротивление грунта, Ом·м]]))</f>
        <v/>
      </c>
      <c r="G562" s="38"/>
      <c r="H562" s="58"/>
      <c r="I562" s="55"/>
      <c r="J562" s="53" t="str">
        <f t="shared" si="63"/>
        <v/>
      </c>
      <c r="K562" s="7" t="str">
        <f>IFERROR(IF(H562-H561&lt;=0,"",J562/SQRT(Table_pg1[[#This Row],[Удельное сопротивление грунта, Ом·м]])),J562/SQRT(Table_pg1[[#This Row],[Удельное сопротивление грунта, Ом·м]]))</f>
        <v/>
      </c>
      <c r="M562" s="62"/>
      <c r="N562" s="44"/>
      <c r="O562" s="43"/>
      <c r="P562" s="7" t="str">
        <f t="shared" si="64"/>
        <v/>
      </c>
      <c r="Q562" s="7" t="str">
        <f>IFERROR(IF(N562-N561&lt;=0,"",P562/SQRT(Table_pg2[[#This Row],[Удельное сопротивление грунта, Ом·м]])),P562/SQRT(Table_pg2[[#This Row],[Удельное сопротивление грунта, Ом·м]]))</f>
        <v/>
      </c>
      <c r="S562" s="62"/>
      <c r="T562" s="44"/>
      <c r="U562" s="43"/>
      <c r="V562" s="7" t="str">
        <f t="shared" si="65"/>
        <v/>
      </c>
      <c r="W562" s="7" t="str">
        <f>IFERROR(IF(T562-T561&lt;=0,"",V562/SQRT(Table_pg3[[#This Row],[Удельное сопротивление грунта, Ом·м]])),V562/SQRT(Table_pg3[[#This Row],[Удельное сопротивление грунта, Ом·м]]))</f>
        <v/>
      </c>
      <c r="Y562" s="62"/>
      <c r="Z562" s="44"/>
      <c r="AA562" s="43"/>
      <c r="AB562" s="7" t="str">
        <f t="shared" si="68"/>
        <v/>
      </c>
      <c r="AC562" s="7" t="str">
        <f>IFERROR(IF(Z562-Z561&lt;=0,"",AB562/SQRT(Table_pg4[[#This Row],[Удельное сопротивление грунта, Ом·м]])),AB562/SQRT(Table_pg4[[#This Row],[Удельное сопротивление грунта, Ом·м]]))</f>
        <v/>
      </c>
      <c r="AE562" s="62"/>
      <c r="AF562" s="44"/>
      <c r="AG562" s="43"/>
      <c r="AH562" s="7" t="str">
        <f t="shared" si="66"/>
        <v/>
      </c>
      <c r="AI562" s="7" t="str">
        <f>IFERROR(IF(AF562-AF561&lt;=0,"",AH562/SQRT(Table_pg5[[#This Row],[Удельное сопротивление грунта, Ом·м]])),AH562/SQRT(Table_pg5[[#This Row],[Удельное сопротивление грунта, Ом·м]]))</f>
        <v/>
      </c>
      <c r="AK562" s="62"/>
      <c r="AL562" s="44"/>
      <c r="AM562" s="43"/>
      <c r="AN562" s="7" t="str">
        <f t="shared" si="70"/>
        <v/>
      </c>
      <c r="AO562" s="7" t="str">
        <f>IFERROR(IF(AL562-AL561&lt;=0,"",AN562/SQRT(Table_pg6[[#This Row],[Удельное сопротивление грунта, Ом·м]])),AN562/SQRT(Table_pg6[[#This Row],[Удельное сопротивление грунта, Ом·м]]))</f>
        <v/>
      </c>
      <c r="AQ562" s="62"/>
      <c r="AR562" s="44"/>
      <c r="AS562" s="43"/>
      <c r="AT562" s="7" t="str">
        <f t="shared" si="67"/>
        <v/>
      </c>
      <c r="AU562" s="7" t="str">
        <f>IFERROR(IF(AR562-AR561&lt;=0,"",AT562/SQRT(Table_pg7[[#This Row],[Удельное сопротивление грунта, Ом·м]])),AT562/SQRT(Table_pg7[[#This Row],[Удельное сопротивление грунта, Ом·м]]))</f>
        <v/>
      </c>
      <c r="AW562" s="62"/>
      <c r="AX562" s="44"/>
      <c r="AY562" s="43"/>
      <c r="AZ562" s="7" t="str">
        <f t="shared" si="71"/>
        <v/>
      </c>
      <c r="BA562" s="7" t="str">
        <f>IFERROR(IF(AX562-AX561&lt;=0,"",AZ562/SQRT(Table_pg8[[#This Row],[Удельное сопротивление грунта, Ом·м]])),AZ562/SQRT(Table_pg8[[#This Row],[Удельное сопротивление грунта, Ом·м]]))</f>
        <v/>
      </c>
      <c r="BC562" s="62"/>
      <c r="BD562" s="44"/>
      <c r="BE562" s="43"/>
      <c r="BF562" s="7" t="str">
        <f t="shared" si="69"/>
        <v/>
      </c>
      <c r="BG562" s="7" t="str">
        <f>IFERROR(IF(BD562-AX581&lt;=0,"",BF562/SQRT(Table_pg9[[#This Row],[Удельное сопротивление грунта, Ом·м]])),BF562/SQRT(Table_pg9[[#This Row],[Удельное сопротивление грунта, Ом·м]]))</f>
        <v/>
      </c>
      <c r="BI562" s="62"/>
      <c r="BJ562" s="44"/>
      <c r="BK562" s="43"/>
      <c r="BL562" s="7" t="str">
        <f t="shared" si="61"/>
        <v/>
      </c>
      <c r="BM562" s="7" t="str">
        <f>IFERROR(IF(BJ562-BD591&lt;=0,"",BL562/SQRT(Table_pg10[[#This Row],[Удельное сопротивление грунта, Ом·м]])),BL562/SQRT(Table_pg10[[#This Row],[Удельное сопротивление грунта, Ом·м]]))</f>
        <v/>
      </c>
    </row>
    <row r="563" spans="1:65">
      <c r="A563" s="42"/>
      <c r="B563" s="44"/>
      <c r="C563" s="43"/>
      <c r="D563" s="7" t="str">
        <f t="shared" si="62"/>
        <v/>
      </c>
      <c r="E563" s="7" t="str">
        <f>IFERROR(IF(B563-B562&lt;=0,"",D563/SQRT(Table_pg[[#This Row],[Удельное сопротивление грунта, Ом·м]])),D563/SQRT(Table_pg[[#This Row],[Удельное сопротивление грунта, Ом·м]]))</f>
        <v/>
      </c>
      <c r="G563" s="49"/>
      <c r="H563" s="59"/>
      <c r="I563" s="56"/>
      <c r="J563" s="52" t="str">
        <f t="shared" si="63"/>
        <v/>
      </c>
      <c r="K563" s="7" t="str">
        <f>IFERROR(IF(H563-H562&lt;=0,"",J563/SQRT(Table_pg1[[#This Row],[Удельное сопротивление грунта, Ом·м]])),J563/SQRT(Table_pg1[[#This Row],[Удельное сопротивление грунта, Ом·м]]))</f>
        <v/>
      </c>
      <c r="M563" s="42"/>
      <c r="N563" s="44"/>
      <c r="O563" s="43"/>
      <c r="P563" s="7" t="str">
        <f t="shared" si="64"/>
        <v/>
      </c>
      <c r="Q563" s="7" t="str">
        <f>IFERROR(IF(N563-N562&lt;=0,"",P563/SQRT(Table_pg2[[#This Row],[Удельное сопротивление грунта, Ом·м]])),P563/SQRT(Table_pg2[[#This Row],[Удельное сопротивление грунта, Ом·м]]))</f>
        <v/>
      </c>
      <c r="S563" s="42"/>
      <c r="T563" s="44"/>
      <c r="U563" s="43"/>
      <c r="V563" s="7" t="str">
        <f t="shared" si="65"/>
        <v/>
      </c>
      <c r="W563" s="7" t="str">
        <f>IFERROR(IF(T563-T562&lt;=0,"",V563/SQRT(Table_pg3[[#This Row],[Удельное сопротивление грунта, Ом·м]])),V563/SQRT(Table_pg3[[#This Row],[Удельное сопротивление грунта, Ом·м]]))</f>
        <v/>
      </c>
      <c r="Y563" s="42"/>
      <c r="Z563" s="44"/>
      <c r="AA563" s="43"/>
      <c r="AB563" s="7" t="str">
        <f t="shared" si="68"/>
        <v/>
      </c>
      <c r="AC563" s="7" t="str">
        <f>IFERROR(IF(Z563-Z562&lt;=0,"",AB563/SQRT(Table_pg4[[#This Row],[Удельное сопротивление грунта, Ом·м]])),AB563/SQRT(Table_pg4[[#This Row],[Удельное сопротивление грунта, Ом·м]]))</f>
        <v/>
      </c>
      <c r="AE563" s="42"/>
      <c r="AF563" s="44"/>
      <c r="AG563" s="43"/>
      <c r="AH563" s="7" t="str">
        <f t="shared" si="66"/>
        <v/>
      </c>
      <c r="AI563" s="7" t="str">
        <f>IFERROR(IF(AF563-AF562&lt;=0,"",AH563/SQRT(Table_pg5[[#This Row],[Удельное сопротивление грунта, Ом·м]])),AH563/SQRT(Table_pg5[[#This Row],[Удельное сопротивление грунта, Ом·м]]))</f>
        <v/>
      </c>
      <c r="AK563" s="42"/>
      <c r="AL563" s="44"/>
      <c r="AM563" s="43"/>
      <c r="AN563" s="7" t="str">
        <f t="shared" si="70"/>
        <v/>
      </c>
      <c r="AO563" s="7" t="str">
        <f>IFERROR(IF(AL563-AL562&lt;=0,"",AN563/SQRT(Table_pg6[[#This Row],[Удельное сопротивление грунта, Ом·м]])),AN563/SQRT(Table_pg6[[#This Row],[Удельное сопротивление грунта, Ом·м]]))</f>
        <v/>
      </c>
      <c r="AQ563" s="42"/>
      <c r="AR563" s="44"/>
      <c r="AS563" s="43"/>
      <c r="AT563" s="7" t="str">
        <f t="shared" si="67"/>
        <v/>
      </c>
      <c r="AU563" s="7" t="str">
        <f>IFERROR(IF(AR563-AR562&lt;=0,"",AT563/SQRT(Table_pg7[[#This Row],[Удельное сопротивление грунта, Ом·м]])),AT563/SQRT(Table_pg7[[#This Row],[Удельное сопротивление грунта, Ом·м]]))</f>
        <v/>
      </c>
      <c r="AW563" s="42"/>
      <c r="AX563" s="44"/>
      <c r="AY563" s="43"/>
      <c r="AZ563" s="7" t="str">
        <f t="shared" si="71"/>
        <v/>
      </c>
      <c r="BA563" s="7" t="str">
        <f>IFERROR(IF(AX563-AX562&lt;=0,"",AZ563/SQRT(Table_pg8[[#This Row],[Удельное сопротивление грунта, Ом·м]])),AZ563/SQRT(Table_pg8[[#This Row],[Удельное сопротивление грунта, Ом·м]]))</f>
        <v/>
      </c>
      <c r="BC563" s="42"/>
      <c r="BD563" s="44"/>
      <c r="BE563" s="43"/>
      <c r="BF563" s="7" t="str">
        <f t="shared" si="69"/>
        <v/>
      </c>
      <c r="BG563" s="7" t="str">
        <f>IFERROR(IF(BD563-AX582&lt;=0,"",BF563/SQRT(Table_pg9[[#This Row],[Удельное сопротивление грунта, Ом·м]])),BF563/SQRT(Table_pg9[[#This Row],[Удельное сопротивление грунта, Ом·м]]))</f>
        <v/>
      </c>
      <c r="BI563" s="42"/>
      <c r="BJ563" s="44"/>
      <c r="BK563" s="43"/>
      <c r="BL563" s="7" t="str">
        <f t="shared" si="61"/>
        <v/>
      </c>
      <c r="BM563" s="7" t="str">
        <f>IFERROR(IF(BJ563-BD592&lt;=0,"",BL563/SQRT(Table_pg10[[#This Row],[Удельное сопротивление грунта, Ом·м]])),BL563/SQRT(Table_pg10[[#This Row],[Удельное сопротивление грунта, Ом·м]]))</f>
        <v/>
      </c>
    </row>
    <row r="564" spans="1:65">
      <c r="A564" s="62"/>
      <c r="B564" s="44"/>
      <c r="C564" s="43"/>
      <c r="D564" s="7" t="str">
        <f t="shared" si="62"/>
        <v/>
      </c>
      <c r="E564" s="7" t="str">
        <f>IFERROR(IF(B564-B563&lt;=0,"",D564/SQRT(Table_pg[[#This Row],[Удельное сопротивление грунта, Ом·м]])),D564/SQRT(Table_pg[[#This Row],[Удельное сопротивление грунта, Ом·м]]))</f>
        <v/>
      </c>
      <c r="G564" s="38"/>
      <c r="H564" s="58"/>
      <c r="I564" s="55"/>
      <c r="J564" s="53" t="str">
        <f t="shared" si="63"/>
        <v/>
      </c>
      <c r="K564" s="7" t="str">
        <f>IFERROR(IF(H564-H563&lt;=0,"",J564/SQRT(Table_pg1[[#This Row],[Удельное сопротивление грунта, Ом·м]])),J564/SQRT(Table_pg1[[#This Row],[Удельное сопротивление грунта, Ом·м]]))</f>
        <v/>
      </c>
      <c r="M564" s="62"/>
      <c r="N564" s="44"/>
      <c r="O564" s="43"/>
      <c r="P564" s="7" t="str">
        <f t="shared" si="64"/>
        <v/>
      </c>
      <c r="Q564" s="7" t="str">
        <f>IFERROR(IF(N564-N563&lt;=0,"",P564/SQRT(Table_pg2[[#This Row],[Удельное сопротивление грунта, Ом·м]])),P564/SQRT(Table_pg2[[#This Row],[Удельное сопротивление грунта, Ом·м]]))</f>
        <v/>
      </c>
      <c r="S564" s="62"/>
      <c r="T564" s="44"/>
      <c r="U564" s="43"/>
      <c r="V564" s="7" t="str">
        <f t="shared" si="65"/>
        <v/>
      </c>
      <c r="W564" s="7" t="str">
        <f>IFERROR(IF(T564-T563&lt;=0,"",V564/SQRT(Table_pg3[[#This Row],[Удельное сопротивление грунта, Ом·м]])),V564/SQRT(Table_pg3[[#This Row],[Удельное сопротивление грунта, Ом·м]]))</f>
        <v/>
      </c>
      <c r="Y564" s="62"/>
      <c r="Z564" s="44"/>
      <c r="AA564" s="43"/>
      <c r="AB564" s="7" t="str">
        <f t="shared" si="68"/>
        <v/>
      </c>
      <c r="AC564" s="7" t="str">
        <f>IFERROR(IF(Z564-Z563&lt;=0,"",AB564/SQRT(Table_pg4[[#This Row],[Удельное сопротивление грунта, Ом·м]])),AB564/SQRT(Table_pg4[[#This Row],[Удельное сопротивление грунта, Ом·м]]))</f>
        <v/>
      </c>
      <c r="AE564" s="62"/>
      <c r="AF564" s="44"/>
      <c r="AG564" s="43"/>
      <c r="AH564" s="7" t="str">
        <f t="shared" si="66"/>
        <v/>
      </c>
      <c r="AI564" s="7" t="str">
        <f>IFERROR(IF(AF564-AF563&lt;=0,"",AH564/SQRT(Table_pg5[[#This Row],[Удельное сопротивление грунта, Ом·м]])),AH564/SQRT(Table_pg5[[#This Row],[Удельное сопротивление грунта, Ом·м]]))</f>
        <v/>
      </c>
      <c r="AK564" s="62"/>
      <c r="AL564" s="44"/>
      <c r="AM564" s="43"/>
      <c r="AN564" s="7" t="str">
        <f t="shared" si="70"/>
        <v/>
      </c>
      <c r="AO564" s="7" t="str">
        <f>IFERROR(IF(AL564-AL563&lt;=0,"",AN564/SQRT(Table_pg6[[#This Row],[Удельное сопротивление грунта, Ом·м]])),AN564/SQRT(Table_pg6[[#This Row],[Удельное сопротивление грунта, Ом·м]]))</f>
        <v/>
      </c>
      <c r="AQ564" s="62"/>
      <c r="AR564" s="44"/>
      <c r="AS564" s="43"/>
      <c r="AT564" s="7" t="str">
        <f t="shared" si="67"/>
        <v/>
      </c>
      <c r="AU564" s="7" t="str">
        <f>IFERROR(IF(AR564-AR563&lt;=0,"",AT564/SQRT(Table_pg7[[#This Row],[Удельное сопротивление грунта, Ом·м]])),AT564/SQRT(Table_pg7[[#This Row],[Удельное сопротивление грунта, Ом·м]]))</f>
        <v/>
      </c>
      <c r="AW564" s="62"/>
      <c r="AX564" s="44"/>
      <c r="AY564" s="43"/>
      <c r="AZ564" s="7" t="str">
        <f t="shared" si="71"/>
        <v/>
      </c>
      <c r="BA564" s="7" t="str">
        <f>IFERROR(IF(AX564-AX563&lt;=0,"",AZ564/SQRT(Table_pg8[[#This Row],[Удельное сопротивление грунта, Ом·м]])),AZ564/SQRT(Table_pg8[[#This Row],[Удельное сопротивление грунта, Ом·м]]))</f>
        <v/>
      </c>
      <c r="BC564" s="62"/>
      <c r="BD564" s="44"/>
      <c r="BE564" s="43"/>
      <c r="BF564" s="7" t="str">
        <f t="shared" si="69"/>
        <v/>
      </c>
      <c r="BG564" s="7" t="str">
        <f>IFERROR(IF(BD564-AX583&lt;=0,"",BF564/SQRT(Table_pg9[[#This Row],[Удельное сопротивление грунта, Ом·м]])),BF564/SQRT(Table_pg9[[#This Row],[Удельное сопротивление грунта, Ом·м]]))</f>
        <v/>
      </c>
      <c r="BI564" s="62"/>
      <c r="BJ564" s="44"/>
      <c r="BK564" s="43"/>
      <c r="BL564" s="7" t="str">
        <f t="shared" si="61"/>
        <v/>
      </c>
      <c r="BM564" s="7" t="str">
        <f>IFERROR(IF(BJ564-BD593&lt;=0,"",BL564/SQRT(Table_pg10[[#This Row],[Удельное сопротивление грунта, Ом·м]])),BL564/SQRT(Table_pg10[[#This Row],[Удельное сопротивление грунта, Ом·м]]))</f>
        <v/>
      </c>
    </row>
    <row r="565" spans="1:65">
      <c r="A565" s="42"/>
      <c r="B565" s="44"/>
      <c r="C565" s="43"/>
      <c r="D565" s="7" t="str">
        <f t="shared" si="62"/>
        <v/>
      </c>
      <c r="E565" s="7" t="str">
        <f>IFERROR(IF(B565-B564&lt;=0,"",D565/SQRT(Table_pg[[#This Row],[Удельное сопротивление грунта, Ом·м]])),D565/SQRT(Table_pg[[#This Row],[Удельное сопротивление грунта, Ом·м]]))</f>
        <v/>
      </c>
      <c r="G565" s="49"/>
      <c r="H565" s="59"/>
      <c r="I565" s="56"/>
      <c r="J565" s="52" t="str">
        <f t="shared" si="63"/>
        <v/>
      </c>
      <c r="K565" s="7" t="str">
        <f>IFERROR(IF(H565-H564&lt;=0,"",J565/SQRT(Table_pg1[[#This Row],[Удельное сопротивление грунта, Ом·м]])),J565/SQRT(Table_pg1[[#This Row],[Удельное сопротивление грунта, Ом·м]]))</f>
        <v/>
      </c>
      <c r="M565" s="42"/>
      <c r="N565" s="44"/>
      <c r="O565" s="43"/>
      <c r="P565" s="7" t="str">
        <f t="shared" si="64"/>
        <v/>
      </c>
      <c r="Q565" s="7" t="str">
        <f>IFERROR(IF(N565-N564&lt;=0,"",P565/SQRT(Table_pg2[[#This Row],[Удельное сопротивление грунта, Ом·м]])),P565/SQRT(Table_pg2[[#This Row],[Удельное сопротивление грунта, Ом·м]]))</f>
        <v/>
      </c>
      <c r="S565" s="42"/>
      <c r="T565" s="44"/>
      <c r="U565" s="43"/>
      <c r="V565" s="7" t="str">
        <f t="shared" si="65"/>
        <v/>
      </c>
      <c r="W565" s="7" t="str">
        <f>IFERROR(IF(T565-T564&lt;=0,"",V565/SQRT(Table_pg3[[#This Row],[Удельное сопротивление грунта, Ом·м]])),V565/SQRT(Table_pg3[[#This Row],[Удельное сопротивление грунта, Ом·м]]))</f>
        <v/>
      </c>
      <c r="Y565" s="42"/>
      <c r="Z565" s="44"/>
      <c r="AA565" s="43"/>
      <c r="AB565" s="7" t="str">
        <f t="shared" si="68"/>
        <v/>
      </c>
      <c r="AC565" s="7" t="str">
        <f>IFERROR(IF(Z565-Z564&lt;=0,"",AB565/SQRT(Table_pg4[[#This Row],[Удельное сопротивление грунта, Ом·м]])),AB565/SQRT(Table_pg4[[#This Row],[Удельное сопротивление грунта, Ом·м]]))</f>
        <v/>
      </c>
      <c r="AE565" s="42"/>
      <c r="AF565" s="44"/>
      <c r="AG565" s="43"/>
      <c r="AH565" s="7" t="str">
        <f t="shared" si="66"/>
        <v/>
      </c>
      <c r="AI565" s="7" t="str">
        <f>IFERROR(IF(AF565-AF564&lt;=0,"",AH565/SQRT(Table_pg5[[#This Row],[Удельное сопротивление грунта, Ом·м]])),AH565/SQRT(Table_pg5[[#This Row],[Удельное сопротивление грунта, Ом·м]]))</f>
        <v/>
      </c>
      <c r="AK565" s="42"/>
      <c r="AL565" s="44"/>
      <c r="AM565" s="43"/>
      <c r="AN565" s="7" t="str">
        <f t="shared" si="70"/>
        <v/>
      </c>
      <c r="AO565" s="7" t="str">
        <f>IFERROR(IF(AL565-AL564&lt;=0,"",AN565/SQRT(Table_pg6[[#This Row],[Удельное сопротивление грунта, Ом·м]])),AN565/SQRT(Table_pg6[[#This Row],[Удельное сопротивление грунта, Ом·м]]))</f>
        <v/>
      </c>
      <c r="AQ565" s="42"/>
      <c r="AR565" s="44"/>
      <c r="AS565" s="43"/>
      <c r="AT565" s="7" t="str">
        <f t="shared" si="67"/>
        <v/>
      </c>
      <c r="AU565" s="7" t="str">
        <f>IFERROR(IF(AR565-AR564&lt;=0,"",AT565/SQRT(Table_pg7[[#This Row],[Удельное сопротивление грунта, Ом·м]])),AT565/SQRT(Table_pg7[[#This Row],[Удельное сопротивление грунта, Ом·м]]))</f>
        <v/>
      </c>
      <c r="AW565" s="42"/>
      <c r="AX565" s="44"/>
      <c r="AY565" s="43"/>
      <c r="AZ565" s="7" t="str">
        <f t="shared" si="71"/>
        <v/>
      </c>
      <c r="BA565" s="7" t="str">
        <f>IFERROR(IF(AX565-AX564&lt;=0,"",AZ565/SQRT(Table_pg8[[#This Row],[Удельное сопротивление грунта, Ом·м]])),AZ565/SQRT(Table_pg8[[#This Row],[Удельное сопротивление грунта, Ом·м]]))</f>
        <v/>
      </c>
      <c r="BC565" s="42"/>
      <c r="BD565" s="44"/>
      <c r="BE565" s="43"/>
      <c r="BF565" s="7" t="str">
        <f t="shared" si="69"/>
        <v/>
      </c>
      <c r="BG565" s="7" t="str">
        <f>IFERROR(IF(BD565-AX584&lt;=0,"",BF565/SQRT(Table_pg9[[#This Row],[Удельное сопротивление грунта, Ом·м]])),BF565/SQRT(Table_pg9[[#This Row],[Удельное сопротивление грунта, Ом·м]]))</f>
        <v/>
      </c>
      <c r="BI565" s="42"/>
      <c r="BJ565" s="44"/>
      <c r="BK565" s="43"/>
      <c r="BL565" s="7" t="str">
        <f t="shared" si="61"/>
        <v/>
      </c>
      <c r="BM565" s="7" t="str">
        <f>IFERROR(IF(BJ565-BD594&lt;=0,"",BL565/SQRT(Table_pg10[[#This Row],[Удельное сопротивление грунта, Ом·м]])),BL565/SQRT(Table_pg10[[#This Row],[Удельное сопротивление грунта, Ом·м]]))</f>
        <v/>
      </c>
    </row>
    <row r="566" spans="1:65">
      <c r="A566" s="62"/>
      <c r="B566" s="44"/>
      <c r="C566" s="43"/>
      <c r="D566" s="7" t="str">
        <f t="shared" si="62"/>
        <v/>
      </c>
      <c r="E566" s="7" t="str">
        <f>IFERROR(IF(B566-B565&lt;=0,"",D566/SQRT(Table_pg[[#This Row],[Удельное сопротивление грунта, Ом·м]])),D566/SQRT(Table_pg[[#This Row],[Удельное сопротивление грунта, Ом·м]]))</f>
        <v/>
      </c>
      <c r="G566" s="38"/>
      <c r="H566" s="58"/>
      <c r="I566" s="55"/>
      <c r="J566" s="53" t="str">
        <f t="shared" si="63"/>
        <v/>
      </c>
      <c r="K566" s="7" t="str">
        <f>IFERROR(IF(H566-H565&lt;=0,"",J566/SQRT(Table_pg1[[#This Row],[Удельное сопротивление грунта, Ом·м]])),J566/SQRT(Table_pg1[[#This Row],[Удельное сопротивление грунта, Ом·м]]))</f>
        <v/>
      </c>
      <c r="M566" s="62"/>
      <c r="N566" s="44"/>
      <c r="O566" s="43"/>
      <c r="P566" s="7" t="str">
        <f t="shared" si="64"/>
        <v/>
      </c>
      <c r="Q566" s="7" t="str">
        <f>IFERROR(IF(N566-N565&lt;=0,"",P566/SQRT(Table_pg2[[#This Row],[Удельное сопротивление грунта, Ом·м]])),P566/SQRT(Table_pg2[[#This Row],[Удельное сопротивление грунта, Ом·м]]))</f>
        <v/>
      </c>
      <c r="S566" s="62"/>
      <c r="T566" s="44"/>
      <c r="U566" s="43"/>
      <c r="V566" s="7" t="str">
        <f t="shared" si="65"/>
        <v/>
      </c>
      <c r="W566" s="7" t="str">
        <f>IFERROR(IF(T566-T565&lt;=0,"",V566/SQRT(Table_pg3[[#This Row],[Удельное сопротивление грунта, Ом·м]])),V566/SQRT(Table_pg3[[#This Row],[Удельное сопротивление грунта, Ом·м]]))</f>
        <v/>
      </c>
      <c r="Y566" s="62"/>
      <c r="Z566" s="44"/>
      <c r="AA566" s="43"/>
      <c r="AB566" s="7" t="str">
        <f t="shared" si="68"/>
        <v/>
      </c>
      <c r="AC566" s="7" t="str">
        <f>IFERROR(IF(Z566-Z565&lt;=0,"",AB566/SQRT(Table_pg4[[#This Row],[Удельное сопротивление грунта, Ом·м]])),AB566/SQRT(Table_pg4[[#This Row],[Удельное сопротивление грунта, Ом·м]]))</f>
        <v/>
      </c>
      <c r="AE566" s="62"/>
      <c r="AF566" s="44"/>
      <c r="AG566" s="43"/>
      <c r="AH566" s="7" t="str">
        <f t="shared" si="66"/>
        <v/>
      </c>
      <c r="AI566" s="7" t="str">
        <f>IFERROR(IF(AF566-AF565&lt;=0,"",AH566/SQRT(Table_pg5[[#This Row],[Удельное сопротивление грунта, Ом·м]])),AH566/SQRT(Table_pg5[[#This Row],[Удельное сопротивление грунта, Ом·м]]))</f>
        <v/>
      </c>
      <c r="AK566" s="62"/>
      <c r="AL566" s="44"/>
      <c r="AM566" s="43"/>
      <c r="AN566" s="7" t="str">
        <f t="shared" si="70"/>
        <v/>
      </c>
      <c r="AO566" s="7" t="str">
        <f>IFERROR(IF(AL566-AL565&lt;=0,"",AN566/SQRT(Table_pg6[[#This Row],[Удельное сопротивление грунта, Ом·м]])),AN566/SQRT(Table_pg6[[#This Row],[Удельное сопротивление грунта, Ом·м]]))</f>
        <v/>
      </c>
      <c r="AQ566" s="62"/>
      <c r="AR566" s="44"/>
      <c r="AS566" s="43"/>
      <c r="AT566" s="7" t="str">
        <f t="shared" si="67"/>
        <v/>
      </c>
      <c r="AU566" s="7" t="str">
        <f>IFERROR(IF(AR566-AR565&lt;=0,"",AT566/SQRT(Table_pg7[[#This Row],[Удельное сопротивление грунта, Ом·м]])),AT566/SQRT(Table_pg7[[#This Row],[Удельное сопротивление грунта, Ом·м]]))</f>
        <v/>
      </c>
      <c r="AW566" s="62"/>
      <c r="AX566" s="44"/>
      <c r="AY566" s="43"/>
      <c r="AZ566" s="7" t="str">
        <f t="shared" si="71"/>
        <v/>
      </c>
      <c r="BA566" s="7" t="str">
        <f>IFERROR(IF(AX566-AX565&lt;=0,"",AZ566/SQRT(Table_pg8[[#This Row],[Удельное сопротивление грунта, Ом·м]])),AZ566/SQRT(Table_pg8[[#This Row],[Удельное сопротивление грунта, Ом·м]]))</f>
        <v/>
      </c>
      <c r="BC566" s="62"/>
      <c r="BD566" s="44"/>
      <c r="BE566" s="43"/>
      <c r="BF566" s="7" t="str">
        <f t="shared" si="69"/>
        <v/>
      </c>
      <c r="BG566" s="7" t="str">
        <f>IFERROR(IF(BD566-AX585&lt;=0,"",BF566/SQRT(Table_pg9[[#This Row],[Удельное сопротивление грунта, Ом·м]])),BF566/SQRT(Table_pg9[[#This Row],[Удельное сопротивление грунта, Ом·м]]))</f>
        <v/>
      </c>
      <c r="BI566" s="62"/>
      <c r="BJ566" s="44"/>
      <c r="BK566" s="43"/>
      <c r="BL566" s="7" t="str">
        <f t="shared" si="61"/>
        <v/>
      </c>
      <c r="BM566" s="7" t="str">
        <f>IFERROR(IF(BJ566-BD595&lt;=0,"",BL566/SQRT(Table_pg10[[#This Row],[Удельное сопротивление грунта, Ом·м]])),BL566/SQRT(Table_pg10[[#This Row],[Удельное сопротивление грунта, Ом·м]]))</f>
        <v/>
      </c>
    </row>
    <row r="567" spans="1:65">
      <c r="A567" s="42"/>
      <c r="B567" s="44"/>
      <c r="C567" s="43"/>
      <c r="D567" s="7" t="str">
        <f t="shared" si="62"/>
        <v/>
      </c>
      <c r="E567" s="7" t="str">
        <f>IFERROR(IF(B567-B566&lt;=0,"",D567/SQRT(Table_pg[[#This Row],[Удельное сопротивление грунта, Ом·м]])),D567/SQRT(Table_pg[[#This Row],[Удельное сопротивление грунта, Ом·м]]))</f>
        <v/>
      </c>
      <c r="G567" s="49"/>
      <c r="H567" s="59"/>
      <c r="I567" s="56"/>
      <c r="J567" s="52" t="str">
        <f t="shared" si="63"/>
        <v/>
      </c>
      <c r="K567" s="7" t="str">
        <f>IFERROR(IF(H567-H566&lt;=0,"",J567/SQRT(Table_pg1[[#This Row],[Удельное сопротивление грунта, Ом·м]])),J567/SQRT(Table_pg1[[#This Row],[Удельное сопротивление грунта, Ом·м]]))</f>
        <v/>
      </c>
      <c r="M567" s="42"/>
      <c r="N567" s="44"/>
      <c r="O567" s="43"/>
      <c r="P567" s="7" t="str">
        <f t="shared" si="64"/>
        <v/>
      </c>
      <c r="Q567" s="7" t="str">
        <f>IFERROR(IF(N567-N566&lt;=0,"",P567/SQRT(Table_pg2[[#This Row],[Удельное сопротивление грунта, Ом·м]])),P567/SQRT(Table_pg2[[#This Row],[Удельное сопротивление грунта, Ом·м]]))</f>
        <v/>
      </c>
      <c r="S567" s="42"/>
      <c r="T567" s="44"/>
      <c r="U567" s="43"/>
      <c r="V567" s="7" t="str">
        <f t="shared" si="65"/>
        <v/>
      </c>
      <c r="W567" s="7" t="str">
        <f>IFERROR(IF(T567-T566&lt;=0,"",V567/SQRT(Table_pg3[[#This Row],[Удельное сопротивление грунта, Ом·м]])),V567/SQRT(Table_pg3[[#This Row],[Удельное сопротивление грунта, Ом·м]]))</f>
        <v/>
      </c>
      <c r="Y567" s="42"/>
      <c r="Z567" s="44"/>
      <c r="AA567" s="43"/>
      <c r="AB567" s="7" t="str">
        <f t="shared" si="68"/>
        <v/>
      </c>
      <c r="AC567" s="7" t="str">
        <f>IFERROR(IF(Z567-Z566&lt;=0,"",AB567/SQRT(Table_pg4[[#This Row],[Удельное сопротивление грунта, Ом·м]])),AB567/SQRT(Table_pg4[[#This Row],[Удельное сопротивление грунта, Ом·м]]))</f>
        <v/>
      </c>
      <c r="AE567" s="42"/>
      <c r="AF567" s="44"/>
      <c r="AG567" s="43"/>
      <c r="AH567" s="7" t="str">
        <f t="shared" si="66"/>
        <v/>
      </c>
      <c r="AI567" s="7" t="str">
        <f>IFERROR(IF(AF567-AF566&lt;=0,"",AH567/SQRT(Table_pg5[[#This Row],[Удельное сопротивление грунта, Ом·м]])),AH567/SQRT(Table_pg5[[#This Row],[Удельное сопротивление грунта, Ом·м]]))</f>
        <v/>
      </c>
      <c r="AK567" s="42"/>
      <c r="AL567" s="44"/>
      <c r="AM567" s="43"/>
      <c r="AN567" s="7" t="str">
        <f t="shared" si="70"/>
        <v/>
      </c>
      <c r="AO567" s="7" t="str">
        <f>IFERROR(IF(AL567-AL566&lt;=0,"",AN567/SQRT(Table_pg6[[#This Row],[Удельное сопротивление грунта, Ом·м]])),AN567/SQRT(Table_pg6[[#This Row],[Удельное сопротивление грунта, Ом·м]]))</f>
        <v/>
      </c>
      <c r="AQ567" s="42"/>
      <c r="AR567" s="44"/>
      <c r="AS567" s="43"/>
      <c r="AT567" s="7" t="str">
        <f t="shared" si="67"/>
        <v/>
      </c>
      <c r="AU567" s="7" t="str">
        <f>IFERROR(IF(AR567-AR566&lt;=0,"",AT567/SQRT(Table_pg7[[#This Row],[Удельное сопротивление грунта, Ом·м]])),AT567/SQRT(Table_pg7[[#This Row],[Удельное сопротивление грунта, Ом·м]]))</f>
        <v/>
      </c>
      <c r="AW567" s="42"/>
      <c r="AX567" s="44"/>
      <c r="AY567" s="43"/>
      <c r="AZ567" s="7" t="str">
        <f t="shared" si="71"/>
        <v/>
      </c>
      <c r="BA567" s="7" t="str">
        <f>IFERROR(IF(AX567-AX566&lt;=0,"",AZ567/SQRT(Table_pg8[[#This Row],[Удельное сопротивление грунта, Ом·м]])),AZ567/SQRT(Table_pg8[[#This Row],[Удельное сопротивление грунта, Ом·м]]))</f>
        <v/>
      </c>
      <c r="BC567" s="42"/>
      <c r="BD567" s="44"/>
      <c r="BE567" s="43"/>
      <c r="BF567" s="7" t="str">
        <f t="shared" si="69"/>
        <v/>
      </c>
      <c r="BG567" s="7" t="str">
        <f>IFERROR(IF(BD567-AX586&lt;=0,"",BF567/SQRT(Table_pg9[[#This Row],[Удельное сопротивление грунта, Ом·м]])),BF567/SQRT(Table_pg9[[#This Row],[Удельное сопротивление грунта, Ом·м]]))</f>
        <v/>
      </c>
      <c r="BI567" s="42"/>
      <c r="BJ567" s="44"/>
      <c r="BK567" s="43"/>
      <c r="BL567" s="7" t="str">
        <f t="shared" si="61"/>
        <v/>
      </c>
      <c r="BM567" s="7" t="str">
        <f>IFERROR(IF(BJ567-BD596&lt;=0,"",BL567/SQRT(Table_pg10[[#This Row],[Удельное сопротивление грунта, Ом·м]])),BL567/SQRT(Table_pg10[[#This Row],[Удельное сопротивление грунта, Ом·м]]))</f>
        <v/>
      </c>
    </row>
    <row r="568" spans="1:65">
      <c r="A568" s="62"/>
      <c r="B568" s="44"/>
      <c r="C568" s="43"/>
      <c r="D568" s="7" t="str">
        <f t="shared" si="62"/>
        <v/>
      </c>
      <c r="E568" s="7" t="str">
        <f>IFERROR(IF(B568-B567&lt;=0,"",D568/SQRT(Table_pg[[#This Row],[Удельное сопротивление грунта, Ом·м]])),D568/SQRT(Table_pg[[#This Row],[Удельное сопротивление грунта, Ом·м]]))</f>
        <v/>
      </c>
      <c r="G568" s="38"/>
      <c r="H568" s="58"/>
      <c r="I568" s="55"/>
      <c r="J568" s="53" t="str">
        <f t="shared" si="63"/>
        <v/>
      </c>
      <c r="K568" s="7" t="str">
        <f>IFERROR(IF(H568-H567&lt;=0,"",J568/SQRT(Table_pg1[[#This Row],[Удельное сопротивление грунта, Ом·м]])),J568/SQRT(Table_pg1[[#This Row],[Удельное сопротивление грунта, Ом·м]]))</f>
        <v/>
      </c>
      <c r="M568" s="62"/>
      <c r="N568" s="44"/>
      <c r="O568" s="43"/>
      <c r="P568" s="7" t="str">
        <f t="shared" si="64"/>
        <v/>
      </c>
      <c r="Q568" s="7" t="str">
        <f>IFERROR(IF(N568-N567&lt;=0,"",P568/SQRT(Table_pg2[[#This Row],[Удельное сопротивление грунта, Ом·м]])),P568/SQRT(Table_pg2[[#This Row],[Удельное сопротивление грунта, Ом·м]]))</f>
        <v/>
      </c>
      <c r="S568" s="62"/>
      <c r="T568" s="44"/>
      <c r="U568" s="43"/>
      <c r="V568" s="7" t="str">
        <f t="shared" si="65"/>
        <v/>
      </c>
      <c r="W568" s="7" t="str">
        <f>IFERROR(IF(T568-T567&lt;=0,"",V568/SQRT(Table_pg3[[#This Row],[Удельное сопротивление грунта, Ом·м]])),V568/SQRT(Table_pg3[[#This Row],[Удельное сопротивление грунта, Ом·м]]))</f>
        <v/>
      </c>
      <c r="Y568" s="62"/>
      <c r="Z568" s="44"/>
      <c r="AA568" s="43"/>
      <c r="AB568" s="7" t="str">
        <f t="shared" si="68"/>
        <v/>
      </c>
      <c r="AC568" s="7" t="str">
        <f>IFERROR(IF(Z568-Z567&lt;=0,"",AB568/SQRT(Table_pg4[[#This Row],[Удельное сопротивление грунта, Ом·м]])),AB568/SQRT(Table_pg4[[#This Row],[Удельное сопротивление грунта, Ом·м]]))</f>
        <v/>
      </c>
      <c r="AE568" s="62"/>
      <c r="AF568" s="44"/>
      <c r="AG568" s="43"/>
      <c r="AH568" s="7" t="str">
        <f t="shared" si="66"/>
        <v/>
      </c>
      <c r="AI568" s="7" t="str">
        <f>IFERROR(IF(AF568-AF567&lt;=0,"",AH568/SQRT(Table_pg5[[#This Row],[Удельное сопротивление грунта, Ом·м]])),AH568/SQRT(Table_pg5[[#This Row],[Удельное сопротивление грунта, Ом·м]]))</f>
        <v/>
      </c>
      <c r="AK568" s="62"/>
      <c r="AL568" s="44"/>
      <c r="AM568" s="43"/>
      <c r="AN568" s="7" t="str">
        <f t="shared" si="70"/>
        <v/>
      </c>
      <c r="AO568" s="7" t="str">
        <f>IFERROR(IF(AL568-AL567&lt;=0,"",AN568/SQRT(Table_pg6[[#This Row],[Удельное сопротивление грунта, Ом·м]])),AN568/SQRT(Table_pg6[[#This Row],[Удельное сопротивление грунта, Ом·м]]))</f>
        <v/>
      </c>
      <c r="AQ568" s="62"/>
      <c r="AR568" s="44"/>
      <c r="AS568" s="43"/>
      <c r="AT568" s="7" t="str">
        <f t="shared" si="67"/>
        <v/>
      </c>
      <c r="AU568" s="7" t="str">
        <f>IFERROR(IF(AR568-AR567&lt;=0,"",AT568/SQRT(Table_pg7[[#This Row],[Удельное сопротивление грунта, Ом·м]])),AT568/SQRT(Table_pg7[[#This Row],[Удельное сопротивление грунта, Ом·м]]))</f>
        <v/>
      </c>
      <c r="AW568" s="62"/>
      <c r="AX568" s="44"/>
      <c r="AY568" s="43"/>
      <c r="AZ568" s="7" t="str">
        <f t="shared" si="71"/>
        <v/>
      </c>
      <c r="BA568" s="7" t="str">
        <f>IFERROR(IF(AX568-AX567&lt;=0,"",AZ568/SQRT(Table_pg8[[#This Row],[Удельное сопротивление грунта, Ом·м]])),AZ568/SQRT(Table_pg8[[#This Row],[Удельное сопротивление грунта, Ом·м]]))</f>
        <v/>
      </c>
      <c r="BC568" s="62"/>
      <c r="BD568" s="44"/>
      <c r="BE568" s="43"/>
      <c r="BF568" s="7" t="str">
        <f t="shared" si="69"/>
        <v/>
      </c>
      <c r="BG568" s="7" t="str">
        <f>IFERROR(IF(BD568-AX587&lt;=0,"",BF568/SQRT(Table_pg9[[#This Row],[Удельное сопротивление грунта, Ом·м]])),BF568/SQRT(Table_pg9[[#This Row],[Удельное сопротивление грунта, Ом·м]]))</f>
        <v/>
      </c>
      <c r="BI568" s="62"/>
      <c r="BJ568" s="44"/>
      <c r="BK568" s="43"/>
      <c r="BL568" s="7" t="str">
        <f t="shared" si="61"/>
        <v/>
      </c>
      <c r="BM568" s="7" t="str">
        <f>IFERROR(IF(BJ568-BD597&lt;=0,"",BL568/SQRT(Table_pg10[[#This Row],[Удельное сопротивление грунта, Ом·м]])),BL568/SQRT(Table_pg10[[#This Row],[Удельное сопротивление грунта, Ом·м]]))</f>
        <v/>
      </c>
    </row>
    <row r="569" spans="1:65">
      <c r="A569" s="42"/>
      <c r="B569" s="44"/>
      <c r="C569" s="43"/>
      <c r="D569" s="7" t="str">
        <f t="shared" si="62"/>
        <v/>
      </c>
      <c r="E569" s="7" t="str">
        <f>IFERROR(IF(B569-B568&lt;=0,"",D569/SQRT(Table_pg[[#This Row],[Удельное сопротивление грунта, Ом·м]])),D569/SQRT(Table_pg[[#This Row],[Удельное сопротивление грунта, Ом·м]]))</f>
        <v/>
      </c>
      <c r="G569" s="49"/>
      <c r="H569" s="59"/>
      <c r="I569" s="56"/>
      <c r="J569" s="52" t="str">
        <f t="shared" si="63"/>
        <v/>
      </c>
      <c r="K569" s="7" t="str">
        <f>IFERROR(IF(H569-H568&lt;=0,"",J569/SQRT(Table_pg1[[#This Row],[Удельное сопротивление грунта, Ом·м]])),J569/SQRT(Table_pg1[[#This Row],[Удельное сопротивление грунта, Ом·м]]))</f>
        <v/>
      </c>
      <c r="M569" s="42"/>
      <c r="N569" s="44"/>
      <c r="O569" s="43"/>
      <c r="P569" s="7" t="str">
        <f t="shared" si="64"/>
        <v/>
      </c>
      <c r="Q569" s="7" t="str">
        <f>IFERROR(IF(N569-N568&lt;=0,"",P569/SQRT(Table_pg2[[#This Row],[Удельное сопротивление грунта, Ом·м]])),P569/SQRT(Table_pg2[[#This Row],[Удельное сопротивление грунта, Ом·м]]))</f>
        <v/>
      </c>
      <c r="S569" s="42"/>
      <c r="T569" s="44"/>
      <c r="U569" s="43"/>
      <c r="V569" s="7" t="str">
        <f t="shared" si="65"/>
        <v/>
      </c>
      <c r="W569" s="7" t="str">
        <f>IFERROR(IF(T569-T568&lt;=0,"",V569/SQRT(Table_pg3[[#This Row],[Удельное сопротивление грунта, Ом·м]])),V569/SQRT(Table_pg3[[#This Row],[Удельное сопротивление грунта, Ом·м]]))</f>
        <v/>
      </c>
      <c r="Y569" s="42"/>
      <c r="Z569" s="44"/>
      <c r="AA569" s="43"/>
      <c r="AB569" s="7" t="str">
        <f t="shared" si="68"/>
        <v/>
      </c>
      <c r="AC569" s="7" t="str">
        <f>IFERROR(IF(Z569-Z568&lt;=0,"",AB569/SQRT(Table_pg4[[#This Row],[Удельное сопротивление грунта, Ом·м]])),AB569/SQRT(Table_pg4[[#This Row],[Удельное сопротивление грунта, Ом·м]]))</f>
        <v/>
      </c>
      <c r="AE569" s="42"/>
      <c r="AF569" s="44"/>
      <c r="AG569" s="43"/>
      <c r="AH569" s="7" t="str">
        <f t="shared" si="66"/>
        <v/>
      </c>
      <c r="AI569" s="7" t="str">
        <f>IFERROR(IF(AF569-AF568&lt;=0,"",AH569/SQRT(Table_pg5[[#This Row],[Удельное сопротивление грунта, Ом·м]])),AH569/SQRT(Table_pg5[[#This Row],[Удельное сопротивление грунта, Ом·м]]))</f>
        <v/>
      </c>
      <c r="AK569" s="42"/>
      <c r="AL569" s="44"/>
      <c r="AM569" s="43"/>
      <c r="AN569" s="7" t="str">
        <f t="shared" si="70"/>
        <v/>
      </c>
      <c r="AO569" s="7" t="str">
        <f>IFERROR(IF(AL569-AL568&lt;=0,"",AN569/SQRT(Table_pg6[[#This Row],[Удельное сопротивление грунта, Ом·м]])),AN569/SQRT(Table_pg6[[#This Row],[Удельное сопротивление грунта, Ом·м]]))</f>
        <v/>
      </c>
      <c r="AQ569" s="42"/>
      <c r="AR569" s="44"/>
      <c r="AS569" s="43"/>
      <c r="AT569" s="7" t="str">
        <f t="shared" si="67"/>
        <v/>
      </c>
      <c r="AU569" s="7" t="str">
        <f>IFERROR(IF(AR569-AR568&lt;=0,"",AT569/SQRT(Table_pg7[[#This Row],[Удельное сопротивление грунта, Ом·м]])),AT569/SQRT(Table_pg7[[#This Row],[Удельное сопротивление грунта, Ом·м]]))</f>
        <v/>
      </c>
      <c r="AW569" s="42"/>
      <c r="AX569" s="44"/>
      <c r="AY569" s="43"/>
      <c r="AZ569" s="7" t="str">
        <f t="shared" si="71"/>
        <v/>
      </c>
      <c r="BA569" s="7" t="str">
        <f>IFERROR(IF(AX569-AX568&lt;=0,"",AZ569/SQRT(Table_pg8[[#This Row],[Удельное сопротивление грунта, Ом·м]])),AZ569/SQRT(Table_pg8[[#This Row],[Удельное сопротивление грунта, Ом·м]]))</f>
        <v/>
      </c>
      <c r="BC569" s="42"/>
      <c r="BD569" s="44"/>
      <c r="BE569" s="43"/>
      <c r="BF569" s="7" t="str">
        <f t="shared" si="69"/>
        <v/>
      </c>
      <c r="BG569" s="7" t="str">
        <f>IFERROR(IF(BD569-AX588&lt;=0,"",BF569/SQRT(Table_pg9[[#This Row],[Удельное сопротивление грунта, Ом·м]])),BF569/SQRT(Table_pg9[[#This Row],[Удельное сопротивление грунта, Ом·м]]))</f>
        <v/>
      </c>
      <c r="BI569" s="42"/>
      <c r="BJ569" s="44"/>
      <c r="BK569" s="43"/>
      <c r="BL569" s="7" t="str">
        <f t="shared" si="61"/>
        <v/>
      </c>
      <c r="BM569" s="7" t="str">
        <f>IFERROR(IF(BJ569-BD598&lt;=0,"",BL569/SQRT(Table_pg10[[#This Row],[Удельное сопротивление грунта, Ом·м]])),BL569/SQRT(Table_pg10[[#This Row],[Удельное сопротивление грунта, Ом·м]]))</f>
        <v/>
      </c>
    </row>
    <row r="570" spans="1:65">
      <c r="A570" s="62"/>
      <c r="B570" s="44"/>
      <c r="C570" s="43"/>
      <c r="D570" s="7" t="str">
        <f t="shared" si="62"/>
        <v/>
      </c>
      <c r="E570" s="7" t="str">
        <f>IFERROR(IF(B570-B569&lt;=0,"",D570/SQRT(Table_pg[[#This Row],[Удельное сопротивление грунта, Ом·м]])),D570/SQRT(Table_pg[[#This Row],[Удельное сопротивление грунта, Ом·м]]))</f>
        <v/>
      </c>
      <c r="G570" s="38"/>
      <c r="H570" s="58"/>
      <c r="I570" s="55"/>
      <c r="J570" s="53" t="str">
        <f t="shared" si="63"/>
        <v/>
      </c>
      <c r="K570" s="7" t="str">
        <f>IFERROR(IF(H570-H569&lt;=0,"",J570/SQRT(Table_pg1[[#This Row],[Удельное сопротивление грунта, Ом·м]])),J570/SQRT(Table_pg1[[#This Row],[Удельное сопротивление грунта, Ом·м]]))</f>
        <v/>
      </c>
      <c r="M570" s="62"/>
      <c r="N570" s="44"/>
      <c r="O570" s="43"/>
      <c r="P570" s="7" t="str">
        <f t="shared" si="64"/>
        <v/>
      </c>
      <c r="Q570" s="7" t="str">
        <f>IFERROR(IF(N570-N569&lt;=0,"",P570/SQRT(Table_pg2[[#This Row],[Удельное сопротивление грунта, Ом·м]])),P570/SQRT(Table_pg2[[#This Row],[Удельное сопротивление грунта, Ом·м]]))</f>
        <v/>
      </c>
      <c r="S570" s="62"/>
      <c r="T570" s="44"/>
      <c r="U570" s="43"/>
      <c r="V570" s="7" t="str">
        <f t="shared" si="65"/>
        <v/>
      </c>
      <c r="W570" s="7" t="str">
        <f>IFERROR(IF(T570-T569&lt;=0,"",V570/SQRT(Table_pg3[[#This Row],[Удельное сопротивление грунта, Ом·м]])),V570/SQRT(Table_pg3[[#This Row],[Удельное сопротивление грунта, Ом·м]]))</f>
        <v/>
      </c>
      <c r="Y570" s="62"/>
      <c r="Z570" s="44"/>
      <c r="AA570" s="43"/>
      <c r="AB570" s="7" t="str">
        <f t="shared" si="68"/>
        <v/>
      </c>
      <c r="AC570" s="7" t="str">
        <f>IFERROR(IF(Z570-Z569&lt;=0,"",AB570/SQRT(Table_pg4[[#This Row],[Удельное сопротивление грунта, Ом·м]])),AB570/SQRT(Table_pg4[[#This Row],[Удельное сопротивление грунта, Ом·м]]))</f>
        <v/>
      </c>
      <c r="AE570" s="62"/>
      <c r="AF570" s="44"/>
      <c r="AG570" s="43"/>
      <c r="AH570" s="7" t="str">
        <f t="shared" si="66"/>
        <v/>
      </c>
      <c r="AI570" s="7" t="str">
        <f>IFERROR(IF(AF570-AF569&lt;=0,"",AH570/SQRT(Table_pg5[[#This Row],[Удельное сопротивление грунта, Ом·м]])),AH570/SQRT(Table_pg5[[#This Row],[Удельное сопротивление грунта, Ом·м]]))</f>
        <v/>
      </c>
      <c r="AK570" s="62"/>
      <c r="AL570" s="44"/>
      <c r="AM570" s="43"/>
      <c r="AN570" s="7" t="str">
        <f t="shared" si="70"/>
        <v/>
      </c>
      <c r="AO570" s="7" t="str">
        <f>IFERROR(IF(AL570-AL569&lt;=0,"",AN570/SQRT(Table_pg6[[#This Row],[Удельное сопротивление грунта, Ом·м]])),AN570/SQRT(Table_pg6[[#This Row],[Удельное сопротивление грунта, Ом·м]]))</f>
        <v/>
      </c>
      <c r="AQ570" s="62"/>
      <c r="AR570" s="44"/>
      <c r="AS570" s="43"/>
      <c r="AT570" s="7" t="str">
        <f t="shared" si="67"/>
        <v/>
      </c>
      <c r="AU570" s="7" t="str">
        <f>IFERROR(IF(AR570-AR569&lt;=0,"",AT570/SQRT(Table_pg7[[#This Row],[Удельное сопротивление грунта, Ом·м]])),AT570/SQRT(Table_pg7[[#This Row],[Удельное сопротивление грунта, Ом·м]]))</f>
        <v/>
      </c>
      <c r="AW570" s="62"/>
      <c r="AX570" s="44"/>
      <c r="AY570" s="43"/>
      <c r="AZ570" s="7" t="str">
        <f t="shared" si="71"/>
        <v/>
      </c>
      <c r="BA570" s="7" t="str">
        <f>IFERROR(IF(AX570-AX569&lt;=0,"",AZ570/SQRT(Table_pg8[[#This Row],[Удельное сопротивление грунта, Ом·м]])),AZ570/SQRT(Table_pg8[[#This Row],[Удельное сопротивление грунта, Ом·м]]))</f>
        <v/>
      </c>
      <c r="BC570" s="62"/>
      <c r="BD570" s="44"/>
      <c r="BE570" s="43"/>
      <c r="BF570" s="7" t="str">
        <f t="shared" si="69"/>
        <v/>
      </c>
      <c r="BG570" s="7" t="str">
        <f>IFERROR(IF(BD570-AX589&lt;=0,"",BF570/SQRT(Table_pg9[[#This Row],[Удельное сопротивление грунта, Ом·м]])),BF570/SQRT(Table_pg9[[#This Row],[Удельное сопротивление грунта, Ом·м]]))</f>
        <v/>
      </c>
      <c r="BI570" s="62"/>
      <c r="BJ570" s="44"/>
      <c r="BK570" s="43"/>
      <c r="BL570" s="7" t="str">
        <f t="shared" si="61"/>
        <v/>
      </c>
      <c r="BM570" s="7" t="str">
        <f>IFERROR(IF(BJ570-BD599&lt;=0,"",BL570/SQRT(Table_pg10[[#This Row],[Удельное сопротивление грунта, Ом·м]])),BL570/SQRT(Table_pg10[[#This Row],[Удельное сопротивление грунта, Ом·м]]))</f>
        <v/>
      </c>
    </row>
    <row r="571" spans="1:65">
      <c r="A571" s="42"/>
      <c r="B571" s="44"/>
      <c r="C571" s="43"/>
      <c r="D571" s="7" t="str">
        <f t="shared" si="62"/>
        <v/>
      </c>
      <c r="E571" s="7" t="str">
        <f>IFERROR(IF(B571-B570&lt;=0,"",D571/SQRT(Table_pg[[#This Row],[Удельное сопротивление грунта, Ом·м]])),D571/SQRT(Table_pg[[#This Row],[Удельное сопротивление грунта, Ом·м]]))</f>
        <v/>
      </c>
      <c r="G571" s="49"/>
      <c r="H571" s="59"/>
      <c r="I571" s="56"/>
      <c r="J571" s="52" t="str">
        <f t="shared" si="63"/>
        <v/>
      </c>
      <c r="K571" s="7" t="str">
        <f>IFERROR(IF(H571-H570&lt;=0,"",J571/SQRT(Table_pg1[[#This Row],[Удельное сопротивление грунта, Ом·м]])),J571/SQRT(Table_pg1[[#This Row],[Удельное сопротивление грунта, Ом·м]]))</f>
        <v/>
      </c>
      <c r="M571" s="42"/>
      <c r="N571" s="44"/>
      <c r="O571" s="43"/>
      <c r="P571" s="7" t="str">
        <f t="shared" si="64"/>
        <v/>
      </c>
      <c r="Q571" s="7" t="str">
        <f>IFERROR(IF(N571-N570&lt;=0,"",P571/SQRT(Table_pg2[[#This Row],[Удельное сопротивление грунта, Ом·м]])),P571/SQRT(Table_pg2[[#This Row],[Удельное сопротивление грунта, Ом·м]]))</f>
        <v/>
      </c>
      <c r="S571" s="42"/>
      <c r="T571" s="44"/>
      <c r="U571" s="43"/>
      <c r="V571" s="7" t="str">
        <f t="shared" si="65"/>
        <v/>
      </c>
      <c r="W571" s="7" t="str">
        <f>IFERROR(IF(T571-T570&lt;=0,"",V571/SQRT(Table_pg3[[#This Row],[Удельное сопротивление грунта, Ом·м]])),V571/SQRT(Table_pg3[[#This Row],[Удельное сопротивление грунта, Ом·м]]))</f>
        <v/>
      </c>
      <c r="Y571" s="42"/>
      <c r="Z571" s="44"/>
      <c r="AA571" s="43"/>
      <c r="AB571" s="7" t="str">
        <f t="shared" si="68"/>
        <v/>
      </c>
      <c r="AC571" s="7" t="str">
        <f>IFERROR(IF(Z571-Z570&lt;=0,"",AB571/SQRT(Table_pg4[[#This Row],[Удельное сопротивление грунта, Ом·м]])),AB571/SQRT(Table_pg4[[#This Row],[Удельное сопротивление грунта, Ом·м]]))</f>
        <v/>
      </c>
      <c r="AE571" s="42"/>
      <c r="AF571" s="44"/>
      <c r="AG571" s="43"/>
      <c r="AH571" s="7" t="str">
        <f t="shared" si="66"/>
        <v/>
      </c>
      <c r="AI571" s="7" t="str">
        <f>IFERROR(IF(AF571-AF570&lt;=0,"",AH571/SQRT(Table_pg5[[#This Row],[Удельное сопротивление грунта, Ом·м]])),AH571/SQRT(Table_pg5[[#This Row],[Удельное сопротивление грунта, Ом·м]]))</f>
        <v/>
      </c>
      <c r="AK571" s="42"/>
      <c r="AL571" s="44"/>
      <c r="AM571" s="43"/>
      <c r="AN571" s="7" t="str">
        <f t="shared" si="70"/>
        <v/>
      </c>
      <c r="AO571" s="7" t="str">
        <f>IFERROR(IF(AL571-AL570&lt;=0,"",AN571/SQRT(Table_pg6[[#This Row],[Удельное сопротивление грунта, Ом·м]])),AN571/SQRT(Table_pg6[[#This Row],[Удельное сопротивление грунта, Ом·м]]))</f>
        <v/>
      </c>
      <c r="AQ571" s="42"/>
      <c r="AR571" s="44"/>
      <c r="AS571" s="43"/>
      <c r="AT571" s="7" t="str">
        <f t="shared" si="67"/>
        <v/>
      </c>
      <c r="AU571" s="7" t="str">
        <f>IFERROR(IF(AR571-AR570&lt;=0,"",AT571/SQRT(Table_pg7[[#This Row],[Удельное сопротивление грунта, Ом·м]])),AT571/SQRT(Table_pg7[[#This Row],[Удельное сопротивление грунта, Ом·м]]))</f>
        <v/>
      </c>
      <c r="AW571" s="42"/>
      <c r="AX571" s="44"/>
      <c r="AY571" s="43"/>
      <c r="AZ571" s="7" t="str">
        <f t="shared" si="71"/>
        <v/>
      </c>
      <c r="BA571" s="7" t="str">
        <f>IFERROR(IF(AX571-AX570&lt;=0,"",AZ571/SQRT(Table_pg8[[#This Row],[Удельное сопротивление грунта, Ом·м]])),AZ571/SQRT(Table_pg8[[#This Row],[Удельное сопротивление грунта, Ом·м]]))</f>
        <v/>
      </c>
      <c r="BC571" s="42"/>
      <c r="BD571" s="44"/>
      <c r="BE571" s="43"/>
      <c r="BF571" s="7" t="str">
        <f t="shared" si="69"/>
        <v/>
      </c>
      <c r="BG571" s="7" t="str">
        <f>IFERROR(IF(BD571-AX590&lt;=0,"",BF571/SQRT(Table_pg9[[#This Row],[Удельное сопротивление грунта, Ом·м]])),BF571/SQRT(Table_pg9[[#This Row],[Удельное сопротивление грунта, Ом·м]]))</f>
        <v/>
      </c>
      <c r="BI571" s="42"/>
      <c r="BJ571" s="44"/>
      <c r="BK571" s="43"/>
      <c r="BL571" s="7" t="str">
        <f t="shared" si="61"/>
        <v/>
      </c>
      <c r="BM571" s="7" t="str">
        <f>IFERROR(IF(BJ571-BD600&lt;=0,"",BL571/SQRT(Table_pg10[[#This Row],[Удельное сопротивление грунта, Ом·м]])),BL571/SQRT(Table_pg10[[#This Row],[Удельное сопротивление грунта, Ом·м]]))</f>
        <v/>
      </c>
    </row>
    <row r="572" spans="1:65">
      <c r="A572" s="62"/>
      <c r="B572" s="44"/>
      <c r="C572" s="43"/>
      <c r="D572" s="7" t="str">
        <f t="shared" si="62"/>
        <v/>
      </c>
      <c r="E572" s="7" t="str">
        <f>IFERROR(IF(B572-B571&lt;=0,"",D572/SQRT(Table_pg[[#This Row],[Удельное сопротивление грунта, Ом·м]])),D572/SQRT(Table_pg[[#This Row],[Удельное сопротивление грунта, Ом·м]]))</f>
        <v/>
      </c>
      <c r="G572" s="38"/>
      <c r="H572" s="58"/>
      <c r="I572" s="55"/>
      <c r="J572" s="53" t="str">
        <f t="shared" si="63"/>
        <v/>
      </c>
      <c r="K572" s="7" t="str">
        <f>IFERROR(IF(H572-H571&lt;=0,"",J572/SQRT(Table_pg1[[#This Row],[Удельное сопротивление грунта, Ом·м]])),J572/SQRT(Table_pg1[[#This Row],[Удельное сопротивление грунта, Ом·м]]))</f>
        <v/>
      </c>
      <c r="M572" s="62"/>
      <c r="N572" s="44"/>
      <c r="O572" s="43"/>
      <c r="P572" s="7" t="str">
        <f t="shared" si="64"/>
        <v/>
      </c>
      <c r="Q572" s="7" t="str">
        <f>IFERROR(IF(N572-N571&lt;=0,"",P572/SQRT(Table_pg2[[#This Row],[Удельное сопротивление грунта, Ом·м]])),P572/SQRT(Table_pg2[[#This Row],[Удельное сопротивление грунта, Ом·м]]))</f>
        <v/>
      </c>
      <c r="S572" s="62"/>
      <c r="T572" s="44"/>
      <c r="U572" s="43"/>
      <c r="V572" s="7" t="str">
        <f t="shared" si="65"/>
        <v/>
      </c>
      <c r="W572" s="7" t="str">
        <f>IFERROR(IF(T572-T571&lt;=0,"",V572/SQRT(Table_pg3[[#This Row],[Удельное сопротивление грунта, Ом·м]])),V572/SQRT(Table_pg3[[#This Row],[Удельное сопротивление грунта, Ом·м]]))</f>
        <v/>
      </c>
      <c r="Y572" s="62"/>
      <c r="Z572" s="44"/>
      <c r="AA572" s="43"/>
      <c r="AB572" s="7" t="str">
        <f t="shared" si="68"/>
        <v/>
      </c>
      <c r="AC572" s="7" t="str">
        <f>IFERROR(IF(Z572-Z571&lt;=0,"",AB572/SQRT(Table_pg4[[#This Row],[Удельное сопротивление грунта, Ом·м]])),AB572/SQRT(Table_pg4[[#This Row],[Удельное сопротивление грунта, Ом·м]]))</f>
        <v/>
      </c>
      <c r="AE572" s="62"/>
      <c r="AF572" s="44"/>
      <c r="AG572" s="43"/>
      <c r="AH572" s="7" t="str">
        <f t="shared" si="66"/>
        <v/>
      </c>
      <c r="AI572" s="7" t="str">
        <f>IFERROR(IF(AF572-AF571&lt;=0,"",AH572/SQRT(Table_pg5[[#This Row],[Удельное сопротивление грунта, Ом·м]])),AH572/SQRT(Table_pg5[[#This Row],[Удельное сопротивление грунта, Ом·м]]))</f>
        <v/>
      </c>
      <c r="AK572" s="62"/>
      <c r="AL572" s="44"/>
      <c r="AM572" s="43"/>
      <c r="AN572" s="7" t="str">
        <f t="shared" si="70"/>
        <v/>
      </c>
      <c r="AO572" s="7" t="str">
        <f>IFERROR(IF(AL572-AL571&lt;=0,"",AN572/SQRT(Table_pg6[[#This Row],[Удельное сопротивление грунта, Ом·м]])),AN572/SQRT(Table_pg6[[#This Row],[Удельное сопротивление грунта, Ом·м]]))</f>
        <v/>
      </c>
      <c r="AQ572" s="62"/>
      <c r="AR572" s="44"/>
      <c r="AS572" s="43"/>
      <c r="AT572" s="7" t="str">
        <f t="shared" si="67"/>
        <v/>
      </c>
      <c r="AU572" s="7" t="str">
        <f>IFERROR(IF(AR572-AR571&lt;=0,"",AT572/SQRT(Table_pg7[[#This Row],[Удельное сопротивление грунта, Ом·м]])),AT572/SQRT(Table_pg7[[#This Row],[Удельное сопротивление грунта, Ом·м]]))</f>
        <v/>
      </c>
      <c r="AW572" s="62"/>
      <c r="AX572" s="44"/>
      <c r="AY572" s="43"/>
      <c r="AZ572" s="7" t="str">
        <f t="shared" si="71"/>
        <v/>
      </c>
      <c r="BA572" s="7" t="str">
        <f>IFERROR(IF(AX572-AX571&lt;=0,"",AZ572/SQRT(Table_pg8[[#This Row],[Удельное сопротивление грунта, Ом·м]])),AZ572/SQRT(Table_pg8[[#This Row],[Удельное сопротивление грунта, Ом·м]]))</f>
        <v/>
      </c>
      <c r="BC572" s="62"/>
      <c r="BD572" s="44"/>
      <c r="BE572" s="43"/>
      <c r="BF572" s="7" t="str">
        <f t="shared" si="69"/>
        <v/>
      </c>
      <c r="BG572" s="7" t="str">
        <f>IFERROR(IF(BD572-AX591&lt;=0,"",BF572/SQRT(Table_pg9[[#This Row],[Удельное сопротивление грунта, Ом·м]])),BF572/SQRT(Table_pg9[[#This Row],[Удельное сопротивление грунта, Ом·м]]))</f>
        <v/>
      </c>
      <c r="BI572" s="62"/>
      <c r="BJ572" s="44"/>
      <c r="BK572" s="43"/>
      <c r="BL572" s="7" t="str">
        <f t="shared" si="61"/>
        <v/>
      </c>
      <c r="BM572" s="7" t="str">
        <f>IFERROR(IF(BJ572-BD601&lt;=0,"",BL572/SQRT(Table_pg10[[#This Row],[Удельное сопротивление грунта, Ом·м]])),BL572/SQRT(Table_pg10[[#This Row],[Удельное сопротивление грунта, Ом·м]]))</f>
        <v/>
      </c>
    </row>
    <row r="573" spans="1:65">
      <c r="A573" s="42"/>
      <c r="B573" s="44"/>
      <c r="C573" s="43"/>
      <c r="D573" s="7" t="str">
        <f t="shared" si="62"/>
        <v/>
      </c>
      <c r="E573" s="7" t="str">
        <f>IFERROR(IF(B573-B572&lt;=0,"",D573/SQRT(Table_pg[[#This Row],[Удельное сопротивление грунта, Ом·м]])),D573/SQRT(Table_pg[[#This Row],[Удельное сопротивление грунта, Ом·м]]))</f>
        <v/>
      </c>
      <c r="G573" s="49"/>
      <c r="H573" s="59"/>
      <c r="I573" s="56"/>
      <c r="J573" s="52" t="str">
        <f t="shared" si="63"/>
        <v/>
      </c>
      <c r="K573" s="7" t="str">
        <f>IFERROR(IF(H573-H572&lt;=0,"",J573/SQRT(Table_pg1[[#This Row],[Удельное сопротивление грунта, Ом·м]])),J573/SQRT(Table_pg1[[#This Row],[Удельное сопротивление грунта, Ом·м]]))</f>
        <v/>
      </c>
      <c r="M573" s="42"/>
      <c r="N573" s="44"/>
      <c r="O573" s="43"/>
      <c r="P573" s="7" t="str">
        <f t="shared" si="64"/>
        <v/>
      </c>
      <c r="Q573" s="7" t="str">
        <f>IFERROR(IF(N573-N572&lt;=0,"",P573/SQRT(Table_pg2[[#This Row],[Удельное сопротивление грунта, Ом·м]])),P573/SQRT(Table_pg2[[#This Row],[Удельное сопротивление грунта, Ом·м]]))</f>
        <v/>
      </c>
      <c r="S573" s="42"/>
      <c r="T573" s="44"/>
      <c r="U573" s="43"/>
      <c r="V573" s="7" t="str">
        <f t="shared" si="65"/>
        <v/>
      </c>
      <c r="W573" s="7" t="str">
        <f>IFERROR(IF(T573-T572&lt;=0,"",V573/SQRT(Table_pg3[[#This Row],[Удельное сопротивление грунта, Ом·м]])),V573/SQRT(Table_pg3[[#This Row],[Удельное сопротивление грунта, Ом·м]]))</f>
        <v/>
      </c>
      <c r="Y573" s="42"/>
      <c r="Z573" s="44"/>
      <c r="AA573" s="43"/>
      <c r="AB573" s="7" t="str">
        <f t="shared" si="68"/>
        <v/>
      </c>
      <c r="AC573" s="7" t="str">
        <f>IFERROR(IF(Z573-Z572&lt;=0,"",AB573/SQRT(Table_pg4[[#This Row],[Удельное сопротивление грунта, Ом·м]])),AB573/SQRT(Table_pg4[[#This Row],[Удельное сопротивление грунта, Ом·м]]))</f>
        <v/>
      </c>
      <c r="AE573" s="42"/>
      <c r="AF573" s="44"/>
      <c r="AG573" s="43"/>
      <c r="AH573" s="7" t="str">
        <f t="shared" si="66"/>
        <v/>
      </c>
      <c r="AI573" s="7" t="str">
        <f>IFERROR(IF(AF573-AF572&lt;=0,"",AH573/SQRT(Table_pg5[[#This Row],[Удельное сопротивление грунта, Ом·м]])),AH573/SQRT(Table_pg5[[#This Row],[Удельное сопротивление грунта, Ом·м]]))</f>
        <v/>
      </c>
      <c r="AK573" s="42"/>
      <c r="AL573" s="44"/>
      <c r="AM573" s="43"/>
      <c r="AN573" s="7" t="str">
        <f t="shared" si="70"/>
        <v/>
      </c>
      <c r="AO573" s="7" t="str">
        <f>IFERROR(IF(AL573-AL572&lt;=0,"",AN573/SQRT(Table_pg6[[#This Row],[Удельное сопротивление грунта, Ом·м]])),AN573/SQRT(Table_pg6[[#This Row],[Удельное сопротивление грунта, Ом·м]]))</f>
        <v/>
      </c>
      <c r="AQ573" s="42"/>
      <c r="AR573" s="44"/>
      <c r="AS573" s="43"/>
      <c r="AT573" s="7" t="str">
        <f t="shared" si="67"/>
        <v/>
      </c>
      <c r="AU573" s="7" t="str">
        <f>IFERROR(IF(AR573-AR572&lt;=0,"",AT573/SQRT(Table_pg7[[#This Row],[Удельное сопротивление грунта, Ом·м]])),AT573/SQRT(Table_pg7[[#This Row],[Удельное сопротивление грунта, Ом·м]]))</f>
        <v/>
      </c>
      <c r="AW573" s="42"/>
      <c r="AX573" s="44"/>
      <c r="AY573" s="43"/>
      <c r="AZ573" s="7" t="str">
        <f t="shared" si="71"/>
        <v/>
      </c>
      <c r="BA573" s="7" t="str">
        <f>IFERROR(IF(AX573-AX572&lt;=0,"",AZ573/SQRT(Table_pg8[[#This Row],[Удельное сопротивление грунта, Ом·м]])),AZ573/SQRT(Table_pg8[[#This Row],[Удельное сопротивление грунта, Ом·м]]))</f>
        <v/>
      </c>
      <c r="BC573" s="42"/>
      <c r="BD573" s="44"/>
      <c r="BE573" s="43"/>
      <c r="BF573" s="7" t="str">
        <f t="shared" si="69"/>
        <v/>
      </c>
      <c r="BG573" s="7" t="str">
        <f>IFERROR(IF(BD573-AX592&lt;=0,"",BF573/SQRT(Table_pg9[[#This Row],[Удельное сопротивление грунта, Ом·м]])),BF573/SQRT(Table_pg9[[#This Row],[Удельное сопротивление грунта, Ом·м]]))</f>
        <v/>
      </c>
      <c r="BI573" s="42"/>
      <c r="BJ573" s="44"/>
      <c r="BK573" s="43"/>
      <c r="BL573" s="7" t="str">
        <f t="shared" si="61"/>
        <v/>
      </c>
      <c r="BM573" s="7" t="str">
        <f>IFERROR(IF(BJ573-BD602&lt;=0,"",BL573/SQRT(Table_pg10[[#This Row],[Удельное сопротивление грунта, Ом·м]])),BL573/SQRT(Table_pg10[[#This Row],[Удельное сопротивление грунта, Ом·м]]))</f>
        <v/>
      </c>
    </row>
    <row r="574" spans="1:65">
      <c r="A574" s="62"/>
      <c r="B574" s="44"/>
      <c r="C574" s="43"/>
      <c r="D574" s="7" t="str">
        <f t="shared" si="62"/>
        <v/>
      </c>
      <c r="E574" s="7" t="str">
        <f>IFERROR(IF(B574-B573&lt;=0,"",D574/SQRT(Table_pg[[#This Row],[Удельное сопротивление грунта, Ом·м]])),D574/SQRT(Table_pg[[#This Row],[Удельное сопротивление грунта, Ом·м]]))</f>
        <v/>
      </c>
      <c r="G574" s="38"/>
      <c r="H574" s="58"/>
      <c r="I574" s="55"/>
      <c r="J574" s="53" t="str">
        <f t="shared" si="63"/>
        <v/>
      </c>
      <c r="K574" s="7" t="str">
        <f>IFERROR(IF(H574-H573&lt;=0,"",J574/SQRT(Table_pg1[[#This Row],[Удельное сопротивление грунта, Ом·м]])),J574/SQRT(Table_pg1[[#This Row],[Удельное сопротивление грунта, Ом·м]]))</f>
        <v/>
      </c>
      <c r="M574" s="62"/>
      <c r="N574" s="44"/>
      <c r="O574" s="43"/>
      <c r="P574" s="7" t="str">
        <f t="shared" si="64"/>
        <v/>
      </c>
      <c r="Q574" s="7" t="str">
        <f>IFERROR(IF(N574-N573&lt;=0,"",P574/SQRT(Table_pg2[[#This Row],[Удельное сопротивление грунта, Ом·м]])),P574/SQRT(Table_pg2[[#This Row],[Удельное сопротивление грунта, Ом·м]]))</f>
        <v/>
      </c>
      <c r="S574" s="62"/>
      <c r="T574" s="44"/>
      <c r="U574" s="43"/>
      <c r="V574" s="7" t="str">
        <f t="shared" si="65"/>
        <v/>
      </c>
      <c r="W574" s="7" t="str">
        <f>IFERROR(IF(T574-T573&lt;=0,"",V574/SQRT(Table_pg3[[#This Row],[Удельное сопротивление грунта, Ом·м]])),V574/SQRT(Table_pg3[[#This Row],[Удельное сопротивление грунта, Ом·м]]))</f>
        <v/>
      </c>
      <c r="Y574" s="62"/>
      <c r="Z574" s="44"/>
      <c r="AA574" s="43"/>
      <c r="AB574" s="7" t="str">
        <f t="shared" si="68"/>
        <v/>
      </c>
      <c r="AC574" s="7" t="str">
        <f>IFERROR(IF(Z574-Z573&lt;=0,"",AB574/SQRT(Table_pg4[[#This Row],[Удельное сопротивление грунта, Ом·м]])),AB574/SQRT(Table_pg4[[#This Row],[Удельное сопротивление грунта, Ом·м]]))</f>
        <v/>
      </c>
      <c r="AE574" s="62"/>
      <c r="AF574" s="44"/>
      <c r="AG574" s="43"/>
      <c r="AH574" s="7" t="str">
        <f t="shared" si="66"/>
        <v/>
      </c>
      <c r="AI574" s="7" t="str">
        <f>IFERROR(IF(AF574-AF573&lt;=0,"",AH574/SQRT(Table_pg5[[#This Row],[Удельное сопротивление грунта, Ом·м]])),AH574/SQRT(Table_pg5[[#This Row],[Удельное сопротивление грунта, Ом·м]]))</f>
        <v/>
      </c>
      <c r="AK574" s="62"/>
      <c r="AL574" s="44"/>
      <c r="AM574" s="43"/>
      <c r="AN574" s="7" t="str">
        <f t="shared" si="70"/>
        <v/>
      </c>
      <c r="AO574" s="7" t="str">
        <f>IFERROR(IF(AL574-AL573&lt;=0,"",AN574/SQRT(Table_pg6[[#This Row],[Удельное сопротивление грунта, Ом·м]])),AN574/SQRT(Table_pg6[[#This Row],[Удельное сопротивление грунта, Ом·м]]))</f>
        <v/>
      </c>
      <c r="AQ574" s="62"/>
      <c r="AR574" s="44"/>
      <c r="AS574" s="43"/>
      <c r="AT574" s="7" t="str">
        <f t="shared" si="67"/>
        <v/>
      </c>
      <c r="AU574" s="7" t="str">
        <f>IFERROR(IF(AR574-AR573&lt;=0,"",AT574/SQRT(Table_pg7[[#This Row],[Удельное сопротивление грунта, Ом·м]])),AT574/SQRT(Table_pg7[[#This Row],[Удельное сопротивление грунта, Ом·м]]))</f>
        <v/>
      </c>
      <c r="AW574" s="62"/>
      <c r="AX574" s="44"/>
      <c r="AY574" s="43"/>
      <c r="AZ574" s="7" t="str">
        <f t="shared" si="71"/>
        <v/>
      </c>
      <c r="BA574" s="7" t="str">
        <f>IFERROR(IF(AX574-AX573&lt;=0,"",AZ574/SQRT(Table_pg8[[#This Row],[Удельное сопротивление грунта, Ом·м]])),AZ574/SQRT(Table_pg8[[#This Row],[Удельное сопротивление грунта, Ом·м]]))</f>
        <v/>
      </c>
      <c r="BC574" s="62"/>
      <c r="BD574" s="44"/>
      <c r="BE574" s="43"/>
      <c r="BF574" s="7" t="str">
        <f t="shared" si="69"/>
        <v/>
      </c>
      <c r="BG574" s="7" t="str">
        <f>IFERROR(IF(BD574-AX593&lt;=0,"",BF574/SQRT(Table_pg9[[#This Row],[Удельное сопротивление грунта, Ом·м]])),BF574/SQRT(Table_pg9[[#This Row],[Удельное сопротивление грунта, Ом·м]]))</f>
        <v/>
      </c>
      <c r="BI574" s="62"/>
      <c r="BJ574" s="44"/>
      <c r="BK574" s="43"/>
      <c r="BL574" s="7" t="str">
        <f t="shared" ref="BL574:BL637" si="72">IFERROR(IF(BJ574-BJ573&lt;=0,"",(BJ574-BJ573)*1000),100)</f>
        <v/>
      </c>
      <c r="BM574" s="7" t="str">
        <f>IFERROR(IF(BJ574-BD603&lt;=0,"",BL574/SQRT(Table_pg10[[#This Row],[Удельное сопротивление грунта, Ом·м]])),BL574/SQRT(Table_pg10[[#This Row],[Удельное сопротивление грунта, Ом·м]]))</f>
        <v/>
      </c>
    </row>
    <row r="575" spans="1:65">
      <c r="A575" s="42"/>
      <c r="B575" s="44"/>
      <c r="C575" s="43"/>
      <c r="D575" s="7" t="str">
        <f t="shared" si="62"/>
        <v/>
      </c>
      <c r="E575" s="7" t="str">
        <f>IFERROR(IF(B575-B574&lt;=0,"",D575/SQRT(Table_pg[[#This Row],[Удельное сопротивление грунта, Ом·м]])),D575/SQRT(Table_pg[[#This Row],[Удельное сопротивление грунта, Ом·м]]))</f>
        <v/>
      </c>
      <c r="G575" s="49"/>
      <c r="H575" s="59"/>
      <c r="I575" s="56"/>
      <c r="J575" s="52" t="str">
        <f t="shared" si="63"/>
        <v/>
      </c>
      <c r="K575" s="7" t="str">
        <f>IFERROR(IF(H575-H574&lt;=0,"",J575/SQRT(Table_pg1[[#This Row],[Удельное сопротивление грунта, Ом·м]])),J575/SQRT(Table_pg1[[#This Row],[Удельное сопротивление грунта, Ом·м]]))</f>
        <v/>
      </c>
      <c r="M575" s="42"/>
      <c r="N575" s="44"/>
      <c r="O575" s="43"/>
      <c r="P575" s="7" t="str">
        <f t="shared" si="64"/>
        <v/>
      </c>
      <c r="Q575" s="7" t="str">
        <f>IFERROR(IF(N575-N574&lt;=0,"",P575/SQRT(Table_pg2[[#This Row],[Удельное сопротивление грунта, Ом·м]])),P575/SQRT(Table_pg2[[#This Row],[Удельное сопротивление грунта, Ом·м]]))</f>
        <v/>
      </c>
      <c r="S575" s="42"/>
      <c r="T575" s="44"/>
      <c r="U575" s="43"/>
      <c r="V575" s="7" t="str">
        <f t="shared" si="65"/>
        <v/>
      </c>
      <c r="W575" s="7" t="str">
        <f>IFERROR(IF(T575-T574&lt;=0,"",V575/SQRT(Table_pg3[[#This Row],[Удельное сопротивление грунта, Ом·м]])),V575/SQRT(Table_pg3[[#This Row],[Удельное сопротивление грунта, Ом·м]]))</f>
        <v/>
      </c>
      <c r="Y575" s="42"/>
      <c r="Z575" s="44"/>
      <c r="AA575" s="43"/>
      <c r="AB575" s="7" t="str">
        <f t="shared" si="68"/>
        <v/>
      </c>
      <c r="AC575" s="7" t="str">
        <f>IFERROR(IF(Z575-Z574&lt;=0,"",AB575/SQRT(Table_pg4[[#This Row],[Удельное сопротивление грунта, Ом·м]])),AB575/SQRT(Table_pg4[[#This Row],[Удельное сопротивление грунта, Ом·м]]))</f>
        <v/>
      </c>
      <c r="AE575" s="42"/>
      <c r="AF575" s="44"/>
      <c r="AG575" s="43"/>
      <c r="AH575" s="7" t="str">
        <f t="shared" si="66"/>
        <v/>
      </c>
      <c r="AI575" s="7" t="str">
        <f>IFERROR(IF(AF575-AF574&lt;=0,"",AH575/SQRT(Table_pg5[[#This Row],[Удельное сопротивление грунта, Ом·м]])),AH575/SQRT(Table_pg5[[#This Row],[Удельное сопротивление грунта, Ом·м]]))</f>
        <v/>
      </c>
      <c r="AK575" s="42"/>
      <c r="AL575" s="44"/>
      <c r="AM575" s="43"/>
      <c r="AN575" s="7" t="str">
        <f t="shared" si="70"/>
        <v/>
      </c>
      <c r="AO575" s="7" t="str">
        <f>IFERROR(IF(AL575-AL574&lt;=0,"",AN575/SQRT(Table_pg6[[#This Row],[Удельное сопротивление грунта, Ом·м]])),AN575/SQRT(Table_pg6[[#This Row],[Удельное сопротивление грунта, Ом·м]]))</f>
        <v/>
      </c>
      <c r="AQ575" s="42"/>
      <c r="AR575" s="44"/>
      <c r="AS575" s="43"/>
      <c r="AT575" s="7" t="str">
        <f t="shared" si="67"/>
        <v/>
      </c>
      <c r="AU575" s="7" t="str">
        <f>IFERROR(IF(AR575-AR574&lt;=0,"",AT575/SQRT(Table_pg7[[#This Row],[Удельное сопротивление грунта, Ом·м]])),AT575/SQRT(Table_pg7[[#This Row],[Удельное сопротивление грунта, Ом·м]]))</f>
        <v/>
      </c>
      <c r="AW575" s="42"/>
      <c r="AX575" s="44"/>
      <c r="AY575" s="43"/>
      <c r="AZ575" s="7" t="str">
        <f t="shared" si="71"/>
        <v/>
      </c>
      <c r="BA575" s="7" t="str">
        <f>IFERROR(IF(AX575-AX574&lt;=0,"",AZ575/SQRT(Table_pg8[[#This Row],[Удельное сопротивление грунта, Ом·м]])),AZ575/SQRT(Table_pg8[[#This Row],[Удельное сопротивление грунта, Ом·м]]))</f>
        <v/>
      </c>
      <c r="BC575" s="42"/>
      <c r="BD575" s="44"/>
      <c r="BE575" s="43"/>
      <c r="BF575" s="7" t="str">
        <f t="shared" si="69"/>
        <v/>
      </c>
      <c r="BG575" s="7" t="str">
        <f>IFERROR(IF(BD575-AX594&lt;=0,"",BF575/SQRT(Table_pg9[[#This Row],[Удельное сопротивление грунта, Ом·м]])),BF575/SQRT(Table_pg9[[#This Row],[Удельное сопротивление грунта, Ом·м]]))</f>
        <v/>
      </c>
      <c r="BI575" s="42"/>
      <c r="BJ575" s="44"/>
      <c r="BK575" s="43"/>
      <c r="BL575" s="7" t="str">
        <f t="shared" si="72"/>
        <v/>
      </c>
      <c r="BM575" s="7" t="str">
        <f>IFERROR(IF(BJ575-BD604&lt;=0,"",BL575/SQRT(Table_pg10[[#This Row],[Удельное сопротивление грунта, Ом·м]])),BL575/SQRT(Table_pg10[[#This Row],[Удельное сопротивление грунта, Ом·м]]))</f>
        <v/>
      </c>
    </row>
    <row r="576" spans="1:65">
      <c r="A576" s="62"/>
      <c r="B576" s="44"/>
      <c r="C576" s="43"/>
      <c r="D576" s="7" t="str">
        <f t="shared" ref="D576:D639" si="73">IFERROR(IF(B576-B575&lt;=0,"",(B576-B575)*1000),100)</f>
        <v/>
      </c>
      <c r="E576" s="7" t="str">
        <f>IFERROR(IF(B576-B575&lt;=0,"",D576/SQRT(Table_pg[[#This Row],[Удельное сопротивление грунта, Ом·м]])),D576/SQRT(Table_pg[[#This Row],[Удельное сопротивление грунта, Ом·м]]))</f>
        <v/>
      </c>
      <c r="G576" s="38"/>
      <c r="H576" s="58"/>
      <c r="I576" s="55"/>
      <c r="J576" s="53" t="str">
        <f t="shared" ref="J576:J639" si="74">IFERROR(IF(H576-H575&lt;=0,"",(H576-H575)*1000),100)</f>
        <v/>
      </c>
      <c r="K576" s="7" t="str">
        <f>IFERROR(IF(H576-H575&lt;=0,"",J576/SQRT(Table_pg1[[#This Row],[Удельное сопротивление грунта, Ом·м]])),J576/SQRT(Table_pg1[[#This Row],[Удельное сопротивление грунта, Ом·м]]))</f>
        <v/>
      </c>
      <c r="M576" s="62"/>
      <c r="N576" s="44"/>
      <c r="O576" s="43"/>
      <c r="P576" s="7" t="str">
        <f t="shared" ref="P576:P639" si="75">IFERROR(IF(N576-N575&lt;=0,"",(N576-N575)*1000),100)</f>
        <v/>
      </c>
      <c r="Q576" s="7" t="str">
        <f>IFERROR(IF(N576-N575&lt;=0,"",P576/SQRT(Table_pg2[[#This Row],[Удельное сопротивление грунта, Ом·м]])),P576/SQRT(Table_pg2[[#This Row],[Удельное сопротивление грунта, Ом·м]]))</f>
        <v/>
      </c>
      <c r="S576" s="62"/>
      <c r="T576" s="44"/>
      <c r="U576" s="43"/>
      <c r="V576" s="7" t="str">
        <f t="shared" ref="V576:V639" si="76">IFERROR(IF(T576-T575&lt;=0,"",(T576-T575)*1000),100)</f>
        <v/>
      </c>
      <c r="W576" s="7" t="str">
        <f>IFERROR(IF(T576-T575&lt;=0,"",V576/SQRT(Table_pg3[[#This Row],[Удельное сопротивление грунта, Ом·м]])),V576/SQRT(Table_pg3[[#This Row],[Удельное сопротивление грунта, Ом·м]]))</f>
        <v/>
      </c>
      <c r="Y576" s="62"/>
      <c r="Z576" s="44"/>
      <c r="AA576" s="43"/>
      <c r="AB576" s="7" t="str">
        <f t="shared" si="68"/>
        <v/>
      </c>
      <c r="AC576" s="7" t="str">
        <f>IFERROR(IF(Z576-Z575&lt;=0,"",AB576/SQRT(Table_pg4[[#This Row],[Удельное сопротивление грунта, Ом·м]])),AB576/SQRT(Table_pg4[[#This Row],[Удельное сопротивление грунта, Ом·м]]))</f>
        <v/>
      </c>
      <c r="AE576" s="62"/>
      <c r="AF576" s="44"/>
      <c r="AG576" s="43"/>
      <c r="AH576" s="7" t="str">
        <f t="shared" ref="AH576:AH639" si="77">IFERROR(IF(AF576-AF575&lt;=0,"",(AF576-AF575)*1000),100)</f>
        <v/>
      </c>
      <c r="AI576" s="7" t="str">
        <f>IFERROR(IF(AF576-AF575&lt;=0,"",AH576/SQRT(Table_pg5[[#This Row],[Удельное сопротивление грунта, Ом·м]])),AH576/SQRT(Table_pg5[[#This Row],[Удельное сопротивление грунта, Ом·м]]))</f>
        <v/>
      </c>
      <c r="AK576" s="62"/>
      <c r="AL576" s="44"/>
      <c r="AM576" s="43"/>
      <c r="AN576" s="7" t="str">
        <f t="shared" si="70"/>
        <v/>
      </c>
      <c r="AO576" s="7" t="str">
        <f>IFERROR(IF(AL576-AL575&lt;=0,"",AN576/SQRT(Table_pg6[[#This Row],[Удельное сопротивление грунта, Ом·м]])),AN576/SQRT(Table_pg6[[#This Row],[Удельное сопротивление грунта, Ом·м]]))</f>
        <v/>
      </c>
      <c r="AQ576" s="62"/>
      <c r="AR576" s="44"/>
      <c r="AS576" s="43"/>
      <c r="AT576" s="7" t="str">
        <f t="shared" ref="AT576:AT639" si="78">IFERROR(IF(AR576-AR575&lt;=0,"",(AR576-AR575)*1000),100)</f>
        <v/>
      </c>
      <c r="AU576" s="7" t="str">
        <f>IFERROR(IF(AR576-AR575&lt;=0,"",AT576/SQRT(Table_pg7[[#This Row],[Удельное сопротивление грунта, Ом·м]])),AT576/SQRT(Table_pg7[[#This Row],[Удельное сопротивление грунта, Ом·м]]))</f>
        <v/>
      </c>
      <c r="AW576" s="62"/>
      <c r="AX576" s="44"/>
      <c r="AY576" s="43"/>
      <c r="AZ576" s="7" t="str">
        <f t="shared" si="71"/>
        <v/>
      </c>
      <c r="BA576" s="7" t="str">
        <f>IFERROR(IF(AX576-AX575&lt;=0,"",AZ576/SQRT(Table_pg8[[#This Row],[Удельное сопротивление грунта, Ом·м]])),AZ576/SQRT(Table_pg8[[#This Row],[Удельное сопротивление грунта, Ом·м]]))</f>
        <v/>
      </c>
      <c r="BC576" s="62"/>
      <c r="BD576" s="44"/>
      <c r="BE576" s="43"/>
      <c r="BF576" s="7" t="str">
        <f t="shared" si="69"/>
        <v/>
      </c>
      <c r="BG576" s="7" t="str">
        <f>IFERROR(IF(BD576-AX595&lt;=0,"",BF576/SQRT(Table_pg9[[#This Row],[Удельное сопротивление грунта, Ом·м]])),BF576/SQRT(Table_pg9[[#This Row],[Удельное сопротивление грунта, Ом·м]]))</f>
        <v/>
      </c>
      <c r="BI576" s="62"/>
      <c r="BJ576" s="44"/>
      <c r="BK576" s="43"/>
      <c r="BL576" s="7" t="str">
        <f t="shared" si="72"/>
        <v/>
      </c>
      <c r="BM576" s="7" t="str">
        <f>IFERROR(IF(BJ576-BD605&lt;=0,"",BL576/SQRT(Table_pg10[[#This Row],[Удельное сопротивление грунта, Ом·м]])),BL576/SQRT(Table_pg10[[#This Row],[Удельное сопротивление грунта, Ом·м]]))</f>
        <v/>
      </c>
    </row>
    <row r="577" spans="1:65">
      <c r="A577" s="42"/>
      <c r="B577" s="44"/>
      <c r="C577" s="43"/>
      <c r="D577" s="7" t="str">
        <f t="shared" si="73"/>
        <v/>
      </c>
      <c r="E577" s="7" t="str">
        <f>IFERROR(IF(B577-B576&lt;=0,"",D577/SQRT(Table_pg[[#This Row],[Удельное сопротивление грунта, Ом·м]])),D577/SQRT(Table_pg[[#This Row],[Удельное сопротивление грунта, Ом·м]]))</f>
        <v/>
      </c>
      <c r="G577" s="49"/>
      <c r="H577" s="59"/>
      <c r="I577" s="56"/>
      <c r="J577" s="52" t="str">
        <f t="shared" si="74"/>
        <v/>
      </c>
      <c r="K577" s="7" t="str">
        <f>IFERROR(IF(H577-H576&lt;=0,"",J577/SQRT(Table_pg1[[#This Row],[Удельное сопротивление грунта, Ом·м]])),J577/SQRT(Table_pg1[[#This Row],[Удельное сопротивление грунта, Ом·м]]))</f>
        <v/>
      </c>
      <c r="M577" s="42"/>
      <c r="N577" s="44"/>
      <c r="O577" s="43"/>
      <c r="P577" s="7" t="str">
        <f t="shared" si="75"/>
        <v/>
      </c>
      <c r="Q577" s="7" t="str">
        <f>IFERROR(IF(N577-N576&lt;=0,"",P577/SQRT(Table_pg2[[#This Row],[Удельное сопротивление грунта, Ом·м]])),P577/SQRT(Table_pg2[[#This Row],[Удельное сопротивление грунта, Ом·м]]))</f>
        <v/>
      </c>
      <c r="S577" s="42"/>
      <c r="T577" s="44"/>
      <c r="U577" s="43"/>
      <c r="V577" s="7" t="str">
        <f t="shared" si="76"/>
        <v/>
      </c>
      <c r="W577" s="7" t="str">
        <f>IFERROR(IF(T577-T576&lt;=0,"",V577/SQRT(Table_pg3[[#This Row],[Удельное сопротивление грунта, Ом·м]])),V577/SQRT(Table_pg3[[#This Row],[Удельное сопротивление грунта, Ом·м]]))</f>
        <v/>
      </c>
      <c r="Y577" s="42"/>
      <c r="Z577" s="44"/>
      <c r="AA577" s="43"/>
      <c r="AB577" s="7" t="str">
        <f t="shared" si="68"/>
        <v/>
      </c>
      <c r="AC577" s="7" t="str">
        <f>IFERROR(IF(Z577-Z576&lt;=0,"",AB577/SQRT(Table_pg4[[#This Row],[Удельное сопротивление грунта, Ом·м]])),AB577/SQRT(Table_pg4[[#This Row],[Удельное сопротивление грунта, Ом·м]]))</f>
        <v/>
      </c>
      <c r="AE577" s="42"/>
      <c r="AF577" s="44"/>
      <c r="AG577" s="43"/>
      <c r="AH577" s="7" t="str">
        <f t="shared" si="77"/>
        <v/>
      </c>
      <c r="AI577" s="7" t="str">
        <f>IFERROR(IF(AF577-AF576&lt;=0,"",AH577/SQRT(Table_pg5[[#This Row],[Удельное сопротивление грунта, Ом·м]])),AH577/SQRT(Table_pg5[[#This Row],[Удельное сопротивление грунта, Ом·м]]))</f>
        <v/>
      </c>
      <c r="AK577" s="42"/>
      <c r="AL577" s="44"/>
      <c r="AM577" s="43"/>
      <c r="AN577" s="7" t="str">
        <f t="shared" si="70"/>
        <v/>
      </c>
      <c r="AO577" s="7" t="str">
        <f>IFERROR(IF(AL577-AL576&lt;=0,"",AN577/SQRT(Table_pg6[[#This Row],[Удельное сопротивление грунта, Ом·м]])),AN577/SQRT(Table_pg6[[#This Row],[Удельное сопротивление грунта, Ом·м]]))</f>
        <v/>
      </c>
      <c r="AQ577" s="42"/>
      <c r="AR577" s="44"/>
      <c r="AS577" s="43"/>
      <c r="AT577" s="7" t="str">
        <f t="shared" si="78"/>
        <v/>
      </c>
      <c r="AU577" s="7" t="str">
        <f>IFERROR(IF(AR577-AR576&lt;=0,"",AT577/SQRT(Table_pg7[[#This Row],[Удельное сопротивление грунта, Ом·м]])),AT577/SQRT(Table_pg7[[#This Row],[Удельное сопротивление грунта, Ом·м]]))</f>
        <v/>
      </c>
      <c r="AW577" s="42"/>
      <c r="AX577" s="44"/>
      <c r="AY577" s="43"/>
      <c r="AZ577" s="7" t="str">
        <f t="shared" si="71"/>
        <v/>
      </c>
      <c r="BA577" s="7" t="str">
        <f>IFERROR(IF(AX577-AX576&lt;=0,"",AZ577/SQRT(Table_pg8[[#This Row],[Удельное сопротивление грунта, Ом·м]])),AZ577/SQRT(Table_pg8[[#This Row],[Удельное сопротивление грунта, Ом·м]]))</f>
        <v/>
      </c>
      <c r="BC577" s="42"/>
      <c r="BD577" s="44"/>
      <c r="BE577" s="43"/>
      <c r="BF577" s="7" t="str">
        <f t="shared" si="69"/>
        <v/>
      </c>
      <c r="BG577" s="7" t="str">
        <f>IFERROR(IF(BD577-AX596&lt;=0,"",BF577/SQRT(Table_pg9[[#This Row],[Удельное сопротивление грунта, Ом·м]])),BF577/SQRT(Table_pg9[[#This Row],[Удельное сопротивление грунта, Ом·м]]))</f>
        <v/>
      </c>
      <c r="BI577" s="42"/>
      <c r="BJ577" s="44"/>
      <c r="BK577" s="43"/>
      <c r="BL577" s="7" t="str">
        <f t="shared" si="72"/>
        <v/>
      </c>
      <c r="BM577" s="7" t="str">
        <f>IFERROR(IF(BJ577-BD606&lt;=0,"",BL577/SQRT(Table_pg10[[#This Row],[Удельное сопротивление грунта, Ом·м]])),BL577/SQRT(Table_pg10[[#This Row],[Удельное сопротивление грунта, Ом·м]]))</f>
        <v/>
      </c>
    </row>
    <row r="578" spans="1:65">
      <c r="A578" s="62"/>
      <c r="B578" s="44"/>
      <c r="C578" s="43"/>
      <c r="D578" s="7" t="str">
        <f t="shared" si="73"/>
        <v/>
      </c>
      <c r="E578" s="7" t="str">
        <f>IFERROR(IF(B578-B577&lt;=0,"",D578/SQRT(Table_pg[[#This Row],[Удельное сопротивление грунта, Ом·м]])),D578/SQRT(Table_pg[[#This Row],[Удельное сопротивление грунта, Ом·м]]))</f>
        <v/>
      </c>
      <c r="G578" s="38"/>
      <c r="H578" s="58"/>
      <c r="I578" s="55"/>
      <c r="J578" s="53" t="str">
        <f t="shared" si="74"/>
        <v/>
      </c>
      <c r="K578" s="7" t="str">
        <f>IFERROR(IF(H578-H577&lt;=0,"",J578/SQRT(Table_pg1[[#This Row],[Удельное сопротивление грунта, Ом·м]])),J578/SQRT(Table_pg1[[#This Row],[Удельное сопротивление грунта, Ом·м]]))</f>
        <v/>
      </c>
      <c r="M578" s="62"/>
      <c r="N578" s="44"/>
      <c r="O578" s="43"/>
      <c r="P578" s="7" t="str">
        <f t="shared" si="75"/>
        <v/>
      </c>
      <c r="Q578" s="7" t="str">
        <f>IFERROR(IF(N578-N577&lt;=0,"",P578/SQRT(Table_pg2[[#This Row],[Удельное сопротивление грунта, Ом·м]])),P578/SQRT(Table_pg2[[#This Row],[Удельное сопротивление грунта, Ом·м]]))</f>
        <v/>
      </c>
      <c r="S578" s="62"/>
      <c r="T578" s="44"/>
      <c r="U578" s="43"/>
      <c r="V578" s="7" t="str">
        <f t="shared" si="76"/>
        <v/>
      </c>
      <c r="W578" s="7" t="str">
        <f>IFERROR(IF(T578-T577&lt;=0,"",V578/SQRT(Table_pg3[[#This Row],[Удельное сопротивление грунта, Ом·м]])),V578/SQRT(Table_pg3[[#This Row],[Удельное сопротивление грунта, Ом·м]]))</f>
        <v/>
      </c>
      <c r="Y578" s="62"/>
      <c r="Z578" s="44"/>
      <c r="AA578" s="43"/>
      <c r="AB578" s="7" t="str">
        <f t="shared" si="68"/>
        <v/>
      </c>
      <c r="AC578" s="7" t="str">
        <f>IFERROR(IF(Z578-Z577&lt;=0,"",AB578/SQRT(Table_pg4[[#This Row],[Удельное сопротивление грунта, Ом·м]])),AB578/SQRT(Table_pg4[[#This Row],[Удельное сопротивление грунта, Ом·м]]))</f>
        <v/>
      </c>
      <c r="AE578" s="62"/>
      <c r="AF578" s="44"/>
      <c r="AG578" s="43"/>
      <c r="AH578" s="7" t="str">
        <f t="shared" si="77"/>
        <v/>
      </c>
      <c r="AI578" s="7" t="str">
        <f>IFERROR(IF(AF578-AF577&lt;=0,"",AH578/SQRT(Table_pg5[[#This Row],[Удельное сопротивление грунта, Ом·м]])),AH578/SQRT(Table_pg5[[#This Row],[Удельное сопротивление грунта, Ом·м]]))</f>
        <v/>
      </c>
      <c r="AK578" s="62"/>
      <c r="AL578" s="44"/>
      <c r="AM578" s="43"/>
      <c r="AN578" s="7" t="str">
        <f t="shared" si="70"/>
        <v/>
      </c>
      <c r="AO578" s="7" t="str">
        <f>IFERROR(IF(AL578-AL577&lt;=0,"",AN578/SQRT(Table_pg6[[#This Row],[Удельное сопротивление грунта, Ом·м]])),AN578/SQRT(Table_pg6[[#This Row],[Удельное сопротивление грунта, Ом·м]]))</f>
        <v/>
      </c>
      <c r="AQ578" s="62"/>
      <c r="AR578" s="44"/>
      <c r="AS578" s="43"/>
      <c r="AT578" s="7" t="str">
        <f t="shared" si="78"/>
        <v/>
      </c>
      <c r="AU578" s="7" t="str">
        <f>IFERROR(IF(AR578-AR577&lt;=0,"",AT578/SQRT(Table_pg7[[#This Row],[Удельное сопротивление грунта, Ом·м]])),AT578/SQRT(Table_pg7[[#This Row],[Удельное сопротивление грунта, Ом·м]]))</f>
        <v/>
      </c>
      <c r="AW578" s="62"/>
      <c r="AX578" s="44"/>
      <c r="AY578" s="43"/>
      <c r="AZ578" s="7" t="str">
        <f t="shared" si="71"/>
        <v/>
      </c>
      <c r="BA578" s="7" t="str">
        <f>IFERROR(IF(AX578-AX577&lt;=0,"",AZ578/SQRT(Table_pg8[[#This Row],[Удельное сопротивление грунта, Ом·м]])),AZ578/SQRT(Table_pg8[[#This Row],[Удельное сопротивление грунта, Ом·м]]))</f>
        <v/>
      </c>
      <c r="BC578" s="62"/>
      <c r="BD578" s="44"/>
      <c r="BE578" s="43"/>
      <c r="BF578" s="7" t="str">
        <f t="shared" si="69"/>
        <v/>
      </c>
      <c r="BG578" s="7" t="str">
        <f>IFERROR(IF(BD578-AX597&lt;=0,"",BF578/SQRT(Table_pg9[[#This Row],[Удельное сопротивление грунта, Ом·м]])),BF578/SQRT(Table_pg9[[#This Row],[Удельное сопротивление грунта, Ом·м]]))</f>
        <v/>
      </c>
      <c r="BI578" s="62"/>
      <c r="BJ578" s="44"/>
      <c r="BK578" s="43"/>
      <c r="BL578" s="7" t="str">
        <f t="shared" si="72"/>
        <v/>
      </c>
      <c r="BM578" s="7" t="str">
        <f>IFERROR(IF(BJ578-BD607&lt;=0,"",BL578/SQRT(Table_pg10[[#This Row],[Удельное сопротивление грунта, Ом·м]])),BL578/SQRT(Table_pg10[[#This Row],[Удельное сопротивление грунта, Ом·м]]))</f>
        <v/>
      </c>
    </row>
    <row r="579" spans="1:65">
      <c r="A579" s="42"/>
      <c r="B579" s="44"/>
      <c r="C579" s="43"/>
      <c r="D579" s="7" t="str">
        <f t="shared" si="73"/>
        <v/>
      </c>
      <c r="E579" s="7" t="str">
        <f>IFERROR(IF(B579-B578&lt;=0,"",D579/SQRT(Table_pg[[#This Row],[Удельное сопротивление грунта, Ом·м]])),D579/SQRT(Table_pg[[#This Row],[Удельное сопротивление грунта, Ом·м]]))</f>
        <v/>
      </c>
      <c r="G579" s="49"/>
      <c r="H579" s="59"/>
      <c r="I579" s="56"/>
      <c r="J579" s="52" t="str">
        <f t="shared" si="74"/>
        <v/>
      </c>
      <c r="K579" s="7" t="str">
        <f>IFERROR(IF(H579-H578&lt;=0,"",J579/SQRT(Table_pg1[[#This Row],[Удельное сопротивление грунта, Ом·м]])),J579/SQRT(Table_pg1[[#This Row],[Удельное сопротивление грунта, Ом·м]]))</f>
        <v/>
      </c>
      <c r="M579" s="42"/>
      <c r="N579" s="44"/>
      <c r="O579" s="43"/>
      <c r="P579" s="7" t="str">
        <f t="shared" si="75"/>
        <v/>
      </c>
      <c r="Q579" s="7" t="str">
        <f>IFERROR(IF(N579-N578&lt;=0,"",P579/SQRT(Table_pg2[[#This Row],[Удельное сопротивление грунта, Ом·м]])),P579/SQRT(Table_pg2[[#This Row],[Удельное сопротивление грунта, Ом·м]]))</f>
        <v/>
      </c>
      <c r="S579" s="42"/>
      <c r="T579" s="44"/>
      <c r="U579" s="43"/>
      <c r="V579" s="7" t="str">
        <f t="shared" si="76"/>
        <v/>
      </c>
      <c r="W579" s="7" t="str">
        <f>IFERROR(IF(T579-T578&lt;=0,"",V579/SQRT(Table_pg3[[#This Row],[Удельное сопротивление грунта, Ом·м]])),V579/SQRT(Table_pg3[[#This Row],[Удельное сопротивление грунта, Ом·м]]))</f>
        <v/>
      </c>
      <c r="Y579" s="42"/>
      <c r="Z579" s="44"/>
      <c r="AA579" s="43"/>
      <c r="AB579" s="7" t="str">
        <f t="shared" si="68"/>
        <v/>
      </c>
      <c r="AC579" s="7" t="str">
        <f>IFERROR(IF(Z579-Z578&lt;=0,"",AB579/SQRT(Table_pg4[[#This Row],[Удельное сопротивление грунта, Ом·м]])),AB579/SQRT(Table_pg4[[#This Row],[Удельное сопротивление грунта, Ом·м]]))</f>
        <v/>
      </c>
      <c r="AE579" s="42"/>
      <c r="AF579" s="44"/>
      <c r="AG579" s="43"/>
      <c r="AH579" s="7" t="str">
        <f t="shared" si="77"/>
        <v/>
      </c>
      <c r="AI579" s="7" t="str">
        <f>IFERROR(IF(AF579-AF578&lt;=0,"",AH579/SQRT(Table_pg5[[#This Row],[Удельное сопротивление грунта, Ом·м]])),AH579/SQRT(Table_pg5[[#This Row],[Удельное сопротивление грунта, Ом·м]]))</f>
        <v/>
      </c>
      <c r="AK579" s="42"/>
      <c r="AL579" s="44"/>
      <c r="AM579" s="43"/>
      <c r="AN579" s="7" t="str">
        <f t="shared" si="70"/>
        <v/>
      </c>
      <c r="AO579" s="7" t="str">
        <f>IFERROR(IF(AL579-AL578&lt;=0,"",AN579/SQRT(Table_pg6[[#This Row],[Удельное сопротивление грунта, Ом·м]])),AN579/SQRT(Table_pg6[[#This Row],[Удельное сопротивление грунта, Ом·м]]))</f>
        <v/>
      </c>
      <c r="AQ579" s="42"/>
      <c r="AR579" s="44"/>
      <c r="AS579" s="43"/>
      <c r="AT579" s="7" t="str">
        <f t="shared" si="78"/>
        <v/>
      </c>
      <c r="AU579" s="7" t="str">
        <f>IFERROR(IF(AR579-AR578&lt;=0,"",AT579/SQRT(Table_pg7[[#This Row],[Удельное сопротивление грунта, Ом·м]])),AT579/SQRT(Table_pg7[[#This Row],[Удельное сопротивление грунта, Ом·м]]))</f>
        <v/>
      </c>
      <c r="AW579" s="42"/>
      <c r="AX579" s="44"/>
      <c r="AY579" s="43"/>
      <c r="AZ579" s="7" t="str">
        <f t="shared" si="71"/>
        <v/>
      </c>
      <c r="BA579" s="7" t="str">
        <f>IFERROR(IF(AX579-AX578&lt;=0,"",AZ579/SQRT(Table_pg8[[#This Row],[Удельное сопротивление грунта, Ом·м]])),AZ579/SQRT(Table_pg8[[#This Row],[Удельное сопротивление грунта, Ом·м]]))</f>
        <v/>
      </c>
      <c r="BC579" s="42"/>
      <c r="BD579" s="44"/>
      <c r="BE579" s="43"/>
      <c r="BF579" s="7" t="str">
        <f t="shared" si="69"/>
        <v/>
      </c>
      <c r="BG579" s="7" t="str">
        <f>IFERROR(IF(BD579-AX598&lt;=0,"",BF579/SQRT(Table_pg9[[#This Row],[Удельное сопротивление грунта, Ом·м]])),BF579/SQRT(Table_pg9[[#This Row],[Удельное сопротивление грунта, Ом·м]]))</f>
        <v/>
      </c>
      <c r="BI579" s="42"/>
      <c r="BJ579" s="44"/>
      <c r="BK579" s="43"/>
      <c r="BL579" s="7" t="str">
        <f t="shared" si="72"/>
        <v/>
      </c>
      <c r="BM579" s="7" t="str">
        <f>IFERROR(IF(BJ579-BD608&lt;=0,"",BL579/SQRT(Table_pg10[[#This Row],[Удельное сопротивление грунта, Ом·м]])),BL579/SQRT(Table_pg10[[#This Row],[Удельное сопротивление грунта, Ом·м]]))</f>
        <v/>
      </c>
    </row>
    <row r="580" spans="1:65">
      <c r="A580" s="62"/>
      <c r="B580" s="44"/>
      <c r="C580" s="43"/>
      <c r="D580" s="7" t="str">
        <f t="shared" si="73"/>
        <v/>
      </c>
      <c r="E580" s="7" t="str">
        <f>IFERROR(IF(B580-B579&lt;=0,"",D580/SQRT(Table_pg[[#This Row],[Удельное сопротивление грунта, Ом·м]])),D580/SQRT(Table_pg[[#This Row],[Удельное сопротивление грунта, Ом·м]]))</f>
        <v/>
      </c>
      <c r="G580" s="38"/>
      <c r="H580" s="58"/>
      <c r="I580" s="55"/>
      <c r="J580" s="53" t="str">
        <f t="shared" si="74"/>
        <v/>
      </c>
      <c r="K580" s="7" t="str">
        <f>IFERROR(IF(H580-H579&lt;=0,"",J580/SQRT(Table_pg1[[#This Row],[Удельное сопротивление грунта, Ом·м]])),J580/SQRT(Table_pg1[[#This Row],[Удельное сопротивление грунта, Ом·м]]))</f>
        <v/>
      </c>
      <c r="M580" s="62"/>
      <c r="N580" s="44"/>
      <c r="O580" s="43"/>
      <c r="P580" s="7" t="str">
        <f t="shared" si="75"/>
        <v/>
      </c>
      <c r="Q580" s="7" t="str">
        <f>IFERROR(IF(N580-N579&lt;=0,"",P580/SQRT(Table_pg2[[#This Row],[Удельное сопротивление грунта, Ом·м]])),P580/SQRT(Table_pg2[[#This Row],[Удельное сопротивление грунта, Ом·м]]))</f>
        <v/>
      </c>
      <c r="S580" s="62"/>
      <c r="T580" s="44"/>
      <c r="U580" s="43"/>
      <c r="V580" s="7" t="str">
        <f t="shared" si="76"/>
        <v/>
      </c>
      <c r="W580" s="7" t="str">
        <f>IFERROR(IF(T580-T579&lt;=0,"",V580/SQRT(Table_pg3[[#This Row],[Удельное сопротивление грунта, Ом·м]])),V580/SQRT(Table_pg3[[#This Row],[Удельное сопротивление грунта, Ом·м]]))</f>
        <v/>
      </c>
      <c r="Y580" s="62"/>
      <c r="Z580" s="44"/>
      <c r="AA580" s="43"/>
      <c r="AB580" s="7" t="str">
        <f t="shared" si="68"/>
        <v/>
      </c>
      <c r="AC580" s="7" t="str">
        <f>IFERROR(IF(Z580-Z579&lt;=0,"",AB580/SQRT(Table_pg4[[#This Row],[Удельное сопротивление грунта, Ом·м]])),AB580/SQRT(Table_pg4[[#This Row],[Удельное сопротивление грунта, Ом·м]]))</f>
        <v/>
      </c>
      <c r="AE580" s="62"/>
      <c r="AF580" s="44"/>
      <c r="AG580" s="43"/>
      <c r="AH580" s="7" t="str">
        <f t="shared" si="77"/>
        <v/>
      </c>
      <c r="AI580" s="7" t="str">
        <f>IFERROR(IF(AF580-AF579&lt;=0,"",AH580/SQRT(Table_pg5[[#This Row],[Удельное сопротивление грунта, Ом·м]])),AH580/SQRT(Table_pg5[[#This Row],[Удельное сопротивление грунта, Ом·м]]))</f>
        <v/>
      </c>
      <c r="AK580" s="62"/>
      <c r="AL580" s="44"/>
      <c r="AM580" s="43"/>
      <c r="AN580" s="7" t="str">
        <f t="shared" si="70"/>
        <v/>
      </c>
      <c r="AO580" s="7" t="str">
        <f>IFERROR(IF(AL580-AL579&lt;=0,"",AN580/SQRT(Table_pg6[[#This Row],[Удельное сопротивление грунта, Ом·м]])),AN580/SQRT(Table_pg6[[#This Row],[Удельное сопротивление грунта, Ом·м]]))</f>
        <v/>
      </c>
      <c r="AQ580" s="62"/>
      <c r="AR580" s="44"/>
      <c r="AS580" s="43"/>
      <c r="AT580" s="7" t="str">
        <f t="shared" si="78"/>
        <v/>
      </c>
      <c r="AU580" s="7" t="str">
        <f>IFERROR(IF(AR580-AR579&lt;=0,"",AT580/SQRT(Table_pg7[[#This Row],[Удельное сопротивление грунта, Ом·м]])),AT580/SQRT(Table_pg7[[#This Row],[Удельное сопротивление грунта, Ом·м]]))</f>
        <v/>
      </c>
      <c r="AW580" s="62"/>
      <c r="AX580" s="44"/>
      <c r="AY580" s="43"/>
      <c r="AZ580" s="7" t="str">
        <f t="shared" si="71"/>
        <v/>
      </c>
      <c r="BA580" s="7" t="str">
        <f>IFERROR(IF(AX580-AX579&lt;=0,"",AZ580/SQRT(Table_pg8[[#This Row],[Удельное сопротивление грунта, Ом·м]])),AZ580/SQRT(Table_pg8[[#This Row],[Удельное сопротивление грунта, Ом·м]]))</f>
        <v/>
      </c>
      <c r="BC580" s="62"/>
      <c r="BD580" s="44"/>
      <c r="BE580" s="43"/>
      <c r="BF580" s="7" t="str">
        <f t="shared" si="69"/>
        <v/>
      </c>
      <c r="BG580" s="7" t="str">
        <f>IFERROR(IF(BD580-AX599&lt;=0,"",BF580/SQRT(Table_pg9[[#This Row],[Удельное сопротивление грунта, Ом·м]])),BF580/SQRT(Table_pg9[[#This Row],[Удельное сопротивление грунта, Ом·м]]))</f>
        <v/>
      </c>
      <c r="BI580" s="62"/>
      <c r="BJ580" s="44"/>
      <c r="BK580" s="43"/>
      <c r="BL580" s="7" t="str">
        <f t="shared" si="72"/>
        <v/>
      </c>
      <c r="BM580" s="7" t="str">
        <f>IFERROR(IF(BJ580-BD609&lt;=0,"",BL580/SQRT(Table_pg10[[#This Row],[Удельное сопротивление грунта, Ом·м]])),BL580/SQRT(Table_pg10[[#This Row],[Удельное сопротивление грунта, Ом·м]]))</f>
        <v/>
      </c>
    </row>
    <row r="581" spans="1:65">
      <c r="A581" s="42"/>
      <c r="B581" s="44"/>
      <c r="C581" s="43"/>
      <c r="D581" s="7" t="str">
        <f t="shared" si="73"/>
        <v/>
      </c>
      <c r="E581" s="7" t="str">
        <f>IFERROR(IF(B581-B580&lt;=0,"",D581/SQRT(Table_pg[[#This Row],[Удельное сопротивление грунта, Ом·м]])),D581/SQRT(Table_pg[[#This Row],[Удельное сопротивление грунта, Ом·м]]))</f>
        <v/>
      </c>
      <c r="G581" s="49"/>
      <c r="H581" s="59"/>
      <c r="I581" s="56"/>
      <c r="J581" s="52" t="str">
        <f t="shared" si="74"/>
        <v/>
      </c>
      <c r="K581" s="7" t="str">
        <f>IFERROR(IF(H581-H580&lt;=0,"",J581/SQRT(Table_pg1[[#This Row],[Удельное сопротивление грунта, Ом·м]])),J581/SQRT(Table_pg1[[#This Row],[Удельное сопротивление грунта, Ом·м]]))</f>
        <v/>
      </c>
      <c r="M581" s="42"/>
      <c r="N581" s="44"/>
      <c r="O581" s="43"/>
      <c r="P581" s="7" t="str">
        <f t="shared" si="75"/>
        <v/>
      </c>
      <c r="Q581" s="7" t="str">
        <f>IFERROR(IF(N581-N580&lt;=0,"",P581/SQRT(Table_pg2[[#This Row],[Удельное сопротивление грунта, Ом·м]])),P581/SQRT(Table_pg2[[#This Row],[Удельное сопротивление грунта, Ом·м]]))</f>
        <v/>
      </c>
      <c r="S581" s="42"/>
      <c r="T581" s="44"/>
      <c r="U581" s="43"/>
      <c r="V581" s="7" t="str">
        <f t="shared" si="76"/>
        <v/>
      </c>
      <c r="W581" s="7" t="str">
        <f>IFERROR(IF(T581-T580&lt;=0,"",V581/SQRT(Table_pg3[[#This Row],[Удельное сопротивление грунта, Ом·м]])),V581/SQRT(Table_pg3[[#This Row],[Удельное сопротивление грунта, Ом·м]]))</f>
        <v/>
      </c>
      <c r="Y581" s="42"/>
      <c r="Z581" s="44"/>
      <c r="AA581" s="43"/>
      <c r="AB581" s="7" t="str">
        <f t="shared" si="68"/>
        <v/>
      </c>
      <c r="AC581" s="7" t="str">
        <f>IFERROR(IF(Z581-Z580&lt;=0,"",AB581/SQRT(Table_pg4[[#This Row],[Удельное сопротивление грунта, Ом·м]])),AB581/SQRT(Table_pg4[[#This Row],[Удельное сопротивление грунта, Ом·м]]))</f>
        <v/>
      </c>
      <c r="AE581" s="42"/>
      <c r="AF581" s="44"/>
      <c r="AG581" s="43"/>
      <c r="AH581" s="7" t="str">
        <f t="shared" si="77"/>
        <v/>
      </c>
      <c r="AI581" s="7" t="str">
        <f>IFERROR(IF(AF581-AF580&lt;=0,"",AH581/SQRT(Table_pg5[[#This Row],[Удельное сопротивление грунта, Ом·м]])),AH581/SQRT(Table_pg5[[#This Row],[Удельное сопротивление грунта, Ом·м]]))</f>
        <v/>
      </c>
      <c r="AK581" s="42"/>
      <c r="AL581" s="44"/>
      <c r="AM581" s="43"/>
      <c r="AN581" s="7" t="str">
        <f t="shared" si="70"/>
        <v/>
      </c>
      <c r="AO581" s="7" t="str">
        <f>IFERROR(IF(AL581-AL580&lt;=0,"",AN581/SQRT(Table_pg6[[#This Row],[Удельное сопротивление грунта, Ом·м]])),AN581/SQRT(Table_pg6[[#This Row],[Удельное сопротивление грунта, Ом·м]]))</f>
        <v/>
      </c>
      <c r="AQ581" s="42"/>
      <c r="AR581" s="44"/>
      <c r="AS581" s="43"/>
      <c r="AT581" s="7" t="str">
        <f t="shared" si="78"/>
        <v/>
      </c>
      <c r="AU581" s="7" t="str">
        <f>IFERROR(IF(AR581-AR580&lt;=0,"",AT581/SQRT(Table_pg7[[#This Row],[Удельное сопротивление грунта, Ом·м]])),AT581/SQRT(Table_pg7[[#This Row],[Удельное сопротивление грунта, Ом·м]]))</f>
        <v/>
      </c>
      <c r="AW581" s="42"/>
      <c r="AX581" s="44"/>
      <c r="AY581" s="43"/>
      <c r="AZ581" s="7" t="str">
        <f t="shared" si="71"/>
        <v/>
      </c>
      <c r="BA581" s="7" t="str">
        <f>IFERROR(IF(AX581-AX580&lt;=0,"",AZ581/SQRT(Table_pg8[[#This Row],[Удельное сопротивление грунта, Ом·м]])),AZ581/SQRT(Table_pg8[[#This Row],[Удельное сопротивление грунта, Ом·м]]))</f>
        <v/>
      </c>
      <c r="BC581" s="42"/>
      <c r="BD581" s="44"/>
      <c r="BE581" s="43"/>
      <c r="BF581" s="7" t="str">
        <f t="shared" si="69"/>
        <v/>
      </c>
      <c r="BG581" s="7" t="str">
        <f>IFERROR(IF(BD581-AX600&lt;=0,"",BF581/SQRT(Table_pg9[[#This Row],[Удельное сопротивление грунта, Ом·м]])),BF581/SQRT(Table_pg9[[#This Row],[Удельное сопротивление грунта, Ом·м]]))</f>
        <v/>
      </c>
      <c r="BI581" s="42"/>
      <c r="BJ581" s="44"/>
      <c r="BK581" s="43"/>
      <c r="BL581" s="7" t="str">
        <f t="shared" si="72"/>
        <v/>
      </c>
      <c r="BM581" s="7" t="str">
        <f>IFERROR(IF(BJ581-BD610&lt;=0,"",BL581/SQRT(Table_pg10[[#This Row],[Удельное сопротивление грунта, Ом·м]])),BL581/SQRT(Table_pg10[[#This Row],[Удельное сопротивление грунта, Ом·м]]))</f>
        <v/>
      </c>
    </row>
    <row r="582" spans="1:65">
      <c r="A582" s="62"/>
      <c r="B582" s="44"/>
      <c r="C582" s="43"/>
      <c r="D582" s="7" t="str">
        <f t="shared" si="73"/>
        <v/>
      </c>
      <c r="E582" s="7" t="str">
        <f>IFERROR(IF(B582-B581&lt;=0,"",D582/SQRT(Table_pg[[#This Row],[Удельное сопротивление грунта, Ом·м]])),D582/SQRT(Table_pg[[#This Row],[Удельное сопротивление грунта, Ом·м]]))</f>
        <v/>
      </c>
      <c r="G582" s="38"/>
      <c r="H582" s="58"/>
      <c r="I582" s="55"/>
      <c r="J582" s="53" t="str">
        <f t="shared" si="74"/>
        <v/>
      </c>
      <c r="K582" s="7" t="str">
        <f>IFERROR(IF(H582-H581&lt;=0,"",J582/SQRT(Table_pg1[[#This Row],[Удельное сопротивление грунта, Ом·м]])),J582/SQRT(Table_pg1[[#This Row],[Удельное сопротивление грунта, Ом·м]]))</f>
        <v/>
      </c>
      <c r="M582" s="62"/>
      <c r="N582" s="44"/>
      <c r="O582" s="43"/>
      <c r="P582" s="7" t="str">
        <f t="shared" si="75"/>
        <v/>
      </c>
      <c r="Q582" s="7" t="str">
        <f>IFERROR(IF(N582-N581&lt;=0,"",P582/SQRT(Table_pg2[[#This Row],[Удельное сопротивление грунта, Ом·м]])),P582/SQRT(Table_pg2[[#This Row],[Удельное сопротивление грунта, Ом·м]]))</f>
        <v/>
      </c>
      <c r="S582" s="62"/>
      <c r="T582" s="44"/>
      <c r="U582" s="43"/>
      <c r="V582" s="7" t="str">
        <f t="shared" si="76"/>
        <v/>
      </c>
      <c r="W582" s="7" t="str">
        <f>IFERROR(IF(T582-T581&lt;=0,"",V582/SQRT(Table_pg3[[#This Row],[Удельное сопротивление грунта, Ом·м]])),V582/SQRT(Table_pg3[[#This Row],[Удельное сопротивление грунта, Ом·м]]))</f>
        <v/>
      </c>
      <c r="Y582" s="62"/>
      <c r="Z582" s="44"/>
      <c r="AA582" s="43"/>
      <c r="AB582" s="7" t="str">
        <f t="shared" si="68"/>
        <v/>
      </c>
      <c r="AC582" s="7" t="str">
        <f>IFERROR(IF(Z582-Z581&lt;=0,"",AB582/SQRT(Table_pg4[[#This Row],[Удельное сопротивление грунта, Ом·м]])),AB582/SQRT(Table_pg4[[#This Row],[Удельное сопротивление грунта, Ом·м]]))</f>
        <v/>
      </c>
      <c r="AE582" s="62"/>
      <c r="AF582" s="44"/>
      <c r="AG582" s="43"/>
      <c r="AH582" s="7" t="str">
        <f t="shared" si="77"/>
        <v/>
      </c>
      <c r="AI582" s="7" t="str">
        <f>IFERROR(IF(AF582-AF581&lt;=0,"",AH582/SQRT(Table_pg5[[#This Row],[Удельное сопротивление грунта, Ом·м]])),AH582/SQRT(Table_pg5[[#This Row],[Удельное сопротивление грунта, Ом·м]]))</f>
        <v/>
      </c>
      <c r="AK582" s="62"/>
      <c r="AL582" s="44"/>
      <c r="AM582" s="43"/>
      <c r="AN582" s="7" t="str">
        <f t="shared" si="70"/>
        <v/>
      </c>
      <c r="AO582" s="7" t="str">
        <f>IFERROR(IF(AL582-AL581&lt;=0,"",AN582/SQRT(Table_pg6[[#This Row],[Удельное сопротивление грунта, Ом·м]])),AN582/SQRT(Table_pg6[[#This Row],[Удельное сопротивление грунта, Ом·м]]))</f>
        <v/>
      </c>
      <c r="AQ582" s="62"/>
      <c r="AR582" s="44"/>
      <c r="AS582" s="43"/>
      <c r="AT582" s="7" t="str">
        <f t="shared" si="78"/>
        <v/>
      </c>
      <c r="AU582" s="7" t="str">
        <f>IFERROR(IF(AR582-AR581&lt;=0,"",AT582/SQRT(Table_pg7[[#This Row],[Удельное сопротивление грунта, Ом·м]])),AT582/SQRT(Table_pg7[[#This Row],[Удельное сопротивление грунта, Ом·м]]))</f>
        <v/>
      </c>
      <c r="AW582" s="62"/>
      <c r="AX582" s="44"/>
      <c r="AY582" s="43"/>
      <c r="AZ582" s="7" t="str">
        <f t="shared" si="71"/>
        <v/>
      </c>
      <c r="BA582" s="7" t="str">
        <f>IFERROR(IF(AX582-AX581&lt;=0,"",AZ582/SQRT(Table_pg8[[#This Row],[Удельное сопротивление грунта, Ом·м]])),AZ582/SQRT(Table_pg8[[#This Row],[Удельное сопротивление грунта, Ом·м]]))</f>
        <v/>
      </c>
      <c r="BC582" s="62"/>
      <c r="BD582" s="44"/>
      <c r="BE582" s="43"/>
      <c r="BF582" s="7" t="str">
        <f t="shared" si="69"/>
        <v/>
      </c>
      <c r="BG582" s="7" t="str">
        <f>IFERROR(IF(BD582-AX601&lt;=0,"",BF582/SQRT(Table_pg9[[#This Row],[Удельное сопротивление грунта, Ом·м]])),BF582/SQRT(Table_pg9[[#This Row],[Удельное сопротивление грунта, Ом·м]]))</f>
        <v/>
      </c>
      <c r="BI582" s="62"/>
      <c r="BJ582" s="44"/>
      <c r="BK582" s="43"/>
      <c r="BL582" s="7" t="str">
        <f t="shared" si="72"/>
        <v/>
      </c>
      <c r="BM582" s="7" t="str">
        <f>IFERROR(IF(BJ582-BD611&lt;=0,"",BL582/SQRT(Table_pg10[[#This Row],[Удельное сопротивление грунта, Ом·м]])),BL582/SQRT(Table_pg10[[#This Row],[Удельное сопротивление грунта, Ом·м]]))</f>
        <v/>
      </c>
    </row>
    <row r="583" spans="1:65">
      <c r="A583" s="42"/>
      <c r="B583" s="44"/>
      <c r="C583" s="43"/>
      <c r="D583" s="7" t="str">
        <f t="shared" si="73"/>
        <v/>
      </c>
      <c r="E583" s="7" t="str">
        <f>IFERROR(IF(B583-B582&lt;=0,"",D583/SQRT(Table_pg[[#This Row],[Удельное сопротивление грунта, Ом·м]])),D583/SQRT(Table_pg[[#This Row],[Удельное сопротивление грунта, Ом·м]]))</f>
        <v/>
      </c>
      <c r="G583" s="49"/>
      <c r="H583" s="59"/>
      <c r="I583" s="56"/>
      <c r="J583" s="52" t="str">
        <f t="shared" si="74"/>
        <v/>
      </c>
      <c r="K583" s="7" t="str">
        <f>IFERROR(IF(H583-H582&lt;=0,"",J583/SQRT(Table_pg1[[#This Row],[Удельное сопротивление грунта, Ом·м]])),J583/SQRT(Table_pg1[[#This Row],[Удельное сопротивление грунта, Ом·м]]))</f>
        <v/>
      </c>
      <c r="M583" s="42"/>
      <c r="N583" s="44"/>
      <c r="O583" s="43"/>
      <c r="P583" s="7" t="str">
        <f t="shared" si="75"/>
        <v/>
      </c>
      <c r="Q583" s="7" t="str">
        <f>IFERROR(IF(N583-N582&lt;=0,"",P583/SQRT(Table_pg2[[#This Row],[Удельное сопротивление грунта, Ом·м]])),P583/SQRT(Table_pg2[[#This Row],[Удельное сопротивление грунта, Ом·м]]))</f>
        <v/>
      </c>
      <c r="S583" s="42"/>
      <c r="T583" s="44"/>
      <c r="U583" s="43"/>
      <c r="V583" s="7" t="str">
        <f t="shared" si="76"/>
        <v/>
      </c>
      <c r="W583" s="7" t="str">
        <f>IFERROR(IF(T583-T582&lt;=0,"",V583/SQRT(Table_pg3[[#This Row],[Удельное сопротивление грунта, Ом·м]])),V583/SQRT(Table_pg3[[#This Row],[Удельное сопротивление грунта, Ом·м]]))</f>
        <v/>
      </c>
      <c r="Y583" s="42"/>
      <c r="Z583" s="44"/>
      <c r="AA583" s="43"/>
      <c r="AB583" s="7" t="str">
        <f t="shared" si="68"/>
        <v/>
      </c>
      <c r="AC583" s="7" t="str">
        <f>IFERROR(IF(Z583-Z582&lt;=0,"",AB583/SQRT(Table_pg4[[#This Row],[Удельное сопротивление грунта, Ом·м]])),AB583/SQRT(Table_pg4[[#This Row],[Удельное сопротивление грунта, Ом·м]]))</f>
        <v/>
      </c>
      <c r="AE583" s="42"/>
      <c r="AF583" s="44"/>
      <c r="AG583" s="43"/>
      <c r="AH583" s="7" t="str">
        <f t="shared" si="77"/>
        <v/>
      </c>
      <c r="AI583" s="7" t="str">
        <f>IFERROR(IF(AF583-AF582&lt;=0,"",AH583/SQRT(Table_pg5[[#This Row],[Удельное сопротивление грунта, Ом·м]])),AH583/SQRT(Table_pg5[[#This Row],[Удельное сопротивление грунта, Ом·м]]))</f>
        <v/>
      </c>
      <c r="AK583" s="42"/>
      <c r="AL583" s="44"/>
      <c r="AM583" s="43"/>
      <c r="AN583" s="7" t="str">
        <f t="shared" si="70"/>
        <v/>
      </c>
      <c r="AO583" s="7" t="str">
        <f>IFERROR(IF(AL583-AL582&lt;=0,"",AN583/SQRT(Table_pg6[[#This Row],[Удельное сопротивление грунта, Ом·м]])),AN583/SQRT(Table_pg6[[#This Row],[Удельное сопротивление грунта, Ом·м]]))</f>
        <v/>
      </c>
      <c r="AQ583" s="42"/>
      <c r="AR583" s="44"/>
      <c r="AS583" s="43"/>
      <c r="AT583" s="7" t="str">
        <f t="shared" si="78"/>
        <v/>
      </c>
      <c r="AU583" s="7" t="str">
        <f>IFERROR(IF(AR583-AR582&lt;=0,"",AT583/SQRT(Table_pg7[[#This Row],[Удельное сопротивление грунта, Ом·м]])),AT583/SQRT(Table_pg7[[#This Row],[Удельное сопротивление грунта, Ом·м]]))</f>
        <v/>
      </c>
      <c r="AW583" s="42"/>
      <c r="AX583" s="44"/>
      <c r="AY583" s="43"/>
      <c r="AZ583" s="7" t="str">
        <f t="shared" si="71"/>
        <v/>
      </c>
      <c r="BA583" s="7" t="str">
        <f>IFERROR(IF(AX583-AX582&lt;=0,"",AZ583/SQRT(Table_pg8[[#This Row],[Удельное сопротивление грунта, Ом·м]])),AZ583/SQRT(Table_pg8[[#This Row],[Удельное сопротивление грунта, Ом·м]]))</f>
        <v/>
      </c>
      <c r="BC583" s="42"/>
      <c r="BD583" s="44"/>
      <c r="BE583" s="43"/>
      <c r="BF583" s="7" t="str">
        <f t="shared" si="69"/>
        <v/>
      </c>
      <c r="BG583" s="7" t="str">
        <f>IFERROR(IF(BD583-AX602&lt;=0,"",BF583/SQRT(Table_pg9[[#This Row],[Удельное сопротивление грунта, Ом·м]])),BF583/SQRT(Table_pg9[[#This Row],[Удельное сопротивление грунта, Ом·м]]))</f>
        <v/>
      </c>
      <c r="BI583" s="42"/>
      <c r="BJ583" s="44"/>
      <c r="BK583" s="43"/>
      <c r="BL583" s="7" t="str">
        <f t="shared" si="72"/>
        <v/>
      </c>
      <c r="BM583" s="7" t="str">
        <f>IFERROR(IF(BJ583-BD612&lt;=0,"",BL583/SQRT(Table_pg10[[#This Row],[Удельное сопротивление грунта, Ом·м]])),BL583/SQRT(Table_pg10[[#This Row],[Удельное сопротивление грунта, Ом·м]]))</f>
        <v/>
      </c>
    </row>
    <row r="584" spans="1:65">
      <c r="A584" s="62"/>
      <c r="B584" s="44"/>
      <c r="C584" s="43"/>
      <c r="D584" s="7" t="str">
        <f t="shared" si="73"/>
        <v/>
      </c>
      <c r="E584" s="7" t="str">
        <f>IFERROR(IF(B584-B583&lt;=0,"",D584/SQRT(Table_pg[[#This Row],[Удельное сопротивление грунта, Ом·м]])),D584/SQRT(Table_pg[[#This Row],[Удельное сопротивление грунта, Ом·м]]))</f>
        <v/>
      </c>
      <c r="G584" s="38"/>
      <c r="H584" s="58"/>
      <c r="I584" s="55"/>
      <c r="J584" s="53" t="str">
        <f t="shared" si="74"/>
        <v/>
      </c>
      <c r="K584" s="7" t="str">
        <f>IFERROR(IF(H584-H583&lt;=0,"",J584/SQRT(Table_pg1[[#This Row],[Удельное сопротивление грунта, Ом·м]])),J584/SQRT(Table_pg1[[#This Row],[Удельное сопротивление грунта, Ом·м]]))</f>
        <v/>
      </c>
      <c r="M584" s="62"/>
      <c r="N584" s="44"/>
      <c r="O584" s="43"/>
      <c r="P584" s="7" t="str">
        <f t="shared" si="75"/>
        <v/>
      </c>
      <c r="Q584" s="7" t="str">
        <f>IFERROR(IF(N584-N583&lt;=0,"",P584/SQRT(Table_pg2[[#This Row],[Удельное сопротивление грунта, Ом·м]])),P584/SQRT(Table_pg2[[#This Row],[Удельное сопротивление грунта, Ом·м]]))</f>
        <v/>
      </c>
      <c r="S584" s="62"/>
      <c r="T584" s="44"/>
      <c r="U584" s="43"/>
      <c r="V584" s="7" t="str">
        <f t="shared" si="76"/>
        <v/>
      </c>
      <c r="W584" s="7" t="str">
        <f>IFERROR(IF(T584-T583&lt;=0,"",V584/SQRT(Table_pg3[[#This Row],[Удельное сопротивление грунта, Ом·м]])),V584/SQRT(Table_pg3[[#This Row],[Удельное сопротивление грунта, Ом·м]]))</f>
        <v/>
      </c>
      <c r="Y584" s="62"/>
      <c r="Z584" s="44"/>
      <c r="AA584" s="43"/>
      <c r="AB584" s="7" t="str">
        <f t="shared" si="68"/>
        <v/>
      </c>
      <c r="AC584" s="7" t="str">
        <f>IFERROR(IF(Z584-Z583&lt;=0,"",AB584/SQRT(Table_pg4[[#This Row],[Удельное сопротивление грунта, Ом·м]])),AB584/SQRT(Table_pg4[[#This Row],[Удельное сопротивление грунта, Ом·м]]))</f>
        <v/>
      </c>
      <c r="AE584" s="62"/>
      <c r="AF584" s="44"/>
      <c r="AG584" s="43"/>
      <c r="AH584" s="7" t="str">
        <f t="shared" si="77"/>
        <v/>
      </c>
      <c r="AI584" s="7" t="str">
        <f>IFERROR(IF(AF584-AF583&lt;=0,"",AH584/SQRT(Table_pg5[[#This Row],[Удельное сопротивление грунта, Ом·м]])),AH584/SQRT(Table_pg5[[#This Row],[Удельное сопротивление грунта, Ом·м]]))</f>
        <v/>
      </c>
      <c r="AK584" s="62"/>
      <c r="AL584" s="44"/>
      <c r="AM584" s="43"/>
      <c r="AN584" s="7" t="str">
        <f t="shared" si="70"/>
        <v/>
      </c>
      <c r="AO584" s="7" t="str">
        <f>IFERROR(IF(AL584-AL583&lt;=0,"",AN584/SQRT(Table_pg6[[#This Row],[Удельное сопротивление грунта, Ом·м]])),AN584/SQRT(Table_pg6[[#This Row],[Удельное сопротивление грунта, Ом·м]]))</f>
        <v/>
      </c>
      <c r="AQ584" s="62"/>
      <c r="AR584" s="44"/>
      <c r="AS584" s="43"/>
      <c r="AT584" s="7" t="str">
        <f t="shared" si="78"/>
        <v/>
      </c>
      <c r="AU584" s="7" t="str">
        <f>IFERROR(IF(AR584-AR583&lt;=0,"",AT584/SQRT(Table_pg7[[#This Row],[Удельное сопротивление грунта, Ом·м]])),AT584/SQRT(Table_pg7[[#This Row],[Удельное сопротивление грунта, Ом·м]]))</f>
        <v/>
      </c>
      <c r="AW584" s="62"/>
      <c r="AX584" s="44"/>
      <c r="AY584" s="43"/>
      <c r="AZ584" s="7" t="str">
        <f t="shared" si="71"/>
        <v/>
      </c>
      <c r="BA584" s="7" t="str">
        <f>IFERROR(IF(AX584-AX583&lt;=0,"",AZ584/SQRT(Table_pg8[[#This Row],[Удельное сопротивление грунта, Ом·м]])),AZ584/SQRT(Table_pg8[[#This Row],[Удельное сопротивление грунта, Ом·м]]))</f>
        <v/>
      </c>
      <c r="BC584" s="62"/>
      <c r="BD584" s="44"/>
      <c r="BE584" s="43"/>
      <c r="BF584" s="7" t="str">
        <f t="shared" si="69"/>
        <v/>
      </c>
      <c r="BG584" s="7" t="str">
        <f>IFERROR(IF(BD584-AX603&lt;=0,"",BF584/SQRT(Table_pg9[[#This Row],[Удельное сопротивление грунта, Ом·м]])),BF584/SQRT(Table_pg9[[#This Row],[Удельное сопротивление грунта, Ом·м]]))</f>
        <v/>
      </c>
      <c r="BI584" s="62"/>
      <c r="BJ584" s="44"/>
      <c r="BK584" s="43"/>
      <c r="BL584" s="7" t="str">
        <f t="shared" si="72"/>
        <v/>
      </c>
      <c r="BM584" s="7" t="str">
        <f>IFERROR(IF(BJ584-BD613&lt;=0,"",BL584/SQRT(Table_pg10[[#This Row],[Удельное сопротивление грунта, Ом·м]])),BL584/SQRT(Table_pg10[[#This Row],[Удельное сопротивление грунта, Ом·м]]))</f>
        <v/>
      </c>
    </row>
    <row r="585" spans="1:65">
      <c r="A585" s="42"/>
      <c r="B585" s="44"/>
      <c r="C585" s="43"/>
      <c r="D585" s="7" t="str">
        <f t="shared" si="73"/>
        <v/>
      </c>
      <c r="E585" s="7" t="str">
        <f>IFERROR(IF(B585-B584&lt;=0,"",D585/SQRT(Table_pg[[#This Row],[Удельное сопротивление грунта, Ом·м]])),D585/SQRT(Table_pg[[#This Row],[Удельное сопротивление грунта, Ом·м]]))</f>
        <v/>
      </c>
      <c r="G585" s="49"/>
      <c r="H585" s="59"/>
      <c r="I585" s="56"/>
      <c r="J585" s="52" t="str">
        <f t="shared" si="74"/>
        <v/>
      </c>
      <c r="K585" s="7" t="str">
        <f>IFERROR(IF(H585-H584&lt;=0,"",J585/SQRT(Table_pg1[[#This Row],[Удельное сопротивление грунта, Ом·м]])),J585/SQRT(Table_pg1[[#This Row],[Удельное сопротивление грунта, Ом·м]]))</f>
        <v/>
      </c>
      <c r="M585" s="42"/>
      <c r="N585" s="44"/>
      <c r="O585" s="43"/>
      <c r="P585" s="7" t="str">
        <f t="shared" si="75"/>
        <v/>
      </c>
      <c r="Q585" s="7" t="str">
        <f>IFERROR(IF(N585-N584&lt;=0,"",P585/SQRT(Table_pg2[[#This Row],[Удельное сопротивление грунта, Ом·м]])),P585/SQRT(Table_pg2[[#This Row],[Удельное сопротивление грунта, Ом·м]]))</f>
        <v/>
      </c>
      <c r="S585" s="42"/>
      <c r="T585" s="44"/>
      <c r="U585" s="43"/>
      <c r="V585" s="7" t="str">
        <f t="shared" si="76"/>
        <v/>
      </c>
      <c r="W585" s="7" t="str">
        <f>IFERROR(IF(T585-T584&lt;=0,"",V585/SQRT(Table_pg3[[#This Row],[Удельное сопротивление грунта, Ом·м]])),V585/SQRT(Table_pg3[[#This Row],[Удельное сопротивление грунта, Ом·м]]))</f>
        <v/>
      </c>
      <c r="Y585" s="42"/>
      <c r="Z585" s="44"/>
      <c r="AA585" s="43"/>
      <c r="AB585" s="7" t="str">
        <f t="shared" ref="AB585:AB648" si="79">IFERROR(IF(Z585-Z584&lt;=0,"",(Z585-Z584)*1000),100)</f>
        <v/>
      </c>
      <c r="AC585" s="7" t="str">
        <f>IFERROR(IF(Z585-Z584&lt;=0,"",AB585/SQRT(Table_pg4[[#This Row],[Удельное сопротивление грунта, Ом·м]])),AB585/SQRT(Table_pg4[[#This Row],[Удельное сопротивление грунта, Ом·м]]))</f>
        <v/>
      </c>
      <c r="AE585" s="42"/>
      <c r="AF585" s="44"/>
      <c r="AG585" s="43"/>
      <c r="AH585" s="7" t="str">
        <f t="shared" si="77"/>
        <v/>
      </c>
      <c r="AI585" s="7" t="str">
        <f>IFERROR(IF(AF585-AF584&lt;=0,"",AH585/SQRT(Table_pg5[[#This Row],[Удельное сопротивление грунта, Ом·м]])),AH585/SQRT(Table_pg5[[#This Row],[Удельное сопротивление грунта, Ом·м]]))</f>
        <v/>
      </c>
      <c r="AK585" s="42"/>
      <c r="AL585" s="44"/>
      <c r="AM585" s="43"/>
      <c r="AN585" s="7" t="str">
        <f t="shared" si="70"/>
        <v/>
      </c>
      <c r="AO585" s="7" t="str">
        <f>IFERROR(IF(AL585-AL584&lt;=0,"",AN585/SQRT(Table_pg6[[#This Row],[Удельное сопротивление грунта, Ом·м]])),AN585/SQRT(Table_pg6[[#This Row],[Удельное сопротивление грунта, Ом·м]]))</f>
        <v/>
      </c>
      <c r="AQ585" s="42"/>
      <c r="AR585" s="44"/>
      <c r="AS585" s="43"/>
      <c r="AT585" s="7" t="str">
        <f t="shared" si="78"/>
        <v/>
      </c>
      <c r="AU585" s="7" t="str">
        <f>IFERROR(IF(AR585-AR584&lt;=0,"",AT585/SQRT(Table_pg7[[#This Row],[Удельное сопротивление грунта, Ом·м]])),AT585/SQRT(Table_pg7[[#This Row],[Удельное сопротивление грунта, Ом·м]]))</f>
        <v/>
      </c>
      <c r="AW585" s="42"/>
      <c r="AX585" s="44"/>
      <c r="AY585" s="43"/>
      <c r="AZ585" s="7" t="str">
        <f t="shared" si="71"/>
        <v/>
      </c>
      <c r="BA585" s="7" t="str">
        <f>IFERROR(IF(AX585-AX584&lt;=0,"",AZ585/SQRT(Table_pg8[[#This Row],[Удельное сопротивление грунта, Ом·м]])),AZ585/SQRT(Table_pg8[[#This Row],[Удельное сопротивление грунта, Ом·м]]))</f>
        <v/>
      </c>
      <c r="BC585" s="42"/>
      <c r="BD585" s="44"/>
      <c r="BE585" s="43"/>
      <c r="BF585" s="7" t="str">
        <f t="shared" si="69"/>
        <v/>
      </c>
      <c r="BG585" s="7" t="str">
        <f>IFERROR(IF(BD585-AX604&lt;=0,"",BF585/SQRT(Table_pg9[[#This Row],[Удельное сопротивление грунта, Ом·м]])),BF585/SQRT(Table_pg9[[#This Row],[Удельное сопротивление грунта, Ом·м]]))</f>
        <v/>
      </c>
      <c r="BI585" s="42"/>
      <c r="BJ585" s="44"/>
      <c r="BK585" s="43"/>
      <c r="BL585" s="7" t="str">
        <f t="shared" si="72"/>
        <v/>
      </c>
      <c r="BM585" s="7" t="str">
        <f>IFERROR(IF(BJ585-BD614&lt;=0,"",BL585/SQRT(Table_pg10[[#This Row],[Удельное сопротивление грунта, Ом·м]])),BL585/SQRT(Table_pg10[[#This Row],[Удельное сопротивление грунта, Ом·м]]))</f>
        <v/>
      </c>
    </row>
    <row r="586" spans="1:65">
      <c r="A586" s="62"/>
      <c r="B586" s="44"/>
      <c r="C586" s="43"/>
      <c r="D586" s="7" t="str">
        <f t="shared" si="73"/>
        <v/>
      </c>
      <c r="E586" s="7" t="str">
        <f>IFERROR(IF(B586-B585&lt;=0,"",D586/SQRT(Table_pg[[#This Row],[Удельное сопротивление грунта, Ом·м]])),D586/SQRT(Table_pg[[#This Row],[Удельное сопротивление грунта, Ом·м]]))</f>
        <v/>
      </c>
      <c r="G586" s="38"/>
      <c r="H586" s="58"/>
      <c r="I586" s="55"/>
      <c r="J586" s="53" t="str">
        <f t="shared" si="74"/>
        <v/>
      </c>
      <c r="K586" s="7" t="str">
        <f>IFERROR(IF(H586-H585&lt;=0,"",J586/SQRT(Table_pg1[[#This Row],[Удельное сопротивление грунта, Ом·м]])),J586/SQRT(Table_pg1[[#This Row],[Удельное сопротивление грунта, Ом·м]]))</f>
        <v/>
      </c>
      <c r="M586" s="62"/>
      <c r="N586" s="44"/>
      <c r="O586" s="43"/>
      <c r="P586" s="7" t="str">
        <f t="shared" si="75"/>
        <v/>
      </c>
      <c r="Q586" s="7" t="str">
        <f>IFERROR(IF(N586-N585&lt;=0,"",P586/SQRT(Table_pg2[[#This Row],[Удельное сопротивление грунта, Ом·м]])),P586/SQRT(Table_pg2[[#This Row],[Удельное сопротивление грунта, Ом·м]]))</f>
        <v/>
      </c>
      <c r="S586" s="62"/>
      <c r="T586" s="44"/>
      <c r="U586" s="43"/>
      <c r="V586" s="7" t="str">
        <f t="shared" si="76"/>
        <v/>
      </c>
      <c r="W586" s="7" t="str">
        <f>IFERROR(IF(T586-T585&lt;=0,"",V586/SQRT(Table_pg3[[#This Row],[Удельное сопротивление грунта, Ом·м]])),V586/SQRT(Table_pg3[[#This Row],[Удельное сопротивление грунта, Ом·м]]))</f>
        <v/>
      </c>
      <c r="Y586" s="62"/>
      <c r="Z586" s="44"/>
      <c r="AA586" s="43"/>
      <c r="AB586" s="7" t="str">
        <f t="shared" si="79"/>
        <v/>
      </c>
      <c r="AC586" s="7" t="str">
        <f>IFERROR(IF(Z586-Z585&lt;=0,"",AB586/SQRT(Table_pg4[[#This Row],[Удельное сопротивление грунта, Ом·м]])),AB586/SQRT(Table_pg4[[#This Row],[Удельное сопротивление грунта, Ом·м]]))</f>
        <v/>
      </c>
      <c r="AE586" s="62"/>
      <c r="AF586" s="44"/>
      <c r="AG586" s="43"/>
      <c r="AH586" s="7" t="str">
        <f t="shared" si="77"/>
        <v/>
      </c>
      <c r="AI586" s="7" t="str">
        <f>IFERROR(IF(AF586-AF585&lt;=0,"",AH586/SQRT(Table_pg5[[#This Row],[Удельное сопротивление грунта, Ом·м]])),AH586/SQRT(Table_pg5[[#This Row],[Удельное сопротивление грунта, Ом·м]]))</f>
        <v/>
      </c>
      <c r="AK586" s="62"/>
      <c r="AL586" s="44"/>
      <c r="AM586" s="43"/>
      <c r="AN586" s="7" t="str">
        <f t="shared" si="70"/>
        <v/>
      </c>
      <c r="AO586" s="7" t="str">
        <f>IFERROR(IF(AL586-AL585&lt;=0,"",AN586/SQRT(Table_pg6[[#This Row],[Удельное сопротивление грунта, Ом·м]])),AN586/SQRT(Table_pg6[[#This Row],[Удельное сопротивление грунта, Ом·м]]))</f>
        <v/>
      </c>
      <c r="AQ586" s="62"/>
      <c r="AR586" s="44"/>
      <c r="AS586" s="43"/>
      <c r="AT586" s="7" t="str">
        <f t="shared" si="78"/>
        <v/>
      </c>
      <c r="AU586" s="7" t="str">
        <f>IFERROR(IF(AR586-AR585&lt;=0,"",AT586/SQRT(Table_pg7[[#This Row],[Удельное сопротивление грунта, Ом·м]])),AT586/SQRT(Table_pg7[[#This Row],[Удельное сопротивление грунта, Ом·м]]))</f>
        <v/>
      </c>
      <c r="AW586" s="62"/>
      <c r="AX586" s="44"/>
      <c r="AY586" s="43"/>
      <c r="AZ586" s="7" t="str">
        <f t="shared" si="71"/>
        <v/>
      </c>
      <c r="BA586" s="7" t="str">
        <f>IFERROR(IF(AX586-AX585&lt;=0,"",AZ586/SQRT(Table_pg8[[#This Row],[Удельное сопротивление грунта, Ом·м]])),AZ586/SQRT(Table_pg8[[#This Row],[Удельное сопротивление грунта, Ом·м]]))</f>
        <v/>
      </c>
      <c r="BC586" s="62"/>
      <c r="BD586" s="44"/>
      <c r="BE586" s="43"/>
      <c r="BF586" s="7" t="str">
        <f t="shared" si="69"/>
        <v/>
      </c>
      <c r="BG586" s="7" t="str">
        <f>IFERROR(IF(BD586-AX605&lt;=0,"",BF586/SQRT(Table_pg9[[#This Row],[Удельное сопротивление грунта, Ом·м]])),BF586/SQRT(Table_pg9[[#This Row],[Удельное сопротивление грунта, Ом·м]]))</f>
        <v/>
      </c>
      <c r="BI586" s="62"/>
      <c r="BJ586" s="44"/>
      <c r="BK586" s="43"/>
      <c r="BL586" s="7" t="str">
        <f t="shared" si="72"/>
        <v/>
      </c>
      <c r="BM586" s="7" t="str">
        <f>IFERROR(IF(BJ586-BD615&lt;=0,"",BL586/SQRT(Table_pg10[[#This Row],[Удельное сопротивление грунта, Ом·м]])),BL586/SQRT(Table_pg10[[#This Row],[Удельное сопротивление грунта, Ом·м]]))</f>
        <v/>
      </c>
    </row>
    <row r="587" spans="1:65">
      <c r="A587" s="42"/>
      <c r="B587" s="44"/>
      <c r="C587" s="43"/>
      <c r="D587" s="7" t="str">
        <f t="shared" si="73"/>
        <v/>
      </c>
      <c r="E587" s="7" t="str">
        <f>IFERROR(IF(B587-B586&lt;=0,"",D587/SQRT(Table_pg[[#This Row],[Удельное сопротивление грунта, Ом·м]])),D587/SQRT(Table_pg[[#This Row],[Удельное сопротивление грунта, Ом·м]]))</f>
        <v/>
      </c>
      <c r="G587" s="49"/>
      <c r="H587" s="59"/>
      <c r="I587" s="56"/>
      <c r="J587" s="52" t="str">
        <f t="shared" si="74"/>
        <v/>
      </c>
      <c r="K587" s="7" t="str">
        <f>IFERROR(IF(H587-H586&lt;=0,"",J587/SQRT(Table_pg1[[#This Row],[Удельное сопротивление грунта, Ом·м]])),J587/SQRT(Table_pg1[[#This Row],[Удельное сопротивление грунта, Ом·м]]))</f>
        <v/>
      </c>
      <c r="M587" s="42"/>
      <c r="N587" s="44"/>
      <c r="O587" s="43"/>
      <c r="P587" s="7" t="str">
        <f t="shared" si="75"/>
        <v/>
      </c>
      <c r="Q587" s="7" t="str">
        <f>IFERROR(IF(N587-N586&lt;=0,"",P587/SQRT(Table_pg2[[#This Row],[Удельное сопротивление грунта, Ом·м]])),P587/SQRT(Table_pg2[[#This Row],[Удельное сопротивление грунта, Ом·м]]))</f>
        <v/>
      </c>
      <c r="S587" s="42"/>
      <c r="T587" s="44"/>
      <c r="U587" s="43"/>
      <c r="V587" s="7" t="str">
        <f t="shared" si="76"/>
        <v/>
      </c>
      <c r="W587" s="7" t="str">
        <f>IFERROR(IF(T587-T586&lt;=0,"",V587/SQRT(Table_pg3[[#This Row],[Удельное сопротивление грунта, Ом·м]])),V587/SQRT(Table_pg3[[#This Row],[Удельное сопротивление грунта, Ом·м]]))</f>
        <v/>
      </c>
      <c r="Y587" s="42"/>
      <c r="Z587" s="44"/>
      <c r="AA587" s="43"/>
      <c r="AB587" s="7" t="str">
        <f t="shared" si="79"/>
        <v/>
      </c>
      <c r="AC587" s="7" t="str">
        <f>IFERROR(IF(Z587-Z586&lt;=0,"",AB587/SQRT(Table_pg4[[#This Row],[Удельное сопротивление грунта, Ом·м]])),AB587/SQRT(Table_pg4[[#This Row],[Удельное сопротивление грунта, Ом·м]]))</f>
        <v/>
      </c>
      <c r="AE587" s="42"/>
      <c r="AF587" s="44"/>
      <c r="AG587" s="43"/>
      <c r="AH587" s="7" t="str">
        <f t="shared" si="77"/>
        <v/>
      </c>
      <c r="AI587" s="7" t="str">
        <f>IFERROR(IF(AF587-AF586&lt;=0,"",AH587/SQRT(Table_pg5[[#This Row],[Удельное сопротивление грунта, Ом·м]])),AH587/SQRT(Table_pg5[[#This Row],[Удельное сопротивление грунта, Ом·м]]))</f>
        <v/>
      </c>
      <c r="AK587" s="42"/>
      <c r="AL587" s="44"/>
      <c r="AM587" s="43"/>
      <c r="AN587" s="7" t="str">
        <f t="shared" si="70"/>
        <v/>
      </c>
      <c r="AO587" s="7" t="str">
        <f>IFERROR(IF(AL587-AL586&lt;=0,"",AN587/SQRT(Table_pg6[[#This Row],[Удельное сопротивление грунта, Ом·м]])),AN587/SQRT(Table_pg6[[#This Row],[Удельное сопротивление грунта, Ом·м]]))</f>
        <v/>
      </c>
      <c r="AQ587" s="42"/>
      <c r="AR587" s="44"/>
      <c r="AS587" s="43"/>
      <c r="AT587" s="7" t="str">
        <f t="shared" si="78"/>
        <v/>
      </c>
      <c r="AU587" s="7" t="str">
        <f>IFERROR(IF(AR587-AR586&lt;=0,"",AT587/SQRT(Table_pg7[[#This Row],[Удельное сопротивление грунта, Ом·м]])),AT587/SQRT(Table_pg7[[#This Row],[Удельное сопротивление грунта, Ом·м]]))</f>
        <v/>
      </c>
      <c r="AW587" s="42"/>
      <c r="AX587" s="44"/>
      <c r="AY587" s="43"/>
      <c r="AZ587" s="7" t="str">
        <f t="shared" si="71"/>
        <v/>
      </c>
      <c r="BA587" s="7" t="str">
        <f>IFERROR(IF(AX587-AX586&lt;=0,"",AZ587/SQRT(Table_pg8[[#This Row],[Удельное сопротивление грунта, Ом·м]])),AZ587/SQRT(Table_pg8[[#This Row],[Удельное сопротивление грунта, Ом·м]]))</f>
        <v/>
      </c>
      <c r="BC587" s="42"/>
      <c r="BD587" s="44"/>
      <c r="BE587" s="43"/>
      <c r="BF587" s="7" t="str">
        <f t="shared" si="69"/>
        <v/>
      </c>
      <c r="BG587" s="7" t="str">
        <f>IFERROR(IF(BD587-AX606&lt;=0,"",BF587/SQRT(Table_pg9[[#This Row],[Удельное сопротивление грунта, Ом·м]])),BF587/SQRT(Table_pg9[[#This Row],[Удельное сопротивление грунта, Ом·м]]))</f>
        <v/>
      </c>
      <c r="BI587" s="42"/>
      <c r="BJ587" s="44"/>
      <c r="BK587" s="43"/>
      <c r="BL587" s="7" t="str">
        <f t="shared" si="72"/>
        <v/>
      </c>
      <c r="BM587" s="7" t="str">
        <f>IFERROR(IF(BJ587-BD616&lt;=0,"",BL587/SQRT(Table_pg10[[#This Row],[Удельное сопротивление грунта, Ом·м]])),BL587/SQRT(Table_pg10[[#This Row],[Удельное сопротивление грунта, Ом·м]]))</f>
        <v/>
      </c>
    </row>
    <row r="588" spans="1:65">
      <c r="A588" s="62"/>
      <c r="B588" s="44"/>
      <c r="C588" s="43"/>
      <c r="D588" s="7" t="str">
        <f t="shared" si="73"/>
        <v/>
      </c>
      <c r="E588" s="7" t="str">
        <f>IFERROR(IF(B588-B587&lt;=0,"",D588/SQRT(Table_pg[[#This Row],[Удельное сопротивление грунта, Ом·м]])),D588/SQRT(Table_pg[[#This Row],[Удельное сопротивление грунта, Ом·м]]))</f>
        <v/>
      </c>
      <c r="G588" s="38"/>
      <c r="H588" s="58"/>
      <c r="I588" s="55"/>
      <c r="J588" s="53" t="str">
        <f t="shared" si="74"/>
        <v/>
      </c>
      <c r="K588" s="7" t="str">
        <f>IFERROR(IF(H588-H587&lt;=0,"",J588/SQRT(Table_pg1[[#This Row],[Удельное сопротивление грунта, Ом·м]])),J588/SQRT(Table_pg1[[#This Row],[Удельное сопротивление грунта, Ом·м]]))</f>
        <v/>
      </c>
      <c r="M588" s="62"/>
      <c r="N588" s="44"/>
      <c r="O588" s="43"/>
      <c r="P588" s="7" t="str">
        <f t="shared" si="75"/>
        <v/>
      </c>
      <c r="Q588" s="7" t="str">
        <f>IFERROR(IF(N588-N587&lt;=0,"",P588/SQRT(Table_pg2[[#This Row],[Удельное сопротивление грунта, Ом·м]])),P588/SQRT(Table_pg2[[#This Row],[Удельное сопротивление грунта, Ом·м]]))</f>
        <v/>
      </c>
      <c r="S588" s="62"/>
      <c r="T588" s="44"/>
      <c r="U588" s="43"/>
      <c r="V588" s="7" t="str">
        <f t="shared" si="76"/>
        <v/>
      </c>
      <c r="W588" s="7" t="str">
        <f>IFERROR(IF(T588-T587&lt;=0,"",V588/SQRT(Table_pg3[[#This Row],[Удельное сопротивление грунта, Ом·м]])),V588/SQRT(Table_pg3[[#This Row],[Удельное сопротивление грунта, Ом·м]]))</f>
        <v/>
      </c>
      <c r="Y588" s="62"/>
      <c r="Z588" s="44"/>
      <c r="AA588" s="43"/>
      <c r="AB588" s="7" t="str">
        <f t="shared" si="79"/>
        <v/>
      </c>
      <c r="AC588" s="7" t="str">
        <f>IFERROR(IF(Z588-Z587&lt;=0,"",AB588/SQRT(Table_pg4[[#This Row],[Удельное сопротивление грунта, Ом·м]])),AB588/SQRT(Table_pg4[[#This Row],[Удельное сопротивление грунта, Ом·м]]))</f>
        <v/>
      </c>
      <c r="AE588" s="62"/>
      <c r="AF588" s="44"/>
      <c r="AG588" s="43"/>
      <c r="AH588" s="7" t="str">
        <f t="shared" si="77"/>
        <v/>
      </c>
      <c r="AI588" s="7" t="str">
        <f>IFERROR(IF(AF588-AF587&lt;=0,"",AH588/SQRT(Table_pg5[[#This Row],[Удельное сопротивление грунта, Ом·м]])),AH588/SQRT(Table_pg5[[#This Row],[Удельное сопротивление грунта, Ом·м]]))</f>
        <v/>
      </c>
      <c r="AK588" s="62"/>
      <c r="AL588" s="44"/>
      <c r="AM588" s="43"/>
      <c r="AN588" s="7" t="str">
        <f t="shared" si="70"/>
        <v/>
      </c>
      <c r="AO588" s="7" t="str">
        <f>IFERROR(IF(AL588-AL587&lt;=0,"",AN588/SQRT(Table_pg6[[#This Row],[Удельное сопротивление грунта, Ом·м]])),AN588/SQRT(Table_pg6[[#This Row],[Удельное сопротивление грунта, Ом·м]]))</f>
        <v/>
      </c>
      <c r="AQ588" s="62"/>
      <c r="AR588" s="44"/>
      <c r="AS588" s="43"/>
      <c r="AT588" s="7" t="str">
        <f t="shared" si="78"/>
        <v/>
      </c>
      <c r="AU588" s="7" t="str">
        <f>IFERROR(IF(AR588-AR587&lt;=0,"",AT588/SQRT(Table_pg7[[#This Row],[Удельное сопротивление грунта, Ом·м]])),AT588/SQRT(Table_pg7[[#This Row],[Удельное сопротивление грунта, Ом·м]]))</f>
        <v/>
      </c>
      <c r="AW588" s="62"/>
      <c r="AX588" s="44"/>
      <c r="AY588" s="43"/>
      <c r="AZ588" s="7" t="str">
        <f t="shared" si="71"/>
        <v/>
      </c>
      <c r="BA588" s="7" t="str">
        <f>IFERROR(IF(AX588-AX587&lt;=0,"",AZ588/SQRT(Table_pg8[[#This Row],[Удельное сопротивление грунта, Ом·м]])),AZ588/SQRT(Table_pg8[[#This Row],[Удельное сопротивление грунта, Ом·м]]))</f>
        <v/>
      </c>
      <c r="BC588" s="62"/>
      <c r="BD588" s="44"/>
      <c r="BE588" s="43"/>
      <c r="BF588" s="7" t="str">
        <f t="shared" si="69"/>
        <v/>
      </c>
      <c r="BG588" s="7" t="str">
        <f>IFERROR(IF(BD588-AX607&lt;=0,"",BF588/SQRT(Table_pg9[[#This Row],[Удельное сопротивление грунта, Ом·м]])),BF588/SQRT(Table_pg9[[#This Row],[Удельное сопротивление грунта, Ом·м]]))</f>
        <v/>
      </c>
      <c r="BI588" s="62"/>
      <c r="BJ588" s="44"/>
      <c r="BK588" s="43"/>
      <c r="BL588" s="7" t="str">
        <f t="shared" si="72"/>
        <v/>
      </c>
      <c r="BM588" s="7" t="str">
        <f>IFERROR(IF(BJ588-BD617&lt;=0,"",BL588/SQRT(Table_pg10[[#This Row],[Удельное сопротивление грунта, Ом·м]])),BL588/SQRT(Table_pg10[[#This Row],[Удельное сопротивление грунта, Ом·м]]))</f>
        <v/>
      </c>
    </row>
    <row r="589" spans="1:65">
      <c r="A589" s="42"/>
      <c r="B589" s="44"/>
      <c r="C589" s="43"/>
      <c r="D589" s="7" t="str">
        <f t="shared" si="73"/>
        <v/>
      </c>
      <c r="E589" s="7" t="str">
        <f>IFERROR(IF(B589-B588&lt;=0,"",D589/SQRT(Table_pg[[#This Row],[Удельное сопротивление грунта, Ом·м]])),D589/SQRT(Table_pg[[#This Row],[Удельное сопротивление грунта, Ом·м]]))</f>
        <v/>
      </c>
      <c r="G589" s="49"/>
      <c r="H589" s="59"/>
      <c r="I589" s="56"/>
      <c r="J589" s="52" t="str">
        <f t="shared" si="74"/>
        <v/>
      </c>
      <c r="K589" s="7" t="str">
        <f>IFERROR(IF(H589-H588&lt;=0,"",J589/SQRT(Table_pg1[[#This Row],[Удельное сопротивление грунта, Ом·м]])),J589/SQRT(Table_pg1[[#This Row],[Удельное сопротивление грунта, Ом·м]]))</f>
        <v/>
      </c>
      <c r="M589" s="42"/>
      <c r="N589" s="44"/>
      <c r="O589" s="43"/>
      <c r="P589" s="7" t="str">
        <f t="shared" si="75"/>
        <v/>
      </c>
      <c r="Q589" s="7" t="str">
        <f>IFERROR(IF(N589-N588&lt;=0,"",P589/SQRT(Table_pg2[[#This Row],[Удельное сопротивление грунта, Ом·м]])),P589/SQRT(Table_pg2[[#This Row],[Удельное сопротивление грунта, Ом·м]]))</f>
        <v/>
      </c>
      <c r="S589" s="42"/>
      <c r="T589" s="44"/>
      <c r="U589" s="43"/>
      <c r="V589" s="7" t="str">
        <f t="shared" si="76"/>
        <v/>
      </c>
      <c r="W589" s="7" t="str">
        <f>IFERROR(IF(T589-T588&lt;=0,"",V589/SQRT(Table_pg3[[#This Row],[Удельное сопротивление грунта, Ом·м]])),V589/SQRT(Table_pg3[[#This Row],[Удельное сопротивление грунта, Ом·м]]))</f>
        <v/>
      </c>
      <c r="Y589" s="42"/>
      <c r="Z589" s="44"/>
      <c r="AA589" s="43"/>
      <c r="AB589" s="7" t="str">
        <f t="shared" si="79"/>
        <v/>
      </c>
      <c r="AC589" s="7" t="str">
        <f>IFERROR(IF(Z589-Z588&lt;=0,"",AB589/SQRT(Table_pg4[[#This Row],[Удельное сопротивление грунта, Ом·м]])),AB589/SQRT(Table_pg4[[#This Row],[Удельное сопротивление грунта, Ом·м]]))</f>
        <v/>
      </c>
      <c r="AE589" s="42"/>
      <c r="AF589" s="44"/>
      <c r="AG589" s="43"/>
      <c r="AH589" s="7" t="str">
        <f t="shared" si="77"/>
        <v/>
      </c>
      <c r="AI589" s="7" t="str">
        <f>IFERROR(IF(AF589-AF588&lt;=0,"",AH589/SQRT(Table_pg5[[#This Row],[Удельное сопротивление грунта, Ом·м]])),AH589/SQRT(Table_pg5[[#This Row],[Удельное сопротивление грунта, Ом·м]]))</f>
        <v/>
      </c>
      <c r="AK589" s="42"/>
      <c r="AL589" s="44"/>
      <c r="AM589" s="43"/>
      <c r="AN589" s="7" t="str">
        <f t="shared" si="70"/>
        <v/>
      </c>
      <c r="AO589" s="7" t="str">
        <f>IFERROR(IF(AL589-AL588&lt;=0,"",AN589/SQRT(Table_pg6[[#This Row],[Удельное сопротивление грунта, Ом·м]])),AN589/SQRT(Table_pg6[[#This Row],[Удельное сопротивление грунта, Ом·м]]))</f>
        <v/>
      </c>
      <c r="AQ589" s="42"/>
      <c r="AR589" s="44"/>
      <c r="AS589" s="43"/>
      <c r="AT589" s="7" t="str">
        <f t="shared" si="78"/>
        <v/>
      </c>
      <c r="AU589" s="7" t="str">
        <f>IFERROR(IF(AR589-AR588&lt;=0,"",AT589/SQRT(Table_pg7[[#This Row],[Удельное сопротивление грунта, Ом·м]])),AT589/SQRT(Table_pg7[[#This Row],[Удельное сопротивление грунта, Ом·м]]))</f>
        <v/>
      </c>
      <c r="AW589" s="42"/>
      <c r="AX589" s="44"/>
      <c r="AY589" s="43"/>
      <c r="AZ589" s="7" t="str">
        <f t="shared" si="71"/>
        <v/>
      </c>
      <c r="BA589" s="7" t="str">
        <f>IFERROR(IF(AX589-AX588&lt;=0,"",AZ589/SQRT(Table_pg8[[#This Row],[Удельное сопротивление грунта, Ом·м]])),AZ589/SQRT(Table_pg8[[#This Row],[Удельное сопротивление грунта, Ом·м]]))</f>
        <v/>
      </c>
      <c r="BC589" s="42"/>
      <c r="BD589" s="44"/>
      <c r="BE589" s="43"/>
      <c r="BF589" s="7" t="str">
        <f t="shared" si="69"/>
        <v/>
      </c>
      <c r="BG589" s="7" t="str">
        <f>IFERROR(IF(BD589-AX608&lt;=0,"",BF589/SQRT(Table_pg9[[#This Row],[Удельное сопротивление грунта, Ом·м]])),BF589/SQRT(Table_pg9[[#This Row],[Удельное сопротивление грунта, Ом·м]]))</f>
        <v/>
      </c>
      <c r="BI589" s="42"/>
      <c r="BJ589" s="44"/>
      <c r="BK589" s="43"/>
      <c r="BL589" s="7" t="str">
        <f t="shared" si="72"/>
        <v/>
      </c>
      <c r="BM589" s="7" t="str">
        <f>IFERROR(IF(BJ589-BD618&lt;=0,"",BL589/SQRT(Table_pg10[[#This Row],[Удельное сопротивление грунта, Ом·м]])),BL589/SQRT(Table_pg10[[#This Row],[Удельное сопротивление грунта, Ом·м]]))</f>
        <v/>
      </c>
    </row>
    <row r="590" spans="1:65">
      <c r="A590" s="62"/>
      <c r="B590" s="44"/>
      <c r="C590" s="43"/>
      <c r="D590" s="7" t="str">
        <f t="shared" si="73"/>
        <v/>
      </c>
      <c r="E590" s="7" t="str">
        <f>IFERROR(IF(B590-B589&lt;=0,"",D590/SQRT(Table_pg[[#This Row],[Удельное сопротивление грунта, Ом·м]])),D590/SQRT(Table_pg[[#This Row],[Удельное сопротивление грунта, Ом·м]]))</f>
        <v/>
      </c>
      <c r="G590" s="38"/>
      <c r="H590" s="58"/>
      <c r="I590" s="55"/>
      <c r="J590" s="53" t="str">
        <f t="shared" si="74"/>
        <v/>
      </c>
      <c r="K590" s="7" t="str">
        <f>IFERROR(IF(H590-H589&lt;=0,"",J590/SQRT(Table_pg1[[#This Row],[Удельное сопротивление грунта, Ом·м]])),J590/SQRT(Table_pg1[[#This Row],[Удельное сопротивление грунта, Ом·м]]))</f>
        <v/>
      </c>
      <c r="M590" s="62"/>
      <c r="N590" s="44"/>
      <c r="O590" s="43"/>
      <c r="P590" s="7" t="str">
        <f t="shared" si="75"/>
        <v/>
      </c>
      <c r="Q590" s="7" t="str">
        <f>IFERROR(IF(N590-N589&lt;=0,"",P590/SQRT(Table_pg2[[#This Row],[Удельное сопротивление грунта, Ом·м]])),P590/SQRT(Table_pg2[[#This Row],[Удельное сопротивление грунта, Ом·м]]))</f>
        <v/>
      </c>
      <c r="S590" s="62"/>
      <c r="T590" s="44"/>
      <c r="U590" s="43"/>
      <c r="V590" s="7" t="str">
        <f t="shared" si="76"/>
        <v/>
      </c>
      <c r="W590" s="7" t="str">
        <f>IFERROR(IF(T590-T589&lt;=0,"",V590/SQRT(Table_pg3[[#This Row],[Удельное сопротивление грунта, Ом·м]])),V590/SQRT(Table_pg3[[#This Row],[Удельное сопротивление грунта, Ом·м]]))</f>
        <v/>
      </c>
      <c r="Y590" s="62"/>
      <c r="Z590" s="44"/>
      <c r="AA590" s="43"/>
      <c r="AB590" s="7" t="str">
        <f t="shared" si="79"/>
        <v/>
      </c>
      <c r="AC590" s="7" t="str">
        <f>IFERROR(IF(Z590-Z589&lt;=0,"",AB590/SQRT(Table_pg4[[#This Row],[Удельное сопротивление грунта, Ом·м]])),AB590/SQRT(Table_pg4[[#This Row],[Удельное сопротивление грунта, Ом·м]]))</f>
        <v/>
      </c>
      <c r="AE590" s="62"/>
      <c r="AF590" s="44"/>
      <c r="AG590" s="43"/>
      <c r="AH590" s="7" t="str">
        <f t="shared" si="77"/>
        <v/>
      </c>
      <c r="AI590" s="7" t="str">
        <f>IFERROR(IF(AF590-AF589&lt;=0,"",AH590/SQRT(Table_pg5[[#This Row],[Удельное сопротивление грунта, Ом·м]])),AH590/SQRT(Table_pg5[[#This Row],[Удельное сопротивление грунта, Ом·м]]))</f>
        <v/>
      </c>
      <c r="AK590" s="62"/>
      <c r="AL590" s="44"/>
      <c r="AM590" s="43"/>
      <c r="AN590" s="7" t="str">
        <f t="shared" si="70"/>
        <v/>
      </c>
      <c r="AO590" s="7" t="str">
        <f>IFERROR(IF(AL590-AL589&lt;=0,"",AN590/SQRT(Table_pg6[[#This Row],[Удельное сопротивление грунта, Ом·м]])),AN590/SQRT(Table_pg6[[#This Row],[Удельное сопротивление грунта, Ом·м]]))</f>
        <v/>
      </c>
      <c r="AQ590" s="62"/>
      <c r="AR590" s="44"/>
      <c r="AS590" s="43"/>
      <c r="AT590" s="7" t="str">
        <f t="shared" si="78"/>
        <v/>
      </c>
      <c r="AU590" s="7" t="str">
        <f>IFERROR(IF(AR590-AR589&lt;=0,"",AT590/SQRT(Table_pg7[[#This Row],[Удельное сопротивление грунта, Ом·м]])),AT590/SQRT(Table_pg7[[#This Row],[Удельное сопротивление грунта, Ом·м]]))</f>
        <v/>
      </c>
      <c r="AW590" s="62"/>
      <c r="AX590" s="44"/>
      <c r="AY590" s="43"/>
      <c r="AZ590" s="7" t="str">
        <f t="shared" si="71"/>
        <v/>
      </c>
      <c r="BA590" s="7" t="str">
        <f>IFERROR(IF(AX590-AX589&lt;=0,"",AZ590/SQRT(Table_pg8[[#This Row],[Удельное сопротивление грунта, Ом·м]])),AZ590/SQRT(Table_pg8[[#This Row],[Удельное сопротивление грунта, Ом·м]]))</f>
        <v/>
      </c>
      <c r="BC590" s="62"/>
      <c r="BD590" s="44"/>
      <c r="BE590" s="43"/>
      <c r="BF590" s="7" t="str">
        <f t="shared" si="69"/>
        <v/>
      </c>
      <c r="BG590" s="7" t="str">
        <f>IFERROR(IF(BD590-AX609&lt;=0,"",BF590/SQRT(Table_pg9[[#This Row],[Удельное сопротивление грунта, Ом·м]])),BF590/SQRT(Table_pg9[[#This Row],[Удельное сопротивление грунта, Ом·м]]))</f>
        <v/>
      </c>
      <c r="BI590" s="62"/>
      <c r="BJ590" s="44"/>
      <c r="BK590" s="43"/>
      <c r="BL590" s="7" t="str">
        <f t="shared" si="72"/>
        <v/>
      </c>
      <c r="BM590" s="7" t="str">
        <f>IFERROR(IF(BJ590-BD619&lt;=0,"",BL590/SQRT(Table_pg10[[#This Row],[Удельное сопротивление грунта, Ом·м]])),BL590/SQRT(Table_pg10[[#This Row],[Удельное сопротивление грунта, Ом·м]]))</f>
        <v/>
      </c>
    </row>
    <row r="591" spans="1:65">
      <c r="A591" s="42"/>
      <c r="B591" s="44"/>
      <c r="C591" s="43"/>
      <c r="D591" s="7" t="str">
        <f t="shared" si="73"/>
        <v/>
      </c>
      <c r="E591" s="7" t="str">
        <f>IFERROR(IF(B591-B590&lt;=0,"",D591/SQRT(Table_pg[[#This Row],[Удельное сопротивление грунта, Ом·м]])),D591/SQRT(Table_pg[[#This Row],[Удельное сопротивление грунта, Ом·м]]))</f>
        <v/>
      </c>
      <c r="G591" s="49"/>
      <c r="H591" s="59"/>
      <c r="I591" s="56"/>
      <c r="J591" s="52" t="str">
        <f t="shared" si="74"/>
        <v/>
      </c>
      <c r="K591" s="7" t="str">
        <f>IFERROR(IF(H591-H590&lt;=0,"",J591/SQRT(Table_pg1[[#This Row],[Удельное сопротивление грунта, Ом·м]])),J591/SQRT(Table_pg1[[#This Row],[Удельное сопротивление грунта, Ом·м]]))</f>
        <v/>
      </c>
      <c r="M591" s="42"/>
      <c r="N591" s="44"/>
      <c r="O591" s="43"/>
      <c r="P591" s="7" t="str">
        <f t="shared" si="75"/>
        <v/>
      </c>
      <c r="Q591" s="7" t="str">
        <f>IFERROR(IF(N591-N590&lt;=0,"",P591/SQRT(Table_pg2[[#This Row],[Удельное сопротивление грунта, Ом·м]])),P591/SQRT(Table_pg2[[#This Row],[Удельное сопротивление грунта, Ом·м]]))</f>
        <v/>
      </c>
      <c r="S591" s="42"/>
      <c r="T591" s="44"/>
      <c r="U591" s="43"/>
      <c r="V591" s="7" t="str">
        <f t="shared" si="76"/>
        <v/>
      </c>
      <c r="W591" s="7" t="str">
        <f>IFERROR(IF(T591-T590&lt;=0,"",V591/SQRT(Table_pg3[[#This Row],[Удельное сопротивление грунта, Ом·м]])),V591/SQRT(Table_pg3[[#This Row],[Удельное сопротивление грунта, Ом·м]]))</f>
        <v/>
      </c>
      <c r="Y591" s="42"/>
      <c r="Z591" s="44"/>
      <c r="AA591" s="43"/>
      <c r="AB591" s="7" t="str">
        <f t="shared" si="79"/>
        <v/>
      </c>
      <c r="AC591" s="7" t="str">
        <f>IFERROR(IF(Z591-Z590&lt;=0,"",AB591/SQRT(Table_pg4[[#This Row],[Удельное сопротивление грунта, Ом·м]])),AB591/SQRT(Table_pg4[[#This Row],[Удельное сопротивление грунта, Ом·м]]))</f>
        <v/>
      </c>
      <c r="AE591" s="42"/>
      <c r="AF591" s="44"/>
      <c r="AG591" s="43"/>
      <c r="AH591" s="7" t="str">
        <f t="shared" si="77"/>
        <v/>
      </c>
      <c r="AI591" s="7" t="str">
        <f>IFERROR(IF(AF591-AF590&lt;=0,"",AH591/SQRT(Table_pg5[[#This Row],[Удельное сопротивление грунта, Ом·м]])),AH591/SQRT(Table_pg5[[#This Row],[Удельное сопротивление грунта, Ом·м]]))</f>
        <v/>
      </c>
      <c r="AK591" s="42"/>
      <c r="AL591" s="44"/>
      <c r="AM591" s="43"/>
      <c r="AN591" s="7" t="str">
        <f t="shared" si="70"/>
        <v/>
      </c>
      <c r="AO591" s="7" t="str">
        <f>IFERROR(IF(AL591-AL590&lt;=0,"",AN591/SQRT(Table_pg6[[#This Row],[Удельное сопротивление грунта, Ом·м]])),AN591/SQRT(Table_pg6[[#This Row],[Удельное сопротивление грунта, Ом·м]]))</f>
        <v/>
      </c>
      <c r="AQ591" s="42"/>
      <c r="AR591" s="44"/>
      <c r="AS591" s="43"/>
      <c r="AT591" s="7" t="str">
        <f t="shared" si="78"/>
        <v/>
      </c>
      <c r="AU591" s="7" t="str">
        <f>IFERROR(IF(AR591-AR590&lt;=0,"",AT591/SQRT(Table_pg7[[#This Row],[Удельное сопротивление грунта, Ом·м]])),AT591/SQRT(Table_pg7[[#This Row],[Удельное сопротивление грунта, Ом·м]]))</f>
        <v/>
      </c>
      <c r="AW591" s="42"/>
      <c r="AX591" s="44"/>
      <c r="AY591" s="43"/>
      <c r="AZ591" s="7" t="str">
        <f t="shared" si="71"/>
        <v/>
      </c>
      <c r="BA591" s="7" t="str">
        <f>IFERROR(IF(AX591-AX590&lt;=0,"",AZ591/SQRT(Table_pg8[[#This Row],[Удельное сопротивление грунта, Ом·м]])),AZ591/SQRT(Table_pg8[[#This Row],[Удельное сопротивление грунта, Ом·м]]))</f>
        <v/>
      </c>
      <c r="BC591" s="42"/>
      <c r="BD591" s="44"/>
      <c r="BE591" s="43"/>
      <c r="BF591" s="7" t="str">
        <f t="shared" si="69"/>
        <v/>
      </c>
      <c r="BG591" s="7" t="str">
        <f>IFERROR(IF(BD591-AX610&lt;=0,"",BF591/SQRT(Table_pg9[[#This Row],[Удельное сопротивление грунта, Ом·м]])),BF591/SQRT(Table_pg9[[#This Row],[Удельное сопротивление грунта, Ом·м]]))</f>
        <v/>
      </c>
      <c r="BI591" s="42"/>
      <c r="BJ591" s="44"/>
      <c r="BK591" s="43"/>
      <c r="BL591" s="7" t="str">
        <f t="shared" si="72"/>
        <v/>
      </c>
      <c r="BM591" s="7" t="str">
        <f>IFERROR(IF(BJ591-BD620&lt;=0,"",BL591/SQRT(Table_pg10[[#This Row],[Удельное сопротивление грунта, Ом·м]])),BL591/SQRT(Table_pg10[[#This Row],[Удельное сопротивление грунта, Ом·м]]))</f>
        <v/>
      </c>
    </row>
    <row r="592" spans="1:65">
      <c r="A592" s="62"/>
      <c r="B592" s="44"/>
      <c r="C592" s="43"/>
      <c r="D592" s="7" t="str">
        <f t="shared" si="73"/>
        <v/>
      </c>
      <c r="E592" s="7" t="str">
        <f>IFERROR(IF(B592-B591&lt;=0,"",D592/SQRT(Table_pg[[#This Row],[Удельное сопротивление грунта, Ом·м]])),D592/SQRT(Table_pg[[#This Row],[Удельное сопротивление грунта, Ом·м]]))</f>
        <v/>
      </c>
      <c r="G592" s="38"/>
      <c r="H592" s="58"/>
      <c r="I592" s="55"/>
      <c r="J592" s="53" t="str">
        <f t="shared" si="74"/>
        <v/>
      </c>
      <c r="K592" s="7" t="str">
        <f>IFERROR(IF(H592-H591&lt;=0,"",J592/SQRT(Table_pg1[[#This Row],[Удельное сопротивление грунта, Ом·м]])),J592/SQRT(Table_pg1[[#This Row],[Удельное сопротивление грунта, Ом·м]]))</f>
        <v/>
      </c>
      <c r="M592" s="62"/>
      <c r="N592" s="44"/>
      <c r="O592" s="43"/>
      <c r="P592" s="7" t="str">
        <f t="shared" si="75"/>
        <v/>
      </c>
      <c r="Q592" s="7" t="str">
        <f>IFERROR(IF(N592-N591&lt;=0,"",P592/SQRT(Table_pg2[[#This Row],[Удельное сопротивление грунта, Ом·м]])),P592/SQRT(Table_pg2[[#This Row],[Удельное сопротивление грунта, Ом·м]]))</f>
        <v/>
      </c>
      <c r="S592" s="62"/>
      <c r="T592" s="44"/>
      <c r="U592" s="43"/>
      <c r="V592" s="7" t="str">
        <f t="shared" si="76"/>
        <v/>
      </c>
      <c r="W592" s="7" t="str">
        <f>IFERROR(IF(T592-T591&lt;=0,"",V592/SQRT(Table_pg3[[#This Row],[Удельное сопротивление грунта, Ом·м]])),V592/SQRT(Table_pg3[[#This Row],[Удельное сопротивление грунта, Ом·м]]))</f>
        <v/>
      </c>
      <c r="Y592" s="62"/>
      <c r="Z592" s="44"/>
      <c r="AA592" s="43"/>
      <c r="AB592" s="7" t="str">
        <f t="shared" si="79"/>
        <v/>
      </c>
      <c r="AC592" s="7" t="str">
        <f>IFERROR(IF(Z592-Z591&lt;=0,"",AB592/SQRT(Table_pg4[[#This Row],[Удельное сопротивление грунта, Ом·м]])),AB592/SQRT(Table_pg4[[#This Row],[Удельное сопротивление грунта, Ом·м]]))</f>
        <v/>
      </c>
      <c r="AE592" s="62"/>
      <c r="AF592" s="44"/>
      <c r="AG592" s="43"/>
      <c r="AH592" s="7" t="str">
        <f t="shared" si="77"/>
        <v/>
      </c>
      <c r="AI592" s="7" t="str">
        <f>IFERROR(IF(AF592-AF591&lt;=0,"",AH592/SQRT(Table_pg5[[#This Row],[Удельное сопротивление грунта, Ом·м]])),AH592/SQRT(Table_pg5[[#This Row],[Удельное сопротивление грунта, Ом·м]]))</f>
        <v/>
      </c>
      <c r="AK592" s="62"/>
      <c r="AL592" s="44"/>
      <c r="AM592" s="43"/>
      <c r="AN592" s="7" t="str">
        <f t="shared" si="70"/>
        <v/>
      </c>
      <c r="AO592" s="7" t="str">
        <f>IFERROR(IF(AL592-AL591&lt;=0,"",AN592/SQRT(Table_pg6[[#This Row],[Удельное сопротивление грунта, Ом·м]])),AN592/SQRT(Table_pg6[[#This Row],[Удельное сопротивление грунта, Ом·м]]))</f>
        <v/>
      </c>
      <c r="AQ592" s="62"/>
      <c r="AR592" s="44"/>
      <c r="AS592" s="43"/>
      <c r="AT592" s="7" t="str">
        <f t="shared" si="78"/>
        <v/>
      </c>
      <c r="AU592" s="7" t="str">
        <f>IFERROR(IF(AR592-AR591&lt;=0,"",AT592/SQRT(Table_pg7[[#This Row],[Удельное сопротивление грунта, Ом·м]])),AT592/SQRT(Table_pg7[[#This Row],[Удельное сопротивление грунта, Ом·м]]))</f>
        <v/>
      </c>
      <c r="AW592" s="62"/>
      <c r="AX592" s="44"/>
      <c r="AY592" s="43"/>
      <c r="AZ592" s="7" t="str">
        <f t="shared" si="71"/>
        <v/>
      </c>
      <c r="BA592" s="7" t="str">
        <f>IFERROR(IF(AX592-AX591&lt;=0,"",AZ592/SQRT(Table_pg8[[#This Row],[Удельное сопротивление грунта, Ом·м]])),AZ592/SQRT(Table_pg8[[#This Row],[Удельное сопротивление грунта, Ом·м]]))</f>
        <v/>
      </c>
      <c r="BC592" s="62"/>
      <c r="BD592" s="44"/>
      <c r="BE592" s="43"/>
      <c r="BF592" s="7" t="str">
        <f t="shared" si="69"/>
        <v/>
      </c>
      <c r="BG592" s="7" t="str">
        <f>IFERROR(IF(BD592-AX611&lt;=0,"",BF592/SQRT(Table_pg9[[#This Row],[Удельное сопротивление грунта, Ом·м]])),BF592/SQRT(Table_pg9[[#This Row],[Удельное сопротивление грунта, Ом·м]]))</f>
        <v/>
      </c>
      <c r="BI592" s="62"/>
      <c r="BJ592" s="44"/>
      <c r="BK592" s="43"/>
      <c r="BL592" s="7" t="str">
        <f t="shared" si="72"/>
        <v/>
      </c>
      <c r="BM592" s="7" t="str">
        <f>IFERROR(IF(BJ592-BD621&lt;=0,"",BL592/SQRT(Table_pg10[[#This Row],[Удельное сопротивление грунта, Ом·м]])),BL592/SQRT(Table_pg10[[#This Row],[Удельное сопротивление грунта, Ом·м]]))</f>
        <v/>
      </c>
    </row>
    <row r="593" spans="1:65">
      <c r="A593" s="42"/>
      <c r="B593" s="44"/>
      <c r="C593" s="43"/>
      <c r="D593" s="7" t="str">
        <f t="shared" si="73"/>
        <v/>
      </c>
      <c r="E593" s="7" t="str">
        <f>IFERROR(IF(B593-B592&lt;=0,"",D593/SQRT(Table_pg[[#This Row],[Удельное сопротивление грунта, Ом·м]])),D593/SQRT(Table_pg[[#This Row],[Удельное сопротивление грунта, Ом·м]]))</f>
        <v/>
      </c>
      <c r="G593" s="49"/>
      <c r="H593" s="59"/>
      <c r="I593" s="56"/>
      <c r="J593" s="52" t="str">
        <f t="shared" si="74"/>
        <v/>
      </c>
      <c r="K593" s="7" t="str">
        <f>IFERROR(IF(H593-H592&lt;=0,"",J593/SQRT(Table_pg1[[#This Row],[Удельное сопротивление грунта, Ом·м]])),J593/SQRT(Table_pg1[[#This Row],[Удельное сопротивление грунта, Ом·м]]))</f>
        <v/>
      </c>
      <c r="M593" s="42"/>
      <c r="N593" s="44"/>
      <c r="O593" s="43"/>
      <c r="P593" s="7" t="str">
        <f t="shared" si="75"/>
        <v/>
      </c>
      <c r="Q593" s="7" t="str">
        <f>IFERROR(IF(N593-N592&lt;=0,"",P593/SQRT(Table_pg2[[#This Row],[Удельное сопротивление грунта, Ом·м]])),P593/SQRT(Table_pg2[[#This Row],[Удельное сопротивление грунта, Ом·м]]))</f>
        <v/>
      </c>
      <c r="S593" s="42"/>
      <c r="T593" s="44"/>
      <c r="U593" s="43"/>
      <c r="V593" s="7" t="str">
        <f t="shared" si="76"/>
        <v/>
      </c>
      <c r="W593" s="7" t="str">
        <f>IFERROR(IF(T593-T592&lt;=0,"",V593/SQRT(Table_pg3[[#This Row],[Удельное сопротивление грунта, Ом·м]])),V593/SQRT(Table_pg3[[#This Row],[Удельное сопротивление грунта, Ом·м]]))</f>
        <v/>
      </c>
      <c r="Y593" s="42"/>
      <c r="Z593" s="44"/>
      <c r="AA593" s="43"/>
      <c r="AB593" s="7" t="str">
        <f t="shared" si="79"/>
        <v/>
      </c>
      <c r="AC593" s="7" t="str">
        <f>IFERROR(IF(Z593-Z592&lt;=0,"",AB593/SQRT(Table_pg4[[#This Row],[Удельное сопротивление грунта, Ом·м]])),AB593/SQRT(Table_pg4[[#This Row],[Удельное сопротивление грунта, Ом·м]]))</f>
        <v/>
      </c>
      <c r="AE593" s="42"/>
      <c r="AF593" s="44"/>
      <c r="AG593" s="43"/>
      <c r="AH593" s="7" t="str">
        <f t="shared" si="77"/>
        <v/>
      </c>
      <c r="AI593" s="7" t="str">
        <f>IFERROR(IF(AF593-AF592&lt;=0,"",AH593/SQRT(Table_pg5[[#This Row],[Удельное сопротивление грунта, Ом·м]])),AH593/SQRT(Table_pg5[[#This Row],[Удельное сопротивление грунта, Ом·м]]))</f>
        <v/>
      </c>
      <c r="AK593" s="42"/>
      <c r="AL593" s="44"/>
      <c r="AM593" s="43"/>
      <c r="AN593" s="7" t="str">
        <f t="shared" si="70"/>
        <v/>
      </c>
      <c r="AO593" s="7" t="str">
        <f>IFERROR(IF(AL593-AL592&lt;=0,"",AN593/SQRT(Table_pg6[[#This Row],[Удельное сопротивление грунта, Ом·м]])),AN593/SQRT(Table_pg6[[#This Row],[Удельное сопротивление грунта, Ом·м]]))</f>
        <v/>
      </c>
      <c r="AQ593" s="42"/>
      <c r="AR593" s="44"/>
      <c r="AS593" s="43"/>
      <c r="AT593" s="7" t="str">
        <f t="shared" si="78"/>
        <v/>
      </c>
      <c r="AU593" s="7" t="str">
        <f>IFERROR(IF(AR593-AR592&lt;=0,"",AT593/SQRT(Table_pg7[[#This Row],[Удельное сопротивление грунта, Ом·м]])),AT593/SQRT(Table_pg7[[#This Row],[Удельное сопротивление грунта, Ом·м]]))</f>
        <v/>
      </c>
      <c r="AW593" s="42"/>
      <c r="AX593" s="44"/>
      <c r="AY593" s="43"/>
      <c r="AZ593" s="7" t="str">
        <f t="shared" si="71"/>
        <v/>
      </c>
      <c r="BA593" s="7" t="str">
        <f>IFERROR(IF(AX593-AX592&lt;=0,"",AZ593/SQRT(Table_pg8[[#This Row],[Удельное сопротивление грунта, Ом·м]])),AZ593/SQRT(Table_pg8[[#This Row],[Удельное сопротивление грунта, Ом·м]]))</f>
        <v/>
      </c>
      <c r="BC593" s="42"/>
      <c r="BD593" s="44"/>
      <c r="BE593" s="43"/>
      <c r="BF593" s="7" t="str">
        <f t="shared" si="69"/>
        <v/>
      </c>
      <c r="BG593" s="7" t="str">
        <f>IFERROR(IF(BD593-AX612&lt;=0,"",BF593/SQRT(Table_pg9[[#This Row],[Удельное сопротивление грунта, Ом·м]])),BF593/SQRT(Table_pg9[[#This Row],[Удельное сопротивление грунта, Ом·м]]))</f>
        <v/>
      </c>
      <c r="BI593" s="42"/>
      <c r="BJ593" s="44"/>
      <c r="BK593" s="43"/>
      <c r="BL593" s="7" t="str">
        <f t="shared" si="72"/>
        <v/>
      </c>
      <c r="BM593" s="7" t="str">
        <f>IFERROR(IF(BJ593-BD622&lt;=0,"",BL593/SQRT(Table_pg10[[#This Row],[Удельное сопротивление грунта, Ом·м]])),BL593/SQRT(Table_pg10[[#This Row],[Удельное сопротивление грунта, Ом·м]]))</f>
        <v/>
      </c>
    </row>
    <row r="594" spans="1:65">
      <c r="A594" s="62"/>
      <c r="B594" s="44"/>
      <c r="C594" s="43"/>
      <c r="D594" s="7" t="str">
        <f t="shared" si="73"/>
        <v/>
      </c>
      <c r="E594" s="7" t="str">
        <f>IFERROR(IF(B594-B593&lt;=0,"",D594/SQRT(Table_pg[[#This Row],[Удельное сопротивление грунта, Ом·м]])),D594/SQRT(Table_pg[[#This Row],[Удельное сопротивление грунта, Ом·м]]))</f>
        <v/>
      </c>
      <c r="G594" s="38"/>
      <c r="H594" s="58"/>
      <c r="I594" s="55"/>
      <c r="J594" s="53" t="str">
        <f t="shared" si="74"/>
        <v/>
      </c>
      <c r="K594" s="7" t="str">
        <f>IFERROR(IF(H594-H593&lt;=0,"",J594/SQRT(Table_pg1[[#This Row],[Удельное сопротивление грунта, Ом·м]])),J594/SQRT(Table_pg1[[#This Row],[Удельное сопротивление грунта, Ом·м]]))</f>
        <v/>
      </c>
      <c r="M594" s="62"/>
      <c r="N594" s="44"/>
      <c r="O594" s="43"/>
      <c r="P594" s="7" t="str">
        <f t="shared" si="75"/>
        <v/>
      </c>
      <c r="Q594" s="7" t="str">
        <f>IFERROR(IF(N594-N593&lt;=0,"",P594/SQRT(Table_pg2[[#This Row],[Удельное сопротивление грунта, Ом·м]])),P594/SQRT(Table_pg2[[#This Row],[Удельное сопротивление грунта, Ом·м]]))</f>
        <v/>
      </c>
      <c r="S594" s="62"/>
      <c r="T594" s="44"/>
      <c r="U594" s="43"/>
      <c r="V594" s="7" t="str">
        <f t="shared" si="76"/>
        <v/>
      </c>
      <c r="W594" s="7" t="str">
        <f>IFERROR(IF(T594-T593&lt;=0,"",V594/SQRT(Table_pg3[[#This Row],[Удельное сопротивление грунта, Ом·м]])),V594/SQRT(Table_pg3[[#This Row],[Удельное сопротивление грунта, Ом·м]]))</f>
        <v/>
      </c>
      <c r="Y594" s="62"/>
      <c r="Z594" s="44"/>
      <c r="AA594" s="43"/>
      <c r="AB594" s="7" t="str">
        <f t="shared" si="79"/>
        <v/>
      </c>
      <c r="AC594" s="7" t="str">
        <f>IFERROR(IF(Z594-Z593&lt;=0,"",AB594/SQRT(Table_pg4[[#This Row],[Удельное сопротивление грунта, Ом·м]])),AB594/SQRT(Table_pg4[[#This Row],[Удельное сопротивление грунта, Ом·м]]))</f>
        <v/>
      </c>
      <c r="AE594" s="62"/>
      <c r="AF594" s="44"/>
      <c r="AG594" s="43"/>
      <c r="AH594" s="7" t="str">
        <f t="shared" si="77"/>
        <v/>
      </c>
      <c r="AI594" s="7" t="str">
        <f>IFERROR(IF(AF594-AF593&lt;=0,"",AH594/SQRT(Table_pg5[[#This Row],[Удельное сопротивление грунта, Ом·м]])),AH594/SQRT(Table_pg5[[#This Row],[Удельное сопротивление грунта, Ом·м]]))</f>
        <v/>
      </c>
      <c r="AK594" s="62"/>
      <c r="AL594" s="44"/>
      <c r="AM594" s="43"/>
      <c r="AN594" s="7" t="str">
        <f t="shared" si="70"/>
        <v/>
      </c>
      <c r="AO594" s="7" t="str">
        <f>IFERROR(IF(AL594-AL593&lt;=0,"",AN594/SQRT(Table_pg6[[#This Row],[Удельное сопротивление грунта, Ом·м]])),AN594/SQRT(Table_pg6[[#This Row],[Удельное сопротивление грунта, Ом·м]]))</f>
        <v/>
      </c>
      <c r="AQ594" s="62"/>
      <c r="AR594" s="44"/>
      <c r="AS594" s="43"/>
      <c r="AT594" s="7" t="str">
        <f t="shared" si="78"/>
        <v/>
      </c>
      <c r="AU594" s="7" t="str">
        <f>IFERROR(IF(AR594-AR593&lt;=0,"",AT594/SQRT(Table_pg7[[#This Row],[Удельное сопротивление грунта, Ом·м]])),AT594/SQRT(Table_pg7[[#This Row],[Удельное сопротивление грунта, Ом·м]]))</f>
        <v/>
      </c>
      <c r="AW594" s="62"/>
      <c r="AX594" s="44"/>
      <c r="AY594" s="43"/>
      <c r="AZ594" s="7" t="str">
        <f t="shared" si="71"/>
        <v/>
      </c>
      <c r="BA594" s="7" t="str">
        <f>IFERROR(IF(AX594-AX593&lt;=0,"",AZ594/SQRT(Table_pg8[[#This Row],[Удельное сопротивление грунта, Ом·м]])),AZ594/SQRT(Table_pg8[[#This Row],[Удельное сопротивление грунта, Ом·м]]))</f>
        <v/>
      </c>
      <c r="BC594" s="62"/>
      <c r="BD594" s="44"/>
      <c r="BE594" s="43"/>
      <c r="BF594" s="7" t="str">
        <f t="shared" si="69"/>
        <v/>
      </c>
      <c r="BG594" s="7" t="str">
        <f>IFERROR(IF(BD594-AX613&lt;=0,"",BF594/SQRT(Table_pg9[[#This Row],[Удельное сопротивление грунта, Ом·м]])),BF594/SQRT(Table_pg9[[#This Row],[Удельное сопротивление грунта, Ом·м]]))</f>
        <v/>
      </c>
      <c r="BI594" s="62"/>
      <c r="BJ594" s="44"/>
      <c r="BK594" s="43"/>
      <c r="BL594" s="7" t="str">
        <f t="shared" si="72"/>
        <v/>
      </c>
      <c r="BM594" s="7" t="str">
        <f>IFERROR(IF(BJ594-BD623&lt;=0,"",BL594/SQRT(Table_pg10[[#This Row],[Удельное сопротивление грунта, Ом·м]])),BL594/SQRT(Table_pg10[[#This Row],[Удельное сопротивление грунта, Ом·м]]))</f>
        <v/>
      </c>
    </row>
    <row r="595" spans="1:65">
      <c r="A595" s="42"/>
      <c r="B595" s="44"/>
      <c r="C595" s="43"/>
      <c r="D595" s="7" t="str">
        <f t="shared" si="73"/>
        <v/>
      </c>
      <c r="E595" s="7" t="str">
        <f>IFERROR(IF(B595-B594&lt;=0,"",D595/SQRT(Table_pg[[#This Row],[Удельное сопротивление грунта, Ом·м]])),D595/SQRT(Table_pg[[#This Row],[Удельное сопротивление грунта, Ом·м]]))</f>
        <v/>
      </c>
      <c r="G595" s="49"/>
      <c r="H595" s="59"/>
      <c r="I595" s="56"/>
      <c r="J595" s="52" t="str">
        <f t="shared" si="74"/>
        <v/>
      </c>
      <c r="K595" s="7" t="str">
        <f>IFERROR(IF(H595-H594&lt;=0,"",J595/SQRT(Table_pg1[[#This Row],[Удельное сопротивление грунта, Ом·м]])),J595/SQRT(Table_pg1[[#This Row],[Удельное сопротивление грунта, Ом·м]]))</f>
        <v/>
      </c>
      <c r="M595" s="42"/>
      <c r="N595" s="44"/>
      <c r="O595" s="43"/>
      <c r="P595" s="7" t="str">
        <f t="shared" si="75"/>
        <v/>
      </c>
      <c r="Q595" s="7" t="str">
        <f>IFERROR(IF(N595-N594&lt;=0,"",P595/SQRT(Table_pg2[[#This Row],[Удельное сопротивление грунта, Ом·м]])),P595/SQRT(Table_pg2[[#This Row],[Удельное сопротивление грунта, Ом·м]]))</f>
        <v/>
      </c>
      <c r="S595" s="42"/>
      <c r="T595" s="44"/>
      <c r="U595" s="43"/>
      <c r="V595" s="7" t="str">
        <f t="shared" si="76"/>
        <v/>
      </c>
      <c r="W595" s="7" t="str">
        <f>IFERROR(IF(T595-T594&lt;=0,"",V595/SQRT(Table_pg3[[#This Row],[Удельное сопротивление грунта, Ом·м]])),V595/SQRT(Table_pg3[[#This Row],[Удельное сопротивление грунта, Ом·м]]))</f>
        <v/>
      </c>
      <c r="Y595" s="42"/>
      <c r="Z595" s="44"/>
      <c r="AA595" s="43"/>
      <c r="AB595" s="7" t="str">
        <f t="shared" si="79"/>
        <v/>
      </c>
      <c r="AC595" s="7" t="str">
        <f>IFERROR(IF(Z595-Z594&lt;=0,"",AB595/SQRT(Table_pg4[[#This Row],[Удельное сопротивление грунта, Ом·м]])),AB595/SQRT(Table_pg4[[#This Row],[Удельное сопротивление грунта, Ом·м]]))</f>
        <v/>
      </c>
      <c r="AE595" s="42"/>
      <c r="AF595" s="44"/>
      <c r="AG595" s="43"/>
      <c r="AH595" s="7" t="str">
        <f t="shared" si="77"/>
        <v/>
      </c>
      <c r="AI595" s="7" t="str">
        <f>IFERROR(IF(AF595-AF594&lt;=0,"",AH595/SQRT(Table_pg5[[#This Row],[Удельное сопротивление грунта, Ом·м]])),AH595/SQRT(Table_pg5[[#This Row],[Удельное сопротивление грунта, Ом·м]]))</f>
        <v/>
      </c>
      <c r="AK595" s="42"/>
      <c r="AL595" s="44"/>
      <c r="AM595" s="43"/>
      <c r="AN595" s="7" t="str">
        <f t="shared" si="70"/>
        <v/>
      </c>
      <c r="AO595" s="7" t="str">
        <f>IFERROR(IF(AL595-AL594&lt;=0,"",AN595/SQRT(Table_pg6[[#This Row],[Удельное сопротивление грунта, Ом·м]])),AN595/SQRT(Table_pg6[[#This Row],[Удельное сопротивление грунта, Ом·м]]))</f>
        <v/>
      </c>
      <c r="AQ595" s="42"/>
      <c r="AR595" s="44"/>
      <c r="AS595" s="43"/>
      <c r="AT595" s="7" t="str">
        <f t="shared" si="78"/>
        <v/>
      </c>
      <c r="AU595" s="7" t="str">
        <f>IFERROR(IF(AR595-AR594&lt;=0,"",AT595/SQRT(Table_pg7[[#This Row],[Удельное сопротивление грунта, Ом·м]])),AT595/SQRT(Table_pg7[[#This Row],[Удельное сопротивление грунта, Ом·м]]))</f>
        <v/>
      </c>
      <c r="AW595" s="42"/>
      <c r="AX595" s="44"/>
      <c r="AY595" s="43"/>
      <c r="AZ595" s="7" t="str">
        <f t="shared" si="71"/>
        <v/>
      </c>
      <c r="BA595" s="7" t="str">
        <f>IFERROR(IF(AX595-AX594&lt;=0,"",AZ595/SQRT(Table_pg8[[#This Row],[Удельное сопротивление грунта, Ом·м]])),AZ595/SQRT(Table_pg8[[#This Row],[Удельное сопротивление грунта, Ом·м]]))</f>
        <v/>
      </c>
      <c r="BC595" s="42"/>
      <c r="BD595" s="44"/>
      <c r="BE595" s="43"/>
      <c r="BF595" s="7" t="str">
        <f t="shared" si="69"/>
        <v/>
      </c>
      <c r="BG595" s="7" t="str">
        <f>IFERROR(IF(BD595-AX614&lt;=0,"",BF595/SQRT(Table_pg9[[#This Row],[Удельное сопротивление грунта, Ом·м]])),BF595/SQRT(Table_pg9[[#This Row],[Удельное сопротивление грунта, Ом·м]]))</f>
        <v/>
      </c>
      <c r="BI595" s="42"/>
      <c r="BJ595" s="44"/>
      <c r="BK595" s="43"/>
      <c r="BL595" s="7" t="str">
        <f t="shared" si="72"/>
        <v/>
      </c>
      <c r="BM595" s="7" t="str">
        <f>IFERROR(IF(BJ595-BD624&lt;=0,"",BL595/SQRT(Table_pg10[[#This Row],[Удельное сопротивление грунта, Ом·м]])),BL595/SQRT(Table_pg10[[#This Row],[Удельное сопротивление грунта, Ом·м]]))</f>
        <v/>
      </c>
    </row>
    <row r="596" spans="1:65">
      <c r="A596" s="62"/>
      <c r="B596" s="44"/>
      <c r="C596" s="43"/>
      <c r="D596" s="7" t="str">
        <f t="shared" si="73"/>
        <v/>
      </c>
      <c r="E596" s="7" t="str">
        <f>IFERROR(IF(B596-B595&lt;=0,"",D596/SQRT(Table_pg[[#This Row],[Удельное сопротивление грунта, Ом·м]])),D596/SQRT(Table_pg[[#This Row],[Удельное сопротивление грунта, Ом·м]]))</f>
        <v/>
      </c>
      <c r="G596" s="38"/>
      <c r="H596" s="58"/>
      <c r="I596" s="55"/>
      <c r="J596" s="53" t="str">
        <f t="shared" si="74"/>
        <v/>
      </c>
      <c r="K596" s="7" t="str">
        <f>IFERROR(IF(H596-H595&lt;=0,"",J596/SQRT(Table_pg1[[#This Row],[Удельное сопротивление грунта, Ом·м]])),J596/SQRT(Table_pg1[[#This Row],[Удельное сопротивление грунта, Ом·м]]))</f>
        <v/>
      </c>
      <c r="M596" s="62"/>
      <c r="N596" s="44"/>
      <c r="O596" s="43"/>
      <c r="P596" s="7" t="str">
        <f t="shared" si="75"/>
        <v/>
      </c>
      <c r="Q596" s="7" t="str">
        <f>IFERROR(IF(N596-N595&lt;=0,"",P596/SQRT(Table_pg2[[#This Row],[Удельное сопротивление грунта, Ом·м]])),P596/SQRT(Table_pg2[[#This Row],[Удельное сопротивление грунта, Ом·м]]))</f>
        <v/>
      </c>
      <c r="S596" s="62"/>
      <c r="T596" s="44"/>
      <c r="U596" s="43"/>
      <c r="V596" s="7" t="str">
        <f t="shared" si="76"/>
        <v/>
      </c>
      <c r="W596" s="7" t="str">
        <f>IFERROR(IF(T596-T595&lt;=0,"",V596/SQRT(Table_pg3[[#This Row],[Удельное сопротивление грунта, Ом·м]])),V596/SQRT(Table_pg3[[#This Row],[Удельное сопротивление грунта, Ом·м]]))</f>
        <v/>
      </c>
      <c r="Y596" s="62"/>
      <c r="Z596" s="44"/>
      <c r="AA596" s="43"/>
      <c r="AB596" s="7" t="str">
        <f t="shared" si="79"/>
        <v/>
      </c>
      <c r="AC596" s="7" t="str">
        <f>IFERROR(IF(Z596-Z595&lt;=0,"",AB596/SQRT(Table_pg4[[#This Row],[Удельное сопротивление грунта, Ом·м]])),AB596/SQRT(Table_pg4[[#This Row],[Удельное сопротивление грунта, Ом·м]]))</f>
        <v/>
      </c>
      <c r="AE596" s="62"/>
      <c r="AF596" s="44"/>
      <c r="AG596" s="43"/>
      <c r="AH596" s="7" t="str">
        <f t="shared" si="77"/>
        <v/>
      </c>
      <c r="AI596" s="7" t="str">
        <f>IFERROR(IF(AF596-AF595&lt;=0,"",AH596/SQRT(Table_pg5[[#This Row],[Удельное сопротивление грунта, Ом·м]])),AH596/SQRT(Table_pg5[[#This Row],[Удельное сопротивление грунта, Ом·м]]))</f>
        <v/>
      </c>
      <c r="AK596" s="62"/>
      <c r="AL596" s="44"/>
      <c r="AM596" s="43"/>
      <c r="AN596" s="7" t="str">
        <f t="shared" si="70"/>
        <v/>
      </c>
      <c r="AO596" s="7" t="str">
        <f>IFERROR(IF(AL596-AL595&lt;=0,"",AN596/SQRT(Table_pg6[[#This Row],[Удельное сопротивление грунта, Ом·м]])),AN596/SQRT(Table_pg6[[#This Row],[Удельное сопротивление грунта, Ом·м]]))</f>
        <v/>
      </c>
      <c r="AQ596" s="62"/>
      <c r="AR596" s="44"/>
      <c r="AS596" s="43"/>
      <c r="AT596" s="7" t="str">
        <f t="shared" si="78"/>
        <v/>
      </c>
      <c r="AU596" s="7" t="str">
        <f>IFERROR(IF(AR596-AR595&lt;=0,"",AT596/SQRT(Table_pg7[[#This Row],[Удельное сопротивление грунта, Ом·м]])),AT596/SQRT(Table_pg7[[#This Row],[Удельное сопротивление грунта, Ом·м]]))</f>
        <v/>
      </c>
      <c r="AW596" s="62"/>
      <c r="AX596" s="44"/>
      <c r="AY596" s="43"/>
      <c r="AZ596" s="7" t="str">
        <f t="shared" si="71"/>
        <v/>
      </c>
      <c r="BA596" s="7" t="str">
        <f>IFERROR(IF(AX596-AX595&lt;=0,"",AZ596/SQRT(Table_pg8[[#This Row],[Удельное сопротивление грунта, Ом·м]])),AZ596/SQRT(Table_pg8[[#This Row],[Удельное сопротивление грунта, Ом·м]]))</f>
        <v/>
      </c>
      <c r="BC596" s="62"/>
      <c r="BD596" s="44"/>
      <c r="BE596" s="43"/>
      <c r="BF596" s="7" t="str">
        <f t="shared" si="69"/>
        <v/>
      </c>
      <c r="BG596" s="7" t="str">
        <f>IFERROR(IF(BD596-AX615&lt;=0,"",BF596/SQRT(Table_pg9[[#This Row],[Удельное сопротивление грунта, Ом·м]])),BF596/SQRT(Table_pg9[[#This Row],[Удельное сопротивление грунта, Ом·м]]))</f>
        <v/>
      </c>
      <c r="BI596" s="62"/>
      <c r="BJ596" s="44"/>
      <c r="BK596" s="43"/>
      <c r="BL596" s="7" t="str">
        <f t="shared" si="72"/>
        <v/>
      </c>
      <c r="BM596" s="7" t="str">
        <f>IFERROR(IF(BJ596-BD625&lt;=0,"",BL596/SQRT(Table_pg10[[#This Row],[Удельное сопротивление грунта, Ом·м]])),BL596/SQRT(Table_pg10[[#This Row],[Удельное сопротивление грунта, Ом·м]]))</f>
        <v/>
      </c>
    </row>
    <row r="597" spans="1:65">
      <c r="A597" s="42"/>
      <c r="B597" s="44"/>
      <c r="C597" s="43"/>
      <c r="D597" s="7" t="str">
        <f t="shared" si="73"/>
        <v/>
      </c>
      <c r="E597" s="7" t="str">
        <f>IFERROR(IF(B597-B596&lt;=0,"",D597/SQRT(Table_pg[[#This Row],[Удельное сопротивление грунта, Ом·м]])),D597/SQRT(Table_pg[[#This Row],[Удельное сопротивление грунта, Ом·м]]))</f>
        <v/>
      </c>
      <c r="G597" s="49"/>
      <c r="H597" s="59"/>
      <c r="I597" s="56"/>
      <c r="J597" s="52" t="str">
        <f t="shared" si="74"/>
        <v/>
      </c>
      <c r="K597" s="7" t="str">
        <f>IFERROR(IF(H597-H596&lt;=0,"",J597/SQRT(Table_pg1[[#This Row],[Удельное сопротивление грунта, Ом·м]])),J597/SQRT(Table_pg1[[#This Row],[Удельное сопротивление грунта, Ом·м]]))</f>
        <v/>
      </c>
      <c r="M597" s="42"/>
      <c r="N597" s="44"/>
      <c r="O597" s="43"/>
      <c r="P597" s="7" t="str">
        <f t="shared" si="75"/>
        <v/>
      </c>
      <c r="Q597" s="7" t="str">
        <f>IFERROR(IF(N597-N596&lt;=0,"",P597/SQRT(Table_pg2[[#This Row],[Удельное сопротивление грунта, Ом·м]])),P597/SQRT(Table_pg2[[#This Row],[Удельное сопротивление грунта, Ом·м]]))</f>
        <v/>
      </c>
      <c r="S597" s="42"/>
      <c r="T597" s="44"/>
      <c r="U597" s="43"/>
      <c r="V597" s="7" t="str">
        <f t="shared" si="76"/>
        <v/>
      </c>
      <c r="W597" s="7" t="str">
        <f>IFERROR(IF(T597-T596&lt;=0,"",V597/SQRT(Table_pg3[[#This Row],[Удельное сопротивление грунта, Ом·м]])),V597/SQRT(Table_pg3[[#This Row],[Удельное сопротивление грунта, Ом·м]]))</f>
        <v/>
      </c>
      <c r="Y597" s="42"/>
      <c r="Z597" s="44"/>
      <c r="AA597" s="43"/>
      <c r="AB597" s="7" t="str">
        <f t="shared" si="79"/>
        <v/>
      </c>
      <c r="AC597" s="7" t="str">
        <f>IFERROR(IF(Z597-Z596&lt;=0,"",AB597/SQRT(Table_pg4[[#This Row],[Удельное сопротивление грунта, Ом·м]])),AB597/SQRT(Table_pg4[[#This Row],[Удельное сопротивление грунта, Ом·м]]))</f>
        <v/>
      </c>
      <c r="AE597" s="42"/>
      <c r="AF597" s="44"/>
      <c r="AG597" s="43"/>
      <c r="AH597" s="7" t="str">
        <f t="shared" si="77"/>
        <v/>
      </c>
      <c r="AI597" s="7" t="str">
        <f>IFERROR(IF(AF597-AF596&lt;=0,"",AH597/SQRT(Table_pg5[[#This Row],[Удельное сопротивление грунта, Ом·м]])),AH597/SQRT(Table_pg5[[#This Row],[Удельное сопротивление грунта, Ом·м]]))</f>
        <v/>
      </c>
      <c r="AK597" s="42"/>
      <c r="AL597" s="44"/>
      <c r="AM597" s="43"/>
      <c r="AN597" s="7" t="str">
        <f t="shared" si="70"/>
        <v/>
      </c>
      <c r="AO597" s="7" t="str">
        <f>IFERROR(IF(AL597-AL596&lt;=0,"",AN597/SQRT(Table_pg6[[#This Row],[Удельное сопротивление грунта, Ом·м]])),AN597/SQRT(Table_pg6[[#This Row],[Удельное сопротивление грунта, Ом·м]]))</f>
        <v/>
      </c>
      <c r="AQ597" s="42"/>
      <c r="AR597" s="44"/>
      <c r="AS597" s="43"/>
      <c r="AT597" s="7" t="str">
        <f t="shared" si="78"/>
        <v/>
      </c>
      <c r="AU597" s="7" t="str">
        <f>IFERROR(IF(AR597-AR596&lt;=0,"",AT597/SQRT(Table_pg7[[#This Row],[Удельное сопротивление грунта, Ом·м]])),AT597/SQRT(Table_pg7[[#This Row],[Удельное сопротивление грунта, Ом·м]]))</f>
        <v/>
      </c>
      <c r="AW597" s="42"/>
      <c r="AX597" s="44"/>
      <c r="AY597" s="43"/>
      <c r="AZ597" s="7" t="str">
        <f t="shared" si="71"/>
        <v/>
      </c>
      <c r="BA597" s="7" t="str">
        <f>IFERROR(IF(AX597-AX596&lt;=0,"",AZ597/SQRT(Table_pg8[[#This Row],[Удельное сопротивление грунта, Ом·м]])),AZ597/SQRT(Table_pg8[[#This Row],[Удельное сопротивление грунта, Ом·м]]))</f>
        <v/>
      </c>
      <c r="BC597" s="42"/>
      <c r="BD597" s="44"/>
      <c r="BE597" s="43"/>
      <c r="BF597" s="7" t="str">
        <f t="shared" si="69"/>
        <v/>
      </c>
      <c r="BG597" s="7" t="str">
        <f>IFERROR(IF(BD597-AX616&lt;=0,"",BF597/SQRT(Table_pg9[[#This Row],[Удельное сопротивление грунта, Ом·м]])),BF597/SQRT(Table_pg9[[#This Row],[Удельное сопротивление грунта, Ом·м]]))</f>
        <v/>
      </c>
      <c r="BI597" s="42"/>
      <c r="BJ597" s="44"/>
      <c r="BK597" s="43"/>
      <c r="BL597" s="7" t="str">
        <f t="shared" si="72"/>
        <v/>
      </c>
      <c r="BM597" s="7" t="str">
        <f>IFERROR(IF(BJ597-BD626&lt;=0,"",BL597/SQRT(Table_pg10[[#This Row],[Удельное сопротивление грунта, Ом·м]])),BL597/SQRT(Table_pg10[[#This Row],[Удельное сопротивление грунта, Ом·м]]))</f>
        <v/>
      </c>
    </row>
    <row r="598" spans="1:65">
      <c r="A598" s="62"/>
      <c r="B598" s="44"/>
      <c r="C598" s="43"/>
      <c r="D598" s="7" t="str">
        <f t="shared" si="73"/>
        <v/>
      </c>
      <c r="E598" s="7" t="str">
        <f>IFERROR(IF(B598-B597&lt;=0,"",D598/SQRT(Table_pg[[#This Row],[Удельное сопротивление грунта, Ом·м]])),D598/SQRT(Table_pg[[#This Row],[Удельное сопротивление грунта, Ом·м]]))</f>
        <v/>
      </c>
      <c r="G598" s="38"/>
      <c r="H598" s="58"/>
      <c r="I598" s="55"/>
      <c r="J598" s="53" t="str">
        <f t="shared" si="74"/>
        <v/>
      </c>
      <c r="K598" s="7" t="str">
        <f>IFERROR(IF(H598-H597&lt;=0,"",J598/SQRT(Table_pg1[[#This Row],[Удельное сопротивление грунта, Ом·м]])),J598/SQRT(Table_pg1[[#This Row],[Удельное сопротивление грунта, Ом·м]]))</f>
        <v/>
      </c>
      <c r="M598" s="62"/>
      <c r="N598" s="44"/>
      <c r="O598" s="43"/>
      <c r="P598" s="7" t="str">
        <f t="shared" si="75"/>
        <v/>
      </c>
      <c r="Q598" s="7" t="str">
        <f>IFERROR(IF(N598-N597&lt;=0,"",P598/SQRT(Table_pg2[[#This Row],[Удельное сопротивление грунта, Ом·м]])),P598/SQRT(Table_pg2[[#This Row],[Удельное сопротивление грунта, Ом·м]]))</f>
        <v/>
      </c>
      <c r="S598" s="62"/>
      <c r="T598" s="44"/>
      <c r="U598" s="43"/>
      <c r="V598" s="7" t="str">
        <f t="shared" si="76"/>
        <v/>
      </c>
      <c r="W598" s="7" t="str">
        <f>IFERROR(IF(T598-T597&lt;=0,"",V598/SQRT(Table_pg3[[#This Row],[Удельное сопротивление грунта, Ом·м]])),V598/SQRT(Table_pg3[[#This Row],[Удельное сопротивление грунта, Ом·м]]))</f>
        <v/>
      </c>
      <c r="Y598" s="62"/>
      <c r="Z598" s="44"/>
      <c r="AA598" s="43"/>
      <c r="AB598" s="7" t="str">
        <f t="shared" si="79"/>
        <v/>
      </c>
      <c r="AC598" s="7" t="str">
        <f>IFERROR(IF(Z598-Z597&lt;=0,"",AB598/SQRT(Table_pg4[[#This Row],[Удельное сопротивление грунта, Ом·м]])),AB598/SQRT(Table_pg4[[#This Row],[Удельное сопротивление грунта, Ом·м]]))</f>
        <v/>
      </c>
      <c r="AE598" s="62"/>
      <c r="AF598" s="44"/>
      <c r="AG598" s="43"/>
      <c r="AH598" s="7" t="str">
        <f t="shared" si="77"/>
        <v/>
      </c>
      <c r="AI598" s="7" t="str">
        <f>IFERROR(IF(AF598-AF597&lt;=0,"",AH598/SQRT(Table_pg5[[#This Row],[Удельное сопротивление грунта, Ом·м]])),AH598/SQRT(Table_pg5[[#This Row],[Удельное сопротивление грунта, Ом·м]]))</f>
        <v/>
      </c>
      <c r="AK598" s="62"/>
      <c r="AL598" s="44"/>
      <c r="AM598" s="43"/>
      <c r="AN598" s="7" t="str">
        <f t="shared" si="70"/>
        <v/>
      </c>
      <c r="AO598" s="7" t="str">
        <f>IFERROR(IF(AL598-AL597&lt;=0,"",AN598/SQRT(Table_pg6[[#This Row],[Удельное сопротивление грунта, Ом·м]])),AN598/SQRT(Table_pg6[[#This Row],[Удельное сопротивление грунта, Ом·м]]))</f>
        <v/>
      </c>
      <c r="AQ598" s="62"/>
      <c r="AR598" s="44"/>
      <c r="AS598" s="43"/>
      <c r="AT598" s="7" t="str">
        <f t="shared" si="78"/>
        <v/>
      </c>
      <c r="AU598" s="7" t="str">
        <f>IFERROR(IF(AR598-AR597&lt;=0,"",AT598/SQRT(Table_pg7[[#This Row],[Удельное сопротивление грунта, Ом·м]])),AT598/SQRT(Table_pg7[[#This Row],[Удельное сопротивление грунта, Ом·м]]))</f>
        <v/>
      </c>
      <c r="AW598" s="62"/>
      <c r="AX598" s="44"/>
      <c r="AY598" s="43"/>
      <c r="AZ598" s="7" t="str">
        <f t="shared" si="71"/>
        <v/>
      </c>
      <c r="BA598" s="7" t="str">
        <f>IFERROR(IF(AX598-AX597&lt;=0,"",AZ598/SQRT(Table_pg8[[#This Row],[Удельное сопротивление грунта, Ом·м]])),AZ598/SQRT(Table_pg8[[#This Row],[Удельное сопротивление грунта, Ом·м]]))</f>
        <v/>
      </c>
      <c r="BC598" s="62"/>
      <c r="BD598" s="44"/>
      <c r="BE598" s="43"/>
      <c r="BF598" s="7" t="str">
        <f t="shared" si="69"/>
        <v/>
      </c>
      <c r="BG598" s="7" t="str">
        <f>IFERROR(IF(BD598-AX617&lt;=0,"",BF598/SQRT(Table_pg9[[#This Row],[Удельное сопротивление грунта, Ом·м]])),BF598/SQRT(Table_pg9[[#This Row],[Удельное сопротивление грунта, Ом·м]]))</f>
        <v/>
      </c>
      <c r="BI598" s="62"/>
      <c r="BJ598" s="44"/>
      <c r="BK598" s="43"/>
      <c r="BL598" s="7" t="str">
        <f t="shared" si="72"/>
        <v/>
      </c>
      <c r="BM598" s="7" t="str">
        <f>IFERROR(IF(BJ598-BD627&lt;=0,"",BL598/SQRT(Table_pg10[[#This Row],[Удельное сопротивление грунта, Ом·м]])),BL598/SQRT(Table_pg10[[#This Row],[Удельное сопротивление грунта, Ом·м]]))</f>
        <v/>
      </c>
    </row>
    <row r="599" spans="1:65">
      <c r="A599" s="42"/>
      <c r="B599" s="44"/>
      <c r="C599" s="43"/>
      <c r="D599" s="7" t="str">
        <f t="shared" si="73"/>
        <v/>
      </c>
      <c r="E599" s="7" t="str">
        <f>IFERROR(IF(B599-B598&lt;=0,"",D599/SQRT(Table_pg[[#This Row],[Удельное сопротивление грунта, Ом·м]])),D599/SQRT(Table_pg[[#This Row],[Удельное сопротивление грунта, Ом·м]]))</f>
        <v/>
      </c>
      <c r="G599" s="49"/>
      <c r="H599" s="59"/>
      <c r="I599" s="56"/>
      <c r="J599" s="52" t="str">
        <f t="shared" si="74"/>
        <v/>
      </c>
      <c r="K599" s="7" t="str">
        <f>IFERROR(IF(H599-H598&lt;=0,"",J599/SQRT(Table_pg1[[#This Row],[Удельное сопротивление грунта, Ом·м]])),J599/SQRT(Table_pg1[[#This Row],[Удельное сопротивление грунта, Ом·м]]))</f>
        <v/>
      </c>
      <c r="M599" s="42"/>
      <c r="N599" s="44"/>
      <c r="O599" s="43"/>
      <c r="P599" s="7" t="str">
        <f t="shared" si="75"/>
        <v/>
      </c>
      <c r="Q599" s="7" t="str">
        <f>IFERROR(IF(N599-N598&lt;=0,"",P599/SQRT(Table_pg2[[#This Row],[Удельное сопротивление грунта, Ом·м]])),P599/SQRT(Table_pg2[[#This Row],[Удельное сопротивление грунта, Ом·м]]))</f>
        <v/>
      </c>
      <c r="S599" s="42"/>
      <c r="T599" s="44"/>
      <c r="U599" s="43"/>
      <c r="V599" s="7" t="str">
        <f t="shared" si="76"/>
        <v/>
      </c>
      <c r="W599" s="7" t="str">
        <f>IFERROR(IF(T599-T598&lt;=0,"",V599/SQRT(Table_pg3[[#This Row],[Удельное сопротивление грунта, Ом·м]])),V599/SQRT(Table_pg3[[#This Row],[Удельное сопротивление грунта, Ом·м]]))</f>
        <v/>
      </c>
      <c r="Y599" s="42"/>
      <c r="Z599" s="44"/>
      <c r="AA599" s="43"/>
      <c r="AB599" s="7" t="str">
        <f t="shared" si="79"/>
        <v/>
      </c>
      <c r="AC599" s="7" t="str">
        <f>IFERROR(IF(Z599-Z598&lt;=0,"",AB599/SQRT(Table_pg4[[#This Row],[Удельное сопротивление грунта, Ом·м]])),AB599/SQRT(Table_pg4[[#This Row],[Удельное сопротивление грунта, Ом·м]]))</f>
        <v/>
      </c>
      <c r="AE599" s="42"/>
      <c r="AF599" s="44"/>
      <c r="AG599" s="43"/>
      <c r="AH599" s="7" t="str">
        <f t="shared" si="77"/>
        <v/>
      </c>
      <c r="AI599" s="7" t="str">
        <f>IFERROR(IF(AF599-AF598&lt;=0,"",AH599/SQRT(Table_pg5[[#This Row],[Удельное сопротивление грунта, Ом·м]])),AH599/SQRT(Table_pg5[[#This Row],[Удельное сопротивление грунта, Ом·м]]))</f>
        <v/>
      </c>
      <c r="AK599" s="42"/>
      <c r="AL599" s="44"/>
      <c r="AM599" s="43"/>
      <c r="AN599" s="7" t="str">
        <f t="shared" si="70"/>
        <v/>
      </c>
      <c r="AO599" s="7" t="str">
        <f>IFERROR(IF(AL599-AL598&lt;=0,"",AN599/SQRT(Table_pg6[[#This Row],[Удельное сопротивление грунта, Ом·м]])),AN599/SQRT(Table_pg6[[#This Row],[Удельное сопротивление грунта, Ом·м]]))</f>
        <v/>
      </c>
      <c r="AQ599" s="42"/>
      <c r="AR599" s="44"/>
      <c r="AS599" s="43"/>
      <c r="AT599" s="7" t="str">
        <f t="shared" si="78"/>
        <v/>
      </c>
      <c r="AU599" s="7" t="str">
        <f>IFERROR(IF(AR599-AR598&lt;=0,"",AT599/SQRT(Table_pg7[[#This Row],[Удельное сопротивление грунта, Ом·м]])),AT599/SQRT(Table_pg7[[#This Row],[Удельное сопротивление грунта, Ом·м]]))</f>
        <v/>
      </c>
      <c r="AW599" s="42"/>
      <c r="AX599" s="44"/>
      <c r="AY599" s="43"/>
      <c r="AZ599" s="7" t="str">
        <f t="shared" si="71"/>
        <v/>
      </c>
      <c r="BA599" s="7" t="str">
        <f>IFERROR(IF(AX599-AX598&lt;=0,"",AZ599/SQRT(Table_pg8[[#This Row],[Удельное сопротивление грунта, Ом·м]])),AZ599/SQRT(Table_pg8[[#This Row],[Удельное сопротивление грунта, Ом·м]]))</f>
        <v/>
      </c>
      <c r="BC599" s="42"/>
      <c r="BD599" s="44"/>
      <c r="BE599" s="43"/>
      <c r="BF599" s="7" t="str">
        <f t="shared" si="69"/>
        <v/>
      </c>
      <c r="BG599" s="7" t="str">
        <f>IFERROR(IF(BD599-AX618&lt;=0,"",BF599/SQRT(Table_pg9[[#This Row],[Удельное сопротивление грунта, Ом·м]])),BF599/SQRT(Table_pg9[[#This Row],[Удельное сопротивление грунта, Ом·м]]))</f>
        <v/>
      </c>
      <c r="BI599" s="42"/>
      <c r="BJ599" s="44"/>
      <c r="BK599" s="43"/>
      <c r="BL599" s="7" t="str">
        <f t="shared" si="72"/>
        <v/>
      </c>
      <c r="BM599" s="7" t="str">
        <f>IFERROR(IF(BJ599-BD628&lt;=0,"",BL599/SQRT(Table_pg10[[#This Row],[Удельное сопротивление грунта, Ом·м]])),BL599/SQRT(Table_pg10[[#This Row],[Удельное сопротивление грунта, Ом·м]]))</f>
        <v/>
      </c>
    </row>
    <row r="600" spans="1:65">
      <c r="A600" s="62"/>
      <c r="B600" s="44"/>
      <c r="C600" s="43"/>
      <c r="D600" s="7" t="str">
        <f t="shared" si="73"/>
        <v/>
      </c>
      <c r="E600" s="7" t="str">
        <f>IFERROR(IF(B600-B599&lt;=0,"",D600/SQRT(Table_pg[[#This Row],[Удельное сопротивление грунта, Ом·м]])),D600/SQRT(Table_pg[[#This Row],[Удельное сопротивление грунта, Ом·м]]))</f>
        <v/>
      </c>
      <c r="G600" s="38"/>
      <c r="H600" s="58"/>
      <c r="I600" s="55"/>
      <c r="J600" s="53" t="str">
        <f t="shared" si="74"/>
        <v/>
      </c>
      <c r="K600" s="7" t="str">
        <f>IFERROR(IF(H600-H599&lt;=0,"",J600/SQRT(Table_pg1[[#This Row],[Удельное сопротивление грунта, Ом·м]])),J600/SQRT(Table_pg1[[#This Row],[Удельное сопротивление грунта, Ом·м]]))</f>
        <v/>
      </c>
      <c r="M600" s="62"/>
      <c r="N600" s="44"/>
      <c r="O600" s="43"/>
      <c r="P600" s="7" t="str">
        <f t="shared" si="75"/>
        <v/>
      </c>
      <c r="Q600" s="7" t="str">
        <f>IFERROR(IF(N600-N599&lt;=0,"",P600/SQRT(Table_pg2[[#This Row],[Удельное сопротивление грунта, Ом·м]])),P600/SQRT(Table_pg2[[#This Row],[Удельное сопротивление грунта, Ом·м]]))</f>
        <v/>
      </c>
      <c r="S600" s="62"/>
      <c r="T600" s="44"/>
      <c r="U600" s="43"/>
      <c r="V600" s="7" t="str">
        <f t="shared" si="76"/>
        <v/>
      </c>
      <c r="W600" s="7" t="str">
        <f>IFERROR(IF(T600-T599&lt;=0,"",V600/SQRT(Table_pg3[[#This Row],[Удельное сопротивление грунта, Ом·м]])),V600/SQRT(Table_pg3[[#This Row],[Удельное сопротивление грунта, Ом·м]]))</f>
        <v/>
      </c>
      <c r="Y600" s="62"/>
      <c r="Z600" s="44"/>
      <c r="AA600" s="43"/>
      <c r="AB600" s="7" t="str">
        <f t="shared" si="79"/>
        <v/>
      </c>
      <c r="AC600" s="7" t="str">
        <f>IFERROR(IF(Z600-Z599&lt;=0,"",AB600/SQRT(Table_pg4[[#This Row],[Удельное сопротивление грунта, Ом·м]])),AB600/SQRT(Table_pg4[[#This Row],[Удельное сопротивление грунта, Ом·м]]))</f>
        <v/>
      </c>
      <c r="AE600" s="62"/>
      <c r="AF600" s="44"/>
      <c r="AG600" s="43"/>
      <c r="AH600" s="7" t="str">
        <f t="shared" si="77"/>
        <v/>
      </c>
      <c r="AI600" s="7" t="str">
        <f>IFERROR(IF(AF600-AF599&lt;=0,"",AH600/SQRT(Table_pg5[[#This Row],[Удельное сопротивление грунта, Ом·м]])),AH600/SQRT(Table_pg5[[#This Row],[Удельное сопротивление грунта, Ом·м]]))</f>
        <v/>
      </c>
      <c r="AK600" s="62"/>
      <c r="AL600" s="44"/>
      <c r="AM600" s="43"/>
      <c r="AN600" s="7" t="str">
        <f t="shared" si="70"/>
        <v/>
      </c>
      <c r="AO600" s="7" t="str">
        <f>IFERROR(IF(AL600-AL599&lt;=0,"",AN600/SQRT(Table_pg6[[#This Row],[Удельное сопротивление грунта, Ом·м]])),AN600/SQRT(Table_pg6[[#This Row],[Удельное сопротивление грунта, Ом·м]]))</f>
        <v/>
      </c>
      <c r="AQ600" s="62"/>
      <c r="AR600" s="44"/>
      <c r="AS600" s="43"/>
      <c r="AT600" s="7" t="str">
        <f t="shared" si="78"/>
        <v/>
      </c>
      <c r="AU600" s="7" t="str">
        <f>IFERROR(IF(AR600-AR599&lt;=0,"",AT600/SQRT(Table_pg7[[#This Row],[Удельное сопротивление грунта, Ом·м]])),AT600/SQRT(Table_pg7[[#This Row],[Удельное сопротивление грунта, Ом·м]]))</f>
        <v/>
      </c>
      <c r="AW600" s="62"/>
      <c r="AX600" s="44"/>
      <c r="AY600" s="43"/>
      <c r="AZ600" s="7" t="str">
        <f t="shared" si="71"/>
        <v/>
      </c>
      <c r="BA600" s="7" t="str">
        <f>IFERROR(IF(AX600-AX599&lt;=0,"",AZ600/SQRT(Table_pg8[[#This Row],[Удельное сопротивление грунта, Ом·м]])),AZ600/SQRT(Table_pg8[[#This Row],[Удельное сопротивление грунта, Ом·м]]))</f>
        <v/>
      </c>
      <c r="BC600" s="62"/>
      <c r="BD600" s="44"/>
      <c r="BE600" s="43"/>
      <c r="BF600" s="7" t="str">
        <f t="shared" si="69"/>
        <v/>
      </c>
      <c r="BG600" s="7" t="str">
        <f>IFERROR(IF(BD600-AX619&lt;=0,"",BF600/SQRT(Table_pg9[[#This Row],[Удельное сопротивление грунта, Ом·м]])),BF600/SQRT(Table_pg9[[#This Row],[Удельное сопротивление грунта, Ом·м]]))</f>
        <v/>
      </c>
      <c r="BI600" s="62"/>
      <c r="BJ600" s="44"/>
      <c r="BK600" s="43"/>
      <c r="BL600" s="7" t="str">
        <f t="shared" si="72"/>
        <v/>
      </c>
      <c r="BM600" s="7" t="str">
        <f>IFERROR(IF(BJ600-BD629&lt;=0,"",BL600/SQRT(Table_pg10[[#This Row],[Удельное сопротивление грунта, Ом·м]])),BL600/SQRT(Table_pg10[[#This Row],[Удельное сопротивление грунта, Ом·м]]))</f>
        <v/>
      </c>
    </row>
    <row r="601" spans="1:65">
      <c r="A601" s="42"/>
      <c r="B601" s="44"/>
      <c r="C601" s="43"/>
      <c r="D601" s="7" t="str">
        <f t="shared" si="73"/>
        <v/>
      </c>
      <c r="E601" s="7" t="str">
        <f>IFERROR(IF(B601-B600&lt;=0,"",D601/SQRT(Table_pg[[#This Row],[Удельное сопротивление грунта, Ом·м]])),D601/SQRT(Table_pg[[#This Row],[Удельное сопротивление грунта, Ом·м]]))</f>
        <v/>
      </c>
      <c r="G601" s="49"/>
      <c r="H601" s="59"/>
      <c r="I601" s="56"/>
      <c r="J601" s="52" t="str">
        <f t="shared" si="74"/>
        <v/>
      </c>
      <c r="K601" s="7" t="str">
        <f>IFERROR(IF(H601-H600&lt;=0,"",J601/SQRT(Table_pg1[[#This Row],[Удельное сопротивление грунта, Ом·м]])),J601/SQRT(Table_pg1[[#This Row],[Удельное сопротивление грунта, Ом·м]]))</f>
        <v/>
      </c>
      <c r="M601" s="42"/>
      <c r="N601" s="44"/>
      <c r="O601" s="43"/>
      <c r="P601" s="7" t="str">
        <f t="shared" si="75"/>
        <v/>
      </c>
      <c r="Q601" s="7" t="str">
        <f>IFERROR(IF(N601-N600&lt;=0,"",P601/SQRT(Table_pg2[[#This Row],[Удельное сопротивление грунта, Ом·м]])),P601/SQRT(Table_pg2[[#This Row],[Удельное сопротивление грунта, Ом·м]]))</f>
        <v/>
      </c>
      <c r="S601" s="42"/>
      <c r="T601" s="44"/>
      <c r="U601" s="43"/>
      <c r="V601" s="7" t="str">
        <f t="shared" si="76"/>
        <v/>
      </c>
      <c r="W601" s="7" t="str">
        <f>IFERROR(IF(T601-T600&lt;=0,"",V601/SQRT(Table_pg3[[#This Row],[Удельное сопротивление грунта, Ом·м]])),V601/SQRT(Table_pg3[[#This Row],[Удельное сопротивление грунта, Ом·м]]))</f>
        <v/>
      </c>
      <c r="Y601" s="42"/>
      <c r="Z601" s="44"/>
      <c r="AA601" s="43"/>
      <c r="AB601" s="7" t="str">
        <f t="shared" si="79"/>
        <v/>
      </c>
      <c r="AC601" s="7" t="str">
        <f>IFERROR(IF(Z601-Z600&lt;=0,"",AB601/SQRT(Table_pg4[[#This Row],[Удельное сопротивление грунта, Ом·м]])),AB601/SQRT(Table_pg4[[#This Row],[Удельное сопротивление грунта, Ом·м]]))</f>
        <v/>
      </c>
      <c r="AE601" s="42"/>
      <c r="AF601" s="44"/>
      <c r="AG601" s="43"/>
      <c r="AH601" s="7" t="str">
        <f t="shared" si="77"/>
        <v/>
      </c>
      <c r="AI601" s="7" t="str">
        <f>IFERROR(IF(AF601-AF600&lt;=0,"",AH601/SQRT(Table_pg5[[#This Row],[Удельное сопротивление грунта, Ом·м]])),AH601/SQRT(Table_pg5[[#This Row],[Удельное сопротивление грунта, Ом·м]]))</f>
        <v/>
      </c>
      <c r="AK601" s="42"/>
      <c r="AL601" s="44"/>
      <c r="AM601" s="43"/>
      <c r="AN601" s="7" t="str">
        <f t="shared" si="70"/>
        <v/>
      </c>
      <c r="AO601" s="7" t="str">
        <f>IFERROR(IF(AL601-AL600&lt;=0,"",AN601/SQRT(Table_pg6[[#This Row],[Удельное сопротивление грунта, Ом·м]])),AN601/SQRT(Table_pg6[[#This Row],[Удельное сопротивление грунта, Ом·м]]))</f>
        <v/>
      </c>
      <c r="AQ601" s="42"/>
      <c r="AR601" s="44"/>
      <c r="AS601" s="43"/>
      <c r="AT601" s="7" t="str">
        <f t="shared" si="78"/>
        <v/>
      </c>
      <c r="AU601" s="7" t="str">
        <f>IFERROR(IF(AR601-AR600&lt;=0,"",AT601/SQRT(Table_pg7[[#This Row],[Удельное сопротивление грунта, Ом·м]])),AT601/SQRT(Table_pg7[[#This Row],[Удельное сопротивление грунта, Ом·м]]))</f>
        <v/>
      </c>
      <c r="AW601" s="42"/>
      <c r="AX601" s="44"/>
      <c r="AY601" s="43"/>
      <c r="AZ601" s="7" t="str">
        <f t="shared" si="71"/>
        <v/>
      </c>
      <c r="BA601" s="7" t="str">
        <f>IFERROR(IF(AX601-AX600&lt;=0,"",AZ601/SQRT(Table_pg8[[#This Row],[Удельное сопротивление грунта, Ом·м]])),AZ601/SQRT(Table_pg8[[#This Row],[Удельное сопротивление грунта, Ом·м]]))</f>
        <v/>
      </c>
      <c r="BC601" s="42"/>
      <c r="BD601" s="44"/>
      <c r="BE601" s="43"/>
      <c r="BF601" s="7" t="str">
        <f t="shared" si="69"/>
        <v/>
      </c>
      <c r="BG601" s="7" t="str">
        <f>IFERROR(IF(BD601-AX620&lt;=0,"",BF601/SQRT(Table_pg9[[#This Row],[Удельное сопротивление грунта, Ом·м]])),BF601/SQRT(Table_pg9[[#This Row],[Удельное сопротивление грунта, Ом·м]]))</f>
        <v/>
      </c>
      <c r="BI601" s="42"/>
      <c r="BJ601" s="44"/>
      <c r="BK601" s="43"/>
      <c r="BL601" s="7" t="str">
        <f t="shared" si="72"/>
        <v/>
      </c>
      <c r="BM601" s="7" t="str">
        <f>IFERROR(IF(BJ601-BD630&lt;=0,"",BL601/SQRT(Table_pg10[[#This Row],[Удельное сопротивление грунта, Ом·м]])),BL601/SQRT(Table_pg10[[#This Row],[Удельное сопротивление грунта, Ом·м]]))</f>
        <v/>
      </c>
    </row>
    <row r="602" spans="1:65">
      <c r="A602" s="62"/>
      <c r="B602" s="44"/>
      <c r="C602" s="43"/>
      <c r="D602" s="7" t="str">
        <f t="shared" si="73"/>
        <v/>
      </c>
      <c r="E602" s="7" t="str">
        <f>IFERROR(IF(B602-B601&lt;=0,"",D602/SQRT(Table_pg[[#This Row],[Удельное сопротивление грунта, Ом·м]])),D602/SQRT(Table_pg[[#This Row],[Удельное сопротивление грунта, Ом·м]]))</f>
        <v/>
      </c>
      <c r="G602" s="38"/>
      <c r="H602" s="58"/>
      <c r="I602" s="55"/>
      <c r="J602" s="53" t="str">
        <f t="shared" si="74"/>
        <v/>
      </c>
      <c r="K602" s="7" t="str">
        <f>IFERROR(IF(H602-H601&lt;=0,"",J602/SQRT(Table_pg1[[#This Row],[Удельное сопротивление грунта, Ом·м]])),J602/SQRT(Table_pg1[[#This Row],[Удельное сопротивление грунта, Ом·м]]))</f>
        <v/>
      </c>
      <c r="M602" s="62"/>
      <c r="N602" s="44"/>
      <c r="O602" s="43"/>
      <c r="P602" s="7" t="str">
        <f t="shared" si="75"/>
        <v/>
      </c>
      <c r="Q602" s="7" t="str">
        <f>IFERROR(IF(N602-N601&lt;=0,"",P602/SQRT(Table_pg2[[#This Row],[Удельное сопротивление грунта, Ом·м]])),P602/SQRT(Table_pg2[[#This Row],[Удельное сопротивление грунта, Ом·м]]))</f>
        <v/>
      </c>
      <c r="S602" s="62"/>
      <c r="T602" s="44"/>
      <c r="U602" s="43"/>
      <c r="V602" s="7" t="str">
        <f t="shared" si="76"/>
        <v/>
      </c>
      <c r="W602" s="7" t="str">
        <f>IFERROR(IF(T602-T601&lt;=0,"",V602/SQRT(Table_pg3[[#This Row],[Удельное сопротивление грунта, Ом·м]])),V602/SQRT(Table_pg3[[#This Row],[Удельное сопротивление грунта, Ом·м]]))</f>
        <v/>
      </c>
      <c r="Y602" s="62"/>
      <c r="Z602" s="44"/>
      <c r="AA602" s="43"/>
      <c r="AB602" s="7" t="str">
        <f t="shared" si="79"/>
        <v/>
      </c>
      <c r="AC602" s="7" t="str">
        <f>IFERROR(IF(Z602-Z601&lt;=0,"",AB602/SQRT(Table_pg4[[#This Row],[Удельное сопротивление грунта, Ом·м]])),AB602/SQRT(Table_pg4[[#This Row],[Удельное сопротивление грунта, Ом·м]]))</f>
        <v/>
      </c>
      <c r="AE602" s="62"/>
      <c r="AF602" s="44"/>
      <c r="AG602" s="43"/>
      <c r="AH602" s="7" t="str">
        <f t="shared" si="77"/>
        <v/>
      </c>
      <c r="AI602" s="7" t="str">
        <f>IFERROR(IF(AF602-AF601&lt;=0,"",AH602/SQRT(Table_pg5[[#This Row],[Удельное сопротивление грунта, Ом·м]])),AH602/SQRT(Table_pg5[[#This Row],[Удельное сопротивление грунта, Ом·м]]))</f>
        <v/>
      </c>
      <c r="AK602" s="62"/>
      <c r="AL602" s="44"/>
      <c r="AM602" s="43"/>
      <c r="AN602" s="7" t="str">
        <f t="shared" si="70"/>
        <v/>
      </c>
      <c r="AO602" s="7" t="str">
        <f>IFERROR(IF(AL602-AL601&lt;=0,"",AN602/SQRT(Table_pg6[[#This Row],[Удельное сопротивление грунта, Ом·м]])),AN602/SQRT(Table_pg6[[#This Row],[Удельное сопротивление грунта, Ом·м]]))</f>
        <v/>
      </c>
      <c r="AQ602" s="62"/>
      <c r="AR602" s="44"/>
      <c r="AS602" s="43"/>
      <c r="AT602" s="7" t="str">
        <f t="shared" si="78"/>
        <v/>
      </c>
      <c r="AU602" s="7" t="str">
        <f>IFERROR(IF(AR602-AR601&lt;=0,"",AT602/SQRT(Table_pg7[[#This Row],[Удельное сопротивление грунта, Ом·м]])),AT602/SQRT(Table_pg7[[#This Row],[Удельное сопротивление грунта, Ом·м]]))</f>
        <v/>
      </c>
      <c r="AW602" s="62"/>
      <c r="AX602" s="44"/>
      <c r="AY602" s="43"/>
      <c r="AZ602" s="7" t="str">
        <f t="shared" si="71"/>
        <v/>
      </c>
      <c r="BA602" s="7" t="str">
        <f>IFERROR(IF(AX602-AX601&lt;=0,"",AZ602/SQRT(Table_pg8[[#This Row],[Удельное сопротивление грунта, Ом·м]])),AZ602/SQRT(Table_pg8[[#This Row],[Удельное сопротивление грунта, Ом·м]]))</f>
        <v/>
      </c>
      <c r="BC602" s="62"/>
      <c r="BD602" s="44"/>
      <c r="BE602" s="43"/>
      <c r="BF602" s="7" t="str">
        <f t="shared" si="69"/>
        <v/>
      </c>
      <c r="BG602" s="7" t="str">
        <f>IFERROR(IF(BD602-AX621&lt;=0,"",BF602/SQRT(Table_pg9[[#This Row],[Удельное сопротивление грунта, Ом·м]])),BF602/SQRT(Table_pg9[[#This Row],[Удельное сопротивление грунта, Ом·м]]))</f>
        <v/>
      </c>
      <c r="BI602" s="62"/>
      <c r="BJ602" s="44"/>
      <c r="BK602" s="43"/>
      <c r="BL602" s="7" t="str">
        <f t="shared" si="72"/>
        <v/>
      </c>
      <c r="BM602" s="7" t="str">
        <f>IFERROR(IF(BJ602-BD631&lt;=0,"",BL602/SQRT(Table_pg10[[#This Row],[Удельное сопротивление грунта, Ом·м]])),BL602/SQRT(Table_pg10[[#This Row],[Удельное сопротивление грунта, Ом·м]]))</f>
        <v/>
      </c>
    </row>
    <row r="603" spans="1:65">
      <c r="A603" s="42"/>
      <c r="B603" s="44"/>
      <c r="C603" s="43"/>
      <c r="D603" s="7" t="str">
        <f t="shared" si="73"/>
        <v/>
      </c>
      <c r="E603" s="7" t="str">
        <f>IFERROR(IF(B603-B602&lt;=0,"",D603/SQRT(Table_pg[[#This Row],[Удельное сопротивление грунта, Ом·м]])),D603/SQRT(Table_pg[[#This Row],[Удельное сопротивление грунта, Ом·м]]))</f>
        <v/>
      </c>
      <c r="G603" s="49"/>
      <c r="H603" s="59"/>
      <c r="I603" s="56"/>
      <c r="J603" s="52" t="str">
        <f t="shared" si="74"/>
        <v/>
      </c>
      <c r="K603" s="7" t="str">
        <f>IFERROR(IF(H603-H602&lt;=0,"",J603/SQRT(Table_pg1[[#This Row],[Удельное сопротивление грунта, Ом·м]])),J603/SQRT(Table_pg1[[#This Row],[Удельное сопротивление грунта, Ом·м]]))</f>
        <v/>
      </c>
      <c r="M603" s="42"/>
      <c r="N603" s="44"/>
      <c r="O603" s="43"/>
      <c r="P603" s="7" t="str">
        <f t="shared" si="75"/>
        <v/>
      </c>
      <c r="Q603" s="7" t="str">
        <f>IFERROR(IF(N603-N602&lt;=0,"",P603/SQRT(Table_pg2[[#This Row],[Удельное сопротивление грунта, Ом·м]])),P603/SQRT(Table_pg2[[#This Row],[Удельное сопротивление грунта, Ом·м]]))</f>
        <v/>
      </c>
      <c r="S603" s="42"/>
      <c r="T603" s="44"/>
      <c r="U603" s="43"/>
      <c r="V603" s="7" t="str">
        <f t="shared" si="76"/>
        <v/>
      </c>
      <c r="W603" s="7" t="str">
        <f>IFERROR(IF(T603-T602&lt;=0,"",V603/SQRT(Table_pg3[[#This Row],[Удельное сопротивление грунта, Ом·м]])),V603/SQRT(Table_pg3[[#This Row],[Удельное сопротивление грунта, Ом·м]]))</f>
        <v/>
      </c>
      <c r="Y603" s="42"/>
      <c r="Z603" s="44"/>
      <c r="AA603" s="43"/>
      <c r="AB603" s="7" t="str">
        <f t="shared" si="79"/>
        <v/>
      </c>
      <c r="AC603" s="7" t="str">
        <f>IFERROR(IF(Z603-Z602&lt;=0,"",AB603/SQRT(Table_pg4[[#This Row],[Удельное сопротивление грунта, Ом·м]])),AB603/SQRT(Table_pg4[[#This Row],[Удельное сопротивление грунта, Ом·м]]))</f>
        <v/>
      </c>
      <c r="AE603" s="42"/>
      <c r="AF603" s="44"/>
      <c r="AG603" s="43"/>
      <c r="AH603" s="7" t="str">
        <f t="shared" si="77"/>
        <v/>
      </c>
      <c r="AI603" s="7" t="str">
        <f>IFERROR(IF(AF603-AF602&lt;=0,"",AH603/SQRT(Table_pg5[[#This Row],[Удельное сопротивление грунта, Ом·м]])),AH603/SQRT(Table_pg5[[#This Row],[Удельное сопротивление грунта, Ом·м]]))</f>
        <v/>
      </c>
      <c r="AK603" s="42"/>
      <c r="AL603" s="44"/>
      <c r="AM603" s="43"/>
      <c r="AN603" s="7" t="str">
        <f t="shared" si="70"/>
        <v/>
      </c>
      <c r="AO603" s="7" t="str">
        <f>IFERROR(IF(AL603-AL602&lt;=0,"",AN603/SQRT(Table_pg6[[#This Row],[Удельное сопротивление грунта, Ом·м]])),AN603/SQRT(Table_pg6[[#This Row],[Удельное сопротивление грунта, Ом·м]]))</f>
        <v/>
      </c>
      <c r="AQ603" s="42"/>
      <c r="AR603" s="44"/>
      <c r="AS603" s="43"/>
      <c r="AT603" s="7" t="str">
        <f t="shared" si="78"/>
        <v/>
      </c>
      <c r="AU603" s="7" t="str">
        <f>IFERROR(IF(AR603-AR602&lt;=0,"",AT603/SQRT(Table_pg7[[#This Row],[Удельное сопротивление грунта, Ом·м]])),AT603/SQRT(Table_pg7[[#This Row],[Удельное сопротивление грунта, Ом·м]]))</f>
        <v/>
      </c>
      <c r="AW603" s="42"/>
      <c r="AX603" s="44"/>
      <c r="AY603" s="43"/>
      <c r="AZ603" s="7" t="str">
        <f t="shared" si="71"/>
        <v/>
      </c>
      <c r="BA603" s="7" t="str">
        <f>IFERROR(IF(AX603-AX602&lt;=0,"",AZ603/SQRT(Table_pg8[[#This Row],[Удельное сопротивление грунта, Ом·м]])),AZ603/SQRT(Table_pg8[[#This Row],[Удельное сопротивление грунта, Ом·м]]))</f>
        <v/>
      </c>
      <c r="BC603" s="42"/>
      <c r="BD603" s="44"/>
      <c r="BE603" s="43"/>
      <c r="BF603" s="7" t="str">
        <f t="shared" si="69"/>
        <v/>
      </c>
      <c r="BG603" s="7" t="str">
        <f>IFERROR(IF(BD603-AX622&lt;=0,"",BF603/SQRT(Table_pg9[[#This Row],[Удельное сопротивление грунта, Ом·м]])),BF603/SQRT(Table_pg9[[#This Row],[Удельное сопротивление грунта, Ом·м]]))</f>
        <v/>
      </c>
      <c r="BI603" s="42"/>
      <c r="BJ603" s="44"/>
      <c r="BK603" s="43"/>
      <c r="BL603" s="7" t="str">
        <f t="shared" si="72"/>
        <v/>
      </c>
      <c r="BM603" s="7" t="str">
        <f>IFERROR(IF(BJ603-BD632&lt;=0,"",BL603/SQRT(Table_pg10[[#This Row],[Удельное сопротивление грунта, Ом·м]])),BL603/SQRT(Table_pg10[[#This Row],[Удельное сопротивление грунта, Ом·м]]))</f>
        <v/>
      </c>
    </row>
    <row r="604" spans="1:65">
      <c r="A604" s="62"/>
      <c r="B604" s="44"/>
      <c r="C604" s="43"/>
      <c r="D604" s="7" t="str">
        <f t="shared" si="73"/>
        <v/>
      </c>
      <c r="E604" s="7" t="str">
        <f>IFERROR(IF(B604-B603&lt;=0,"",D604/SQRT(Table_pg[[#This Row],[Удельное сопротивление грунта, Ом·м]])),D604/SQRT(Table_pg[[#This Row],[Удельное сопротивление грунта, Ом·м]]))</f>
        <v/>
      </c>
      <c r="G604" s="38"/>
      <c r="H604" s="58"/>
      <c r="I604" s="55"/>
      <c r="J604" s="53" t="str">
        <f t="shared" si="74"/>
        <v/>
      </c>
      <c r="K604" s="7" t="str">
        <f>IFERROR(IF(H604-H603&lt;=0,"",J604/SQRT(Table_pg1[[#This Row],[Удельное сопротивление грунта, Ом·м]])),J604/SQRT(Table_pg1[[#This Row],[Удельное сопротивление грунта, Ом·м]]))</f>
        <v/>
      </c>
      <c r="M604" s="62"/>
      <c r="N604" s="44"/>
      <c r="O604" s="43"/>
      <c r="P604" s="7" t="str">
        <f t="shared" si="75"/>
        <v/>
      </c>
      <c r="Q604" s="7" t="str">
        <f>IFERROR(IF(N604-N603&lt;=0,"",P604/SQRT(Table_pg2[[#This Row],[Удельное сопротивление грунта, Ом·м]])),P604/SQRT(Table_pg2[[#This Row],[Удельное сопротивление грунта, Ом·м]]))</f>
        <v/>
      </c>
      <c r="S604" s="62"/>
      <c r="T604" s="44"/>
      <c r="U604" s="43"/>
      <c r="V604" s="7" t="str">
        <f t="shared" si="76"/>
        <v/>
      </c>
      <c r="W604" s="7" t="str">
        <f>IFERROR(IF(T604-T603&lt;=0,"",V604/SQRT(Table_pg3[[#This Row],[Удельное сопротивление грунта, Ом·м]])),V604/SQRT(Table_pg3[[#This Row],[Удельное сопротивление грунта, Ом·м]]))</f>
        <v/>
      </c>
      <c r="Y604" s="62"/>
      <c r="Z604" s="44"/>
      <c r="AA604" s="43"/>
      <c r="AB604" s="7" t="str">
        <f t="shared" si="79"/>
        <v/>
      </c>
      <c r="AC604" s="7" t="str">
        <f>IFERROR(IF(Z604-Z603&lt;=0,"",AB604/SQRT(Table_pg4[[#This Row],[Удельное сопротивление грунта, Ом·м]])),AB604/SQRT(Table_pg4[[#This Row],[Удельное сопротивление грунта, Ом·м]]))</f>
        <v/>
      </c>
      <c r="AE604" s="62"/>
      <c r="AF604" s="44"/>
      <c r="AG604" s="43"/>
      <c r="AH604" s="7" t="str">
        <f t="shared" si="77"/>
        <v/>
      </c>
      <c r="AI604" s="7" t="str">
        <f>IFERROR(IF(AF604-AF603&lt;=0,"",AH604/SQRT(Table_pg5[[#This Row],[Удельное сопротивление грунта, Ом·м]])),AH604/SQRT(Table_pg5[[#This Row],[Удельное сопротивление грунта, Ом·м]]))</f>
        <v/>
      </c>
      <c r="AK604" s="62"/>
      <c r="AL604" s="44"/>
      <c r="AM604" s="43"/>
      <c r="AN604" s="7" t="str">
        <f t="shared" si="70"/>
        <v/>
      </c>
      <c r="AO604" s="7" t="str">
        <f>IFERROR(IF(AL604-AL603&lt;=0,"",AN604/SQRT(Table_pg6[[#This Row],[Удельное сопротивление грунта, Ом·м]])),AN604/SQRT(Table_pg6[[#This Row],[Удельное сопротивление грунта, Ом·м]]))</f>
        <v/>
      </c>
      <c r="AQ604" s="62"/>
      <c r="AR604" s="44"/>
      <c r="AS604" s="43"/>
      <c r="AT604" s="7" t="str">
        <f t="shared" si="78"/>
        <v/>
      </c>
      <c r="AU604" s="7" t="str">
        <f>IFERROR(IF(AR604-AR603&lt;=0,"",AT604/SQRT(Table_pg7[[#This Row],[Удельное сопротивление грунта, Ом·м]])),AT604/SQRT(Table_pg7[[#This Row],[Удельное сопротивление грунта, Ом·м]]))</f>
        <v/>
      </c>
      <c r="AW604" s="62"/>
      <c r="AX604" s="44"/>
      <c r="AY604" s="43"/>
      <c r="AZ604" s="7" t="str">
        <f t="shared" si="71"/>
        <v/>
      </c>
      <c r="BA604" s="7" t="str">
        <f>IFERROR(IF(AX604-AX603&lt;=0,"",AZ604/SQRT(Table_pg8[[#This Row],[Удельное сопротивление грунта, Ом·м]])),AZ604/SQRT(Table_pg8[[#This Row],[Удельное сопротивление грунта, Ом·м]]))</f>
        <v/>
      </c>
      <c r="BC604" s="62"/>
      <c r="BD604" s="44"/>
      <c r="BE604" s="43"/>
      <c r="BF604" s="7" t="str">
        <f t="shared" si="69"/>
        <v/>
      </c>
      <c r="BG604" s="7" t="str">
        <f>IFERROR(IF(BD604-AX623&lt;=0,"",BF604/SQRT(Table_pg9[[#This Row],[Удельное сопротивление грунта, Ом·м]])),BF604/SQRT(Table_pg9[[#This Row],[Удельное сопротивление грунта, Ом·м]]))</f>
        <v/>
      </c>
      <c r="BI604" s="62"/>
      <c r="BJ604" s="44"/>
      <c r="BK604" s="43"/>
      <c r="BL604" s="7" t="str">
        <f t="shared" si="72"/>
        <v/>
      </c>
      <c r="BM604" s="7" t="str">
        <f>IFERROR(IF(BJ604-BD633&lt;=0,"",BL604/SQRT(Table_pg10[[#This Row],[Удельное сопротивление грунта, Ом·м]])),BL604/SQRT(Table_pg10[[#This Row],[Удельное сопротивление грунта, Ом·м]]))</f>
        <v/>
      </c>
    </row>
    <row r="605" spans="1:65">
      <c r="A605" s="42"/>
      <c r="B605" s="44"/>
      <c r="C605" s="43"/>
      <c r="D605" s="7" t="str">
        <f t="shared" si="73"/>
        <v/>
      </c>
      <c r="E605" s="7" t="str">
        <f>IFERROR(IF(B605-B604&lt;=0,"",D605/SQRT(Table_pg[[#This Row],[Удельное сопротивление грунта, Ом·м]])),D605/SQRT(Table_pg[[#This Row],[Удельное сопротивление грунта, Ом·м]]))</f>
        <v/>
      </c>
      <c r="G605" s="49"/>
      <c r="H605" s="59"/>
      <c r="I605" s="56"/>
      <c r="J605" s="52" t="str">
        <f t="shared" si="74"/>
        <v/>
      </c>
      <c r="K605" s="7" t="str">
        <f>IFERROR(IF(H605-H604&lt;=0,"",J605/SQRT(Table_pg1[[#This Row],[Удельное сопротивление грунта, Ом·м]])),J605/SQRT(Table_pg1[[#This Row],[Удельное сопротивление грунта, Ом·м]]))</f>
        <v/>
      </c>
      <c r="M605" s="42"/>
      <c r="N605" s="44"/>
      <c r="O605" s="43"/>
      <c r="P605" s="7" t="str">
        <f t="shared" si="75"/>
        <v/>
      </c>
      <c r="Q605" s="7" t="str">
        <f>IFERROR(IF(N605-N604&lt;=0,"",P605/SQRT(Table_pg2[[#This Row],[Удельное сопротивление грунта, Ом·м]])),P605/SQRT(Table_pg2[[#This Row],[Удельное сопротивление грунта, Ом·м]]))</f>
        <v/>
      </c>
      <c r="S605" s="42"/>
      <c r="T605" s="44"/>
      <c r="U605" s="43"/>
      <c r="V605" s="7" t="str">
        <f t="shared" si="76"/>
        <v/>
      </c>
      <c r="W605" s="7" t="str">
        <f>IFERROR(IF(T605-T604&lt;=0,"",V605/SQRT(Table_pg3[[#This Row],[Удельное сопротивление грунта, Ом·м]])),V605/SQRT(Table_pg3[[#This Row],[Удельное сопротивление грунта, Ом·м]]))</f>
        <v/>
      </c>
      <c r="Y605" s="42"/>
      <c r="Z605" s="44"/>
      <c r="AA605" s="43"/>
      <c r="AB605" s="7" t="str">
        <f t="shared" si="79"/>
        <v/>
      </c>
      <c r="AC605" s="7" t="str">
        <f>IFERROR(IF(Z605-Z604&lt;=0,"",AB605/SQRT(Table_pg4[[#This Row],[Удельное сопротивление грунта, Ом·м]])),AB605/SQRT(Table_pg4[[#This Row],[Удельное сопротивление грунта, Ом·м]]))</f>
        <v/>
      </c>
      <c r="AE605" s="42"/>
      <c r="AF605" s="44"/>
      <c r="AG605" s="43"/>
      <c r="AH605" s="7" t="str">
        <f t="shared" si="77"/>
        <v/>
      </c>
      <c r="AI605" s="7" t="str">
        <f>IFERROR(IF(AF605-AF604&lt;=0,"",AH605/SQRT(Table_pg5[[#This Row],[Удельное сопротивление грунта, Ом·м]])),AH605/SQRT(Table_pg5[[#This Row],[Удельное сопротивление грунта, Ом·м]]))</f>
        <v/>
      </c>
      <c r="AK605" s="42"/>
      <c r="AL605" s="44"/>
      <c r="AM605" s="43"/>
      <c r="AN605" s="7" t="str">
        <f t="shared" si="70"/>
        <v/>
      </c>
      <c r="AO605" s="7" t="str">
        <f>IFERROR(IF(AL605-AL604&lt;=0,"",AN605/SQRT(Table_pg6[[#This Row],[Удельное сопротивление грунта, Ом·м]])),AN605/SQRT(Table_pg6[[#This Row],[Удельное сопротивление грунта, Ом·м]]))</f>
        <v/>
      </c>
      <c r="AQ605" s="42"/>
      <c r="AR605" s="44"/>
      <c r="AS605" s="43"/>
      <c r="AT605" s="7" t="str">
        <f t="shared" si="78"/>
        <v/>
      </c>
      <c r="AU605" s="7" t="str">
        <f>IFERROR(IF(AR605-AR604&lt;=0,"",AT605/SQRT(Table_pg7[[#This Row],[Удельное сопротивление грунта, Ом·м]])),AT605/SQRT(Table_pg7[[#This Row],[Удельное сопротивление грунта, Ом·м]]))</f>
        <v/>
      </c>
      <c r="AW605" s="42"/>
      <c r="AX605" s="44"/>
      <c r="AY605" s="43"/>
      <c r="AZ605" s="7" t="str">
        <f t="shared" si="71"/>
        <v/>
      </c>
      <c r="BA605" s="7" t="str">
        <f>IFERROR(IF(AX605-AX604&lt;=0,"",AZ605/SQRT(Table_pg8[[#This Row],[Удельное сопротивление грунта, Ом·м]])),AZ605/SQRT(Table_pg8[[#This Row],[Удельное сопротивление грунта, Ом·м]]))</f>
        <v/>
      </c>
      <c r="BC605" s="42"/>
      <c r="BD605" s="44"/>
      <c r="BE605" s="43"/>
      <c r="BF605" s="7" t="str">
        <f t="shared" si="69"/>
        <v/>
      </c>
      <c r="BG605" s="7" t="str">
        <f>IFERROR(IF(BD605-AX624&lt;=0,"",BF605/SQRT(Table_pg9[[#This Row],[Удельное сопротивление грунта, Ом·м]])),BF605/SQRT(Table_pg9[[#This Row],[Удельное сопротивление грунта, Ом·м]]))</f>
        <v/>
      </c>
      <c r="BI605" s="42"/>
      <c r="BJ605" s="44"/>
      <c r="BK605" s="43"/>
      <c r="BL605" s="7" t="str">
        <f t="shared" si="72"/>
        <v/>
      </c>
      <c r="BM605" s="7" t="str">
        <f>IFERROR(IF(BJ605-BD634&lt;=0,"",BL605/SQRT(Table_pg10[[#This Row],[Удельное сопротивление грунта, Ом·м]])),BL605/SQRT(Table_pg10[[#This Row],[Удельное сопротивление грунта, Ом·м]]))</f>
        <v/>
      </c>
    </row>
    <row r="606" spans="1:65">
      <c r="A606" s="62"/>
      <c r="B606" s="44"/>
      <c r="C606" s="43"/>
      <c r="D606" s="7" t="str">
        <f t="shared" si="73"/>
        <v/>
      </c>
      <c r="E606" s="7" t="str">
        <f>IFERROR(IF(B606-B605&lt;=0,"",D606/SQRT(Table_pg[[#This Row],[Удельное сопротивление грунта, Ом·м]])),D606/SQRT(Table_pg[[#This Row],[Удельное сопротивление грунта, Ом·м]]))</f>
        <v/>
      </c>
      <c r="G606" s="38"/>
      <c r="H606" s="58"/>
      <c r="I606" s="55"/>
      <c r="J606" s="53" t="str">
        <f t="shared" si="74"/>
        <v/>
      </c>
      <c r="K606" s="7" t="str">
        <f>IFERROR(IF(H606-H605&lt;=0,"",J606/SQRT(Table_pg1[[#This Row],[Удельное сопротивление грунта, Ом·м]])),J606/SQRT(Table_pg1[[#This Row],[Удельное сопротивление грунта, Ом·м]]))</f>
        <v/>
      </c>
      <c r="M606" s="62"/>
      <c r="N606" s="44"/>
      <c r="O606" s="43"/>
      <c r="P606" s="7" t="str">
        <f t="shared" si="75"/>
        <v/>
      </c>
      <c r="Q606" s="7" t="str">
        <f>IFERROR(IF(N606-N605&lt;=0,"",P606/SQRT(Table_pg2[[#This Row],[Удельное сопротивление грунта, Ом·м]])),P606/SQRT(Table_pg2[[#This Row],[Удельное сопротивление грунта, Ом·м]]))</f>
        <v/>
      </c>
      <c r="S606" s="62"/>
      <c r="T606" s="44"/>
      <c r="U606" s="43"/>
      <c r="V606" s="7" t="str">
        <f t="shared" si="76"/>
        <v/>
      </c>
      <c r="W606" s="7" t="str">
        <f>IFERROR(IF(T606-T605&lt;=0,"",V606/SQRT(Table_pg3[[#This Row],[Удельное сопротивление грунта, Ом·м]])),V606/SQRT(Table_pg3[[#This Row],[Удельное сопротивление грунта, Ом·м]]))</f>
        <v/>
      </c>
      <c r="Y606" s="62"/>
      <c r="Z606" s="44"/>
      <c r="AA606" s="43"/>
      <c r="AB606" s="7" t="str">
        <f t="shared" si="79"/>
        <v/>
      </c>
      <c r="AC606" s="7" t="str">
        <f>IFERROR(IF(Z606-Z605&lt;=0,"",AB606/SQRT(Table_pg4[[#This Row],[Удельное сопротивление грунта, Ом·м]])),AB606/SQRT(Table_pg4[[#This Row],[Удельное сопротивление грунта, Ом·м]]))</f>
        <v/>
      </c>
      <c r="AE606" s="62"/>
      <c r="AF606" s="44"/>
      <c r="AG606" s="43"/>
      <c r="AH606" s="7" t="str">
        <f t="shared" si="77"/>
        <v/>
      </c>
      <c r="AI606" s="7" t="str">
        <f>IFERROR(IF(AF606-AF605&lt;=0,"",AH606/SQRT(Table_pg5[[#This Row],[Удельное сопротивление грунта, Ом·м]])),AH606/SQRT(Table_pg5[[#This Row],[Удельное сопротивление грунта, Ом·м]]))</f>
        <v/>
      </c>
      <c r="AK606" s="62"/>
      <c r="AL606" s="44"/>
      <c r="AM606" s="43"/>
      <c r="AN606" s="7" t="str">
        <f t="shared" si="70"/>
        <v/>
      </c>
      <c r="AO606" s="7" t="str">
        <f>IFERROR(IF(AL606-AL605&lt;=0,"",AN606/SQRT(Table_pg6[[#This Row],[Удельное сопротивление грунта, Ом·м]])),AN606/SQRT(Table_pg6[[#This Row],[Удельное сопротивление грунта, Ом·м]]))</f>
        <v/>
      </c>
      <c r="AQ606" s="62"/>
      <c r="AR606" s="44"/>
      <c r="AS606" s="43"/>
      <c r="AT606" s="7" t="str">
        <f t="shared" si="78"/>
        <v/>
      </c>
      <c r="AU606" s="7" t="str">
        <f>IFERROR(IF(AR606-AR605&lt;=0,"",AT606/SQRT(Table_pg7[[#This Row],[Удельное сопротивление грунта, Ом·м]])),AT606/SQRT(Table_pg7[[#This Row],[Удельное сопротивление грунта, Ом·м]]))</f>
        <v/>
      </c>
      <c r="AW606" s="62"/>
      <c r="AX606" s="44"/>
      <c r="AY606" s="43"/>
      <c r="AZ606" s="7" t="str">
        <f t="shared" si="71"/>
        <v/>
      </c>
      <c r="BA606" s="7" t="str">
        <f>IFERROR(IF(AX606-AX605&lt;=0,"",AZ606/SQRT(Table_pg8[[#This Row],[Удельное сопротивление грунта, Ом·м]])),AZ606/SQRT(Table_pg8[[#This Row],[Удельное сопротивление грунта, Ом·м]]))</f>
        <v/>
      </c>
      <c r="BC606" s="62"/>
      <c r="BD606" s="44"/>
      <c r="BE606" s="43"/>
      <c r="BF606" s="7" t="str">
        <f t="shared" si="69"/>
        <v/>
      </c>
      <c r="BG606" s="7" t="str">
        <f>IFERROR(IF(BD606-AX625&lt;=0,"",BF606/SQRT(Table_pg9[[#This Row],[Удельное сопротивление грунта, Ом·м]])),BF606/SQRT(Table_pg9[[#This Row],[Удельное сопротивление грунта, Ом·м]]))</f>
        <v/>
      </c>
      <c r="BI606" s="62"/>
      <c r="BJ606" s="44"/>
      <c r="BK606" s="43"/>
      <c r="BL606" s="7" t="str">
        <f t="shared" si="72"/>
        <v/>
      </c>
      <c r="BM606" s="7" t="str">
        <f>IFERROR(IF(BJ606-BD635&lt;=0,"",BL606/SQRT(Table_pg10[[#This Row],[Удельное сопротивление грунта, Ом·м]])),BL606/SQRT(Table_pg10[[#This Row],[Удельное сопротивление грунта, Ом·м]]))</f>
        <v/>
      </c>
    </row>
    <row r="607" spans="1:65">
      <c r="A607" s="42"/>
      <c r="B607" s="44"/>
      <c r="C607" s="43"/>
      <c r="D607" s="7" t="str">
        <f t="shared" si="73"/>
        <v/>
      </c>
      <c r="E607" s="7" t="str">
        <f>IFERROR(IF(B607-B606&lt;=0,"",D607/SQRT(Table_pg[[#This Row],[Удельное сопротивление грунта, Ом·м]])),D607/SQRT(Table_pg[[#This Row],[Удельное сопротивление грунта, Ом·м]]))</f>
        <v/>
      </c>
      <c r="G607" s="49"/>
      <c r="H607" s="59"/>
      <c r="I607" s="56"/>
      <c r="J607" s="52" t="str">
        <f t="shared" si="74"/>
        <v/>
      </c>
      <c r="K607" s="7" t="str">
        <f>IFERROR(IF(H607-H606&lt;=0,"",J607/SQRT(Table_pg1[[#This Row],[Удельное сопротивление грунта, Ом·м]])),J607/SQRT(Table_pg1[[#This Row],[Удельное сопротивление грунта, Ом·м]]))</f>
        <v/>
      </c>
      <c r="M607" s="42"/>
      <c r="N607" s="44"/>
      <c r="O607" s="43"/>
      <c r="P607" s="7" t="str">
        <f t="shared" si="75"/>
        <v/>
      </c>
      <c r="Q607" s="7" t="str">
        <f>IFERROR(IF(N607-N606&lt;=0,"",P607/SQRT(Table_pg2[[#This Row],[Удельное сопротивление грунта, Ом·м]])),P607/SQRT(Table_pg2[[#This Row],[Удельное сопротивление грунта, Ом·м]]))</f>
        <v/>
      </c>
      <c r="S607" s="42"/>
      <c r="T607" s="44"/>
      <c r="U607" s="43"/>
      <c r="V607" s="7" t="str">
        <f t="shared" si="76"/>
        <v/>
      </c>
      <c r="W607" s="7" t="str">
        <f>IFERROR(IF(T607-T606&lt;=0,"",V607/SQRT(Table_pg3[[#This Row],[Удельное сопротивление грунта, Ом·м]])),V607/SQRT(Table_pg3[[#This Row],[Удельное сопротивление грунта, Ом·м]]))</f>
        <v/>
      </c>
      <c r="Y607" s="42"/>
      <c r="Z607" s="44"/>
      <c r="AA607" s="43"/>
      <c r="AB607" s="7" t="str">
        <f t="shared" si="79"/>
        <v/>
      </c>
      <c r="AC607" s="7" t="str">
        <f>IFERROR(IF(Z607-Z606&lt;=0,"",AB607/SQRT(Table_pg4[[#This Row],[Удельное сопротивление грунта, Ом·м]])),AB607/SQRT(Table_pg4[[#This Row],[Удельное сопротивление грунта, Ом·м]]))</f>
        <v/>
      </c>
      <c r="AE607" s="42"/>
      <c r="AF607" s="44"/>
      <c r="AG607" s="43"/>
      <c r="AH607" s="7" t="str">
        <f t="shared" si="77"/>
        <v/>
      </c>
      <c r="AI607" s="7" t="str">
        <f>IFERROR(IF(AF607-AF606&lt;=0,"",AH607/SQRT(Table_pg5[[#This Row],[Удельное сопротивление грунта, Ом·м]])),AH607/SQRT(Table_pg5[[#This Row],[Удельное сопротивление грунта, Ом·м]]))</f>
        <v/>
      </c>
      <c r="AK607" s="42"/>
      <c r="AL607" s="44"/>
      <c r="AM607" s="43"/>
      <c r="AN607" s="7" t="str">
        <f t="shared" si="70"/>
        <v/>
      </c>
      <c r="AO607" s="7" t="str">
        <f>IFERROR(IF(AL607-AL606&lt;=0,"",AN607/SQRT(Table_pg6[[#This Row],[Удельное сопротивление грунта, Ом·м]])),AN607/SQRT(Table_pg6[[#This Row],[Удельное сопротивление грунта, Ом·м]]))</f>
        <v/>
      </c>
      <c r="AQ607" s="42"/>
      <c r="AR607" s="44"/>
      <c r="AS607" s="43"/>
      <c r="AT607" s="7" t="str">
        <f t="shared" si="78"/>
        <v/>
      </c>
      <c r="AU607" s="7" t="str">
        <f>IFERROR(IF(AR607-AR606&lt;=0,"",AT607/SQRT(Table_pg7[[#This Row],[Удельное сопротивление грунта, Ом·м]])),AT607/SQRT(Table_pg7[[#This Row],[Удельное сопротивление грунта, Ом·м]]))</f>
        <v/>
      </c>
      <c r="AW607" s="42"/>
      <c r="AX607" s="44"/>
      <c r="AY607" s="43"/>
      <c r="AZ607" s="7" t="str">
        <f t="shared" si="71"/>
        <v/>
      </c>
      <c r="BA607" s="7" t="str">
        <f>IFERROR(IF(AX607-AX606&lt;=0,"",AZ607/SQRT(Table_pg8[[#This Row],[Удельное сопротивление грунта, Ом·м]])),AZ607/SQRT(Table_pg8[[#This Row],[Удельное сопротивление грунта, Ом·м]]))</f>
        <v/>
      </c>
      <c r="BC607" s="42"/>
      <c r="BD607" s="44"/>
      <c r="BE607" s="43"/>
      <c r="BF607" s="7" t="str">
        <f t="shared" si="69"/>
        <v/>
      </c>
      <c r="BG607" s="7" t="str">
        <f>IFERROR(IF(BD607-AX626&lt;=0,"",BF607/SQRT(Table_pg9[[#This Row],[Удельное сопротивление грунта, Ом·м]])),BF607/SQRT(Table_pg9[[#This Row],[Удельное сопротивление грунта, Ом·м]]))</f>
        <v/>
      </c>
      <c r="BI607" s="42"/>
      <c r="BJ607" s="44"/>
      <c r="BK607" s="43"/>
      <c r="BL607" s="7" t="str">
        <f t="shared" si="72"/>
        <v/>
      </c>
      <c r="BM607" s="7" t="str">
        <f>IFERROR(IF(BJ607-BD636&lt;=0,"",BL607/SQRT(Table_pg10[[#This Row],[Удельное сопротивление грунта, Ом·м]])),BL607/SQRT(Table_pg10[[#This Row],[Удельное сопротивление грунта, Ом·м]]))</f>
        <v/>
      </c>
    </row>
    <row r="608" spans="1:65">
      <c r="A608" s="62"/>
      <c r="B608" s="44"/>
      <c r="C608" s="43"/>
      <c r="D608" s="7" t="str">
        <f t="shared" si="73"/>
        <v/>
      </c>
      <c r="E608" s="7" t="str">
        <f>IFERROR(IF(B608-B607&lt;=0,"",D608/SQRT(Table_pg[[#This Row],[Удельное сопротивление грунта, Ом·м]])),D608/SQRT(Table_pg[[#This Row],[Удельное сопротивление грунта, Ом·м]]))</f>
        <v/>
      </c>
      <c r="G608" s="38"/>
      <c r="H608" s="58"/>
      <c r="I608" s="55"/>
      <c r="J608" s="53" t="str">
        <f t="shared" si="74"/>
        <v/>
      </c>
      <c r="K608" s="7" t="str">
        <f>IFERROR(IF(H608-H607&lt;=0,"",J608/SQRT(Table_pg1[[#This Row],[Удельное сопротивление грунта, Ом·м]])),J608/SQRT(Table_pg1[[#This Row],[Удельное сопротивление грунта, Ом·м]]))</f>
        <v/>
      </c>
      <c r="M608" s="62"/>
      <c r="N608" s="44"/>
      <c r="O608" s="43"/>
      <c r="P608" s="7" t="str">
        <f t="shared" si="75"/>
        <v/>
      </c>
      <c r="Q608" s="7" t="str">
        <f>IFERROR(IF(N608-N607&lt;=0,"",P608/SQRT(Table_pg2[[#This Row],[Удельное сопротивление грунта, Ом·м]])),P608/SQRT(Table_pg2[[#This Row],[Удельное сопротивление грунта, Ом·м]]))</f>
        <v/>
      </c>
      <c r="S608" s="62"/>
      <c r="T608" s="44"/>
      <c r="U608" s="43"/>
      <c r="V608" s="7" t="str">
        <f t="shared" si="76"/>
        <v/>
      </c>
      <c r="W608" s="7" t="str">
        <f>IFERROR(IF(T608-T607&lt;=0,"",V608/SQRT(Table_pg3[[#This Row],[Удельное сопротивление грунта, Ом·м]])),V608/SQRT(Table_pg3[[#This Row],[Удельное сопротивление грунта, Ом·м]]))</f>
        <v/>
      </c>
      <c r="Y608" s="62"/>
      <c r="Z608" s="44"/>
      <c r="AA608" s="43"/>
      <c r="AB608" s="7" t="str">
        <f t="shared" si="79"/>
        <v/>
      </c>
      <c r="AC608" s="7" t="str">
        <f>IFERROR(IF(Z608-Z607&lt;=0,"",AB608/SQRT(Table_pg4[[#This Row],[Удельное сопротивление грунта, Ом·м]])),AB608/SQRT(Table_pg4[[#This Row],[Удельное сопротивление грунта, Ом·м]]))</f>
        <v/>
      </c>
      <c r="AE608" s="62"/>
      <c r="AF608" s="44"/>
      <c r="AG608" s="43"/>
      <c r="AH608" s="7" t="str">
        <f t="shared" si="77"/>
        <v/>
      </c>
      <c r="AI608" s="7" t="str">
        <f>IFERROR(IF(AF608-AF607&lt;=0,"",AH608/SQRT(Table_pg5[[#This Row],[Удельное сопротивление грунта, Ом·м]])),AH608/SQRT(Table_pg5[[#This Row],[Удельное сопротивление грунта, Ом·м]]))</f>
        <v/>
      </c>
      <c r="AK608" s="62"/>
      <c r="AL608" s="44"/>
      <c r="AM608" s="43"/>
      <c r="AN608" s="7" t="str">
        <f t="shared" si="70"/>
        <v/>
      </c>
      <c r="AO608" s="7" t="str">
        <f>IFERROR(IF(AL608-AL607&lt;=0,"",AN608/SQRT(Table_pg6[[#This Row],[Удельное сопротивление грунта, Ом·м]])),AN608/SQRT(Table_pg6[[#This Row],[Удельное сопротивление грунта, Ом·м]]))</f>
        <v/>
      </c>
      <c r="AQ608" s="62"/>
      <c r="AR608" s="44"/>
      <c r="AS608" s="43"/>
      <c r="AT608" s="7" t="str">
        <f t="shared" si="78"/>
        <v/>
      </c>
      <c r="AU608" s="7" t="str">
        <f>IFERROR(IF(AR608-AR607&lt;=0,"",AT608/SQRT(Table_pg7[[#This Row],[Удельное сопротивление грунта, Ом·м]])),AT608/SQRT(Table_pg7[[#This Row],[Удельное сопротивление грунта, Ом·м]]))</f>
        <v/>
      </c>
      <c r="AW608" s="62"/>
      <c r="AX608" s="44"/>
      <c r="AY608" s="43"/>
      <c r="AZ608" s="7" t="str">
        <f t="shared" si="71"/>
        <v/>
      </c>
      <c r="BA608" s="7" t="str">
        <f>IFERROR(IF(AX608-AX607&lt;=0,"",AZ608/SQRT(Table_pg8[[#This Row],[Удельное сопротивление грунта, Ом·м]])),AZ608/SQRT(Table_pg8[[#This Row],[Удельное сопротивление грунта, Ом·м]]))</f>
        <v/>
      </c>
      <c r="BC608" s="62"/>
      <c r="BD608" s="44"/>
      <c r="BE608" s="43"/>
      <c r="BF608" s="7" t="str">
        <f t="shared" si="69"/>
        <v/>
      </c>
      <c r="BG608" s="7" t="str">
        <f>IFERROR(IF(BD608-AX627&lt;=0,"",BF608/SQRT(Table_pg9[[#This Row],[Удельное сопротивление грунта, Ом·м]])),BF608/SQRT(Table_pg9[[#This Row],[Удельное сопротивление грунта, Ом·м]]))</f>
        <v/>
      </c>
      <c r="BI608" s="62"/>
      <c r="BJ608" s="44"/>
      <c r="BK608" s="43"/>
      <c r="BL608" s="7" t="str">
        <f t="shared" si="72"/>
        <v/>
      </c>
      <c r="BM608" s="7" t="str">
        <f>IFERROR(IF(BJ608-BD637&lt;=0,"",BL608/SQRT(Table_pg10[[#This Row],[Удельное сопротивление грунта, Ом·м]])),BL608/SQRT(Table_pg10[[#This Row],[Удельное сопротивление грунта, Ом·м]]))</f>
        <v/>
      </c>
    </row>
    <row r="609" spans="1:65">
      <c r="A609" s="42"/>
      <c r="B609" s="44"/>
      <c r="C609" s="43"/>
      <c r="D609" s="7" t="str">
        <f t="shared" si="73"/>
        <v/>
      </c>
      <c r="E609" s="7" t="str">
        <f>IFERROR(IF(B609-B608&lt;=0,"",D609/SQRT(Table_pg[[#This Row],[Удельное сопротивление грунта, Ом·м]])),D609/SQRT(Table_pg[[#This Row],[Удельное сопротивление грунта, Ом·м]]))</f>
        <v/>
      </c>
      <c r="G609" s="49"/>
      <c r="H609" s="59"/>
      <c r="I609" s="56"/>
      <c r="J609" s="52" t="str">
        <f t="shared" si="74"/>
        <v/>
      </c>
      <c r="K609" s="7" t="str">
        <f>IFERROR(IF(H609-H608&lt;=0,"",J609/SQRT(Table_pg1[[#This Row],[Удельное сопротивление грунта, Ом·м]])),J609/SQRT(Table_pg1[[#This Row],[Удельное сопротивление грунта, Ом·м]]))</f>
        <v/>
      </c>
      <c r="M609" s="42"/>
      <c r="N609" s="44"/>
      <c r="O609" s="43"/>
      <c r="P609" s="7" t="str">
        <f t="shared" si="75"/>
        <v/>
      </c>
      <c r="Q609" s="7" t="str">
        <f>IFERROR(IF(N609-N608&lt;=0,"",P609/SQRT(Table_pg2[[#This Row],[Удельное сопротивление грунта, Ом·м]])),P609/SQRT(Table_pg2[[#This Row],[Удельное сопротивление грунта, Ом·м]]))</f>
        <v/>
      </c>
      <c r="S609" s="42"/>
      <c r="T609" s="44"/>
      <c r="U609" s="43"/>
      <c r="V609" s="7" t="str">
        <f t="shared" si="76"/>
        <v/>
      </c>
      <c r="W609" s="7" t="str">
        <f>IFERROR(IF(T609-T608&lt;=0,"",V609/SQRT(Table_pg3[[#This Row],[Удельное сопротивление грунта, Ом·м]])),V609/SQRT(Table_pg3[[#This Row],[Удельное сопротивление грунта, Ом·м]]))</f>
        <v/>
      </c>
      <c r="Y609" s="42"/>
      <c r="Z609" s="44"/>
      <c r="AA609" s="43"/>
      <c r="AB609" s="7" t="str">
        <f t="shared" si="79"/>
        <v/>
      </c>
      <c r="AC609" s="7" t="str">
        <f>IFERROR(IF(Z609-Z608&lt;=0,"",AB609/SQRT(Table_pg4[[#This Row],[Удельное сопротивление грунта, Ом·м]])),AB609/SQRT(Table_pg4[[#This Row],[Удельное сопротивление грунта, Ом·м]]))</f>
        <v/>
      </c>
      <c r="AE609" s="42"/>
      <c r="AF609" s="44"/>
      <c r="AG609" s="43"/>
      <c r="AH609" s="7" t="str">
        <f t="shared" si="77"/>
        <v/>
      </c>
      <c r="AI609" s="7" t="str">
        <f>IFERROR(IF(AF609-AF608&lt;=0,"",AH609/SQRT(Table_pg5[[#This Row],[Удельное сопротивление грунта, Ом·м]])),AH609/SQRT(Table_pg5[[#This Row],[Удельное сопротивление грунта, Ом·м]]))</f>
        <v/>
      </c>
      <c r="AK609" s="42"/>
      <c r="AL609" s="44"/>
      <c r="AM609" s="43"/>
      <c r="AN609" s="7" t="str">
        <f t="shared" si="70"/>
        <v/>
      </c>
      <c r="AO609" s="7" t="str">
        <f>IFERROR(IF(AL609-AL608&lt;=0,"",AN609/SQRT(Table_pg6[[#This Row],[Удельное сопротивление грунта, Ом·м]])),AN609/SQRT(Table_pg6[[#This Row],[Удельное сопротивление грунта, Ом·м]]))</f>
        <v/>
      </c>
      <c r="AQ609" s="42"/>
      <c r="AR609" s="44"/>
      <c r="AS609" s="43"/>
      <c r="AT609" s="7" t="str">
        <f t="shared" si="78"/>
        <v/>
      </c>
      <c r="AU609" s="7" t="str">
        <f>IFERROR(IF(AR609-AR608&lt;=0,"",AT609/SQRT(Table_pg7[[#This Row],[Удельное сопротивление грунта, Ом·м]])),AT609/SQRT(Table_pg7[[#This Row],[Удельное сопротивление грунта, Ом·м]]))</f>
        <v/>
      </c>
      <c r="AW609" s="42"/>
      <c r="AX609" s="44"/>
      <c r="AY609" s="43"/>
      <c r="AZ609" s="7" t="str">
        <f t="shared" si="71"/>
        <v/>
      </c>
      <c r="BA609" s="7" t="str">
        <f>IFERROR(IF(AX609-AX608&lt;=0,"",AZ609/SQRT(Table_pg8[[#This Row],[Удельное сопротивление грунта, Ом·м]])),AZ609/SQRT(Table_pg8[[#This Row],[Удельное сопротивление грунта, Ом·м]]))</f>
        <v/>
      </c>
      <c r="BC609" s="42"/>
      <c r="BD609" s="44"/>
      <c r="BE609" s="43"/>
      <c r="BF609" s="7" t="str">
        <f t="shared" si="69"/>
        <v/>
      </c>
      <c r="BG609" s="7" t="str">
        <f>IFERROR(IF(BD609-AX628&lt;=0,"",BF609/SQRT(Table_pg9[[#This Row],[Удельное сопротивление грунта, Ом·м]])),BF609/SQRT(Table_pg9[[#This Row],[Удельное сопротивление грунта, Ом·м]]))</f>
        <v/>
      </c>
      <c r="BI609" s="42"/>
      <c r="BJ609" s="44"/>
      <c r="BK609" s="43"/>
      <c r="BL609" s="7" t="str">
        <f t="shared" si="72"/>
        <v/>
      </c>
      <c r="BM609" s="7" t="str">
        <f>IFERROR(IF(BJ609-BD638&lt;=0,"",BL609/SQRT(Table_pg10[[#This Row],[Удельное сопротивление грунта, Ом·м]])),BL609/SQRT(Table_pg10[[#This Row],[Удельное сопротивление грунта, Ом·м]]))</f>
        <v/>
      </c>
    </row>
    <row r="610" spans="1:65">
      <c r="A610" s="62"/>
      <c r="B610" s="44"/>
      <c r="C610" s="43"/>
      <c r="D610" s="7" t="str">
        <f t="shared" si="73"/>
        <v/>
      </c>
      <c r="E610" s="7" t="str">
        <f>IFERROR(IF(B610-B609&lt;=0,"",D610/SQRT(Table_pg[[#This Row],[Удельное сопротивление грунта, Ом·м]])),D610/SQRT(Table_pg[[#This Row],[Удельное сопротивление грунта, Ом·м]]))</f>
        <v/>
      </c>
      <c r="G610" s="38"/>
      <c r="H610" s="58"/>
      <c r="I610" s="55"/>
      <c r="J610" s="53" t="str">
        <f t="shared" si="74"/>
        <v/>
      </c>
      <c r="K610" s="7" t="str">
        <f>IFERROR(IF(H610-H609&lt;=0,"",J610/SQRT(Table_pg1[[#This Row],[Удельное сопротивление грунта, Ом·м]])),J610/SQRT(Table_pg1[[#This Row],[Удельное сопротивление грунта, Ом·м]]))</f>
        <v/>
      </c>
      <c r="M610" s="62"/>
      <c r="N610" s="44"/>
      <c r="O610" s="43"/>
      <c r="P610" s="7" t="str">
        <f t="shared" si="75"/>
        <v/>
      </c>
      <c r="Q610" s="7" t="str">
        <f>IFERROR(IF(N610-N609&lt;=0,"",P610/SQRT(Table_pg2[[#This Row],[Удельное сопротивление грунта, Ом·м]])),P610/SQRT(Table_pg2[[#This Row],[Удельное сопротивление грунта, Ом·м]]))</f>
        <v/>
      </c>
      <c r="S610" s="62"/>
      <c r="T610" s="44"/>
      <c r="U610" s="43"/>
      <c r="V610" s="7" t="str">
        <f t="shared" si="76"/>
        <v/>
      </c>
      <c r="W610" s="7" t="str">
        <f>IFERROR(IF(T610-T609&lt;=0,"",V610/SQRT(Table_pg3[[#This Row],[Удельное сопротивление грунта, Ом·м]])),V610/SQRT(Table_pg3[[#This Row],[Удельное сопротивление грунта, Ом·м]]))</f>
        <v/>
      </c>
      <c r="Y610" s="62"/>
      <c r="Z610" s="44"/>
      <c r="AA610" s="43"/>
      <c r="AB610" s="7" t="str">
        <f t="shared" si="79"/>
        <v/>
      </c>
      <c r="AC610" s="7" t="str">
        <f>IFERROR(IF(Z610-Z609&lt;=0,"",AB610/SQRT(Table_pg4[[#This Row],[Удельное сопротивление грунта, Ом·м]])),AB610/SQRT(Table_pg4[[#This Row],[Удельное сопротивление грунта, Ом·м]]))</f>
        <v/>
      </c>
      <c r="AE610" s="62"/>
      <c r="AF610" s="44"/>
      <c r="AG610" s="43"/>
      <c r="AH610" s="7" t="str">
        <f t="shared" si="77"/>
        <v/>
      </c>
      <c r="AI610" s="7" t="str">
        <f>IFERROR(IF(AF610-AF609&lt;=0,"",AH610/SQRT(Table_pg5[[#This Row],[Удельное сопротивление грунта, Ом·м]])),AH610/SQRT(Table_pg5[[#This Row],[Удельное сопротивление грунта, Ом·м]]))</f>
        <v/>
      </c>
      <c r="AK610" s="62"/>
      <c r="AL610" s="44"/>
      <c r="AM610" s="43"/>
      <c r="AN610" s="7" t="str">
        <f t="shared" si="70"/>
        <v/>
      </c>
      <c r="AO610" s="7" t="str">
        <f>IFERROR(IF(AL610-AL609&lt;=0,"",AN610/SQRT(Table_pg6[[#This Row],[Удельное сопротивление грунта, Ом·м]])),AN610/SQRT(Table_pg6[[#This Row],[Удельное сопротивление грунта, Ом·м]]))</f>
        <v/>
      </c>
      <c r="AQ610" s="62"/>
      <c r="AR610" s="44"/>
      <c r="AS610" s="43"/>
      <c r="AT610" s="7" t="str">
        <f t="shared" si="78"/>
        <v/>
      </c>
      <c r="AU610" s="7" t="str">
        <f>IFERROR(IF(AR610-AR609&lt;=0,"",AT610/SQRT(Table_pg7[[#This Row],[Удельное сопротивление грунта, Ом·м]])),AT610/SQRT(Table_pg7[[#This Row],[Удельное сопротивление грунта, Ом·м]]))</f>
        <v/>
      </c>
      <c r="AW610" s="62"/>
      <c r="AX610" s="44"/>
      <c r="AY610" s="43"/>
      <c r="AZ610" s="7" t="str">
        <f t="shared" si="71"/>
        <v/>
      </c>
      <c r="BA610" s="7" t="str">
        <f>IFERROR(IF(AX610-AX609&lt;=0,"",AZ610/SQRT(Table_pg8[[#This Row],[Удельное сопротивление грунта, Ом·м]])),AZ610/SQRT(Table_pg8[[#This Row],[Удельное сопротивление грунта, Ом·м]]))</f>
        <v/>
      </c>
      <c r="BC610" s="62"/>
      <c r="BD610" s="44"/>
      <c r="BE610" s="43"/>
      <c r="BF610" s="7" t="str">
        <f t="shared" ref="BF610:BF673" si="80">IFERROR(IF(BD610-BD609&lt;=0,"",(BD610-BD609)*1000),100)</f>
        <v/>
      </c>
      <c r="BG610" s="7" t="str">
        <f>IFERROR(IF(BD610-AX629&lt;=0,"",BF610/SQRT(Table_pg9[[#This Row],[Удельное сопротивление грунта, Ом·м]])),BF610/SQRT(Table_pg9[[#This Row],[Удельное сопротивление грунта, Ом·м]]))</f>
        <v/>
      </c>
      <c r="BI610" s="62"/>
      <c r="BJ610" s="44"/>
      <c r="BK610" s="43"/>
      <c r="BL610" s="7" t="str">
        <f t="shared" si="72"/>
        <v/>
      </c>
      <c r="BM610" s="7" t="str">
        <f>IFERROR(IF(BJ610-BD639&lt;=0,"",BL610/SQRT(Table_pg10[[#This Row],[Удельное сопротивление грунта, Ом·м]])),BL610/SQRT(Table_pg10[[#This Row],[Удельное сопротивление грунта, Ом·м]]))</f>
        <v/>
      </c>
    </row>
    <row r="611" spans="1:65">
      <c r="A611" s="42"/>
      <c r="B611" s="44"/>
      <c r="C611" s="43"/>
      <c r="D611" s="7" t="str">
        <f t="shared" si="73"/>
        <v/>
      </c>
      <c r="E611" s="7" t="str">
        <f>IFERROR(IF(B611-B610&lt;=0,"",D611/SQRT(Table_pg[[#This Row],[Удельное сопротивление грунта, Ом·м]])),D611/SQRT(Table_pg[[#This Row],[Удельное сопротивление грунта, Ом·м]]))</f>
        <v/>
      </c>
      <c r="G611" s="49"/>
      <c r="H611" s="59"/>
      <c r="I611" s="56"/>
      <c r="J611" s="52" t="str">
        <f t="shared" si="74"/>
        <v/>
      </c>
      <c r="K611" s="7" t="str">
        <f>IFERROR(IF(H611-H610&lt;=0,"",J611/SQRT(Table_pg1[[#This Row],[Удельное сопротивление грунта, Ом·м]])),J611/SQRT(Table_pg1[[#This Row],[Удельное сопротивление грунта, Ом·м]]))</f>
        <v/>
      </c>
      <c r="M611" s="42"/>
      <c r="N611" s="44"/>
      <c r="O611" s="43"/>
      <c r="P611" s="7" t="str">
        <f t="shared" si="75"/>
        <v/>
      </c>
      <c r="Q611" s="7" t="str">
        <f>IFERROR(IF(N611-N610&lt;=0,"",P611/SQRT(Table_pg2[[#This Row],[Удельное сопротивление грунта, Ом·м]])),P611/SQRT(Table_pg2[[#This Row],[Удельное сопротивление грунта, Ом·м]]))</f>
        <v/>
      </c>
      <c r="S611" s="42"/>
      <c r="T611" s="44"/>
      <c r="U611" s="43"/>
      <c r="V611" s="7" t="str">
        <f t="shared" si="76"/>
        <v/>
      </c>
      <c r="W611" s="7" t="str">
        <f>IFERROR(IF(T611-T610&lt;=0,"",V611/SQRT(Table_pg3[[#This Row],[Удельное сопротивление грунта, Ом·м]])),V611/SQRT(Table_pg3[[#This Row],[Удельное сопротивление грунта, Ом·м]]))</f>
        <v/>
      </c>
      <c r="Y611" s="42"/>
      <c r="Z611" s="44"/>
      <c r="AA611" s="43"/>
      <c r="AB611" s="7" t="str">
        <f t="shared" si="79"/>
        <v/>
      </c>
      <c r="AC611" s="7" t="str">
        <f>IFERROR(IF(Z611-Z610&lt;=0,"",AB611/SQRT(Table_pg4[[#This Row],[Удельное сопротивление грунта, Ом·м]])),AB611/SQRT(Table_pg4[[#This Row],[Удельное сопротивление грунта, Ом·м]]))</f>
        <v/>
      </c>
      <c r="AE611" s="42"/>
      <c r="AF611" s="44"/>
      <c r="AG611" s="43"/>
      <c r="AH611" s="7" t="str">
        <f t="shared" si="77"/>
        <v/>
      </c>
      <c r="AI611" s="7" t="str">
        <f>IFERROR(IF(AF611-AF610&lt;=0,"",AH611/SQRT(Table_pg5[[#This Row],[Удельное сопротивление грунта, Ом·м]])),AH611/SQRT(Table_pg5[[#This Row],[Удельное сопротивление грунта, Ом·м]]))</f>
        <v/>
      </c>
      <c r="AK611" s="42"/>
      <c r="AL611" s="44"/>
      <c r="AM611" s="43"/>
      <c r="AN611" s="7" t="str">
        <f t="shared" si="70"/>
        <v/>
      </c>
      <c r="AO611" s="7" t="str">
        <f>IFERROR(IF(AL611-AL610&lt;=0,"",AN611/SQRT(Table_pg6[[#This Row],[Удельное сопротивление грунта, Ом·м]])),AN611/SQRT(Table_pg6[[#This Row],[Удельное сопротивление грунта, Ом·м]]))</f>
        <v/>
      </c>
      <c r="AQ611" s="42"/>
      <c r="AR611" s="44"/>
      <c r="AS611" s="43"/>
      <c r="AT611" s="7" t="str">
        <f t="shared" si="78"/>
        <v/>
      </c>
      <c r="AU611" s="7" t="str">
        <f>IFERROR(IF(AR611-AR610&lt;=0,"",AT611/SQRT(Table_pg7[[#This Row],[Удельное сопротивление грунта, Ом·м]])),AT611/SQRT(Table_pg7[[#This Row],[Удельное сопротивление грунта, Ом·м]]))</f>
        <v/>
      </c>
      <c r="AW611" s="42"/>
      <c r="AX611" s="44"/>
      <c r="AY611" s="43"/>
      <c r="AZ611" s="7" t="str">
        <f t="shared" si="71"/>
        <v/>
      </c>
      <c r="BA611" s="7" t="str">
        <f>IFERROR(IF(AX611-AX610&lt;=0,"",AZ611/SQRT(Table_pg8[[#This Row],[Удельное сопротивление грунта, Ом·м]])),AZ611/SQRT(Table_pg8[[#This Row],[Удельное сопротивление грунта, Ом·м]]))</f>
        <v/>
      </c>
      <c r="BC611" s="42"/>
      <c r="BD611" s="44"/>
      <c r="BE611" s="43"/>
      <c r="BF611" s="7" t="str">
        <f t="shared" si="80"/>
        <v/>
      </c>
      <c r="BG611" s="7" t="str">
        <f>IFERROR(IF(BD611-AX630&lt;=0,"",BF611/SQRT(Table_pg9[[#This Row],[Удельное сопротивление грунта, Ом·м]])),BF611/SQRT(Table_pg9[[#This Row],[Удельное сопротивление грунта, Ом·м]]))</f>
        <v/>
      </c>
      <c r="BI611" s="42"/>
      <c r="BJ611" s="44"/>
      <c r="BK611" s="43"/>
      <c r="BL611" s="7" t="str">
        <f t="shared" si="72"/>
        <v/>
      </c>
      <c r="BM611" s="7" t="str">
        <f>IFERROR(IF(BJ611-BD640&lt;=0,"",BL611/SQRT(Table_pg10[[#This Row],[Удельное сопротивление грунта, Ом·м]])),BL611/SQRT(Table_pg10[[#This Row],[Удельное сопротивление грунта, Ом·м]]))</f>
        <v/>
      </c>
    </row>
    <row r="612" spans="1:65">
      <c r="A612" s="62"/>
      <c r="B612" s="44"/>
      <c r="C612" s="43"/>
      <c r="D612" s="7" t="str">
        <f t="shared" si="73"/>
        <v/>
      </c>
      <c r="E612" s="7" t="str">
        <f>IFERROR(IF(B612-B611&lt;=0,"",D612/SQRT(Table_pg[[#This Row],[Удельное сопротивление грунта, Ом·м]])),D612/SQRT(Table_pg[[#This Row],[Удельное сопротивление грунта, Ом·м]]))</f>
        <v/>
      </c>
      <c r="G612" s="38"/>
      <c r="H612" s="58"/>
      <c r="I612" s="55"/>
      <c r="J612" s="53" t="str">
        <f t="shared" si="74"/>
        <v/>
      </c>
      <c r="K612" s="7" t="str">
        <f>IFERROR(IF(H612-H611&lt;=0,"",J612/SQRT(Table_pg1[[#This Row],[Удельное сопротивление грунта, Ом·м]])),J612/SQRT(Table_pg1[[#This Row],[Удельное сопротивление грунта, Ом·м]]))</f>
        <v/>
      </c>
      <c r="M612" s="62"/>
      <c r="N612" s="44"/>
      <c r="O612" s="43"/>
      <c r="P612" s="7" t="str">
        <f t="shared" si="75"/>
        <v/>
      </c>
      <c r="Q612" s="7" t="str">
        <f>IFERROR(IF(N612-N611&lt;=0,"",P612/SQRT(Table_pg2[[#This Row],[Удельное сопротивление грунта, Ом·м]])),P612/SQRT(Table_pg2[[#This Row],[Удельное сопротивление грунта, Ом·м]]))</f>
        <v/>
      </c>
      <c r="S612" s="62"/>
      <c r="T612" s="44"/>
      <c r="U612" s="43"/>
      <c r="V612" s="7" t="str">
        <f t="shared" si="76"/>
        <v/>
      </c>
      <c r="W612" s="7" t="str">
        <f>IFERROR(IF(T612-T611&lt;=0,"",V612/SQRT(Table_pg3[[#This Row],[Удельное сопротивление грунта, Ом·м]])),V612/SQRT(Table_pg3[[#This Row],[Удельное сопротивление грунта, Ом·м]]))</f>
        <v/>
      </c>
      <c r="Y612" s="62"/>
      <c r="Z612" s="44"/>
      <c r="AA612" s="43"/>
      <c r="AB612" s="7" t="str">
        <f t="shared" si="79"/>
        <v/>
      </c>
      <c r="AC612" s="7" t="str">
        <f>IFERROR(IF(Z612-Z611&lt;=0,"",AB612/SQRT(Table_pg4[[#This Row],[Удельное сопротивление грунта, Ом·м]])),AB612/SQRT(Table_pg4[[#This Row],[Удельное сопротивление грунта, Ом·м]]))</f>
        <v/>
      </c>
      <c r="AE612" s="62"/>
      <c r="AF612" s="44"/>
      <c r="AG612" s="43"/>
      <c r="AH612" s="7" t="str">
        <f t="shared" si="77"/>
        <v/>
      </c>
      <c r="AI612" s="7" t="str">
        <f>IFERROR(IF(AF612-AF611&lt;=0,"",AH612/SQRT(Table_pg5[[#This Row],[Удельное сопротивление грунта, Ом·м]])),AH612/SQRT(Table_pg5[[#This Row],[Удельное сопротивление грунта, Ом·м]]))</f>
        <v/>
      </c>
      <c r="AK612" s="62"/>
      <c r="AL612" s="44"/>
      <c r="AM612" s="43"/>
      <c r="AN612" s="7" t="str">
        <f t="shared" si="70"/>
        <v/>
      </c>
      <c r="AO612" s="7" t="str">
        <f>IFERROR(IF(AL612-AL611&lt;=0,"",AN612/SQRT(Table_pg6[[#This Row],[Удельное сопротивление грунта, Ом·м]])),AN612/SQRT(Table_pg6[[#This Row],[Удельное сопротивление грунта, Ом·м]]))</f>
        <v/>
      </c>
      <c r="AQ612" s="62"/>
      <c r="AR612" s="44"/>
      <c r="AS612" s="43"/>
      <c r="AT612" s="7" t="str">
        <f t="shared" si="78"/>
        <v/>
      </c>
      <c r="AU612" s="7" t="str">
        <f>IFERROR(IF(AR612-AR611&lt;=0,"",AT612/SQRT(Table_pg7[[#This Row],[Удельное сопротивление грунта, Ом·м]])),AT612/SQRT(Table_pg7[[#This Row],[Удельное сопротивление грунта, Ом·м]]))</f>
        <v/>
      </c>
      <c r="AW612" s="62"/>
      <c r="AX612" s="44"/>
      <c r="AY612" s="43"/>
      <c r="AZ612" s="7" t="str">
        <f t="shared" si="71"/>
        <v/>
      </c>
      <c r="BA612" s="7" t="str">
        <f>IFERROR(IF(AX612-AX611&lt;=0,"",AZ612/SQRT(Table_pg8[[#This Row],[Удельное сопротивление грунта, Ом·м]])),AZ612/SQRT(Table_pg8[[#This Row],[Удельное сопротивление грунта, Ом·м]]))</f>
        <v/>
      </c>
      <c r="BC612" s="62"/>
      <c r="BD612" s="44"/>
      <c r="BE612" s="43"/>
      <c r="BF612" s="7" t="str">
        <f t="shared" si="80"/>
        <v/>
      </c>
      <c r="BG612" s="7" t="str">
        <f>IFERROR(IF(BD612-AX631&lt;=0,"",BF612/SQRT(Table_pg9[[#This Row],[Удельное сопротивление грунта, Ом·м]])),BF612/SQRT(Table_pg9[[#This Row],[Удельное сопротивление грунта, Ом·м]]))</f>
        <v/>
      </c>
      <c r="BI612" s="62"/>
      <c r="BJ612" s="44"/>
      <c r="BK612" s="43"/>
      <c r="BL612" s="7" t="str">
        <f t="shared" si="72"/>
        <v/>
      </c>
      <c r="BM612" s="7" t="str">
        <f>IFERROR(IF(BJ612-BD641&lt;=0,"",BL612/SQRT(Table_pg10[[#This Row],[Удельное сопротивление грунта, Ом·м]])),BL612/SQRT(Table_pg10[[#This Row],[Удельное сопротивление грунта, Ом·м]]))</f>
        <v/>
      </c>
    </row>
    <row r="613" spans="1:65">
      <c r="A613" s="42"/>
      <c r="B613" s="44"/>
      <c r="C613" s="43"/>
      <c r="D613" s="7" t="str">
        <f t="shared" si="73"/>
        <v/>
      </c>
      <c r="E613" s="7" t="str">
        <f>IFERROR(IF(B613-B612&lt;=0,"",D613/SQRT(Table_pg[[#This Row],[Удельное сопротивление грунта, Ом·м]])),D613/SQRT(Table_pg[[#This Row],[Удельное сопротивление грунта, Ом·м]]))</f>
        <v/>
      </c>
      <c r="G613" s="49"/>
      <c r="H613" s="59"/>
      <c r="I613" s="56"/>
      <c r="J613" s="52" t="str">
        <f t="shared" si="74"/>
        <v/>
      </c>
      <c r="K613" s="7" t="str">
        <f>IFERROR(IF(H613-H612&lt;=0,"",J613/SQRT(Table_pg1[[#This Row],[Удельное сопротивление грунта, Ом·м]])),J613/SQRT(Table_pg1[[#This Row],[Удельное сопротивление грунта, Ом·м]]))</f>
        <v/>
      </c>
      <c r="M613" s="42"/>
      <c r="N613" s="44"/>
      <c r="O613" s="43"/>
      <c r="P613" s="7" t="str">
        <f t="shared" si="75"/>
        <v/>
      </c>
      <c r="Q613" s="7" t="str">
        <f>IFERROR(IF(N613-N612&lt;=0,"",P613/SQRT(Table_pg2[[#This Row],[Удельное сопротивление грунта, Ом·м]])),P613/SQRT(Table_pg2[[#This Row],[Удельное сопротивление грунта, Ом·м]]))</f>
        <v/>
      </c>
      <c r="S613" s="42"/>
      <c r="T613" s="44"/>
      <c r="U613" s="43"/>
      <c r="V613" s="7" t="str">
        <f t="shared" si="76"/>
        <v/>
      </c>
      <c r="W613" s="7" t="str">
        <f>IFERROR(IF(T613-T612&lt;=0,"",V613/SQRT(Table_pg3[[#This Row],[Удельное сопротивление грунта, Ом·м]])),V613/SQRT(Table_pg3[[#This Row],[Удельное сопротивление грунта, Ом·м]]))</f>
        <v/>
      </c>
      <c r="Y613" s="42"/>
      <c r="Z613" s="44"/>
      <c r="AA613" s="43"/>
      <c r="AB613" s="7" t="str">
        <f t="shared" si="79"/>
        <v/>
      </c>
      <c r="AC613" s="7" t="str">
        <f>IFERROR(IF(Z613-Z612&lt;=0,"",AB613/SQRT(Table_pg4[[#This Row],[Удельное сопротивление грунта, Ом·м]])),AB613/SQRT(Table_pg4[[#This Row],[Удельное сопротивление грунта, Ом·м]]))</f>
        <v/>
      </c>
      <c r="AE613" s="42"/>
      <c r="AF613" s="44"/>
      <c r="AG613" s="43"/>
      <c r="AH613" s="7" t="str">
        <f t="shared" si="77"/>
        <v/>
      </c>
      <c r="AI613" s="7" t="str">
        <f>IFERROR(IF(AF613-AF612&lt;=0,"",AH613/SQRT(Table_pg5[[#This Row],[Удельное сопротивление грунта, Ом·м]])),AH613/SQRT(Table_pg5[[#This Row],[Удельное сопротивление грунта, Ом·м]]))</f>
        <v/>
      </c>
      <c r="AK613" s="42"/>
      <c r="AL613" s="44"/>
      <c r="AM613" s="43"/>
      <c r="AN613" s="7" t="str">
        <f t="shared" si="70"/>
        <v/>
      </c>
      <c r="AO613" s="7" t="str">
        <f>IFERROR(IF(AL613-AL612&lt;=0,"",AN613/SQRT(Table_pg6[[#This Row],[Удельное сопротивление грунта, Ом·м]])),AN613/SQRT(Table_pg6[[#This Row],[Удельное сопротивление грунта, Ом·м]]))</f>
        <v/>
      </c>
      <c r="AQ613" s="42"/>
      <c r="AR613" s="44"/>
      <c r="AS613" s="43"/>
      <c r="AT613" s="7" t="str">
        <f t="shared" si="78"/>
        <v/>
      </c>
      <c r="AU613" s="7" t="str">
        <f>IFERROR(IF(AR613-AR612&lt;=0,"",AT613/SQRT(Table_pg7[[#This Row],[Удельное сопротивление грунта, Ом·м]])),AT613/SQRT(Table_pg7[[#This Row],[Удельное сопротивление грунта, Ом·м]]))</f>
        <v/>
      </c>
      <c r="AW613" s="42"/>
      <c r="AX613" s="44"/>
      <c r="AY613" s="43"/>
      <c r="AZ613" s="7" t="str">
        <f t="shared" si="71"/>
        <v/>
      </c>
      <c r="BA613" s="7" t="str">
        <f>IFERROR(IF(AX613-AX612&lt;=0,"",AZ613/SQRT(Table_pg8[[#This Row],[Удельное сопротивление грунта, Ом·м]])),AZ613/SQRT(Table_pg8[[#This Row],[Удельное сопротивление грунта, Ом·м]]))</f>
        <v/>
      </c>
      <c r="BC613" s="42"/>
      <c r="BD613" s="44"/>
      <c r="BE613" s="43"/>
      <c r="BF613" s="7" t="str">
        <f t="shared" si="80"/>
        <v/>
      </c>
      <c r="BG613" s="7" t="str">
        <f>IFERROR(IF(BD613-AX632&lt;=0,"",BF613/SQRT(Table_pg9[[#This Row],[Удельное сопротивление грунта, Ом·м]])),BF613/SQRT(Table_pg9[[#This Row],[Удельное сопротивление грунта, Ом·м]]))</f>
        <v/>
      </c>
      <c r="BI613" s="42"/>
      <c r="BJ613" s="44"/>
      <c r="BK613" s="43"/>
      <c r="BL613" s="7" t="str">
        <f t="shared" si="72"/>
        <v/>
      </c>
      <c r="BM613" s="7" t="str">
        <f>IFERROR(IF(BJ613-BD642&lt;=0,"",BL613/SQRT(Table_pg10[[#This Row],[Удельное сопротивление грунта, Ом·м]])),BL613/SQRT(Table_pg10[[#This Row],[Удельное сопротивление грунта, Ом·м]]))</f>
        <v/>
      </c>
    </row>
    <row r="614" spans="1:65">
      <c r="A614" s="62"/>
      <c r="B614" s="44"/>
      <c r="C614" s="43"/>
      <c r="D614" s="7" t="str">
        <f t="shared" si="73"/>
        <v/>
      </c>
      <c r="E614" s="7" t="str">
        <f>IFERROR(IF(B614-B613&lt;=0,"",D614/SQRT(Table_pg[[#This Row],[Удельное сопротивление грунта, Ом·м]])),D614/SQRT(Table_pg[[#This Row],[Удельное сопротивление грунта, Ом·м]]))</f>
        <v/>
      </c>
      <c r="G614" s="38"/>
      <c r="H614" s="58"/>
      <c r="I614" s="55"/>
      <c r="J614" s="53" t="str">
        <f t="shared" si="74"/>
        <v/>
      </c>
      <c r="K614" s="7" t="str">
        <f>IFERROR(IF(H614-H613&lt;=0,"",J614/SQRT(Table_pg1[[#This Row],[Удельное сопротивление грунта, Ом·м]])),J614/SQRT(Table_pg1[[#This Row],[Удельное сопротивление грунта, Ом·м]]))</f>
        <v/>
      </c>
      <c r="M614" s="62"/>
      <c r="N614" s="44"/>
      <c r="O614" s="43"/>
      <c r="P614" s="7" t="str">
        <f t="shared" si="75"/>
        <v/>
      </c>
      <c r="Q614" s="7" t="str">
        <f>IFERROR(IF(N614-N613&lt;=0,"",P614/SQRT(Table_pg2[[#This Row],[Удельное сопротивление грунта, Ом·м]])),P614/SQRT(Table_pg2[[#This Row],[Удельное сопротивление грунта, Ом·м]]))</f>
        <v/>
      </c>
      <c r="S614" s="62"/>
      <c r="T614" s="44"/>
      <c r="U614" s="43"/>
      <c r="V614" s="7" t="str">
        <f t="shared" si="76"/>
        <v/>
      </c>
      <c r="W614" s="7" t="str">
        <f>IFERROR(IF(T614-T613&lt;=0,"",V614/SQRT(Table_pg3[[#This Row],[Удельное сопротивление грунта, Ом·м]])),V614/SQRT(Table_pg3[[#This Row],[Удельное сопротивление грунта, Ом·м]]))</f>
        <v/>
      </c>
      <c r="Y614" s="62"/>
      <c r="Z614" s="44"/>
      <c r="AA614" s="43"/>
      <c r="AB614" s="7" t="str">
        <f t="shared" si="79"/>
        <v/>
      </c>
      <c r="AC614" s="7" t="str">
        <f>IFERROR(IF(Z614-Z613&lt;=0,"",AB614/SQRT(Table_pg4[[#This Row],[Удельное сопротивление грунта, Ом·м]])),AB614/SQRT(Table_pg4[[#This Row],[Удельное сопротивление грунта, Ом·м]]))</f>
        <v/>
      </c>
      <c r="AE614" s="62"/>
      <c r="AF614" s="44"/>
      <c r="AG614" s="43"/>
      <c r="AH614" s="7" t="str">
        <f t="shared" si="77"/>
        <v/>
      </c>
      <c r="AI614" s="7" t="str">
        <f>IFERROR(IF(AF614-AF613&lt;=0,"",AH614/SQRT(Table_pg5[[#This Row],[Удельное сопротивление грунта, Ом·м]])),AH614/SQRT(Table_pg5[[#This Row],[Удельное сопротивление грунта, Ом·м]]))</f>
        <v/>
      </c>
      <c r="AK614" s="62"/>
      <c r="AL614" s="44"/>
      <c r="AM614" s="43"/>
      <c r="AN614" s="7" t="str">
        <f t="shared" si="70"/>
        <v/>
      </c>
      <c r="AO614" s="7" t="str">
        <f>IFERROR(IF(AL614-AL613&lt;=0,"",AN614/SQRT(Table_pg6[[#This Row],[Удельное сопротивление грунта, Ом·м]])),AN614/SQRT(Table_pg6[[#This Row],[Удельное сопротивление грунта, Ом·м]]))</f>
        <v/>
      </c>
      <c r="AQ614" s="62"/>
      <c r="AR614" s="44"/>
      <c r="AS614" s="43"/>
      <c r="AT614" s="7" t="str">
        <f t="shared" si="78"/>
        <v/>
      </c>
      <c r="AU614" s="7" t="str">
        <f>IFERROR(IF(AR614-AR613&lt;=0,"",AT614/SQRT(Table_pg7[[#This Row],[Удельное сопротивление грунта, Ом·м]])),AT614/SQRT(Table_pg7[[#This Row],[Удельное сопротивление грунта, Ом·м]]))</f>
        <v/>
      </c>
      <c r="AW614" s="62"/>
      <c r="AX614" s="44"/>
      <c r="AY614" s="43"/>
      <c r="AZ614" s="7" t="str">
        <f t="shared" si="71"/>
        <v/>
      </c>
      <c r="BA614" s="7" t="str">
        <f>IFERROR(IF(AX614-AX613&lt;=0,"",AZ614/SQRT(Table_pg8[[#This Row],[Удельное сопротивление грунта, Ом·м]])),AZ614/SQRT(Table_pg8[[#This Row],[Удельное сопротивление грунта, Ом·м]]))</f>
        <v/>
      </c>
      <c r="BC614" s="62"/>
      <c r="BD614" s="44"/>
      <c r="BE614" s="43"/>
      <c r="BF614" s="7" t="str">
        <f t="shared" si="80"/>
        <v/>
      </c>
      <c r="BG614" s="7" t="str">
        <f>IFERROR(IF(BD614-AX633&lt;=0,"",BF614/SQRT(Table_pg9[[#This Row],[Удельное сопротивление грунта, Ом·м]])),BF614/SQRT(Table_pg9[[#This Row],[Удельное сопротивление грунта, Ом·м]]))</f>
        <v/>
      </c>
      <c r="BI614" s="62"/>
      <c r="BJ614" s="44"/>
      <c r="BK614" s="43"/>
      <c r="BL614" s="7" t="str">
        <f t="shared" si="72"/>
        <v/>
      </c>
      <c r="BM614" s="7" t="str">
        <f>IFERROR(IF(BJ614-BD643&lt;=0,"",BL614/SQRT(Table_pg10[[#This Row],[Удельное сопротивление грунта, Ом·м]])),BL614/SQRT(Table_pg10[[#This Row],[Удельное сопротивление грунта, Ом·м]]))</f>
        <v/>
      </c>
    </row>
    <row r="615" spans="1:65">
      <c r="A615" s="42"/>
      <c r="B615" s="44"/>
      <c r="C615" s="43"/>
      <c r="D615" s="7" t="str">
        <f t="shared" si="73"/>
        <v/>
      </c>
      <c r="E615" s="7" t="str">
        <f>IFERROR(IF(B615-B614&lt;=0,"",D615/SQRT(Table_pg[[#This Row],[Удельное сопротивление грунта, Ом·м]])),D615/SQRT(Table_pg[[#This Row],[Удельное сопротивление грунта, Ом·м]]))</f>
        <v/>
      </c>
      <c r="G615" s="49"/>
      <c r="H615" s="59"/>
      <c r="I615" s="56"/>
      <c r="J615" s="52" t="str">
        <f t="shared" si="74"/>
        <v/>
      </c>
      <c r="K615" s="7" t="str">
        <f>IFERROR(IF(H615-H614&lt;=0,"",J615/SQRT(Table_pg1[[#This Row],[Удельное сопротивление грунта, Ом·м]])),J615/SQRT(Table_pg1[[#This Row],[Удельное сопротивление грунта, Ом·м]]))</f>
        <v/>
      </c>
      <c r="M615" s="42"/>
      <c r="N615" s="44"/>
      <c r="O615" s="43"/>
      <c r="P615" s="7" t="str">
        <f t="shared" si="75"/>
        <v/>
      </c>
      <c r="Q615" s="7" t="str">
        <f>IFERROR(IF(N615-N614&lt;=0,"",P615/SQRT(Table_pg2[[#This Row],[Удельное сопротивление грунта, Ом·м]])),P615/SQRT(Table_pg2[[#This Row],[Удельное сопротивление грунта, Ом·м]]))</f>
        <v/>
      </c>
      <c r="S615" s="42"/>
      <c r="T615" s="44"/>
      <c r="U615" s="43"/>
      <c r="V615" s="7" t="str">
        <f t="shared" si="76"/>
        <v/>
      </c>
      <c r="W615" s="7" t="str">
        <f>IFERROR(IF(T615-T614&lt;=0,"",V615/SQRT(Table_pg3[[#This Row],[Удельное сопротивление грунта, Ом·м]])),V615/SQRT(Table_pg3[[#This Row],[Удельное сопротивление грунта, Ом·м]]))</f>
        <v/>
      </c>
      <c r="Y615" s="42"/>
      <c r="Z615" s="44"/>
      <c r="AA615" s="43"/>
      <c r="AB615" s="7" t="str">
        <f t="shared" si="79"/>
        <v/>
      </c>
      <c r="AC615" s="7" t="str">
        <f>IFERROR(IF(Z615-Z614&lt;=0,"",AB615/SQRT(Table_pg4[[#This Row],[Удельное сопротивление грунта, Ом·м]])),AB615/SQRT(Table_pg4[[#This Row],[Удельное сопротивление грунта, Ом·м]]))</f>
        <v/>
      </c>
      <c r="AE615" s="42"/>
      <c r="AF615" s="44"/>
      <c r="AG615" s="43"/>
      <c r="AH615" s="7" t="str">
        <f t="shared" si="77"/>
        <v/>
      </c>
      <c r="AI615" s="7" t="str">
        <f>IFERROR(IF(AF615-AF614&lt;=0,"",AH615/SQRT(Table_pg5[[#This Row],[Удельное сопротивление грунта, Ом·м]])),AH615/SQRT(Table_pg5[[#This Row],[Удельное сопротивление грунта, Ом·м]]))</f>
        <v/>
      </c>
      <c r="AK615" s="42"/>
      <c r="AL615" s="44"/>
      <c r="AM615" s="43"/>
      <c r="AN615" s="7" t="str">
        <f t="shared" si="70"/>
        <v/>
      </c>
      <c r="AO615" s="7" t="str">
        <f>IFERROR(IF(AL615-AL614&lt;=0,"",AN615/SQRT(Table_pg6[[#This Row],[Удельное сопротивление грунта, Ом·м]])),AN615/SQRT(Table_pg6[[#This Row],[Удельное сопротивление грунта, Ом·м]]))</f>
        <v/>
      </c>
      <c r="AQ615" s="42"/>
      <c r="AR615" s="44"/>
      <c r="AS615" s="43"/>
      <c r="AT615" s="7" t="str">
        <f t="shared" si="78"/>
        <v/>
      </c>
      <c r="AU615" s="7" t="str">
        <f>IFERROR(IF(AR615-AR614&lt;=0,"",AT615/SQRT(Table_pg7[[#This Row],[Удельное сопротивление грунта, Ом·м]])),AT615/SQRT(Table_pg7[[#This Row],[Удельное сопротивление грунта, Ом·м]]))</f>
        <v/>
      </c>
      <c r="AW615" s="42"/>
      <c r="AX615" s="44"/>
      <c r="AY615" s="43"/>
      <c r="AZ615" s="7" t="str">
        <f t="shared" si="71"/>
        <v/>
      </c>
      <c r="BA615" s="7" t="str">
        <f>IFERROR(IF(AX615-AX614&lt;=0,"",AZ615/SQRT(Table_pg8[[#This Row],[Удельное сопротивление грунта, Ом·м]])),AZ615/SQRT(Table_pg8[[#This Row],[Удельное сопротивление грунта, Ом·м]]))</f>
        <v/>
      </c>
      <c r="BC615" s="42"/>
      <c r="BD615" s="44"/>
      <c r="BE615" s="43"/>
      <c r="BF615" s="7" t="str">
        <f t="shared" si="80"/>
        <v/>
      </c>
      <c r="BG615" s="7" t="str">
        <f>IFERROR(IF(BD615-AX634&lt;=0,"",BF615/SQRT(Table_pg9[[#This Row],[Удельное сопротивление грунта, Ом·м]])),BF615/SQRT(Table_pg9[[#This Row],[Удельное сопротивление грунта, Ом·м]]))</f>
        <v/>
      </c>
      <c r="BI615" s="42"/>
      <c r="BJ615" s="44"/>
      <c r="BK615" s="43"/>
      <c r="BL615" s="7" t="str">
        <f t="shared" si="72"/>
        <v/>
      </c>
      <c r="BM615" s="7" t="str">
        <f>IFERROR(IF(BJ615-BD644&lt;=0,"",BL615/SQRT(Table_pg10[[#This Row],[Удельное сопротивление грунта, Ом·м]])),BL615/SQRT(Table_pg10[[#This Row],[Удельное сопротивление грунта, Ом·м]]))</f>
        <v/>
      </c>
    </row>
    <row r="616" spans="1:65">
      <c r="A616" s="62"/>
      <c r="B616" s="44"/>
      <c r="C616" s="43"/>
      <c r="D616" s="7" t="str">
        <f t="shared" si="73"/>
        <v/>
      </c>
      <c r="E616" s="7" t="str">
        <f>IFERROR(IF(B616-B615&lt;=0,"",D616/SQRT(Table_pg[[#This Row],[Удельное сопротивление грунта, Ом·м]])),D616/SQRT(Table_pg[[#This Row],[Удельное сопротивление грунта, Ом·м]]))</f>
        <v/>
      </c>
      <c r="G616" s="38"/>
      <c r="H616" s="58"/>
      <c r="I616" s="55"/>
      <c r="J616" s="53" t="str">
        <f t="shared" si="74"/>
        <v/>
      </c>
      <c r="K616" s="7" t="str">
        <f>IFERROR(IF(H616-H615&lt;=0,"",J616/SQRT(Table_pg1[[#This Row],[Удельное сопротивление грунта, Ом·м]])),J616/SQRT(Table_pg1[[#This Row],[Удельное сопротивление грунта, Ом·м]]))</f>
        <v/>
      </c>
      <c r="M616" s="62"/>
      <c r="N616" s="44"/>
      <c r="O616" s="43"/>
      <c r="P616" s="7" t="str">
        <f t="shared" si="75"/>
        <v/>
      </c>
      <c r="Q616" s="7" t="str">
        <f>IFERROR(IF(N616-N615&lt;=0,"",P616/SQRT(Table_pg2[[#This Row],[Удельное сопротивление грунта, Ом·м]])),P616/SQRT(Table_pg2[[#This Row],[Удельное сопротивление грунта, Ом·м]]))</f>
        <v/>
      </c>
      <c r="S616" s="62"/>
      <c r="T616" s="44"/>
      <c r="U616" s="43"/>
      <c r="V616" s="7" t="str">
        <f t="shared" si="76"/>
        <v/>
      </c>
      <c r="W616" s="7" t="str">
        <f>IFERROR(IF(T616-T615&lt;=0,"",V616/SQRT(Table_pg3[[#This Row],[Удельное сопротивление грунта, Ом·м]])),V616/SQRT(Table_pg3[[#This Row],[Удельное сопротивление грунта, Ом·м]]))</f>
        <v/>
      </c>
      <c r="Y616" s="62"/>
      <c r="Z616" s="44"/>
      <c r="AA616" s="43"/>
      <c r="AB616" s="7" t="str">
        <f t="shared" si="79"/>
        <v/>
      </c>
      <c r="AC616" s="7" t="str">
        <f>IFERROR(IF(Z616-Z615&lt;=0,"",AB616/SQRT(Table_pg4[[#This Row],[Удельное сопротивление грунта, Ом·м]])),AB616/SQRT(Table_pg4[[#This Row],[Удельное сопротивление грунта, Ом·м]]))</f>
        <v/>
      </c>
      <c r="AE616" s="62"/>
      <c r="AF616" s="44"/>
      <c r="AG616" s="43"/>
      <c r="AH616" s="7" t="str">
        <f t="shared" si="77"/>
        <v/>
      </c>
      <c r="AI616" s="7" t="str">
        <f>IFERROR(IF(AF616-AF615&lt;=0,"",AH616/SQRT(Table_pg5[[#This Row],[Удельное сопротивление грунта, Ом·м]])),AH616/SQRT(Table_pg5[[#This Row],[Удельное сопротивление грунта, Ом·м]]))</f>
        <v/>
      </c>
      <c r="AK616" s="62"/>
      <c r="AL616" s="44"/>
      <c r="AM616" s="43"/>
      <c r="AN616" s="7" t="str">
        <f t="shared" si="70"/>
        <v/>
      </c>
      <c r="AO616" s="7" t="str">
        <f>IFERROR(IF(AL616-AL615&lt;=0,"",AN616/SQRT(Table_pg6[[#This Row],[Удельное сопротивление грунта, Ом·м]])),AN616/SQRT(Table_pg6[[#This Row],[Удельное сопротивление грунта, Ом·м]]))</f>
        <v/>
      </c>
      <c r="AQ616" s="62"/>
      <c r="AR616" s="44"/>
      <c r="AS616" s="43"/>
      <c r="AT616" s="7" t="str">
        <f t="shared" si="78"/>
        <v/>
      </c>
      <c r="AU616" s="7" t="str">
        <f>IFERROR(IF(AR616-AR615&lt;=0,"",AT616/SQRT(Table_pg7[[#This Row],[Удельное сопротивление грунта, Ом·м]])),AT616/SQRT(Table_pg7[[#This Row],[Удельное сопротивление грунта, Ом·м]]))</f>
        <v/>
      </c>
      <c r="AW616" s="62"/>
      <c r="AX616" s="44"/>
      <c r="AY616" s="43"/>
      <c r="AZ616" s="7" t="str">
        <f t="shared" si="71"/>
        <v/>
      </c>
      <c r="BA616" s="7" t="str">
        <f>IFERROR(IF(AX616-AX615&lt;=0,"",AZ616/SQRT(Table_pg8[[#This Row],[Удельное сопротивление грунта, Ом·м]])),AZ616/SQRT(Table_pg8[[#This Row],[Удельное сопротивление грунта, Ом·м]]))</f>
        <v/>
      </c>
      <c r="BC616" s="62"/>
      <c r="BD616" s="44"/>
      <c r="BE616" s="43"/>
      <c r="BF616" s="7" t="str">
        <f t="shared" si="80"/>
        <v/>
      </c>
      <c r="BG616" s="7" t="str">
        <f>IFERROR(IF(BD616-AX635&lt;=0,"",BF616/SQRT(Table_pg9[[#This Row],[Удельное сопротивление грунта, Ом·м]])),BF616/SQRT(Table_pg9[[#This Row],[Удельное сопротивление грунта, Ом·м]]))</f>
        <v/>
      </c>
      <c r="BI616" s="62"/>
      <c r="BJ616" s="44"/>
      <c r="BK616" s="43"/>
      <c r="BL616" s="7" t="str">
        <f t="shared" si="72"/>
        <v/>
      </c>
      <c r="BM616" s="7" t="str">
        <f>IFERROR(IF(BJ616-BD645&lt;=0,"",BL616/SQRT(Table_pg10[[#This Row],[Удельное сопротивление грунта, Ом·м]])),BL616/SQRT(Table_pg10[[#This Row],[Удельное сопротивление грунта, Ом·м]]))</f>
        <v/>
      </c>
    </row>
    <row r="617" spans="1:65">
      <c r="A617" s="42"/>
      <c r="B617" s="44"/>
      <c r="C617" s="43"/>
      <c r="D617" s="7" t="str">
        <f t="shared" si="73"/>
        <v/>
      </c>
      <c r="E617" s="7" t="str">
        <f>IFERROR(IF(B617-B616&lt;=0,"",D617/SQRT(Table_pg[[#This Row],[Удельное сопротивление грунта, Ом·м]])),D617/SQRT(Table_pg[[#This Row],[Удельное сопротивление грунта, Ом·м]]))</f>
        <v/>
      </c>
      <c r="G617" s="49"/>
      <c r="H617" s="59"/>
      <c r="I617" s="56"/>
      <c r="J617" s="52" t="str">
        <f t="shared" si="74"/>
        <v/>
      </c>
      <c r="K617" s="7" t="str">
        <f>IFERROR(IF(H617-H616&lt;=0,"",J617/SQRT(Table_pg1[[#This Row],[Удельное сопротивление грунта, Ом·м]])),J617/SQRT(Table_pg1[[#This Row],[Удельное сопротивление грунта, Ом·м]]))</f>
        <v/>
      </c>
      <c r="M617" s="42"/>
      <c r="N617" s="44"/>
      <c r="O617" s="43"/>
      <c r="P617" s="7" t="str">
        <f t="shared" si="75"/>
        <v/>
      </c>
      <c r="Q617" s="7" t="str">
        <f>IFERROR(IF(N617-N616&lt;=0,"",P617/SQRT(Table_pg2[[#This Row],[Удельное сопротивление грунта, Ом·м]])),P617/SQRT(Table_pg2[[#This Row],[Удельное сопротивление грунта, Ом·м]]))</f>
        <v/>
      </c>
      <c r="S617" s="42"/>
      <c r="T617" s="44"/>
      <c r="U617" s="43"/>
      <c r="V617" s="7" t="str">
        <f t="shared" si="76"/>
        <v/>
      </c>
      <c r="W617" s="7" t="str">
        <f>IFERROR(IF(T617-T616&lt;=0,"",V617/SQRT(Table_pg3[[#This Row],[Удельное сопротивление грунта, Ом·м]])),V617/SQRT(Table_pg3[[#This Row],[Удельное сопротивление грунта, Ом·м]]))</f>
        <v/>
      </c>
      <c r="Y617" s="42"/>
      <c r="Z617" s="44"/>
      <c r="AA617" s="43"/>
      <c r="AB617" s="7" t="str">
        <f t="shared" si="79"/>
        <v/>
      </c>
      <c r="AC617" s="7" t="str">
        <f>IFERROR(IF(Z617-Z616&lt;=0,"",AB617/SQRT(Table_pg4[[#This Row],[Удельное сопротивление грунта, Ом·м]])),AB617/SQRT(Table_pg4[[#This Row],[Удельное сопротивление грунта, Ом·м]]))</f>
        <v/>
      </c>
      <c r="AE617" s="42"/>
      <c r="AF617" s="44"/>
      <c r="AG617" s="43"/>
      <c r="AH617" s="7" t="str">
        <f t="shared" si="77"/>
        <v/>
      </c>
      <c r="AI617" s="7" t="str">
        <f>IFERROR(IF(AF617-AF616&lt;=0,"",AH617/SQRT(Table_pg5[[#This Row],[Удельное сопротивление грунта, Ом·м]])),AH617/SQRT(Table_pg5[[#This Row],[Удельное сопротивление грунта, Ом·м]]))</f>
        <v/>
      </c>
      <c r="AK617" s="42"/>
      <c r="AL617" s="44"/>
      <c r="AM617" s="43"/>
      <c r="AN617" s="7" t="str">
        <f t="shared" ref="AN617:AN680" si="81">IFERROR(IF(AL617-AL616&lt;=0,"",(AL617-AL616)*1000),100)</f>
        <v/>
      </c>
      <c r="AO617" s="7" t="str">
        <f>IFERROR(IF(AL617-AL616&lt;=0,"",AN617/SQRT(Table_pg6[[#This Row],[Удельное сопротивление грунта, Ом·м]])),AN617/SQRT(Table_pg6[[#This Row],[Удельное сопротивление грунта, Ом·м]]))</f>
        <v/>
      </c>
      <c r="AQ617" s="42"/>
      <c r="AR617" s="44"/>
      <c r="AS617" s="43"/>
      <c r="AT617" s="7" t="str">
        <f t="shared" si="78"/>
        <v/>
      </c>
      <c r="AU617" s="7" t="str">
        <f>IFERROR(IF(AR617-AR616&lt;=0,"",AT617/SQRT(Table_pg7[[#This Row],[Удельное сопротивление грунта, Ом·м]])),AT617/SQRT(Table_pg7[[#This Row],[Удельное сопротивление грунта, Ом·м]]))</f>
        <v/>
      </c>
      <c r="AW617" s="42"/>
      <c r="AX617" s="44"/>
      <c r="AY617" s="43"/>
      <c r="AZ617" s="7" t="str">
        <f t="shared" ref="AZ617:AZ680" si="82">IFERROR(IF(AX617-AX616&lt;=0,"",(AX617-AX616)*1000),100)</f>
        <v/>
      </c>
      <c r="BA617" s="7" t="str">
        <f>IFERROR(IF(AX617-AX616&lt;=0,"",AZ617/SQRT(Table_pg8[[#This Row],[Удельное сопротивление грунта, Ом·м]])),AZ617/SQRT(Table_pg8[[#This Row],[Удельное сопротивление грунта, Ом·м]]))</f>
        <v/>
      </c>
      <c r="BC617" s="42"/>
      <c r="BD617" s="44"/>
      <c r="BE617" s="43"/>
      <c r="BF617" s="7" t="str">
        <f t="shared" si="80"/>
        <v/>
      </c>
      <c r="BG617" s="7" t="str">
        <f>IFERROR(IF(BD617-AX636&lt;=0,"",BF617/SQRT(Table_pg9[[#This Row],[Удельное сопротивление грунта, Ом·м]])),BF617/SQRT(Table_pg9[[#This Row],[Удельное сопротивление грунта, Ом·м]]))</f>
        <v/>
      </c>
      <c r="BI617" s="42"/>
      <c r="BJ617" s="44"/>
      <c r="BK617" s="43"/>
      <c r="BL617" s="7" t="str">
        <f t="shared" si="72"/>
        <v/>
      </c>
      <c r="BM617" s="7" t="str">
        <f>IFERROR(IF(BJ617-BD646&lt;=0,"",BL617/SQRT(Table_pg10[[#This Row],[Удельное сопротивление грунта, Ом·м]])),BL617/SQRT(Table_pg10[[#This Row],[Удельное сопротивление грунта, Ом·м]]))</f>
        <v/>
      </c>
    </row>
    <row r="618" spans="1:65">
      <c r="A618" s="62"/>
      <c r="B618" s="44"/>
      <c r="C618" s="43"/>
      <c r="D618" s="7" t="str">
        <f t="shared" si="73"/>
        <v/>
      </c>
      <c r="E618" s="7" t="str">
        <f>IFERROR(IF(B618-B617&lt;=0,"",D618/SQRT(Table_pg[[#This Row],[Удельное сопротивление грунта, Ом·м]])),D618/SQRT(Table_pg[[#This Row],[Удельное сопротивление грунта, Ом·м]]))</f>
        <v/>
      </c>
      <c r="G618" s="38"/>
      <c r="H618" s="58"/>
      <c r="I618" s="55"/>
      <c r="J618" s="53" t="str">
        <f t="shared" si="74"/>
        <v/>
      </c>
      <c r="K618" s="7" t="str">
        <f>IFERROR(IF(H618-H617&lt;=0,"",J618/SQRT(Table_pg1[[#This Row],[Удельное сопротивление грунта, Ом·м]])),J618/SQRT(Table_pg1[[#This Row],[Удельное сопротивление грунта, Ом·м]]))</f>
        <v/>
      </c>
      <c r="M618" s="62"/>
      <c r="N618" s="44"/>
      <c r="O618" s="43"/>
      <c r="P618" s="7" t="str">
        <f t="shared" si="75"/>
        <v/>
      </c>
      <c r="Q618" s="7" t="str">
        <f>IFERROR(IF(N618-N617&lt;=0,"",P618/SQRT(Table_pg2[[#This Row],[Удельное сопротивление грунта, Ом·м]])),P618/SQRT(Table_pg2[[#This Row],[Удельное сопротивление грунта, Ом·м]]))</f>
        <v/>
      </c>
      <c r="S618" s="62"/>
      <c r="T618" s="44"/>
      <c r="U618" s="43"/>
      <c r="V618" s="7" t="str">
        <f t="shared" si="76"/>
        <v/>
      </c>
      <c r="W618" s="7" t="str">
        <f>IFERROR(IF(T618-T617&lt;=0,"",V618/SQRT(Table_pg3[[#This Row],[Удельное сопротивление грунта, Ом·м]])),V618/SQRT(Table_pg3[[#This Row],[Удельное сопротивление грунта, Ом·м]]))</f>
        <v/>
      </c>
      <c r="Y618" s="62"/>
      <c r="Z618" s="44"/>
      <c r="AA618" s="43"/>
      <c r="AB618" s="7" t="str">
        <f t="shared" si="79"/>
        <v/>
      </c>
      <c r="AC618" s="7" t="str">
        <f>IFERROR(IF(Z618-Z617&lt;=0,"",AB618/SQRT(Table_pg4[[#This Row],[Удельное сопротивление грунта, Ом·м]])),AB618/SQRT(Table_pg4[[#This Row],[Удельное сопротивление грунта, Ом·м]]))</f>
        <v/>
      </c>
      <c r="AE618" s="62"/>
      <c r="AF618" s="44"/>
      <c r="AG618" s="43"/>
      <c r="AH618" s="7" t="str">
        <f t="shared" si="77"/>
        <v/>
      </c>
      <c r="AI618" s="7" t="str">
        <f>IFERROR(IF(AF618-AF617&lt;=0,"",AH618/SQRT(Table_pg5[[#This Row],[Удельное сопротивление грунта, Ом·м]])),AH618/SQRT(Table_pg5[[#This Row],[Удельное сопротивление грунта, Ом·м]]))</f>
        <v/>
      </c>
      <c r="AK618" s="62"/>
      <c r="AL618" s="44"/>
      <c r="AM618" s="43"/>
      <c r="AN618" s="7" t="str">
        <f t="shared" si="81"/>
        <v/>
      </c>
      <c r="AO618" s="7" t="str">
        <f>IFERROR(IF(AL618-AL617&lt;=0,"",AN618/SQRT(Table_pg6[[#This Row],[Удельное сопротивление грунта, Ом·м]])),AN618/SQRT(Table_pg6[[#This Row],[Удельное сопротивление грунта, Ом·м]]))</f>
        <v/>
      </c>
      <c r="AQ618" s="62"/>
      <c r="AR618" s="44"/>
      <c r="AS618" s="43"/>
      <c r="AT618" s="7" t="str">
        <f t="shared" si="78"/>
        <v/>
      </c>
      <c r="AU618" s="7" t="str">
        <f>IFERROR(IF(AR618-AR617&lt;=0,"",AT618/SQRT(Table_pg7[[#This Row],[Удельное сопротивление грунта, Ом·м]])),AT618/SQRT(Table_pg7[[#This Row],[Удельное сопротивление грунта, Ом·м]]))</f>
        <v/>
      </c>
      <c r="AW618" s="62"/>
      <c r="AX618" s="44"/>
      <c r="AY618" s="43"/>
      <c r="AZ618" s="7" t="str">
        <f t="shared" si="82"/>
        <v/>
      </c>
      <c r="BA618" s="7" t="str">
        <f>IFERROR(IF(AX618-AX617&lt;=0,"",AZ618/SQRT(Table_pg8[[#This Row],[Удельное сопротивление грунта, Ом·м]])),AZ618/SQRT(Table_pg8[[#This Row],[Удельное сопротивление грунта, Ом·м]]))</f>
        <v/>
      </c>
      <c r="BC618" s="62"/>
      <c r="BD618" s="44"/>
      <c r="BE618" s="43"/>
      <c r="BF618" s="7" t="str">
        <f t="shared" si="80"/>
        <v/>
      </c>
      <c r="BG618" s="7" t="str">
        <f>IFERROR(IF(BD618-AX637&lt;=0,"",BF618/SQRT(Table_pg9[[#This Row],[Удельное сопротивление грунта, Ом·м]])),BF618/SQRT(Table_pg9[[#This Row],[Удельное сопротивление грунта, Ом·м]]))</f>
        <v/>
      </c>
      <c r="BI618" s="62"/>
      <c r="BJ618" s="44"/>
      <c r="BK618" s="43"/>
      <c r="BL618" s="7" t="str">
        <f t="shared" si="72"/>
        <v/>
      </c>
      <c r="BM618" s="7" t="str">
        <f>IFERROR(IF(BJ618-BD647&lt;=0,"",BL618/SQRT(Table_pg10[[#This Row],[Удельное сопротивление грунта, Ом·м]])),BL618/SQRT(Table_pg10[[#This Row],[Удельное сопротивление грунта, Ом·м]]))</f>
        <v/>
      </c>
    </row>
    <row r="619" spans="1:65">
      <c r="A619" s="42"/>
      <c r="B619" s="44"/>
      <c r="C619" s="43"/>
      <c r="D619" s="7" t="str">
        <f t="shared" si="73"/>
        <v/>
      </c>
      <c r="E619" s="7" t="str">
        <f>IFERROR(IF(B619-B618&lt;=0,"",D619/SQRT(Table_pg[[#This Row],[Удельное сопротивление грунта, Ом·м]])),D619/SQRT(Table_pg[[#This Row],[Удельное сопротивление грунта, Ом·м]]))</f>
        <v/>
      </c>
      <c r="G619" s="49"/>
      <c r="H619" s="59"/>
      <c r="I619" s="56"/>
      <c r="J619" s="52" t="str">
        <f t="shared" si="74"/>
        <v/>
      </c>
      <c r="K619" s="7" t="str">
        <f>IFERROR(IF(H619-H618&lt;=0,"",J619/SQRT(Table_pg1[[#This Row],[Удельное сопротивление грунта, Ом·м]])),J619/SQRT(Table_pg1[[#This Row],[Удельное сопротивление грунта, Ом·м]]))</f>
        <v/>
      </c>
      <c r="M619" s="42"/>
      <c r="N619" s="44"/>
      <c r="O619" s="43"/>
      <c r="P619" s="7" t="str">
        <f t="shared" si="75"/>
        <v/>
      </c>
      <c r="Q619" s="7" t="str">
        <f>IFERROR(IF(N619-N618&lt;=0,"",P619/SQRT(Table_pg2[[#This Row],[Удельное сопротивление грунта, Ом·м]])),P619/SQRT(Table_pg2[[#This Row],[Удельное сопротивление грунта, Ом·м]]))</f>
        <v/>
      </c>
      <c r="S619" s="42"/>
      <c r="T619" s="44"/>
      <c r="U619" s="43"/>
      <c r="V619" s="7" t="str">
        <f t="shared" si="76"/>
        <v/>
      </c>
      <c r="W619" s="7" t="str">
        <f>IFERROR(IF(T619-T618&lt;=0,"",V619/SQRT(Table_pg3[[#This Row],[Удельное сопротивление грунта, Ом·м]])),V619/SQRT(Table_pg3[[#This Row],[Удельное сопротивление грунта, Ом·м]]))</f>
        <v/>
      </c>
      <c r="Y619" s="42"/>
      <c r="Z619" s="44"/>
      <c r="AA619" s="43"/>
      <c r="AB619" s="7" t="str">
        <f t="shared" si="79"/>
        <v/>
      </c>
      <c r="AC619" s="7" t="str">
        <f>IFERROR(IF(Z619-Z618&lt;=0,"",AB619/SQRT(Table_pg4[[#This Row],[Удельное сопротивление грунта, Ом·м]])),AB619/SQRT(Table_pg4[[#This Row],[Удельное сопротивление грунта, Ом·м]]))</f>
        <v/>
      </c>
      <c r="AE619" s="42"/>
      <c r="AF619" s="44"/>
      <c r="AG619" s="43"/>
      <c r="AH619" s="7" t="str">
        <f t="shared" si="77"/>
        <v/>
      </c>
      <c r="AI619" s="7" t="str">
        <f>IFERROR(IF(AF619-AF618&lt;=0,"",AH619/SQRT(Table_pg5[[#This Row],[Удельное сопротивление грунта, Ом·м]])),AH619/SQRT(Table_pg5[[#This Row],[Удельное сопротивление грунта, Ом·м]]))</f>
        <v/>
      </c>
      <c r="AK619" s="42"/>
      <c r="AL619" s="44"/>
      <c r="AM619" s="43"/>
      <c r="AN619" s="7" t="str">
        <f t="shared" si="81"/>
        <v/>
      </c>
      <c r="AO619" s="7" t="str">
        <f>IFERROR(IF(AL619-AL618&lt;=0,"",AN619/SQRT(Table_pg6[[#This Row],[Удельное сопротивление грунта, Ом·м]])),AN619/SQRT(Table_pg6[[#This Row],[Удельное сопротивление грунта, Ом·м]]))</f>
        <v/>
      </c>
      <c r="AQ619" s="42"/>
      <c r="AR619" s="44"/>
      <c r="AS619" s="43"/>
      <c r="AT619" s="7" t="str">
        <f t="shared" si="78"/>
        <v/>
      </c>
      <c r="AU619" s="7" t="str">
        <f>IFERROR(IF(AR619-AR618&lt;=0,"",AT619/SQRT(Table_pg7[[#This Row],[Удельное сопротивление грунта, Ом·м]])),AT619/SQRT(Table_pg7[[#This Row],[Удельное сопротивление грунта, Ом·м]]))</f>
        <v/>
      </c>
      <c r="AW619" s="42"/>
      <c r="AX619" s="44"/>
      <c r="AY619" s="43"/>
      <c r="AZ619" s="7" t="str">
        <f t="shared" si="82"/>
        <v/>
      </c>
      <c r="BA619" s="7" t="str">
        <f>IFERROR(IF(AX619-AX618&lt;=0,"",AZ619/SQRT(Table_pg8[[#This Row],[Удельное сопротивление грунта, Ом·м]])),AZ619/SQRT(Table_pg8[[#This Row],[Удельное сопротивление грунта, Ом·м]]))</f>
        <v/>
      </c>
      <c r="BC619" s="42"/>
      <c r="BD619" s="44"/>
      <c r="BE619" s="43"/>
      <c r="BF619" s="7" t="str">
        <f t="shared" si="80"/>
        <v/>
      </c>
      <c r="BG619" s="7" t="str">
        <f>IFERROR(IF(BD619-AX638&lt;=0,"",BF619/SQRT(Table_pg9[[#This Row],[Удельное сопротивление грунта, Ом·м]])),BF619/SQRT(Table_pg9[[#This Row],[Удельное сопротивление грунта, Ом·м]]))</f>
        <v/>
      </c>
      <c r="BI619" s="42"/>
      <c r="BJ619" s="44"/>
      <c r="BK619" s="43"/>
      <c r="BL619" s="7" t="str">
        <f t="shared" si="72"/>
        <v/>
      </c>
      <c r="BM619" s="7" t="str">
        <f>IFERROR(IF(BJ619-BD648&lt;=0,"",BL619/SQRT(Table_pg10[[#This Row],[Удельное сопротивление грунта, Ом·м]])),BL619/SQRT(Table_pg10[[#This Row],[Удельное сопротивление грунта, Ом·м]]))</f>
        <v/>
      </c>
    </row>
    <row r="620" spans="1:65">
      <c r="A620" s="62"/>
      <c r="B620" s="44"/>
      <c r="C620" s="43"/>
      <c r="D620" s="7" t="str">
        <f t="shared" si="73"/>
        <v/>
      </c>
      <c r="E620" s="7" t="str">
        <f>IFERROR(IF(B620-B619&lt;=0,"",D620/SQRT(Table_pg[[#This Row],[Удельное сопротивление грунта, Ом·м]])),D620/SQRT(Table_pg[[#This Row],[Удельное сопротивление грунта, Ом·м]]))</f>
        <v/>
      </c>
      <c r="G620" s="38"/>
      <c r="H620" s="58"/>
      <c r="I620" s="55"/>
      <c r="J620" s="53" t="str">
        <f t="shared" si="74"/>
        <v/>
      </c>
      <c r="K620" s="7" t="str">
        <f>IFERROR(IF(H620-H619&lt;=0,"",J620/SQRT(Table_pg1[[#This Row],[Удельное сопротивление грунта, Ом·м]])),J620/SQRT(Table_pg1[[#This Row],[Удельное сопротивление грунта, Ом·м]]))</f>
        <v/>
      </c>
      <c r="M620" s="62"/>
      <c r="N620" s="44"/>
      <c r="O620" s="43"/>
      <c r="P620" s="7" t="str">
        <f t="shared" si="75"/>
        <v/>
      </c>
      <c r="Q620" s="7" t="str">
        <f>IFERROR(IF(N620-N619&lt;=0,"",P620/SQRT(Table_pg2[[#This Row],[Удельное сопротивление грунта, Ом·м]])),P620/SQRT(Table_pg2[[#This Row],[Удельное сопротивление грунта, Ом·м]]))</f>
        <v/>
      </c>
      <c r="S620" s="62"/>
      <c r="T620" s="44"/>
      <c r="U620" s="43"/>
      <c r="V620" s="7" t="str">
        <f t="shared" si="76"/>
        <v/>
      </c>
      <c r="W620" s="7" t="str">
        <f>IFERROR(IF(T620-T619&lt;=0,"",V620/SQRT(Table_pg3[[#This Row],[Удельное сопротивление грунта, Ом·м]])),V620/SQRT(Table_pg3[[#This Row],[Удельное сопротивление грунта, Ом·м]]))</f>
        <v/>
      </c>
      <c r="Y620" s="62"/>
      <c r="Z620" s="44"/>
      <c r="AA620" s="43"/>
      <c r="AB620" s="7" t="str">
        <f t="shared" si="79"/>
        <v/>
      </c>
      <c r="AC620" s="7" t="str">
        <f>IFERROR(IF(Z620-Z619&lt;=0,"",AB620/SQRT(Table_pg4[[#This Row],[Удельное сопротивление грунта, Ом·м]])),AB620/SQRT(Table_pg4[[#This Row],[Удельное сопротивление грунта, Ом·м]]))</f>
        <v/>
      </c>
      <c r="AE620" s="62"/>
      <c r="AF620" s="44"/>
      <c r="AG620" s="43"/>
      <c r="AH620" s="7" t="str">
        <f t="shared" si="77"/>
        <v/>
      </c>
      <c r="AI620" s="7" t="str">
        <f>IFERROR(IF(AF620-AF619&lt;=0,"",AH620/SQRT(Table_pg5[[#This Row],[Удельное сопротивление грунта, Ом·м]])),AH620/SQRT(Table_pg5[[#This Row],[Удельное сопротивление грунта, Ом·м]]))</f>
        <v/>
      </c>
      <c r="AK620" s="62"/>
      <c r="AL620" s="44"/>
      <c r="AM620" s="43"/>
      <c r="AN620" s="7" t="str">
        <f t="shared" si="81"/>
        <v/>
      </c>
      <c r="AO620" s="7" t="str">
        <f>IFERROR(IF(AL620-AL619&lt;=0,"",AN620/SQRT(Table_pg6[[#This Row],[Удельное сопротивление грунта, Ом·м]])),AN620/SQRT(Table_pg6[[#This Row],[Удельное сопротивление грунта, Ом·м]]))</f>
        <v/>
      </c>
      <c r="AQ620" s="62"/>
      <c r="AR620" s="44"/>
      <c r="AS620" s="43"/>
      <c r="AT620" s="7" t="str">
        <f t="shared" si="78"/>
        <v/>
      </c>
      <c r="AU620" s="7" t="str">
        <f>IFERROR(IF(AR620-AR619&lt;=0,"",AT620/SQRT(Table_pg7[[#This Row],[Удельное сопротивление грунта, Ом·м]])),AT620/SQRT(Table_pg7[[#This Row],[Удельное сопротивление грунта, Ом·м]]))</f>
        <v/>
      </c>
      <c r="AW620" s="62"/>
      <c r="AX620" s="44"/>
      <c r="AY620" s="43"/>
      <c r="AZ620" s="7" t="str">
        <f t="shared" si="82"/>
        <v/>
      </c>
      <c r="BA620" s="7" t="str">
        <f>IFERROR(IF(AX620-AX619&lt;=0,"",AZ620/SQRT(Table_pg8[[#This Row],[Удельное сопротивление грунта, Ом·м]])),AZ620/SQRT(Table_pg8[[#This Row],[Удельное сопротивление грунта, Ом·м]]))</f>
        <v/>
      </c>
      <c r="BC620" s="62"/>
      <c r="BD620" s="44"/>
      <c r="BE620" s="43"/>
      <c r="BF620" s="7" t="str">
        <f t="shared" si="80"/>
        <v/>
      </c>
      <c r="BG620" s="7" t="str">
        <f>IFERROR(IF(BD620-AX639&lt;=0,"",BF620/SQRT(Table_pg9[[#This Row],[Удельное сопротивление грунта, Ом·м]])),BF620/SQRT(Table_pg9[[#This Row],[Удельное сопротивление грунта, Ом·м]]))</f>
        <v/>
      </c>
      <c r="BI620" s="62"/>
      <c r="BJ620" s="44"/>
      <c r="BK620" s="43"/>
      <c r="BL620" s="7" t="str">
        <f t="shared" si="72"/>
        <v/>
      </c>
      <c r="BM620" s="7" t="str">
        <f>IFERROR(IF(BJ620-BD649&lt;=0,"",BL620/SQRT(Table_pg10[[#This Row],[Удельное сопротивление грунта, Ом·м]])),BL620/SQRT(Table_pg10[[#This Row],[Удельное сопротивление грунта, Ом·м]]))</f>
        <v/>
      </c>
    </row>
    <row r="621" spans="1:65">
      <c r="A621" s="42"/>
      <c r="B621" s="44"/>
      <c r="C621" s="43"/>
      <c r="D621" s="7" t="str">
        <f t="shared" si="73"/>
        <v/>
      </c>
      <c r="E621" s="7" t="str">
        <f>IFERROR(IF(B621-B620&lt;=0,"",D621/SQRT(Table_pg[[#This Row],[Удельное сопротивление грунта, Ом·м]])),D621/SQRT(Table_pg[[#This Row],[Удельное сопротивление грунта, Ом·м]]))</f>
        <v/>
      </c>
      <c r="G621" s="49"/>
      <c r="H621" s="59"/>
      <c r="I621" s="56"/>
      <c r="J621" s="52" t="str">
        <f t="shared" si="74"/>
        <v/>
      </c>
      <c r="K621" s="7" t="str">
        <f>IFERROR(IF(H621-H620&lt;=0,"",J621/SQRT(Table_pg1[[#This Row],[Удельное сопротивление грунта, Ом·м]])),J621/SQRT(Table_pg1[[#This Row],[Удельное сопротивление грунта, Ом·м]]))</f>
        <v/>
      </c>
      <c r="M621" s="42"/>
      <c r="N621" s="44"/>
      <c r="O621" s="43"/>
      <c r="P621" s="7" t="str">
        <f t="shared" si="75"/>
        <v/>
      </c>
      <c r="Q621" s="7" t="str">
        <f>IFERROR(IF(N621-N620&lt;=0,"",P621/SQRT(Table_pg2[[#This Row],[Удельное сопротивление грунта, Ом·м]])),P621/SQRT(Table_pg2[[#This Row],[Удельное сопротивление грунта, Ом·м]]))</f>
        <v/>
      </c>
      <c r="S621" s="42"/>
      <c r="T621" s="44"/>
      <c r="U621" s="43"/>
      <c r="V621" s="7" t="str">
        <f t="shared" si="76"/>
        <v/>
      </c>
      <c r="W621" s="7" t="str">
        <f>IFERROR(IF(T621-T620&lt;=0,"",V621/SQRT(Table_pg3[[#This Row],[Удельное сопротивление грунта, Ом·м]])),V621/SQRT(Table_pg3[[#This Row],[Удельное сопротивление грунта, Ом·м]]))</f>
        <v/>
      </c>
      <c r="Y621" s="42"/>
      <c r="Z621" s="44"/>
      <c r="AA621" s="43"/>
      <c r="AB621" s="7" t="str">
        <f t="shared" si="79"/>
        <v/>
      </c>
      <c r="AC621" s="7" t="str">
        <f>IFERROR(IF(Z621-Z620&lt;=0,"",AB621/SQRT(Table_pg4[[#This Row],[Удельное сопротивление грунта, Ом·м]])),AB621/SQRT(Table_pg4[[#This Row],[Удельное сопротивление грунта, Ом·м]]))</f>
        <v/>
      </c>
      <c r="AE621" s="42"/>
      <c r="AF621" s="44"/>
      <c r="AG621" s="43"/>
      <c r="AH621" s="7" t="str">
        <f t="shared" si="77"/>
        <v/>
      </c>
      <c r="AI621" s="7" t="str">
        <f>IFERROR(IF(AF621-AF620&lt;=0,"",AH621/SQRT(Table_pg5[[#This Row],[Удельное сопротивление грунта, Ом·м]])),AH621/SQRT(Table_pg5[[#This Row],[Удельное сопротивление грунта, Ом·м]]))</f>
        <v/>
      </c>
      <c r="AK621" s="42"/>
      <c r="AL621" s="44"/>
      <c r="AM621" s="43"/>
      <c r="AN621" s="7" t="str">
        <f t="shared" si="81"/>
        <v/>
      </c>
      <c r="AO621" s="7" t="str">
        <f>IFERROR(IF(AL621-AL620&lt;=0,"",AN621/SQRT(Table_pg6[[#This Row],[Удельное сопротивление грунта, Ом·м]])),AN621/SQRT(Table_pg6[[#This Row],[Удельное сопротивление грунта, Ом·м]]))</f>
        <v/>
      </c>
      <c r="AQ621" s="42"/>
      <c r="AR621" s="44"/>
      <c r="AS621" s="43"/>
      <c r="AT621" s="7" t="str">
        <f t="shared" si="78"/>
        <v/>
      </c>
      <c r="AU621" s="7" t="str">
        <f>IFERROR(IF(AR621-AR620&lt;=0,"",AT621/SQRT(Table_pg7[[#This Row],[Удельное сопротивление грунта, Ом·м]])),AT621/SQRT(Table_pg7[[#This Row],[Удельное сопротивление грунта, Ом·м]]))</f>
        <v/>
      </c>
      <c r="AW621" s="42"/>
      <c r="AX621" s="44"/>
      <c r="AY621" s="43"/>
      <c r="AZ621" s="7" t="str">
        <f t="shared" si="82"/>
        <v/>
      </c>
      <c r="BA621" s="7" t="str">
        <f>IFERROR(IF(AX621-AX620&lt;=0,"",AZ621/SQRT(Table_pg8[[#This Row],[Удельное сопротивление грунта, Ом·м]])),AZ621/SQRT(Table_pg8[[#This Row],[Удельное сопротивление грунта, Ом·м]]))</f>
        <v/>
      </c>
      <c r="BC621" s="42"/>
      <c r="BD621" s="44"/>
      <c r="BE621" s="43"/>
      <c r="BF621" s="7" t="str">
        <f t="shared" si="80"/>
        <v/>
      </c>
      <c r="BG621" s="7" t="str">
        <f>IFERROR(IF(BD621-AX640&lt;=0,"",BF621/SQRT(Table_pg9[[#This Row],[Удельное сопротивление грунта, Ом·м]])),BF621/SQRT(Table_pg9[[#This Row],[Удельное сопротивление грунта, Ом·м]]))</f>
        <v/>
      </c>
      <c r="BI621" s="42"/>
      <c r="BJ621" s="44"/>
      <c r="BK621" s="43"/>
      <c r="BL621" s="7" t="str">
        <f t="shared" si="72"/>
        <v/>
      </c>
      <c r="BM621" s="7" t="str">
        <f>IFERROR(IF(BJ621-BD650&lt;=0,"",BL621/SQRT(Table_pg10[[#This Row],[Удельное сопротивление грунта, Ом·м]])),BL621/SQRT(Table_pg10[[#This Row],[Удельное сопротивление грунта, Ом·м]]))</f>
        <v/>
      </c>
    </row>
    <row r="622" spans="1:65">
      <c r="A622" s="62"/>
      <c r="B622" s="44"/>
      <c r="C622" s="43"/>
      <c r="D622" s="7" t="str">
        <f t="shared" si="73"/>
        <v/>
      </c>
      <c r="E622" s="7" t="str">
        <f>IFERROR(IF(B622-B621&lt;=0,"",D622/SQRT(Table_pg[[#This Row],[Удельное сопротивление грунта, Ом·м]])),D622/SQRT(Table_pg[[#This Row],[Удельное сопротивление грунта, Ом·м]]))</f>
        <v/>
      </c>
      <c r="G622" s="38"/>
      <c r="H622" s="58"/>
      <c r="I622" s="55"/>
      <c r="J622" s="53" t="str">
        <f t="shared" si="74"/>
        <v/>
      </c>
      <c r="K622" s="7" t="str">
        <f>IFERROR(IF(H622-H621&lt;=0,"",J622/SQRT(Table_pg1[[#This Row],[Удельное сопротивление грунта, Ом·м]])),J622/SQRT(Table_pg1[[#This Row],[Удельное сопротивление грунта, Ом·м]]))</f>
        <v/>
      </c>
      <c r="M622" s="62"/>
      <c r="N622" s="44"/>
      <c r="O622" s="43"/>
      <c r="P622" s="7" t="str">
        <f t="shared" si="75"/>
        <v/>
      </c>
      <c r="Q622" s="7" t="str">
        <f>IFERROR(IF(N622-N621&lt;=0,"",P622/SQRT(Table_pg2[[#This Row],[Удельное сопротивление грунта, Ом·м]])),P622/SQRT(Table_pg2[[#This Row],[Удельное сопротивление грунта, Ом·м]]))</f>
        <v/>
      </c>
      <c r="S622" s="62"/>
      <c r="T622" s="44"/>
      <c r="U622" s="43"/>
      <c r="V622" s="7" t="str">
        <f t="shared" si="76"/>
        <v/>
      </c>
      <c r="W622" s="7" t="str">
        <f>IFERROR(IF(T622-T621&lt;=0,"",V622/SQRT(Table_pg3[[#This Row],[Удельное сопротивление грунта, Ом·м]])),V622/SQRT(Table_pg3[[#This Row],[Удельное сопротивление грунта, Ом·м]]))</f>
        <v/>
      </c>
      <c r="Y622" s="62"/>
      <c r="Z622" s="44"/>
      <c r="AA622" s="43"/>
      <c r="AB622" s="7" t="str">
        <f t="shared" si="79"/>
        <v/>
      </c>
      <c r="AC622" s="7" t="str">
        <f>IFERROR(IF(Z622-Z621&lt;=0,"",AB622/SQRT(Table_pg4[[#This Row],[Удельное сопротивление грунта, Ом·м]])),AB622/SQRT(Table_pg4[[#This Row],[Удельное сопротивление грунта, Ом·м]]))</f>
        <v/>
      </c>
      <c r="AE622" s="62"/>
      <c r="AF622" s="44"/>
      <c r="AG622" s="43"/>
      <c r="AH622" s="7" t="str">
        <f t="shared" si="77"/>
        <v/>
      </c>
      <c r="AI622" s="7" t="str">
        <f>IFERROR(IF(AF622-AF621&lt;=0,"",AH622/SQRT(Table_pg5[[#This Row],[Удельное сопротивление грунта, Ом·м]])),AH622/SQRT(Table_pg5[[#This Row],[Удельное сопротивление грунта, Ом·м]]))</f>
        <v/>
      </c>
      <c r="AK622" s="62"/>
      <c r="AL622" s="44"/>
      <c r="AM622" s="43"/>
      <c r="AN622" s="7" t="str">
        <f t="shared" si="81"/>
        <v/>
      </c>
      <c r="AO622" s="7" t="str">
        <f>IFERROR(IF(AL622-AL621&lt;=0,"",AN622/SQRT(Table_pg6[[#This Row],[Удельное сопротивление грунта, Ом·м]])),AN622/SQRT(Table_pg6[[#This Row],[Удельное сопротивление грунта, Ом·м]]))</f>
        <v/>
      </c>
      <c r="AQ622" s="62"/>
      <c r="AR622" s="44"/>
      <c r="AS622" s="43"/>
      <c r="AT622" s="7" t="str">
        <f t="shared" si="78"/>
        <v/>
      </c>
      <c r="AU622" s="7" t="str">
        <f>IFERROR(IF(AR622-AR621&lt;=0,"",AT622/SQRT(Table_pg7[[#This Row],[Удельное сопротивление грунта, Ом·м]])),AT622/SQRT(Table_pg7[[#This Row],[Удельное сопротивление грунта, Ом·м]]))</f>
        <v/>
      </c>
      <c r="AW622" s="62"/>
      <c r="AX622" s="44"/>
      <c r="AY622" s="43"/>
      <c r="AZ622" s="7" t="str">
        <f t="shared" si="82"/>
        <v/>
      </c>
      <c r="BA622" s="7" t="str">
        <f>IFERROR(IF(AX622-AX621&lt;=0,"",AZ622/SQRT(Table_pg8[[#This Row],[Удельное сопротивление грунта, Ом·м]])),AZ622/SQRT(Table_pg8[[#This Row],[Удельное сопротивление грунта, Ом·м]]))</f>
        <v/>
      </c>
      <c r="BC622" s="62"/>
      <c r="BD622" s="44"/>
      <c r="BE622" s="43"/>
      <c r="BF622" s="7" t="str">
        <f t="shared" si="80"/>
        <v/>
      </c>
      <c r="BG622" s="7" t="str">
        <f>IFERROR(IF(BD622-AX641&lt;=0,"",BF622/SQRT(Table_pg9[[#This Row],[Удельное сопротивление грунта, Ом·м]])),BF622/SQRT(Table_pg9[[#This Row],[Удельное сопротивление грунта, Ом·м]]))</f>
        <v/>
      </c>
      <c r="BI622" s="62"/>
      <c r="BJ622" s="44"/>
      <c r="BK622" s="43"/>
      <c r="BL622" s="7" t="str">
        <f t="shared" si="72"/>
        <v/>
      </c>
      <c r="BM622" s="7" t="str">
        <f>IFERROR(IF(BJ622-BD651&lt;=0,"",BL622/SQRT(Table_pg10[[#This Row],[Удельное сопротивление грунта, Ом·м]])),BL622/SQRT(Table_pg10[[#This Row],[Удельное сопротивление грунта, Ом·м]]))</f>
        <v/>
      </c>
    </row>
    <row r="623" spans="1:65">
      <c r="A623" s="42"/>
      <c r="B623" s="44"/>
      <c r="C623" s="43"/>
      <c r="D623" s="7" t="str">
        <f t="shared" si="73"/>
        <v/>
      </c>
      <c r="E623" s="7" t="str">
        <f>IFERROR(IF(B623-B622&lt;=0,"",D623/SQRT(Table_pg[[#This Row],[Удельное сопротивление грунта, Ом·м]])),D623/SQRT(Table_pg[[#This Row],[Удельное сопротивление грунта, Ом·м]]))</f>
        <v/>
      </c>
      <c r="G623" s="49"/>
      <c r="H623" s="59"/>
      <c r="I623" s="56"/>
      <c r="J623" s="52" t="str">
        <f t="shared" si="74"/>
        <v/>
      </c>
      <c r="K623" s="7" t="str">
        <f>IFERROR(IF(H623-H622&lt;=0,"",J623/SQRT(Table_pg1[[#This Row],[Удельное сопротивление грунта, Ом·м]])),J623/SQRT(Table_pg1[[#This Row],[Удельное сопротивление грунта, Ом·м]]))</f>
        <v/>
      </c>
      <c r="M623" s="42"/>
      <c r="N623" s="44"/>
      <c r="O623" s="43"/>
      <c r="P623" s="7" t="str">
        <f t="shared" si="75"/>
        <v/>
      </c>
      <c r="Q623" s="7" t="str">
        <f>IFERROR(IF(N623-N622&lt;=0,"",P623/SQRT(Table_pg2[[#This Row],[Удельное сопротивление грунта, Ом·м]])),P623/SQRT(Table_pg2[[#This Row],[Удельное сопротивление грунта, Ом·м]]))</f>
        <v/>
      </c>
      <c r="S623" s="42"/>
      <c r="T623" s="44"/>
      <c r="U623" s="43"/>
      <c r="V623" s="7" t="str">
        <f t="shared" si="76"/>
        <v/>
      </c>
      <c r="W623" s="7" t="str">
        <f>IFERROR(IF(T623-T622&lt;=0,"",V623/SQRT(Table_pg3[[#This Row],[Удельное сопротивление грунта, Ом·м]])),V623/SQRT(Table_pg3[[#This Row],[Удельное сопротивление грунта, Ом·м]]))</f>
        <v/>
      </c>
      <c r="Y623" s="42"/>
      <c r="Z623" s="44"/>
      <c r="AA623" s="43"/>
      <c r="AB623" s="7" t="str">
        <f t="shared" si="79"/>
        <v/>
      </c>
      <c r="AC623" s="7" t="str">
        <f>IFERROR(IF(Z623-Z622&lt;=0,"",AB623/SQRT(Table_pg4[[#This Row],[Удельное сопротивление грунта, Ом·м]])),AB623/SQRT(Table_pg4[[#This Row],[Удельное сопротивление грунта, Ом·м]]))</f>
        <v/>
      </c>
      <c r="AE623" s="42"/>
      <c r="AF623" s="44"/>
      <c r="AG623" s="43"/>
      <c r="AH623" s="7" t="str">
        <f t="shared" si="77"/>
        <v/>
      </c>
      <c r="AI623" s="7" t="str">
        <f>IFERROR(IF(AF623-AF622&lt;=0,"",AH623/SQRT(Table_pg5[[#This Row],[Удельное сопротивление грунта, Ом·м]])),AH623/SQRT(Table_pg5[[#This Row],[Удельное сопротивление грунта, Ом·м]]))</f>
        <v/>
      </c>
      <c r="AK623" s="42"/>
      <c r="AL623" s="44"/>
      <c r="AM623" s="43"/>
      <c r="AN623" s="7" t="str">
        <f t="shared" si="81"/>
        <v/>
      </c>
      <c r="AO623" s="7" t="str">
        <f>IFERROR(IF(AL623-AL622&lt;=0,"",AN623/SQRT(Table_pg6[[#This Row],[Удельное сопротивление грунта, Ом·м]])),AN623/SQRT(Table_pg6[[#This Row],[Удельное сопротивление грунта, Ом·м]]))</f>
        <v/>
      </c>
      <c r="AQ623" s="42"/>
      <c r="AR623" s="44"/>
      <c r="AS623" s="43"/>
      <c r="AT623" s="7" t="str">
        <f t="shared" si="78"/>
        <v/>
      </c>
      <c r="AU623" s="7" t="str">
        <f>IFERROR(IF(AR623-AR622&lt;=0,"",AT623/SQRT(Table_pg7[[#This Row],[Удельное сопротивление грунта, Ом·м]])),AT623/SQRT(Table_pg7[[#This Row],[Удельное сопротивление грунта, Ом·м]]))</f>
        <v/>
      </c>
      <c r="AW623" s="42"/>
      <c r="AX623" s="44"/>
      <c r="AY623" s="43"/>
      <c r="AZ623" s="7" t="str">
        <f t="shared" si="82"/>
        <v/>
      </c>
      <c r="BA623" s="7" t="str">
        <f>IFERROR(IF(AX623-AX622&lt;=0,"",AZ623/SQRT(Table_pg8[[#This Row],[Удельное сопротивление грунта, Ом·м]])),AZ623/SQRT(Table_pg8[[#This Row],[Удельное сопротивление грунта, Ом·м]]))</f>
        <v/>
      </c>
      <c r="BC623" s="42"/>
      <c r="BD623" s="44"/>
      <c r="BE623" s="43"/>
      <c r="BF623" s="7" t="str">
        <f t="shared" si="80"/>
        <v/>
      </c>
      <c r="BG623" s="7" t="str">
        <f>IFERROR(IF(BD623-AX642&lt;=0,"",BF623/SQRT(Table_pg9[[#This Row],[Удельное сопротивление грунта, Ом·м]])),BF623/SQRT(Table_pg9[[#This Row],[Удельное сопротивление грунта, Ом·м]]))</f>
        <v/>
      </c>
      <c r="BI623" s="42"/>
      <c r="BJ623" s="44"/>
      <c r="BK623" s="43"/>
      <c r="BL623" s="7" t="str">
        <f t="shared" si="72"/>
        <v/>
      </c>
      <c r="BM623" s="7" t="str">
        <f>IFERROR(IF(BJ623-BD652&lt;=0,"",BL623/SQRT(Table_pg10[[#This Row],[Удельное сопротивление грунта, Ом·м]])),BL623/SQRT(Table_pg10[[#This Row],[Удельное сопротивление грунта, Ом·м]]))</f>
        <v/>
      </c>
    </row>
    <row r="624" spans="1:65">
      <c r="A624" s="62"/>
      <c r="B624" s="44"/>
      <c r="C624" s="43"/>
      <c r="D624" s="7" t="str">
        <f t="shared" si="73"/>
        <v/>
      </c>
      <c r="E624" s="7" t="str">
        <f>IFERROR(IF(B624-B623&lt;=0,"",D624/SQRT(Table_pg[[#This Row],[Удельное сопротивление грунта, Ом·м]])),D624/SQRT(Table_pg[[#This Row],[Удельное сопротивление грунта, Ом·м]]))</f>
        <v/>
      </c>
      <c r="G624" s="38"/>
      <c r="H624" s="58"/>
      <c r="I624" s="55"/>
      <c r="J624" s="53" t="str">
        <f t="shared" si="74"/>
        <v/>
      </c>
      <c r="K624" s="7" t="str">
        <f>IFERROR(IF(H624-H623&lt;=0,"",J624/SQRT(Table_pg1[[#This Row],[Удельное сопротивление грунта, Ом·м]])),J624/SQRT(Table_pg1[[#This Row],[Удельное сопротивление грунта, Ом·м]]))</f>
        <v/>
      </c>
      <c r="M624" s="62"/>
      <c r="N624" s="44"/>
      <c r="O624" s="43"/>
      <c r="P624" s="7" t="str">
        <f t="shared" si="75"/>
        <v/>
      </c>
      <c r="Q624" s="7" t="str">
        <f>IFERROR(IF(N624-N623&lt;=0,"",P624/SQRT(Table_pg2[[#This Row],[Удельное сопротивление грунта, Ом·м]])),P624/SQRT(Table_pg2[[#This Row],[Удельное сопротивление грунта, Ом·м]]))</f>
        <v/>
      </c>
      <c r="S624" s="62"/>
      <c r="T624" s="44"/>
      <c r="U624" s="43"/>
      <c r="V624" s="7" t="str">
        <f t="shared" si="76"/>
        <v/>
      </c>
      <c r="W624" s="7" t="str">
        <f>IFERROR(IF(T624-T623&lt;=0,"",V624/SQRT(Table_pg3[[#This Row],[Удельное сопротивление грунта, Ом·м]])),V624/SQRT(Table_pg3[[#This Row],[Удельное сопротивление грунта, Ом·м]]))</f>
        <v/>
      </c>
      <c r="Y624" s="62"/>
      <c r="Z624" s="44"/>
      <c r="AA624" s="43"/>
      <c r="AB624" s="7" t="str">
        <f t="shared" si="79"/>
        <v/>
      </c>
      <c r="AC624" s="7" t="str">
        <f>IFERROR(IF(Z624-Z623&lt;=0,"",AB624/SQRT(Table_pg4[[#This Row],[Удельное сопротивление грунта, Ом·м]])),AB624/SQRT(Table_pg4[[#This Row],[Удельное сопротивление грунта, Ом·м]]))</f>
        <v/>
      </c>
      <c r="AE624" s="62"/>
      <c r="AF624" s="44"/>
      <c r="AG624" s="43"/>
      <c r="AH624" s="7" t="str">
        <f t="shared" si="77"/>
        <v/>
      </c>
      <c r="AI624" s="7" t="str">
        <f>IFERROR(IF(AF624-AF623&lt;=0,"",AH624/SQRT(Table_pg5[[#This Row],[Удельное сопротивление грунта, Ом·м]])),AH624/SQRT(Table_pg5[[#This Row],[Удельное сопротивление грунта, Ом·м]]))</f>
        <v/>
      </c>
      <c r="AK624" s="62"/>
      <c r="AL624" s="44"/>
      <c r="AM624" s="43"/>
      <c r="AN624" s="7" t="str">
        <f t="shared" si="81"/>
        <v/>
      </c>
      <c r="AO624" s="7" t="str">
        <f>IFERROR(IF(AL624-AL623&lt;=0,"",AN624/SQRT(Table_pg6[[#This Row],[Удельное сопротивление грунта, Ом·м]])),AN624/SQRT(Table_pg6[[#This Row],[Удельное сопротивление грунта, Ом·м]]))</f>
        <v/>
      </c>
      <c r="AQ624" s="62"/>
      <c r="AR624" s="44"/>
      <c r="AS624" s="43"/>
      <c r="AT624" s="7" t="str">
        <f t="shared" si="78"/>
        <v/>
      </c>
      <c r="AU624" s="7" t="str">
        <f>IFERROR(IF(AR624-AR623&lt;=0,"",AT624/SQRT(Table_pg7[[#This Row],[Удельное сопротивление грунта, Ом·м]])),AT624/SQRT(Table_pg7[[#This Row],[Удельное сопротивление грунта, Ом·м]]))</f>
        <v/>
      </c>
      <c r="AW624" s="62"/>
      <c r="AX624" s="44"/>
      <c r="AY624" s="43"/>
      <c r="AZ624" s="7" t="str">
        <f t="shared" si="82"/>
        <v/>
      </c>
      <c r="BA624" s="7" t="str">
        <f>IFERROR(IF(AX624-AX623&lt;=0,"",AZ624/SQRT(Table_pg8[[#This Row],[Удельное сопротивление грунта, Ом·м]])),AZ624/SQRT(Table_pg8[[#This Row],[Удельное сопротивление грунта, Ом·м]]))</f>
        <v/>
      </c>
      <c r="BC624" s="62"/>
      <c r="BD624" s="44"/>
      <c r="BE624" s="43"/>
      <c r="BF624" s="7" t="str">
        <f t="shared" si="80"/>
        <v/>
      </c>
      <c r="BG624" s="7" t="str">
        <f>IFERROR(IF(BD624-AX643&lt;=0,"",BF624/SQRT(Table_pg9[[#This Row],[Удельное сопротивление грунта, Ом·м]])),BF624/SQRT(Table_pg9[[#This Row],[Удельное сопротивление грунта, Ом·м]]))</f>
        <v/>
      </c>
      <c r="BI624" s="62"/>
      <c r="BJ624" s="44"/>
      <c r="BK624" s="43"/>
      <c r="BL624" s="7" t="str">
        <f t="shared" si="72"/>
        <v/>
      </c>
      <c r="BM624" s="7" t="str">
        <f>IFERROR(IF(BJ624-BD653&lt;=0,"",BL624/SQRT(Table_pg10[[#This Row],[Удельное сопротивление грунта, Ом·м]])),BL624/SQRT(Table_pg10[[#This Row],[Удельное сопротивление грунта, Ом·м]]))</f>
        <v/>
      </c>
    </row>
    <row r="625" spans="1:65">
      <c r="A625" s="42"/>
      <c r="B625" s="44"/>
      <c r="C625" s="43"/>
      <c r="D625" s="7" t="str">
        <f t="shared" si="73"/>
        <v/>
      </c>
      <c r="E625" s="7" t="str">
        <f>IFERROR(IF(B625-B624&lt;=0,"",D625/SQRT(Table_pg[[#This Row],[Удельное сопротивление грунта, Ом·м]])),D625/SQRT(Table_pg[[#This Row],[Удельное сопротивление грунта, Ом·м]]))</f>
        <v/>
      </c>
      <c r="G625" s="49"/>
      <c r="H625" s="59"/>
      <c r="I625" s="56"/>
      <c r="J625" s="52" t="str">
        <f t="shared" si="74"/>
        <v/>
      </c>
      <c r="K625" s="7" t="str">
        <f>IFERROR(IF(H625-H624&lt;=0,"",J625/SQRT(Table_pg1[[#This Row],[Удельное сопротивление грунта, Ом·м]])),J625/SQRT(Table_pg1[[#This Row],[Удельное сопротивление грунта, Ом·м]]))</f>
        <v/>
      </c>
      <c r="M625" s="42"/>
      <c r="N625" s="44"/>
      <c r="O625" s="43"/>
      <c r="P625" s="7" t="str">
        <f t="shared" si="75"/>
        <v/>
      </c>
      <c r="Q625" s="7" t="str">
        <f>IFERROR(IF(N625-N624&lt;=0,"",P625/SQRT(Table_pg2[[#This Row],[Удельное сопротивление грунта, Ом·м]])),P625/SQRT(Table_pg2[[#This Row],[Удельное сопротивление грунта, Ом·м]]))</f>
        <v/>
      </c>
      <c r="S625" s="42"/>
      <c r="T625" s="44"/>
      <c r="U625" s="43"/>
      <c r="V625" s="7" t="str">
        <f t="shared" si="76"/>
        <v/>
      </c>
      <c r="W625" s="7" t="str">
        <f>IFERROR(IF(T625-T624&lt;=0,"",V625/SQRT(Table_pg3[[#This Row],[Удельное сопротивление грунта, Ом·м]])),V625/SQRT(Table_pg3[[#This Row],[Удельное сопротивление грунта, Ом·м]]))</f>
        <v/>
      </c>
      <c r="Y625" s="42"/>
      <c r="Z625" s="44"/>
      <c r="AA625" s="43"/>
      <c r="AB625" s="7" t="str">
        <f t="shared" si="79"/>
        <v/>
      </c>
      <c r="AC625" s="7" t="str">
        <f>IFERROR(IF(Z625-Z624&lt;=0,"",AB625/SQRT(Table_pg4[[#This Row],[Удельное сопротивление грунта, Ом·м]])),AB625/SQRT(Table_pg4[[#This Row],[Удельное сопротивление грунта, Ом·м]]))</f>
        <v/>
      </c>
      <c r="AE625" s="42"/>
      <c r="AF625" s="44"/>
      <c r="AG625" s="43"/>
      <c r="AH625" s="7" t="str">
        <f t="shared" si="77"/>
        <v/>
      </c>
      <c r="AI625" s="7" t="str">
        <f>IFERROR(IF(AF625-AF624&lt;=0,"",AH625/SQRT(Table_pg5[[#This Row],[Удельное сопротивление грунта, Ом·м]])),AH625/SQRT(Table_pg5[[#This Row],[Удельное сопротивление грунта, Ом·м]]))</f>
        <v/>
      </c>
      <c r="AK625" s="42"/>
      <c r="AL625" s="44"/>
      <c r="AM625" s="43"/>
      <c r="AN625" s="7" t="str">
        <f t="shared" si="81"/>
        <v/>
      </c>
      <c r="AO625" s="7" t="str">
        <f>IFERROR(IF(AL625-AL624&lt;=0,"",AN625/SQRT(Table_pg6[[#This Row],[Удельное сопротивление грунта, Ом·м]])),AN625/SQRT(Table_pg6[[#This Row],[Удельное сопротивление грунта, Ом·м]]))</f>
        <v/>
      </c>
      <c r="AQ625" s="42"/>
      <c r="AR625" s="44"/>
      <c r="AS625" s="43"/>
      <c r="AT625" s="7" t="str">
        <f t="shared" si="78"/>
        <v/>
      </c>
      <c r="AU625" s="7" t="str">
        <f>IFERROR(IF(AR625-AR624&lt;=0,"",AT625/SQRT(Table_pg7[[#This Row],[Удельное сопротивление грунта, Ом·м]])),AT625/SQRT(Table_pg7[[#This Row],[Удельное сопротивление грунта, Ом·м]]))</f>
        <v/>
      </c>
      <c r="AW625" s="42"/>
      <c r="AX625" s="44"/>
      <c r="AY625" s="43"/>
      <c r="AZ625" s="7" t="str">
        <f t="shared" si="82"/>
        <v/>
      </c>
      <c r="BA625" s="7" t="str">
        <f>IFERROR(IF(AX625-AX624&lt;=0,"",AZ625/SQRT(Table_pg8[[#This Row],[Удельное сопротивление грунта, Ом·м]])),AZ625/SQRT(Table_pg8[[#This Row],[Удельное сопротивление грунта, Ом·м]]))</f>
        <v/>
      </c>
      <c r="BC625" s="42"/>
      <c r="BD625" s="44"/>
      <c r="BE625" s="43"/>
      <c r="BF625" s="7" t="str">
        <f t="shared" si="80"/>
        <v/>
      </c>
      <c r="BG625" s="7" t="str">
        <f>IFERROR(IF(BD625-AX644&lt;=0,"",BF625/SQRT(Table_pg9[[#This Row],[Удельное сопротивление грунта, Ом·м]])),BF625/SQRT(Table_pg9[[#This Row],[Удельное сопротивление грунта, Ом·м]]))</f>
        <v/>
      </c>
      <c r="BI625" s="42"/>
      <c r="BJ625" s="44"/>
      <c r="BK625" s="43"/>
      <c r="BL625" s="7" t="str">
        <f t="shared" si="72"/>
        <v/>
      </c>
      <c r="BM625" s="7" t="str">
        <f>IFERROR(IF(BJ625-BD654&lt;=0,"",BL625/SQRT(Table_pg10[[#This Row],[Удельное сопротивление грунта, Ом·м]])),BL625/SQRT(Table_pg10[[#This Row],[Удельное сопротивление грунта, Ом·м]]))</f>
        <v/>
      </c>
    </row>
    <row r="626" spans="1:65">
      <c r="A626" s="62"/>
      <c r="B626" s="44"/>
      <c r="C626" s="43"/>
      <c r="D626" s="7" t="str">
        <f t="shared" si="73"/>
        <v/>
      </c>
      <c r="E626" s="7" t="str">
        <f>IFERROR(IF(B626-B625&lt;=0,"",D626/SQRT(Table_pg[[#This Row],[Удельное сопротивление грунта, Ом·м]])),D626/SQRT(Table_pg[[#This Row],[Удельное сопротивление грунта, Ом·м]]))</f>
        <v/>
      </c>
      <c r="G626" s="38"/>
      <c r="H626" s="58"/>
      <c r="I626" s="55"/>
      <c r="J626" s="53" t="str">
        <f t="shared" si="74"/>
        <v/>
      </c>
      <c r="K626" s="7" t="str">
        <f>IFERROR(IF(H626-H625&lt;=0,"",J626/SQRT(Table_pg1[[#This Row],[Удельное сопротивление грунта, Ом·м]])),J626/SQRT(Table_pg1[[#This Row],[Удельное сопротивление грунта, Ом·м]]))</f>
        <v/>
      </c>
      <c r="M626" s="62"/>
      <c r="N626" s="44"/>
      <c r="O626" s="43"/>
      <c r="P626" s="7" t="str">
        <f t="shared" si="75"/>
        <v/>
      </c>
      <c r="Q626" s="7" t="str">
        <f>IFERROR(IF(N626-N625&lt;=0,"",P626/SQRT(Table_pg2[[#This Row],[Удельное сопротивление грунта, Ом·м]])),P626/SQRT(Table_pg2[[#This Row],[Удельное сопротивление грунта, Ом·м]]))</f>
        <v/>
      </c>
      <c r="S626" s="62"/>
      <c r="T626" s="44"/>
      <c r="U626" s="43"/>
      <c r="V626" s="7" t="str">
        <f t="shared" si="76"/>
        <v/>
      </c>
      <c r="W626" s="7" t="str">
        <f>IFERROR(IF(T626-T625&lt;=0,"",V626/SQRT(Table_pg3[[#This Row],[Удельное сопротивление грунта, Ом·м]])),V626/SQRT(Table_pg3[[#This Row],[Удельное сопротивление грунта, Ом·м]]))</f>
        <v/>
      </c>
      <c r="Y626" s="62"/>
      <c r="Z626" s="44"/>
      <c r="AA626" s="43"/>
      <c r="AB626" s="7" t="str">
        <f t="shared" si="79"/>
        <v/>
      </c>
      <c r="AC626" s="7" t="str">
        <f>IFERROR(IF(Z626-Z625&lt;=0,"",AB626/SQRT(Table_pg4[[#This Row],[Удельное сопротивление грунта, Ом·м]])),AB626/SQRT(Table_pg4[[#This Row],[Удельное сопротивление грунта, Ом·м]]))</f>
        <v/>
      </c>
      <c r="AE626" s="62"/>
      <c r="AF626" s="44"/>
      <c r="AG626" s="43"/>
      <c r="AH626" s="7" t="str">
        <f t="shared" si="77"/>
        <v/>
      </c>
      <c r="AI626" s="7" t="str">
        <f>IFERROR(IF(AF626-AF625&lt;=0,"",AH626/SQRT(Table_pg5[[#This Row],[Удельное сопротивление грунта, Ом·м]])),AH626/SQRT(Table_pg5[[#This Row],[Удельное сопротивление грунта, Ом·м]]))</f>
        <v/>
      </c>
      <c r="AK626" s="62"/>
      <c r="AL626" s="44"/>
      <c r="AM626" s="43"/>
      <c r="AN626" s="7" t="str">
        <f t="shared" si="81"/>
        <v/>
      </c>
      <c r="AO626" s="7" t="str">
        <f>IFERROR(IF(AL626-AL625&lt;=0,"",AN626/SQRT(Table_pg6[[#This Row],[Удельное сопротивление грунта, Ом·м]])),AN626/SQRT(Table_pg6[[#This Row],[Удельное сопротивление грунта, Ом·м]]))</f>
        <v/>
      </c>
      <c r="AQ626" s="62"/>
      <c r="AR626" s="44"/>
      <c r="AS626" s="43"/>
      <c r="AT626" s="7" t="str">
        <f t="shared" si="78"/>
        <v/>
      </c>
      <c r="AU626" s="7" t="str">
        <f>IFERROR(IF(AR626-AR625&lt;=0,"",AT626/SQRT(Table_pg7[[#This Row],[Удельное сопротивление грунта, Ом·м]])),AT626/SQRT(Table_pg7[[#This Row],[Удельное сопротивление грунта, Ом·м]]))</f>
        <v/>
      </c>
      <c r="AW626" s="62"/>
      <c r="AX626" s="44"/>
      <c r="AY626" s="43"/>
      <c r="AZ626" s="7" t="str">
        <f t="shared" si="82"/>
        <v/>
      </c>
      <c r="BA626" s="7" t="str">
        <f>IFERROR(IF(AX626-AX625&lt;=0,"",AZ626/SQRT(Table_pg8[[#This Row],[Удельное сопротивление грунта, Ом·м]])),AZ626/SQRT(Table_pg8[[#This Row],[Удельное сопротивление грунта, Ом·м]]))</f>
        <v/>
      </c>
      <c r="BC626" s="62"/>
      <c r="BD626" s="44"/>
      <c r="BE626" s="43"/>
      <c r="BF626" s="7" t="str">
        <f t="shared" si="80"/>
        <v/>
      </c>
      <c r="BG626" s="7" t="str">
        <f>IFERROR(IF(BD626-AX645&lt;=0,"",BF626/SQRT(Table_pg9[[#This Row],[Удельное сопротивление грунта, Ом·м]])),BF626/SQRT(Table_pg9[[#This Row],[Удельное сопротивление грунта, Ом·м]]))</f>
        <v/>
      </c>
      <c r="BI626" s="62"/>
      <c r="BJ626" s="44"/>
      <c r="BK626" s="43"/>
      <c r="BL626" s="7" t="str">
        <f t="shared" si="72"/>
        <v/>
      </c>
      <c r="BM626" s="7" t="str">
        <f>IFERROR(IF(BJ626-BD655&lt;=0,"",BL626/SQRT(Table_pg10[[#This Row],[Удельное сопротивление грунта, Ом·м]])),BL626/SQRT(Table_pg10[[#This Row],[Удельное сопротивление грунта, Ом·м]]))</f>
        <v/>
      </c>
    </row>
    <row r="627" spans="1:65">
      <c r="A627" s="42"/>
      <c r="B627" s="44"/>
      <c r="C627" s="43"/>
      <c r="D627" s="7" t="str">
        <f t="shared" si="73"/>
        <v/>
      </c>
      <c r="E627" s="7" t="str">
        <f>IFERROR(IF(B627-B626&lt;=0,"",D627/SQRT(Table_pg[[#This Row],[Удельное сопротивление грунта, Ом·м]])),D627/SQRT(Table_pg[[#This Row],[Удельное сопротивление грунта, Ом·м]]))</f>
        <v/>
      </c>
      <c r="G627" s="49"/>
      <c r="H627" s="59"/>
      <c r="I627" s="56"/>
      <c r="J627" s="52" t="str">
        <f t="shared" si="74"/>
        <v/>
      </c>
      <c r="K627" s="7" t="str">
        <f>IFERROR(IF(H627-H626&lt;=0,"",J627/SQRT(Table_pg1[[#This Row],[Удельное сопротивление грунта, Ом·м]])),J627/SQRT(Table_pg1[[#This Row],[Удельное сопротивление грунта, Ом·м]]))</f>
        <v/>
      </c>
      <c r="M627" s="42"/>
      <c r="N627" s="44"/>
      <c r="O627" s="43"/>
      <c r="P627" s="7" t="str">
        <f t="shared" si="75"/>
        <v/>
      </c>
      <c r="Q627" s="7" t="str">
        <f>IFERROR(IF(N627-N626&lt;=0,"",P627/SQRT(Table_pg2[[#This Row],[Удельное сопротивление грунта, Ом·м]])),P627/SQRT(Table_pg2[[#This Row],[Удельное сопротивление грунта, Ом·м]]))</f>
        <v/>
      </c>
      <c r="S627" s="42"/>
      <c r="T627" s="44"/>
      <c r="U627" s="43"/>
      <c r="V627" s="7" t="str">
        <f t="shared" si="76"/>
        <v/>
      </c>
      <c r="W627" s="7" t="str">
        <f>IFERROR(IF(T627-T626&lt;=0,"",V627/SQRT(Table_pg3[[#This Row],[Удельное сопротивление грунта, Ом·м]])),V627/SQRT(Table_pg3[[#This Row],[Удельное сопротивление грунта, Ом·м]]))</f>
        <v/>
      </c>
      <c r="Y627" s="42"/>
      <c r="Z627" s="44"/>
      <c r="AA627" s="43"/>
      <c r="AB627" s="7" t="str">
        <f t="shared" si="79"/>
        <v/>
      </c>
      <c r="AC627" s="7" t="str">
        <f>IFERROR(IF(Z627-Z626&lt;=0,"",AB627/SQRT(Table_pg4[[#This Row],[Удельное сопротивление грунта, Ом·м]])),AB627/SQRT(Table_pg4[[#This Row],[Удельное сопротивление грунта, Ом·м]]))</f>
        <v/>
      </c>
      <c r="AE627" s="42"/>
      <c r="AF627" s="44"/>
      <c r="AG627" s="43"/>
      <c r="AH627" s="7" t="str">
        <f t="shared" si="77"/>
        <v/>
      </c>
      <c r="AI627" s="7" t="str">
        <f>IFERROR(IF(AF627-AF626&lt;=0,"",AH627/SQRT(Table_pg5[[#This Row],[Удельное сопротивление грунта, Ом·м]])),AH627/SQRT(Table_pg5[[#This Row],[Удельное сопротивление грунта, Ом·м]]))</f>
        <v/>
      </c>
      <c r="AK627" s="42"/>
      <c r="AL627" s="44"/>
      <c r="AM627" s="43"/>
      <c r="AN627" s="7" t="str">
        <f t="shared" si="81"/>
        <v/>
      </c>
      <c r="AO627" s="7" t="str">
        <f>IFERROR(IF(AL627-AL626&lt;=0,"",AN627/SQRT(Table_pg6[[#This Row],[Удельное сопротивление грунта, Ом·м]])),AN627/SQRT(Table_pg6[[#This Row],[Удельное сопротивление грунта, Ом·м]]))</f>
        <v/>
      </c>
      <c r="AQ627" s="42"/>
      <c r="AR627" s="44"/>
      <c r="AS627" s="43"/>
      <c r="AT627" s="7" t="str">
        <f t="shared" si="78"/>
        <v/>
      </c>
      <c r="AU627" s="7" t="str">
        <f>IFERROR(IF(AR627-AR626&lt;=0,"",AT627/SQRT(Table_pg7[[#This Row],[Удельное сопротивление грунта, Ом·м]])),AT627/SQRT(Table_pg7[[#This Row],[Удельное сопротивление грунта, Ом·м]]))</f>
        <v/>
      </c>
      <c r="AW627" s="42"/>
      <c r="AX627" s="44"/>
      <c r="AY627" s="43"/>
      <c r="AZ627" s="7" t="str">
        <f t="shared" si="82"/>
        <v/>
      </c>
      <c r="BA627" s="7" t="str">
        <f>IFERROR(IF(AX627-AX626&lt;=0,"",AZ627/SQRT(Table_pg8[[#This Row],[Удельное сопротивление грунта, Ом·м]])),AZ627/SQRT(Table_pg8[[#This Row],[Удельное сопротивление грунта, Ом·м]]))</f>
        <v/>
      </c>
      <c r="BC627" s="42"/>
      <c r="BD627" s="44"/>
      <c r="BE627" s="43"/>
      <c r="BF627" s="7" t="str">
        <f t="shared" si="80"/>
        <v/>
      </c>
      <c r="BG627" s="7" t="str">
        <f>IFERROR(IF(BD627-AX646&lt;=0,"",BF627/SQRT(Table_pg9[[#This Row],[Удельное сопротивление грунта, Ом·м]])),BF627/SQRT(Table_pg9[[#This Row],[Удельное сопротивление грунта, Ом·м]]))</f>
        <v/>
      </c>
      <c r="BI627" s="42"/>
      <c r="BJ627" s="44"/>
      <c r="BK627" s="43"/>
      <c r="BL627" s="7" t="str">
        <f t="shared" si="72"/>
        <v/>
      </c>
      <c r="BM627" s="7" t="str">
        <f>IFERROR(IF(BJ627-BD656&lt;=0,"",BL627/SQRT(Table_pg10[[#This Row],[Удельное сопротивление грунта, Ом·м]])),BL627/SQRT(Table_pg10[[#This Row],[Удельное сопротивление грунта, Ом·м]]))</f>
        <v/>
      </c>
    </row>
    <row r="628" spans="1:65">
      <c r="A628" s="62"/>
      <c r="B628" s="44"/>
      <c r="C628" s="43"/>
      <c r="D628" s="7" t="str">
        <f t="shared" si="73"/>
        <v/>
      </c>
      <c r="E628" s="7" t="str">
        <f>IFERROR(IF(B628-B627&lt;=0,"",D628/SQRT(Table_pg[[#This Row],[Удельное сопротивление грунта, Ом·м]])),D628/SQRT(Table_pg[[#This Row],[Удельное сопротивление грунта, Ом·м]]))</f>
        <v/>
      </c>
      <c r="G628" s="38"/>
      <c r="H628" s="58"/>
      <c r="I628" s="55"/>
      <c r="J628" s="53" t="str">
        <f t="shared" si="74"/>
        <v/>
      </c>
      <c r="K628" s="7" t="str">
        <f>IFERROR(IF(H628-H627&lt;=0,"",J628/SQRT(Table_pg1[[#This Row],[Удельное сопротивление грунта, Ом·м]])),J628/SQRT(Table_pg1[[#This Row],[Удельное сопротивление грунта, Ом·м]]))</f>
        <v/>
      </c>
      <c r="M628" s="62"/>
      <c r="N628" s="44"/>
      <c r="O628" s="43"/>
      <c r="P628" s="7" t="str">
        <f t="shared" si="75"/>
        <v/>
      </c>
      <c r="Q628" s="7" t="str">
        <f>IFERROR(IF(N628-N627&lt;=0,"",P628/SQRT(Table_pg2[[#This Row],[Удельное сопротивление грунта, Ом·м]])),P628/SQRT(Table_pg2[[#This Row],[Удельное сопротивление грунта, Ом·м]]))</f>
        <v/>
      </c>
      <c r="S628" s="62"/>
      <c r="T628" s="44"/>
      <c r="U628" s="43"/>
      <c r="V628" s="7" t="str">
        <f t="shared" si="76"/>
        <v/>
      </c>
      <c r="W628" s="7" t="str">
        <f>IFERROR(IF(T628-T627&lt;=0,"",V628/SQRT(Table_pg3[[#This Row],[Удельное сопротивление грунта, Ом·м]])),V628/SQRT(Table_pg3[[#This Row],[Удельное сопротивление грунта, Ом·м]]))</f>
        <v/>
      </c>
      <c r="Y628" s="62"/>
      <c r="Z628" s="44"/>
      <c r="AA628" s="43"/>
      <c r="AB628" s="7" t="str">
        <f t="shared" si="79"/>
        <v/>
      </c>
      <c r="AC628" s="7" t="str">
        <f>IFERROR(IF(Z628-Z627&lt;=0,"",AB628/SQRT(Table_pg4[[#This Row],[Удельное сопротивление грунта, Ом·м]])),AB628/SQRT(Table_pg4[[#This Row],[Удельное сопротивление грунта, Ом·м]]))</f>
        <v/>
      </c>
      <c r="AE628" s="62"/>
      <c r="AF628" s="44"/>
      <c r="AG628" s="43"/>
      <c r="AH628" s="7" t="str">
        <f t="shared" si="77"/>
        <v/>
      </c>
      <c r="AI628" s="7" t="str">
        <f>IFERROR(IF(AF628-AF627&lt;=0,"",AH628/SQRT(Table_pg5[[#This Row],[Удельное сопротивление грунта, Ом·м]])),AH628/SQRT(Table_pg5[[#This Row],[Удельное сопротивление грунта, Ом·м]]))</f>
        <v/>
      </c>
      <c r="AK628" s="62"/>
      <c r="AL628" s="44"/>
      <c r="AM628" s="43"/>
      <c r="AN628" s="7" t="str">
        <f t="shared" si="81"/>
        <v/>
      </c>
      <c r="AO628" s="7" t="str">
        <f>IFERROR(IF(AL628-AL627&lt;=0,"",AN628/SQRT(Table_pg6[[#This Row],[Удельное сопротивление грунта, Ом·м]])),AN628/SQRT(Table_pg6[[#This Row],[Удельное сопротивление грунта, Ом·м]]))</f>
        <v/>
      </c>
      <c r="AQ628" s="62"/>
      <c r="AR628" s="44"/>
      <c r="AS628" s="43"/>
      <c r="AT628" s="7" t="str">
        <f t="shared" si="78"/>
        <v/>
      </c>
      <c r="AU628" s="7" t="str">
        <f>IFERROR(IF(AR628-AR627&lt;=0,"",AT628/SQRT(Table_pg7[[#This Row],[Удельное сопротивление грунта, Ом·м]])),AT628/SQRT(Table_pg7[[#This Row],[Удельное сопротивление грунта, Ом·м]]))</f>
        <v/>
      </c>
      <c r="AW628" s="62"/>
      <c r="AX628" s="44"/>
      <c r="AY628" s="43"/>
      <c r="AZ628" s="7" t="str">
        <f t="shared" si="82"/>
        <v/>
      </c>
      <c r="BA628" s="7" t="str">
        <f>IFERROR(IF(AX628-AX627&lt;=0,"",AZ628/SQRT(Table_pg8[[#This Row],[Удельное сопротивление грунта, Ом·м]])),AZ628/SQRT(Table_pg8[[#This Row],[Удельное сопротивление грунта, Ом·м]]))</f>
        <v/>
      </c>
      <c r="BC628" s="62"/>
      <c r="BD628" s="44"/>
      <c r="BE628" s="43"/>
      <c r="BF628" s="7" t="str">
        <f t="shared" si="80"/>
        <v/>
      </c>
      <c r="BG628" s="7" t="str">
        <f>IFERROR(IF(BD628-AX647&lt;=0,"",BF628/SQRT(Table_pg9[[#This Row],[Удельное сопротивление грунта, Ом·м]])),BF628/SQRT(Table_pg9[[#This Row],[Удельное сопротивление грунта, Ом·м]]))</f>
        <v/>
      </c>
      <c r="BI628" s="62"/>
      <c r="BJ628" s="44"/>
      <c r="BK628" s="43"/>
      <c r="BL628" s="7" t="str">
        <f t="shared" si="72"/>
        <v/>
      </c>
      <c r="BM628" s="7" t="str">
        <f>IFERROR(IF(BJ628-BD657&lt;=0,"",BL628/SQRT(Table_pg10[[#This Row],[Удельное сопротивление грунта, Ом·м]])),BL628/SQRT(Table_pg10[[#This Row],[Удельное сопротивление грунта, Ом·м]]))</f>
        <v/>
      </c>
    </row>
    <row r="629" spans="1:65">
      <c r="A629" s="42"/>
      <c r="B629" s="44"/>
      <c r="C629" s="43"/>
      <c r="D629" s="7" t="str">
        <f t="shared" si="73"/>
        <v/>
      </c>
      <c r="E629" s="7" t="str">
        <f>IFERROR(IF(B629-B628&lt;=0,"",D629/SQRT(Table_pg[[#This Row],[Удельное сопротивление грунта, Ом·м]])),D629/SQRT(Table_pg[[#This Row],[Удельное сопротивление грунта, Ом·м]]))</f>
        <v/>
      </c>
      <c r="G629" s="49"/>
      <c r="H629" s="59"/>
      <c r="I629" s="56"/>
      <c r="J629" s="52" t="str">
        <f t="shared" si="74"/>
        <v/>
      </c>
      <c r="K629" s="7" t="str">
        <f>IFERROR(IF(H629-H628&lt;=0,"",J629/SQRT(Table_pg1[[#This Row],[Удельное сопротивление грунта, Ом·м]])),J629/SQRT(Table_pg1[[#This Row],[Удельное сопротивление грунта, Ом·м]]))</f>
        <v/>
      </c>
      <c r="M629" s="42"/>
      <c r="N629" s="44"/>
      <c r="O629" s="43"/>
      <c r="P629" s="7" t="str">
        <f t="shared" si="75"/>
        <v/>
      </c>
      <c r="Q629" s="7" t="str">
        <f>IFERROR(IF(N629-N628&lt;=0,"",P629/SQRT(Table_pg2[[#This Row],[Удельное сопротивление грунта, Ом·м]])),P629/SQRT(Table_pg2[[#This Row],[Удельное сопротивление грунта, Ом·м]]))</f>
        <v/>
      </c>
      <c r="S629" s="42"/>
      <c r="T629" s="44"/>
      <c r="U629" s="43"/>
      <c r="V629" s="7" t="str">
        <f t="shared" si="76"/>
        <v/>
      </c>
      <c r="W629" s="7" t="str">
        <f>IFERROR(IF(T629-T628&lt;=0,"",V629/SQRT(Table_pg3[[#This Row],[Удельное сопротивление грунта, Ом·м]])),V629/SQRT(Table_pg3[[#This Row],[Удельное сопротивление грунта, Ом·м]]))</f>
        <v/>
      </c>
      <c r="Y629" s="42"/>
      <c r="Z629" s="44"/>
      <c r="AA629" s="43"/>
      <c r="AB629" s="7" t="str">
        <f t="shared" si="79"/>
        <v/>
      </c>
      <c r="AC629" s="7" t="str">
        <f>IFERROR(IF(Z629-Z628&lt;=0,"",AB629/SQRT(Table_pg4[[#This Row],[Удельное сопротивление грунта, Ом·м]])),AB629/SQRT(Table_pg4[[#This Row],[Удельное сопротивление грунта, Ом·м]]))</f>
        <v/>
      </c>
      <c r="AE629" s="42"/>
      <c r="AF629" s="44"/>
      <c r="AG629" s="43"/>
      <c r="AH629" s="7" t="str">
        <f t="shared" si="77"/>
        <v/>
      </c>
      <c r="AI629" s="7" t="str">
        <f>IFERROR(IF(AF629-AF628&lt;=0,"",AH629/SQRT(Table_pg5[[#This Row],[Удельное сопротивление грунта, Ом·м]])),AH629/SQRT(Table_pg5[[#This Row],[Удельное сопротивление грунта, Ом·м]]))</f>
        <v/>
      </c>
      <c r="AK629" s="42"/>
      <c r="AL629" s="44"/>
      <c r="AM629" s="43"/>
      <c r="AN629" s="7" t="str">
        <f t="shared" si="81"/>
        <v/>
      </c>
      <c r="AO629" s="7" t="str">
        <f>IFERROR(IF(AL629-AL628&lt;=0,"",AN629/SQRT(Table_pg6[[#This Row],[Удельное сопротивление грунта, Ом·м]])),AN629/SQRT(Table_pg6[[#This Row],[Удельное сопротивление грунта, Ом·м]]))</f>
        <v/>
      </c>
      <c r="AQ629" s="42"/>
      <c r="AR629" s="44"/>
      <c r="AS629" s="43"/>
      <c r="AT629" s="7" t="str">
        <f t="shared" si="78"/>
        <v/>
      </c>
      <c r="AU629" s="7" t="str">
        <f>IFERROR(IF(AR629-AR628&lt;=0,"",AT629/SQRT(Table_pg7[[#This Row],[Удельное сопротивление грунта, Ом·м]])),AT629/SQRT(Table_pg7[[#This Row],[Удельное сопротивление грунта, Ом·м]]))</f>
        <v/>
      </c>
      <c r="AW629" s="42"/>
      <c r="AX629" s="44"/>
      <c r="AY629" s="43"/>
      <c r="AZ629" s="7" t="str">
        <f t="shared" si="82"/>
        <v/>
      </c>
      <c r="BA629" s="7" t="str">
        <f>IFERROR(IF(AX629-AX628&lt;=0,"",AZ629/SQRT(Table_pg8[[#This Row],[Удельное сопротивление грунта, Ом·м]])),AZ629/SQRT(Table_pg8[[#This Row],[Удельное сопротивление грунта, Ом·м]]))</f>
        <v/>
      </c>
      <c r="BC629" s="42"/>
      <c r="BD629" s="44"/>
      <c r="BE629" s="43"/>
      <c r="BF629" s="7" t="str">
        <f t="shared" si="80"/>
        <v/>
      </c>
      <c r="BG629" s="7" t="str">
        <f>IFERROR(IF(BD629-AX648&lt;=0,"",BF629/SQRT(Table_pg9[[#This Row],[Удельное сопротивление грунта, Ом·м]])),BF629/SQRT(Table_pg9[[#This Row],[Удельное сопротивление грунта, Ом·м]]))</f>
        <v/>
      </c>
      <c r="BI629" s="42"/>
      <c r="BJ629" s="44"/>
      <c r="BK629" s="43"/>
      <c r="BL629" s="7" t="str">
        <f t="shared" si="72"/>
        <v/>
      </c>
      <c r="BM629" s="7" t="str">
        <f>IFERROR(IF(BJ629-BD658&lt;=0,"",BL629/SQRT(Table_pg10[[#This Row],[Удельное сопротивление грунта, Ом·м]])),BL629/SQRT(Table_pg10[[#This Row],[Удельное сопротивление грунта, Ом·м]]))</f>
        <v/>
      </c>
    </row>
    <row r="630" spans="1:65">
      <c r="A630" s="62"/>
      <c r="B630" s="44"/>
      <c r="C630" s="43"/>
      <c r="D630" s="7" t="str">
        <f t="shared" si="73"/>
        <v/>
      </c>
      <c r="E630" s="7" t="str">
        <f>IFERROR(IF(B630-B629&lt;=0,"",D630/SQRT(Table_pg[[#This Row],[Удельное сопротивление грунта, Ом·м]])),D630/SQRT(Table_pg[[#This Row],[Удельное сопротивление грунта, Ом·м]]))</f>
        <v/>
      </c>
      <c r="G630" s="38"/>
      <c r="H630" s="58"/>
      <c r="I630" s="55"/>
      <c r="J630" s="53" t="str">
        <f t="shared" si="74"/>
        <v/>
      </c>
      <c r="K630" s="7" t="str">
        <f>IFERROR(IF(H630-H629&lt;=0,"",J630/SQRT(Table_pg1[[#This Row],[Удельное сопротивление грунта, Ом·м]])),J630/SQRT(Table_pg1[[#This Row],[Удельное сопротивление грунта, Ом·м]]))</f>
        <v/>
      </c>
      <c r="M630" s="62"/>
      <c r="N630" s="44"/>
      <c r="O630" s="43"/>
      <c r="P630" s="7" t="str">
        <f t="shared" si="75"/>
        <v/>
      </c>
      <c r="Q630" s="7" t="str">
        <f>IFERROR(IF(N630-N629&lt;=0,"",P630/SQRT(Table_pg2[[#This Row],[Удельное сопротивление грунта, Ом·м]])),P630/SQRT(Table_pg2[[#This Row],[Удельное сопротивление грунта, Ом·м]]))</f>
        <v/>
      </c>
      <c r="S630" s="62"/>
      <c r="T630" s="44"/>
      <c r="U630" s="43"/>
      <c r="V630" s="7" t="str">
        <f t="shared" si="76"/>
        <v/>
      </c>
      <c r="W630" s="7" t="str">
        <f>IFERROR(IF(T630-T629&lt;=0,"",V630/SQRT(Table_pg3[[#This Row],[Удельное сопротивление грунта, Ом·м]])),V630/SQRT(Table_pg3[[#This Row],[Удельное сопротивление грунта, Ом·м]]))</f>
        <v/>
      </c>
      <c r="Y630" s="62"/>
      <c r="Z630" s="44"/>
      <c r="AA630" s="43"/>
      <c r="AB630" s="7" t="str">
        <f t="shared" si="79"/>
        <v/>
      </c>
      <c r="AC630" s="7" t="str">
        <f>IFERROR(IF(Z630-Z629&lt;=0,"",AB630/SQRT(Table_pg4[[#This Row],[Удельное сопротивление грунта, Ом·м]])),AB630/SQRT(Table_pg4[[#This Row],[Удельное сопротивление грунта, Ом·м]]))</f>
        <v/>
      </c>
      <c r="AE630" s="62"/>
      <c r="AF630" s="44"/>
      <c r="AG630" s="43"/>
      <c r="AH630" s="7" t="str">
        <f t="shared" si="77"/>
        <v/>
      </c>
      <c r="AI630" s="7" t="str">
        <f>IFERROR(IF(AF630-AF629&lt;=0,"",AH630/SQRT(Table_pg5[[#This Row],[Удельное сопротивление грунта, Ом·м]])),AH630/SQRT(Table_pg5[[#This Row],[Удельное сопротивление грунта, Ом·м]]))</f>
        <v/>
      </c>
      <c r="AK630" s="62"/>
      <c r="AL630" s="44"/>
      <c r="AM630" s="43"/>
      <c r="AN630" s="7" t="str">
        <f t="shared" si="81"/>
        <v/>
      </c>
      <c r="AO630" s="7" t="str">
        <f>IFERROR(IF(AL630-AL629&lt;=0,"",AN630/SQRT(Table_pg6[[#This Row],[Удельное сопротивление грунта, Ом·м]])),AN630/SQRT(Table_pg6[[#This Row],[Удельное сопротивление грунта, Ом·м]]))</f>
        <v/>
      </c>
      <c r="AQ630" s="62"/>
      <c r="AR630" s="44"/>
      <c r="AS630" s="43"/>
      <c r="AT630" s="7" t="str">
        <f t="shared" si="78"/>
        <v/>
      </c>
      <c r="AU630" s="7" t="str">
        <f>IFERROR(IF(AR630-AR629&lt;=0,"",AT630/SQRT(Table_pg7[[#This Row],[Удельное сопротивление грунта, Ом·м]])),AT630/SQRT(Table_pg7[[#This Row],[Удельное сопротивление грунта, Ом·м]]))</f>
        <v/>
      </c>
      <c r="AW630" s="62"/>
      <c r="AX630" s="44"/>
      <c r="AY630" s="43"/>
      <c r="AZ630" s="7" t="str">
        <f t="shared" si="82"/>
        <v/>
      </c>
      <c r="BA630" s="7" t="str">
        <f>IFERROR(IF(AX630-AX629&lt;=0,"",AZ630/SQRT(Table_pg8[[#This Row],[Удельное сопротивление грунта, Ом·м]])),AZ630/SQRT(Table_pg8[[#This Row],[Удельное сопротивление грунта, Ом·м]]))</f>
        <v/>
      </c>
      <c r="BC630" s="62"/>
      <c r="BD630" s="44"/>
      <c r="BE630" s="43"/>
      <c r="BF630" s="7" t="str">
        <f t="shared" si="80"/>
        <v/>
      </c>
      <c r="BG630" s="7" t="str">
        <f>IFERROR(IF(BD630-AX649&lt;=0,"",BF630/SQRT(Table_pg9[[#This Row],[Удельное сопротивление грунта, Ом·м]])),BF630/SQRT(Table_pg9[[#This Row],[Удельное сопротивление грунта, Ом·м]]))</f>
        <v/>
      </c>
      <c r="BI630" s="62"/>
      <c r="BJ630" s="44"/>
      <c r="BK630" s="43"/>
      <c r="BL630" s="7" t="str">
        <f t="shared" si="72"/>
        <v/>
      </c>
      <c r="BM630" s="7" t="str">
        <f>IFERROR(IF(BJ630-BD659&lt;=0,"",BL630/SQRT(Table_pg10[[#This Row],[Удельное сопротивление грунта, Ом·м]])),BL630/SQRT(Table_pg10[[#This Row],[Удельное сопротивление грунта, Ом·м]]))</f>
        <v/>
      </c>
    </row>
    <row r="631" spans="1:65">
      <c r="A631" s="42"/>
      <c r="B631" s="44"/>
      <c r="C631" s="43"/>
      <c r="D631" s="7" t="str">
        <f t="shared" si="73"/>
        <v/>
      </c>
      <c r="E631" s="7" t="str">
        <f>IFERROR(IF(B631-B630&lt;=0,"",D631/SQRT(Table_pg[[#This Row],[Удельное сопротивление грунта, Ом·м]])),D631/SQRT(Table_pg[[#This Row],[Удельное сопротивление грунта, Ом·м]]))</f>
        <v/>
      </c>
      <c r="G631" s="49"/>
      <c r="H631" s="59"/>
      <c r="I631" s="56"/>
      <c r="J631" s="52" t="str">
        <f t="shared" si="74"/>
        <v/>
      </c>
      <c r="K631" s="7" t="str">
        <f>IFERROR(IF(H631-H630&lt;=0,"",J631/SQRT(Table_pg1[[#This Row],[Удельное сопротивление грунта, Ом·м]])),J631/SQRT(Table_pg1[[#This Row],[Удельное сопротивление грунта, Ом·м]]))</f>
        <v/>
      </c>
      <c r="M631" s="42"/>
      <c r="N631" s="44"/>
      <c r="O631" s="43"/>
      <c r="P631" s="7" t="str">
        <f t="shared" si="75"/>
        <v/>
      </c>
      <c r="Q631" s="7" t="str">
        <f>IFERROR(IF(N631-N630&lt;=0,"",P631/SQRT(Table_pg2[[#This Row],[Удельное сопротивление грунта, Ом·м]])),P631/SQRT(Table_pg2[[#This Row],[Удельное сопротивление грунта, Ом·м]]))</f>
        <v/>
      </c>
      <c r="S631" s="42"/>
      <c r="T631" s="44"/>
      <c r="U631" s="43"/>
      <c r="V631" s="7" t="str">
        <f t="shared" si="76"/>
        <v/>
      </c>
      <c r="W631" s="7" t="str">
        <f>IFERROR(IF(T631-T630&lt;=0,"",V631/SQRT(Table_pg3[[#This Row],[Удельное сопротивление грунта, Ом·м]])),V631/SQRT(Table_pg3[[#This Row],[Удельное сопротивление грунта, Ом·м]]))</f>
        <v/>
      </c>
      <c r="Y631" s="42"/>
      <c r="Z631" s="44"/>
      <c r="AA631" s="43"/>
      <c r="AB631" s="7" t="str">
        <f t="shared" si="79"/>
        <v/>
      </c>
      <c r="AC631" s="7" t="str">
        <f>IFERROR(IF(Z631-Z630&lt;=0,"",AB631/SQRT(Table_pg4[[#This Row],[Удельное сопротивление грунта, Ом·м]])),AB631/SQRT(Table_pg4[[#This Row],[Удельное сопротивление грунта, Ом·м]]))</f>
        <v/>
      </c>
      <c r="AE631" s="42"/>
      <c r="AF631" s="44"/>
      <c r="AG631" s="43"/>
      <c r="AH631" s="7" t="str">
        <f t="shared" si="77"/>
        <v/>
      </c>
      <c r="AI631" s="7" t="str">
        <f>IFERROR(IF(AF631-AF630&lt;=0,"",AH631/SQRT(Table_pg5[[#This Row],[Удельное сопротивление грунта, Ом·м]])),AH631/SQRT(Table_pg5[[#This Row],[Удельное сопротивление грунта, Ом·м]]))</f>
        <v/>
      </c>
      <c r="AK631" s="42"/>
      <c r="AL631" s="44"/>
      <c r="AM631" s="43"/>
      <c r="AN631" s="7" t="str">
        <f t="shared" si="81"/>
        <v/>
      </c>
      <c r="AO631" s="7" t="str">
        <f>IFERROR(IF(AL631-AL630&lt;=0,"",AN631/SQRT(Table_pg6[[#This Row],[Удельное сопротивление грунта, Ом·м]])),AN631/SQRT(Table_pg6[[#This Row],[Удельное сопротивление грунта, Ом·м]]))</f>
        <v/>
      </c>
      <c r="AQ631" s="42"/>
      <c r="AR631" s="44"/>
      <c r="AS631" s="43"/>
      <c r="AT631" s="7" t="str">
        <f t="shared" si="78"/>
        <v/>
      </c>
      <c r="AU631" s="7" t="str">
        <f>IFERROR(IF(AR631-AR630&lt;=0,"",AT631/SQRT(Table_pg7[[#This Row],[Удельное сопротивление грунта, Ом·м]])),AT631/SQRT(Table_pg7[[#This Row],[Удельное сопротивление грунта, Ом·м]]))</f>
        <v/>
      </c>
      <c r="AW631" s="42"/>
      <c r="AX631" s="44"/>
      <c r="AY631" s="43"/>
      <c r="AZ631" s="7" t="str">
        <f t="shared" si="82"/>
        <v/>
      </c>
      <c r="BA631" s="7" t="str">
        <f>IFERROR(IF(AX631-AX630&lt;=0,"",AZ631/SQRT(Table_pg8[[#This Row],[Удельное сопротивление грунта, Ом·м]])),AZ631/SQRT(Table_pg8[[#This Row],[Удельное сопротивление грунта, Ом·м]]))</f>
        <v/>
      </c>
      <c r="BC631" s="42"/>
      <c r="BD631" s="44"/>
      <c r="BE631" s="43"/>
      <c r="BF631" s="7" t="str">
        <f t="shared" si="80"/>
        <v/>
      </c>
      <c r="BG631" s="7" t="str">
        <f>IFERROR(IF(BD631-AX650&lt;=0,"",BF631/SQRT(Table_pg9[[#This Row],[Удельное сопротивление грунта, Ом·м]])),BF631/SQRT(Table_pg9[[#This Row],[Удельное сопротивление грунта, Ом·м]]))</f>
        <v/>
      </c>
      <c r="BI631" s="42"/>
      <c r="BJ631" s="44"/>
      <c r="BK631" s="43"/>
      <c r="BL631" s="7" t="str">
        <f t="shared" si="72"/>
        <v/>
      </c>
      <c r="BM631" s="7" t="str">
        <f>IFERROR(IF(BJ631-BD660&lt;=0,"",BL631/SQRT(Table_pg10[[#This Row],[Удельное сопротивление грунта, Ом·м]])),BL631/SQRT(Table_pg10[[#This Row],[Удельное сопротивление грунта, Ом·м]]))</f>
        <v/>
      </c>
    </row>
    <row r="632" spans="1:65">
      <c r="A632" s="62"/>
      <c r="B632" s="44"/>
      <c r="C632" s="43"/>
      <c r="D632" s="7" t="str">
        <f t="shared" si="73"/>
        <v/>
      </c>
      <c r="E632" s="7" t="str">
        <f>IFERROR(IF(B632-B631&lt;=0,"",D632/SQRT(Table_pg[[#This Row],[Удельное сопротивление грунта, Ом·м]])),D632/SQRT(Table_pg[[#This Row],[Удельное сопротивление грунта, Ом·м]]))</f>
        <v/>
      </c>
      <c r="G632" s="38"/>
      <c r="H632" s="58"/>
      <c r="I632" s="55"/>
      <c r="J632" s="53" t="str">
        <f t="shared" si="74"/>
        <v/>
      </c>
      <c r="K632" s="7" t="str">
        <f>IFERROR(IF(H632-H631&lt;=0,"",J632/SQRT(Table_pg1[[#This Row],[Удельное сопротивление грунта, Ом·м]])),J632/SQRT(Table_pg1[[#This Row],[Удельное сопротивление грунта, Ом·м]]))</f>
        <v/>
      </c>
      <c r="M632" s="62"/>
      <c r="N632" s="44"/>
      <c r="O632" s="43"/>
      <c r="P632" s="7" t="str">
        <f t="shared" si="75"/>
        <v/>
      </c>
      <c r="Q632" s="7" t="str">
        <f>IFERROR(IF(N632-N631&lt;=0,"",P632/SQRT(Table_pg2[[#This Row],[Удельное сопротивление грунта, Ом·м]])),P632/SQRT(Table_pg2[[#This Row],[Удельное сопротивление грунта, Ом·м]]))</f>
        <v/>
      </c>
      <c r="S632" s="62"/>
      <c r="T632" s="44"/>
      <c r="U632" s="43"/>
      <c r="V632" s="7" t="str">
        <f t="shared" si="76"/>
        <v/>
      </c>
      <c r="W632" s="7" t="str">
        <f>IFERROR(IF(T632-T631&lt;=0,"",V632/SQRT(Table_pg3[[#This Row],[Удельное сопротивление грунта, Ом·м]])),V632/SQRT(Table_pg3[[#This Row],[Удельное сопротивление грунта, Ом·м]]))</f>
        <v/>
      </c>
      <c r="Y632" s="62"/>
      <c r="Z632" s="44"/>
      <c r="AA632" s="43"/>
      <c r="AB632" s="7" t="str">
        <f t="shared" si="79"/>
        <v/>
      </c>
      <c r="AC632" s="7" t="str">
        <f>IFERROR(IF(Z632-Z631&lt;=0,"",AB632/SQRT(Table_pg4[[#This Row],[Удельное сопротивление грунта, Ом·м]])),AB632/SQRT(Table_pg4[[#This Row],[Удельное сопротивление грунта, Ом·м]]))</f>
        <v/>
      </c>
      <c r="AE632" s="62"/>
      <c r="AF632" s="44"/>
      <c r="AG632" s="43"/>
      <c r="AH632" s="7" t="str">
        <f t="shared" si="77"/>
        <v/>
      </c>
      <c r="AI632" s="7" t="str">
        <f>IFERROR(IF(AF632-AF631&lt;=0,"",AH632/SQRT(Table_pg5[[#This Row],[Удельное сопротивление грунта, Ом·м]])),AH632/SQRT(Table_pg5[[#This Row],[Удельное сопротивление грунта, Ом·м]]))</f>
        <v/>
      </c>
      <c r="AK632" s="62"/>
      <c r="AL632" s="44"/>
      <c r="AM632" s="43"/>
      <c r="AN632" s="7" t="str">
        <f t="shared" si="81"/>
        <v/>
      </c>
      <c r="AO632" s="7" t="str">
        <f>IFERROR(IF(AL632-AL631&lt;=0,"",AN632/SQRT(Table_pg6[[#This Row],[Удельное сопротивление грунта, Ом·м]])),AN632/SQRT(Table_pg6[[#This Row],[Удельное сопротивление грунта, Ом·м]]))</f>
        <v/>
      </c>
      <c r="AQ632" s="62"/>
      <c r="AR632" s="44"/>
      <c r="AS632" s="43"/>
      <c r="AT632" s="7" t="str">
        <f t="shared" si="78"/>
        <v/>
      </c>
      <c r="AU632" s="7" t="str">
        <f>IFERROR(IF(AR632-AR631&lt;=0,"",AT632/SQRT(Table_pg7[[#This Row],[Удельное сопротивление грунта, Ом·м]])),AT632/SQRT(Table_pg7[[#This Row],[Удельное сопротивление грунта, Ом·м]]))</f>
        <v/>
      </c>
      <c r="AW632" s="62"/>
      <c r="AX632" s="44"/>
      <c r="AY632" s="43"/>
      <c r="AZ632" s="7" t="str">
        <f t="shared" si="82"/>
        <v/>
      </c>
      <c r="BA632" s="7" t="str">
        <f>IFERROR(IF(AX632-AX631&lt;=0,"",AZ632/SQRT(Table_pg8[[#This Row],[Удельное сопротивление грунта, Ом·м]])),AZ632/SQRT(Table_pg8[[#This Row],[Удельное сопротивление грунта, Ом·м]]))</f>
        <v/>
      </c>
      <c r="BC632" s="62"/>
      <c r="BD632" s="44"/>
      <c r="BE632" s="43"/>
      <c r="BF632" s="7" t="str">
        <f t="shared" si="80"/>
        <v/>
      </c>
      <c r="BG632" s="7" t="str">
        <f>IFERROR(IF(BD632-AX651&lt;=0,"",BF632/SQRT(Table_pg9[[#This Row],[Удельное сопротивление грунта, Ом·м]])),BF632/SQRT(Table_pg9[[#This Row],[Удельное сопротивление грунта, Ом·м]]))</f>
        <v/>
      </c>
      <c r="BI632" s="62"/>
      <c r="BJ632" s="44"/>
      <c r="BK632" s="43"/>
      <c r="BL632" s="7" t="str">
        <f t="shared" si="72"/>
        <v/>
      </c>
      <c r="BM632" s="7" t="str">
        <f>IFERROR(IF(BJ632-BD661&lt;=0,"",BL632/SQRT(Table_pg10[[#This Row],[Удельное сопротивление грунта, Ом·м]])),BL632/SQRT(Table_pg10[[#This Row],[Удельное сопротивление грунта, Ом·м]]))</f>
        <v/>
      </c>
    </row>
    <row r="633" spans="1:65">
      <c r="A633" s="42"/>
      <c r="B633" s="44"/>
      <c r="C633" s="43"/>
      <c r="D633" s="7" t="str">
        <f t="shared" si="73"/>
        <v/>
      </c>
      <c r="E633" s="7" t="str">
        <f>IFERROR(IF(B633-B632&lt;=0,"",D633/SQRT(Table_pg[[#This Row],[Удельное сопротивление грунта, Ом·м]])),D633/SQRT(Table_pg[[#This Row],[Удельное сопротивление грунта, Ом·м]]))</f>
        <v/>
      </c>
      <c r="G633" s="49"/>
      <c r="H633" s="59"/>
      <c r="I633" s="56"/>
      <c r="J633" s="52" t="str">
        <f t="shared" si="74"/>
        <v/>
      </c>
      <c r="K633" s="7" t="str">
        <f>IFERROR(IF(H633-H632&lt;=0,"",J633/SQRT(Table_pg1[[#This Row],[Удельное сопротивление грунта, Ом·м]])),J633/SQRT(Table_pg1[[#This Row],[Удельное сопротивление грунта, Ом·м]]))</f>
        <v/>
      </c>
      <c r="M633" s="42"/>
      <c r="N633" s="44"/>
      <c r="O633" s="43"/>
      <c r="P633" s="7" t="str">
        <f t="shared" si="75"/>
        <v/>
      </c>
      <c r="Q633" s="7" t="str">
        <f>IFERROR(IF(N633-N632&lt;=0,"",P633/SQRT(Table_pg2[[#This Row],[Удельное сопротивление грунта, Ом·м]])),P633/SQRT(Table_pg2[[#This Row],[Удельное сопротивление грунта, Ом·м]]))</f>
        <v/>
      </c>
      <c r="S633" s="42"/>
      <c r="T633" s="44"/>
      <c r="U633" s="43"/>
      <c r="V633" s="7" t="str">
        <f t="shared" si="76"/>
        <v/>
      </c>
      <c r="W633" s="7" t="str">
        <f>IFERROR(IF(T633-T632&lt;=0,"",V633/SQRT(Table_pg3[[#This Row],[Удельное сопротивление грунта, Ом·м]])),V633/SQRT(Table_pg3[[#This Row],[Удельное сопротивление грунта, Ом·м]]))</f>
        <v/>
      </c>
      <c r="Y633" s="42"/>
      <c r="Z633" s="44"/>
      <c r="AA633" s="43"/>
      <c r="AB633" s="7" t="str">
        <f t="shared" si="79"/>
        <v/>
      </c>
      <c r="AC633" s="7" t="str">
        <f>IFERROR(IF(Z633-Z632&lt;=0,"",AB633/SQRT(Table_pg4[[#This Row],[Удельное сопротивление грунта, Ом·м]])),AB633/SQRT(Table_pg4[[#This Row],[Удельное сопротивление грунта, Ом·м]]))</f>
        <v/>
      </c>
      <c r="AE633" s="42"/>
      <c r="AF633" s="44"/>
      <c r="AG633" s="43"/>
      <c r="AH633" s="7" t="str">
        <f t="shared" si="77"/>
        <v/>
      </c>
      <c r="AI633" s="7" t="str">
        <f>IFERROR(IF(AF633-AF632&lt;=0,"",AH633/SQRT(Table_pg5[[#This Row],[Удельное сопротивление грунта, Ом·м]])),AH633/SQRT(Table_pg5[[#This Row],[Удельное сопротивление грунта, Ом·м]]))</f>
        <v/>
      </c>
      <c r="AK633" s="42"/>
      <c r="AL633" s="44"/>
      <c r="AM633" s="43"/>
      <c r="AN633" s="7" t="str">
        <f t="shared" si="81"/>
        <v/>
      </c>
      <c r="AO633" s="7" t="str">
        <f>IFERROR(IF(AL633-AL632&lt;=0,"",AN633/SQRT(Table_pg6[[#This Row],[Удельное сопротивление грунта, Ом·м]])),AN633/SQRT(Table_pg6[[#This Row],[Удельное сопротивление грунта, Ом·м]]))</f>
        <v/>
      </c>
      <c r="AQ633" s="42"/>
      <c r="AR633" s="44"/>
      <c r="AS633" s="43"/>
      <c r="AT633" s="7" t="str">
        <f t="shared" si="78"/>
        <v/>
      </c>
      <c r="AU633" s="7" t="str">
        <f>IFERROR(IF(AR633-AR632&lt;=0,"",AT633/SQRT(Table_pg7[[#This Row],[Удельное сопротивление грунта, Ом·м]])),AT633/SQRT(Table_pg7[[#This Row],[Удельное сопротивление грунта, Ом·м]]))</f>
        <v/>
      </c>
      <c r="AW633" s="42"/>
      <c r="AX633" s="44"/>
      <c r="AY633" s="43"/>
      <c r="AZ633" s="7" t="str">
        <f t="shared" si="82"/>
        <v/>
      </c>
      <c r="BA633" s="7" t="str">
        <f>IFERROR(IF(AX633-AX632&lt;=0,"",AZ633/SQRT(Table_pg8[[#This Row],[Удельное сопротивление грунта, Ом·м]])),AZ633/SQRT(Table_pg8[[#This Row],[Удельное сопротивление грунта, Ом·м]]))</f>
        <v/>
      </c>
      <c r="BC633" s="42"/>
      <c r="BD633" s="44"/>
      <c r="BE633" s="43"/>
      <c r="BF633" s="7" t="str">
        <f t="shared" si="80"/>
        <v/>
      </c>
      <c r="BG633" s="7" t="str">
        <f>IFERROR(IF(BD633-AX652&lt;=0,"",BF633/SQRT(Table_pg9[[#This Row],[Удельное сопротивление грунта, Ом·м]])),BF633/SQRT(Table_pg9[[#This Row],[Удельное сопротивление грунта, Ом·м]]))</f>
        <v/>
      </c>
      <c r="BI633" s="42"/>
      <c r="BJ633" s="44"/>
      <c r="BK633" s="43"/>
      <c r="BL633" s="7" t="str">
        <f t="shared" si="72"/>
        <v/>
      </c>
      <c r="BM633" s="7" t="str">
        <f>IFERROR(IF(BJ633-BD662&lt;=0,"",BL633/SQRT(Table_pg10[[#This Row],[Удельное сопротивление грунта, Ом·м]])),BL633/SQRT(Table_pg10[[#This Row],[Удельное сопротивление грунта, Ом·м]]))</f>
        <v/>
      </c>
    </row>
    <row r="634" spans="1:65">
      <c r="A634" s="62"/>
      <c r="B634" s="44"/>
      <c r="C634" s="43"/>
      <c r="D634" s="7" t="str">
        <f t="shared" si="73"/>
        <v/>
      </c>
      <c r="E634" s="7" t="str">
        <f>IFERROR(IF(B634-B633&lt;=0,"",D634/SQRT(Table_pg[[#This Row],[Удельное сопротивление грунта, Ом·м]])),D634/SQRT(Table_pg[[#This Row],[Удельное сопротивление грунта, Ом·м]]))</f>
        <v/>
      </c>
      <c r="G634" s="38"/>
      <c r="H634" s="58"/>
      <c r="I634" s="55"/>
      <c r="J634" s="53" t="str">
        <f t="shared" si="74"/>
        <v/>
      </c>
      <c r="K634" s="7" t="str">
        <f>IFERROR(IF(H634-H633&lt;=0,"",J634/SQRT(Table_pg1[[#This Row],[Удельное сопротивление грунта, Ом·м]])),J634/SQRT(Table_pg1[[#This Row],[Удельное сопротивление грунта, Ом·м]]))</f>
        <v/>
      </c>
      <c r="M634" s="62"/>
      <c r="N634" s="44"/>
      <c r="O634" s="43"/>
      <c r="P634" s="7" t="str">
        <f t="shared" si="75"/>
        <v/>
      </c>
      <c r="Q634" s="7" t="str">
        <f>IFERROR(IF(N634-N633&lt;=0,"",P634/SQRT(Table_pg2[[#This Row],[Удельное сопротивление грунта, Ом·м]])),P634/SQRT(Table_pg2[[#This Row],[Удельное сопротивление грунта, Ом·м]]))</f>
        <v/>
      </c>
      <c r="S634" s="62"/>
      <c r="T634" s="44"/>
      <c r="U634" s="43"/>
      <c r="V634" s="7" t="str">
        <f t="shared" si="76"/>
        <v/>
      </c>
      <c r="W634" s="7" t="str">
        <f>IFERROR(IF(T634-T633&lt;=0,"",V634/SQRT(Table_pg3[[#This Row],[Удельное сопротивление грунта, Ом·м]])),V634/SQRT(Table_pg3[[#This Row],[Удельное сопротивление грунта, Ом·м]]))</f>
        <v/>
      </c>
      <c r="Y634" s="62"/>
      <c r="Z634" s="44"/>
      <c r="AA634" s="43"/>
      <c r="AB634" s="7" t="str">
        <f t="shared" si="79"/>
        <v/>
      </c>
      <c r="AC634" s="7" t="str">
        <f>IFERROR(IF(Z634-Z633&lt;=0,"",AB634/SQRT(Table_pg4[[#This Row],[Удельное сопротивление грунта, Ом·м]])),AB634/SQRT(Table_pg4[[#This Row],[Удельное сопротивление грунта, Ом·м]]))</f>
        <v/>
      </c>
      <c r="AE634" s="62"/>
      <c r="AF634" s="44"/>
      <c r="AG634" s="43"/>
      <c r="AH634" s="7" t="str">
        <f t="shared" si="77"/>
        <v/>
      </c>
      <c r="AI634" s="7" t="str">
        <f>IFERROR(IF(AF634-AF633&lt;=0,"",AH634/SQRT(Table_pg5[[#This Row],[Удельное сопротивление грунта, Ом·м]])),AH634/SQRT(Table_pg5[[#This Row],[Удельное сопротивление грунта, Ом·м]]))</f>
        <v/>
      </c>
      <c r="AK634" s="62"/>
      <c r="AL634" s="44"/>
      <c r="AM634" s="43"/>
      <c r="AN634" s="7" t="str">
        <f t="shared" si="81"/>
        <v/>
      </c>
      <c r="AO634" s="7" t="str">
        <f>IFERROR(IF(AL634-AL633&lt;=0,"",AN634/SQRT(Table_pg6[[#This Row],[Удельное сопротивление грунта, Ом·м]])),AN634/SQRT(Table_pg6[[#This Row],[Удельное сопротивление грунта, Ом·м]]))</f>
        <v/>
      </c>
      <c r="AQ634" s="62"/>
      <c r="AR634" s="44"/>
      <c r="AS634" s="43"/>
      <c r="AT634" s="7" t="str">
        <f t="shared" si="78"/>
        <v/>
      </c>
      <c r="AU634" s="7" t="str">
        <f>IFERROR(IF(AR634-AR633&lt;=0,"",AT634/SQRT(Table_pg7[[#This Row],[Удельное сопротивление грунта, Ом·м]])),AT634/SQRT(Table_pg7[[#This Row],[Удельное сопротивление грунта, Ом·м]]))</f>
        <v/>
      </c>
      <c r="AW634" s="62"/>
      <c r="AX634" s="44"/>
      <c r="AY634" s="43"/>
      <c r="AZ634" s="7" t="str">
        <f t="shared" si="82"/>
        <v/>
      </c>
      <c r="BA634" s="7" t="str">
        <f>IFERROR(IF(AX634-AX633&lt;=0,"",AZ634/SQRT(Table_pg8[[#This Row],[Удельное сопротивление грунта, Ом·м]])),AZ634/SQRT(Table_pg8[[#This Row],[Удельное сопротивление грунта, Ом·м]]))</f>
        <v/>
      </c>
      <c r="BC634" s="62"/>
      <c r="BD634" s="44"/>
      <c r="BE634" s="43"/>
      <c r="BF634" s="7" t="str">
        <f t="shared" si="80"/>
        <v/>
      </c>
      <c r="BG634" s="7" t="str">
        <f>IFERROR(IF(BD634-AX653&lt;=0,"",BF634/SQRT(Table_pg9[[#This Row],[Удельное сопротивление грунта, Ом·м]])),BF634/SQRT(Table_pg9[[#This Row],[Удельное сопротивление грунта, Ом·м]]))</f>
        <v/>
      </c>
      <c r="BI634" s="62"/>
      <c r="BJ634" s="44"/>
      <c r="BK634" s="43"/>
      <c r="BL634" s="7" t="str">
        <f t="shared" si="72"/>
        <v/>
      </c>
      <c r="BM634" s="7" t="str">
        <f>IFERROR(IF(BJ634-BD663&lt;=0,"",BL634/SQRT(Table_pg10[[#This Row],[Удельное сопротивление грунта, Ом·м]])),BL634/SQRT(Table_pg10[[#This Row],[Удельное сопротивление грунта, Ом·м]]))</f>
        <v/>
      </c>
    </row>
    <row r="635" spans="1:65">
      <c r="A635" s="42"/>
      <c r="B635" s="44"/>
      <c r="C635" s="43"/>
      <c r="D635" s="7" t="str">
        <f t="shared" si="73"/>
        <v/>
      </c>
      <c r="E635" s="7" t="str">
        <f>IFERROR(IF(B635-B634&lt;=0,"",D635/SQRT(Table_pg[[#This Row],[Удельное сопротивление грунта, Ом·м]])),D635/SQRT(Table_pg[[#This Row],[Удельное сопротивление грунта, Ом·м]]))</f>
        <v/>
      </c>
      <c r="G635" s="49"/>
      <c r="H635" s="59"/>
      <c r="I635" s="56"/>
      <c r="J635" s="52" t="str">
        <f t="shared" si="74"/>
        <v/>
      </c>
      <c r="K635" s="7" t="str">
        <f>IFERROR(IF(H635-H634&lt;=0,"",J635/SQRT(Table_pg1[[#This Row],[Удельное сопротивление грунта, Ом·м]])),J635/SQRT(Table_pg1[[#This Row],[Удельное сопротивление грунта, Ом·м]]))</f>
        <v/>
      </c>
      <c r="M635" s="42"/>
      <c r="N635" s="44"/>
      <c r="O635" s="43"/>
      <c r="P635" s="7" t="str">
        <f t="shared" si="75"/>
        <v/>
      </c>
      <c r="Q635" s="7" t="str">
        <f>IFERROR(IF(N635-N634&lt;=0,"",P635/SQRT(Table_pg2[[#This Row],[Удельное сопротивление грунта, Ом·м]])),P635/SQRT(Table_pg2[[#This Row],[Удельное сопротивление грунта, Ом·м]]))</f>
        <v/>
      </c>
      <c r="S635" s="42"/>
      <c r="T635" s="44"/>
      <c r="U635" s="43"/>
      <c r="V635" s="7" t="str">
        <f t="shared" si="76"/>
        <v/>
      </c>
      <c r="W635" s="7" t="str">
        <f>IFERROR(IF(T635-T634&lt;=0,"",V635/SQRT(Table_pg3[[#This Row],[Удельное сопротивление грунта, Ом·м]])),V635/SQRT(Table_pg3[[#This Row],[Удельное сопротивление грунта, Ом·м]]))</f>
        <v/>
      </c>
      <c r="Y635" s="42"/>
      <c r="Z635" s="44"/>
      <c r="AA635" s="43"/>
      <c r="AB635" s="7" t="str">
        <f t="shared" si="79"/>
        <v/>
      </c>
      <c r="AC635" s="7" t="str">
        <f>IFERROR(IF(Z635-Z634&lt;=0,"",AB635/SQRT(Table_pg4[[#This Row],[Удельное сопротивление грунта, Ом·м]])),AB635/SQRT(Table_pg4[[#This Row],[Удельное сопротивление грунта, Ом·м]]))</f>
        <v/>
      </c>
      <c r="AE635" s="42"/>
      <c r="AF635" s="44"/>
      <c r="AG635" s="43"/>
      <c r="AH635" s="7" t="str">
        <f t="shared" si="77"/>
        <v/>
      </c>
      <c r="AI635" s="7" t="str">
        <f>IFERROR(IF(AF635-AF634&lt;=0,"",AH635/SQRT(Table_pg5[[#This Row],[Удельное сопротивление грунта, Ом·м]])),AH635/SQRT(Table_pg5[[#This Row],[Удельное сопротивление грунта, Ом·м]]))</f>
        <v/>
      </c>
      <c r="AK635" s="42"/>
      <c r="AL635" s="44"/>
      <c r="AM635" s="43"/>
      <c r="AN635" s="7" t="str">
        <f t="shared" si="81"/>
        <v/>
      </c>
      <c r="AO635" s="7" t="str">
        <f>IFERROR(IF(AL635-AL634&lt;=0,"",AN635/SQRT(Table_pg6[[#This Row],[Удельное сопротивление грунта, Ом·м]])),AN635/SQRT(Table_pg6[[#This Row],[Удельное сопротивление грунта, Ом·м]]))</f>
        <v/>
      </c>
      <c r="AQ635" s="42"/>
      <c r="AR635" s="44"/>
      <c r="AS635" s="43"/>
      <c r="AT635" s="7" t="str">
        <f t="shared" si="78"/>
        <v/>
      </c>
      <c r="AU635" s="7" t="str">
        <f>IFERROR(IF(AR635-AR634&lt;=0,"",AT635/SQRT(Table_pg7[[#This Row],[Удельное сопротивление грунта, Ом·м]])),AT635/SQRT(Table_pg7[[#This Row],[Удельное сопротивление грунта, Ом·м]]))</f>
        <v/>
      </c>
      <c r="AW635" s="42"/>
      <c r="AX635" s="44"/>
      <c r="AY635" s="43"/>
      <c r="AZ635" s="7" t="str">
        <f t="shared" si="82"/>
        <v/>
      </c>
      <c r="BA635" s="7" t="str">
        <f>IFERROR(IF(AX635-AX634&lt;=0,"",AZ635/SQRT(Table_pg8[[#This Row],[Удельное сопротивление грунта, Ом·м]])),AZ635/SQRT(Table_pg8[[#This Row],[Удельное сопротивление грунта, Ом·м]]))</f>
        <v/>
      </c>
      <c r="BC635" s="42"/>
      <c r="BD635" s="44"/>
      <c r="BE635" s="43"/>
      <c r="BF635" s="7" t="str">
        <f t="shared" si="80"/>
        <v/>
      </c>
      <c r="BG635" s="7" t="str">
        <f>IFERROR(IF(BD635-AX654&lt;=0,"",BF635/SQRT(Table_pg9[[#This Row],[Удельное сопротивление грунта, Ом·м]])),BF635/SQRT(Table_pg9[[#This Row],[Удельное сопротивление грунта, Ом·м]]))</f>
        <v/>
      </c>
      <c r="BI635" s="42"/>
      <c r="BJ635" s="44"/>
      <c r="BK635" s="43"/>
      <c r="BL635" s="7" t="str">
        <f t="shared" si="72"/>
        <v/>
      </c>
      <c r="BM635" s="7" t="str">
        <f>IFERROR(IF(BJ635-BD664&lt;=0,"",BL635/SQRT(Table_pg10[[#This Row],[Удельное сопротивление грунта, Ом·м]])),BL635/SQRT(Table_pg10[[#This Row],[Удельное сопротивление грунта, Ом·м]]))</f>
        <v/>
      </c>
    </row>
    <row r="636" spans="1:65">
      <c r="A636" s="62"/>
      <c r="B636" s="44"/>
      <c r="C636" s="43"/>
      <c r="D636" s="7" t="str">
        <f t="shared" si="73"/>
        <v/>
      </c>
      <c r="E636" s="7" t="str">
        <f>IFERROR(IF(B636-B635&lt;=0,"",D636/SQRT(Table_pg[[#This Row],[Удельное сопротивление грунта, Ом·м]])),D636/SQRT(Table_pg[[#This Row],[Удельное сопротивление грунта, Ом·м]]))</f>
        <v/>
      </c>
      <c r="G636" s="38"/>
      <c r="H636" s="58"/>
      <c r="I636" s="55"/>
      <c r="J636" s="53" t="str">
        <f t="shared" si="74"/>
        <v/>
      </c>
      <c r="K636" s="7" t="str">
        <f>IFERROR(IF(H636-H635&lt;=0,"",J636/SQRT(Table_pg1[[#This Row],[Удельное сопротивление грунта, Ом·м]])),J636/SQRT(Table_pg1[[#This Row],[Удельное сопротивление грунта, Ом·м]]))</f>
        <v/>
      </c>
      <c r="M636" s="62"/>
      <c r="N636" s="44"/>
      <c r="O636" s="43"/>
      <c r="P636" s="7" t="str">
        <f t="shared" si="75"/>
        <v/>
      </c>
      <c r="Q636" s="7" t="str">
        <f>IFERROR(IF(N636-N635&lt;=0,"",P636/SQRT(Table_pg2[[#This Row],[Удельное сопротивление грунта, Ом·м]])),P636/SQRT(Table_pg2[[#This Row],[Удельное сопротивление грунта, Ом·м]]))</f>
        <v/>
      </c>
      <c r="S636" s="62"/>
      <c r="T636" s="44"/>
      <c r="U636" s="43"/>
      <c r="V636" s="7" t="str">
        <f t="shared" si="76"/>
        <v/>
      </c>
      <c r="W636" s="7" t="str">
        <f>IFERROR(IF(T636-T635&lt;=0,"",V636/SQRT(Table_pg3[[#This Row],[Удельное сопротивление грунта, Ом·м]])),V636/SQRT(Table_pg3[[#This Row],[Удельное сопротивление грунта, Ом·м]]))</f>
        <v/>
      </c>
      <c r="Y636" s="62"/>
      <c r="Z636" s="44"/>
      <c r="AA636" s="43"/>
      <c r="AB636" s="7" t="str">
        <f t="shared" si="79"/>
        <v/>
      </c>
      <c r="AC636" s="7" t="str">
        <f>IFERROR(IF(Z636-Z635&lt;=0,"",AB636/SQRT(Table_pg4[[#This Row],[Удельное сопротивление грунта, Ом·м]])),AB636/SQRT(Table_pg4[[#This Row],[Удельное сопротивление грунта, Ом·м]]))</f>
        <v/>
      </c>
      <c r="AE636" s="62"/>
      <c r="AF636" s="44"/>
      <c r="AG636" s="43"/>
      <c r="AH636" s="7" t="str">
        <f t="shared" si="77"/>
        <v/>
      </c>
      <c r="AI636" s="7" t="str">
        <f>IFERROR(IF(AF636-AF635&lt;=0,"",AH636/SQRT(Table_pg5[[#This Row],[Удельное сопротивление грунта, Ом·м]])),AH636/SQRT(Table_pg5[[#This Row],[Удельное сопротивление грунта, Ом·м]]))</f>
        <v/>
      </c>
      <c r="AK636" s="62"/>
      <c r="AL636" s="44"/>
      <c r="AM636" s="43"/>
      <c r="AN636" s="7" t="str">
        <f t="shared" si="81"/>
        <v/>
      </c>
      <c r="AO636" s="7" t="str">
        <f>IFERROR(IF(AL636-AL635&lt;=0,"",AN636/SQRT(Table_pg6[[#This Row],[Удельное сопротивление грунта, Ом·м]])),AN636/SQRT(Table_pg6[[#This Row],[Удельное сопротивление грунта, Ом·м]]))</f>
        <v/>
      </c>
      <c r="AQ636" s="62"/>
      <c r="AR636" s="44"/>
      <c r="AS636" s="43"/>
      <c r="AT636" s="7" t="str">
        <f t="shared" si="78"/>
        <v/>
      </c>
      <c r="AU636" s="7" t="str">
        <f>IFERROR(IF(AR636-AR635&lt;=0,"",AT636/SQRT(Table_pg7[[#This Row],[Удельное сопротивление грунта, Ом·м]])),AT636/SQRT(Table_pg7[[#This Row],[Удельное сопротивление грунта, Ом·м]]))</f>
        <v/>
      </c>
      <c r="AW636" s="62"/>
      <c r="AX636" s="44"/>
      <c r="AY636" s="43"/>
      <c r="AZ636" s="7" t="str">
        <f t="shared" si="82"/>
        <v/>
      </c>
      <c r="BA636" s="7" t="str">
        <f>IFERROR(IF(AX636-AX635&lt;=0,"",AZ636/SQRT(Table_pg8[[#This Row],[Удельное сопротивление грунта, Ом·м]])),AZ636/SQRT(Table_pg8[[#This Row],[Удельное сопротивление грунта, Ом·м]]))</f>
        <v/>
      </c>
      <c r="BC636" s="62"/>
      <c r="BD636" s="44"/>
      <c r="BE636" s="43"/>
      <c r="BF636" s="7" t="str">
        <f t="shared" si="80"/>
        <v/>
      </c>
      <c r="BG636" s="7" t="str">
        <f>IFERROR(IF(BD636-AX655&lt;=0,"",BF636/SQRT(Table_pg9[[#This Row],[Удельное сопротивление грунта, Ом·м]])),BF636/SQRT(Table_pg9[[#This Row],[Удельное сопротивление грунта, Ом·м]]))</f>
        <v/>
      </c>
      <c r="BI636" s="62"/>
      <c r="BJ636" s="44"/>
      <c r="BK636" s="43"/>
      <c r="BL636" s="7" t="str">
        <f t="shared" si="72"/>
        <v/>
      </c>
      <c r="BM636" s="7" t="str">
        <f>IFERROR(IF(BJ636-BD665&lt;=0,"",BL636/SQRT(Table_pg10[[#This Row],[Удельное сопротивление грунта, Ом·м]])),BL636/SQRT(Table_pg10[[#This Row],[Удельное сопротивление грунта, Ом·м]]))</f>
        <v/>
      </c>
    </row>
    <row r="637" spans="1:65">
      <c r="A637" s="42"/>
      <c r="B637" s="44"/>
      <c r="C637" s="43"/>
      <c r="D637" s="7" t="str">
        <f t="shared" si="73"/>
        <v/>
      </c>
      <c r="E637" s="7" t="str">
        <f>IFERROR(IF(B637-B636&lt;=0,"",D637/SQRT(Table_pg[[#This Row],[Удельное сопротивление грунта, Ом·м]])),D637/SQRT(Table_pg[[#This Row],[Удельное сопротивление грунта, Ом·м]]))</f>
        <v/>
      </c>
      <c r="G637" s="49"/>
      <c r="H637" s="59"/>
      <c r="I637" s="56"/>
      <c r="J637" s="52" t="str">
        <f t="shared" si="74"/>
        <v/>
      </c>
      <c r="K637" s="7" t="str">
        <f>IFERROR(IF(H637-H636&lt;=0,"",J637/SQRT(Table_pg1[[#This Row],[Удельное сопротивление грунта, Ом·м]])),J637/SQRT(Table_pg1[[#This Row],[Удельное сопротивление грунта, Ом·м]]))</f>
        <v/>
      </c>
      <c r="M637" s="42"/>
      <c r="N637" s="44"/>
      <c r="O637" s="43"/>
      <c r="P637" s="7" t="str">
        <f t="shared" si="75"/>
        <v/>
      </c>
      <c r="Q637" s="7" t="str">
        <f>IFERROR(IF(N637-N636&lt;=0,"",P637/SQRT(Table_pg2[[#This Row],[Удельное сопротивление грунта, Ом·м]])),P637/SQRT(Table_pg2[[#This Row],[Удельное сопротивление грунта, Ом·м]]))</f>
        <v/>
      </c>
      <c r="S637" s="42"/>
      <c r="T637" s="44"/>
      <c r="U637" s="43"/>
      <c r="V637" s="7" t="str">
        <f t="shared" si="76"/>
        <v/>
      </c>
      <c r="W637" s="7" t="str">
        <f>IFERROR(IF(T637-T636&lt;=0,"",V637/SQRT(Table_pg3[[#This Row],[Удельное сопротивление грунта, Ом·м]])),V637/SQRT(Table_pg3[[#This Row],[Удельное сопротивление грунта, Ом·м]]))</f>
        <v/>
      </c>
      <c r="Y637" s="42"/>
      <c r="Z637" s="44"/>
      <c r="AA637" s="43"/>
      <c r="AB637" s="7" t="str">
        <f t="shared" si="79"/>
        <v/>
      </c>
      <c r="AC637" s="7" t="str">
        <f>IFERROR(IF(Z637-Z636&lt;=0,"",AB637/SQRT(Table_pg4[[#This Row],[Удельное сопротивление грунта, Ом·м]])),AB637/SQRT(Table_pg4[[#This Row],[Удельное сопротивление грунта, Ом·м]]))</f>
        <v/>
      </c>
      <c r="AE637" s="42"/>
      <c r="AF637" s="44"/>
      <c r="AG637" s="43"/>
      <c r="AH637" s="7" t="str">
        <f t="shared" si="77"/>
        <v/>
      </c>
      <c r="AI637" s="7" t="str">
        <f>IFERROR(IF(AF637-AF636&lt;=0,"",AH637/SQRT(Table_pg5[[#This Row],[Удельное сопротивление грунта, Ом·м]])),AH637/SQRT(Table_pg5[[#This Row],[Удельное сопротивление грунта, Ом·м]]))</f>
        <v/>
      </c>
      <c r="AK637" s="42"/>
      <c r="AL637" s="44"/>
      <c r="AM637" s="43"/>
      <c r="AN637" s="7" t="str">
        <f t="shared" si="81"/>
        <v/>
      </c>
      <c r="AO637" s="7" t="str">
        <f>IFERROR(IF(AL637-AL636&lt;=0,"",AN637/SQRT(Table_pg6[[#This Row],[Удельное сопротивление грунта, Ом·м]])),AN637/SQRT(Table_pg6[[#This Row],[Удельное сопротивление грунта, Ом·м]]))</f>
        <v/>
      </c>
      <c r="AQ637" s="42"/>
      <c r="AR637" s="44"/>
      <c r="AS637" s="43"/>
      <c r="AT637" s="7" t="str">
        <f t="shared" si="78"/>
        <v/>
      </c>
      <c r="AU637" s="7" t="str">
        <f>IFERROR(IF(AR637-AR636&lt;=0,"",AT637/SQRT(Table_pg7[[#This Row],[Удельное сопротивление грунта, Ом·м]])),AT637/SQRT(Table_pg7[[#This Row],[Удельное сопротивление грунта, Ом·м]]))</f>
        <v/>
      </c>
      <c r="AW637" s="42"/>
      <c r="AX637" s="44"/>
      <c r="AY637" s="43"/>
      <c r="AZ637" s="7" t="str">
        <f t="shared" si="82"/>
        <v/>
      </c>
      <c r="BA637" s="7" t="str">
        <f>IFERROR(IF(AX637-AX636&lt;=0,"",AZ637/SQRT(Table_pg8[[#This Row],[Удельное сопротивление грунта, Ом·м]])),AZ637/SQRT(Table_pg8[[#This Row],[Удельное сопротивление грунта, Ом·м]]))</f>
        <v/>
      </c>
      <c r="BC637" s="42"/>
      <c r="BD637" s="44"/>
      <c r="BE637" s="43"/>
      <c r="BF637" s="7" t="str">
        <f t="shared" si="80"/>
        <v/>
      </c>
      <c r="BG637" s="7" t="str">
        <f>IFERROR(IF(BD637-AX656&lt;=0,"",BF637/SQRT(Table_pg9[[#This Row],[Удельное сопротивление грунта, Ом·м]])),BF637/SQRT(Table_pg9[[#This Row],[Удельное сопротивление грунта, Ом·м]]))</f>
        <v/>
      </c>
      <c r="BI637" s="42"/>
      <c r="BJ637" s="44"/>
      <c r="BK637" s="43"/>
      <c r="BL637" s="7" t="str">
        <f t="shared" si="72"/>
        <v/>
      </c>
      <c r="BM637" s="7" t="str">
        <f>IFERROR(IF(BJ637-BD666&lt;=0,"",BL637/SQRT(Table_pg10[[#This Row],[Удельное сопротивление грунта, Ом·м]])),BL637/SQRT(Table_pg10[[#This Row],[Удельное сопротивление грунта, Ом·м]]))</f>
        <v/>
      </c>
    </row>
    <row r="638" spans="1:65">
      <c r="A638" s="62"/>
      <c r="B638" s="44"/>
      <c r="C638" s="43"/>
      <c r="D638" s="7" t="str">
        <f t="shared" si="73"/>
        <v/>
      </c>
      <c r="E638" s="7" t="str">
        <f>IFERROR(IF(B638-B637&lt;=0,"",D638/SQRT(Table_pg[[#This Row],[Удельное сопротивление грунта, Ом·м]])),D638/SQRT(Table_pg[[#This Row],[Удельное сопротивление грунта, Ом·м]]))</f>
        <v/>
      </c>
      <c r="G638" s="38"/>
      <c r="H638" s="58"/>
      <c r="I638" s="55"/>
      <c r="J638" s="53" t="str">
        <f t="shared" si="74"/>
        <v/>
      </c>
      <c r="K638" s="7" t="str">
        <f>IFERROR(IF(H638-H637&lt;=0,"",J638/SQRT(Table_pg1[[#This Row],[Удельное сопротивление грунта, Ом·м]])),J638/SQRT(Table_pg1[[#This Row],[Удельное сопротивление грунта, Ом·м]]))</f>
        <v/>
      </c>
      <c r="M638" s="62"/>
      <c r="N638" s="44"/>
      <c r="O638" s="43"/>
      <c r="P638" s="7" t="str">
        <f t="shared" si="75"/>
        <v/>
      </c>
      <c r="Q638" s="7" t="str">
        <f>IFERROR(IF(N638-N637&lt;=0,"",P638/SQRT(Table_pg2[[#This Row],[Удельное сопротивление грунта, Ом·м]])),P638/SQRT(Table_pg2[[#This Row],[Удельное сопротивление грунта, Ом·м]]))</f>
        <v/>
      </c>
      <c r="S638" s="62"/>
      <c r="T638" s="44"/>
      <c r="U638" s="43"/>
      <c r="V638" s="7" t="str">
        <f t="shared" si="76"/>
        <v/>
      </c>
      <c r="W638" s="7" t="str">
        <f>IFERROR(IF(T638-T637&lt;=0,"",V638/SQRT(Table_pg3[[#This Row],[Удельное сопротивление грунта, Ом·м]])),V638/SQRT(Table_pg3[[#This Row],[Удельное сопротивление грунта, Ом·м]]))</f>
        <v/>
      </c>
      <c r="Y638" s="62"/>
      <c r="Z638" s="44"/>
      <c r="AA638" s="43"/>
      <c r="AB638" s="7" t="str">
        <f t="shared" si="79"/>
        <v/>
      </c>
      <c r="AC638" s="7" t="str">
        <f>IFERROR(IF(Z638-Z637&lt;=0,"",AB638/SQRT(Table_pg4[[#This Row],[Удельное сопротивление грунта, Ом·м]])),AB638/SQRT(Table_pg4[[#This Row],[Удельное сопротивление грунта, Ом·м]]))</f>
        <v/>
      </c>
      <c r="AE638" s="62"/>
      <c r="AF638" s="44"/>
      <c r="AG638" s="43"/>
      <c r="AH638" s="7" t="str">
        <f t="shared" si="77"/>
        <v/>
      </c>
      <c r="AI638" s="7" t="str">
        <f>IFERROR(IF(AF638-AF637&lt;=0,"",AH638/SQRT(Table_pg5[[#This Row],[Удельное сопротивление грунта, Ом·м]])),AH638/SQRT(Table_pg5[[#This Row],[Удельное сопротивление грунта, Ом·м]]))</f>
        <v/>
      </c>
      <c r="AK638" s="62"/>
      <c r="AL638" s="44"/>
      <c r="AM638" s="43"/>
      <c r="AN638" s="7" t="str">
        <f t="shared" si="81"/>
        <v/>
      </c>
      <c r="AO638" s="7" t="str">
        <f>IFERROR(IF(AL638-AL637&lt;=0,"",AN638/SQRT(Table_pg6[[#This Row],[Удельное сопротивление грунта, Ом·м]])),AN638/SQRT(Table_pg6[[#This Row],[Удельное сопротивление грунта, Ом·м]]))</f>
        <v/>
      </c>
      <c r="AQ638" s="62"/>
      <c r="AR638" s="44"/>
      <c r="AS638" s="43"/>
      <c r="AT638" s="7" t="str">
        <f t="shared" si="78"/>
        <v/>
      </c>
      <c r="AU638" s="7" t="str">
        <f>IFERROR(IF(AR638-AR637&lt;=0,"",AT638/SQRT(Table_pg7[[#This Row],[Удельное сопротивление грунта, Ом·м]])),AT638/SQRT(Table_pg7[[#This Row],[Удельное сопротивление грунта, Ом·м]]))</f>
        <v/>
      </c>
      <c r="AW638" s="62"/>
      <c r="AX638" s="44"/>
      <c r="AY638" s="43"/>
      <c r="AZ638" s="7" t="str">
        <f t="shared" si="82"/>
        <v/>
      </c>
      <c r="BA638" s="7" t="str">
        <f>IFERROR(IF(AX638-AX637&lt;=0,"",AZ638/SQRT(Table_pg8[[#This Row],[Удельное сопротивление грунта, Ом·м]])),AZ638/SQRT(Table_pg8[[#This Row],[Удельное сопротивление грунта, Ом·м]]))</f>
        <v/>
      </c>
      <c r="BC638" s="62"/>
      <c r="BD638" s="44"/>
      <c r="BE638" s="43"/>
      <c r="BF638" s="7" t="str">
        <f t="shared" si="80"/>
        <v/>
      </c>
      <c r="BG638" s="7" t="str">
        <f>IFERROR(IF(BD638-AX657&lt;=0,"",BF638/SQRT(Table_pg9[[#This Row],[Удельное сопротивление грунта, Ом·м]])),BF638/SQRT(Table_pg9[[#This Row],[Удельное сопротивление грунта, Ом·м]]))</f>
        <v/>
      </c>
      <c r="BI638" s="62"/>
      <c r="BJ638" s="44"/>
      <c r="BK638" s="43"/>
      <c r="BL638" s="7" t="str">
        <f t="shared" ref="BL638:BL701" si="83">IFERROR(IF(BJ638-BJ637&lt;=0,"",(BJ638-BJ637)*1000),100)</f>
        <v/>
      </c>
      <c r="BM638" s="7" t="str">
        <f>IFERROR(IF(BJ638-BD667&lt;=0,"",BL638/SQRT(Table_pg10[[#This Row],[Удельное сопротивление грунта, Ом·м]])),BL638/SQRT(Table_pg10[[#This Row],[Удельное сопротивление грунта, Ом·м]]))</f>
        <v/>
      </c>
    </row>
    <row r="639" spans="1:65">
      <c r="A639" s="42"/>
      <c r="B639" s="44"/>
      <c r="C639" s="43"/>
      <c r="D639" s="7" t="str">
        <f t="shared" si="73"/>
        <v/>
      </c>
      <c r="E639" s="7" t="str">
        <f>IFERROR(IF(B639-B638&lt;=0,"",D639/SQRT(Table_pg[[#This Row],[Удельное сопротивление грунта, Ом·м]])),D639/SQRT(Table_pg[[#This Row],[Удельное сопротивление грунта, Ом·м]]))</f>
        <v/>
      </c>
      <c r="G639" s="49"/>
      <c r="H639" s="59"/>
      <c r="I639" s="56"/>
      <c r="J639" s="52" t="str">
        <f t="shared" si="74"/>
        <v/>
      </c>
      <c r="K639" s="7" t="str">
        <f>IFERROR(IF(H639-H638&lt;=0,"",J639/SQRT(Table_pg1[[#This Row],[Удельное сопротивление грунта, Ом·м]])),J639/SQRT(Table_pg1[[#This Row],[Удельное сопротивление грунта, Ом·м]]))</f>
        <v/>
      </c>
      <c r="M639" s="42"/>
      <c r="N639" s="44"/>
      <c r="O639" s="43"/>
      <c r="P639" s="7" t="str">
        <f t="shared" si="75"/>
        <v/>
      </c>
      <c r="Q639" s="7" t="str">
        <f>IFERROR(IF(N639-N638&lt;=0,"",P639/SQRT(Table_pg2[[#This Row],[Удельное сопротивление грунта, Ом·м]])),P639/SQRT(Table_pg2[[#This Row],[Удельное сопротивление грунта, Ом·м]]))</f>
        <v/>
      </c>
      <c r="S639" s="42"/>
      <c r="T639" s="44"/>
      <c r="U639" s="43"/>
      <c r="V639" s="7" t="str">
        <f t="shared" si="76"/>
        <v/>
      </c>
      <c r="W639" s="7" t="str">
        <f>IFERROR(IF(T639-T638&lt;=0,"",V639/SQRT(Table_pg3[[#This Row],[Удельное сопротивление грунта, Ом·м]])),V639/SQRT(Table_pg3[[#This Row],[Удельное сопротивление грунта, Ом·м]]))</f>
        <v/>
      </c>
      <c r="Y639" s="42"/>
      <c r="Z639" s="44"/>
      <c r="AA639" s="43"/>
      <c r="AB639" s="7" t="str">
        <f t="shared" si="79"/>
        <v/>
      </c>
      <c r="AC639" s="7" t="str">
        <f>IFERROR(IF(Z639-Z638&lt;=0,"",AB639/SQRT(Table_pg4[[#This Row],[Удельное сопротивление грунта, Ом·м]])),AB639/SQRT(Table_pg4[[#This Row],[Удельное сопротивление грунта, Ом·м]]))</f>
        <v/>
      </c>
      <c r="AE639" s="42"/>
      <c r="AF639" s="44"/>
      <c r="AG639" s="43"/>
      <c r="AH639" s="7" t="str">
        <f t="shared" si="77"/>
        <v/>
      </c>
      <c r="AI639" s="7" t="str">
        <f>IFERROR(IF(AF639-AF638&lt;=0,"",AH639/SQRT(Table_pg5[[#This Row],[Удельное сопротивление грунта, Ом·м]])),AH639/SQRT(Table_pg5[[#This Row],[Удельное сопротивление грунта, Ом·м]]))</f>
        <v/>
      </c>
      <c r="AK639" s="42"/>
      <c r="AL639" s="44"/>
      <c r="AM639" s="43"/>
      <c r="AN639" s="7" t="str">
        <f t="shared" si="81"/>
        <v/>
      </c>
      <c r="AO639" s="7" t="str">
        <f>IFERROR(IF(AL639-AL638&lt;=0,"",AN639/SQRT(Table_pg6[[#This Row],[Удельное сопротивление грунта, Ом·м]])),AN639/SQRT(Table_pg6[[#This Row],[Удельное сопротивление грунта, Ом·м]]))</f>
        <v/>
      </c>
      <c r="AQ639" s="42"/>
      <c r="AR639" s="44"/>
      <c r="AS639" s="43"/>
      <c r="AT639" s="7" t="str">
        <f t="shared" si="78"/>
        <v/>
      </c>
      <c r="AU639" s="7" t="str">
        <f>IFERROR(IF(AR639-AR638&lt;=0,"",AT639/SQRT(Table_pg7[[#This Row],[Удельное сопротивление грунта, Ом·м]])),AT639/SQRT(Table_pg7[[#This Row],[Удельное сопротивление грунта, Ом·м]]))</f>
        <v/>
      </c>
      <c r="AW639" s="42"/>
      <c r="AX639" s="44"/>
      <c r="AY639" s="43"/>
      <c r="AZ639" s="7" t="str">
        <f t="shared" si="82"/>
        <v/>
      </c>
      <c r="BA639" s="7" t="str">
        <f>IFERROR(IF(AX639-AX638&lt;=0,"",AZ639/SQRT(Table_pg8[[#This Row],[Удельное сопротивление грунта, Ом·м]])),AZ639/SQRT(Table_pg8[[#This Row],[Удельное сопротивление грунта, Ом·м]]))</f>
        <v/>
      </c>
      <c r="BC639" s="42"/>
      <c r="BD639" s="44"/>
      <c r="BE639" s="43"/>
      <c r="BF639" s="7" t="str">
        <f t="shared" si="80"/>
        <v/>
      </c>
      <c r="BG639" s="7" t="str">
        <f>IFERROR(IF(BD639-AX658&lt;=0,"",BF639/SQRT(Table_pg9[[#This Row],[Удельное сопротивление грунта, Ом·м]])),BF639/SQRT(Table_pg9[[#This Row],[Удельное сопротивление грунта, Ом·м]]))</f>
        <v/>
      </c>
      <c r="BI639" s="42"/>
      <c r="BJ639" s="44"/>
      <c r="BK639" s="43"/>
      <c r="BL639" s="7" t="str">
        <f t="shared" si="83"/>
        <v/>
      </c>
      <c r="BM639" s="7" t="str">
        <f>IFERROR(IF(BJ639-BD668&lt;=0,"",BL639/SQRT(Table_pg10[[#This Row],[Удельное сопротивление грунта, Ом·м]])),BL639/SQRT(Table_pg10[[#This Row],[Удельное сопротивление грунта, Ом·м]]))</f>
        <v/>
      </c>
    </row>
    <row r="640" spans="1:65">
      <c r="A640" s="62"/>
      <c r="B640" s="44"/>
      <c r="C640" s="43"/>
      <c r="D640" s="7" t="str">
        <f t="shared" ref="D640:D703" si="84">IFERROR(IF(B640-B639&lt;=0,"",(B640-B639)*1000),100)</f>
        <v/>
      </c>
      <c r="E640" s="7" t="str">
        <f>IFERROR(IF(B640-B639&lt;=0,"",D640/SQRT(Table_pg[[#This Row],[Удельное сопротивление грунта, Ом·м]])),D640/SQRT(Table_pg[[#This Row],[Удельное сопротивление грунта, Ом·м]]))</f>
        <v/>
      </c>
      <c r="G640" s="38"/>
      <c r="H640" s="58"/>
      <c r="I640" s="55"/>
      <c r="J640" s="53" t="str">
        <f t="shared" ref="J640:J703" si="85">IFERROR(IF(H640-H639&lt;=0,"",(H640-H639)*1000),100)</f>
        <v/>
      </c>
      <c r="K640" s="7" t="str">
        <f>IFERROR(IF(H640-H639&lt;=0,"",J640/SQRT(Table_pg1[[#This Row],[Удельное сопротивление грунта, Ом·м]])),J640/SQRT(Table_pg1[[#This Row],[Удельное сопротивление грунта, Ом·м]]))</f>
        <v/>
      </c>
      <c r="M640" s="62"/>
      <c r="N640" s="44"/>
      <c r="O640" s="43"/>
      <c r="P640" s="7" t="str">
        <f t="shared" ref="P640:P703" si="86">IFERROR(IF(N640-N639&lt;=0,"",(N640-N639)*1000),100)</f>
        <v/>
      </c>
      <c r="Q640" s="7" t="str">
        <f>IFERROR(IF(N640-N639&lt;=0,"",P640/SQRT(Table_pg2[[#This Row],[Удельное сопротивление грунта, Ом·м]])),P640/SQRT(Table_pg2[[#This Row],[Удельное сопротивление грунта, Ом·м]]))</f>
        <v/>
      </c>
      <c r="S640" s="62"/>
      <c r="T640" s="44"/>
      <c r="U640" s="43"/>
      <c r="V640" s="7" t="str">
        <f t="shared" ref="V640:V703" si="87">IFERROR(IF(T640-T639&lt;=0,"",(T640-T639)*1000),100)</f>
        <v/>
      </c>
      <c r="W640" s="7" t="str">
        <f>IFERROR(IF(T640-T639&lt;=0,"",V640/SQRT(Table_pg3[[#This Row],[Удельное сопротивление грунта, Ом·м]])),V640/SQRT(Table_pg3[[#This Row],[Удельное сопротивление грунта, Ом·м]]))</f>
        <v/>
      </c>
      <c r="Y640" s="62"/>
      <c r="Z640" s="44"/>
      <c r="AA640" s="43"/>
      <c r="AB640" s="7" t="str">
        <f t="shared" si="79"/>
        <v/>
      </c>
      <c r="AC640" s="7" t="str">
        <f>IFERROR(IF(Z640-Z639&lt;=0,"",AB640/SQRT(Table_pg4[[#This Row],[Удельное сопротивление грунта, Ом·м]])),AB640/SQRT(Table_pg4[[#This Row],[Удельное сопротивление грунта, Ом·м]]))</f>
        <v/>
      </c>
      <c r="AE640" s="62"/>
      <c r="AF640" s="44"/>
      <c r="AG640" s="43"/>
      <c r="AH640" s="7" t="str">
        <f t="shared" ref="AH640:AH703" si="88">IFERROR(IF(AF640-AF639&lt;=0,"",(AF640-AF639)*1000),100)</f>
        <v/>
      </c>
      <c r="AI640" s="7" t="str">
        <f>IFERROR(IF(AF640-AF639&lt;=0,"",AH640/SQRT(Table_pg5[[#This Row],[Удельное сопротивление грунта, Ом·м]])),AH640/SQRT(Table_pg5[[#This Row],[Удельное сопротивление грунта, Ом·м]]))</f>
        <v/>
      </c>
      <c r="AK640" s="62"/>
      <c r="AL640" s="44"/>
      <c r="AM640" s="43"/>
      <c r="AN640" s="7" t="str">
        <f t="shared" si="81"/>
        <v/>
      </c>
      <c r="AO640" s="7" t="str">
        <f>IFERROR(IF(AL640-AL639&lt;=0,"",AN640/SQRT(Table_pg6[[#This Row],[Удельное сопротивление грунта, Ом·м]])),AN640/SQRT(Table_pg6[[#This Row],[Удельное сопротивление грунта, Ом·м]]))</f>
        <v/>
      </c>
      <c r="AQ640" s="62"/>
      <c r="AR640" s="44"/>
      <c r="AS640" s="43"/>
      <c r="AT640" s="7" t="str">
        <f t="shared" ref="AT640:AT703" si="89">IFERROR(IF(AR640-AR639&lt;=0,"",(AR640-AR639)*1000),100)</f>
        <v/>
      </c>
      <c r="AU640" s="7" t="str">
        <f>IFERROR(IF(AR640-AR639&lt;=0,"",AT640/SQRT(Table_pg7[[#This Row],[Удельное сопротивление грунта, Ом·м]])),AT640/SQRT(Table_pg7[[#This Row],[Удельное сопротивление грунта, Ом·м]]))</f>
        <v/>
      </c>
      <c r="AW640" s="62"/>
      <c r="AX640" s="44"/>
      <c r="AY640" s="43"/>
      <c r="AZ640" s="7" t="str">
        <f t="shared" si="82"/>
        <v/>
      </c>
      <c r="BA640" s="7" t="str">
        <f>IFERROR(IF(AX640-AX639&lt;=0,"",AZ640/SQRT(Table_pg8[[#This Row],[Удельное сопротивление грунта, Ом·м]])),AZ640/SQRT(Table_pg8[[#This Row],[Удельное сопротивление грунта, Ом·м]]))</f>
        <v/>
      </c>
      <c r="BC640" s="62"/>
      <c r="BD640" s="44"/>
      <c r="BE640" s="43"/>
      <c r="BF640" s="7" t="str">
        <f t="shared" si="80"/>
        <v/>
      </c>
      <c r="BG640" s="7" t="str">
        <f>IFERROR(IF(BD640-AX659&lt;=0,"",BF640/SQRT(Table_pg9[[#This Row],[Удельное сопротивление грунта, Ом·м]])),BF640/SQRT(Table_pg9[[#This Row],[Удельное сопротивление грунта, Ом·м]]))</f>
        <v/>
      </c>
      <c r="BI640" s="62"/>
      <c r="BJ640" s="44"/>
      <c r="BK640" s="43"/>
      <c r="BL640" s="7" t="str">
        <f t="shared" si="83"/>
        <v/>
      </c>
      <c r="BM640" s="7" t="str">
        <f>IFERROR(IF(BJ640-BD669&lt;=0,"",BL640/SQRT(Table_pg10[[#This Row],[Удельное сопротивление грунта, Ом·м]])),BL640/SQRT(Table_pg10[[#This Row],[Удельное сопротивление грунта, Ом·м]]))</f>
        <v/>
      </c>
    </row>
    <row r="641" spans="1:65">
      <c r="A641" s="42"/>
      <c r="B641" s="44"/>
      <c r="C641" s="43"/>
      <c r="D641" s="7" t="str">
        <f t="shared" si="84"/>
        <v/>
      </c>
      <c r="E641" s="7" t="str">
        <f>IFERROR(IF(B641-B640&lt;=0,"",D641/SQRT(Table_pg[[#This Row],[Удельное сопротивление грунта, Ом·м]])),D641/SQRT(Table_pg[[#This Row],[Удельное сопротивление грунта, Ом·м]]))</f>
        <v/>
      </c>
      <c r="G641" s="49"/>
      <c r="H641" s="59"/>
      <c r="I641" s="56"/>
      <c r="J641" s="52" t="str">
        <f t="shared" si="85"/>
        <v/>
      </c>
      <c r="K641" s="7" t="str">
        <f>IFERROR(IF(H641-H640&lt;=0,"",J641/SQRT(Table_pg1[[#This Row],[Удельное сопротивление грунта, Ом·м]])),J641/SQRT(Table_pg1[[#This Row],[Удельное сопротивление грунта, Ом·м]]))</f>
        <v/>
      </c>
      <c r="M641" s="42"/>
      <c r="N641" s="44"/>
      <c r="O641" s="43"/>
      <c r="P641" s="7" t="str">
        <f t="shared" si="86"/>
        <v/>
      </c>
      <c r="Q641" s="7" t="str">
        <f>IFERROR(IF(N641-N640&lt;=0,"",P641/SQRT(Table_pg2[[#This Row],[Удельное сопротивление грунта, Ом·м]])),P641/SQRT(Table_pg2[[#This Row],[Удельное сопротивление грунта, Ом·м]]))</f>
        <v/>
      </c>
      <c r="S641" s="42"/>
      <c r="T641" s="44"/>
      <c r="U641" s="43"/>
      <c r="V641" s="7" t="str">
        <f t="shared" si="87"/>
        <v/>
      </c>
      <c r="W641" s="7" t="str">
        <f>IFERROR(IF(T641-T640&lt;=0,"",V641/SQRT(Table_pg3[[#This Row],[Удельное сопротивление грунта, Ом·м]])),V641/SQRT(Table_pg3[[#This Row],[Удельное сопротивление грунта, Ом·м]]))</f>
        <v/>
      </c>
      <c r="Y641" s="42"/>
      <c r="Z641" s="44"/>
      <c r="AA641" s="43"/>
      <c r="AB641" s="7" t="str">
        <f t="shared" si="79"/>
        <v/>
      </c>
      <c r="AC641" s="7" t="str">
        <f>IFERROR(IF(Z641-Z640&lt;=0,"",AB641/SQRT(Table_pg4[[#This Row],[Удельное сопротивление грунта, Ом·м]])),AB641/SQRT(Table_pg4[[#This Row],[Удельное сопротивление грунта, Ом·м]]))</f>
        <v/>
      </c>
      <c r="AE641" s="42"/>
      <c r="AF641" s="44"/>
      <c r="AG641" s="43"/>
      <c r="AH641" s="7" t="str">
        <f t="shared" si="88"/>
        <v/>
      </c>
      <c r="AI641" s="7" t="str">
        <f>IFERROR(IF(AF641-AF640&lt;=0,"",AH641/SQRT(Table_pg5[[#This Row],[Удельное сопротивление грунта, Ом·м]])),AH641/SQRT(Table_pg5[[#This Row],[Удельное сопротивление грунта, Ом·м]]))</f>
        <v/>
      </c>
      <c r="AK641" s="42"/>
      <c r="AL641" s="44"/>
      <c r="AM641" s="43"/>
      <c r="AN641" s="7" t="str">
        <f t="shared" si="81"/>
        <v/>
      </c>
      <c r="AO641" s="7" t="str">
        <f>IFERROR(IF(AL641-AL640&lt;=0,"",AN641/SQRT(Table_pg6[[#This Row],[Удельное сопротивление грунта, Ом·м]])),AN641/SQRT(Table_pg6[[#This Row],[Удельное сопротивление грунта, Ом·м]]))</f>
        <v/>
      </c>
      <c r="AQ641" s="42"/>
      <c r="AR641" s="44"/>
      <c r="AS641" s="43"/>
      <c r="AT641" s="7" t="str">
        <f t="shared" si="89"/>
        <v/>
      </c>
      <c r="AU641" s="7" t="str">
        <f>IFERROR(IF(AR641-AR640&lt;=0,"",AT641/SQRT(Table_pg7[[#This Row],[Удельное сопротивление грунта, Ом·м]])),AT641/SQRT(Table_pg7[[#This Row],[Удельное сопротивление грунта, Ом·м]]))</f>
        <v/>
      </c>
      <c r="AW641" s="42"/>
      <c r="AX641" s="44"/>
      <c r="AY641" s="43"/>
      <c r="AZ641" s="7" t="str">
        <f t="shared" si="82"/>
        <v/>
      </c>
      <c r="BA641" s="7" t="str">
        <f>IFERROR(IF(AX641-AX640&lt;=0,"",AZ641/SQRT(Table_pg8[[#This Row],[Удельное сопротивление грунта, Ом·м]])),AZ641/SQRT(Table_pg8[[#This Row],[Удельное сопротивление грунта, Ом·м]]))</f>
        <v/>
      </c>
      <c r="BC641" s="42"/>
      <c r="BD641" s="44"/>
      <c r="BE641" s="43"/>
      <c r="BF641" s="7" t="str">
        <f t="shared" si="80"/>
        <v/>
      </c>
      <c r="BG641" s="7" t="str">
        <f>IFERROR(IF(BD641-AX660&lt;=0,"",BF641/SQRT(Table_pg9[[#This Row],[Удельное сопротивление грунта, Ом·м]])),BF641/SQRT(Table_pg9[[#This Row],[Удельное сопротивление грунта, Ом·м]]))</f>
        <v/>
      </c>
      <c r="BI641" s="42"/>
      <c r="BJ641" s="44"/>
      <c r="BK641" s="43"/>
      <c r="BL641" s="7" t="str">
        <f t="shared" si="83"/>
        <v/>
      </c>
      <c r="BM641" s="7" t="str">
        <f>IFERROR(IF(BJ641-BD670&lt;=0,"",BL641/SQRT(Table_pg10[[#This Row],[Удельное сопротивление грунта, Ом·м]])),BL641/SQRT(Table_pg10[[#This Row],[Удельное сопротивление грунта, Ом·м]]))</f>
        <v/>
      </c>
    </row>
    <row r="642" spans="1:65">
      <c r="A642" s="62"/>
      <c r="B642" s="44"/>
      <c r="C642" s="43"/>
      <c r="D642" s="7" t="str">
        <f t="shared" si="84"/>
        <v/>
      </c>
      <c r="E642" s="7" t="str">
        <f>IFERROR(IF(B642-B641&lt;=0,"",D642/SQRT(Table_pg[[#This Row],[Удельное сопротивление грунта, Ом·м]])),D642/SQRT(Table_pg[[#This Row],[Удельное сопротивление грунта, Ом·м]]))</f>
        <v/>
      </c>
      <c r="G642" s="38"/>
      <c r="H642" s="58"/>
      <c r="I642" s="55"/>
      <c r="J642" s="53" t="str">
        <f t="shared" si="85"/>
        <v/>
      </c>
      <c r="K642" s="7" t="str">
        <f>IFERROR(IF(H642-H641&lt;=0,"",J642/SQRT(Table_pg1[[#This Row],[Удельное сопротивление грунта, Ом·м]])),J642/SQRT(Table_pg1[[#This Row],[Удельное сопротивление грунта, Ом·м]]))</f>
        <v/>
      </c>
      <c r="M642" s="62"/>
      <c r="N642" s="44"/>
      <c r="O642" s="43"/>
      <c r="P642" s="7" t="str">
        <f t="shared" si="86"/>
        <v/>
      </c>
      <c r="Q642" s="7" t="str">
        <f>IFERROR(IF(N642-N641&lt;=0,"",P642/SQRT(Table_pg2[[#This Row],[Удельное сопротивление грунта, Ом·м]])),P642/SQRT(Table_pg2[[#This Row],[Удельное сопротивление грунта, Ом·м]]))</f>
        <v/>
      </c>
      <c r="S642" s="62"/>
      <c r="T642" s="44"/>
      <c r="U642" s="43"/>
      <c r="V642" s="7" t="str">
        <f t="shared" si="87"/>
        <v/>
      </c>
      <c r="W642" s="7" t="str">
        <f>IFERROR(IF(T642-T641&lt;=0,"",V642/SQRT(Table_pg3[[#This Row],[Удельное сопротивление грунта, Ом·м]])),V642/SQRT(Table_pg3[[#This Row],[Удельное сопротивление грунта, Ом·м]]))</f>
        <v/>
      </c>
      <c r="Y642" s="62"/>
      <c r="Z642" s="44"/>
      <c r="AA642" s="43"/>
      <c r="AB642" s="7" t="str">
        <f t="shared" si="79"/>
        <v/>
      </c>
      <c r="AC642" s="7" t="str">
        <f>IFERROR(IF(Z642-Z641&lt;=0,"",AB642/SQRT(Table_pg4[[#This Row],[Удельное сопротивление грунта, Ом·м]])),AB642/SQRT(Table_pg4[[#This Row],[Удельное сопротивление грунта, Ом·м]]))</f>
        <v/>
      </c>
      <c r="AE642" s="62"/>
      <c r="AF642" s="44"/>
      <c r="AG642" s="43"/>
      <c r="AH642" s="7" t="str">
        <f t="shared" si="88"/>
        <v/>
      </c>
      <c r="AI642" s="7" t="str">
        <f>IFERROR(IF(AF642-AF641&lt;=0,"",AH642/SQRT(Table_pg5[[#This Row],[Удельное сопротивление грунта, Ом·м]])),AH642/SQRT(Table_pg5[[#This Row],[Удельное сопротивление грунта, Ом·м]]))</f>
        <v/>
      </c>
      <c r="AK642" s="62"/>
      <c r="AL642" s="44"/>
      <c r="AM642" s="43"/>
      <c r="AN642" s="7" t="str">
        <f t="shared" si="81"/>
        <v/>
      </c>
      <c r="AO642" s="7" t="str">
        <f>IFERROR(IF(AL642-AL641&lt;=0,"",AN642/SQRT(Table_pg6[[#This Row],[Удельное сопротивление грунта, Ом·м]])),AN642/SQRT(Table_pg6[[#This Row],[Удельное сопротивление грунта, Ом·м]]))</f>
        <v/>
      </c>
      <c r="AQ642" s="62"/>
      <c r="AR642" s="44"/>
      <c r="AS642" s="43"/>
      <c r="AT642" s="7" t="str">
        <f t="shared" si="89"/>
        <v/>
      </c>
      <c r="AU642" s="7" t="str">
        <f>IFERROR(IF(AR642-AR641&lt;=0,"",AT642/SQRT(Table_pg7[[#This Row],[Удельное сопротивление грунта, Ом·м]])),AT642/SQRT(Table_pg7[[#This Row],[Удельное сопротивление грунта, Ом·м]]))</f>
        <v/>
      </c>
      <c r="AW642" s="62"/>
      <c r="AX642" s="44"/>
      <c r="AY642" s="43"/>
      <c r="AZ642" s="7" t="str">
        <f t="shared" si="82"/>
        <v/>
      </c>
      <c r="BA642" s="7" t="str">
        <f>IFERROR(IF(AX642-AX641&lt;=0,"",AZ642/SQRT(Table_pg8[[#This Row],[Удельное сопротивление грунта, Ом·м]])),AZ642/SQRT(Table_pg8[[#This Row],[Удельное сопротивление грунта, Ом·м]]))</f>
        <v/>
      </c>
      <c r="BC642" s="62"/>
      <c r="BD642" s="44"/>
      <c r="BE642" s="43"/>
      <c r="BF642" s="7" t="str">
        <f t="shared" si="80"/>
        <v/>
      </c>
      <c r="BG642" s="7" t="str">
        <f>IFERROR(IF(BD642-AX661&lt;=0,"",BF642/SQRT(Table_pg9[[#This Row],[Удельное сопротивление грунта, Ом·м]])),BF642/SQRT(Table_pg9[[#This Row],[Удельное сопротивление грунта, Ом·м]]))</f>
        <v/>
      </c>
      <c r="BI642" s="62"/>
      <c r="BJ642" s="44"/>
      <c r="BK642" s="43"/>
      <c r="BL642" s="7" t="str">
        <f t="shared" si="83"/>
        <v/>
      </c>
      <c r="BM642" s="7" t="str">
        <f>IFERROR(IF(BJ642-BD671&lt;=0,"",BL642/SQRT(Table_pg10[[#This Row],[Удельное сопротивление грунта, Ом·м]])),BL642/SQRT(Table_pg10[[#This Row],[Удельное сопротивление грунта, Ом·м]]))</f>
        <v/>
      </c>
    </row>
    <row r="643" spans="1:65">
      <c r="A643" s="42"/>
      <c r="B643" s="44"/>
      <c r="C643" s="43"/>
      <c r="D643" s="7" t="str">
        <f t="shared" si="84"/>
        <v/>
      </c>
      <c r="E643" s="7" t="str">
        <f>IFERROR(IF(B643-B642&lt;=0,"",D643/SQRT(Table_pg[[#This Row],[Удельное сопротивление грунта, Ом·м]])),D643/SQRT(Table_pg[[#This Row],[Удельное сопротивление грунта, Ом·м]]))</f>
        <v/>
      </c>
      <c r="G643" s="49"/>
      <c r="H643" s="59"/>
      <c r="I643" s="56"/>
      <c r="J643" s="52" t="str">
        <f t="shared" si="85"/>
        <v/>
      </c>
      <c r="K643" s="7" t="str">
        <f>IFERROR(IF(H643-H642&lt;=0,"",J643/SQRT(Table_pg1[[#This Row],[Удельное сопротивление грунта, Ом·м]])),J643/SQRT(Table_pg1[[#This Row],[Удельное сопротивление грунта, Ом·м]]))</f>
        <v/>
      </c>
      <c r="M643" s="42"/>
      <c r="N643" s="44"/>
      <c r="O643" s="43"/>
      <c r="P643" s="7" t="str">
        <f t="shared" si="86"/>
        <v/>
      </c>
      <c r="Q643" s="7" t="str">
        <f>IFERROR(IF(N643-N642&lt;=0,"",P643/SQRT(Table_pg2[[#This Row],[Удельное сопротивление грунта, Ом·м]])),P643/SQRT(Table_pg2[[#This Row],[Удельное сопротивление грунта, Ом·м]]))</f>
        <v/>
      </c>
      <c r="S643" s="42"/>
      <c r="T643" s="44"/>
      <c r="U643" s="43"/>
      <c r="V643" s="7" t="str">
        <f t="shared" si="87"/>
        <v/>
      </c>
      <c r="W643" s="7" t="str">
        <f>IFERROR(IF(T643-T642&lt;=0,"",V643/SQRT(Table_pg3[[#This Row],[Удельное сопротивление грунта, Ом·м]])),V643/SQRT(Table_pg3[[#This Row],[Удельное сопротивление грунта, Ом·м]]))</f>
        <v/>
      </c>
      <c r="Y643" s="42"/>
      <c r="Z643" s="44"/>
      <c r="AA643" s="43"/>
      <c r="AB643" s="7" t="str">
        <f t="shared" si="79"/>
        <v/>
      </c>
      <c r="AC643" s="7" t="str">
        <f>IFERROR(IF(Z643-Z642&lt;=0,"",AB643/SQRT(Table_pg4[[#This Row],[Удельное сопротивление грунта, Ом·м]])),AB643/SQRT(Table_pg4[[#This Row],[Удельное сопротивление грунта, Ом·м]]))</f>
        <v/>
      </c>
      <c r="AE643" s="42"/>
      <c r="AF643" s="44"/>
      <c r="AG643" s="43"/>
      <c r="AH643" s="7" t="str">
        <f t="shared" si="88"/>
        <v/>
      </c>
      <c r="AI643" s="7" t="str">
        <f>IFERROR(IF(AF643-AF642&lt;=0,"",AH643/SQRT(Table_pg5[[#This Row],[Удельное сопротивление грунта, Ом·м]])),AH643/SQRT(Table_pg5[[#This Row],[Удельное сопротивление грунта, Ом·м]]))</f>
        <v/>
      </c>
      <c r="AK643" s="42"/>
      <c r="AL643" s="44"/>
      <c r="AM643" s="43"/>
      <c r="AN643" s="7" t="str">
        <f t="shared" si="81"/>
        <v/>
      </c>
      <c r="AO643" s="7" t="str">
        <f>IFERROR(IF(AL643-AL642&lt;=0,"",AN643/SQRT(Table_pg6[[#This Row],[Удельное сопротивление грунта, Ом·м]])),AN643/SQRT(Table_pg6[[#This Row],[Удельное сопротивление грунта, Ом·м]]))</f>
        <v/>
      </c>
      <c r="AQ643" s="42"/>
      <c r="AR643" s="44"/>
      <c r="AS643" s="43"/>
      <c r="AT643" s="7" t="str">
        <f t="shared" si="89"/>
        <v/>
      </c>
      <c r="AU643" s="7" t="str">
        <f>IFERROR(IF(AR643-AR642&lt;=0,"",AT643/SQRT(Table_pg7[[#This Row],[Удельное сопротивление грунта, Ом·м]])),AT643/SQRT(Table_pg7[[#This Row],[Удельное сопротивление грунта, Ом·м]]))</f>
        <v/>
      </c>
      <c r="AW643" s="42"/>
      <c r="AX643" s="44"/>
      <c r="AY643" s="43"/>
      <c r="AZ643" s="7" t="str">
        <f t="shared" si="82"/>
        <v/>
      </c>
      <c r="BA643" s="7" t="str">
        <f>IFERROR(IF(AX643-AX642&lt;=0,"",AZ643/SQRT(Table_pg8[[#This Row],[Удельное сопротивление грунта, Ом·м]])),AZ643/SQRT(Table_pg8[[#This Row],[Удельное сопротивление грунта, Ом·м]]))</f>
        <v/>
      </c>
      <c r="BC643" s="42"/>
      <c r="BD643" s="44"/>
      <c r="BE643" s="43"/>
      <c r="BF643" s="7" t="str">
        <f t="shared" si="80"/>
        <v/>
      </c>
      <c r="BG643" s="7" t="str">
        <f>IFERROR(IF(BD643-AX662&lt;=0,"",BF643/SQRT(Table_pg9[[#This Row],[Удельное сопротивление грунта, Ом·м]])),BF643/SQRT(Table_pg9[[#This Row],[Удельное сопротивление грунта, Ом·м]]))</f>
        <v/>
      </c>
      <c r="BI643" s="42"/>
      <c r="BJ643" s="44"/>
      <c r="BK643" s="43"/>
      <c r="BL643" s="7" t="str">
        <f t="shared" si="83"/>
        <v/>
      </c>
      <c r="BM643" s="7" t="str">
        <f>IFERROR(IF(BJ643-BD672&lt;=0,"",BL643/SQRT(Table_pg10[[#This Row],[Удельное сопротивление грунта, Ом·м]])),BL643/SQRT(Table_pg10[[#This Row],[Удельное сопротивление грунта, Ом·м]]))</f>
        <v/>
      </c>
    </row>
    <row r="644" spans="1:65">
      <c r="A644" s="62"/>
      <c r="B644" s="44"/>
      <c r="C644" s="43"/>
      <c r="D644" s="7" t="str">
        <f t="shared" si="84"/>
        <v/>
      </c>
      <c r="E644" s="7" t="str">
        <f>IFERROR(IF(B644-B643&lt;=0,"",D644/SQRT(Table_pg[[#This Row],[Удельное сопротивление грунта, Ом·м]])),D644/SQRT(Table_pg[[#This Row],[Удельное сопротивление грунта, Ом·м]]))</f>
        <v/>
      </c>
      <c r="G644" s="38"/>
      <c r="H644" s="58"/>
      <c r="I644" s="55"/>
      <c r="J644" s="53" t="str">
        <f t="shared" si="85"/>
        <v/>
      </c>
      <c r="K644" s="7" t="str">
        <f>IFERROR(IF(H644-H643&lt;=0,"",J644/SQRT(Table_pg1[[#This Row],[Удельное сопротивление грунта, Ом·м]])),J644/SQRT(Table_pg1[[#This Row],[Удельное сопротивление грунта, Ом·м]]))</f>
        <v/>
      </c>
      <c r="M644" s="62"/>
      <c r="N644" s="44"/>
      <c r="O644" s="43"/>
      <c r="P644" s="7" t="str">
        <f t="shared" si="86"/>
        <v/>
      </c>
      <c r="Q644" s="7" t="str">
        <f>IFERROR(IF(N644-N643&lt;=0,"",P644/SQRT(Table_pg2[[#This Row],[Удельное сопротивление грунта, Ом·м]])),P644/SQRT(Table_pg2[[#This Row],[Удельное сопротивление грунта, Ом·м]]))</f>
        <v/>
      </c>
      <c r="S644" s="62"/>
      <c r="T644" s="44"/>
      <c r="U644" s="43"/>
      <c r="V644" s="7" t="str">
        <f t="shared" si="87"/>
        <v/>
      </c>
      <c r="W644" s="7" t="str">
        <f>IFERROR(IF(T644-T643&lt;=0,"",V644/SQRT(Table_pg3[[#This Row],[Удельное сопротивление грунта, Ом·м]])),V644/SQRT(Table_pg3[[#This Row],[Удельное сопротивление грунта, Ом·м]]))</f>
        <v/>
      </c>
      <c r="Y644" s="62"/>
      <c r="Z644" s="44"/>
      <c r="AA644" s="43"/>
      <c r="AB644" s="7" t="str">
        <f t="shared" si="79"/>
        <v/>
      </c>
      <c r="AC644" s="7" t="str">
        <f>IFERROR(IF(Z644-Z643&lt;=0,"",AB644/SQRT(Table_pg4[[#This Row],[Удельное сопротивление грунта, Ом·м]])),AB644/SQRT(Table_pg4[[#This Row],[Удельное сопротивление грунта, Ом·м]]))</f>
        <v/>
      </c>
      <c r="AE644" s="62"/>
      <c r="AF644" s="44"/>
      <c r="AG644" s="43"/>
      <c r="AH644" s="7" t="str">
        <f t="shared" si="88"/>
        <v/>
      </c>
      <c r="AI644" s="7" t="str">
        <f>IFERROR(IF(AF644-AF643&lt;=0,"",AH644/SQRT(Table_pg5[[#This Row],[Удельное сопротивление грунта, Ом·м]])),AH644/SQRT(Table_pg5[[#This Row],[Удельное сопротивление грунта, Ом·м]]))</f>
        <v/>
      </c>
      <c r="AK644" s="62"/>
      <c r="AL644" s="44"/>
      <c r="AM644" s="43"/>
      <c r="AN644" s="7" t="str">
        <f t="shared" si="81"/>
        <v/>
      </c>
      <c r="AO644" s="7" t="str">
        <f>IFERROR(IF(AL644-AL643&lt;=0,"",AN644/SQRT(Table_pg6[[#This Row],[Удельное сопротивление грунта, Ом·м]])),AN644/SQRT(Table_pg6[[#This Row],[Удельное сопротивление грунта, Ом·м]]))</f>
        <v/>
      </c>
      <c r="AQ644" s="62"/>
      <c r="AR644" s="44"/>
      <c r="AS644" s="43"/>
      <c r="AT644" s="7" t="str">
        <f t="shared" si="89"/>
        <v/>
      </c>
      <c r="AU644" s="7" t="str">
        <f>IFERROR(IF(AR644-AR643&lt;=0,"",AT644/SQRT(Table_pg7[[#This Row],[Удельное сопротивление грунта, Ом·м]])),AT644/SQRT(Table_pg7[[#This Row],[Удельное сопротивление грунта, Ом·м]]))</f>
        <v/>
      </c>
      <c r="AW644" s="62"/>
      <c r="AX644" s="44"/>
      <c r="AY644" s="43"/>
      <c r="AZ644" s="7" t="str">
        <f t="shared" si="82"/>
        <v/>
      </c>
      <c r="BA644" s="7" t="str">
        <f>IFERROR(IF(AX644-AX643&lt;=0,"",AZ644/SQRT(Table_pg8[[#This Row],[Удельное сопротивление грунта, Ом·м]])),AZ644/SQRT(Table_pg8[[#This Row],[Удельное сопротивление грунта, Ом·м]]))</f>
        <v/>
      </c>
      <c r="BC644" s="62"/>
      <c r="BD644" s="44"/>
      <c r="BE644" s="43"/>
      <c r="BF644" s="7" t="str">
        <f t="shared" si="80"/>
        <v/>
      </c>
      <c r="BG644" s="7" t="str">
        <f>IFERROR(IF(BD644-AX663&lt;=0,"",BF644/SQRT(Table_pg9[[#This Row],[Удельное сопротивление грунта, Ом·м]])),BF644/SQRT(Table_pg9[[#This Row],[Удельное сопротивление грунта, Ом·м]]))</f>
        <v/>
      </c>
      <c r="BI644" s="62"/>
      <c r="BJ644" s="44"/>
      <c r="BK644" s="43"/>
      <c r="BL644" s="7" t="str">
        <f t="shared" si="83"/>
        <v/>
      </c>
      <c r="BM644" s="7" t="str">
        <f>IFERROR(IF(BJ644-BD673&lt;=0,"",BL644/SQRT(Table_pg10[[#This Row],[Удельное сопротивление грунта, Ом·м]])),BL644/SQRT(Table_pg10[[#This Row],[Удельное сопротивление грунта, Ом·м]]))</f>
        <v/>
      </c>
    </row>
    <row r="645" spans="1:65">
      <c r="A645" s="42"/>
      <c r="B645" s="44"/>
      <c r="C645" s="43"/>
      <c r="D645" s="7" t="str">
        <f t="shared" si="84"/>
        <v/>
      </c>
      <c r="E645" s="7" t="str">
        <f>IFERROR(IF(B645-B644&lt;=0,"",D645/SQRT(Table_pg[[#This Row],[Удельное сопротивление грунта, Ом·м]])),D645/SQRT(Table_pg[[#This Row],[Удельное сопротивление грунта, Ом·м]]))</f>
        <v/>
      </c>
      <c r="G645" s="49"/>
      <c r="H645" s="59"/>
      <c r="I645" s="56"/>
      <c r="J645" s="52" t="str">
        <f t="shared" si="85"/>
        <v/>
      </c>
      <c r="K645" s="7" t="str">
        <f>IFERROR(IF(H645-H644&lt;=0,"",J645/SQRT(Table_pg1[[#This Row],[Удельное сопротивление грунта, Ом·м]])),J645/SQRT(Table_pg1[[#This Row],[Удельное сопротивление грунта, Ом·м]]))</f>
        <v/>
      </c>
      <c r="M645" s="42"/>
      <c r="N645" s="44"/>
      <c r="O645" s="43"/>
      <c r="P645" s="7" t="str">
        <f t="shared" si="86"/>
        <v/>
      </c>
      <c r="Q645" s="7" t="str">
        <f>IFERROR(IF(N645-N644&lt;=0,"",P645/SQRT(Table_pg2[[#This Row],[Удельное сопротивление грунта, Ом·м]])),P645/SQRT(Table_pg2[[#This Row],[Удельное сопротивление грунта, Ом·м]]))</f>
        <v/>
      </c>
      <c r="S645" s="42"/>
      <c r="T645" s="44"/>
      <c r="U645" s="43"/>
      <c r="V645" s="7" t="str">
        <f t="shared" si="87"/>
        <v/>
      </c>
      <c r="W645" s="7" t="str">
        <f>IFERROR(IF(T645-T644&lt;=0,"",V645/SQRT(Table_pg3[[#This Row],[Удельное сопротивление грунта, Ом·м]])),V645/SQRT(Table_pg3[[#This Row],[Удельное сопротивление грунта, Ом·м]]))</f>
        <v/>
      </c>
      <c r="Y645" s="42"/>
      <c r="Z645" s="44"/>
      <c r="AA645" s="43"/>
      <c r="AB645" s="7" t="str">
        <f t="shared" si="79"/>
        <v/>
      </c>
      <c r="AC645" s="7" t="str">
        <f>IFERROR(IF(Z645-Z644&lt;=0,"",AB645/SQRT(Table_pg4[[#This Row],[Удельное сопротивление грунта, Ом·м]])),AB645/SQRT(Table_pg4[[#This Row],[Удельное сопротивление грунта, Ом·м]]))</f>
        <v/>
      </c>
      <c r="AE645" s="42"/>
      <c r="AF645" s="44"/>
      <c r="AG645" s="43"/>
      <c r="AH645" s="7" t="str">
        <f t="shared" si="88"/>
        <v/>
      </c>
      <c r="AI645" s="7" t="str">
        <f>IFERROR(IF(AF645-AF644&lt;=0,"",AH645/SQRT(Table_pg5[[#This Row],[Удельное сопротивление грунта, Ом·м]])),AH645/SQRT(Table_pg5[[#This Row],[Удельное сопротивление грунта, Ом·м]]))</f>
        <v/>
      </c>
      <c r="AK645" s="42"/>
      <c r="AL645" s="44"/>
      <c r="AM645" s="43"/>
      <c r="AN645" s="7" t="str">
        <f t="shared" si="81"/>
        <v/>
      </c>
      <c r="AO645" s="7" t="str">
        <f>IFERROR(IF(AL645-AL644&lt;=0,"",AN645/SQRT(Table_pg6[[#This Row],[Удельное сопротивление грунта, Ом·м]])),AN645/SQRT(Table_pg6[[#This Row],[Удельное сопротивление грунта, Ом·м]]))</f>
        <v/>
      </c>
      <c r="AQ645" s="42"/>
      <c r="AR645" s="44"/>
      <c r="AS645" s="43"/>
      <c r="AT645" s="7" t="str">
        <f t="shared" si="89"/>
        <v/>
      </c>
      <c r="AU645" s="7" t="str">
        <f>IFERROR(IF(AR645-AR644&lt;=0,"",AT645/SQRT(Table_pg7[[#This Row],[Удельное сопротивление грунта, Ом·м]])),AT645/SQRT(Table_pg7[[#This Row],[Удельное сопротивление грунта, Ом·м]]))</f>
        <v/>
      </c>
      <c r="AW645" s="42"/>
      <c r="AX645" s="44"/>
      <c r="AY645" s="43"/>
      <c r="AZ645" s="7" t="str">
        <f t="shared" si="82"/>
        <v/>
      </c>
      <c r="BA645" s="7" t="str">
        <f>IFERROR(IF(AX645-AX644&lt;=0,"",AZ645/SQRT(Table_pg8[[#This Row],[Удельное сопротивление грунта, Ом·м]])),AZ645/SQRT(Table_pg8[[#This Row],[Удельное сопротивление грунта, Ом·м]]))</f>
        <v/>
      </c>
      <c r="BC645" s="42"/>
      <c r="BD645" s="44"/>
      <c r="BE645" s="43"/>
      <c r="BF645" s="7" t="str">
        <f t="shared" si="80"/>
        <v/>
      </c>
      <c r="BG645" s="7" t="str">
        <f>IFERROR(IF(BD645-AX664&lt;=0,"",BF645/SQRT(Table_pg9[[#This Row],[Удельное сопротивление грунта, Ом·м]])),BF645/SQRT(Table_pg9[[#This Row],[Удельное сопротивление грунта, Ом·м]]))</f>
        <v/>
      </c>
      <c r="BI645" s="42"/>
      <c r="BJ645" s="44"/>
      <c r="BK645" s="43"/>
      <c r="BL645" s="7" t="str">
        <f t="shared" si="83"/>
        <v/>
      </c>
      <c r="BM645" s="7" t="str">
        <f>IFERROR(IF(BJ645-BD674&lt;=0,"",BL645/SQRT(Table_pg10[[#This Row],[Удельное сопротивление грунта, Ом·м]])),BL645/SQRT(Table_pg10[[#This Row],[Удельное сопротивление грунта, Ом·м]]))</f>
        <v/>
      </c>
    </row>
    <row r="646" spans="1:65">
      <c r="A646" s="62"/>
      <c r="B646" s="44"/>
      <c r="C646" s="43"/>
      <c r="D646" s="7" t="str">
        <f t="shared" si="84"/>
        <v/>
      </c>
      <c r="E646" s="7" t="str">
        <f>IFERROR(IF(B646-B645&lt;=0,"",D646/SQRT(Table_pg[[#This Row],[Удельное сопротивление грунта, Ом·м]])),D646/SQRT(Table_pg[[#This Row],[Удельное сопротивление грунта, Ом·м]]))</f>
        <v/>
      </c>
      <c r="G646" s="38"/>
      <c r="H646" s="58"/>
      <c r="I646" s="55"/>
      <c r="J646" s="53" t="str">
        <f t="shared" si="85"/>
        <v/>
      </c>
      <c r="K646" s="7" t="str">
        <f>IFERROR(IF(H646-H645&lt;=0,"",J646/SQRT(Table_pg1[[#This Row],[Удельное сопротивление грунта, Ом·м]])),J646/SQRT(Table_pg1[[#This Row],[Удельное сопротивление грунта, Ом·м]]))</f>
        <v/>
      </c>
      <c r="M646" s="62"/>
      <c r="N646" s="44"/>
      <c r="O646" s="43"/>
      <c r="P646" s="7" t="str">
        <f t="shared" si="86"/>
        <v/>
      </c>
      <c r="Q646" s="7" t="str">
        <f>IFERROR(IF(N646-N645&lt;=0,"",P646/SQRT(Table_pg2[[#This Row],[Удельное сопротивление грунта, Ом·м]])),P646/SQRT(Table_pg2[[#This Row],[Удельное сопротивление грунта, Ом·м]]))</f>
        <v/>
      </c>
      <c r="S646" s="62"/>
      <c r="T646" s="44"/>
      <c r="U646" s="43"/>
      <c r="V646" s="7" t="str">
        <f t="shared" si="87"/>
        <v/>
      </c>
      <c r="W646" s="7" t="str">
        <f>IFERROR(IF(T646-T645&lt;=0,"",V646/SQRT(Table_pg3[[#This Row],[Удельное сопротивление грунта, Ом·м]])),V646/SQRT(Table_pg3[[#This Row],[Удельное сопротивление грунта, Ом·м]]))</f>
        <v/>
      </c>
      <c r="Y646" s="62"/>
      <c r="Z646" s="44"/>
      <c r="AA646" s="43"/>
      <c r="AB646" s="7" t="str">
        <f t="shared" si="79"/>
        <v/>
      </c>
      <c r="AC646" s="7" t="str">
        <f>IFERROR(IF(Z646-Z645&lt;=0,"",AB646/SQRT(Table_pg4[[#This Row],[Удельное сопротивление грунта, Ом·м]])),AB646/SQRT(Table_pg4[[#This Row],[Удельное сопротивление грунта, Ом·м]]))</f>
        <v/>
      </c>
      <c r="AE646" s="62"/>
      <c r="AF646" s="44"/>
      <c r="AG646" s="43"/>
      <c r="AH646" s="7" t="str">
        <f t="shared" si="88"/>
        <v/>
      </c>
      <c r="AI646" s="7" t="str">
        <f>IFERROR(IF(AF646-AF645&lt;=0,"",AH646/SQRT(Table_pg5[[#This Row],[Удельное сопротивление грунта, Ом·м]])),AH646/SQRT(Table_pg5[[#This Row],[Удельное сопротивление грунта, Ом·м]]))</f>
        <v/>
      </c>
      <c r="AK646" s="62"/>
      <c r="AL646" s="44"/>
      <c r="AM646" s="43"/>
      <c r="AN646" s="7" t="str">
        <f t="shared" si="81"/>
        <v/>
      </c>
      <c r="AO646" s="7" t="str">
        <f>IFERROR(IF(AL646-AL645&lt;=0,"",AN646/SQRT(Table_pg6[[#This Row],[Удельное сопротивление грунта, Ом·м]])),AN646/SQRT(Table_pg6[[#This Row],[Удельное сопротивление грунта, Ом·м]]))</f>
        <v/>
      </c>
      <c r="AQ646" s="62"/>
      <c r="AR646" s="44"/>
      <c r="AS646" s="43"/>
      <c r="AT646" s="7" t="str">
        <f t="shared" si="89"/>
        <v/>
      </c>
      <c r="AU646" s="7" t="str">
        <f>IFERROR(IF(AR646-AR645&lt;=0,"",AT646/SQRT(Table_pg7[[#This Row],[Удельное сопротивление грунта, Ом·м]])),AT646/SQRT(Table_pg7[[#This Row],[Удельное сопротивление грунта, Ом·м]]))</f>
        <v/>
      </c>
      <c r="AW646" s="62"/>
      <c r="AX646" s="44"/>
      <c r="AY646" s="43"/>
      <c r="AZ646" s="7" t="str">
        <f t="shared" si="82"/>
        <v/>
      </c>
      <c r="BA646" s="7" t="str">
        <f>IFERROR(IF(AX646-AX645&lt;=0,"",AZ646/SQRT(Table_pg8[[#This Row],[Удельное сопротивление грунта, Ом·м]])),AZ646/SQRT(Table_pg8[[#This Row],[Удельное сопротивление грунта, Ом·м]]))</f>
        <v/>
      </c>
      <c r="BC646" s="62"/>
      <c r="BD646" s="44"/>
      <c r="BE646" s="43"/>
      <c r="BF646" s="7" t="str">
        <f t="shared" si="80"/>
        <v/>
      </c>
      <c r="BG646" s="7" t="str">
        <f>IFERROR(IF(BD646-AX665&lt;=0,"",BF646/SQRT(Table_pg9[[#This Row],[Удельное сопротивление грунта, Ом·м]])),BF646/SQRT(Table_pg9[[#This Row],[Удельное сопротивление грунта, Ом·м]]))</f>
        <v/>
      </c>
      <c r="BI646" s="62"/>
      <c r="BJ646" s="44"/>
      <c r="BK646" s="43"/>
      <c r="BL646" s="7" t="str">
        <f t="shared" si="83"/>
        <v/>
      </c>
      <c r="BM646" s="7" t="str">
        <f>IFERROR(IF(BJ646-BD675&lt;=0,"",BL646/SQRT(Table_pg10[[#This Row],[Удельное сопротивление грунта, Ом·м]])),BL646/SQRT(Table_pg10[[#This Row],[Удельное сопротивление грунта, Ом·м]]))</f>
        <v/>
      </c>
    </row>
    <row r="647" spans="1:65">
      <c r="A647" s="42"/>
      <c r="B647" s="44"/>
      <c r="C647" s="43"/>
      <c r="D647" s="7" t="str">
        <f t="shared" si="84"/>
        <v/>
      </c>
      <c r="E647" s="7" t="str">
        <f>IFERROR(IF(B647-B646&lt;=0,"",D647/SQRT(Table_pg[[#This Row],[Удельное сопротивление грунта, Ом·м]])),D647/SQRT(Table_pg[[#This Row],[Удельное сопротивление грунта, Ом·м]]))</f>
        <v/>
      </c>
      <c r="G647" s="49"/>
      <c r="H647" s="59"/>
      <c r="I647" s="56"/>
      <c r="J647" s="52" t="str">
        <f t="shared" si="85"/>
        <v/>
      </c>
      <c r="K647" s="7" t="str">
        <f>IFERROR(IF(H647-H646&lt;=0,"",J647/SQRT(Table_pg1[[#This Row],[Удельное сопротивление грунта, Ом·м]])),J647/SQRT(Table_pg1[[#This Row],[Удельное сопротивление грунта, Ом·м]]))</f>
        <v/>
      </c>
      <c r="M647" s="42"/>
      <c r="N647" s="44"/>
      <c r="O647" s="43"/>
      <c r="P647" s="7" t="str">
        <f t="shared" si="86"/>
        <v/>
      </c>
      <c r="Q647" s="7" t="str">
        <f>IFERROR(IF(N647-N646&lt;=0,"",P647/SQRT(Table_pg2[[#This Row],[Удельное сопротивление грунта, Ом·м]])),P647/SQRT(Table_pg2[[#This Row],[Удельное сопротивление грунта, Ом·м]]))</f>
        <v/>
      </c>
      <c r="S647" s="42"/>
      <c r="T647" s="44"/>
      <c r="U647" s="43"/>
      <c r="V647" s="7" t="str">
        <f t="shared" si="87"/>
        <v/>
      </c>
      <c r="W647" s="7" t="str">
        <f>IFERROR(IF(T647-T646&lt;=0,"",V647/SQRT(Table_pg3[[#This Row],[Удельное сопротивление грунта, Ом·м]])),V647/SQRT(Table_pg3[[#This Row],[Удельное сопротивление грунта, Ом·м]]))</f>
        <v/>
      </c>
      <c r="Y647" s="42"/>
      <c r="Z647" s="44"/>
      <c r="AA647" s="43"/>
      <c r="AB647" s="7" t="str">
        <f t="shared" si="79"/>
        <v/>
      </c>
      <c r="AC647" s="7" t="str">
        <f>IFERROR(IF(Z647-Z646&lt;=0,"",AB647/SQRT(Table_pg4[[#This Row],[Удельное сопротивление грунта, Ом·м]])),AB647/SQRT(Table_pg4[[#This Row],[Удельное сопротивление грунта, Ом·м]]))</f>
        <v/>
      </c>
      <c r="AE647" s="42"/>
      <c r="AF647" s="44"/>
      <c r="AG647" s="43"/>
      <c r="AH647" s="7" t="str">
        <f t="shared" si="88"/>
        <v/>
      </c>
      <c r="AI647" s="7" t="str">
        <f>IFERROR(IF(AF647-AF646&lt;=0,"",AH647/SQRT(Table_pg5[[#This Row],[Удельное сопротивление грунта, Ом·м]])),AH647/SQRT(Table_pg5[[#This Row],[Удельное сопротивление грунта, Ом·м]]))</f>
        <v/>
      </c>
      <c r="AK647" s="42"/>
      <c r="AL647" s="44"/>
      <c r="AM647" s="43"/>
      <c r="AN647" s="7" t="str">
        <f t="shared" si="81"/>
        <v/>
      </c>
      <c r="AO647" s="7" t="str">
        <f>IFERROR(IF(AL647-AL646&lt;=0,"",AN647/SQRT(Table_pg6[[#This Row],[Удельное сопротивление грунта, Ом·м]])),AN647/SQRT(Table_pg6[[#This Row],[Удельное сопротивление грунта, Ом·м]]))</f>
        <v/>
      </c>
      <c r="AQ647" s="42"/>
      <c r="AR647" s="44"/>
      <c r="AS647" s="43"/>
      <c r="AT647" s="7" t="str">
        <f t="shared" si="89"/>
        <v/>
      </c>
      <c r="AU647" s="7" t="str">
        <f>IFERROR(IF(AR647-AR646&lt;=0,"",AT647/SQRT(Table_pg7[[#This Row],[Удельное сопротивление грунта, Ом·м]])),AT647/SQRT(Table_pg7[[#This Row],[Удельное сопротивление грунта, Ом·м]]))</f>
        <v/>
      </c>
      <c r="AW647" s="42"/>
      <c r="AX647" s="44"/>
      <c r="AY647" s="43"/>
      <c r="AZ647" s="7" t="str">
        <f t="shared" si="82"/>
        <v/>
      </c>
      <c r="BA647" s="7" t="str">
        <f>IFERROR(IF(AX647-AX646&lt;=0,"",AZ647/SQRT(Table_pg8[[#This Row],[Удельное сопротивление грунта, Ом·м]])),AZ647/SQRT(Table_pg8[[#This Row],[Удельное сопротивление грунта, Ом·м]]))</f>
        <v/>
      </c>
      <c r="BC647" s="42"/>
      <c r="BD647" s="44"/>
      <c r="BE647" s="43"/>
      <c r="BF647" s="7" t="str">
        <f t="shared" si="80"/>
        <v/>
      </c>
      <c r="BG647" s="7" t="str">
        <f>IFERROR(IF(BD647-AX666&lt;=0,"",BF647/SQRT(Table_pg9[[#This Row],[Удельное сопротивление грунта, Ом·м]])),BF647/SQRT(Table_pg9[[#This Row],[Удельное сопротивление грунта, Ом·м]]))</f>
        <v/>
      </c>
      <c r="BI647" s="42"/>
      <c r="BJ647" s="44"/>
      <c r="BK647" s="43"/>
      <c r="BL647" s="7" t="str">
        <f t="shared" si="83"/>
        <v/>
      </c>
      <c r="BM647" s="7" t="str">
        <f>IFERROR(IF(BJ647-BD676&lt;=0,"",BL647/SQRT(Table_pg10[[#This Row],[Удельное сопротивление грунта, Ом·м]])),BL647/SQRT(Table_pg10[[#This Row],[Удельное сопротивление грунта, Ом·м]]))</f>
        <v/>
      </c>
    </row>
    <row r="648" spans="1:65">
      <c r="A648" s="62"/>
      <c r="B648" s="44"/>
      <c r="C648" s="43"/>
      <c r="D648" s="7" t="str">
        <f t="shared" si="84"/>
        <v/>
      </c>
      <c r="E648" s="7" t="str">
        <f>IFERROR(IF(B648-B647&lt;=0,"",D648/SQRT(Table_pg[[#This Row],[Удельное сопротивление грунта, Ом·м]])),D648/SQRT(Table_pg[[#This Row],[Удельное сопротивление грунта, Ом·м]]))</f>
        <v/>
      </c>
      <c r="G648" s="38"/>
      <c r="H648" s="58"/>
      <c r="I648" s="55"/>
      <c r="J648" s="53" t="str">
        <f t="shared" si="85"/>
        <v/>
      </c>
      <c r="K648" s="7" t="str">
        <f>IFERROR(IF(H648-H647&lt;=0,"",J648/SQRT(Table_pg1[[#This Row],[Удельное сопротивление грунта, Ом·м]])),J648/SQRT(Table_pg1[[#This Row],[Удельное сопротивление грунта, Ом·м]]))</f>
        <v/>
      </c>
      <c r="M648" s="62"/>
      <c r="N648" s="44"/>
      <c r="O648" s="43"/>
      <c r="P648" s="7" t="str">
        <f t="shared" si="86"/>
        <v/>
      </c>
      <c r="Q648" s="7" t="str">
        <f>IFERROR(IF(N648-N647&lt;=0,"",P648/SQRT(Table_pg2[[#This Row],[Удельное сопротивление грунта, Ом·м]])),P648/SQRT(Table_pg2[[#This Row],[Удельное сопротивление грунта, Ом·м]]))</f>
        <v/>
      </c>
      <c r="S648" s="62"/>
      <c r="T648" s="44"/>
      <c r="U648" s="43"/>
      <c r="V648" s="7" t="str">
        <f t="shared" si="87"/>
        <v/>
      </c>
      <c r="W648" s="7" t="str">
        <f>IFERROR(IF(T648-T647&lt;=0,"",V648/SQRT(Table_pg3[[#This Row],[Удельное сопротивление грунта, Ом·м]])),V648/SQRT(Table_pg3[[#This Row],[Удельное сопротивление грунта, Ом·м]]))</f>
        <v/>
      </c>
      <c r="Y648" s="62"/>
      <c r="Z648" s="44"/>
      <c r="AA648" s="43"/>
      <c r="AB648" s="7" t="str">
        <f t="shared" si="79"/>
        <v/>
      </c>
      <c r="AC648" s="7" t="str">
        <f>IFERROR(IF(Z648-Z647&lt;=0,"",AB648/SQRT(Table_pg4[[#This Row],[Удельное сопротивление грунта, Ом·м]])),AB648/SQRT(Table_pg4[[#This Row],[Удельное сопротивление грунта, Ом·м]]))</f>
        <v/>
      </c>
      <c r="AE648" s="62"/>
      <c r="AF648" s="44"/>
      <c r="AG648" s="43"/>
      <c r="AH648" s="7" t="str">
        <f t="shared" si="88"/>
        <v/>
      </c>
      <c r="AI648" s="7" t="str">
        <f>IFERROR(IF(AF648-AF647&lt;=0,"",AH648/SQRT(Table_pg5[[#This Row],[Удельное сопротивление грунта, Ом·м]])),AH648/SQRT(Table_pg5[[#This Row],[Удельное сопротивление грунта, Ом·м]]))</f>
        <v/>
      </c>
      <c r="AK648" s="62"/>
      <c r="AL648" s="44"/>
      <c r="AM648" s="43"/>
      <c r="AN648" s="7" t="str">
        <f t="shared" si="81"/>
        <v/>
      </c>
      <c r="AO648" s="7" t="str">
        <f>IFERROR(IF(AL648-AL647&lt;=0,"",AN648/SQRT(Table_pg6[[#This Row],[Удельное сопротивление грунта, Ом·м]])),AN648/SQRT(Table_pg6[[#This Row],[Удельное сопротивление грунта, Ом·м]]))</f>
        <v/>
      </c>
      <c r="AQ648" s="62"/>
      <c r="AR648" s="44"/>
      <c r="AS648" s="43"/>
      <c r="AT648" s="7" t="str">
        <f t="shared" si="89"/>
        <v/>
      </c>
      <c r="AU648" s="7" t="str">
        <f>IFERROR(IF(AR648-AR647&lt;=0,"",AT648/SQRT(Table_pg7[[#This Row],[Удельное сопротивление грунта, Ом·м]])),AT648/SQRT(Table_pg7[[#This Row],[Удельное сопротивление грунта, Ом·м]]))</f>
        <v/>
      </c>
      <c r="AW648" s="62"/>
      <c r="AX648" s="44"/>
      <c r="AY648" s="43"/>
      <c r="AZ648" s="7" t="str">
        <f t="shared" si="82"/>
        <v/>
      </c>
      <c r="BA648" s="7" t="str">
        <f>IFERROR(IF(AX648-AX647&lt;=0,"",AZ648/SQRT(Table_pg8[[#This Row],[Удельное сопротивление грунта, Ом·м]])),AZ648/SQRT(Table_pg8[[#This Row],[Удельное сопротивление грунта, Ом·м]]))</f>
        <v/>
      </c>
      <c r="BC648" s="62"/>
      <c r="BD648" s="44"/>
      <c r="BE648" s="43"/>
      <c r="BF648" s="7" t="str">
        <f t="shared" si="80"/>
        <v/>
      </c>
      <c r="BG648" s="7" t="str">
        <f>IFERROR(IF(BD648-AX667&lt;=0,"",BF648/SQRT(Table_pg9[[#This Row],[Удельное сопротивление грунта, Ом·м]])),BF648/SQRT(Table_pg9[[#This Row],[Удельное сопротивление грунта, Ом·м]]))</f>
        <v/>
      </c>
      <c r="BI648" s="62"/>
      <c r="BJ648" s="44"/>
      <c r="BK648" s="43"/>
      <c r="BL648" s="7" t="str">
        <f t="shared" si="83"/>
        <v/>
      </c>
      <c r="BM648" s="7" t="str">
        <f>IFERROR(IF(BJ648-BD677&lt;=0,"",BL648/SQRT(Table_pg10[[#This Row],[Удельное сопротивление грунта, Ом·м]])),BL648/SQRT(Table_pg10[[#This Row],[Удельное сопротивление грунта, Ом·м]]))</f>
        <v/>
      </c>
    </row>
    <row r="649" spans="1:65">
      <c r="A649" s="42"/>
      <c r="B649" s="44"/>
      <c r="C649" s="43"/>
      <c r="D649" s="7" t="str">
        <f t="shared" si="84"/>
        <v/>
      </c>
      <c r="E649" s="7" t="str">
        <f>IFERROR(IF(B649-B648&lt;=0,"",D649/SQRT(Table_pg[[#This Row],[Удельное сопротивление грунта, Ом·м]])),D649/SQRT(Table_pg[[#This Row],[Удельное сопротивление грунта, Ом·м]]))</f>
        <v/>
      </c>
      <c r="G649" s="49"/>
      <c r="H649" s="59"/>
      <c r="I649" s="56"/>
      <c r="J649" s="52" t="str">
        <f t="shared" si="85"/>
        <v/>
      </c>
      <c r="K649" s="7" t="str">
        <f>IFERROR(IF(H649-H648&lt;=0,"",J649/SQRT(Table_pg1[[#This Row],[Удельное сопротивление грунта, Ом·м]])),J649/SQRT(Table_pg1[[#This Row],[Удельное сопротивление грунта, Ом·м]]))</f>
        <v/>
      </c>
      <c r="M649" s="42"/>
      <c r="N649" s="44"/>
      <c r="O649" s="43"/>
      <c r="P649" s="7" t="str">
        <f t="shared" si="86"/>
        <v/>
      </c>
      <c r="Q649" s="7" t="str">
        <f>IFERROR(IF(N649-N648&lt;=0,"",P649/SQRT(Table_pg2[[#This Row],[Удельное сопротивление грунта, Ом·м]])),P649/SQRT(Table_pg2[[#This Row],[Удельное сопротивление грунта, Ом·м]]))</f>
        <v/>
      </c>
      <c r="S649" s="42"/>
      <c r="T649" s="44"/>
      <c r="U649" s="43"/>
      <c r="V649" s="7" t="str">
        <f t="shared" si="87"/>
        <v/>
      </c>
      <c r="W649" s="7" t="str">
        <f>IFERROR(IF(T649-T648&lt;=0,"",V649/SQRT(Table_pg3[[#This Row],[Удельное сопротивление грунта, Ом·м]])),V649/SQRT(Table_pg3[[#This Row],[Удельное сопротивление грунта, Ом·м]]))</f>
        <v/>
      </c>
      <c r="Y649" s="42"/>
      <c r="Z649" s="44"/>
      <c r="AA649" s="43"/>
      <c r="AB649" s="7" t="str">
        <f t="shared" ref="AB649:AB710" si="90">IFERROR(IF(Z649-Z648&lt;=0,"",(Z649-Z648)*1000),100)</f>
        <v/>
      </c>
      <c r="AC649" s="7" t="str">
        <f>IFERROR(IF(Z649-Z648&lt;=0,"",AB649/SQRT(Table_pg4[[#This Row],[Удельное сопротивление грунта, Ом·м]])),AB649/SQRT(Table_pg4[[#This Row],[Удельное сопротивление грунта, Ом·м]]))</f>
        <v/>
      </c>
      <c r="AE649" s="42"/>
      <c r="AF649" s="44"/>
      <c r="AG649" s="43"/>
      <c r="AH649" s="7" t="str">
        <f t="shared" si="88"/>
        <v/>
      </c>
      <c r="AI649" s="7" t="str">
        <f>IFERROR(IF(AF649-AF648&lt;=0,"",AH649/SQRT(Table_pg5[[#This Row],[Удельное сопротивление грунта, Ом·м]])),AH649/SQRT(Table_pg5[[#This Row],[Удельное сопротивление грунта, Ом·м]]))</f>
        <v/>
      </c>
      <c r="AK649" s="42"/>
      <c r="AL649" s="44"/>
      <c r="AM649" s="43"/>
      <c r="AN649" s="7" t="str">
        <f t="shared" si="81"/>
        <v/>
      </c>
      <c r="AO649" s="7" t="str">
        <f>IFERROR(IF(AL649-AL648&lt;=0,"",AN649/SQRT(Table_pg6[[#This Row],[Удельное сопротивление грунта, Ом·м]])),AN649/SQRT(Table_pg6[[#This Row],[Удельное сопротивление грунта, Ом·м]]))</f>
        <v/>
      </c>
      <c r="AQ649" s="42"/>
      <c r="AR649" s="44"/>
      <c r="AS649" s="43"/>
      <c r="AT649" s="7" t="str">
        <f t="shared" si="89"/>
        <v/>
      </c>
      <c r="AU649" s="7" t="str">
        <f>IFERROR(IF(AR649-AR648&lt;=0,"",AT649/SQRT(Table_pg7[[#This Row],[Удельное сопротивление грунта, Ом·м]])),AT649/SQRT(Table_pg7[[#This Row],[Удельное сопротивление грунта, Ом·м]]))</f>
        <v/>
      </c>
      <c r="AW649" s="42"/>
      <c r="AX649" s="44"/>
      <c r="AY649" s="43"/>
      <c r="AZ649" s="7" t="str">
        <f t="shared" si="82"/>
        <v/>
      </c>
      <c r="BA649" s="7" t="str">
        <f>IFERROR(IF(AX649-AX648&lt;=0,"",AZ649/SQRT(Table_pg8[[#This Row],[Удельное сопротивление грунта, Ом·м]])),AZ649/SQRT(Table_pg8[[#This Row],[Удельное сопротивление грунта, Ом·м]]))</f>
        <v/>
      </c>
      <c r="BC649" s="42"/>
      <c r="BD649" s="44"/>
      <c r="BE649" s="43"/>
      <c r="BF649" s="7" t="str">
        <f t="shared" si="80"/>
        <v/>
      </c>
      <c r="BG649" s="7" t="str">
        <f>IFERROR(IF(BD649-AX668&lt;=0,"",BF649/SQRT(Table_pg9[[#This Row],[Удельное сопротивление грунта, Ом·м]])),BF649/SQRT(Table_pg9[[#This Row],[Удельное сопротивление грунта, Ом·м]]))</f>
        <v/>
      </c>
      <c r="BI649" s="42"/>
      <c r="BJ649" s="44"/>
      <c r="BK649" s="43"/>
      <c r="BL649" s="7" t="str">
        <f t="shared" si="83"/>
        <v/>
      </c>
      <c r="BM649" s="7" t="str">
        <f>IFERROR(IF(BJ649-BD678&lt;=0,"",BL649/SQRT(Table_pg10[[#This Row],[Удельное сопротивление грунта, Ом·м]])),BL649/SQRT(Table_pg10[[#This Row],[Удельное сопротивление грунта, Ом·м]]))</f>
        <v/>
      </c>
    </row>
    <row r="650" spans="1:65">
      <c r="A650" s="62"/>
      <c r="B650" s="44"/>
      <c r="C650" s="43"/>
      <c r="D650" s="7" t="str">
        <f t="shared" si="84"/>
        <v/>
      </c>
      <c r="E650" s="7" t="str">
        <f>IFERROR(IF(B650-B649&lt;=0,"",D650/SQRT(Table_pg[[#This Row],[Удельное сопротивление грунта, Ом·м]])),D650/SQRT(Table_pg[[#This Row],[Удельное сопротивление грунта, Ом·м]]))</f>
        <v/>
      </c>
      <c r="G650" s="38"/>
      <c r="H650" s="58"/>
      <c r="I650" s="55"/>
      <c r="J650" s="53" t="str">
        <f t="shared" si="85"/>
        <v/>
      </c>
      <c r="K650" s="7" t="str">
        <f>IFERROR(IF(H650-H649&lt;=0,"",J650/SQRT(Table_pg1[[#This Row],[Удельное сопротивление грунта, Ом·м]])),J650/SQRT(Table_pg1[[#This Row],[Удельное сопротивление грунта, Ом·м]]))</f>
        <v/>
      </c>
      <c r="M650" s="62"/>
      <c r="N650" s="44"/>
      <c r="O650" s="43"/>
      <c r="P650" s="7" t="str">
        <f t="shared" si="86"/>
        <v/>
      </c>
      <c r="Q650" s="7" t="str">
        <f>IFERROR(IF(N650-N649&lt;=0,"",P650/SQRT(Table_pg2[[#This Row],[Удельное сопротивление грунта, Ом·м]])),P650/SQRT(Table_pg2[[#This Row],[Удельное сопротивление грунта, Ом·м]]))</f>
        <v/>
      </c>
      <c r="S650" s="62"/>
      <c r="T650" s="44"/>
      <c r="U650" s="43"/>
      <c r="V650" s="7" t="str">
        <f t="shared" si="87"/>
        <v/>
      </c>
      <c r="W650" s="7" t="str">
        <f>IFERROR(IF(T650-T649&lt;=0,"",V650/SQRT(Table_pg3[[#This Row],[Удельное сопротивление грунта, Ом·м]])),V650/SQRT(Table_pg3[[#This Row],[Удельное сопротивление грунта, Ом·м]]))</f>
        <v/>
      </c>
      <c r="Y650" s="62"/>
      <c r="Z650" s="44"/>
      <c r="AA650" s="43"/>
      <c r="AB650" s="7" t="str">
        <f t="shared" si="90"/>
        <v/>
      </c>
      <c r="AC650" s="7" t="str">
        <f>IFERROR(IF(Z650-Z649&lt;=0,"",AB650/SQRT(Table_pg4[[#This Row],[Удельное сопротивление грунта, Ом·м]])),AB650/SQRT(Table_pg4[[#This Row],[Удельное сопротивление грунта, Ом·м]]))</f>
        <v/>
      </c>
      <c r="AE650" s="62"/>
      <c r="AF650" s="44"/>
      <c r="AG650" s="43"/>
      <c r="AH650" s="7" t="str">
        <f t="shared" si="88"/>
        <v/>
      </c>
      <c r="AI650" s="7" t="str">
        <f>IFERROR(IF(AF650-AF649&lt;=0,"",AH650/SQRT(Table_pg5[[#This Row],[Удельное сопротивление грунта, Ом·м]])),AH650/SQRT(Table_pg5[[#This Row],[Удельное сопротивление грунта, Ом·м]]))</f>
        <v/>
      </c>
      <c r="AK650" s="62"/>
      <c r="AL650" s="44"/>
      <c r="AM650" s="43"/>
      <c r="AN650" s="7" t="str">
        <f t="shared" si="81"/>
        <v/>
      </c>
      <c r="AO650" s="7" t="str">
        <f>IFERROR(IF(AL650-AL649&lt;=0,"",AN650/SQRT(Table_pg6[[#This Row],[Удельное сопротивление грунта, Ом·м]])),AN650/SQRT(Table_pg6[[#This Row],[Удельное сопротивление грунта, Ом·м]]))</f>
        <v/>
      </c>
      <c r="AQ650" s="62"/>
      <c r="AR650" s="44"/>
      <c r="AS650" s="43"/>
      <c r="AT650" s="7" t="str">
        <f t="shared" si="89"/>
        <v/>
      </c>
      <c r="AU650" s="7" t="str">
        <f>IFERROR(IF(AR650-AR649&lt;=0,"",AT650/SQRT(Table_pg7[[#This Row],[Удельное сопротивление грунта, Ом·м]])),AT650/SQRT(Table_pg7[[#This Row],[Удельное сопротивление грунта, Ом·м]]))</f>
        <v/>
      </c>
      <c r="AW650" s="62"/>
      <c r="AX650" s="44"/>
      <c r="AY650" s="43"/>
      <c r="AZ650" s="7" t="str">
        <f t="shared" si="82"/>
        <v/>
      </c>
      <c r="BA650" s="7" t="str">
        <f>IFERROR(IF(AX650-AX649&lt;=0,"",AZ650/SQRT(Table_pg8[[#This Row],[Удельное сопротивление грунта, Ом·м]])),AZ650/SQRT(Table_pg8[[#This Row],[Удельное сопротивление грунта, Ом·м]]))</f>
        <v/>
      </c>
      <c r="BC650" s="62"/>
      <c r="BD650" s="44"/>
      <c r="BE650" s="43"/>
      <c r="BF650" s="7" t="str">
        <f t="shared" si="80"/>
        <v/>
      </c>
      <c r="BG650" s="7" t="str">
        <f>IFERROR(IF(BD650-AX669&lt;=0,"",BF650/SQRT(Table_pg9[[#This Row],[Удельное сопротивление грунта, Ом·м]])),BF650/SQRT(Table_pg9[[#This Row],[Удельное сопротивление грунта, Ом·м]]))</f>
        <v/>
      </c>
      <c r="BI650" s="62"/>
      <c r="BJ650" s="44"/>
      <c r="BK650" s="43"/>
      <c r="BL650" s="7" t="str">
        <f t="shared" si="83"/>
        <v/>
      </c>
      <c r="BM650" s="7" t="str">
        <f>IFERROR(IF(BJ650-BD679&lt;=0,"",BL650/SQRT(Table_pg10[[#This Row],[Удельное сопротивление грунта, Ом·м]])),BL650/SQRT(Table_pg10[[#This Row],[Удельное сопротивление грунта, Ом·м]]))</f>
        <v/>
      </c>
    </row>
    <row r="651" spans="1:65">
      <c r="A651" s="42"/>
      <c r="B651" s="44"/>
      <c r="C651" s="43"/>
      <c r="D651" s="7" t="str">
        <f t="shared" si="84"/>
        <v/>
      </c>
      <c r="E651" s="7" t="str">
        <f>IFERROR(IF(B651-B650&lt;=0,"",D651/SQRT(Table_pg[[#This Row],[Удельное сопротивление грунта, Ом·м]])),D651/SQRT(Table_pg[[#This Row],[Удельное сопротивление грунта, Ом·м]]))</f>
        <v/>
      </c>
      <c r="G651" s="49"/>
      <c r="H651" s="59"/>
      <c r="I651" s="56"/>
      <c r="J651" s="52" t="str">
        <f t="shared" si="85"/>
        <v/>
      </c>
      <c r="K651" s="7" t="str">
        <f>IFERROR(IF(H651-H650&lt;=0,"",J651/SQRT(Table_pg1[[#This Row],[Удельное сопротивление грунта, Ом·м]])),J651/SQRT(Table_pg1[[#This Row],[Удельное сопротивление грунта, Ом·м]]))</f>
        <v/>
      </c>
      <c r="M651" s="42"/>
      <c r="N651" s="44"/>
      <c r="O651" s="43"/>
      <c r="P651" s="7" t="str">
        <f t="shared" si="86"/>
        <v/>
      </c>
      <c r="Q651" s="7" t="str">
        <f>IFERROR(IF(N651-N650&lt;=0,"",P651/SQRT(Table_pg2[[#This Row],[Удельное сопротивление грунта, Ом·м]])),P651/SQRT(Table_pg2[[#This Row],[Удельное сопротивление грунта, Ом·м]]))</f>
        <v/>
      </c>
      <c r="S651" s="42"/>
      <c r="T651" s="44"/>
      <c r="U651" s="43"/>
      <c r="V651" s="7" t="str">
        <f t="shared" si="87"/>
        <v/>
      </c>
      <c r="W651" s="7" t="str">
        <f>IFERROR(IF(T651-T650&lt;=0,"",V651/SQRT(Table_pg3[[#This Row],[Удельное сопротивление грунта, Ом·м]])),V651/SQRT(Table_pg3[[#This Row],[Удельное сопротивление грунта, Ом·м]]))</f>
        <v/>
      </c>
      <c r="Y651" s="42"/>
      <c r="Z651" s="44"/>
      <c r="AA651" s="43"/>
      <c r="AB651" s="7" t="str">
        <f t="shared" si="90"/>
        <v/>
      </c>
      <c r="AC651" s="7" t="str">
        <f>IFERROR(IF(Z651-Z650&lt;=0,"",AB651/SQRT(Table_pg4[[#This Row],[Удельное сопротивление грунта, Ом·м]])),AB651/SQRT(Table_pg4[[#This Row],[Удельное сопротивление грунта, Ом·м]]))</f>
        <v/>
      </c>
      <c r="AE651" s="42"/>
      <c r="AF651" s="44"/>
      <c r="AG651" s="43"/>
      <c r="AH651" s="7" t="str">
        <f t="shared" si="88"/>
        <v/>
      </c>
      <c r="AI651" s="7" t="str">
        <f>IFERROR(IF(AF651-AF650&lt;=0,"",AH651/SQRT(Table_pg5[[#This Row],[Удельное сопротивление грунта, Ом·м]])),AH651/SQRT(Table_pg5[[#This Row],[Удельное сопротивление грунта, Ом·м]]))</f>
        <v/>
      </c>
      <c r="AK651" s="42"/>
      <c r="AL651" s="44"/>
      <c r="AM651" s="43"/>
      <c r="AN651" s="7" t="str">
        <f t="shared" si="81"/>
        <v/>
      </c>
      <c r="AO651" s="7" t="str">
        <f>IFERROR(IF(AL651-AL650&lt;=0,"",AN651/SQRT(Table_pg6[[#This Row],[Удельное сопротивление грунта, Ом·м]])),AN651/SQRT(Table_pg6[[#This Row],[Удельное сопротивление грунта, Ом·м]]))</f>
        <v/>
      </c>
      <c r="AQ651" s="42"/>
      <c r="AR651" s="44"/>
      <c r="AS651" s="43"/>
      <c r="AT651" s="7" t="str">
        <f t="shared" si="89"/>
        <v/>
      </c>
      <c r="AU651" s="7" t="str">
        <f>IFERROR(IF(AR651-AR650&lt;=0,"",AT651/SQRT(Table_pg7[[#This Row],[Удельное сопротивление грунта, Ом·м]])),AT651/SQRT(Table_pg7[[#This Row],[Удельное сопротивление грунта, Ом·м]]))</f>
        <v/>
      </c>
      <c r="AW651" s="42"/>
      <c r="AX651" s="44"/>
      <c r="AY651" s="43"/>
      <c r="AZ651" s="7" t="str">
        <f t="shared" si="82"/>
        <v/>
      </c>
      <c r="BA651" s="7" t="str">
        <f>IFERROR(IF(AX651-AX650&lt;=0,"",AZ651/SQRT(Table_pg8[[#This Row],[Удельное сопротивление грунта, Ом·м]])),AZ651/SQRT(Table_pg8[[#This Row],[Удельное сопротивление грунта, Ом·м]]))</f>
        <v/>
      </c>
      <c r="BC651" s="42"/>
      <c r="BD651" s="44"/>
      <c r="BE651" s="43"/>
      <c r="BF651" s="7" t="str">
        <f t="shared" si="80"/>
        <v/>
      </c>
      <c r="BG651" s="7" t="str">
        <f>IFERROR(IF(BD651-AX670&lt;=0,"",BF651/SQRT(Table_pg9[[#This Row],[Удельное сопротивление грунта, Ом·м]])),BF651/SQRT(Table_pg9[[#This Row],[Удельное сопротивление грунта, Ом·м]]))</f>
        <v/>
      </c>
      <c r="BI651" s="42"/>
      <c r="BJ651" s="44"/>
      <c r="BK651" s="43"/>
      <c r="BL651" s="7" t="str">
        <f t="shared" si="83"/>
        <v/>
      </c>
      <c r="BM651" s="7" t="str">
        <f>IFERROR(IF(BJ651-BD680&lt;=0,"",BL651/SQRT(Table_pg10[[#This Row],[Удельное сопротивление грунта, Ом·м]])),BL651/SQRT(Table_pg10[[#This Row],[Удельное сопротивление грунта, Ом·м]]))</f>
        <v/>
      </c>
    </row>
    <row r="652" spans="1:65">
      <c r="A652" s="62"/>
      <c r="B652" s="44"/>
      <c r="C652" s="43"/>
      <c r="D652" s="7" t="str">
        <f t="shared" si="84"/>
        <v/>
      </c>
      <c r="E652" s="7" t="str">
        <f>IFERROR(IF(B652-B651&lt;=0,"",D652/SQRT(Table_pg[[#This Row],[Удельное сопротивление грунта, Ом·м]])),D652/SQRT(Table_pg[[#This Row],[Удельное сопротивление грунта, Ом·м]]))</f>
        <v/>
      </c>
      <c r="G652" s="38"/>
      <c r="H652" s="58"/>
      <c r="I652" s="55"/>
      <c r="J652" s="53" t="str">
        <f t="shared" si="85"/>
        <v/>
      </c>
      <c r="K652" s="7" t="str">
        <f>IFERROR(IF(H652-H651&lt;=0,"",J652/SQRT(Table_pg1[[#This Row],[Удельное сопротивление грунта, Ом·м]])),J652/SQRT(Table_pg1[[#This Row],[Удельное сопротивление грунта, Ом·м]]))</f>
        <v/>
      </c>
      <c r="M652" s="62"/>
      <c r="N652" s="44"/>
      <c r="O652" s="43"/>
      <c r="P652" s="7" t="str">
        <f t="shared" si="86"/>
        <v/>
      </c>
      <c r="Q652" s="7" t="str">
        <f>IFERROR(IF(N652-N651&lt;=0,"",P652/SQRT(Table_pg2[[#This Row],[Удельное сопротивление грунта, Ом·м]])),P652/SQRT(Table_pg2[[#This Row],[Удельное сопротивление грунта, Ом·м]]))</f>
        <v/>
      </c>
      <c r="S652" s="62"/>
      <c r="T652" s="44"/>
      <c r="U652" s="43"/>
      <c r="V652" s="7" t="str">
        <f t="shared" si="87"/>
        <v/>
      </c>
      <c r="W652" s="7" t="str">
        <f>IFERROR(IF(T652-T651&lt;=0,"",V652/SQRT(Table_pg3[[#This Row],[Удельное сопротивление грунта, Ом·м]])),V652/SQRT(Table_pg3[[#This Row],[Удельное сопротивление грунта, Ом·м]]))</f>
        <v/>
      </c>
      <c r="Y652" s="62"/>
      <c r="Z652" s="44"/>
      <c r="AA652" s="43"/>
      <c r="AB652" s="7" t="str">
        <f t="shared" si="90"/>
        <v/>
      </c>
      <c r="AC652" s="7" t="str">
        <f>IFERROR(IF(Z652-Z651&lt;=0,"",AB652/SQRT(Table_pg4[[#This Row],[Удельное сопротивление грунта, Ом·м]])),AB652/SQRT(Table_pg4[[#This Row],[Удельное сопротивление грунта, Ом·м]]))</f>
        <v/>
      </c>
      <c r="AE652" s="62"/>
      <c r="AF652" s="44"/>
      <c r="AG652" s="43"/>
      <c r="AH652" s="7" t="str">
        <f t="shared" si="88"/>
        <v/>
      </c>
      <c r="AI652" s="7" t="str">
        <f>IFERROR(IF(AF652-AF651&lt;=0,"",AH652/SQRT(Table_pg5[[#This Row],[Удельное сопротивление грунта, Ом·м]])),AH652/SQRT(Table_pg5[[#This Row],[Удельное сопротивление грунта, Ом·м]]))</f>
        <v/>
      </c>
      <c r="AK652" s="62"/>
      <c r="AL652" s="44"/>
      <c r="AM652" s="43"/>
      <c r="AN652" s="7" t="str">
        <f t="shared" si="81"/>
        <v/>
      </c>
      <c r="AO652" s="7" t="str">
        <f>IFERROR(IF(AL652-AL651&lt;=0,"",AN652/SQRT(Table_pg6[[#This Row],[Удельное сопротивление грунта, Ом·м]])),AN652/SQRT(Table_pg6[[#This Row],[Удельное сопротивление грунта, Ом·м]]))</f>
        <v/>
      </c>
      <c r="AQ652" s="62"/>
      <c r="AR652" s="44"/>
      <c r="AS652" s="43"/>
      <c r="AT652" s="7" t="str">
        <f t="shared" si="89"/>
        <v/>
      </c>
      <c r="AU652" s="7" t="str">
        <f>IFERROR(IF(AR652-AR651&lt;=0,"",AT652/SQRT(Table_pg7[[#This Row],[Удельное сопротивление грунта, Ом·м]])),AT652/SQRT(Table_pg7[[#This Row],[Удельное сопротивление грунта, Ом·м]]))</f>
        <v/>
      </c>
      <c r="AW652" s="62"/>
      <c r="AX652" s="44"/>
      <c r="AY652" s="43"/>
      <c r="AZ652" s="7" t="str">
        <f t="shared" si="82"/>
        <v/>
      </c>
      <c r="BA652" s="7" t="str">
        <f>IFERROR(IF(AX652-AX651&lt;=0,"",AZ652/SQRT(Table_pg8[[#This Row],[Удельное сопротивление грунта, Ом·м]])),AZ652/SQRT(Table_pg8[[#This Row],[Удельное сопротивление грунта, Ом·м]]))</f>
        <v/>
      </c>
      <c r="BC652" s="62"/>
      <c r="BD652" s="44"/>
      <c r="BE652" s="43"/>
      <c r="BF652" s="7" t="str">
        <f t="shared" si="80"/>
        <v/>
      </c>
      <c r="BG652" s="7" t="str">
        <f>IFERROR(IF(BD652-AX671&lt;=0,"",BF652/SQRT(Table_pg9[[#This Row],[Удельное сопротивление грунта, Ом·м]])),BF652/SQRT(Table_pg9[[#This Row],[Удельное сопротивление грунта, Ом·м]]))</f>
        <v/>
      </c>
      <c r="BI652" s="62"/>
      <c r="BJ652" s="44"/>
      <c r="BK652" s="43"/>
      <c r="BL652" s="7" t="str">
        <f t="shared" si="83"/>
        <v/>
      </c>
      <c r="BM652" s="7" t="str">
        <f>IFERROR(IF(BJ652-BD681&lt;=0,"",BL652/SQRT(Table_pg10[[#This Row],[Удельное сопротивление грунта, Ом·м]])),BL652/SQRT(Table_pg10[[#This Row],[Удельное сопротивление грунта, Ом·м]]))</f>
        <v/>
      </c>
    </row>
    <row r="653" spans="1:65">
      <c r="A653" s="42"/>
      <c r="B653" s="44"/>
      <c r="C653" s="43"/>
      <c r="D653" s="7" t="str">
        <f t="shared" si="84"/>
        <v/>
      </c>
      <c r="E653" s="7" t="str">
        <f>IFERROR(IF(B653-B652&lt;=0,"",D653/SQRT(Table_pg[[#This Row],[Удельное сопротивление грунта, Ом·м]])),D653/SQRT(Table_pg[[#This Row],[Удельное сопротивление грунта, Ом·м]]))</f>
        <v/>
      </c>
      <c r="G653" s="49"/>
      <c r="H653" s="59"/>
      <c r="I653" s="56"/>
      <c r="J653" s="52" t="str">
        <f t="shared" si="85"/>
        <v/>
      </c>
      <c r="K653" s="7" t="str">
        <f>IFERROR(IF(H653-H652&lt;=0,"",J653/SQRT(Table_pg1[[#This Row],[Удельное сопротивление грунта, Ом·м]])),J653/SQRT(Table_pg1[[#This Row],[Удельное сопротивление грунта, Ом·м]]))</f>
        <v/>
      </c>
      <c r="M653" s="42"/>
      <c r="N653" s="44"/>
      <c r="O653" s="43"/>
      <c r="P653" s="7" t="str">
        <f t="shared" si="86"/>
        <v/>
      </c>
      <c r="Q653" s="7" t="str">
        <f>IFERROR(IF(N653-N652&lt;=0,"",P653/SQRT(Table_pg2[[#This Row],[Удельное сопротивление грунта, Ом·м]])),P653/SQRT(Table_pg2[[#This Row],[Удельное сопротивление грунта, Ом·м]]))</f>
        <v/>
      </c>
      <c r="S653" s="42"/>
      <c r="T653" s="44"/>
      <c r="U653" s="43"/>
      <c r="V653" s="7" t="str">
        <f t="shared" si="87"/>
        <v/>
      </c>
      <c r="W653" s="7" t="str">
        <f>IFERROR(IF(T653-T652&lt;=0,"",V653/SQRT(Table_pg3[[#This Row],[Удельное сопротивление грунта, Ом·м]])),V653/SQRT(Table_pg3[[#This Row],[Удельное сопротивление грунта, Ом·м]]))</f>
        <v/>
      </c>
      <c r="Y653" s="42"/>
      <c r="Z653" s="44"/>
      <c r="AA653" s="43"/>
      <c r="AB653" s="7" t="str">
        <f t="shared" si="90"/>
        <v/>
      </c>
      <c r="AC653" s="7" t="str">
        <f>IFERROR(IF(Z653-Z652&lt;=0,"",AB653/SQRT(Table_pg4[[#This Row],[Удельное сопротивление грунта, Ом·м]])),AB653/SQRT(Table_pg4[[#This Row],[Удельное сопротивление грунта, Ом·м]]))</f>
        <v/>
      </c>
      <c r="AE653" s="42"/>
      <c r="AF653" s="44"/>
      <c r="AG653" s="43"/>
      <c r="AH653" s="7" t="str">
        <f t="shared" si="88"/>
        <v/>
      </c>
      <c r="AI653" s="7" t="str">
        <f>IFERROR(IF(AF653-AF652&lt;=0,"",AH653/SQRT(Table_pg5[[#This Row],[Удельное сопротивление грунта, Ом·м]])),AH653/SQRT(Table_pg5[[#This Row],[Удельное сопротивление грунта, Ом·м]]))</f>
        <v/>
      </c>
      <c r="AK653" s="42"/>
      <c r="AL653" s="44"/>
      <c r="AM653" s="43"/>
      <c r="AN653" s="7" t="str">
        <f t="shared" si="81"/>
        <v/>
      </c>
      <c r="AO653" s="7" t="str">
        <f>IFERROR(IF(AL653-AL652&lt;=0,"",AN653/SQRT(Table_pg6[[#This Row],[Удельное сопротивление грунта, Ом·м]])),AN653/SQRT(Table_pg6[[#This Row],[Удельное сопротивление грунта, Ом·м]]))</f>
        <v/>
      </c>
      <c r="AQ653" s="42"/>
      <c r="AR653" s="44"/>
      <c r="AS653" s="43"/>
      <c r="AT653" s="7" t="str">
        <f t="shared" si="89"/>
        <v/>
      </c>
      <c r="AU653" s="7" t="str">
        <f>IFERROR(IF(AR653-AR652&lt;=0,"",AT653/SQRT(Table_pg7[[#This Row],[Удельное сопротивление грунта, Ом·м]])),AT653/SQRT(Table_pg7[[#This Row],[Удельное сопротивление грунта, Ом·м]]))</f>
        <v/>
      </c>
      <c r="AW653" s="42"/>
      <c r="AX653" s="44"/>
      <c r="AY653" s="43"/>
      <c r="AZ653" s="7" t="str">
        <f t="shared" si="82"/>
        <v/>
      </c>
      <c r="BA653" s="7" t="str">
        <f>IFERROR(IF(AX653-AX652&lt;=0,"",AZ653/SQRT(Table_pg8[[#This Row],[Удельное сопротивление грунта, Ом·м]])),AZ653/SQRT(Table_pg8[[#This Row],[Удельное сопротивление грунта, Ом·м]]))</f>
        <v/>
      </c>
      <c r="BC653" s="42"/>
      <c r="BD653" s="44"/>
      <c r="BE653" s="43"/>
      <c r="BF653" s="7" t="str">
        <f t="shared" si="80"/>
        <v/>
      </c>
      <c r="BG653" s="7" t="str">
        <f>IFERROR(IF(BD653-AX672&lt;=0,"",BF653/SQRT(Table_pg9[[#This Row],[Удельное сопротивление грунта, Ом·м]])),BF653/SQRT(Table_pg9[[#This Row],[Удельное сопротивление грунта, Ом·м]]))</f>
        <v/>
      </c>
      <c r="BI653" s="42"/>
      <c r="BJ653" s="44"/>
      <c r="BK653" s="43"/>
      <c r="BL653" s="7" t="str">
        <f t="shared" si="83"/>
        <v/>
      </c>
      <c r="BM653" s="7" t="str">
        <f>IFERROR(IF(BJ653-BD682&lt;=0,"",BL653/SQRT(Table_pg10[[#This Row],[Удельное сопротивление грунта, Ом·м]])),BL653/SQRT(Table_pg10[[#This Row],[Удельное сопротивление грунта, Ом·м]]))</f>
        <v/>
      </c>
    </row>
    <row r="654" spans="1:65">
      <c r="A654" s="62"/>
      <c r="B654" s="44"/>
      <c r="C654" s="43"/>
      <c r="D654" s="7" t="str">
        <f t="shared" si="84"/>
        <v/>
      </c>
      <c r="E654" s="7" t="str">
        <f>IFERROR(IF(B654-B653&lt;=0,"",D654/SQRT(Table_pg[[#This Row],[Удельное сопротивление грунта, Ом·м]])),D654/SQRT(Table_pg[[#This Row],[Удельное сопротивление грунта, Ом·м]]))</f>
        <v/>
      </c>
      <c r="G654" s="38"/>
      <c r="H654" s="58"/>
      <c r="I654" s="55"/>
      <c r="J654" s="53" t="str">
        <f t="shared" si="85"/>
        <v/>
      </c>
      <c r="K654" s="7" t="str">
        <f>IFERROR(IF(H654-H653&lt;=0,"",J654/SQRT(Table_pg1[[#This Row],[Удельное сопротивление грунта, Ом·м]])),J654/SQRT(Table_pg1[[#This Row],[Удельное сопротивление грунта, Ом·м]]))</f>
        <v/>
      </c>
      <c r="M654" s="62"/>
      <c r="N654" s="44"/>
      <c r="O654" s="43"/>
      <c r="P654" s="7" t="str">
        <f t="shared" si="86"/>
        <v/>
      </c>
      <c r="Q654" s="7" t="str">
        <f>IFERROR(IF(N654-N653&lt;=0,"",P654/SQRT(Table_pg2[[#This Row],[Удельное сопротивление грунта, Ом·м]])),P654/SQRT(Table_pg2[[#This Row],[Удельное сопротивление грунта, Ом·м]]))</f>
        <v/>
      </c>
      <c r="S654" s="62"/>
      <c r="T654" s="44"/>
      <c r="U654" s="43"/>
      <c r="V654" s="7" t="str">
        <f t="shared" si="87"/>
        <v/>
      </c>
      <c r="W654" s="7" t="str">
        <f>IFERROR(IF(T654-T653&lt;=0,"",V654/SQRT(Table_pg3[[#This Row],[Удельное сопротивление грунта, Ом·м]])),V654/SQRT(Table_pg3[[#This Row],[Удельное сопротивление грунта, Ом·м]]))</f>
        <v/>
      </c>
      <c r="Y654" s="62"/>
      <c r="Z654" s="44"/>
      <c r="AA654" s="43"/>
      <c r="AB654" s="7" t="str">
        <f t="shared" si="90"/>
        <v/>
      </c>
      <c r="AC654" s="7" t="str">
        <f>IFERROR(IF(Z654-Z653&lt;=0,"",AB654/SQRT(Table_pg4[[#This Row],[Удельное сопротивление грунта, Ом·м]])),AB654/SQRT(Table_pg4[[#This Row],[Удельное сопротивление грунта, Ом·м]]))</f>
        <v/>
      </c>
      <c r="AE654" s="62"/>
      <c r="AF654" s="44"/>
      <c r="AG654" s="43"/>
      <c r="AH654" s="7" t="str">
        <f t="shared" si="88"/>
        <v/>
      </c>
      <c r="AI654" s="7" t="str">
        <f>IFERROR(IF(AF654-AF653&lt;=0,"",AH654/SQRT(Table_pg5[[#This Row],[Удельное сопротивление грунта, Ом·м]])),AH654/SQRT(Table_pg5[[#This Row],[Удельное сопротивление грунта, Ом·м]]))</f>
        <v/>
      </c>
      <c r="AK654" s="62"/>
      <c r="AL654" s="44"/>
      <c r="AM654" s="43"/>
      <c r="AN654" s="7" t="str">
        <f t="shared" si="81"/>
        <v/>
      </c>
      <c r="AO654" s="7" t="str">
        <f>IFERROR(IF(AL654-AL653&lt;=0,"",AN654/SQRT(Table_pg6[[#This Row],[Удельное сопротивление грунта, Ом·м]])),AN654/SQRT(Table_pg6[[#This Row],[Удельное сопротивление грунта, Ом·м]]))</f>
        <v/>
      </c>
      <c r="AQ654" s="62"/>
      <c r="AR654" s="44"/>
      <c r="AS654" s="43"/>
      <c r="AT654" s="7" t="str">
        <f t="shared" si="89"/>
        <v/>
      </c>
      <c r="AU654" s="7" t="str">
        <f>IFERROR(IF(AR654-AR653&lt;=0,"",AT654/SQRT(Table_pg7[[#This Row],[Удельное сопротивление грунта, Ом·м]])),AT654/SQRT(Table_pg7[[#This Row],[Удельное сопротивление грунта, Ом·м]]))</f>
        <v/>
      </c>
      <c r="AW654" s="62"/>
      <c r="AX654" s="44"/>
      <c r="AY654" s="43"/>
      <c r="AZ654" s="7" t="str">
        <f t="shared" si="82"/>
        <v/>
      </c>
      <c r="BA654" s="7" t="str">
        <f>IFERROR(IF(AX654-AX653&lt;=0,"",AZ654/SQRT(Table_pg8[[#This Row],[Удельное сопротивление грунта, Ом·м]])),AZ654/SQRT(Table_pg8[[#This Row],[Удельное сопротивление грунта, Ом·м]]))</f>
        <v/>
      </c>
      <c r="BC654" s="62"/>
      <c r="BD654" s="44"/>
      <c r="BE654" s="43"/>
      <c r="BF654" s="7" t="str">
        <f t="shared" si="80"/>
        <v/>
      </c>
      <c r="BG654" s="7" t="str">
        <f>IFERROR(IF(BD654-AX673&lt;=0,"",BF654/SQRT(Table_pg9[[#This Row],[Удельное сопротивление грунта, Ом·м]])),BF654/SQRT(Table_pg9[[#This Row],[Удельное сопротивление грунта, Ом·м]]))</f>
        <v/>
      </c>
      <c r="BI654" s="62"/>
      <c r="BJ654" s="44"/>
      <c r="BK654" s="43"/>
      <c r="BL654" s="7" t="str">
        <f t="shared" si="83"/>
        <v/>
      </c>
      <c r="BM654" s="7" t="str">
        <f>IFERROR(IF(BJ654-BD683&lt;=0,"",BL654/SQRT(Table_pg10[[#This Row],[Удельное сопротивление грунта, Ом·м]])),BL654/SQRT(Table_pg10[[#This Row],[Удельное сопротивление грунта, Ом·м]]))</f>
        <v/>
      </c>
    </row>
    <row r="655" spans="1:65">
      <c r="A655" s="42"/>
      <c r="B655" s="44"/>
      <c r="C655" s="43"/>
      <c r="D655" s="7" t="str">
        <f t="shared" si="84"/>
        <v/>
      </c>
      <c r="E655" s="7" t="str">
        <f>IFERROR(IF(B655-B654&lt;=0,"",D655/SQRT(Table_pg[[#This Row],[Удельное сопротивление грунта, Ом·м]])),D655/SQRT(Table_pg[[#This Row],[Удельное сопротивление грунта, Ом·м]]))</f>
        <v/>
      </c>
      <c r="G655" s="49"/>
      <c r="H655" s="59"/>
      <c r="I655" s="56"/>
      <c r="J655" s="52" t="str">
        <f t="shared" si="85"/>
        <v/>
      </c>
      <c r="K655" s="7" t="str">
        <f>IFERROR(IF(H655-H654&lt;=0,"",J655/SQRT(Table_pg1[[#This Row],[Удельное сопротивление грунта, Ом·м]])),J655/SQRT(Table_pg1[[#This Row],[Удельное сопротивление грунта, Ом·м]]))</f>
        <v/>
      </c>
      <c r="M655" s="42"/>
      <c r="N655" s="44"/>
      <c r="O655" s="43"/>
      <c r="P655" s="7" t="str">
        <f t="shared" si="86"/>
        <v/>
      </c>
      <c r="Q655" s="7" t="str">
        <f>IFERROR(IF(N655-N654&lt;=0,"",P655/SQRT(Table_pg2[[#This Row],[Удельное сопротивление грунта, Ом·м]])),P655/SQRT(Table_pg2[[#This Row],[Удельное сопротивление грунта, Ом·м]]))</f>
        <v/>
      </c>
      <c r="S655" s="42"/>
      <c r="T655" s="44"/>
      <c r="U655" s="43"/>
      <c r="V655" s="7" t="str">
        <f t="shared" si="87"/>
        <v/>
      </c>
      <c r="W655" s="7" t="str">
        <f>IFERROR(IF(T655-T654&lt;=0,"",V655/SQRT(Table_pg3[[#This Row],[Удельное сопротивление грунта, Ом·м]])),V655/SQRT(Table_pg3[[#This Row],[Удельное сопротивление грунта, Ом·м]]))</f>
        <v/>
      </c>
      <c r="Y655" s="42"/>
      <c r="Z655" s="44"/>
      <c r="AA655" s="43"/>
      <c r="AB655" s="7" t="str">
        <f t="shared" si="90"/>
        <v/>
      </c>
      <c r="AC655" s="7" t="str">
        <f>IFERROR(IF(Z655-Z654&lt;=0,"",AB655/SQRT(Table_pg4[[#This Row],[Удельное сопротивление грунта, Ом·м]])),AB655/SQRT(Table_pg4[[#This Row],[Удельное сопротивление грунта, Ом·м]]))</f>
        <v/>
      </c>
      <c r="AE655" s="42"/>
      <c r="AF655" s="44"/>
      <c r="AG655" s="43"/>
      <c r="AH655" s="7" t="str">
        <f t="shared" si="88"/>
        <v/>
      </c>
      <c r="AI655" s="7" t="str">
        <f>IFERROR(IF(AF655-AF654&lt;=0,"",AH655/SQRT(Table_pg5[[#This Row],[Удельное сопротивление грунта, Ом·м]])),AH655/SQRT(Table_pg5[[#This Row],[Удельное сопротивление грунта, Ом·м]]))</f>
        <v/>
      </c>
      <c r="AK655" s="42"/>
      <c r="AL655" s="44"/>
      <c r="AM655" s="43"/>
      <c r="AN655" s="7" t="str">
        <f t="shared" si="81"/>
        <v/>
      </c>
      <c r="AO655" s="7" t="str">
        <f>IFERROR(IF(AL655-AL654&lt;=0,"",AN655/SQRT(Table_pg6[[#This Row],[Удельное сопротивление грунта, Ом·м]])),AN655/SQRT(Table_pg6[[#This Row],[Удельное сопротивление грунта, Ом·м]]))</f>
        <v/>
      </c>
      <c r="AQ655" s="42"/>
      <c r="AR655" s="44"/>
      <c r="AS655" s="43"/>
      <c r="AT655" s="7" t="str">
        <f t="shared" si="89"/>
        <v/>
      </c>
      <c r="AU655" s="7" t="str">
        <f>IFERROR(IF(AR655-AR654&lt;=0,"",AT655/SQRT(Table_pg7[[#This Row],[Удельное сопротивление грунта, Ом·м]])),AT655/SQRT(Table_pg7[[#This Row],[Удельное сопротивление грунта, Ом·м]]))</f>
        <v/>
      </c>
      <c r="AW655" s="42"/>
      <c r="AX655" s="44"/>
      <c r="AY655" s="43"/>
      <c r="AZ655" s="7" t="str">
        <f t="shared" si="82"/>
        <v/>
      </c>
      <c r="BA655" s="7" t="str">
        <f>IFERROR(IF(AX655-AX654&lt;=0,"",AZ655/SQRT(Table_pg8[[#This Row],[Удельное сопротивление грунта, Ом·м]])),AZ655/SQRT(Table_pg8[[#This Row],[Удельное сопротивление грунта, Ом·м]]))</f>
        <v/>
      </c>
      <c r="BC655" s="42"/>
      <c r="BD655" s="44"/>
      <c r="BE655" s="43"/>
      <c r="BF655" s="7" t="str">
        <f t="shared" si="80"/>
        <v/>
      </c>
      <c r="BG655" s="7" t="str">
        <f>IFERROR(IF(BD655-AX674&lt;=0,"",BF655/SQRT(Table_pg9[[#This Row],[Удельное сопротивление грунта, Ом·м]])),BF655/SQRT(Table_pg9[[#This Row],[Удельное сопротивление грунта, Ом·м]]))</f>
        <v/>
      </c>
      <c r="BI655" s="42"/>
      <c r="BJ655" s="44"/>
      <c r="BK655" s="43"/>
      <c r="BL655" s="7" t="str">
        <f t="shared" si="83"/>
        <v/>
      </c>
      <c r="BM655" s="7" t="str">
        <f>IFERROR(IF(BJ655-BD684&lt;=0,"",BL655/SQRT(Table_pg10[[#This Row],[Удельное сопротивление грунта, Ом·м]])),BL655/SQRT(Table_pg10[[#This Row],[Удельное сопротивление грунта, Ом·м]]))</f>
        <v/>
      </c>
    </row>
    <row r="656" spans="1:65">
      <c r="A656" s="62"/>
      <c r="B656" s="44"/>
      <c r="C656" s="43"/>
      <c r="D656" s="7" t="str">
        <f t="shared" si="84"/>
        <v/>
      </c>
      <c r="E656" s="7" t="str">
        <f>IFERROR(IF(B656-B655&lt;=0,"",D656/SQRT(Table_pg[[#This Row],[Удельное сопротивление грунта, Ом·м]])),D656/SQRT(Table_pg[[#This Row],[Удельное сопротивление грунта, Ом·м]]))</f>
        <v/>
      </c>
      <c r="G656" s="38"/>
      <c r="H656" s="58"/>
      <c r="I656" s="55"/>
      <c r="J656" s="53" t="str">
        <f t="shared" si="85"/>
        <v/>
      </c>
      <c r="K656" s="7" t="str">
        <f>IFERROR(IF(H656-H655&lt;=0,"",J656/SQRT(Table_pg1[[#This Row],[Удельное сопротивление грунта, Ом·м]])),J656/SQRT(Table_pg1[[#This Row],[Удельное сопротивление грунта, Ом·м]]))</f>
        <v/>
      </c>
      <c r="M656" s="62"/>
      <c r="N656" s="44"/>
      <c r="O656" s="43"/>
      <c r="P656" s="7" t="str">
        <f t="shared" si="86"/>
        <v/>
      </c>
      <c r="Q656" s="7" t="str">
        <f>IFERROR(IF(N656-N655&lt;=0,"",P656/SQRT(Table_pg2[[#This Row],[Удельное сопротивление грунта, Ом·м]])),P656/SQRT(Table_pg2[[#This Row],[Удельное сопротивление грунта, Ом·м]]))</f>
        <v/>
      </c>
      <c r="S656" s="62"/>
      <c r="T656" s="44"/>
      <c r="U656" s="43"/>
      <c r="V656" s="7" t="str">
        <f t="shared" si="87"/>
        <v/>
      </c>
      <c r="W656" s="7" t="str">
        <f>IFERROR(IF(T656-T655&lt;=0,"",V656/SQRT(Table_pg3[[#This Row],[Удельное сопротивление грунта, Ом·м]])),V656/SQRT(Table_pg3[[#This Row],[Удельное сопротивление грунта, Ом·м]]))</f>
        <v/>
      </c>
      <c r="Y656" s="62"/>
      <c r="Z656" s="44"/>
      <c r="AA656" s="43"/>
      <c r="AB656" s="7" t="str">
        <f t="shared" si="90"/>
        <v/>
      </c>
      <c r="AC656" s="7" t="str">
        <f>IFERROR(IF(Z656-Z655&lt;=0,"",AB656/SQRT(Table_pg4[[#This Row],[Удельное сопротивление грунта, Ом·м]])),AB656/SQRT(Table_pg4[[#This Row],[Удельное сопротивление грунта, Ом·м]]))</f>
        <v/>
      </c>
      <c r="AE656" s="62"/>
      <c r="AF656" s="44"/>
      <c r="AG656" s="43"/>
      <c r="AH656" s="7" t="str">
        <f t="shared" si="88"/>
        <v/>
      </c>
      <c r="AI656" s="7" t="str">
        <f>IFERROR(IF(AF656-AF655&lt;=0,"",AH656/SQRT(Table_pg5[[#This Row],[Удельное сопротивление грунта, Ом·м]])),AH656/SQRT(Table_pg5[[#This Row],[Удельное сопротивление грунта, Ом·м]]))</f>
        <v/>
      </c>
      <c r="AK656" s="62"/>
      <c r="AL656" s="44"/>
      <c r="AM656" s="43"/>
      <c r="AN656" s="7" t="str">
        <f t="shared" si="81"/>
        <v/>
      </c>
      <c r="AO656" s="7" t="str">
        <f>IFERROR(IF(AL656-AL655&lt;=0,"",AN656/SQRT(Table_pg6[[#This Row],[Удельное сопротивление грунта, Ом·м]])),AN656/SQRT(Table_pg6[[#This Row],[Удельное сопротивление грунта, Ом·м]]))</f>
        <v/>
      </c>
      <c r="AQ656" s="62"/>
      <c r="AR656" s="44"/>
      <c r="AS656" s="43"/>
      <c r="AT656" s="7" t="str">
        <f t="shared" si="89"/>
        <v/>
      </c>
      <c r="AU656" s="7" t="str">
        <f>IFERROR(IF(AR656-AR655&lt;=0,"",AT656/SQRT(Table_pg7[[#This Row],[Удельное сопротивление грунта, Ом·м]])),AT656/SQRT(Table_pg7[[#This Row],[Удельное сопротивление грунта, Ом·м]]))</f>
        <v/>
      </c>
      <c r="AW656" s="62"/>
      <c r="AX656" s="44"/>
      <c r="AY656" s="43"/>
      <c r="AZ656" s="7" t="str">
        <f t="shared" si="82"/>
        <v/>
      </c>
      <c r="BA656" s="7" t="str">
        <f>IFERROR(IF(AX656-AX655&lt;=0,"",AZ656/SQRT(Table_pg8[[#This Row],[Удельное сопротивление грунта, Ом·м]])),AZ656/SQRT(Table_pg8[[#This Row],[Удельное сопротивление грунта, Ом·м]]))</f>
        <v/>
      </c>
      <c r="BC656" s="62"/>
      <c r="BD656" s="44"/>
      <c r="BE656" s="43"/>
      <c r="BF656" s="7" t="str">
        <f t="shared" si="80"/>
        <v/>
      </c>
      <c r="BG656" s="7" t="str">
        <f>IFERROR(IF(BD656-AX675&lt;=0,"",BF656/SQRT(Table_pg9[[#This Row],[Удельное сопротивление грунта, Ом·м]])),BF656/SQRT(Table_pg9[[#This Row],[Удельное сопротивление грунта, Ом·м]]))</f>
        <v/>
      </c>
      <c r="BI656" s="62"/>
      <c r="BJ656" s="44"/>
      <c r="BK656" s="43"/>
      <c r="BL656" s="7" t="str">
        <f t="shared" si="83"/>
        <v/>
      </c>
      <c r="BM656" s="7" t="str">
        <f>IFERROR(IF(BJ656-BD685&lt;=0,"",BL656/SQRT(Table_pg10[[#This Row],[Удельное сопротивление грунта, Ом·м]])),BL656/SQRT(Table_pg10[[#This Row],[Удельное сопротивление грунта, Ом·м]]))</f>
        <v/>
      </c>
    </row>
    <row r="657" spans="1:65">
      <c r="A657" s="42"/>
      <c r="B657" s="44"/>
      <c r="C657" s="43"/>
      <c r="D657" s="7" t="str">
        <f t="shared" si="84"/>
        <v/>
      </c>
      <c r="E657" s="7" t="str">
        <f>IFERROR(IF(B657-B656&lt;=0,"",D657/SQRT(Table_pg[[#This Row],[Удельное сопротивление грунта, Ом·м]])),D657/SQRT(Table_pg[[#This Row],[Удельное сопротивление грунта, Ом·м]]))</f>
        <v/>
      </c>
      <c r="G657" s="49"/>
      <c r="H657" s="59"/>
      <c r="I657" s="56"/>
      <c r="J657" s="52" t="str">
        <f t="shared" si="85"/>
        <v/>
      </c>
      <c r="K657" s="7" t="str">
        <f>IFERROR(IF(H657-H656&lt;=0,"",J657/SQRT(Table_pg1[[#This Row],[Удельное сопротивление грунта, Ом·м]])),J657/SQRT(Table_pg1[[#This Row],[Удельное сопротивление грунта, Ом·м]]))</f>
        <v/>
      </c>
      <c r="M657" s="42"/>
      <c r="N657" s="44"/>
      <c r="O657" s="43"/>
      <c r="P657" s="7" t="str">
        <f t="shared" si="86"/>
        <v/>
      </c>
      <c r="Q657" s="7" t="str">
        <f>IFERROR(IF(N657-N656&lt;=0,"",P657/SQRT(Table_pg2[[#This Row],[Удельное сопротивление грунта, Ом·м]])),P657/SQRT(Table_pg2[[#This Row],[Удельное сопротивление грунта, Ом·м]]))</f>
        <v/>
      </c>
      <c r="S657" s="42"/>
      <c r="T657" s="44"/>
      <c r="U657" s="43"/>
      <c r="V657" s="7" t="str">
        <f t="shared" si="87"/>
        <v/>
      </c>
      <c r="W657" s="7" t="str">
        <f>IFERROR(IF(T657-T656&lt;=0,"",V657/SQRT(Table_pg3[[#This Row],[Удельное сопротивление грунта, Ом·м]])),V657/SQRT(Table_pg3[[#This Row],[Удельное сопротивление грунта, Ом·м]]))</f>
        <v/>
      </c>
      <c r="Y657" s="42"/>
      <c r="Z657" s="44"/>
      <c r="AA657" s="43"/>
      <c r="AB657" s="7" t="str">
        <f t="shared" si="90"/>
        <v/>
      </c>
      <c r="AC657" s="7" t="str">
        <f>IFERROR(IF(Z657-Z656&lt;=0,"",AB657/SQRT(Table_pg4[[#This Row],[Удельное сопротивление грунта, Ом·м]])),AB657/SQRT(Table_pg4[[#This Row],[Удельное сопротивление грунта, Ом·м]]))</f>
        <v/>
      </c>
      <c r="AE657" s="42"/>
      <c r="AF657" s="44"/>
      <c r="AG657" s="43"/>
      <c r="AH657" s="7" t="str">
        <f t="shared" si="88"/>
        <v/>
      </c>
      <c r="AI657" s="7" t="str">
        <f>IFERROR(IF(AF657-AF656&lt;=0,"",AH657/SQRT(Table_pg5[[#This Row],[Удельное сопротивление грунта, Ом·м]])),AH657/SQRT(Table_pg5[[#This Row],[Удельное сопротивление грунта, Ом·м]]))</f>
        <v/>
      </c>
      <c r="AK657" s="42"/>
      <c r="AL657" s="44"/>
      <c r="AM657" s="43"/>
      <c r="AN657" s="7" t="str">
        <f t="shared" si="81"/>
        <v/>
      </c>
      <c r="AO657" s="7" t="str">
        <f>IFERROR(IF(AL657-AL656&lt;=0,"",AN657/SQRT(Table_pg6[[#This Row],[Удельное сопротивление грунта, Ом·м]])),AN657/SQRT(Table_pg6[[#This Row],[Удельное сопротивление грунта, Ом·м]]))</f>
        <v/>
      </c>
      <c r="AQ657" s="42"/>
      <c r="AR657" s="44"/>
      <c r="AS657" s="43"/>
      <c r="AT657" s="7" t="str">
        <f t="shared" si="89"/>
        <v/>
      </c>
      <c r="AU657" s="7" t="str">
        <f>IFERROR(IF(AR657-AR656&lt;=0,"",AT657/SQRT(Table_pg7[[#This Row],[Удельное сопротивление грунта, Ом·м]])),AT657/SQRT(Table_pg7[[#This Row],[Удельное сопротивление грунта, Ом·м]]))</f>
        <v/>
      </c>
      <c r="AW657" s="42"/>
      <c r="AX657" s="44"/>
      <c r="AY657" s="43"/>
      <c r="AZ657" s="7" t="str">
        <f t="shared" si="82"/>
        <v/>
      </c>
      <c r="BA657" s="7" t="str">
        <f>IFERROR(IF(AX657-AX656&lt;=0,"",AZ657/SQRT(Table_pg8[[#This Row],[Удельное сопротивление грунта, Ом·м]])),AZ657/SQRT(Table_pg8[[#This Row],[Удельное сопротивление грунта, Ом·м]]))</f>
        <v/>
      </c>
      <c r="BC657" s="42"/>
      <c r="BD657" s="44"/>
      <c r="BE657" s="43"/>
      <c r="BF657" s="7" t="str">
        <f t="shared" si="80"/>
        <v/>
      </c>
      <c r="BG657" s="7" t="str">
        <f>IFERROR(IF(BD657-AX676&lt;=0,"",BF657/SQRT(Table_pg9[[#This Row],[Удельное сопротивление грунта, Ом·м]])),BF657/SQRT(Table_pg9[[#This Row],[Удельное сопротивление грунта, Ом·м]]))</f>
        <v/>
      </c>
      <c r="BI657" s="42"/>
      <c r="BJ657" s="44"/>
      <c r="BK657" s="43"/>
      <c r="BL657" s="7" t="str">
        <f t="shared" si="83"/>
        <v/>
      </c>
      <c r="BM657" s="7" t="str">
        <f>IFERROR(IF(BJ657-BD686&lt;=0,"",BL657/SQRT(Table_pg10[[#This Row],[Удельное сопротивление грунта, Ом·м]])),BL657/SQRT(Table_pg10[[#This Row],[Удельное сопротивление грунта, Ом·м]]))</f>
        <v/>
      </c>
    </row>
    <row r="658" spans="1:65">
      <c r="A658" s="62"/>
      <c r="B658" s="44"/>
      <c r="C658" s="43"/>
      <c r="D658" s="7" t="str">
        <f t="shared" si="84"/>
        <v/>
      </c>
      <c r="E658" s="7" t="str">
        <f>IFERROR(IF(B658-B657&lt;=0,"",D658/SQRT(Table_pg[[#This Row],[Удельное сопротивление грунта, Ом·м]])),D658/SQRT(Table_pg[[#This Row],[Удельное сопротивление грунта, Ом·м]]))</f>
        <v/>
      </c>
      <c r="G658" s="38"/>
      <c r="H658" s="58"/>
      <c r="I658" s="55"/>
      <c r="J658" s="53" t="str">
        <f t="shared" si="85"/>
        <v/>
      </c>
      <c r="K658" s="7" t="str">
        <f>IFERROR(IF(H658-H657&lt;=0,"",J658/SQRT(Table_pg1[[#This Row],[Удельное сопротивление грунта, Ом·м]])),J658/SQRT(Table_pg1[[#This Row],[Удельное сопротивление грунта, Ом·м]]))</f>
        <v/>
      </c>
      <c r="M658" s="62"/>
      <c r="N658" s="44"/>
      <c r="O658" s="43"/>
      <c r="P658" s="7" t="str">
        <f t="shared" si="86"/>
        <v/>
      </c>
      <c r="Q658" s="7" t="str">
        <f>IFERROR(IF(N658-N657&lt;=0,"",P658/SQRT(Table_pg2[[#This Row],[Удельное сопротивление грунта, Ом·м]])),P658/SQRT(Table_pg2[[#This Row],[Удельное сопротивление грунта, Ом·м]]))</f>
        <v/>
      </c>
      <c r="S658" s="62"/>
      <c r="T658" s="44"/>
      <c r="U658" s="43"/>
      <c r="V658" s="7" t="str">
        <f t="shared" si="87"/>
        <v/>
      </c>
      <c r="W658" s="7" t="str">
        <f>IFERROR(IF(T658-T657&lt;=0,"",V658/SQRT(Table_pg3[[#This Row],[Удельное сопротивление грунта, Ом·м]])),V658/SQRT(Table_pg3[[#This Row],[Удельное сопротивление грунта, Ом·м]]))</f>
        <v/>
      </c>
      <c r="Y658" s="62"/>
      <c r="Z658" s="44"/>
      <c r="AA658" s="43"/>
      <c r="AB658" s="7" t="str">
        <f t="shared" si="90"/>
        <v/>
      </c>
      <c r="AC658" s="7" t="str">
        <f>IFERROR(IF(Z658-Z657&lt;=0,"",AB658/SQRT(Table_pg4[[#This Row],[Удельное сопротивление грунта, Ом·м]])),AB658/SQRT(Table_pg4[[#This Row],[Удельное сопротивление грунта, Ом·м]]))</f>
        <v/>
      </c>
      <c r="AE658" s="62"/>
      <c r="AF658" s="44"/>
      <c r="AG658" s="43"/>
      <c r="AH658" s="7" t="str">
        <f t="shared" si="88"/>
        <v/>
      </c>
      <c r="AI658" s="7" t="str">
        <f>IFERROR(IF(AF658-AF657&lt;=0,"",AH658/SQRT(Table_pg5[[#This Row],[Удельное сопротивление грунта, Ом·м]])),AH658/SQRT(Table_pg5[[#This Row],[Удельное сопротивление грунта, Ом·м]]))</f>
        <v/>
      </c>
      <c r="AK658" s="62"/>
      <c r="AL658" s="44"/>
      <c r="AM658" s="43"/>
      <c r="AN658" s="7" t="str">
        <f t="shared" si="81"/>
        <v/>
      </c>
      <c r="AO658" s="7" t="str">
        <f>IFERROR(IF(AL658-AL657&lt;=0,"",AN658/SQRT(Table_pg6[[#This Row],[Удельное сопротивление грунта, Ом·м]])),AN658/SQRT(Table_pg6[[#This Row],[Удельное сопротивление грунта, Ом·м]]))</f>
        <v/>
      </c>
      <c r="AQ658" s="62"/>
      <c r="AR658" s="44"/>
      <c r="AS658" s="43"/>
      <c r="AT658" s="7" t="str">
        <f t="shared" si="89"/>
        <v/>
      </c>
      <c r="AU658" s="7" t="str">
        <f>IFERROR(IF(AR658-AR657&lt;=0,"",AT658/SQRT(Table_pg7[[#This Row],[Удельное сопротивление грунта, Ом·м]])),AT658/SQRT(Table_pg7[[#This Row],[Удельное сопротивление грунта, Ом·м]]))</f>
        <v/>
      </c>
      <c r="AW658" s="62"/>
      <c r="AX658" s="44"/>
      <c r="AY658" s="43"/>
      <c r="AZ658" s="7" t="str">
        <f t="shared" si="82"/>
        <v/>
      </c>
      <c r="BA658" s="7" t="str">
        <f>IFERROR(IF(AX658-AX657&lt;=0,"",AZ658/SQRT(Table_pg8[[#This Row],[Удельное сопротивление грунта, Ом·м]])),AZ658/SQRT(Table_pg8[[#This Row],[Удельное сопротивление грунта, Ом·м]]))</f>
        <v/>
      </c>
      <c r="BC658" s="62"/>
      <c r="BD658" s="44"/>
      <c r="BE658" s="43"/>
      <c r="BF658" s="7" t="str">
        <f t="shared" si="80"/>
        <v/>
      </c>
      <c r="BG658" s="7" t="str">
        <f>IFERROR(IF(BD658-AX677&lt;=0,"",BF658/SQRT(Table_pg9[[#This Row],[Удельное сопротивление грунта, Ом·м]])),BF658/SQRT(Table_pg9[[#This Row],[Удельное сопротивление грунта, Ом·м]]))</f>
        <v/>
      </c>
      <c r="BI658" s="62"/>
      <c r="BJ658" s="44"/>
      <c r="BK658" s="43"/>
      <c r="BL658" s="7" t="str">
        <f t="shared" si="83"/>
        <v/>
      </c>
      <c r="BM658" s="7" t="str">
        <f>IFERROR(IF(BJ658-BD687&lt;=0,"",BL658/SQRT(Table_pg10[[#This Row],[Удельное сопротивление грунта, Ом·м]])),BL658/SQRT(Table_pg10[[#This Row],[Удельное сопротивление грунта, Ом·м]]))</f>
        <v/>
      </c>
    </row>
    <row r="659" spans="1:65">
      <c r="A659" s="42"/>
      <c r="B659" s="44"/>
      <c r="C659" s="43"/>
      <c r="D659" s="7" t="str">
        <f t="shared" si="84"/>
        <v/>
      </c>
      <c r="E659" s="7" t="str">
        <f>IFERROR(IF(B659-B658&lt;=0,"",D659/SQRT(Table_pg[[#This Row],[Удельное сопротивление грунта, Ом·м]])),D659/SQRT(Table_pg[[#This Row],[Удельное сопротивление грунта, Ом·м]]))</f>
        <v/>
      </c>
      <c r="G659" s="49"/>
      <c r="H659" s="59"/>
      <c r="I659" s="56"/>
      <c r="J659" s="52" t="str">
        <f t="shared" si="85"/>
        <v/>
      </c>
      <c r="K659" s="7" t="str">
        <f>IFERROR(IF(H659-H658&lt;=0,"",J659/SQRT(Table_pg1[[#This Row],[Удельное сопротивление грунта, Ом·м]])),J659/SQRT(Table_pg1[[#This Row],[Удельное сопротивление грунта, Ом·м]]))</f>
        <v/>
      </c>
      <c r="M659" s="42"/>
      <c r="N659" s="44"/>
      <c r="O659" s="43"/>
      <c r="P659" s="7" t="str">
        <f t="shared" si="86"/>
        <v/>
      </c>
      <c r="Q659" s="7" t="str">
        <f>IFERROR(IF(N659-N658&lt;=0,"",P659/SQRT(Table_pg2[[#This Row],[Удельное сопротивление грунта, Ом·м]])),P659/SQRT(Table_pg2[[#This Row],[Удельное сопротивление грунта, Ом·м]]))</f>
        <v/>
      </c>
      <c r="S659" s="42"/>
      <c r="T659" s="44"/>
      <c r="U659" s="43"/>
      <c r="V659" s="7" t="str">
        <f t="shared" si="87"/>
        <v/>
      </c>
      <c r="W659" s="7" t="str">
        <f>IFERROR(IF(T659-T658&lt;=0,"",V659/SQRT(Table_pg3[[#This Row],[Удельное сопротивление грунта, Ом·м]])),V659/SQRT(Table_pg3[[#This Row],[Удельное сопротивление грунта, Ом·м]]))</f>
        <v/>
      </c>
      <c r="Y659" s="42"/>
      <c r="Z659" s="44"/>
      <c r="AA659" s="43"/>
      <c r="AB659" s="7" t="str">
        <f t="shared" si="90"/>
        <v/>
      </c>
      <c r="AC659" s="7" t="str">
        <f>IFERROR(IF(Z659-Z658&lt;=0,"",AB659/SQRT(Table_pg4[[#This Row],[Удельное сопротивление грунта, Ом·м]])),AB659/SQRT(Table_pg4[[#This Row],[Удельное сопротивление грунта, Ом·м]]))</f>
        <v/>
      </c>
      <c r="AE659" s="42"/>
      <c r="AF659" s="44"/>
      <c r="AG659" s="43"/>
      <c r="AH659" s="7" t="str">
        <f t="shared" si="88"/>
        <v/>
      </c>
      <c r="AI659" s="7" t="str">
        <f>IFERROR(IF(AF659-AF658&lt;=0,"",AH659/SQRT(Table_pg5[[#This Row],[Удельное сопротивление грунта, Ом·м]])),AH659/SQRT(Table_pg5[[#This Row],[Удельное сопротивление грунта, Ом·м]]))</f>
        <v/>
      </c>
      <c r="AK659" s="42"/>
      <c r="AL659" s="44"/>
      <c r="AM659" s="43"/>
      <c r="AN659" s="7" t="str">
        <f t="shared" si="81"/>
        <v/>
      </c>
      <c r="AO659" s="7" t="str">
        <f>IFERROR(IF(AL659-AL658&lt;=0,"",AN659/SQRT(Table_pg6[[#This Row],[Удельное сопротивление грунта, Ом·м]])),AN659/SQRT(Table_pg6[[#This Row],[Удельное сопротивление грунта, Ом·м]]))</f>
        <v/>
      </c>
      <c r="AQ659" s="42"/>
      <c r="AR659" s="44"/>
      <c r="AS659" s="43"/>
      <c r="AT659" s="7" t="str">
        <f t="shared" si="89"/>
        <v/>
      </c>
      <c r="AU659" s="7" t="str">
        <f>IFERROR(IF(AR659-AR658&lt;=0,"",AT659/SQRT(Table_pg7[[#This Row],[Удельное сопротивление грунта, Ом·м]])),AT659/SQRT(Table_pg7[[#This Row],[Удельное сопротивление грунта, Ом·м]]))</f>
        <v/>
      </c>
      <c r="AW659" s="42"/>
      <c r="AX659" s="44"/>
      <c r="AY659" s="43"/>
      <c r="AZ659" s="7" t="str">
        <f t="shared" si="82"/>
        <v/>
      </c>
      <c r="BA659" s="7" t="str">
        <f>IFERROR(IF(AX659-AX658&lt;=0,"",AZ659/SQRT(Table_pg8[[#This Row],[Удельное сопротивление грунта, Ом·м]])),AZ659/SQRT(Table_pg8[[#This Row],[Удельное сопротивление грунта, Ом·м]]))</f>
        <v/>
      </c>
      <c r="BC659" s="42"/>
      <c r="BD659" s="44"/>
      <c r="BE659" s="43"/>
      <c r="BF659" s="7" t="str">
        <f t="shared" si="80"/>
        <v/>
      </c>
      <c r="BG659" s="7" t="str">
        <f>IFERROR(IF(BD659-AX678&lt;=0,"",BF659/SQRT(Table_pg9[[#This Row],[Удельное сопротивление грунта, Ом·м]])),BF659/SQRT(Table_pg9[[#This Row],[Удельное сопротивление грунта, Ом·м]]))</f>
        <v/>
      </c>
      <c r="BI659" s="42"/>
      <c r="BJ659" s="44"/>
      <c r="BK659" s="43"/>
      <c r="BL659" s="7" t="str">
        <f t="shared" si="83"/>
        <v/>
      </c>
      <c r="BM659" s="7" t="str">
        <f>IFERROR(IF(BJ659-BD688&lt;=0,"",BL659/SQRT(Table_pg10[[#This Row],[Удельное сопротивление грунта, Ом·м]])),BL659/SQRT(Table_pg10[[#This Row],[Удельное сопротивление грунта, Ом·м]]))</f>
        <v/>
      </c>
    </row>
    <row r="660" spans="1:65">
      <c r="A660" s="62"/>
      <c r="B660" s="44"/>
      <c r="C660" s="43"/>
      <c r="D660" s="7" t="str">
        <f t="shared" si="84"/>
        <v/>
      </c>
      <c r="E660" s="7" t="str">
        <f>IFERROR(IF(B660-B659&lt;=0,"",D660/SQRT(Table_pg[[#This Row],[Удельное сопротивление грунта, Ом·м]])),D660/SQRT(Table_pg[[#This Row],[Удельное сопротивление грунта, Ом·м]]))</f>
        <v/>
      </c>
      <c r="G660" s="38"/>
      <c r="H660" s="58"/>
      <c r="I660" s="55"/>
      <c r="J660" s="53" t="str">
        <f t="shared" si="85"/>
        <v/>
      </c>
      <c r="K660" s="7" t="str">
        <f>IFERROR(IF(H660-H659&lt;=0,"",J660/SQRT(Table_pg1[[#This Row],[Удельное сопротивление грунта, Ом·м]])),J660/SQRT(Table_pg1[[#This Row],[Удельное сопротивление грунта, Ом·м]]))</f>
        <v/>
      </c>
      <c r="M660" s="62"/>
      <c r="N660" s="44"/>
      <c r="O660" s="43"/>
      <c r="P660" s="7" t="str">
        <f t="shared" si="86"/>
        <v/>
      </c>
      <c r="Q660" s="7" t="str">
        <f>IFERROR(IF(N660-N659&lt;=0,"",P660/SQRT(Table_pg2[[#This Row],[Удельное сопротивление грунта, Ом·м]])),P660/SQRT(Table_pg2[[#This Row],[Удельное сопротивление грунта, Ом·м]]))</f>
        <v/>
      </c>
      <c r="S660" s="62"/>
      <c r="T660" s="44"/>
      <c r="U660" s="43"/>
      <c r="V660" s="7" t="str">
        <f t="shared" si="87"/>
        <v/>
      </c>
      <c r="W660" s="7" t="str">
        <f>IFERROR(IF(T660-T659&lt;=0,"",V660/SQRT(Table_pg3[[#This Row],[Удельное сопротивление грунта, Ом·м]])),V660/SQRT(Table_pg3[[#This Row],[Удельное сопротивление грунта, Ом·м]]))</f>
        <v/>
      </c>
      <c r="Y660" s="62"/>
      <c r="Z660" s="44"/>
      <c r="AA660" s="43"/>
      <c r="AB660" s="7" t="str">
        <f t="shared" si="90"/>
        <v/>
      </c>
      <c r="AC660" s="7" t="str">
        <f>IFERROR(IF(Z660-Z659&lt;=0,"",AB660/SQRT(Table_pg4[[#This Row],[Удельное сопротивление грунта, Ом·м]])),AB660/SQRT(Table_pg4[[#This Row],[Удельное сопротивление грунта, Ом·м]]))</f>
        <v/>
      </c>
      <c r="AE660" s="62"/>
      <c r="AF660" s="44"/>
      <c r="AG660" s="43"/>
      <c r="AH660" s="7" t="str">
        <f t="shared" si="88"/>
        <v/>
      </c>
      <c r="AI660" s="7" t="str">
        <f>IFERROR(IF(AF660-AF659&lt;=0,"",AH660/SQRT(Table_pg5[[#This Row],[Удельное сопротивление грунта, Ом·м]])),AH660/SQRT(Table_pg5[[#This Row],[Удельное сопротивление грунта, Ом·м]]))</f>
        <v/>
      </c>
      <c r="AK660" s="62"/>
      <c r="AL660" s="44"/>
      <c r="AM660" s="43"/>
      <c r="AN660" s="7" t="str">
        <f t="shared" si="81"/>
        <v/>
      </c>
      <c r="AO660" s="7" t="str">
        <f>IFERROR(IF(AL660-AL659&lt;=0,"",AN660/SQRT(Table_pg6[[#This Row],[Удельное сопротивление грунта, Ом·м]])),AN660/SQRT(Table_pg6[[#This Row],[Удельное сопротивление грунта, Ом·м]]))</f>
        <v/>
      </c>
      <c r="AQ660" s="62"/>
      <c r="AR660" s="44"/>
      <c r="AS660" s="43"/>
      <c r="AT660" s="7" t="str">
        <f t="shared" si="89"/>
        <v/>
      </c>
      <c r="AU660" s="7" t="str">
        <f>IFERROR(IF(AR660-AR659&lt;=0,"",AT660/SQRT(Table_pg7[[#This Row],[Удельное сопротивление грунта, Ом·м]])),AT660/SQRT(Table_pg7[[#This Row],[Удельное сопротивление грунта, Ом·м]]))</f>
        <v/>
      </c>
      <c r="AW660" s="62"/>
      <c r="AX660" s="44"/>
      <c r="AY660" s="43"/>
      <c r="AZ660" s="7" t="str">
        <f t="shared" si="82"/>
        <v/>
      </c>
      <c r="BA660" s="7" t="str">
        <f>IFERROR(IF(AX660-AX659&lt;=0,"",AZ660/SQRT(Table_pg8[[#This Row],[Удельное сопротивление грунта, Ом·м]])),AZ660/SQRT(Table_pg8[[#This Row],[Удельное сопротивление грунта, Ом·м]]))</f>
        <v/>
      </c>
      <c r="BC660" s="62"/>
      <c r="BD660" s="44"/>
      <c r="BE660" s="43"/>
      <c r="BF660" s="7" t="str">
        <f t="shared" si="80"/>
        <v/>
      </c>
      <c r="BG660" s="7" t="str">
        <f>IFERROR(IF(BD660-AX679&lt;=0,"",BF660/SQRT(Table_pg9[[#This Row],[Удельное сопротивление грунта, Ом·м]])),BF660/SQRT(Table_pg9[[#This Row],[Удельное сопротивление грунта, Ом·м]]))</f>
        <v/>
      </c>
      <c r="BI660" s="62"/>
      <c r="BJ660" s="44"/>
      <c r="BK660" s="43"/>
      <c r="BL660" s="7" t="str">
        <f t="shared" si="83"/>
        <v/>
      </c>
      <c r="BM660" s="7" t="str">
        <f>IFERROR(IF(BJ660-BD689&lt;=0,"",BL660/SQRT(Table_pg10[[#This Row],[Удельное сопротивление грунта, Ом·м]])),BL660/SQRT(Table_pg10[[#This Row],[Удельное сопротивление грунта, Ом·м]]))</f>
        <v/>
      </c>
    </row>
    <row r="661" spans="1:65">
      <c r="A661" s="42"/>
      <c r="B661" s="44"/>
      <c r="C661" s="43"/>
      <c r="D661" s="7" t="str">
        <f t="shared" si="84"/>
        <v/>
      </c>
      <c r="E661" s="7" t="str">
        <f>IFERROR(IF(B661-B660&lt;=0,"",D661/SQRT(Table_pg[[#This Row],[Удельное сопротивление грунта, Ом·м]])),D661/SQRT(Table_pg[[#This Row],[Удельное сопротивление грунта, Ом·м]]))</f>
        <v/>
      </c>
      <c r="G661" s="49"/>
      <c r="H661" s="59"/>
      <c r="I661" s="56"/>
      <c r="J661" s="52" t="str">
        <f t="shared" si="85"/>
        <v/>
      </c>
      <c r="K661" s="7" t="str">
        <f>IFERROR(IF(H661-H660&lt;=0,"",J661/SQRT(Table_pg1[[#This Row],[Удельное сопротивление грунта, Ом·м]])),J661/SQRT(Table_pg1[[#This Row],[Удельное сопротивление грунта, Ом·м]]))</f>
        <v/>
      </c>
      <c r="M661" s="42"/>
      <c r="N661" s="44"/>
      <c r="O661" s="43"/>
      <c r="P661" s="7" t="str">
        <f t="shared" si="86"/>
        <v/>
      </c>
      <c r="Q661" s="7" t="str">
        <f>IFERROR(IF(N661-N660&lt;=0,"",P661/SQRT(Table_pg2[[#This Row],[Удельное сопротивление грунта, Ом·м]])),P661/SQRT(Table_pg2[[#This Row],[Удельное сопротивление грунта, Ом·м]]))</f>
        <v/>
      </c>
      <c r="S661" s="42"/>
      <c r="T661" s="44"/>
      <c r="U661" s="43"/>
      <c r="V661" s="7" t="str">
        <f t="shared" si="87"/>
        <v/>
      </c>
      <c r="W661" s="7" t="str">
        <f>IFERROR(IF(T661-T660&lt;=0,"",V661/SQRT(Table_pg3[[#This Row],[Удельное сопротивление грунта, Ом·м]])),V661/SQRT(Table_pg3[[#This Row],[Удельное сопротивление грунта, Ом·м]]))</f>
        <v/>
      </c>
      <c r="Y661" s="42"/>
      <c r="Z661" s="44"/>
      <c r="AA661" s="43"/>
      <c r="AB661" s="7" t="str">
        <f t="shared" si="90"/>
        <v/>
      </c>
      <c r="AC661" s="7" t="str">
        <f>IFERROR(IF(Z661-Z660&lt;=0,"",AB661/SQRT(Table_pg4[[#This Row],[Удельное сопротивление грунта, Ом·м]])),AB661/SQRT(Table_pg4[[#This Row],[Удельное сопротивление грунта, Ом·м]]))</f>
        <v/>
      </c>
      <c r="AE661" s="42"/>
      <c r="AF661" s="44"/>
      <c r="AG661" s="43"/>
      <c r="AH661" s="7" t="str">
        <f t="shared" si="88"/>
        <v/>
      </c>
      <c r="AI661" s="7" t="str">
        <f>IFERROR(IF(AF661-AF660&lt;=0,"",AH661/SQRT(Table_pg5[[#This Row],[Удельное сопротивление грунта, Ом·м]])),AH661/SQRT(Table_pg5[[#This Row],[Удельное сопротивление грунта, Ом·м]]))</f>
        <v/>
      </c>
      <c r="AK661" s="42"/>
      <c r="AL661" s="44"/>
      <c r="AM661" s="43"/>
      <c r="AN661" s="7" t="str">
        <f t="shared" si="81"/>
        <v/>
      </c>
      <c r="AO661" s="7" t="str">
        <f>IFERROR(IF(AL661-AL660&lt;=0,"",AN661/SQRT(Table_pg6[[#This Row],[Удельное сопротивление грунта, Ом·м]])),AN661/SQRT(Table_pg6[[#This Row],[Удельное сопротивление грунта, Ом·м]]))</f>
        <v/>
      </c>
      <c r="AQ661" s="42"/>
      <c r="AR661" s="44"/>
      <c r="AS661" s="43"/>
      <c r="AT661" s="7" t="str">
        <f t="shared" si="89"/>
        <v/>
      </c>
      <c r="AU661" s="7" t="str">
        <f>IFERROR(IF(AR661-AR660&lt;=0,"",AT661/SQRT(Table_pg7[[#This Row],[Удельное сопротивление грунта, Ом·м]])),AT661/SQRT(Table_pg7[[#This Row],[Удельное сопротивление грунта, Ом·м]]))</f>
        <v/>
      </c>
      <c r="AW661" s="42"/>
      <c r="AX661" s="44"/>
      <c r="AY661" s="43"/>
      <c r="AZ661" s="7" t="str">
        <f t="shared" si="82"/>
        <v/>
      </c>
      <c r="BA661" s="7" t="str">
        <f>IFERROR(IF(AX661-AX660&lt;=0,"",AZ661/SQRT(Table_pg8[[#This Row],[Удельное сопротивление грунта, Ом·м]])),AZ661/SQRT(Table_pg8[[#This Row],[Удельное сопротивление грунта, Ом·м]]))</f>
        <v/>
      </c>
      <c r="BC661" s="42"/>
      <c r="BD661" s="44"/>
      <c r="BE661" s="43"/>
      <c r="BF661" s="7" t="str">
        <f t="shared" si="80"/>
        <v/>
      </c>
      <c r="BG661" s="7" t="str">
        <f>IFERROR(IF(BD661-AX680&lt;=0,"",BF661/SQRT(Table_pg9[[#This Row],[Удельное сопротивление грунта, Ом·м]])),BF661/SQRT(Table_pg9[[#This Row],[Удельное сопротивление грунта, Ом·м]]))</f>
        <v/>
      </c>
      <c r="BI661" s="42"/>
      <c r="BJ661" s="44"/>
      <c r="BK661" s="43"/>
      <c r="BL661" s="7" t="str">
        <f t="shared" si="83"/>
        <v/>
      </c>
      <c r="BM661" s="7" t="str">
        <f>IFERROR(IF(BJ661-BD690&lt;=0,"",BL661/SQRT(Table_pg10[[#This Row],[Удельное сопротивление грунта, Ом·м]])),BL661/SQRT(Table_pg10[[#This Row],[Удельное сопротивление грунта, Ом·м]]))</f>
        <v/>
      </c>
    </row>
    <row r="662" spans="1:65">
      <c r="A662" s="62"/>
      <c r="B662" s="44"/>
      <c r="C662" s="43"/>
      <c r="D662" s="7" t="str">
        <f t="shared" si="84"/>
        <v/>
      </c>
      <c r="E662" s="7" t="str">
        <f>IFERROR(IF(B662-B661&lt;=0,"",D662/SQRT(Table_pg[[#This Row],[Удельное сопротивление грунта, Ом·м]])),D662/SQRT(Table_pg[[#This Row],[Удельное сопротивление грунта, Ом·м]]))</f>
        <v/>
      </c>
      <c r="G662" s="38"/>
      <c r="H662" s="58"/>
      <c r="I662" s="55"/>
      <c r="J662" s="53" t="str">
        <f t="shared" si="85"/>
        <v/>
      </c>
      <c r="K662" s="7" t="str">
        <f>IFERROR(IF(H662-H661&lt;=0,"",J662/SQRT(Table_pg1[[#This Row],[Удельное сопротивление грунта, Ом·м]])),J662/SQRT(Table_pg1[[#This Row],[Удельное сопротивление грунта, Ом·м]]))</f>
        <v/>
      </c>
      <c r="M662" s="62"/>
      <c r="N662" s="44"/>
      <c r="O662" s="43"/>
      <c r="P662" s="7" t="str">
        <f t="shared" si="86"/>
        <v/>
      </c>
      <c r="Q662" s="7" t="str">
        <f>IFERROR(IF(N662-N661&lt;=0,"",P662/SQRT(Table_pg2[[#This Row],[Удельное сопротивление грунта, Ом·м]])),P662/SQRT(Table_pg2[[#This Row],[Удельное сопротивление грунта, Ом·м]]))</f>
        <v/>
      </c>
      <c r="S662" s="62"/>
      <c r="T662" s="44"/>
      <c r="U662" s="43"/>
      <c r="V662" s="7" t="str">
        <f t="shared" si="87"/>
        <v/>
      </c>
      <c r="W662" s="7" t="str">
        <f>IFERROR(IF(T662-T661&lt;=0,"",V662/SQRT(Table_pg3[[#This Row],[Удельное сопротивление грунта, Ом·м]])),V662/SQRT(Table_pg3[[#This Row],[Удельное сопротивление грунта, Ом·м]]))</f>
        <v/>
      </c>
      <c r="Y662" s="62"/>
      <c r="Z662" s="44"/>
      <c r="AA662" s="43"/>
      <c r="AB662" s="7" t="str">
        <f t="shared" si="90"/>
        <v/>
      </c>
      <c r="AC662" s="7" t="str">
        <f>IFERROR(IF(Z662-Z661&lt;=0,"",AB662/SQRT(Table_pg4[[#This Row],[Удельное сопротивление грунта, Ом·м]])),AB662/SQRT(Table_pg4[[#This Row],[Удельное сопротивление грунта, Ом·м]]))</f>
        <v/>
      </c>
      <c r="AE662" s="62"/>
      <c r="AF662" s="44"/>
      <c r="AG662" s="43"/>
      <c r="AH662" s="7" t="str">
        <f t="shared" si="88"/>
        <v/>
      </c>
      <c r="AI662" s="7" t="str">
        <f>IFERROR(IF(AF662-AF661&lt;=0,"",AH662/SQRT(Table_pg5[[#This Row],[Удельное сопротивление грунта, Ом·м]])),AH662/SQRT(Table_pg5[[#This Row],[Удельное сопротивление грунта, Ом·м]]))</f>
        <v/>
      </c>
      <c r="AK662" s="62"/>
      <c r="AL662" s="44"/>
      <c r="AM662" s="43"/>
      <c r="AN662" s="7" t="str">
        <f t="shared" si="81"/>
        <v/>
      </c>
      <c r="AO662" s="7" t="str">
        <f>IFERROR(IF(AL662-AL661&lt;=0,"",AN662/SQRT(Table_pg6[[#This Row],[Удельное сопротивление грунта, Ом·м]])),AN662/SQRT(Table_pg6[[#This Row],[Удельное сопротивление грунта, Ом·м]]))</f>
        <v/>
      </c>
      <c r="AQ662" s="62"/>
      <c r="AR662" s="44"/>
      <c r="AS662" s="43"/>
      <c r="AT662" s="7" t="str">
        <f t="shared" si="89"/>
        <v/>
      </c>
      <c r="AU662" s="7" t="str">
        <f>IFERROR(IF(AR662-AR661&lt;=0,"",AT662/SQRT(Table_pg7[[#This Row],[Удельное сопротивление грунта, Ом·м]])),AT662/SQRT(Table_pg7[[#This Row],[Удельное сопротивление грунта, Ом·м]]))</f>
        <v/>
      </c>
      <c r="AW662" s="62"/>
      <c r="AX662" s="44"/>
      <c r="AY662" s="43"/>
      <c r="AZ662" s="7" t="str">
        <f t="shared" si="82"/>
        <v/>
      </c>
      <c r="BA662" s="7" t="str">
        <f>IFERROR(IF(AX662-AX661&lt;=0,"",AZ662/SQRT(Table_pg8[[#This Row],[Удельное сопротивление грунта, Ом·м]])),AZ662/SQRT(Table_pg8[[#This Row],[Удельное сопротивление грунта, Ом·м]]))</f>
        <v/>
      </c>
      <c r="BC662" s="62"/>
      <c r="BD662" s="44"/>
      <c r="BE662" s="43"/>
      <c r="BF662" s="7" t="str">
        <f t="shared" si="80"/>
        <v/>
      </c>
      <c r="BG662" s="7" t="str">
        <f>IFERROR(IF(BD662-AX681&lt;=0,"",BF662/SQRT(Table_pg9[[#This Row],[Удельное сопротивление грунта, Ом·м]])),BF662/SQRT(Table_pg9[[#This Row],[Удельное сопротивление грунта, Ом·м]]))</f>
        <v/>
      </c>
      <c r="BI662" s="62"/>
      <c r="BJ662" s="44"/>
      <c r="BK662" s="43"/>
      <c r="BL662" s="7" t="str">
        <f t="shared" si="83"/>
        <v/>
      </c>
      <c r="BM662" s="7" t="str">
        <f>IFERROR(IF(BJ662-BD691&lt;=0,"",BL662/SQRT(Table_pg10[[#This Row],[Удельное сопротивление грунта, Ом·м]])),BL662/SQRT(Table_pg10[[#This Row],[Удельное сопротивление грунта, Ом·м]]))</f>
        <v/>
      </c>
    </row>
    <row r="663" spans="1:65">
      <c r="A663" s="42"/>
      <c r="B663" s="44"/>
      <c r="C663" s="43"/>
      <c r="D663" s="7" t="str">
        <f t="shared" si="84"/>
        <v/>
      </c>
      <c r="E663" s="7" t="str">
        <f>IFERROR(IF(B663-B662&lt;=0,"",D663/SQRT(Table_pg[[#This Row],[Удельное сопротивление грунта, Ом·м]])),D663/SQRT(Table_pg[[#This Row],[Удельное сопротивление грунта, Ом·м]]))</f>
        <v/>
      </c>
      <c r="G663" s="49"/>
      <c r="H663" s="59"/>
      <c r="I663" s="56"/>
      <c r="J663" s="52" t="str">
        <f t="shared" si="85"/>
        <v/>
      </c>
      <c r="K663" s="7" t="str">
        <f>IFERROR(IF(H663-H662&lt;=0,"",J663/SQRT(Table_pg1[[#This Row],[Удельное сопротивление грунта, Ом·м]])),J663/SQRT(Table_pg1[[#This Row],[Удельное сопротивление грунта, Ом·м]]))</f>
        <v/>
      </c>
      <c r="M663" s="42"/>
      <c r="N663" s="44"/>
      <c r="O663" s="43"/>
      <c r="P663" s="7" t="str">
        <f t="shared" si="86"/>
        <v/>
      </c>
      <c r="Q663" s="7" t="str">
        <f>IFERROR(IF(N663-N662&lt;=0,"",P663/SQRT(Table_pg2[[#This Row],[Удельное сопротивление грунта, Ом·м]])),P663/SQRT(Table_pg2[[#This Row],[Удельное сопротивление грунта, Ом·м]]))</f>
        <v/>
      </c>
      <c r="S663" s="42"/>
      <c r="T663" s="44"/>
      <c r="U663" s="43"/>
      <c r="V663" s="7" t="str">
        <f t="shared" si="87"/>
        <v/>
      </c>
      <c r="W663" s="7" t="str">
        <f>IFERROR(IF(T663-T662&lt;=0,"",V663/SQRT(Table_pg3[[#This Row],[Удельное сопротивление грунта, Ом·м]])),V663/SQRT(Table_pg3[[#This Row],[Удельное сопротивление грунта, Ом·м]]))</f>
        <v/>
      </c>
      <c r="Y663" s="42"/>
      <c r="Z663" s="44"/>
      <c r="AA663" s="43"/>
      <c r="AB663" s="7" t="str">
        <f t="shared" si="90"/>
        <v/>
      </c>
      <c r="AC663" s="7" t="str">
        <f>IFERROR(IF(Z663-Z662&lt;=0,"",AB663/SQRT(Table_pg4[[#This Row],[Удельное сопротивление грунта, Ом·м]])),AB663/SQRT(Table_pg4[[#This Row],[Удельное сопротивление грунта, Ом·м]]))</f>
        <v/>
      </c>
      <c r="AE663" s="42"/>
      <c r="AF663" s="44"/>
      <c r="AG663" s="43"/>
      <c r="AH663" s="7" t="str">
        <f t="shared" si="88"/>
        <v/>
      </c>
      <c r="AI663" s="7" t="str">
        <f>IFERROR(IF(AF663-AF662&lt;=0,"",AH663/SQRT(Table_pg5[[#This Row],[Удельное сопротивление грунта, Ом·м]])),AH663/SQRT(Table_pg5[[#This Row],[Удельное сопротивление грунта, Ом·м]]))</f>
        <v/>
      </c>
      <c r="AK663" s="42"/>
      <c r="AL663" s="44"/>
      <c r="AM663" s="43"/>
      <c r="AN663" s="7" t="str">
        <f t="shared" si="81"/>
        <v/>
      </c>
      <c r="AO663" s="7" t="str">
        <f>IFERROR(IF(AL663-AL662&lt;=0,"",AN663/SQRT(Table_pg6[[#This Row],[Удельное сопротивление грунта, Ом·м]])),AN663/SQRT(Table_pg6[[#This Row],[Удельное сопротивление грунта, Ом·м]]))</f>
        <v/>
      </c>
      <c r="AQ663" s="42"/>
      <c r="AR663" s="44"/>
      <c r="AS663" s="43"/>
      <c r="AT663" s="7" t="str">
        <f t="shared" si="89"/>
        <v/>
      </c>
      <c r="AU663" s="7" t="str">
        <f>IFERROR(IF(AR663-AR662&lt;=0,"",AT663/SQRT(Table_pg7[[#This Row],[Удельное сопротивление грунта, Ом·м]])),AT663/SQRT(Table_pg7[[#This Row],[Удельное сопротивление грунта, Ом·м]]))</f>
        <v/>
      </c>
      <c r="AW663" s="42"/>
      <c r="AX663" s="44"/>
      <c r="AY663" s="43"/>
      <c r="AZ663" s="7" t="str">
        <f t="shared" si="82"/>
        <v/>
      </c>
      <c r="BA663" s="7" t="str">
        <f>IFERROR(IF(AX663-AX662&lt;=0,"",AZ663/SQRT(Table_pg8[[#This Row],[Удельное сопротивление грунта, Ом·м]])),AZ663/SQRT(Table_pg8[[#This Row],[Удельное сопротивление грунта, Ом·м]]))</f>
        <v/>
      </c>
      <c r="BC663" s="42"/>
      <c r="BD663" s="44"/>
      <c r="BE663" s="43"/>
      <c r="BF663" s="7" t="str">
        <f t="shared" si="80"/>
        <v/>
      </c>
      <c r="BG663" s="7" t="str">
        <f>IFERROR(IF(BD663-AX682&lt;=0,"",BF663/SQRT(Table_pg9[[#This Row],[Удельное сопротивление грунта, Ом·м]])),BF663/SQRT(Table_pg9[[#This Row],[Удельное сопротивление грунта, Ом·м]]))</f>
        <v/>
      </c>
      <c r="BI663" s="42"/>
      <c r="BJ663" s="44"/>
      <c r="BK663" s="43"/>
      <c r="BL663" s="7" t="str">
        <f t="shared" si="83"/>
        <v/>
      </c>
      <c r="BM663" s="7" t="str">
        <f>IFERROR(IF(BJ663-BD692&lt;=0,"",BL663/SQRT(Table_pg10[[#This Row],[Удельное сопротивление грунта, Ом·м]])),BL663/SQRT(Table_pg10[[#This Row],[Удельное сопротивление грунта, Ом·м]]))</f>
        <v/>
      </c>
    </row>
    <row r="664" spans="1:65">
      <c r="A664" s="62"/>
      <c r="B664" s="44"/>
      <c r="C664" s="43"/>
      <c r="D664" s="7" t="str">
        <f t="shared" si="84"/>
        <v/>
      </c>
      <c r="E664" s="7" t="str">
        <f>IFERROR(IF(B664-B663&lt;=0,"",D664/SQRT(Table_pg[[#This Row],[Удельное сопротивление грунта, Ом·м]])),D664/SQRT(Table_pg[[#This Row],[Удельное сопротивление грунта, Ом·м]]))</f>
        <v/>
      </c>
      <c r="G664" s="38"/>
      <c r="H664" s="58"/>
      <c r="I664" s="55"/>
      <c r="J664" s="53" t="str">
        <f t="shared" si="85"/>
        <v/>
      </c>
      <c r="K664" s="7" t="str">
        <f>IFERROR(IF(H664-H663&lt;=0,"",J664/SQRT(Table_pg1[[#This Row],[Удельное сопротивление грунта, Ом·м]])),J664/SQRT(Table_pg1[[#This Row],[Удельное сопротивление грунта, Ом·м]]))</f>
        <v/>
      </c>
      <c r="M664" s="62"/>
      <c r="N664" s="44"/>
      <c r="O664" s="43"/>
      <c r="P664" s="7" t="str">
        <f t="shared" si="86"/>
        <v/>
      </c>
      <c r="Q664" s="7" t="str">
        <f>IFERROR(IF(N664-N663&lt;=0,"",P664/SQRT(Table_pg2[[#This Row],[Удельное сопротивление грунта, Ом·м]])),P664/SQRT(Table_pg2[[#This Row],[Удельное сопротивление грунта, Ом·м]]))</f>
        <v/>
      </c>
      <c r="S664" s="62"/>
      <c r="T664" s="44"/>
      <c r="U664" s="43"/>
      <c r="V664" s="7" t="str">
        <f t="shared" si="87"/>
        <v/>
      </c>
      <c r="W664" s="7" t="str">
        <f>IFERROR(IF(T664-T663&lt;=0,"",V664/SQRT(Table_pg3[[#This Row],[Удельное сопротивление грунта, Ом·м]])),V664/SQRT(Table_pg3[[#This Row],[Удельное сопротивление грунта, Ом·м]]))</f>
        <v/>
      </c>
      <c r="Y664" s="62"/>
      <c r="Z664" s="44"/>
      <c r="AA664" s="43"/>
      <c r="AB664" s="7" t="str">
        <f t="shared" si="90"/>
        <v/>
      </c>
      <c r="AC664" s="7" t="str">
        <f>IFERROR(IF(Z664-Z663&lt;=0,"",AB664/SQRT(Table_pg4[[#This Row],[Удельное сопротивление грунта, Ом·м]])),AB664/SQRT(Table_pg4[[#This Row],[Удельное сопротивление грунта, Ом·м]]))</f>
        <v/>
      </c>
      <c r="AE664" s="62"/>
      <c r="AF664" s="44"/>
      <c r="AG664" s="43"/>
      <c r="AH664" s="7" t="str">
        <f t="shared" si="88"/>
        <v/>
      </c>
      <c r="AI664" s="7" t="str">
        <f>IFERROR(IF(AF664-AF663&lt;=0,"",AH664/SQRT(Table_pg5[[#This Row],[Удельное сопротивление грунта, Ом·м]])),AH664/SQRT(Table_pg5[[#This Row],[Удельное сопротивление грунта, Ом·м]]))</f>
        <v/>
      </c>
      <c r="AK664" s="62"/>
      <c r="AL664" s="44"/>
      <c r="AM664" s="43"/>
      <c r="AN664" s="7" t="str">
        <f t="shared" si="81"/>
        <v/>
      </c>
      <c r="AO664" s="7" t="str">
        <f>IFERROR(IF(AL664-AL663&lt;=0,"",AN664/SQRT(Table_pg6[[#This Row],[Удельное сопротивление грунта, Ом·м]])),AN664/SQRT(Table_pg6[[#This Row],[Удельное сопротивление грунта, Ом·м]]))</f>
        <v/>
      </c>
      <c r="AQ664" s="62"/>
      <c r="AR664" s="44"/>
      <c r="AS664" s="43"/>
      <c r="AT664" s="7" t="str">
        <f t="shared" si="89"/>
        <v/>
      </c>
      <c r="AU664" s="7" t="str">
        <f>IFERROR(IF(AR664-AR663&lt;=0,"",AT664/SQRT(Table_pg7[[#This Row],[Удельное сопротивление грунта, Ом·м]])),AT664/SQRT(Table_pg7[[#This Row],[Удельное сопротивление грунта, Ом·м]]))</f>
        <v/>
      </c>
      <c r="AW664" s="62"/>
      <c r="AX664" s="44"/>
      <c r="AY664" s="43"/>
      <c r="AZ664" s="7" t="str">
        <f t="shared" si="82"/>
        <v/>
      </c>
      <c r="BA664" s="7" t="str">
        <f>IFERROR(IF(AX664-AX663&lt;=0,"",AZ664/SQRT(Table_pg8[[#This Row],[Удельное сопротивление грунта, Ом·м]])),AZ664/SQRT(Table_pg8[[#This Row],[Удельное сопротивление грунта, Ом·м]]))</f>
        <v/>
      </c>
      <c r="BC664" s="62"/>
      <c r="BD664" s="44"/>
      <c r="BE664" s="43"/>
      <c r="BF664" s="7" t="str">
        <f t="shared" si="80"/>
        <v/>
      </c>
      <c r="BG664" s="7" t="str">
        <f>IFERROR(IF(BD664-AX683&lt;=0,"",BF664/SQRT(Table_pg9[[#This Row],[Удельное сопротивление грунта, Ом·м]])),BF664/SQRT(Table_pg9[[#This Row],[Удельное сопротивление грунта, Ом·м]]))</f>
        <v/>
      </c>
      <c r="BI664" s="62"/>
      <c r="BJ664" s="44"/>
      <c r="BK664" s="43"/>
      <c r="BL664" s="7" t="str">
        <f t="shared" si="83"/>
        <v/>
      </c>
      <c r="BM664" s="7" t="str">
        <f>IFERROR(IF(BJ664-BD693&lt;=0,"",BL664/SQRT(Table_pg10[[#This Row],[Удельное сопротивление грунта, Ом·м]])),BL664/SQRT(Table_pg10[[#This Row],[Удельное сопротивление грунта, Ом·м]]))</f>
        <v/>
      </c>
    </row>
    <row r="665" spans="1:65">
      <c r="A665" s="42"/>
      <c r="B665" s="44"/>
      <c r="C665" s="43"/>
      <c r="D665" s="7" t="str">
        <f t="shared" si="84"/>
        <v/>
      </c>
      <c r="E665" s="7" t="str">
        <f>IFERROR(IF(B665-B664&lt;=0,"",D665/SQRT(Table_pg[[#This Row],[Удельное сопротивление грунта, Ом·м]])),D665/SQRT(Table_pg[[#This Row],[Удельное сопротивление грунта, Ом·м]]))</f>
        <v/>
      </c>
      <c r="G665" s="49"/>
      <c r="H665" s="59"/>
      <c r="I665" s="56"/>
      <c r="J665" s="52" t="str">
        <f t="shared" si="85"/>
        <v/>
      </c>
      <c r="K665" s="7" t="str">
        <f>IFERROR(IF(H665-H664&lt;=0,"",J665/SQRT(Table_pg1[[#This Row],[Удельное сопротивление грунта, Ом·м]])),J665/SQRT(Table_pg1[[#This Row],[Удельное сопротивление грунта, Ом·м]]))</f>
        <v/>
      </c>
      <c r="M665" s="42"/>
      <c r="N665" s="44"/>
      <c r="O665" s="43"/>
      <c r="P665" s="7" t="str">
        <f t="shared" si="86"/>
        <v/>
      </c>
      <c r="Q665" s="7" t="str">
        <f>IFERROR(IF(N665-N664&lt;=0,"",P665/SQRT(Table_pg2[[#This Row],[Удельное сопротивление грунта, Ом·м]])),P665/SQRT(Table_pg2[[#This Row],[Удельное сопротивление грунта, Ом·м]]))</f>
        <v/>
      </c>
      <c r="S665" s="42"/>
      <c r="T665" s="44"/>
      <c r="U665" s="43"/>
      <c r="V665" s="7" t="str">
        <f t="shared" si="87"/>
        <v/>
      </c>
      <c r="W665" s="7" t="str">
        <f>IFERROR(IF(T665-T664&lt;=0,"",V665/SQRT(Table_pg3[[#This Row],[Удельное сопротивление грунта, Ом·м]])),V665/SQRT(Table_pg3[[#This Row],[Удельное сопротивление грунта, Ом·м]]))</f>
        <v/>
      </c>
      <c r="Y665" s="42"/>
      <c r="Z665" s="44"/>
      <c r="AA665" s="43"/>
      <c r="AB665" s="7" t="str">
        <f t="shared" si="90"/>
        <v/>
      </c>
      <c r="AC665" s="7" t="str">
        <f>IFERROR(IF(Z665-Z664&lt;=0,"",AB665/SQRT(Table_pg4[[#This Row],[Удельное сопротивление грунта, Ом·м]])),AB665/SQRT(Table_pg4[[#This Row],[Удельное сопротивление грунта, Ом·м]]))</f>
        <v/>
      </c>
      <c r="AE665" s="42"/>
      <c r="AF665" s="44"/>
      <c r="AG665" s="43"/>
      <c r="AH665" s="7" t="str">
        <f t="shared" si="88"/>
        <v/>
      </c>
      <c r="AI665" s="7" t="str">
        <f>IFERROR(IF(AF665-AF664&lt;=0,"",AH665/SQRT(Table_pg5[[#This Row],[Удельное сопротивление грунта, Ом·м]])),AH665/SQRT(Table_pg5[[#This Row],[Удельное сопротивление грунта, Ом·м]]))</f>
        <v/>
      </c>
      <c r="AK665" s="42"/>
      <c r="AL665" s="44"/>
      <c r="AM665" s="43"/>
      <c r="AN665" s="7" t="str">
        <f t="shared" si="81"/>
        <v/>
      </c>
      <c r="AO665" s="7" t="str">
        <f>IFERROR(IF(AL665-AL664&lt;=0,"",AN665/SQRT(Table_pg6[[#This Row],[Удельное сопротивление грунта, Ом·м]])),AN665/SQRT(Table_pg6[[#This Row],[Удельное сопротивление грунта, Ом·м]]))</f>
        <v/>
      </c>
      <c r="AQ665" s="42"/>
      <c r="AR665" s="44"/>
      <c r="AS665" s="43"/>
      <c r="AT665" s="7" t="str">
        <f t="shared" si="89"/>
        <v/>
      </c>
      <c r="AU665" s="7" t="str">
        <f>IFERROR(IF(AR665-AR664&lt;=0,"",AT665/SQRT(Table_pg7[[#This Row],[Удельное сопротивление грунта, Ом·м]])),AT665/SQRT(Table_pg7[[#This Row],[Удельное сопротивление грунта, Ом·м]]))</f>
        <v/>
      </c>
      <c r="AW665" s="42"/>
      <c r="AX665" s="44"/>
      <c r="AY665" s="43"/>
      <c r="AZ665" s="7" t="str">
        <f t="shared" si="82"/>
        <v/>
      </c>
      <c r="BA665" s="7" t="str">
        <f>IFERROR(IF(AX665-AX664&lt;=0,"",AZ665/SQRT(Table_pg8[[#This Row],[Удельное сопротивление грунта, Ом·м]])),AZ665/SQRT(Table_pg8[[#This Row],[Удельное сопротивление грунта, Ом·м]]))</f>
        <v/>
      </c>
      <c r="BC665" s="42"/>
      <c r="BD665" s="44"/>
      <c r="BE665" s="43"/>
      <c r="BF665" s="7" t="str">
        <f t="shared" si="80"/>
        <v/>
      </c>
      <c r="BG665" s="7" t="str">
        <f>IFERROR(IF(BD665-AX684&lt;=0,"",BF665/SQRT(Table_pg9[[#This Row],[Удельное сопротивление грунта, Ом·м]])),BF665/SQRT(Table_pg9[[#This Row],[Удельное сопротивление грунта, Ом·м]]))</f>
        <v/>
      </c>
      <c r="BI665" s="42"/>
      <c r="BJ665" s="44"/>
      <c r="BK665" s="43"/>
      <c r="BL665" s="7" t="str">
        <f t="shared" si="83"/>
        <v/>
      </c>
      <c r="BM665" s="7" t="str">
        <f>IFERROR(IF(BJ665-BD694&lt;=0,"",BL665/SQRT(Table_pg10[[#This Row],[Удельное сопротивление грунта, Ом·м]])),BL665/SQRT(Table_pg10[[#This Row],[Удельное сопротивление грунта, Ом·м]]))</f>
        <v/>
      </c>
    </row>
    <row r="666" spans="1:65">
      <c r="A666" s="62"/>
      <c r="B666" s="44"/>
      <c r="C666" s="43"/>
      <c r="D666" s="7" t="str">
        <f t="shared" si="84"/>
        <v/>
      </c>
      <c r="E666" s="7" t="str">
        <f>IFERROR(IF(B666-B665&lt;=0,"",D666/SQRT(Table_pg[[#This Row],[Удельное сопротивление грунта, Ом·м]])),D666/SQRT(Table_pg[[#This Row],[Удельное сопротивление грунта, Ом·м]]))</f>
        <v/>
      </c>
      <c r="G666" s="38"/>
      <c r="H666" s="58"/>
      <c r="I666" s="55"/>
      <c r="J666" s="53" t="str">
        <f t="shared" si="85"/>
        <v/>
      </c>
      <c r="K666" s="7" t="str">
        <f>IFERROR(IF(H666-H665&lt;=0,"",J666/SQRT(Table_pg1[[#This Row],[Удельное сопротивление грунта, Ом·м]])),J666/SQRT(Table_pg1[[#This Row],[Удельное сопротивление грунта, Ом·м]]))</f>
        <v/>
      </c>
      <c r="M666" s="62"/>
      <c r="N666" s="44"/>
      <c r="O666" s="43"/>
      <c r="P666" s="7" t="str">
        <f t="shared" si="86"/>
        <v/>
      </c>
      <c r="Q666" s="7" t="str">
        <f>IFERROR(IF(N666-N665&lt;=0,"",P666/SQRT(Table_pg2[[#This Row],[Удельное сопротивление грунта, Ом·м]])),P666/SQRT(Table_pg2[[#This Row],[Удельное сопротивление грунта, Ом·м]]))</f>
        <v/>
      </c>
      <c r="S666" s="62"/>
      <c r="T666" s="44"/>
      <c r="U666" s="43"/>
      <c r="V666" s="7" t="str">
        <f t="shared" si="87"/>
        <v/>
      </c>
      <c r="W666" s="7" t="str">
        <f>IFERROR(IF(T666-T665&lt;=0,"",V666/SQRT(Table_pg3[[#This Row],[Удельное сопротивление грунта, Ом·м]])),V666/SQRT(Table_pg3[[#This Row],[Удельное сопротивление грунта, Ом·м]]))</f>
        <v/>
      </c>
      <c r="Y666" s="62"/>
      <c r="Z666" s="44"/>
      <c r="AA666" s="43"/>
      <c r="AB666" s="7" t="str">
        <f t="shared" si="90"/>
        <v/>
      </c>
      <c r="AC666" s="7" t="str">
        <f>IFERROR(IF(Z666-Z665&lt;=0,"",AB666/SQRT(Table_pg4[[#This Row],[Удельное сопротивление грунта, Ом·м]])),AB666/SQRT(Table_pg4[[#This Row],[Удельное сопротивление грунта, Ом·м]]))</f>
        <v/>
      </c>
      <c r="AE666" s="62"/>
      <c r="AF666" s="44"/>
      <c r="AG666" s="43"/>
      <c r="AH666" s="7" t="str">
        <f t="shared" si="88"/>
        <v/>
      </c>
      <c r="AI666" s="7" t="str">
        <f>IFERROR(IF(AF666-AF665&lt;=0,"",AH666/SQRT(Table_pg5[[#This Row],[Удельное сопротивление грунта, Ом·м]])),AH666/SQRT(Table_pg5[[#This Row],[Удельное сопротивление грунта, Ом·м]]))</f>
        <v/>
      </c>
      <c r="AK666" s="62"/>
      <c r="AL666" s="44"/>
      <c r="AM666" s="43"/>
      <c r="AN666" s="7" t="str">
        <f t="shared" si="81"/>
        <v/>
      </c>
      <c r="AO666" s="7" t="str">
        <f>IFERROR(IF(AL666-AL665&lt;=0,"",AN666/SQRT(Table_pg6[[#This Row],[Удельное сопротивление грунта, Ом·м]])),AN666/SQRT(Table_pg6[[#This Row],[Удельное сопротивление грунта, Ом·м]]))</f>
        <v/>
      </c>
      <c r="AQ666" s="62"/>
      <c r="AR666" s="44"/>
      <c r="AS666" s="43"/>
      <c r="AT666" s="7" t="str">
        <f t="shared" si="89"/>
        <v/>
      </c>
      <c r="AU666" s="7" t="str">
        <f>IFERROR(IF(AR666-AR665&lt;=0,"",AT666/SQRT(Table_pg7[[#This Row],[Удельное сопротивление грунта, Ом·м]])),AT666/SQRT(Table_pg7[[#This Row],[Удельное сопротивление грунта, Ом·м]]))</f>
        <v/>
      </c>
      <c r="AW666" s="62"/>
      <c r="AX666" s="44"/>
      <c r="AY666" s="43"/>
      <c r="AZ666" s="7" t="str">
        <f t="shared" si="82"/>
        <v/>
      </c>
      <c r="BA666" s="7" t="str">
        <f>IFERROR(IF(AX666-AX665&lt;=0,"",AZ666/SQRT(Table_pg8[[#This Row],[Удельное сопротивление грунта, Ом·м]])),AZ666/SQRT(Table_pg8[[#This Row],[Удельное сопротивление грунта, Ом·м]]))</f>
        <v/>
      </c>
      <c r="BC666" s="62"/>
      <c r="BD666" s="44"/>
      <c r="BE666" s="43"/>
      <c r="BF666" s="7" t="str">
        <f t="shared" si="80"/>
        <v/>
      </c>
      <c r="BG666" s="7" t="str">
        <f>IFERROR(IF(BD666-AX685&lt;=0,"",BF666/SQRT(Table_pg9[[#This Row],[Удельное сопротивление грунта, Ом·м]])),BF666/SQRT(Table_pg9[[#This Row],[Удельное сопротивление грунта, Ом·м]]))</f>
        <v/>
      </c>
      <c r="BI666" s="62"/>
      <c r="BJ666" s="44"/>
      <c r="BK666" s="43"/>
      <c r="BL666" s="7" t="str">
        <f t="shared" si="83"/>
        <v/>
      </c>
      <c r="BM666" s="7" t="str">
        <f>IFERROR(IF(BJ666-BD695&lt;=0,"",BL666/SQRT(Table_pg10[[#This Row],[Удельное сопротивление грунта, Ом·м]])),BL666/SQRT(Table_pg10[[#This Row],[Удельное сопротивление грунта, Ом·м]]))</f>
        <v/>
      </c>
    </row>
    <row r="667" spans="1:65">
      <c r="A667" s="42"/>
      <c r="B667" s="44"/>
      <c r="C667" s="43"/>
      <c r="D667" s="7" t="str">
        <f t="shared" si="84"/>
        <v/>
      </c>
      <c r="E667" s="7" t="str">
        <f>IFERROR(IF(B667-B666&lt;=0,"",D667/SQRT(Table_pg[[#This Row],[Удельное сопротивление грунта, Ом·м]])),D667/SQRT(Table_pg[[#This Row],[Удельное сопротивление грунта, Ом·м]]))</f>
        <v/>
      </c>
      <c r="G667" s="49"/>
      <c r="H667" s="59"/>
      <c r="I667" s="56"/>
      <c r="J667" s="52" t="str">
        <f t="shared" si="85"/>
        <v/>
      </c>
      <c r="K667" s="7" t="str">
        <f>IFERROR(IF(H667-H666&lt;=0,"",J667/SQRT(Table_pg1[[#This Row],[Удельное сопротивление грунта, Ом·м]])),J667/SQRT(Table_pg1[[#This Row],[Удельное сопротивление грунта, Ом·м]]))</f>
        <v/>
      </c>
      <c r="M667" s="42"/>
      <c r="N667" s="44"/>
      <c r="O667" s="43"/>
      <c r="P667" s="7" t="str">
        <f t="shared" si="86"/>
        <v/>
      </c>
      <c r="Q667" s="7" t="str">
        <f>IFERROR(IF(N667-N666&lt;=0,"",P667/SQRT(Table_pg2[[#This Row],[Удельное сопротивление грунта, Ом·м]])),P667/SQRT(Table_pg2[[#This Row],[Удельное сопротивление грунта, Ом·м]]))</f>
        <v/>
      </c>
      <c r="S667" s="42"/>
      <c r="T667" s="44"/>
      <c r="U667" s="43"/>
      <c r="V667" s="7" t="str">
        <f t="shared" si="87"/>
        <v/>
      </c>
      <c r="W667" s="7" t="str">
        <f>IFERROR(IF(T667-T666&lt;=0,"",V667/SQRT(Table_pg3[[#This Row],[Удельное сопротивление грунта, Ом·м]])),V667/SQRT(Table_pg3[[#This Row],[Удельное сопротивление грунта, Ом·м]]))</f>
        <v/>
      </c>
      <c r="Y667" s="42"/>
      <c r="Z667" s="44"/>
      <c r="AA667" s="43"/>
      <c r="AB667" s="7" t="str">
        <f t="shared" si="90"/>
        <v/>
      </c>
      <c r="AC667" s="7" t="str">
        <f>IFERROR(IF(Z667-Z666&lt;=0,"",AB667/SQRT(Table_pg4[[#This Row],[Удельное сопротивление грунта, Ом·м]])),AB667/SQRT(Table_pg4[[#This Row],[Удельное сопротивление грунта, Ом·м]]))</f>
        <v/>
      </c>
      <c r="AE667" s="42"/>
      <c r="AF667" s="44"/>
      <c r="AG667" s="43"/>
      <c r="AH667" s="7" t="str">
        <f t="shared" si="88"/>
        <v/>
      </c>
      <c r="AI667" s="7" t="str">
        <f>IFERROR(IF(AF667-AF666&lt;=0,"",AH667/SQRT(Table_pg5[[#This Row],[Удельное сопротивление грунта, Ом·м]])),AH667/SQRT(Table_pg5[[#This Row],[Удельное сопротивление грунта, Ом·м]]))</f>
        <v/>
      </c>
      <c r="AK667" s="42"/>
      <c r="AL667" s="44"/>
      <c r="AM667" s="43"/>
      <c r="AN667" s="7" t="str">
        <f t="shared" si="81"/>
        <v/>
      </c>
      <c r="AO667" s="7" t="str">
        <f>IFERROR(IF(AL667-AL666&lt;=0,"",AN667/SQRT(Table_pg6[[#This Row],[Удельное сопротивление грунта, Ом·м]])),AN667/SQRT(Table_pg6[[#This Row],[Удельное сопротивление грунта, Ом·м]]))</f>
        <v/>
      </c>
      <c r="AQ667" s="42"/>
      <c r="AR667" s="44"/>
      <c r="AS667" s="43"/>
      <c r="AT667" s="7" t="str">
        <f t="shared" si="89"/>
        <v/>
      </c>
      <c r="AU667" s="7" t="str">
        <f>IFERROR(IF(AR667-AR666&lt;=0,"",AT667/SQRT(Table_pg7[[#This Row],[Удельное сопротивление грунта, Ом·м]])),AT667/SQRT(Table_pg7[[#This Row],[Удельное сопротивление грунта, Ом·м]]))</f>
        <v/>
      </c>
      <c r="AW667" s="42"/>
      <c r="AX667" s="44"/>
      <c r="AY667" s="43"/>
      <c r="AZ667" s="7" t="str">
        <f t="shared" si="82"/>
        <v/>
      </c>
      <c r="BA667" s="7" t="str">
        <f>IFERROR(IF(AX667-AX666&lt;=0,"",AZ667/SQRT(Table_pg8[[#This Row],[Удельное сопротивление грунта, Ом·м]])),AZ667/SQRT(Table_pg8[[#This Row],[Удельное сопротивление грунта, Ом·м]]))</f>
        <v/>
      </c>
      <c r="BC667" s="42"/>
      <c r="BD667" s="44"/>
      <c r="BE667" s="43"/>
      <c r="BF667" s="7" t="str">
        <f t="shared" si="80"/>
        <v/>
      </c>
      <c r="BG667" s="7" t="str">
        <f>IFERROR(IF(BD667-AX686&lt;=0,"",BF667/SQRT(Table_pg9[[#This Row],[Удельное сопротивление грунта, Ом·м]])),BF667/SQRT(Table_pg9[[#This Row],[Удельное сопротивление грунта, Ом·м]]))</f>
        <v/>
      </c>
      <c r="BI667" s="42"/>
      <c r="BJ667" s="44"/>
      <c r="BK667" s="43"/>
      <c r="BL667" s="7" t="str">
        <f t="shared" si="83"/>
        <v/>
      </c>
      <c r="BM667" s="7" t="str">
        <f>IFERROR(IF(BJ667-BD696&lt;=0,"",BL667/SQRT(Table_pg10[[#This Row],[Удельное сопротивление грунта, Ом·м]])),BL667/SQRT(Table_pg10[[#This Row],[Удельное сопротивление грунта, Ом·м]]))</f>
        <v/>
      </c>
    </row>
    <row r="668" spans="1:65">
      <c r="A668" s="62"/>
      <c r="B668" s="44"/>
      <c r="C668" s="43"/>
      <c r="D668" s="7" t="str">
        <f t="shared" si="84"/>
        <v/>
      </c>
      <c r="E668" s="7" t="str">
        <f>IFERROR(IF(B668-B667&lt;=0,"",D668/SQRT(Table_pg[[#This Row],[Удельное сопротивление грунта, Ом·м]])),D668/SQRT(Table_pg[[#This Row],[Удельное сопротивление грунта, Ом·м]]))</f>
        <v/>
      </c>
      <c r="G668" s="38"/>
      <c r="H668" s="58"/>
      <c r="I668" s="55"/>
      <c r="J668" s="53" t="str">
        <f t="shared" si="85"/>
        <v/>
      </c>
      <c r="K668" s="7" t="str">
        <f>IFERROR(IF(H668-H667&lt;=0,"",J668/SQRT(Table_pg1[[#This Row],[Удельное сопротивление грунта, Ом·м]])),J668/SQRT(Table_pg1[[#This Row],[Удельное сопротивление грунта, Ом·м]]))</f>
        <v/>
      </c>
      <c r="M668" s="62"/>
      <c r="N668" s="44"/>
      <c r="O668" s="43"/>
      <c r="P668" s="7" t="str">
        <f t="shared" si="86"/>
        <v/>
      </c>
      <c r="Q668" s="7" t="str">
        <f>IFERROR(IF(N668-N667&lt;=0,"",P668/SQRT(Table_pg2[[#This Row],[Удельное сопротивление грунта, Ом·м]])),P668/SQRT(Table_pg2[[#This Row],[Удельное сопротивление грунта, Ом·м]]))</f>
        <v/>
      </c>
      <c r="S668" s="62"/>
      <c r="T668" s="44"/>
      <c r="U668" s="43"/>
      <c r="V668" s="7" t="str">
        <f t="shared" si="87"/>
        <v/>
      </c>
      <c r="W668" s="7" t="str">
        <f>IFERROR(IF(T668-T667&lt;=0,"",V668/SQRT(Table_pg3[[#This Row],[Удельное сопротивление грунта, Ом·м]])),V668/SQRT(Table_pg3[[#This Row],[Удельное сопротивление грунта, Ом·м]]))</f>
        <v/>
      </c>
      <c r="Y668" s="62"/>
      <c r="Z668" s="44"/>
      <c r="AA668" s="43"/>
      <c r="AB668" s="7" t="str">
        <f t="shared" si="90"/>
        <v/>
      </c>
      <c r="AC668" s="7" t="str">
        <f>IFERROR(IF(Z668-Z667&lt;=0,"",AB668/SQRT(Table_pg4[[#This Row],[Удельное сопротивление грунта, Ом·м]])),AB668/SQRT(Table_pg4[[#This Row],[Удельное сопротивление грунта, Ом·м]]))</f>
        <v/>
      </c>
      <c r="AE668" s="62"/>
      <c r="AF668" s="44"/>
      <c r="AG668" s="43"/>
      <c r="AH668" s="7" t="str">
        <f t="shared" si="88"/>
        <v/>
      </c>
      <c r="AI668" s="7" t="str">
        <f>IFERROR(IF(AF668-AF667&lt;=0,"",AH668/SQRT(Table_pg5[[#This Row],[Удельное сопротивление грунта, Ом·м]])),AH668/SQRT(Table_pg5[[#This Row],[Удельное сопротивление грунта, Ом·м]]))</f>
        <v/>
      </c>
      <c r="AK668" s="62"/>
      <c r="AL668" s="44"/>
      <c r="AM668" s="43"/>
      <c r="AN668" s="7" t="str">
        <f t="shared" si="81"/>
        <v/>
      </c>
      <c r="AO668" s="7" t="str">
        <f>IFERROR(IF(AL668-AL667&lt;=0,"",AN668/SQRT(Table_pg6[[#This Row],[Удельное сопротивление грунта, Ом·м]])),AN668/SQRT(Table_pg6[[#This Row],[Удельное сопротивление грунта, Ом·м]]))</f>
        <v/>
      </c>
      <c r="AQ668" s="62"/>
      <c r="AR668" s="44"/>
      <c r="AS668" s="43"/>
      <c r="AT668" s="7" t="str">
        <f t="shared" si="89"/>
        <v/>
      </c>
      <c r="AU668" s="7" t="str">
        <f>IFERROR(IF(AR668-AR667&lt;=0,"",AT668/SQRT(Table_pg7[[#This Row],[Удельное сопротивление грунта, Ом·м]])),AT668/SQRT(Table_pg7[[#This Row],[Удельное сопротивление грунта, Ом·м]]))</f>
        <v/>
      </c>
      <c r="AW668" s="62"/>
      <c r="AX668" s="44"/>
      <c r="AY668" s="43"/>
      <c r="AZ668" s="7" t="str">
        <f t="shared" si="82"/>
        <v/>
      </c>
      <c r="BA668" s="7" t="str">
        <f>IFERROR(IF(AX668-AX667&lt;=0,"",AZ668/SQRT(Table_pg8[[#This Row],[Удельное сопротивление грунта, Ом·м]])),AZ668/SQRT(Table_pg8[[#This Row],[Удельное сопротивление грунта, Ом·м]]))</f>
        <v/>
      </c>
      <c r="BC668" s="62"/>
      <c r="BD668" s="44"/>
      <c r="BE668" s="43"/>
      <c r="BF668" s="7" t="str">
        <f t="shared" si="80"/>
        <v/>
      </c>
      <c r="BG668" s="7" t="str">
        <f>IFERROR(IF(BD668-AX687&lt;=0,"",BF668/SQRT(Table_pg9[[#This Row],[Удельное сопротивление грунта, Ом·м]])),BF668/SQRT(Table_pg9[[#This Row],[Удельное сопротивление грунта, Ом·м]]))</f>
        <v/>
      </c>
      <c r="BI668" s="62"/>
      <c r="BJ668" s="44"/>
      <c r="BK668" s="43"/>
      <c r="BL668" s="7" t="str">
        <f t="shared" si="83"/>
        <v/>
      </c>
      <c r="BM668" s="7" t="str">
        <f>IFERROR(IF(BJ668-BD697&lt;=0,"",BL668/SQRT(Table_pg10[[#This Row],[Удельное сопротивление грунта, Ом·м]])),BL668/SQRT(Table_pg10[[#This Row],[Удельное сопротивление грунта, Ом·м]]))</f>
        <v/>
      </c>
    </row>
    <row r="669" spans="1:65">
      <c r="A669" s="42"/>
      <c r="B669" s="44"/>
      <c r="C669" s="43"/>
      <c r="D669" s="7" t="str">
        <f t="shared" si="84"/>
        <v/>
      </c>
      <c r="E669" s="7" t="str">
        <f>IFERROR(IF(B669-B668&lt;=0,"",D669/SQRT(Table_pg[[#This Row],[Удельное сопротивление грунта, Ом·м]])),D669/SQRT(Table_pg[[#This Row],[Удельное сопротивление грунта, Ом·м]]))</f>
        <v/>
      </c>
      <c r="G669" s="49"/>
      <c r="H669" s="59"/>
      <c r="I669" s="56"/>
      <c r="J669" s="52" t="str">
        <f t="shared" si="85"/>
        <v/>
      </c>
      <c r="K669" s="7" t="str">
        <f>IFERROR(IF(H669-H668&lt;=0,"",J669/SQRT(Table_pg1[[#This Row],[Удельное сопротивление грунта, Ом·м]])),J669/SQRT(Table_pg1[[#This Row],[Удельное сопротивление грунта, Ом·м]]))</f>
        <v/>
      </c>
      <c r="M669" s="42"/>
      <c r="N669" s="44"/>
      <c r="O669" s="43"/>
      <c r="P669" s="7" t="str">
        <f t="shared" si="86"/>
        <v/>
      </c>
      <c r="Q669" s="7" t="str">
        <f>IFERROR(IF(N669-N668&lt;=0,"",P669/SQRT(Table_pg2[[#This Row],[Удельное сопротивление грунта, Ом·м]])),P669/SQRT(Table_pg2[[#This Row],[Удельное сопротивление грунта, Ом·м]]))</f>
        <v/>
      </c>
      <c r="S669" s="42"/>
      <c r="T669" s="44"/>
      <c r="U669" s="43"/>
      <c r="V669" s="7" t="str">
        <f t="shared" si="87"/>
        <v/>
      </c>
      <c r="W669" s="7" t="str">
        <f>IFERROR(IF(T669-T668&lt;=0,"",V669/SQRT(Table_pg3[[#This Row],[Удельное сопротивление грунта, Ом·м]])),V669/SQRT(Table_pg3[[#This Row],[Удельное сопротивление грунта, Ом·м]]))</f>
        <v/>
      </c>
      <c r="Y669" s="42"/>
      <c r="Z669" s="44"/>
      <c r="AA669" s="43"/>
      <c r="AB669" s="7" t="str">
        <f t="shared" si="90"/>
        <v/>
      </c>
      <c r="AC669" s="7" t="str">
        <f>IFERROR(IF(Z669-Z668&lt;=0,"",AB669/SQRT(Table_pg4[[#This Row],[Удельное сопротивление грунта, Ом·м]])),AB669/SQRT(Table_pg4[[#This Row],[Удельное сопротивление грунта, Ом·м]]))</f>
        <v/>
      </c>
      <c r="AE669" s="42"/>
      <c r="AF669" s="44"/>
      <c r="AG669" s="43"/>
      <c r="AH669" s="7" t="str">
        <f t="shared" si="88"/>
        <v/>
      </c>
      <c r="AI669" s="7" t="str">
        <f>IFERROR(IF(AF669-AF668&lt;=0,"",AH669/SQRT(Table_pg5[[#This Row],[Удельное сопротивление грунта, Ом·м]])),AH669/SQRT(Table_pg5[[#This Row],[Удельное сопротивление грунта, Ом·м]]))</f>
        <v/>
      </c>
      <c r="AK669" s="42"/>
      <c r="AL669" s="44"/>
      <c r="AM669" s="43"/>
      <c r="AN669" s="7" t="str">
        <f t="shared" si="81"/>
        <v/>
      </c>
      <c r="AO669" s="7" t="str">
        <f>IFERROR(IF(AL669-AL668&lt;=0,"",AN669/SQRT(Table_pg6[[#This Row],[Удельное сопротивление грунта, Ом·м]])),AN669/SQRT(Table_pg6[[#This Row],[Удельное сопротивление грунта, Ом·м]]))</f>
        <v/>
      </c>
      <c r="AQ669" s="42"/>
      <c r="AR669" s="44"/>
      <c r="AS669" s="43"/>
      <c r="AT669" s="7" t="str">
        <f t="shared" si="89"/>
        <v/>
      </c>
      <c r="AU669" s="7" t="str">
        <f>IFERROR(IF(AR669-AR668&lt;=0,"",AT669/SQRT(Table_pg7[[#This Row],[Удельное сопротивление грунта, Ом·м]])),AT669/SQRT(Table_pg7[[#This Row],[Удельное сопротивление грунта, Ом·м]]))</f>
        <v/>
      </c>
      <c r="AW669" s="42"/>
      <c r="AX669" s="44"/>
      <c r="AY669" s="43"/>
      <c r="AZ669" s="7" t="str">
        <f t="shared" si="82"/>
        <v/>
      </c>
      <c r="BA669" s="7" t="str">
        <f>IFERROR(IF(AX669-AX668&lt;=0,"",AZ669/SQRT(Table_pg8[[#This Row],[Удельное сопротивление грунта, Ом·м]])),AZ669/SQRT(Table_pg8[[#This Row],[Удельное сопротивление грунта, Ом·м]]))</f>
        <v/>
      </c>
      <c r="BC669" s="42"/>
      <c r="BD669" s="44"/>
      <c r="BE669" s="43"/>
      <c r="BF669" s="7" t="str">
        <f t="shared" si="80"/>
        <v/>
      </c>
      <c r="BG669" s="7" t="str">
        <f>IFERROR(IF(BD669-AX688&lt;=0,"",BF669/SQRT(Table_pg9[[#This Row],[Удельное сопротивление грунта, Ом·м]])),BF669/SQRT(Table_pg9[[#This Row],[Удельное сопротивление грунта, Ом·м]]))</f>
        <v/>
      </c>
      <c r="BI669" s="42"/>
      <c r="BJ669" s="44"/>
      <c r="BK669" s="43"/>
      <c r="BL669" s="7" t="str">
        <f t="shared" si="83"/>
        <v/>
      </c>
      <c r="BM669" s="7" t="str">
        <f>IFERROR(IF(BJ669-BD698&lt;=0,"",BL669/SQRT(Table_pg10[[#This Row],[Удельное сопротивление грунта, Ом·м]])),BL669/SQRT(Table_pg10[[#This Row],[Удельное сопротивление грунта, Ом·м]]))</f>
        <v/>
      </c>
    </row>
    <row r="670" spans="1:65">
      <c r="A670" s="62"/>
      <c r="B670" s="44"/>
      <c r="C670" s="43"/>
      <c r="D670" s="7" t="str">
        <f t="shared" si="84"/>
        <v/>
      </c>
      <c r="E670" s="7" t="str">
        <f>IFERROR(IF(B670-B669&lt;=0,"",D670/SQRT(Table_pg[[#This Row],[Удельное сопротивление грунта, Ом·м]])),D670/SQRT(Table_pg[[#This Row],[Удельное сопротивление грунта, Ом·м]]))</f>
        <v/>
      </c>
      <c r="G670" s="38"/>
      <c r="H670" s="58"/>
      <c r="I670" s="55"/>
      <c r="J670" s="53" t="str">
        <f t="shared" si="85"/>
        <v/>
      </c>
      <c r="K670" s="7" t="str">
        <f>IFERROR(IF(H670-H669&lt;=0,"",J670/SQRT(Table_pg1[[#This Row],[Удельное сопротивление грунта, Ом·м]])),J670/SQRT(Table_pg1[[#This Row],[Удельное сопротивление грунта, Ом·м]]))</f>
        <v/>
      </c>
      <c r="M670" s="62"/>
      <c r="N670" s="44"/>
      <c r="O670" s="43"/>
      <c r="P670" s="7" t="str">
        <f t="shared" si="86"/>
        <v/>
      </c>
      <c r="Q670" s="7" t="str">
        <f>IFERROR(IF(N670-N669&lt;=0,"",P670/SQRT(Table_pg2[[#This Row],[Удельное сопротивление грунта, Ом·м]])),P670/SQRT(Table_pg2[[#This Row],[Удельное сопротивление грунта, Ом·м]]))</f>
        <v/>
      </c>
      <c r="S670" s="62"/>
      <c r="T670" s="44"/>
      <c r="U670" s="43"/>
      <c r="V670" s="7" t="str">
        <f t="shared" si="87"/>
        <v/>
      </c>
      <c r="W670" s="7" t="str">
        <f>IFERROR(IF(T670-T669&lt;=0,"",V670/SQRT(Table_pg3[[#This Row],[Удельное сопротивление грунта, Ом·м]])),V670/SQRT(Table_pg3[[#This Row],[Удельное сопротивление грунта, Ом·м]]))</f>
        <v/>
      </c>
      <c r="Y670" s="62"/>
      <c r="Z670" s="44"/>
      <c r="AA670" s="43"/>
      <c r="AB670" s="7" t="str">
        <f t="shared" si="90"/>
        <v/>
      </c>
      <c r="AC670" s="7" t="str">
        <f>IFERROR(IF(Z670-Z669&lt;=0,"",AB670/SQRT(Table_pg4[[#This Row],[Удельное сопротивление грунта, Ом·м]])),AB670/SQRT(Table_pg4[[#This Row],[Удельное сопротивление грунта, Ом·м]]))</f>
        <v/>
      </c>
      <c r="AE670" s="62"/>
      <c r="AF670" s="44"/>
      <c r="AG670" s="43"/>
      <c r="AH670" s="7" t="str">
        <f t="shared" si="88"/>
        <v/>
      </c>
      <c r="AI670" s="7" t="str">
        <f>IFERROR(IF(AF670-AF669&lt;=0,"",AH670/SQRT(Table_pg5[[#This Row],[Удельное сопротивление грунта, Ом·м]])),AH670/SQRT(Table_pg5[[#This Row],[Удельное сопротивление грунта, Ом·м]]))</f>
        <v/>
      </c>
      <c r="AK670" s="62"/>
      <c r="AL670" s="44"/>
      <c r="AM670" s="43"/>
      <c r="AN670" s="7" t="str">
        <f t="shared" si="81"/>
        <v/>
      </c>
      <c r="AO670" s="7" t="str">
        <f>IFERROR(IF(AL670-AL669&lt;=0,"",AN670/SQRT(Table_pg6[[#This Row],[Удельное сопротивление грунта, Ом·м]])),AN670/SQRT(Table_pg6[[#This Row],[Удельное сопротивление грунта, Ом·м]]))</f>
        <v/>
      </c>
      <c r="AQ670" s="62"/>
      <c r="AR670" s="44"/>
      <c r="AS670" s="43"/>
      <c r="AT670" s="7" t="str">
        <f t="shared" si="89"/>
        <v/>
      </c>
      <c r="AU670" s="7" t="str">
        <f>IFERROR(IF(AR670-AR669&lt;=0,"",AT670/SQRT(Table_pg7[[#This Row],[Удельное сопротивление грунта, Ом·м]])),AT670/SQRT(Table_pg7[[#This Row],[Удельное сопротивление грунта, Ом·м]]))</f>
        <v/>
      </c>
      <c r="AW670" s="62"/>
      <c r="AX670" s="44"/>
      <c r="AY670" s="43"/>
      <c r="AZ670" s="7" t="str">
        <f t="shared" si="82"/>
        <v/>
      </c>
      <c r="BA670" s="7" t="str">
        <f>IFERROR(IF(AX670-AX669&lt;=0,"",AZ670/SQRT(Table_pg8[[#This Row],[Удельное сопротивление грунта, Ом·м]])),AZ670/SQRT(Table_pg8[[#This Row],[Удельное сопротивление грунта, Ом·м]]))</f>
        <v/>
      </c>
      <c r="BC670" s="62"/>
      <c r="BD670" s="44"/>
      <c r="BE670" s="43"/>
      <c r="BF670" s="7" t="str">
        <f t="shared" si="80"/>
        <v/>
      </c>
      <c r="BG670" s="7" t="str">
        <f>IFERROR(IF(BD670-AX689&lt;=0,"",BF670/SQRT(Table_pg9[[#This Row],[Удельное сопротивление грунта, Ом·м]])),BF670/SQRT(Table_pg9[[#This Row],[Удельное сопротивление грунта, Ом·м]]))</f>
        <v/>
      </c>
      <c r="BI670" s="62"/>
      <c r="BJ670" s="44"/>
      <c r="BK670" s="43"/>
      <c r="BL670" s="7" t="str">
        <f t="shared" si="83"/>
        <v/>
      </c>
      <c r="BM670" s="7" t="str">
        <f>IFERROR(IF(BJ670-BD699&lt;=0,"",BL670/SQRT(Table_pg10[[#This Row],[Удельное сопротивление грунта, Ом·м]])),BL670/SQRT(Table_pg10[[#This Row],[Удельное сопротивление грунта, Ом·м]]))</f>
        <v/>
      </c>
    </row>
    <row r="671" spans="1:65">
      <c r="A671" s="42"/>
      <c r="B671" s="44"/>
      <c r="C671" s="43"/>
      <c r="D671" s="7" t="str">
        <f t="shared" si="84"/>
        <v/>
      </c>
      <c r="E671" s="7" t="str">
        <f>IFERROR(IF(B671-B670&lt;=0,"",D671/SQRT(Table_pg[[#This Row],[Удельное сопротивление грунта, Ом·м]])),D671/SQRT(Table_pg[[#This Row],[Удельное сопротивление грунта, Ом·м]]))</f>
        <v/>
      </c>
      <c r="G671" s="49"/>
      <c r="H671" s="59"/>
      <c r="I671" s="56"/>
      <c r="J671" s="52" t="str">
        <f t="shared" si="85"/>
        <v/>
      </c>
      <c r="K671" s="7" t="str">
        <f>IFERROR(IF(H671-H670&lt;=0,"",J671/SQRT(Table_pg1[[#This Row],[Удельное сопротивление грунта, Ом·м]])),J671/SQRT(Table_pg1[[#This Row],[Удельное сопротивление грунта, Ом·м]]))</f>
        <v/>
      </c>
      <c r="M671" s="42"/>
      <c r="N671" s="44"/>
      <c r="O671" s="43"/>
      <c r="P671" s="7" t="str">
        <f t="shared" si="86"/>
        <v/>
      </c>
      <c r="Q671" s="7" t="str">
        <f>IFERROR(IF(N671-N670&lt;=0,"",P671/SQRT(Table_pg2[[#This Row],[Удельное сопротивление грунта, Ом·м]])),P671/SQRT(Table_pg2[[#This Row],[Удельное сопротивление грунта, Ом·м]]))</f>
        <v/>
      </c>
      <c r="S671" s="42"/>
      <c r="T671" s="44"/>
      <c r="U671" s="43"/>
      <c r="V671" s="7" t="str">
        <f t="shared" si="87"/>
        <v/>
      </c>
      <c r="W671" s="7" t="str">
        <f>IFERROR(IF(T671-T670&lt;=0,"",V671/SQRT(Table_pg3[[#This Row],[Удельное сопротивление грунта, Ом·м]])),V671/SQRT(Table_pg3[[#This Row],[Удельное сопротивление грунта, Ом·м]]))</f>
        <v/>
      </c>
      <c r="Y671" s="42"/>
      <c r="Z671" s="44"/>
      <c r="AA671" s="43"/>
      <c r="AB671" s="7" t="str">
        <f t="shared" si="90"/>
        <v/>
      </c>
      <c r="AC671" s="7" t="str">
        <f>IFERROR(IF(Z671-Z670&lt;=0,"",AB671/SQRT(Table_pg4[[#This Row],[Удельное сопротивление грунта, Ом·м]])),AB671/SQRT(Table_pg4[[#This Row],[Удельное сопротивление грунта, Ом·м]]))</f>
        <v/>
      </c>
      <c r="AE671" s="42"/>
      <c r="AF671" s="44"/>
      <c r="AG671" s="43"/>
      <c r="AH671" s="7" t="str">
        <f t="shared" si="88"/>
        <v/>
      </c>
      <c r="AI671" s="7" t="str">
        <f>IFERROR(IF(AF671-AF670&lt;=0,"",AH671/SQRT(Table_pg5[[#This Row],[Удельное сопротивление грунта, Ом·м]])),AH671/SQRT(Table_pg5[[#This Row],[Удельное сопротивление грунта, Ом·м]]))</f>
        <v/>
      </c>
      <c r="AK671" s="42"/>
      <c r="AL671" s="44"/>
      <c r="AM671" s="43"/>
      <c r="AN671" s="7" t="str">
        <f t="shared" si="81"/>
        <v/>
      </c>
      <c r="AO671" s="7" t="str">
        <f>IFERROR(IF(AL671-AL670&lt;=0,"",AN671/SQRT(Table_pg6[[#This Row],[Удельное сопротивление грунта, Ом·м]])),AN671/SQRT(Table_pg6[[#This Row],[Удельное сопротивление грунта, Ом·м]]))</f>
        <v/>
      </c>
      <c r="AQ671" s="42"/>
      <c r="AR671" s="44"/>
      <c r="AS671" s="43"/>
      <c r="AT671" s="7" t="str">
        <f t="shared" si="89"/>
        <v/>
      </c>
      <c r="AU671" s="7" t="str">
        <f>IFERROR(IF(AR671-AR670&lt;=0,"",AT671/SQRT(Table_pg7[[#This Row],[Удельное сопротивление грунта, Ом·м]])),AT671/SQRT(Table_pg7[[#This Row],[Удельное сопротивление грунта, Ом·м]]))</f>
        <v/>
      </c>
      <c r="AW671" s="42"/>
      <c r="AX671" s="44"/>
      <c r="AY671" s="43"/>
      <c r="AZ671" s="7" t="str">
        <f t="shared" si="82"/>
        <v/>
      </c>
      <c r="BA671" s="7" t="str">
        <f>IFERROR(IF(AX671-AX670&lt;=0,"",AZ671/SQRT(Table_pg8[[#This Row],[Удельное сопротивление грунта, Ом·м]])),AZ671/SQRT(Table_pg8[[#This Row],[Удельное сопротивление грунта, Ом·м]]))</f>
        <v/>
      </c>
      <c r="BC671" s="42"/>
      <c r="BD671" s="44"/>
      <c r="BE671" s="43"/>
      <c r="BF671" s="7" t="str">
        <f t="shared" si="80"/>
        <v/>
      </c>
      <c r="BG671" s="7" t="str">
        <f>IFERROR(IF(BD671-AX690&lt;=0,"",BF671/SQRT(Table_pg9[[#This Row],[Удельное сопротивление грунта, Ом·м]])),BF671/SQRT(Table_pg9[[#This Row],[Удельное сопротивление грунта, Ом·м]]))</f>
        <v/>
      </c>
      <c r="BI671" s="42"/>
      <c r="BJ671" s="44"/>
      <c r="BK671" s="43"/>
      <c r="BL671" s="7" t="str">
        <f t="shared" si="83"/>
        <v/>
      </c>
      <c r="BM671" s="7" t="str">
        <f>IFERROR(IF(BJ671-BD700&lt;=0,"",BL671/SQRT(Table_pg10[[#This Row],[Удельное сопротивление грунта, Ом·м]])),BL671/SQRT(Table_pg10[[#This Row],[Удельное сопротивление грунта, Ом·м]]))</f>
        <v/>
      </c>
    </row>
    <row r="672" spans="1:65">
      <c r="A672" s="62"/>
      <c r="B672" s="44"/>
      <c r="C672" s="43"/>
      <c r="D672" s="7" t="str">
        <f t="shared" si="84"/>
        <v/>
      </c>
      <c r="E672" s="7" t="str">
        <f>IFERROR(IF(B672-B671&lt;=0,"",D672/SQRT(Table_pg[[#This Row],[Удельное сопротивление грунта, Ом·м]])),D672/SQRT(Table_pg[[#This Row],[Удельное сопротивление грунта, Ом·м]]))</f>
        <v/>
      </c>
      <c r="G672" s="38"/>
      <c r="H672" s="58"/>
      <c r="I672" s="55"/>
      <c r="J672" s="53" t="str">
        <f t="shared" si="85"/>
        <v/>
      </c>
      <c r="K672" s="7" t="str">
        <f>IFERROR(IF(H672-H671&lt;=0,"",J672/SQRT(Table_pg1[[#This Row],[Удельное сопротивление грунта, Ом·м]])),J672/SQRT(Table_pg1[[#This Row],[Удельное сопротивление грунта, Ом·м]]))</f>
        <v/>
      </c>
      <c r="M672" s="62"/>
      <c r="N672" s="44"/>
      <c r="O672" s="43"/>
      <c r="P672" s="7" t="str">
        <f t="shared" si="86"/>
        <v/>
      </c>
      <c r="Q672" s="7" t="str">
        <f>IFERROR(IF(N672-N671&lt;=0,"",P672/SQRT(Table_pg2[[#This Row],[Удельное сопротивление грунта, Ом·м]])),P672/SQRT(Table_pg2[[#This Row],[Удельное сопротивление грунта, Ом·м]]))</f>
        <v/>
      </c>
      <c r="S672" s="62"/>
      <c r="T672" s="44"/>
      <c r="U672" s="43"/>
      <c r="V672" s="7" t="str">
        <f t="shared" si="87"/>
        <v/>
      </c>
      <c r="W672" s="7" t="str">
        <f>IFERROR(IF(T672-T671&lt;=0,"",V672/SQRT(Table_pg3[[#This Row],[Удельное сопротивление грунта, Ом·м]])),V672/SQRT(Table_pg3[[#This Row],[Удельное сопротивление грунта, Ом·м]]))</f>
        <v/>
      </c>
      <c r="Y672" s="62"/>
      <c r="Z672" s="44"/>
      <c r="AA672" s="43"/>
      <c r="AB672" s="7" t="str">
        <f t="shared" si="90"/>
        <v/>
      </c>
      <c r="AC672" s="7" t="str">
        <f>IFERROR(IF(Z672-Z671&lt;=0,"",AB672/SQRT(Table_pg4[[#This Row],[Удельное сопротивление грунта, Ом·м]])),AB672/SQRT(Table_pg4[[#This Row],[Удельное сопротивление грунта, Ом·м]]))</f>
        <v/>
      </c>
      <c r="AE672" s="62"/>
      <c r="AF672" s="44"/>
      <c r="AG672" s="43"/>
      <c r="AH672" s="7" t="str">
        <f t="shared" si="88"/>
        <v/>
      </c>
      <c r="AI672" s="7" t="str">
        <f>IFERROR(IF(AF672-AF671&lt;=0,"",AH672/SQRT(Table_pg5[[#This Row],[Удельное сопротивление грунта, Ом·м]])),AH672/SQRT(Table_pg5[[#This Row],[Удельное сопротивление грунта, Ом·м]]))</f>
        <v/>
      </c>
      <c r="AK672" s="62"/>
      <c r="AL672" s="44"/>
      <c r="AM672" s="43"/>
      <c r="AN672" s="7" t="str">
        <f t="shared" si="81"/>
        <v/>
      </c>
      <c r="AO672" s="7" t="str">
        <f>IFERROR(IF(AL672-AL671&lt;=0,"",AN672/SQRT(Table_pg6[[#This Row],[Удельное сопротивление грунта, Ом·м]])),AN672/SQRT(Table_pg6[[#This Row],[Удельное сопротивление грунта, Ом·м]]))</f>
        <v/>
      </c>
      <c r="AQ672" s="62"/>
      <c r="AR672" s="44"/>
      <c r="AS672" s="43"/>
      <c r="AT672" s="7" t="str">
        <f t="shared" si="89"/>
        <v/>
      </c>
      <c r="AU672" s="7" t="str">
        <f>IFERROR(IF(AR672-AR671&lt;=0,"",AT672/SQRT(Table_pg7[[#This Row],[Удельное сопротивление грунта, Ом·м]])),AT672/SQRT(Table_pg7[[#This Row],[Удельное сопротивление грунта, Ом·м]]))</f>
        <v/>
      </c>
      <c r="AW672" s="62"/>
      <c r="AX672" s="44"/>
      <c r="AY672" s="43"/>
      <c r="AZ672" s="7" t="str">
        <f t="shared" si="82"/>
        <v/>
      </c>
      <c r="BA672" s="7" t="str">
        <f>IFERROR(IF(AX672-AX671&lt;=0,"",AZ672/SQRT(Table_pg8[[#This Row],[Удельное сопротивление грунта, Ом·м]])),AZ672/SQRT(Table_pg8[[#This Row],[Удельное сопротивление грунта, Ом·м]]))</f>
        <v/>
      </c>
      <c r="BC672" s="62"/>
      <c r="BD672" s="44"/>
      <c r="BE672" s="43"/>
      <c r="BF672" s="7" t="str">
        <f t="shared" si="80"/>
        <v/>
      </c>
      <c r="BG672" s="7" t="str">
        <f>IFERROR(IF(BD672-AX691&lt;=0,"",BF672/SQRT(Table_pg9[[#This Row],[Удельное сопротивление грунта, Ом·м]])),BF672/SQRT(Table_pg9[[#This Row],[Удельное сопротивление грунта, Ом·м]]))</f>
        <v/>
      </c>
      <c r="BI672" s="62"/>
      <c r="BJ672" s="44"/>
      <c r="BK672" s="43"/>
      <c r="BL672" s="7" t="str">
        <f t="shared" si="83"/>
        <v/>
      </c>
      <c r="BM672" s="7" t="str">
        <f>IFERROR(IF(BJ672-BD701&lt;=0,"",BL672/SQRT(Table_pg10[[#This Row],[Удельное сопротивление грунта, Ом·м]])),BL672/SQRT(Table_pg10[[#This Row],[Удельное сопротивление грунта, Ом·м]]))</f>
        <v/>
      </c>
    </row>
    <row r="673" spans="1:65">
      <c r="A673" s="42"/>
      <c r="B673" s="44"/>
      <c r="C673" s="43"/>
      <c r="D673" s="7" t="str">
        <f t="shared" si="84"/>
        <v/>
      </c>
      <c r="E673" s="7" t="str">
        <f>IFERROR(IF(B673-B672&lt;=0,"",D673/SQRT(Table_pg[[#This Row],[Удельное сопротивление грунта, Ом·м]])),D673/SQRT(Table_pg[[#This Row],[Удельное сопротивление грунта, Ом·м]]))</f>
        <v/>
      </c>
      <c r="G673" s="49"/>
      <c r="H673" s="59"/>
      <c r="I673" s="56"/>
      <c r="J673" s="52" t="str">
        <f t="shared" si="85"/>
        <v/>
      </c>
      <c r="K673" s="7" t="str">
        <f>IFERROR(IF(H673-H672&lt;=0,"",J673/SQRT(Table_pg1[[#This Row],[Удельное сопротивление грунта, Ом·м]])),J673/SQRT(Table_pg1[[#This Row],[Удельное сопротивление грунта, Ом·м]]))</f>
        <v/>
      </c>
      <c r="M673" s="42"/>
      <c r="N673" s="44"/>
      <c r="O673" s="43"/>
      <c r="P673" s="7" t="str">
        <f t="shared" si="86"/>
        <v/>
      </c>
      <c r="Q673" s="7" t="str">
        <f>IFERROR(IF(N673-N672&lt;=0,"",P673/SQRT(Table_pg2[[#This Row],[Удельное сопротивление грунта, Ом·м]])),P673/SQRT(Table_pg2[[#This Row],[Удельное сопротивление грунта, Ом·м]]))</f>
        <v/>
      </c>
      <c r="S673" s="42"/>
      <c r="T673" s="44"/>
      <c r="U673" s="43"/>
      <c r="V673" s="7" t="str">
        <f t="shared" si="87"/>
        <v/>
      </c>
      <c r="W673" s="7" t="str">
        <f>IFERROR(IF(T673-T672&lt;=0,"",V673/SQRT(Table_pg3[[#This Row],[Удельное сопротивление грунта, Ом·м]])),V673/SQRT(Table_pg3[[#This Row],[Удельное сопротивление грунта, Ом·м]]))</f>
        <v/>
      </c>
      <c r="Y673" s="42"/>
      <c r="Z673" s="44"/>
      <c r="AA673" s="43"/>
      <c r="AB673" s="7" t="str">
        <f t="shared" si="90"/>
        <v/>
      </c>
      <c r="AC673" s="7" t="str">
        <f>IFERROR(IF(Z673-Z672&lt;=0,"",AB673/SQRT(Table_pg4[[#This Row],[Удельное сопротивление грунта, Ом·м]])),AB673/SQRT(Table_pg4[[#This Row],[Удельное сопротивление грунта, Ом·м]]))</f>
        <v/>
      </c>
      <c r="AE673" s="42"/>
      <c r="AF673" s="44"/>
      <c r="AG673" s="43"/>
      <c r="AH673" s="7" t="str">
        <f t="shared" si="88"/>
        <v/>
      </c>
      <c r="AI673" s="7" t="str">
        <f>IFERROR(IF(AF673-AF672&lt;=0,"",AH673/SQRT(Table_pg5[[#This Row],[Удельное сопротивление грунта, Ом·м]])),AH673/SQRT(Table_pg5[[#This Row],[Удельное сопротивление грунта, Ом·м]]))</f>
        <v/>
      </c>
      <c r="AK673" s="42"/>
      <c r="AL673" s="44"/>
      <c r="AM673" s="43"/>
      <c r="AN673" s="7" t="str">
        <f t="shared" si="81"/>
        <v/>
      </c>
      <c r="AO673" s="7" t="str">
        <f>IFERROR(IF(AL673-AL672&lt;=0,"",AN673/SQRT(Table_pg6[[#This Row],[Удельное сопротивление грунта, Ом·м]])),AN673/SQRT(Table_pg6[[#This Row],[Удельное сопротивление грунта, Ом·м]]))</f>
        <v/>
      </c>
      <c r="AQ673" s="42"/>
      <c r="AR673" s="44"/>
      <c r="AS673" s="43"/>
      <c r="AT673" s="7" t="str">
        <f t="shared" si="89"/>
        <v/>
      </c>
      <c r="AU673" s="7" t="str">
        <f>IFERROR(IF(AR673-AR672&lt;=0,"",AT673/SQRT(Table_pg7[[#This Row],[Удельное сопротивление грунта, Ом·м]])),AT673/SQRT(Table_pg7[[#This Row],[Удельное сопротивление грунта, Ом·м]]))</f>
        <v/>
      </c>
      <c r="AW673" s="42"/>
      <c r="AX673" s="44"/>
      <c r="AY673" s="43"/>
      <c r="AZ673" s="7" t="str">
        <f t="shared" si="82"/>
        <v/>
      </c>
      <c r="BA673" s="7" t="str">
        <f>IFERROR(IF(AX673-AX672&lt;=0,"",AZ673/SQRT(Table_pg8[[#This Row],[Удельное сопротивление грунта, Ом·м]])),AZ673/SQRT(Table_pg8[[#This Row],[Удельное сопротивление грунта, Ом·м]]))</f>
        <v/>
      </c>
      <c r="BC673" s="42"/>
      <c r="BD673" s="44"/>
      <c r="BE673" s="43"/>
      <c r="BF673" s="7" t="str">
        <f t="shared" si="80"/>
        <v/>
      </c>
      <c r="BG673" s="7" t="str">
        <f>IFERROR(IF(BD673-AX692&lt;=0,"",BF673/SQRT(Table_pg9[[#This Row],[Удельное сопротивление грунта, Ом·м]])),BF673/SQRT(Table_pg9[[#This Row],[Удельное сопротивление грунта, Ом·м]]))</f>
        <v/>
      </c>
      <c r="BI673" s="42"/>
      <c r="BJ673" s="44"/>
      <c r="BK673" s="43"/>
      <c r="BL673" s="7" t="str">
        <f t="shared" si="83"/>
        <v/>
      </c>
      <c r="BM673" s="7" t="str">
        <f>IFERROR(IF(BJ673-BD702&lt;=0,"",BL673/SQRT(Table_pg10[[#This Row],[Удельное сопротивление грунта, Ом·м]])),BL673/SQRT(Table_pg10[[#This Row],[Удельное сопротивление грунта, Ом·м]]))</f>
        <v/>
      </c>
    </row>
    <row r="674" spans="1:65">
      <c r="A674" s="62"/>
      <c r="B674" s="44"/>
      <c r="C674" s="43"/>
      <c r="D674" s="7" t="str">
        <f t="shared" si="84"/>
        <v/>
      </c>
      <c r="E674" s="7" t="str">
        <f>IFERROR(IF(B674-B673&lt;=0,"",D674/SQRT(Table_pg[[#This Row],[Удельное сопротивление грунта, Ом·м]])),D674/SQRT(Table_pg[[#This Row],[Удельное сопротивление грунта, Ом·м]]))</f>
        <v/>
      </c>
      <c r="G674" s="38"/>
      <c r="H674" s="58"/>
      <c r="I674" s="55"/>
      <c r="J674" s="53" t="str">
        <f t="shared" si="85"/>
        <v/>
      </c>
      <c r="K674" s="7" t="str">
        <f>IFERROR(IF(H674-H673&lt;=0,"",J674/SQRT(Table_pg1[[#This Row],[Удельное сопротивление грунта, Ом·м]])),J674/SQRT(Table_pg1[[#This Row],[Удельное сопротивление грунта, Ом·м]]))</f>
        <v/>
      </c>
      <c r="M674" s="62"/>
      <c r="N674" s="44"/>
      <c r="O674" s="43"/>
      <c r="P674" s="7" t="str">
        <f t="shared" si="86"/>
        <v/>
      </c>
      <c r="Q674" s="7" t="str">
        <f>IFERROR(IF(N674-N673&lt;=0,"",P674/SQRT(Table_pg2[[#This Row],[Удельное сопротивление грунта, Ом·м]])),P674/SQRT(Table_pg2[[#This Row],[Удельное сопротивление грунта, Ом·м]]))</f>
        <v/>
      </c>
      <c r="S674" s="62"/>
      <c r="T674" s="44"/>
      <c r="U674" s="43"/>
      <c r="V674" s="7" t="str">
        <f t="shared" si="87"/>
        <v/>
      </c>
      <c r="W674" s="7" t="str">
        <f>IFERROR(IF(T674-T673&lt;=0,"",V674/SQRT(Table_pg3[[#This Row],[Удельное сопротивление грунта, Ом·м]])),V674/SQRT(Table_pg3[[#This Row],[Удельное сопротивление грунта, Ом·м]]))</f>
        <v/>
      </c>
      <c r="Y674" s="62"/>
      <c r="Z674" s="44"/>
      <c r="AA674" s="43"/>
      <c r="AB674" s="7" t="str">
        <f t="shared" si="90"/>
        <v/>
      </c>
      <c r="AC674" s="7" t="str">
        <f>IFERROR(IF(Z674-Z673&lt;=0,"",AB674/SQRT(Table_pg4[[#This Row],[Удельное сопротивление грунта, Ом·м]])),AB674/SQRT(Table_pg4[[#This Row],[Удельное сопротивление грунта, Ом·м]]))</f>
        <v/>
      </c>
      <c r="AE674" s="62"/>
      <c r="AF674" s="44"/>
      <c r="AG674" s="43"/>
      <c r="AH674" s="7" t="str">
        <f t="shared" si="88"/>
        <v/>
      </c>
      <c r="AI674" s="7" t="str">
        <f>IFERROR(IF(AF674-AF673&lt;=0,"",AH674/SQRT(Table_pg5[[#This Row],[Удельное сопротивление грунта, Ом·м]])),AH674/SQRT(Table_pg5[[#This Row],[Удельное сопротивление грунта, Ом·м]]))</f>
        <v/>
      </c>
      <c r="AK674" s="62"/>
      <c r="AL674" s="44"/>
      <c r="AM674" s="43"/>
      <c r="AN674" s="7" t="str">
        <f t="shared" si="81"/>
        <v/>
      </c>
      <c r="AO674" s="7" t="str">
        <f>IFERROR(IF(AL674-AL673&lt;=0,"",AN674/SQRT(Table_pg6[[#This Row],[Удельное сопротивление грунта, Ом·м]])),AN674/SQRT(Table_pg6[[#This Row],[Удельное сопротивление грунта, Ом·м]]))</f>
        <v/>
      </c>
      <c r="AQ674" s="62"/>
      <c r="AR674" s="44"/>
      <c r="AS674" s="43"/>
      <c r="AT674" s="7" t="str">
        <f t="shared" si="89"/>
        <v/>
      </c>
      <c r="AU674" s="7" t="str">
        <f>IFERROR(IF(AR674-AR673&lt;=0,"",AT674/SQRT(Table_pg7[[#This Row],[Удельное сопротивление грунта, Ом·м]])),AT674/SQRT(Table_pg7[[#This Row],[Удельное сопротивление грунта, Ом·м]]))</f>
        <v/>
      </c>
      <c r="AW674" s="62"/>
      <c r="AX674" s="44"/>
      <c r="AY674" s="43"/>
      <c r="AZ674" s="7" t="str">
        <f t="shared" si="82"/>
        <v/>
      </c>
      <c r="BA674" s="7" t="str">
        <f>IFERROR(IF(AX674-AX673&lt;=0,"",AZ674/SQRT(Table_pg8[[#This Row],[Удельное сопротивление грунта, Ом·м]])),AZ674/SQRT(Table_pg8[[#This Row],[Удельное сопротивление грунта, Ом·м]]))</f>
        <v/>
      </c>
      <c r="BC674" s="62"/>
      <c r="BD674" s="44"/>
      <c r="BE674" s="43"/>
      <c r="BF674" s="7" t="str">
        <f t="shared" ref="BF674:BF710" si="91">IFERROR(IF(BD674-BD673&lt;=0,"",(BD674-BD673)*1000),100)</f>
        <v/>
      </c>
      <c r="BG674" s="7" t="str">
        <f>IFERROR(IF(BD674-AX693&lt;=0,"",BF674/SQRT(Table_pg9[[#This Row],[Удельное сопротивление грунта, Ом·м]])),BF674/SQRT(Table_pg9[[#This Row],[Удельное сопротивление грунта, Ом·м]]))</f>
        <v/>
      </c>
      <c r="BI674" s="62"/>
      <c r="BJ674" s="44"/>
      <c r="BK674" s="43"/>
      <c r="BL674" s="7" t="str">
        <f t="shared" si="83"/>
        <v/>
      </c>
      <c r="BM674" s="7" t="str">
        <f>IFERROR(IF(BJ674-BD703&lt;=0,"",BL674/SQRT(Table_pg10[[#This Row],[Удельное сопротивление грунта, Ом·м]])),BL674/SQRT(Table_pg10[[#This Row],[Удельное сопротивление грунта, Ом·м]]))</f>
        <v/>
      </c>
    </row>
    <row r="675" spans="1:65">
      <c r="A675" s="42"/>
      <c r="B675" s="44"/>
      <c r="C675" s="43"/>
      <c r="D675" s="7" t="str">
        <f t="shared" si="84"/>
        <v/>
      </c>
      <c r="E675" s="7" t="str">
        <f>IFERROR(IF(B675-B674&lt;=0,"",D675/SQRT(Table_pg[[#This Row],[Удельное сопротивление грунта, Ом·м]])),D675/SQRT(Table_pg[[#This Row],[Удельное сопротивление грунта, Ом·м]]))</f>
        <v/>
      </c>
      <c r="G675" s="49"/>
      <c r="H675" s="59"/>
      <c r="I675" s="56"/>
      <c r="J675" s="52" t="str">
        <f t="shared" si="85"/>
        <v/>
      </c>
      <c r="K675" s="7" t="str">
        <f>IFERROR(IF(H675-H674&lt;=0,"",J675/SQRT(Table_pg1[[#This Row],[Удельное сопротивление грунта, Ом·м]])),J675/SQRT(Table_pg1[[#This Row],[Удельное сопротивление грунта, Ом·м]]))</f>
        <v/>
      </c>
      <c r="M675" s="42"/>
      <c r="N675" s="44"/>
      <c r="O675" s="43"/>
      <c r="P675" s="7" t="str">
        <f t="shared" si="86"/>
        <v/>
      </c>
      <c r="Q675" s="7" t="str">
        <f>IFERROR(IF(N675-N674&lt;=0,"",P675/SQRT(Table_pg2[[#This Row],[Удельное сопротивление грунта, Ом·м]])),P675/SQRT(Table_pg2[[#This Row],[Удельное сопротивление грунта, Ом·м]]))</f>
        <v/>
      </c>
      <c r="S675" s="42"/>
      <c r="T675" s="44"/>
      <c r="U675" s="43"/>
      <c r="V675" s="7" t="str">
        <f t="shared" si="87"/>
        <v/>
      </c>
      <c r="W675" s="7" t="str">
        <f>IFERROR(IF(T675-T674&lt;=0,"",V675/SQRT(Table_pg3[[#This Row],[Удельное сопротивление грунта, Ом·м]])),V675/SQRT(Table_pg3[[#This Row],[Удельное сопротивление грунта, Ом·м]]))</f>
        <v/>
      </c>
      <c r="Y675" s="42"/>
      <c r="Z675" s="44"/>
      <c r="AA675" s="43"/>
      <c r="AB675" s="7" t="str">
        <f t="shared" si="90"/>
        <v/>
      </c>
      <c r="AC675" s="7" t="str">
        <f>IFERROR(IF(Z675-Z674&lt;=0,"",AB675/SQRT(Table_pg4[[#This Row],[Удельное сопротивление грунта, Ом·м]])),AB675/SQRT(Table_pg4[[#This Row],[Удельное сопротивление грунта, Ом·м]]))</f>
        <v/>
      </c>
      <c r="AE675" s="42"/>
      <c r="AF675" s="44"/>
      <c r="AG675" s="43"/>
      <c r="AH675" s="7" t="str">
        <f t="shared" si="88"/>
        <v/>
      </c>
      <c r="AI675" s="7" t="str">
        <f>IFERROR(IF(AF675-AF674&lt;=0,"",AH675/SQRT(Table_pg5[[#This Row],[Удельное сопротивление грунта, Ом·м]])),AH675/SQRT(Table_pg5[[#This Row],[Удельное сопротивление грунта, Ом·м]]))</f>
        <v/>
      </c>
      <c r="AK675" s="42"/>
      <c r="AL675" s="44"/>
      <c r="AM675" s="43"/>
      <c r="AN675" s="7" t="str">
        <f t="shared" si="81"/>
        <v/>
      </c>
      <c r="AO675" s="7" t="str">
        <f>IFERROR(IF(AL675-AL674&lt;=0,"",AN675/SQRT(Table_pg6[[#This Row],[Удельное сопротивление грунта, Ом·м]])),AN675/SQRT(Table_pg6[[#This Row],[Удельное сопротивление грунта, Ом·м]]))</f>
        <v/>
      </c>
      <c r="AQ675" s="42"/>
      <c r="AR675" s="44"/>
      <c r="AS675" s="43"/>
      <c r="AT675" s="7" t="str">
        <f t="shared" si="89"/>
        <v/>
      </c>
      <c r="AU675" s="7" t="str">
        <f>IFERROR(IF(AR675-AR674&lt;=0,"",AT675/SQRT(Table_pg7[[#This Row],[Удельное сопротивление грунта, Ом·м]])),AT675/SQRT(Table_pg7[[#This Row],[Удельное сопротивление грунта, Ом·м]]))</f>
        <v/>
      </c>
      <c r="AW675" s="42"/>
      <c r="AX675" s="44"/>
      <c r="AY675" s="43"/>
      <c r="AZ675" s="7" t="str">
        <f t="shared" si="82"/>
        <v/>
      </c>
      <c r="BA675" s="7" t="str">
        <f>IFERROR(IF(AX675-AX674&lt;=0,"",AZ675/SQRT(Table_pg8[[#This Row],[Удельное сопротивление грунта, Ом·м]])),AZ675/SQRT(Table_pg8[[#This Row],[Удельное сопротивление грунта, Ом·м]]))</f>
        <v/>
      </c>
      <c r="BC675" s="42"/>
      <c r="BD675" s="44"/>
      <c r="BE675" s="43"/>
      <c r="BF675" s="7" t="str">
        <f t="shared" si="91"/>
        <v/>
      </c>
      <c r="BG675" s="7" t="str">
        <f>IFERROR(IF(BD675-AX694&lt;=0,"",BF675/SQRT(Table_pg9[[#This Row],[Удельное сопротивление грунта, Ом·м]])),BF675/SQRT(Table_pg9[[#This Row],[Удельное сопротивление грунта, Ом·м]]))</f>
        <v/>
      </c>
      <c r="BI675" s="42"/>
      <c r="BJ675" s="44"/>
      <c r="BK675" s="43"/>
      <c r="BL675" s="7" t="str">
        <f t="shared" si="83"/>
        <v/>
      </c>
      <c r="BM675" s="7" t="str">
        <f>IFERROR(IF(BJ675-BD704&lt;=0,"",BL675/SQRT(Table_pg10[[#This Row],[Удельное сопротивление грунта, Ом·м]])),BL675/SQRT(Table_pg10[[#This Row],[Удельное сопротивление грунта, Ом·м]]))</f>
        <v/>
      </c>
    </row>
    <row r="676" spans="1:65">
      <c r="A676" s="62"/>
      <c r="B676" s="44"/>
      <c r="C676" s="43"/>
      <c r="D676" s="7" t="str">
        <f t="shared" si="84"/>
        <v/>
      </c>
      <c r="E676" s="7" t="str">
        <f>IFERROR(IF(B676-B675&lt;=0,"",D676/SQRT(Table_pg[[#This Row],[Удельное сопротивление грунта, Ом·м]])),D676/SQRT(Table_pg[[#This Row],[Удельное сопротивление грунта, Ом·м]]))</f>
        <v/>
      </c>
      <c r="G676" s="38"/>
      <c r="H676" s="58"/>
      <c r="I676" s="55"/>
      <c r="J676" s="53" t="str">
        <f t="shared" si="85"/>
        <v/>
      </c>
      <c r="K676" s="7" t="str">
        <f>IFERROR(IF(H676-H675&lt;=0,"",J676/SQRT(Table_pg1[[#This Row],[Удельное сопротивление грунта, Ом·м]])),J676/SQRT(Table_pg1[[#This Row],[Удельное сопротивление грунта, Ом·м]]))</f>
        <v/>
      </c>
      <c r="M676" s="62"/>
      <c r="N676" s="44"/>
      <c r="O676" s="43"/>
      <c r="P676" s="7" t="str">
        <f t="shared" si="86"/>
        <v/>
      </c>
      <c r="Q676" s="7" t="str">
        <f>IFERROR(IF(N676-N675&lt;=0,"",P676/SQRT(Table_pg2[[#This Row],[Удельное сопротивление грунта, Ом·м]])),P676/SQRT(Table_pg2[[#This Row],[Удельное сопротивление грунта, Ом·м]]))</f>
        <v/>
      </c>
      <c r="S676" s="62"/>
      <c r="T676" s="44"/>
      <c r="U676" s="43"/>
      <c r="V676" s="7" t="str">
        <f t="shared" si="87"/>
        <v/>
      </c>
      <c r="W676" s="7" t="str">
        <f>IFERROR(IF(T676-T675&lt;=0,"",V676/SQRT(Table_pg3[[#This Row],[Удельное сопротивление грунта, Ом·м]])),V676/SQRT(Table_pg3[[#This Row],[Удельное сопротивление грунта, Ом·м]]))</f>
        <v/>
      </c>
      <c r="Y676" s="62"/>
      <c r="Z676" s="44"/>
      <c r="AA676" s="43"/>
      <c r="AB676" s="7" t="str">
        <f t="shared" si="90"/>
        <v/>
      </c>
      <c r="AC676" s="7" t="str">
        <f>IFERROR(IF(Z676-Z675&lt;=0,"",AB676/SQRT(Table_pg4[[#This Row],[Удельное сопротивление грунта, Ом·м]])),AB676/SQRT(Table_pg4[[#This Row],[Удельное сопротивление грунта, Ом·м]]))</f>
        <v/>
      </c>
      <c r="AE676" s="62"/>
      <c r="AF676" s="44"/>
      <c r="AG676" s="43"/>
      <c r="AH676" s="7" t="str">
        <f t="shared" si="88"/>
        <v/>
      </c>
      <c r="AI676" s="7" t="str">
        <f>IFERROR(IF(AF676-AF675&lt;=0,"",AH676/SQRT(Table_pg5[[#This Row],[Удельное сопротивление грунта, Ом·м]])),AH676/SQRT(Table_pg5[[#This Row],[Удельное сопротивление грунта, Ом·м]]))</f>
        <v/>
      </c>
      <c r="AK676" s="62"/>
      <c r="AL676" s="44"/>
      <c r="AM676" s="43"/>
      <c r="AN676" s="7" t="str">
        <f t="shared" si="81"/>
        <v/>
      </c>
      <c r="AO676" s="7" t="str">
        <f>IFERROR(IF(AL676-AL675&lt;=0,"",AN676/SQRT(Table_pg6[[#This Row],[Удельное сопротивление грунта, Ом·м]])),AN676/SQRT(Table_pg6[[#This Row],[Удельное сопротивление грунта, Ом·м]]))</f>
        <v/>
      </c>
      <c r="AQ676" s="62"/>
      <c r="AR676" s="44"/>
      <c r="AS676" s="43"/>
      <c r="AT676" s="7" t="str">
        <f t="shared" si="89"/>
        <v/>
      </c>
      <c r="AU676" s="7" t="str">
        <f>IFERROR(IF(AR676-AR675&lt;=0,"",AT676/SQRT(Table_pg7[[#This Row],[Удельное сопротивление грунта, Ом·м]])),AT676/SQRT(Table_pg7[[#This Row],[Удельное сопротивление грунта, Ом·м]]))</f>
        <v/>
      </c>
      <c r="AW676" s="62"/>
      <c r="AX676" s="44"/>
      <c r="AY676" s="43"/>
      <c r="AZ676" s="7" t="str">
        <f t="shared" si="82"/>
        <v/>
      </c>
      <c r="BA676" s="7" t="str">
        <f>IFERROR(IF(AX676-AX675&lt;=0,"",AZ676/SQRT(Table_pg8[[#This Row],[Удельное сопротивление грунта, Ом·м]])),AZ676/SQRT(Table_pg8[[#This Row],[Удельное сопротивление грунта, Ом·м]]))</f>
        <v/>
      </c>
      <c r="BC676" s="62"/>
      <c r="BD676" s="44"/>
      <c r="BE676" s="43"/>
      <c r="BF676" s="7" t="str">
        <f t="shared" si="91"/>
        <v/>
      </c>
      <c r="BG676" s="7" t="str">
        <f>IFERROR(IF(BD676-AX695&lt;=0,"",BF676/SQRT(Table_pg9[[#This Row],[Удельное сопротивление грунта, Ом·м]])),BF676/SQRT(Table_pg9[[#This Row],[Удельное сопротивление грунта, Ом·м]]))</f>
        <v/>
      </c>
      <c r="BI676" s="62"/>
      <c r="BJ676" s="44"/>
      <c r="BK676" s="43"/>
      <c r="BL676" s="7" t="str">
        <f t="shared" si="83"/>
        <v/>
      </c>
      <c r="BM676" s="7" t="str">
        <f>IFERROR(IF(BJ676-BD705&lt;=0,"",BL676/SQRT(Table_pg10[[#This Row],[Удельное сопротивление грунта, Ом·м]])),BL676/SQRT(Table_pg10[[#This Row],[Удельное сопротивление грунта, Ом·м]]))</f>
        <v/>
      </c>
    </row>
    <row r="677" spans="1:65">
      <c r="A677" s="42"/>
      <c r="B677" s="44"/>
      <c r="C677" s="43"/>
      <c r="D677" s="7" t="str">
        <f t="shared" si="84"/>
        <v/>
      </c>
      <c r="E677" s="7" t="str">
        <f>IFERROR(IF(B677-B676&lt;=0,"",D677/SQRT(Table_pg[[#This Row],[Удельное сопротивление грунта, Ом·м]])),D677/SQRT(Table_pg[[#This Row],[Удельное сопротивление грунта, Ом·м]]))</f>
        <v/>
      </c>
      <c r="G677" s="49"/>
      <c r="H677" s="59"/>
      <c r="I677" s="56"/>
      <c r="J677" s="52" t="str">
        <f t="shared" si="85"/>
        <v/>
      </c>
      <c r="K677" s="7" t="str">
        <f>IFERROR(IF(H677-H676&lt;=0,"",J677/SQRT(Table_pg1[[#This Row],[Удельное сопротивление грунта, Ом·м]])),J677/SQRT(Table_pg1[[#This Row],[Удельное сопротивление грунта, Ом·м]]))</f>
        <v/>
      </c>
      <c r="M677" s="42"/>
      <c r="N677" s="44"/>
      <c r="O677" s="43"/>
      <c r="P677" s="7" t="str">
        <f t="shared" si="86"/>
        <v/>
      </c>
      <c r="Q677" s="7" t="str">
        <f>IFERROR(IF(N677-N676&lt;=0,"",P677/SQRT(Table_pg2[[#This Row],[Удельное сопротивление грунта, Ом·м]])),P677/SQRT(Table_pg2[[#This Row],[Удельное сопротивление грунта, Ом·м]]))</f>
        <v/>
      </c>
      <c r="S677" s="42"/>
      <c r="T677" s="44"/>
      <c r="U677" s="43"/>
      <c r="V677" s="7" t="str">
        <f t="shared" si="87"/>
        <v/>
      </c>
      <c r="W677" s="7" t="str">
        <f>IFERROR(IF(T677-T676&lt;=0,"",V677/SQRT(Table_pg3[[#This Row],[Удельное сопротивление грунта, Ом·м]])),V677/SQRT(Table_pg3[[#This Row],[Удельное сопротивление грунта, Ом·м]]))</f>
        <v/>
      </c>
      <c r="Y677" s="42"/>
      <c r="Z677" s="44"/>
      <c r="AA677" s="43"/>
      <c r="AB677" s="7" t="str">
        <f t="shared" si="90"/>
        <v/>
      </c>
      <c r="AC677" s="7" t="str">
        <f>IFERROR(IF(Z677-Z676&lt;=0,"",AB677/SQRT(Table_pg4[[#This Row],[Удельное сопротивление грунта, Ом·м]])),AB677/SQRT(Table_pg4[[#This Row],[Удельное сопротивление грунта, Ом·м]]))</f>
        <v/>
      </c>
      <c r="AE677" s="42"/>
      <c r="AF677" s="44"/>
      <c r="AG677" s="43"/>
      <c r="AH677" s="7" t="str">
        <f t="shared" si="88"/>
        <v/>
      </c>
      <c r="AI677" s="7" t="str">
        <f>IFERROR(IF(AF677-AF676&lt;=0,"",AH677/SQRT(Table_pg5[[#This Row],[Удельное сопротивление грунта, Ом·м]])),AH677/SQRT(Table_pg5[[#This Row],[Удельное сопротивление грунта, Ом·м]]))</f>
        <v/>
      </c>
      <c r="AK677" s="42"/>
      <c r="AL677" s="44"/>
      <c r="AM677" s="43"/>
      <c r="AN677" s="7" t="str">
        <f t="shared" si="81"/>
        <v/>
      </c>
      <c r="AO677" s="7" t="str">
        <f>IFERROR(IF(AL677-AL676&lt;=0,"",AN677/SQRT(Table_pg6[[#This Row],[Удельное сопротивление грунта, Ом·м]])),AN677/SQRT(Table_pg6[[#This Row],[Удельное сопротивление грунта, Ом·м]]))</f>
        <v/>
      </c>
      <c r="AQ677" s="42"/>
      <c r="AR677" s="44"/>
      <c r="AS677" s="43"/>
      <c r="AT677" s="7" t="str">
        <f t="shared" si="89"/>
        <v/>
      </c>
      <c r="AU677" s="7" t="str">
        <f>IFERROR(IF(AR677-AR676&lt;=0,"",AT677/SQRT(Table_pg7[[#This Row],[Удельное сопротивление грунта, Ом·м]])),AT677/SQRT(Table_pg7[[#This Row],[Удельное сопротивление грунта, Ом·м]]))</f>
        <v/>
      </c>
      <c r="AW677" s="42"/>
      <c r="AX677" s="44"/>
      <c r="AY677" s="43"/>
      <c r="AZ677" s="7" t="str">
        <f t="shared" si="82"/>
        <v/>
      </c>
      <c r="BA677" s="7" t="str">
        <f>IFERROR(IF(AX677-AX676&lt;=0,"",AZ677/SQRT(Table_pg8[[#This Row],[Удельное сопротивление грунта, Ом·м]])),AZ677/SQRT(Table_pg8[[#This Row],[Удельное сопротивление грунта, Ом·м]]))</f>
        <v/>
      </c>
      <c r="BC677" s="42"/>
      <c r="BD677" s="44"/>
      <c r="BE677" s="43"/>
      <c r="BF677" s="7" t="str">
        <f t="shared" si="91"/>
        <v/>
      </c>
      <c r="BG677" s="7" t="str">
        <f>IFERROR(IF(BD677-AX696&lt;=0,"",BF677/SQRT(Table_pg9[[#This Row],[Удельное сопротивление грунта, Ом·м]])),BF677/SQRT(Table_pg9[[#This Row],[Удельное сопротивление грунта, Ом·м]]))</f>
        <v/>
      </c>
      <c r="BI677" s="42"/>
      <c r="BJ677" s="44"/>
      <c r="BK677" s="43"/>
      <c r="BL677" s="7" t="str">
        <f t="shared" si="83"/>
        <v/>
      </c>
      <c r="BM677" s="7" t="str">
        <f>IFERROR(IF(BJ677-BD706&lt;=0,"",BL677/SQRT(Table_pg10[[#This Row],[Удельное сопротивление грунта, Ом·м]])),BL677/SQRT(Table_pg10[[#This Row],[Удельное сопротивление грунта, Ом·м]]))</f>
        <v/>
      </c>
    </row>
    <row r="678" spans="1:65">
      <c r="A678" s="62"/>
      <c r="B678" s="44"/>
      <c r="C678" s="43"/>
      <c r="D678" s="7" t="str">
        <f t="shared" si="84"/>
        <v/>
      </c>
      <c r="E678" s="7" t="str">
        <f>IFERROR(IF(B678-B677&lt;=0,"",D678/SQRT(Table_pg[[#This Row],[Удельное сопротивление грунта, Ом·м]])),D678/SQRT(Table_pg[[#This Row],[Удельное сопротивление грунта, Ом·м]]))</f>
        <v/>
      </c>
      <c r="G678" s="38"/>
      <c r="H678" s="58"/>
      <c r="I678" s="55"/>
      <c r="J678" s="53" t="str">
        <f t="shared" si="85"/>
        <v/>
      </c>
      <c r="K678" s="7" t="str">
        <f>IFERROR(IF(H678-H677&lt;=0,"",J678/SQRT(Table_pg1[[#This Row],[Удельное сопротивление грунта, Ом·м]])),J678/SQRT(Table_pg1[[#This Row],[Удельное сопротивление грунта, Ом·м]]))</f>
        <v/>
      </c>
      <c r="M678" s="62"/>
      <c r="N678" s="44"/>
      <c r="O678" s="43"/>
      <c r="P678" s="7" t="str">
        <f t="shared" si="86"/>
        <v/>
      </c>
      <c r="Q678" s="7" t="str">
        <f>IFERROR(IF(N678-N677&lt;=0,"",P678/SQRT(Table_pg2[[#This Row],[Удельное сопротивление грунта, Ом·м]])),P678/SQRT(Table_pg2[[#This Row],[Удельное сопротивление грунта, Ом·м]]))</f>
        <v/>
      </c>
      <c r="S678" s="62"/>
      <c r="T678" s="44"/>
      <c r="U678" s="43"/>
      <c r="V678" s="7" t="str">
        <f t="shared" si="87"/>
        <v/>
      </c>
      <c r="W678" s="7" t="str">
        <f>IFERROR(IF(T678-T677&lt;=0,"",V678/SQRT(Table_pg3[[#This Row],[Удельное сопротивление грунта, Ом·м]])),V678/SQRT(Table_pg3[[#This Row],[Удельное сопротивление грунта, Ом·м]]))</f>
        <v/>
      </c>
      <c r="Y678" s="62"/>
      <c r="Z678" s="44"/>
      <c r="AA678" s="43"/>
      <c r="AB678" s="7" t="str">
        <f t="shared" si="90"/>
        <v/>
      </c>
      <c r="AC678" s="7" t="str">
        <f>IFERROR(IF(Z678-Z677&lt;=0,"",AB678/SQRT(Table_pg4[[#This Row],[Удельное сопротивление грунта, Ом·м]])),AB678/SQRT(Table_pg4[[#This Row],[Удельное сопротивление грунта, Ом·м]]))</f>
        <v/>
      </c>
      <c r="AE678" s="62"/>
      <c r="AF678" s="44"/>
      <c r="AG678" s="43"/>
      <c r="AH678" s="7" t="str">
        <f t="shared" si="88"/>
        <v/>
      </c>
      <c r="AI678" s="7" t="str">
        <f>IFERROR(IF(AF678-AF677&lt;=0,"",AH678/SQRT(Table_pg5[[#This Row],[Удельное сопротивление грунта, Ом·м]])),AH678/SQRT(Table_pg5[[#This Row],[Удельное сопротивление грунта, Ом·м]]))</f>
        <v/>
      </c>
      <c r="AK678" s="62"/>
      <c r="AL678" s="44"/>
      <c r="AM678" s="43"/>
      <c r="AN678" s="7" t="str">
        <f t="shared" si="81"/>
        <v/>
      </c>
      <c r="AO678" s="7" t="str">
        <f>IFERROR(IF(AL678-AL677&lt;=0,"",AN678/SQRT(Table_pg6[[#This Row],[Удельное сопротивление грунта, Ом·м]])),AN678/SQRT(Table_pg6[[#This Row],[Удельное сопротивление грунта, Ом·м]]))</f>
        <v/>
      </c>
      <c r="AQ678" s="62"/>
      <c r="AR678" s="44"/>
      <c r="AS678" s="43"/>
      <c r="AT678" s="7" t="str">
        <f t="shared" si="89"/>
        <v/>
      </c>
      <c r="AU678" s="7" t="str">
        <f>IFERROR(IF(AR678-AR677&lt;=0,"",AT678/SQRT(Table_pg7[[#This Row],[Удельное сопротивление грунта, Ом·м]])),AT678/SQRT(Table_pg7[[#This Row],[Удельное сопротивление грунта, Ом·м]]))</f>
        <v/>
      </c>
      <c r="AW678" s="62"/>
      <c r="AX678" s="44"/>
      <c r="AY678" s="43"/>
      <c r="AZ678" s="7" t="str">
        <f t="shared" si="82"/>
        <v/>
      </c>
      <c r="BA678" s="7" t="str">
        <f>IFERROR(IF(AX678-AX677&lt;=0,"",AZ678/SQRT(Table_pg8[[#This Row],[Удельное сопротивление грунта, Ом·м]])),AZ678/SQRT(Table_pg8[[#This Row],[Удельное сопротивление грунта, Ом·м]]))</f>
        <v/>
      </c>
      <c r="BC678" s="62"/>
      <c r="BD678" s="44"/>
      <c r="BE678" s="43"/>
      <c r="BF678" s="7" t="str">
        <f t="shared" si="91"/>
        <v/>
      </c>
      <c r="BG678" s="7" t="str">
        <f>IFERROR(IF(BD678-AX697&lt;=0,"",BF678/SQRT(Table_pg9[[#This Row],[Удельное сопротивление грунта, Ом·м]])),BF678/SQRT(Table_pg9[[#This Row],[Удельное сопротивление грунта, Ом·м]]))</f>
        <v/>
      </c>
      <c r="BI678" s="62"/>
      <c r="BJ678" s="44"/>
      <c r="BK678" s="43"/>
      <c r="BL678" s="7" t="str">
        <f t="shared" si="83"/>
        <v/>
      </c>
      <c r="BM678" s="7" t="str">
        <f>IFERROR(IF(BJ678-BD707&lt;=0,"",BL678/SQRT(Table_pg10[[#This Row],[Удельное сопротивление грунта, Ом·м]])),BL678/SQRT(Table_pg10[[#This Row],[Удельное сопротивление грунта, Ом·м]]))</f>
        <v/>
      </c>
    </row>
    <row r="679" spans="1:65">
      <c r="A679" s="42"/>
      <c r="B679" s="44"/>
      <c r="C679" s="43"/>
      <c r="D679" s="7" t="str">
        <f t="shared" si="84"/>
        <v/>
      </c>
      <c r="E679" s="7" t="str">
        <f>IFERROR(IF(B679-B678&lt;=0,"",D679/SQRT(Table_pg[[#This Row],[Удельное сопротивление грунта, Ом·м]])),D679/SQRT(Table_pg[[#This Row],[Удельное сопротивление грунта, Ом·м]]))</f>
        <v/>
      </c>
      <c r="G679" s="49"/>
      <c r="H679" s="59"/>
      <c r="I679" s="56"/>
      <c r="J679" s="52" t="str">
        <f t="shared" si="85"/>
        <v/>
      </c>
      <c r="K679" s="7" t="str">
        <f>IFERROR(IF(H679-H678&lt;=0,"",J679/SQRT(Table_pg1[[#This Row],[Удельное сопротивление грунта, Ом·м]])),J679/SQRT(Table_pg1[[#This Row],[Удельное сопротивление грунта, Ом·м]]))</f>
        <v/>
      </c>
      <c r="M679" s="42"/>
      <c r="N679" s="44"/>
      <c r="O679" s="43"/>
      <c r="P679" s="7" t="str">
        <f t="shared" si="86"/>
        <v/>
      </c>
      <c r="Q679" s="7" t="str">
        <f>IFERROR(IF(N679-N678&lt;=0,"",P679/SQRT(Table_pg2[[#This Row],[Удельное сопротивление грунта, Ом·м]])),P679/SQRT(Table_pg2[[#This Row],[Удельное сопротивление грунта, Ом·м]]))</f>
        <v/>
      </c>
      <c r="S679" s="42"/>
      <c r="T679" s="44"/>
      <c r="U679" s="43"/>
      <c r="V679" s="7" t="str">
        <f t="shared" si="87"/>
        <v/>
      </c>
      <c r="W679" s="7" t="str">
        <f>IFERROR(IF(T679-T678&lt;=0,"",V679/SQRT(Table_pg3[[#This Row],[Удельное сопротивление грунта, Ом·м]])),V679/SQRT(Table_pg3[[#This Row],[Удельное сопротивление грунта, Ом·м]]))</f>
        <v/>
      </c>
      <c r="Y679" s="42"/>
      <c r="Z679" s="44"/>
      <c r="AA679" s="43"/>
      <c r="AB679" s="7" t="str">
        <f t="shared" si="90"/>
        <v/>
      </c>
      <c r="AC679" s="7" t="str">
        <f>IFERROR(IF(Z679-Z678&lt;=0,"",AB679/SQRT(Table_pg4[[#This Row],[Удельное сопротивление грунта, Ом·м]])),AB679/SQRT(Table_pg4[[#This Row],[Удельное сопротивление грунта, Ом·м]]))</f>
        <v/>
      </c>
      <c r="AE679" s="42"/>
      <c r="AF679" s="44"/>
      <c r="AG679" s="43"/>
      <c r="AH679" s="7" t="str">
        <f t="shared" si="88"/>
        <v/>
      </c>
      <c r="AI679" s="7" t="str">
        <f>IFERROR(IF(AF679-AF678&lt;=0,"",AH679/SQRT(Table_pg5[[#This Row],[Удельное сопротивление грунта, Ом·м]])),AH679/SQRT(Table_pg5[[#This Row],[Удельное сопротивление грунта, Ом·м]]))</f>
        <v/>
      </c>
      <c r="AK679" s="42"/>
      <c r="AL679" s="44"/>
      <c r="AM679" s="43"/>
      <c r="AN679" s="7" t="str">
        <f t="shared" si="81"/>
        <v/>
      </c>
      <c r="AO679" s="7" t="str">
        <f>IFERROR(IF(AL679-AL678&lt;=0,"",AN679/SQRT(Table_pg6[[#This Row],[Удельное сопротивление грунта, Ом·м]])),AN679/SQRT(Table_pg6[[#This Row],[Удельное сопротивление грунта, Ом·м]]))</f>
        <v/>
      </c>
      <c r="AQ679" s="42"/>
      <c r="AR679" s="44"/>
      <c r="AS679" s="43"/>
      <c r="AT679" s="7" t="str">
        <f t="shared" si="89"/>
        <v/>
      </c>
      <c r="AU679" s="7" t="str">
        <f>IFERROR(IF(AR679-AR678&lt;=0,"",AT679/SQRT(Table_pg7[[#This Row],[Удельное сопротивление грунта, Ом·м]])),AT679/SQRT(Table_pg7[[#This Row],[Удельное сопротивление грунта, Ом·м]]))</f>
        <v/>
      </c>
      <c r="AW679" s="42"/>
      <c r="AX679" s="44"/>
      <c r="AY679" s="43"/>
      <c r="AZ679" s="7" t="str">
        <f t="shared" si="82"/>
        <v/>
      </c>
      <c r="BA679" s="7" t="str">
        <f>IFERROR(IF(AX679-AX678&lt;=0,"",AZ679/SQRT(Table_pg8[[#This Row],[Удельное сопротивление грунта, Ом·м]])),AZ679/SQRT(Table_pg8[[#This Row],[Удельное сопротивление грунта, Ом·м]]))</f>
        <v/>
      </c>
      <c r="BC679" s="42"/>
      <c r="BD679" s="44"/>
      <c r="BE679" s="43"/>
      <c r="BF679" s="7" t="str">
        <f t="shared" si="91"/>
        <v/>
      </c>
      <c r="BG679" s="7" t="str">
        <f>IFERROR(IF(BD679-AX698&lt;=0,"",BF679/SQRT(Table_pg9[[#This Row],[Удельное сопротивление грунта, Ом·м]])),BF679/SQRT(Table_pg9[[#This Row],[Удельное сопротивление грунта, Ом·м]]))</f>
        <v/>
      </c>
      <c r="BI679" s="42"/>
      <c r="BJ679" s="44"/>
      <c r="BK679" s="43"/>
      <c r="BL679" s="7" t="str">
        <f t="shared" si="83"/>
        <v/>
      </c>
      <c r="BM679" s="7" t="str">
        <f>IFERROR(IF(BJ679-BD708&lt;=0,"",BL679/SQRT(Table_pg10[[#This Row],[Удельное сопротивление грунта, Ом·м]])),BL679/SQRT(Table_pg10[[#This Row],[Удельное сопротивление грунта, Ом·м]]))</f>
        <v/>
      </c>
    </row>
    <row r="680" spans="1:65">
      <c r="A680" s="62"/>
      <c r="B680" s="44"/>
      <c r="C680" s="43"/>
      <c r="D680" s="7" t="str">
        <f t="shared" si="84"/>
        <v/>
      </c>
      <c r="E680" s="7" t="str">
        <f>IFERROR(IF(B680-B679&lt;=0,"",D680/SQRT(Table_pg[[#This Row],[Удельное сопротивление грунта, Ом·м]])),D680/SQRT(Table_pg[[#This Row],[Удельное сопротивление грунта, Ом·м]]))</f>
        <v/>
      </c>
      <c r="G680" s="38"/>
      <c r="H680" s="58"/>
      <c r="I680" s="55"/>
      <c r="J680" s="53" t="str">
        <f t="shared" si="85"/>
        <v/>
      </c>
      <c r="K680" s="7" t="str">
        <f>IFERROR(IF(H680-H679&lt;=0,"",J680/SQRT(Table_pg1[[#This Row],[Удельное сопротивление грунта, Ом·м]])),J680/SQRT(Table_pg1[[#This Row],[Удельное сопротивление грунта, Ом·м]]))</f>
        <v/>
      </c>
      <c r="M680" s="62"/>
      <c r="N680" s="44"/>
      <c r="O680" s="43"/>
      <c r="P680" s="7" t="str">
        <f t="shared" si="86"/>
        <v/>
      </c>
      <c r="Q680" s="7" t="str">
        <f>IFERROR(IF(N680-N679&lt;=0,"",P680/SQRT(Table_pg2[[#This Row],[Удельное сопротивление грунта, Ом·м]])),P680/SQRT(Table_pg2[[#This Row],[Удельное сопротивление грунта, Ом·м]]))</f>
        <v/>
      </c>
      <c r="S680" s="62"/>
      <c r="T680" s="44"/>
      <c r="U680" s="43"/>
      <c r="V680" s="7" t="str">
        <f t="shared" si="87"/>
        <v/>
      </c>
      <c r="W680" s="7" t="str">
        <f>IFERROR(IF(T680-T679&lt;=0,"",V680/SQRT(Table_pg3[[#This Row],[Удельное сопротивление грунта, Ом·м]])),V680/SQRT(Table_pg3[[#This Row],[Удельное сопротивление грунта, Ом·м]]))</f>
        <v/>
      </c>
      <c r="Y680" s="62"/>
      <c r="Z680" s="44"/>
      <c r="AA680" s="43"/>
      <c r="AB680" s="7" t="str">
        <f t="shared" si="90"/>
        <v/>
      </c>
      <c r="AC680" s="7" t="str">
        <f>IFERROR(IF(Z680-Z679&lt;=0,"",AB680/SQRT(Table_pg4[[#This Row],[Удельное сопротивление грунта, Ом·м]])),AB680/SQRT(Table_pg4[[#This Row],[Удельное сопротивление грунта, Ом·м]]))</f>
        <v/>
      </c>
      <c r="AE680" s="62"/>
      <c r="AF680" s="44"/>
      <c r="AG680" s="43"/>
      <c r="AH680" s="7" t="str">
        <f t="shared" si="88"/>
        <v/>
      </c>
      <c r="AI680" s="7" t="str">
        <f>IFERROR(IF(AF680-AF679&lt;=0,"",AH680/SQRT(Table_pg5[[#This Row],[Удельное сопротивление грунта, Ом·м]])),AH680/SQRT(Table_pg5[[#This Row],[Удельное сопротивление грунта, Ом·м]]))</f>
        <v/>
      </c>
      <c r="AK680" s="62"/>
      <c r="AL680" s="44"/>
      <c r="AM680" s="43"/>
      <c r="AN680" s="7" t="str">
        <f t="shared" si="81"/>
        <v/>
      </c>
      <c r="AO680" s="7" t="str">
        <f>IFERROR(IF(AL680-AL679&lt;=0,"",AN680/SQRT(Table_pg6[[#This Row],[Удельное сопротивление грунта, Ом·м]])),AN680/SQRT(Table_pg6[[#This Row],[Удельное сопротивление грунта, Ом·м]]))</f>
        <v/>
      </c>
      <c r="AQ680" s="62"/>
      <c r="AR680" s="44"/>
      <c r="AS680" s="43"/>
      <c r="AT680" s="7" t="str">
        <f t="shared" si="89"/>
        <v/>
      </c>
      <c r="AU680" s="7" t="str">
        <f>IFERROR(IF(AR680-AR679&lt;=0,"",AT680/SQRT(Table_pg7[[#This Row],[Удельное сопротивление грунта, Ом·м]])),AT680/SQRT(Table_pg7[[#This Row],[Удельное сопротивление грунта, Ом·м]]))</f>
        <v/>
      </c>
      <c r="AW680" s="62"/>
      <c r="AX680" s="44"/>
      <c r="AY680" s="43"/>
      <c r="AZ680" s="7" t="str">
        <f t="shared" si="82"/>
        <v/>
      </c>
      <c r="BA680" s="7" t="str">
        <f>IFERROR(IF(AX680-AX679&lt;=0,"",AZ680/SQRT(Table_pg8[[#This Row],[Удельное сопротивление грунта, Ом·м]])),AZ680/SQRT(Table_pg8[[#This Row],[Удельное сопротивление грунта, Ом·м]]))</f>
        <v/>
      </c>
      <c r="BC680" s="62"/>
      <c r="BD680" s="44"/>
      <c r="BE680" s="43"/>
      <c r="BF680" s="7" t="str">
        <f t="shared" si="91"/>
        <v/>
      </c>
      <c r="BG680" s="7" t="str">
        <f>IFERROR(IF(BD680-AX699&lt;=0,"",BF680/SQRT(Table_pg9[[#This Row],[Удельное сопротивление грунта, Ом·м]])),BF680/SQRT(Table_pg9[[#This Row],[Удельное сопротивление грунта, Ом·м]]))</f>
        <v/>
      </c>
      <c r="BI680" s="62"/>
      <c r="BJ680" s="44"/>
      <c r="BK680" s="43"/>
      <c r="BL680" s="7" t="str">
        <f t="shared" si="83"/>
        <v/>
      </c>
      <c r="BM680" s="7" t="str">
        <f>IFERROR(IF(BJ680-BD709&lt;=0,"",BL680/SQRT(Table_pg10[[#This Row],[Удельное сопротивление грунта, Ом·м]])),BL680/SQRT(Table_pg10[[#This Row],[Удельное сопротивление грунта, Ом·м]]))</f>
        <v/>
      </c>
    </row>
    <row r="681" spans="1:65">
      <c r="A681" s="42"/>
      <c r="B681" s="44"/>
      <c r="C681" s="43"/>
      <c r="D681" s="7" t="str">
        <f t="shared" si="84"/>
        <v/>
      </c>
      <c r="E681" s="7" t="str">
        <f>IFERROR(IF(B681-B680&lt;=0,"",D681/SQRT(Table_pg[[#This Row],[Удельное сопротивление грунта, Ом·м]])),D681/SQRT(Table_pg[[#This Row],[Удельное сопротивление грунта, Ом·м]]))</f>
        <v/>
      </c>
      <c r="G681" s="49"/>
      <c r="H681" s="59"/>
      <c r="I681" s="56"/>
      <c r="J681" s="52" t="str">
        <f t="shared" si="85"/>
        <v/>
      </c>
      <c r="K681" s="7" t="str">
        <f>IFERROR(IF(H681-H680&lt;=0,"",J681/SQRT(Table_pg1[[#This Row],[Удельное сопротивление грунта, Ом·м]])),J681/SQRT(Table_pg1[[#This Row],[Удельное сопротивление грунта, Ом·м]]))</f>
        <v/>
      </c>
      <c r="M681" s="42"/>
      <c r="N681" s="44"/>
      <c r="O681" s="43"/>
      <c r="P681" s="7" t="str">
        <f t="shared" si="86"/>
        <v/>
      </c>
      <c r="Q681" s="7" t="str">
        <f>IFERROR(IF(N681-N680&lt;=0,"",P681/SQRT(Table_pg2[[#This Row],[Удельное сопротивление грунта, Ом·м]])),P681/SQRT(Table_pg2[[#This Row],[Удельное сопротивление грунта, Ом·м]]))</f>
        <v/>
      </c>
      <c r="S681" s="42"/>
      <c r="T681" s="44"/>
      <c r="U681" s="43"/>
      <c r="V681" s="7" t="str">
        <f t="shared" si="87"/>
        <v/>
      </c>
      <c r="W681" s="7" t="str">
        <f>IFERROR(IF(T681-T680&lt;=0,"",V681/SQRT(Table_pg3[[#This Row],[Удельное сопротивление грунта, Ом·м]])),V681/SQRT(Table_pg3[[#This Row],[Удельное сопротивление грунта, Ом·м]]))</f>
        <v/>
      </c>
      <c r="Y681" s="42"/>
      <c r="Z681" s="44"/>
      <c r="AA681" s="43"/>
      <c r="AB681" s="7" t="str">
        <f t="shared" si="90"/>
        <v/>
      </c>
      <c r="AC681" s="7" t="str">
        <f>IFERROR(IF(Z681-Z680&lt;=0,"",AB681/SQRT(Table_pg4[[#This Row],[Удельное сопротивление грунта, Ом·м]])),AB681/SQRT(Table_pg4[[#This Row],[Удельное сопротивление грунта, Ом·м]]))</f>
        <v/>
      </c>
      <c r="AE681" s="42"/>
      <c r="AF681" s="44"/>
      <c r="AG681" s="43"/>
      <c r="AH681" s="7" t="str">
        <f t="shared" si="88"/>
        <v/>
      </c>
      <c r="AI681" s="7" t="str">
        <f>IFERROR(IF(AF681-AF680&lt;=0,"",AH681/SQRT(Table_pg5[[#This Row],[Удельное сопротивление грунта, Ом·м]])),AH681/SQRT(Table_pg5[[#This Row],[Удельное сопротивление грунта, Ом·м]]))</f>
        <v/>
      </c>
      <c r="AK681" s="42"/>
      <c r="AL681" s="44"/>
      <c r="AM681" s="43"/>
      <c r="AN681" s="7" t="str">
        <f t="shared" ref="AN681:AN710" si="92">IFERROR(IF(AL681-AL680&lt;=0,"",(AL681-AL680)*1000),100)</f>
        <v/>
      </c>
      <c r="AO681" s="7" t="str">
        <f>IFERROR(IF(AL681-AL680&lt;=0,"",AN681/SQRT(Table_pg6[[#This Row],[Удельное сопротивление грунта, Ом·м]])),AN681/SQRT(Table_pg6[[#This Row],[Удельное сопротивление грунта, Ом·м]]))</f>
        <v/>
      </c>
      <c r="AQ681" s="42"/>
      <c r="AR681" s="44"/>
      <c r="AS681" s="43"/>
      <c r="AT681" s="7" t="str">
        <f t="shared" si="89"/>
        <v/>
      </c>
      <c r="AU681" s="7" t="str">
        <f>IFERROR(IF(AR681-AR680&lt;=0,"",AT681/SQRT(Table_pg7[[#This Row],[Удельное сопротивление грунта, Ом·м]])),AT681/SQRT(Table_pg7[[#This Row],[Удельное сопротивление грунта, Ом·м]]))</f>
        <v/>
      </c>
      <c r="AW681" s="42"/>
      <c r="AX681" s="44"/>
      <c r="AY681" s="43"/>
      <c r="AZ681" s="7" t="str">
        <f t="shared" ref="AZ681:AZ710" si="93">IFERROR(IF(AX681-AX680&lt;=0,"",(AX681-AX680)*1000),100)</f>
        <v/>
      </c>
      <c r="BA681" s="7" t="str">
        <f>IFERROR(IF(AX681-AX680&lt;=0,"",AZ681/SQRT(Table_pg8[[#This Row],[Удельное сопротивление грунта, Ом·м]])),AZ681/SQRT(Table_pg8[[#This Row],[Удельное сопротивление грунта, Ом·м]]))</f>
        <v/>
      </c>
      <c r="BC681" s="42"/>
      <c r="BD681" s="44"/>
      <c r="BE681" s="43"/>
      <c r="BF681" s="7" t="str">
        <f t="shared" si="91"/>
        <v/>
      </c>
      <c r="BG681" s="7" t="str">
        <f>IFERROR(IF(BD681-AX700&lt;=0,"",BF681/SQRT(Table_pg9[[#This Row],[Удельное сопротивление грунта, Ом·м]])),BF681/SQRT(Table_pg9[[#This Row],[Удельное сопротивление грунта, Ом·м]]))</f>
        <v/>
      </c>
      <c r="BI681" s="42"/>
      <c r="BJ681" s="44"/>
      <c r="BK681" s="43"/>
      <c r="BL681" s="7" t="str">
        <f t="shared" si="83"/>
        <v/>
      </c>
      <c r="BM681" s="7" t="str">
        <f>IFERROR(IF(BJ681-BD710&lt;=0,"",BL681/SQRT(Table_pg10[[#This Row],[Удельное сопротивление грунта, Ом·м]])),BL681/SQRT(Table_pg10[[#This Row],[Удельное сопротивление грунта, Ом·м]]))</f>
        <v/>
      </c>
    </row>
    <row r="682" spans="1:65">
      <c r="A682" s="62"/>
      <c r="B682" s="44"/>
      <c r="C682" s="43"/>
      <c r="D682" s="7" t="str">
        <f t="shared" si="84"/>
        <v/>
      </c>
      <c r="E682" s="7" t="str">
        <f>IFERROR(IF(B682-B681&lt;=0,"",D682/SQRT(Table_pg[[#This Row],[Удельное сопротивление грунта, Ом·м]])),D682/SQRT(Table_pg[[#This Row],[Удельное сопротивление грунта, Ом·м]]))</f>
        <v/>
      </c>
      <c r="G682" s="38"/>
      <c r="H682" s="58"/>
      <c r="I682" s="55"/>
      <c r="J682" s="53" t="str">
        <f t="shared" si="85"/>
        <v/>
      </c>
      <c r="K682" s="7" t="str">
        <f>IFERROR(IF(H682-H681&lt;=0,"",J682/SQRT(Table_pg1[[#This Row],[Удельное сопротивление грунта, Ом·м]])),J682/SQRT(Table_pg1[[#This Row],[Удельное сопротивление грунта, Ом·м]]))</f>
        <v/>
      </c>
      <c r="M682" s="62"/>
      <c r="N682" s="44"/>
      <c r="O682" s="43"/>
      <c r="P682" s="7" t="str">
        <f t="shared" si="86"/>
        <v/>
      </c>
      <c r="Q682" s="7" t="str">
        <f>IFERROR(IF(N682-N681&lt;=0,"",P682/SQRT(Table_pg2[[#This Row],[Удельное сопротивление грунта, Ом·м]])),P682/SQRT(Table_pg2[[#This Row],[Удельное сопротивление грунта, Ом·м]]))</f>
        <v/>
      </c>
      <c r="S682" s="62"/>
      <c r="T682" s="44"/>
      <c r="U682" s="43"/>
      <c r="V682" s="7" t="str">
        <f t="shared" si="87"/>
        <v/>
      </c>
      <c r="W682" s="7" t="str">
        <f>IFERROR(IF(T682-T681&lt;=0,"",V682/SQRT(Table_pg3[[#This Row],[Удельное сопротивление грунта, Ом·м]])),V682/SQRT(Table_pg3[[#This Row],[Удельное сопротивление грунта, Ом·м]]))</f>
        <v/>
      </c>
      <c r="Y682" s="62"/>
      <c r="Z682" s="44"/>
      <c r="AA682" s="43"/>
      <c r="AB682" s="7" t="str">
        <f t="shared" si="90"/>
        <v/>
      </c>
      <c r="AC682" s="7" t="str">
        <f>IFERROR(IF(Z682-Z681&lt;=0,"",AB682/SQRT(Table_pg4[[#This Row],[Удельное сопротивление грунта, Ом·м]])),AB682/SQRT(Table_pg4[[#This Row],[Удельное сопротивление грунта, Ом·м]]))</f>
        <v/>
      </c>
      <c r="AE682" s="62"/>
      <c r="AF682" s="44"/>
      <c r="AG682" s="43"/>
      <c r="AH682" s="7" t="str">
        <f t="shared" si="88"/>
        <v/>
      </c>
      <c r="AI682" s="7" t="str">
        <f>IFERROR(IF(AF682-AF681&lt;=0,"",AH682/SQRT(Table_pg5[[#This Row],[Удельное сопротивление грунта, Ом·м]])),AH682/SQRT(Table_pg5[[#This Row],[Удельное сопротивление грунта, Ом·м]]))</f>
        <v/>
      </c>
      <c r="AK682" s="62"/>
      <c r="AL682" s="44"/>
      <c r="AM682" s="43"/>
      <c r="AN682" s="7" t="str">
        <f t="shared" si="92"/>
        <v/>
      </c>
      <c r="AO682" s="7" t="str">
        <f>IFERROR(IF(AL682-AL681&lt;=0,"",AN682/SQRT(Table_pg6[[#This Row],[Удельное сопротивление грунта, Ом·м]])),AN682/SQRT(Table_pg6[[#This Row],[Удельное сопротивление грунта, Ом·м]]))</f>
        <v/>
      </c>
      <c r="AQ682" s="62"/>
      <c r="AR682" s="44"/>
      <c r="AS682" s="43"/>
      <c r="AT682" s="7" t="str">
        <f t="shared" si="89"/>
        <v/>
      </c>
      <c r="AU682" s="7" t="str">
        <f>IFERROR(IF(AR682-AR681&lt;=0,"",AT682/SQRT(Table_pg7[[#This Row],[Удельное сопротивление грунта, Ом·м]])),AT682/SQRT(Table_pg7[[#This Row],[Удельное сопротивление грунта, Ом·м]]))</f>
        <v/>
      </c>
      <c r="AW682" s="62"/>
      <c r="AX682" s="44"/>
      <c r="AY682" s="43"/>
      <c r="AZ682" s="7" t="str">
        <f t="shared" si="93"/>
        <v/>
      </c>
      <c r="BA682" s="7" t="str">
        <f>IFERROR(IF(AX682-AX681&lt;=0,"",AZ682/SQRT(Table_pg8[[#This Row],[Удельное сопротивление грунта, Ом·м]])),AZ682/SQRT(Table_pg8[[#This Row],[Удельное сопротивление грунта, Ом·м]]))</f>
        <v/>
      </c>
      <c r="BC682" s="62"/>
      <c r="BD682" s="44"/>
      <c r="BE682" s="43"/>
      <c r="BF682" s="7" t="str">
        <f t="shared" si="91"/>
        <v/>
      </c>
      <c r="BG682" s="7" t="str">
        <f>IFERROR(IF(BD682-AX701&lt;=0,"",BF682/SQRT(Table_pg9[[#This Row],[Удельное сопротивление грунта, Ом·м]])),BF682/SQRT(Table_pg9[[#This Row],[Удельное сопротивление грунта, Ом·м]]))</f>
        <v/>
      </c>
      <c r="BI682" s="62"/>
      <c r="BJ682" s="44"/>
      <c r="BK682" s="43"/>
      <c r="BL682" s="7" t="str">
        <f t="shared" si="83"/>
        <v/>
      </c>
      <c r="BM682" s="7" t="str">
        <f>IFERROR(IF(BJ682-BD711&lt;=0,"",BL682/SQRT(Table_pg10[[#This Row],[Удельное сопротивление грунта, Ом·м]])),BL682/SQRT(Table_pg10[[#This Row],[Удельное сопротивление грунта, Ом·м]]))</f>
        <v/>
      </c>
    </row>
    <row r="683" spans="1:65">
      <c r="A683" s="42"/>
      <c r="B683" s="44"/>
      <c r="C683" s="43"/>
      <c r="D683" s="7" t="str">
        <f t="shared" si="84"/>
        <v/>
      </c>
      <c r="E683" s="7" t="str">
        <f>IFERROR(IF(B683-B682&lt;=0,"",D683/SQRT(Table_pg[[#This Row],[Удельное сопротивление грунта, Ом·м]])),D683/SQRT(Table_pg[[#This Row],[Удельное сопротивление грунта, Ом·м]]))</f>
        <v/>
      </c>
      <c r="G683" s="49"/>
      <c r="H683" s="59"/>
      <c r="I683" s="56"/>
      <c r="J683" s="52" t="str">
        <f t="shared" si="85"/>
        <v/>
      </c>
      <c r="K683" s="7" t="str">
        <f>IFERROR(IF(H683-H682&lt;=0,"",J683/SQRT(Table_pg1[[#This Row],[Удельное сопротивление грунта, Ом·м]])),J683/SQRT(Table_pg1[[#This Row],[Удельное сопротивление грунта, Ом·м]]))</f>
        <v/>
      </c>
      <c r="M683" s="42"/>
      <c r="N683" s="44"/>
      <c r="O683" s="43"/>
      <c r="P683" s="7" t="str">
        <f t="shared" si="86"/>
        <v/>
      </c>
      <c r="Q683" s="7" t="str">
        <f>IFERROR(IF(N683-N682&lt;=0,"",P683/SQRT(Table_pg2[[#This Row],[Удельное сопротивление грунта, Ом·м]])),P683/SQRT(Table_pg2[[#This Row],[Удельное сопротивление грунта, Ом·м]]))</f>
        <v/>
      </c>
      <c r="S683" s="42"/>
      <c r="T683" s="44"/>
      <c r="U683" s="43"/>
      <c r="V683" s="7" t="str">
        <f t="shared" si="87"/>
        <v/>
      </c>
      <c r="W683" s="7" t="str">
        <f>IFERROR(IF(T683-T682&lt;=0,"",V683/SQRT(Table_pg3[[#This Row],[Удельное сопротивление грунта, Ом·м]])),V683/SQRT(Table_pg3[[#This Row],[Удельное сопротивление грунта, Ом·м]]))</f>
        <v/>
      </c>
      <c r="Y683" s="42"/>
      <c r="Z683" s="44"/>
      <c r="AA683" s="43"/>
      <c r="AB683" s="7" t="str">
        <f t="shared" si="90"/>
        <v/>
      </c>
      <c r="AC683" s="7" t="str">
        <f>IFERROR(IF(Z683-Z682&lt;=0,"",AB683/SQRT(Table_pg4[[#This Row],[Удельное сопротивление грунта, Ом·м]])),AB683/SQRT(Table_pg4[[#This Row],[Удельное сопротивление грунта, Ом·м]]))</f>
        <v/>
      </c>
      <c r="AE683" s="42"/>
      <c r="AF683" s="44"/>
      <c r="AG683" s="43"/>
      <c r="AH683" s="7" t="str">
        <f t="shared" si="88"/>
        <v/>
      </c>
      <c r="AI683" s="7" t="str">
        <f>IFERROR(IF(AF683-AF682&lt;=0,"",AH683/SQRT(Table_pg5[[#This Row],[Удельное сопротивление грунта, Ом·м]])),AH683/SQRT(Table_pg5[[#This Row],[Удельное сопротивление грунта, Ом·м]]))</f>
        <v/>
      </c>
      <c r="AK683" s="42"/>
      <c r="AL683" s="44"/>
      <c r="AM683" s="43"/>
      <c r="AN683" s="7" t="str">
        <f t="shared" si="92"/>
        <v/>
      </c>
      <c r="AO683" s="7" t="str">
        <f>IFERROR(IF(AL683-AL682&lt;=0,"",AN683/SQRT(Table_pg6[[#This Row],[Удельное сопротивление грунта, Ом·м]])),AN683/SQRT(Table_pg6[[#This Row],[Удельное сопротивление грунта, Ом·м]]))</f>
        <v/>
      </c>
      <c r="AQ683" s="42"/>
      <c r="AR683" s="44"/>
      <c r="AS683" s="43"/>
      <c r="AT683" s="7" t="str">
        <f t="shared" si="89"/>
        <v/>
      </c>
      <c r="AU683" s="7" t="str">
        <f>IFERROR(IF(AR683-AR682&lt;=0,"",AT683/SQRT(Table_pg7[[#This Row],[Удельное сопротивление грунта, Ом·м]])),AT683/SQRT(Table_pg7[[#This Row],[Удельное сопротивление грунта, Ом·м]]))</f>
        <v/>
      </c>
      <c r="AW683" s="42"/>
      <c r="AX683" s="44"/>
      <c r="AY683" s="43"/>
      <c r="AZ683" s="7" t="str">
        <f t="shared" si="93"/>
        <v/>
      </c>
      <c r="BA683" s="7" t="str">
        <f>IFERROR(IF(AX683-AX682&lt;=0,"",AZ683/SQRT(Table_pg8[[#This Row],[Удельное сопротивление грунта, Ом·м]])),AZ683/SQRT(Table_pg8[[#This Row],[Удельное сопротивление грунта, Ом·м]]))</f>
        <v/>
      </c>
      <c r="BC683" s="42"/>
      <c r="BD683" s="44"/>
      <c r="BE683" s="43"/>
      <c r="BF683" s="7" t="str">
        <f t="shared" si="91"/>
        <v/>
      </c>
      <c r="BG683" s="7" t="str">
        <f>IFERROR(IF(BD683-AX702&lt;=0,"",BF683/SQRT(Table_pg9[[#This Row],[Удельное сопротивление грунта, Ом·м]])),BF683/SQRT(Table_pg9[[#This Row],[Удельное сопротивление грунта, Ом·м]]))</f>
        <v/>
      </c>
      <c r="BI683" s="42"/>
      <c r="BJ683" s="44"/>
      <c r="BK683" s="43"/>
      <c r="BL683" s="7" t="str">
        <f t="shared" si="83"/>
        <v/>
      </c>
      <c r="BM683" s="7" t="str">
        <f>IFERROR(IF(BJ683-BD712&lt;=0,"",BL683/SQRT(Table_pg10[[#This Row],[Удельное сопротивление грунта, Ом·м]])),BL683/SQRT(Table_pg10[[#This Row],[Удельное сопротивление грунта, Ом·м]]))</f>
        <v/>
      </c>
    </row>
    <row r="684" spans="1:65">
      <c r="A684" s="62"/>
      <c r="B684" s="44"/>
      <c r="C684" s="43"/>
      <c r="D684" s="7" t="str">
        <f t="shared" si="84"/>
        <v/>
      </c>
      <c r="E684" s="7" t="str">
        <f>IFERROR(IF(B684-B683&lt;=0,"",D684/SQRT(Table_pg[[#This Row],[Удельное сопротивление грунта, Ом·м]])),D684/SQRT(Table_pg[[#This Row],[Удельное сопротивление грунта, Ом·м]]))</f>
        <v/>
      </c>
      <c r="G684" s="38"/>
      <c r="H684" s="58"/>
      <c r="I684" s="55"/>
      <c r="J684" s="53" t="str">
        <f t="shared" si="85"/>
        <v/>
      </c>
      <c r="K684" s="7" t="str">
        <f>IFERROR(IF(H684-H683&lt;=0,"",J684/SQRT(Table_pg1[[#This Row],[Удельное сопротивление грунта, Ом·м]])),J684/SQRT(Table_pg1[[#This Row],[Удельное сопротивление грунта, Ом·м]]))</f>
        <v/>
      </c>
      <c r="M684" s="62"/>
      <c r="N684" s="44"/>
      <c r="O684" s="43"/>
      <c r="P684" s="7" t="str">
        <f t="shared" si="86"/>
        <v/>
      </c>
      <c r="Q684" s="7" t="str">
        <f>IFERROR(IF(N684-N683&lt;=0,"",P684/SQRT(Table_pg2[[#This Row],[Удельное сопротивление грунта, Ом·м]])),P684/SQRT(Table_pg2[[#This Row],[Удельное сопротивление грунта, Ом·м]]))</f>
        <v/>
      </c>
      <c r="S684" s="62"/>
      <c r="T684" s="44"/>
      <c r="U684" s="43"/>
      <c r="V684" s="7" t="str">
        <f t="shared" si="87"/>
        <v/>
      </c>
      <c r="W684" s="7" t="str">
        <f>IFERROR(IF(T684-T683&lt;=0,"",V684/SQRT(Table_pg3[[#This Row],[Удельное сопротивление грунта, Ом·м]])),V684/SQRT(Table_pg3[[#This Row],[Удельное сопротивление грунта, Ом·м]]))</f>
        <v/>
      </c>
      <c r="Y684" s="62"/>
      <c r="Z684" s="44"/>
      <c r="AA684" s="43"/>
      <c r="AB684" s="7" t="str">
        <f t="shared" si="90"/>
        <v/>
      </c>
      <c r="AC684" s="7" t="str">
        <f>IFERROR(IF(Z684-Z683&lt;=0,"",AB684/SQRT(Table_pg4[[#This Row],[Удельное сопротивление грунта, Ом·м]])),AB684/SQRT(Table_pg4[[#This Row],[Удельное сопротивление грунта, Ом·м]]))</f>
        <v/>
      </c>
      <c r="AE684" s="62"/>
      <c r="AF684" s="44"/>
      <c r="AG684" s="43"/>
      <c r="AH684" s="7" t="str">
        <f t="shared" si="88"/>
        <v/>
      </c>
      <c r="AI684" s="7" t="str">
        <f>IFERROR(IF(AF684-AF683&lt;=0,"",AH684/SQRT(Table_pg5[[#This Row],[Удельное сопротивление грунта, Ом·м]])),AH684/SQRT(Table_pg5[[#This Row],[Удельное сопротивление грунта, Ом·м]]))</f>
        <v/>
      </c>
      <c r="AK684" s="62"/>
      <c r="AL684" s="44"/>
      <c r="AM684" s="43"/>
      <c r="AN684" s="7" t="str">
        <f t="shared" si="92"/>
        <v/>
      </c>
      <c r="AO684" s="7" t="str">
        <f>IFERROR(IF(AL684-AL683&lt;=0,"",AN684/SQRT(Table_pg6[[#This Row],[Удельное сопротивление грунта, Ом·м]])),AN684/SQRT(Table_pg6[[#This Row],[Удельное сопротивление грунта, Ом·м]]))</f>
        <v/>
      </c>
      <c r="AQ684" s="62"/>
      <c r="AR684" s="44"/>
      <c r="AS684" s="43"/>
      <c r="AT684" s="7" t="str">
        <f t="shared" si="89"/>
        <v/>
      </c>
      <c r="AU684" s="7" t="str">
        <f>IFERROR(IF(AR684-AR683&lt;=0,"",AT684/SQRT(Table_pg7[[#This Row],[Удельное сопротивление грунта, Ом·м]])),AT684/SQRT(Table_pg7[[#This Row],[Удельное сопротивление грунта, Ом·м]]))</f>
        <v/>
      </c>
      <c r="AW684" s="62"/>
      <c r="AX684" s="44"/>
      <c r="AY684" s="43"/>
      <c r="AZ684" s="7" t="str">
        <f t="shared" si="93"/>
        <v/>
      </c>
      <c r="BA684" s="7" t="str">
        <f>IFERROR(IF(AX684-AX683&lt;=0,"",AZ684/SQRT(Table_pg8[[#This Row],[Удельное сопротивление грунта, Ом·м]])),AZ684/SQRT(Table_pg8[[#This Row],[Удельное сопротивление грунта, Ом·м]]))</f>
        <v/>
      </c>
      <c r="BC684" s="62"/>
      <c r="BD684" s="44"/>
      <c r="BE684" s="43"/>
      <c r="BF684" s="7" t="str">
        <f t="shared" si="91"/>
        <v/>
      </c>
      <c r="BG684" s="7" t="str">
        <f>IFERROR(IF(BD684-AX703&lt;=0,"",BF684/SQRT(Table_pg9[[#This Row],[Удельное сопротивление грунта, Ом·м]])),BF684/SQRT(Table_pg9[[#This Row],[Удельное сопротивление грунта, Ом·м]]))</f>
        <v/>
      </c>
      <c r="BI684" s="62"/>
      <c r="BJ684" s="44"/>
      <c r="BK684" s="43"/>
      <c r="BL684" s="7" t="str">
        <f t="shared" si="83"/>
        <v/>
      </c>
      <c r="BM684" s="7" t="str">
        <f>IFERROR(IF(BJ684-BD713&lt;=0,"",BL684/SQRT(Table_pg10[[#This Row],[Удельное сопротивление грунта, Ом·м]])),BL684/SQRT(Table_pg10[[#This Row],[Удельное сопротивление грунта, Ом·м]]))</f>
        <v/>
      </c>
    </row>
    <row r="685" spans="1:65">
      <c r="A685" s="42"/>
      <c r="B685" s="44"/>
      <c r="C685" s="43"/>
      <c r="D685" s="7" t="str">
        <f t="shared" si="84"/>
        <v/>
      </c>
      <c r="E685" s="7" t="str">
        <f>IFERROR(IF(B685-B684&lt;=0,"",D685/SQRT(Table_pg[[#This Row],[Удельное сопротивление грунта, Ом·м]])),D685/SQRT(Table_pg[[#This Row],[Удельное сопротивление грунта, Ом·м]]))</f>
        <v/>
      </c>
      <c r="G685" s="49"/>
      <c r="H685" s="59"/>
      <c r="I685" s="56"/>
      <c r="J685" s="52" t="str">
        <f t="shared" si="85"/>
        <v/>
      </c>
      <c r="K685" s="7" t="str">
        <f>IFERROR(IF(H685-H684&lt;=0,"",J685/SQRT(Table_pg1[[#This Row],[Удельное сопротивление грунта, Ом·м]])),J685/SQRT(Table_pg1[[#This Row],[Удельное сопротивление грунта, Ом·м]]))</f>
        <v/>
      </c>
      <c r="M685" s="42"/>
      <c r="N685" s="44"/>
      <c r="O685" s="43"/>
      <c r="P685" s="7" t="str">
        <f t="shared" si="86"/>
        <v/>
      </c>
      <c r="Q685" s="7" t="str">
        <f>IFERROR(IF(N685-N684&lt;=0,"",P685/SQRT(Table_pg2[[#This Row],[Удельное сопротивление грунта, Ом·м]])),P685/SQRT(Table_pg2[[#This Row],[Удельное сопротивление грунта, Ом·м]]))</f>
        <v/>
      </c>
      <c r="S685" s="42"/>
      <c r="T685" s="44"/>
      <c r="U685" s="43"/>
      <c r="V685" s="7" t="str">
        <f t="shared" si="87"/>
        <v/>
      </c>
      <c r="W685" s="7" t="str">
        <f>IFERROR(IF(T685-T684&lt;=0,"",V685/SQRT(Table_pg3[[#This Row],[Удельное сопротивление грунта, Ом·м]])),V685/SQRT(Table_pg3[[#This Row],[Удельное сопротивление грунта, Ом·м]]))</f>
        <v/>
      </c>
      <c r="Y685" s="42"/>
      <c r="Z685" s="44"/>
      <c r="AA685" s="43"/>
      <c r="AB685" s="7" t="str">
        <f t="shared" si="90"/>
        <v/>
      </c>
      <c r="AC685" s="7" t="str">
        <f>IFERROR(IF(Z685-Z684&lt;=0,"",AB685/SQRT(Table_pg4[[#This Row],[Удельное сопротивление грунта, Ом·м]])),AB685/SQRT(Table_pg4[[#This Row],[Удельное сопротивление грунта, Ом·м]]))</f>
        <v/>
      </c>
      <c r="AE685" s="42"/>
      <c r="AF685" s="44"/>
      <c r="AG685" s="43"/>
      <c r="AH685" s="7" t="str">
        <f t="shared" si="88"/>
        <v/>
      </c>
      <c r="AI685" s="7" t="str">
        <f>IFERROR(IF(AF685-AF684&lt;=0,"",AH685/SQRT(Table_pg5[[#This Row],[Удельное сопротивление грунта, Ом·м]])),AH685/SQRT(Table_pg5[[#This Row],[Удельное сопротивление грунта, Ом·м]]))</f>
        <v/>
      </c>
      <c r="AK685" s="42"/>
      <c r="AL685" s="44"/>
      <c r="AM685" s="43"/>
      <c r="AN685" s="7" t="str">
        <f t="shared" si="92"/>
        <v/>
      </c>
      <c r="AO685" s="7" t="str">
        <f>IFERROR(IF(AL685-AL684&lt;=0,"",AN685/SQRT(Table_pg5[[#This Row],[Удельное сопротивление грунта, Ом·м]])),AN685/SQRT(Table_pg5[[#This Row],[Удельное сопротивление грунта, Ом·м]]))</f>
        <v/>
      </c>
      <c r="AQ685" s="42"/>
      <c r="AR685" s="44"/>
      <c r="AS685" s="43"/>
      <c r="AT685" s="7" t="str">
        <f t="shared" si="89"/>
        <v/>
      </c>
      <c r="AU685" s="7" t="str">
        <f>IFERROR(IF(AR685-AR684&lt;=0,"",AT685/SQRT(Table_pg7[[#This Row],[Удельное сопротивление грунта, Ом·м]])),AT685/SQRT(Table_pg7[[#This Row],[Удельное сопротивление грунта, Ом·м]]))</f>
        <v/>
      </c>
      <c r="AW685" s="42"/>
      <c r="AX685" s="44"/>
      <c r="AY685" s="43"/>
      <c r="AZ685" s="7" t="str">
        <f t="shared" si="93"/>
        <v/>
      </c>
      <c r="BA685" s="7" t="str">
        <f>IFERROR(IF(AX685-AX684&lt;=0,"",AZ685/SQRT(Table_pg8[[#This Row],[Удельное сопротивление грунта, Ом·м]])),AZ685/SQRT(Table_pg8[[#This Row],[Удельное сопротивление грунта, Ом·м]]))</f>
        <v/>
      </c>
      <c r="BC685" s="42"/>
      <c r="BD685" s="44"/>
      <c r="BE685" s="43"/>
      <c r="BF685" s="7" t="str">
        <f t="shared" si="91"/>
        <v/>
      </c>
      <c r="BG685" s="7" t="str">
        <f>IFERROR(IF(BD685-AX704&lt;=0,"",BF685/SQRT(Table_pg9[[#This Row],[Удельное сопротивление грунта, Ом·м]])),BF685/SQRT(Table_pg9[[#This Row],[Удельное сопротивление грунта, Ом·м]]))</f>
        <v/>
      </c>
      <c r="BI685" s="42"/>
      <c r="BJ685" s="44"/>
      <c r="BK685" s="43"/>
      <c r="BL685" s="7" t="str">
        <f t="shared" si="83"/>
        <v/>
      </c>
      <c r="BM685" s="7" t="str">
        <f>IFERROR(IF(BJ685-BD714&lt;=0,"",BL685/SQRT(Table_pg10[[#This Row],[Удельное сопротивление грунта, Ом·м]])),BL685/SQRT(Table_pg10[[#This Row],[Удельное сопротивление грунта, Ом·м]]))</f>
        <v/>
      </c>
    </row>
    <row r="686" spans="1:65">
      <c r="A686" s="62"/>
      <c r="B686" s="44"/>
      <c r="C686" s="43"/>
      <c r="D686" s="7" t="str">
        <f t="shared" si="84"/>
        <v/>
      </c>
      <c r="E686" s="7" t="str">
        <f>IFERROR(IF(B686-B685&lt;=0,"",D686/SQRT(Table_pg[[#This Row],[Удельное сопротивление грунта, Ом·м]])),D686/SQRT(Table_pg[[#This Row],[Удельное сопротивление грунта, Ом·м]]))</f>
        <v/>
      </c>
      <c r="G686" s="38"/>
      <c r="H686" s="58"/>
      <c r="I686" s="55"/>
      <c r="J686" s="53" t="str">
        <f t="shared" si="85"/>
        <v/>
      </c>
      <c r="K686" s="7" t="str">
        <f>IFERROR(IF(H686-H685&lt;=0,"",J686/SQRT(Table_pg1[[#This Row],[Удельное сопротивление грунта, Ом·м]])),J686/SQRT(Table_pg1[[#This Row],[Удельное сопротивление грунта, Ом·м]]))</f>
        <v/>
      </c>
      <c r="M686" s="62"/>
      <c r="N686" s="44"/>
      <c r="O686" s="43"/>
      <c r="P686" s="7" t="str">
        <f t="shared" si="86"/>
        <v/>
      </c>
      <c r="Q686" s="7" t="str">
        <f>IFERROR(IF(N686-N685&lt;=0,"",P686/SQRT(Table_pg2[[#This Row],[Удельное сопротивление грунта, Ом·м]])),P686/SQRT(Table_pg2[[#This Row],[Удельное сопротивление грунта, Ом·м]]))</f>
        <v/>
      </c>
      <c r="S686" s="62"/>
      <c r="T686" s="44"/>
      <c r="U686" s="43"/>
      <c r="V686" s="7" t="str">
        <f t="shared" si="87"/>
        <v/>
      </c>
      <c r="W686" s="7" t="str">
        <f>IFERROR(IF(T686-T685&lt;=0,"",V686/SQRT(Table_pg3[[#This Row],[Удельное сопротивление грунта, Ом·м]])),V686/SQRT(Table_pg3[[#This Row],[Удельное сопротивление грунта, Ом·м]]))</f>
        <v/>
      </c>
      <c r="Y686" s="62"/>
      <c r="Z686" s="44"/>
      <c r="AA686" s="43"/>
      <c r="AB686" s="7" t="str">
        <f t="shared" si="90"/>
        <v/>
      </c>
      <c r="AC686" s="7" t="str">
        <f>IFERROR(IF(Z686-Z685&lt;=0,"",AB686/SQRT(Table_pg4[[#This Row],[Удельное сопротивление грунта, Ом·м]])),AB686/SQRT(Table_pg4[[#This Row],[Удельное сопротивление грунта, Ом·м]]))</f>
        <v/>
      </c>
      <c r="AE686" s="62"/>
      <c r="AF686" s="44"/>
      <c r="AG686" s="43"/>
      <c r="AH686" s="7" t="str">
        <f t="shared" si="88"/>
        <v/>
      </c>
      <c r="AI686" s="7" t="str">
        <f>IFERROR(IF(AF686-AF685&lt;=0,"",AH686/SQRT(Table_pg5[[#This Row],[Удельное сопротивление грунта, Ом·м]])),AH686/SQRT(Table_pg5[[#This Row],[Удельное сопротивление грунта, Ом·м]]))</f>
        <v/>
      </c>
      <c r="AK686" s="62"/>
      <c r="AL686" s="44"/>
      <c r="AM686" s="43"/>
      <c r="AN686" s="7" t="str">
        <f t="shared" si="92"/>
        <v/>
      </c>
      <c r="AO686" s="7" t="str">
        <f>IFERROR(IF(AL686-AL685&lt;=0,"",AN686/SQRT(Table_pg5[[#This Row],[Удельное сопротивление грунта, Ом·м]])),AN686/SQRT(Table_pg5[[#This Row],[Удельное сопротивление грунта, Ом·м]]))</f>
        <v/>
      </c>
      <c r="AQ686" s="62"/>
      <c r="AR686" s="44"/>
      <c r="AS686" s="43"/>
      <c r="AT686" s="7" t="str">
        <f t="shared" si="89"/>
        <v/>
      </c>
      <c r="AU686" s="7" t="str">
        <f>IFERROR(IF(AR686-AR685&lt;=0,"",AT686/SQRT(Table_pg7[[#This Row],[Удельное сопротивление грунта, Ом·м]])),AT686/SQRT(Table_pg7[[#This Row],[Удельное сопротивление грунта, Ом·м]]))</f>
        <v/>
      </c>
      <c r="AW686" s="62"/>
      <c r="AX686" s="44"/>
      <c r="AY686" s="43"/>
      <c r="AZ686" s="7" t="str">
        <f t="shared" si="93"/>
        <v/>
      </c>
      <c r="BA686" s="7" t="str">
        <f>IFERROR(IF(AX686-AX685&lt;=0,"",AZ686/SQRT(Table_pg8[[#This Row],[Удельное сопротивление грунта, Ом·м]])),AZ686/SQRT(Table_pg8[[#This Row],[Удельное сопротивление грунта, Ом·м]]))</f>
        <v/>
      </c>
      <c r="BC686" s="62"/>
      <c r="BD686" s="44"/>
      <c r="BE686" s="43"/>
      <c r="BF686" s="7" t="str">
        <f t="shared" si="91"/>
        <v/>
      </c>
      <c r="BG686" s="7" t="str">
        <f>IFERROR(IF(BD686-AX705&lt;=0,"",BF686/SQRT(Table_pg9[[#This Row],[Удельное сопротивление грунта, Ом·м]])),BF686/SQRT(Table_pg9[[#This Row],[Удельное сопротивление грунта, Ом·м]]))</f>
        <v/>
      </c>
      <c r="BI686" s="62"/>
      <c r="BJ686" s="44"/>
      <c r="BK686" s="43"/>
      <c r="BL686" s="7" t="str">
        <f t="shared" si="83"/>
        <v/>
      </c>
      <c r="BM686" s="7" t="str">
        <f>IFERROR(IF(BJ686-BD715&lt;=0,"",BL686/SQRT(Table_pg10[[#This Row],[Удельное сопротивление грунта, Ом·м]])),BL686/SQRT(Table_pg10[[#This Row],[Удельное сопротивление грунта, Ом·м]]))</f>
        <v/>
      </c>
    </row>
    <row r="687" spans="1:65">
      <c r="A687" s="42"/>
      <c r="B687" s="44"/>
      <c r="C687" s="43"/>
      <c r="D687" s="7" t="str">
        <f t="shared" si="84"/>
        <v/>
      </c>
      <c r="E687" s="7" t="str">
        <f>IFERROR(IF(B687-B686&lt;=0,"",D687/SQRT(Table_pg[[#This Row],[Удельное сопротивление грунта, Ом·м]])),D687/SQRT(Table_pg[[#This Row],[Удельное сопротивление грунта, Ом·м]]))</f>
        <v/>
      </c>
      <c r="G687" s="49"/>
      <c r="H687" s="59"/>
      <c r="I687" s="56"/>
      <c r="J687" s="52" t="str">
        <f t="shared" si="85"/>
        <v/>
      </c>
      <c r="K687" s="7" t="str">
        <f>IFERROR(IF(H687-H686&lt;=0,"",J687/SQRT(Table_pg1[[#This Row],[Удельное сопротивление грунта, Ом·м]])),J687/SQRT(Table_pg1[[#This Row],[Удельное сопротивление грунта, Ом·м]]))</f>
        <v/>
      </c>
      <c r="M687" s="42"/>
      <c r="N687" s="44"/>
      <c r="O687" s="43"/>
      <c r="P687" s="7" t="str">
        <f t="shared" si="86"/>
        <v/>
      </c>
      <c r="Q687" s="7" t="str">
        <f>IFERROR(IF(N687-N686&lt;=0,"",P687/SQRT(Table_pg2[[#This Row],[Удельное сопротивление грунта, Ом·м]])),P687/SQRT(Table_pg2[[#This Row],[Удельное сопротивление грунта, Ом·м]]))</f>
        <v/>
      </c>
      <c r="S687" s="42"/>
      <c r="T687" s="44"/>
      <c r="U687" s="43"/>
      <c r="V687" s="7" t="str">
        <f t="shared" si="87"/>
        <v/>
      </c>
      <c r="W687" s="7" t="str">
        <f>IFERROR(IF(T687-T686&lt;=0,"",V687/SQRT(Table_pg3[[#This Row],[Удельное сопротивление грунта, Ом·м]])),V687/SQRT(Table_pg3[[#This Row],[Удельное сопротивление грунта, Ом·м]]))</f>
        <v/>
      </c>
      <c r="Y687" s="42"/>
      <c r="Z687" s="44"/>
      <c r="AA687" s="43"/>
      <c r="AB687" s="7" t="str">
        <f t="shared" si="90"/>
        <v/>
      </c>
      <c r="AC687" s="7" t="str">
        <f>IFERROR(IF(Z687-Z686&lt;=0,"",AB687/SQRT(Table_pg4[[#This Row],[Удельное сопротивление грунта, Ом·м]])),AB687/SQRT(Table_pg4[[#This Row],[Удельное сопротивление грунта, Ом·м]]))</f>
        <v/>
      </c>
      <c r="AE687" s="42"/>
      <c r="AF687" s="44"/>
      <c r="AG687" s="43"/>
      <c r="AH687" s="7" t="str">
        <f t="shared" si="88"/>
        <v/>
      </c>
      <c r="AI687" s="7" t="str">
        <f>IFERROR(IF(AF687-AF686&lt;=0,"",AH687/SQRT(Table_pg5[[#This Row],[Удельное сопротивление грунта, Ом·м]])),AH687/SQRT(Table_pg5[[#This Row],[Удельное сопротивление грунта, Ом·м]]))</f>
        <v/>
      </c>
      <c r="AK687" s="42"/>
      <c r="AL687" s="44"/>
      <c r="AM687" s="43"/>
      <c r="AN687" s="7" t="str">
        <f t="shared" si="92"/>
        <v/>
      </c>
      <c r="AO687" s="7" t="str">
        <f>IFERROR(IF(AL687-AL686&lt;=0,"",AN687/SQRT(Table_pg5[[#This Row],[Удельное сопротивление грунта, Ом·м]])),AN687/SQRT(Table_pg5[[#This Row],[Удельное сопротивление грунта, Ом·м]]))</f>
        <v/>
      </c>
      <c r="AQ687" s="42"/>
      <c r="AR687" s="44"/>
      <c r="AS687" s="43"/>
      <c r="AT687" s="7" t="str">
        <f t="shared" si="89"/>
        <v/>
      </c>
      <c r="AU687" s="7" t="str">
        <f>IFERROR(IF(AR687-AR686&lt;=0,"",AT687/SQRT(Table_pg7[[#This Row],[Удельное сопротивление грунта, Ом·м]])),AT687/SQRT(Table_pg7[[#This Row],[Удельное сопротивление грунта, Ом·м]]))</f>
        <v/>
      </c>
      <c r="AW687" s="42"/>
      <c r="AX687" s="44"/>
      <c r="AY687" s="43"/>
      <c r="AZ687" s="7" t="str">
        <f t="shared" si="93"/>
        <v/>
      </c>
      <c r="BA687" s="7" t="str">
        <f>IFERROR(IF(AX687-AX686&lt;=0,"",AZ687/SQRT(Table_pg8[[#This Row],[Удельное сопротивление грунта, Ом·м]])),AZ687/SQRT(Table_pg8[[#This Row],[Удельное сопротивление грунта, Ом·м]]))</f>
        <v/>
      </c>
      <c r="BC687" s="42"/>
      <c r="BD687" s="44"/>
      <c r="BE687" s="43"/>
      <c r="BF687" s="7" t="str">
        <f t="shared" si="91"/>
        <v/>
      </c>
      <c r="BG687" s="7" t="str">
        <f>IFERROR(IF(BD687-AX706&lt;=0,"",BF687/SQRT(Table_pg9[[#This Row],[Удельное сопротивление грунта, Ом·м]])),BF687/SQRT(Table_pg9[[#This Row],[Удельное сопротивление грунта, Ом·м]]))</f>
        <v/>
      </c>
      <c r="BI687" s="42"/>
      <c r="BJ687" s="44"/>
      <c r="BK687" s="43"/>
      <c r="BL687" s="7" t="str">
        <f t="shared" si="83"/>
        <v/>
      </c>
      <c r="BM687" s="7" t="str">
        <f>IFERROR(IF(BJ687-BD716&lt;=0,"",BL687/SQRT(Table_pg10[[#This Row],[Удельное сопротивление грунта, Ом·м]])),BL687/SQRT(Table_pg10[[#This Row],[Удельное сопротивление грунта, Ом·м]]))</f>
        <v/>
      </c>
    </row>
    <row r="688" spans="1:65">
      <c r="A688" s="62"/>
      <c r="B688" s="44"/>
      <c r="C688" s="43"/>
      <c r="D688" s="7" t="str">
        <f t="shared" si="84"/>
        <v/>
      </c>
      <c r="E688" s="7" t="str">
        <f>IFERROR(IF(B688-B687&lt;=0,"",D688/SQRT(Table_pg[[#This Row],[Удельное сопротивление грунта, Ом·м]])),D688/SQRT(Table_pg[[#This Row],[Удельное сопротивление грунта, Ом·м]]))</f>
        <v/>
      </c>
      <c r="G688" s="38"/>
      <c r="H688" s="58"/>
      <c r="I688" s="55"/>
      <c r="J688" s="53" t="str">
        <f t="shared" si="85"/>
        <v/>
      </c>
      <c r="K688" s="7" t="str">
        <f>IFERROR(IF(H688-H687&lt;=0,"",J688/SQRT(Table_pg1[[#This Row],[Удельное сопротивление грунта, Ом·м]])),J688/SQRT(Table_pg1[[#This Row],[Удельное сопротивление грунта, Ом·м]]))</f>
        <v/>
      </c>
      <c r="M688" s="62"/>
      <c r="N688" s="44"/>
      <c r="O688" s="43"/>
      <c r="P688" s="7" t="str">
        <f t="shared" si="86"/>
        <v/>
      </c>
      <c r="Q688" s="7" t="str">
        <f>IFERROR(IF(N688-N687&lt;=0,"",P688/SQRT(Table_pg2[[#This Row],[Удельное сопротивление грунта, Ом·м]])),P688/SQRT(Table_pg2[[#This Row],[Удельное сопротивление грунта, Ом·м]]))</f>
        <v/>
      </c>
      <c r="S688" s="62"/>
      <c r="T688" s="44"/>
      <c r="U688" s="43"/>
      <c r="V688" s="7" t="str">
        <f t="shared" si="87"/>
        <v/>
      </c>
      <c r="W688" s="7" t="str">
        <f>IFERROR(IF(T688-T687&lt;=0,"",V688/SQRT(Table_pg3[[#This Row],[Удельное сопротивление грунта, Ом·м]])),V688/SQRT(Table_pg3[[#This Row],[Удельное сопротивление грунта, Ом·м]]))</f>
        <v/>
      </c>
      <c r="Y688" s="62"/>
      <c r="Z688" s="44"/>
      <c r="AA688" s="43"/>
      <c r="AB688" s="7" t="str">
        <f t="shared" si="90"/>
        <v/>
      </c>
      <c r="AC688" s="7" t="str">
        <f>IFERROR(IF(Z688-Z687&lt;=0,"",AB688/SQRT(Table_pg4[[#This Row],[Удельное сопротивление грунта, Ом·м]])),AB688/SQRT(Table_pg4[[#This Row],[Удельное сопротивление грунта, Ом·м]]))</f>
        <v/>
      </c>
      <c r="AE688" s="62"/>
      <c r="AF688" s="44"/>
      <c r="AG688" s="43"/>
      <c r="AH688" s="7" t="str">
        <f t="shared" si="88"/>
        <v/>
      </c>
      <c r="AI688" s="7" t="str">
        <f>IFERROR(IF(AF688-AF687&lt;=0,"",AH688/SQRT(Table_pg5[[#This Row],[Удельное сопротивление грунта, Ом·м]])),AH688/SQRT(Table_pg5[[#This Row],[Удельное сопротивление грунта, Ом·м]]))</f>
        <v/>
      </c>
      <c r="AK688" s="62"/>
      <c r="AL688" s="44"/>
      <c r="AM688" s="43"/>
      <c r="AN688" s="7" t="str">
        <f t="shared" si="92"/>
        <v/>
      </c>
      <c r="AO688" s="7" t="str">
        <f>IFERROR(IF(AL688-AL687&lt;=0,"",AN688/SQRT(Table_pg5[[#This Row],[Удельное сопротивление грунта, Ом·м]])),AN688/SQRT(Table_pg5[[#This Row],[Удельное сопротивление грунта, Ом·м]]))</f>
        <v/>
      </c>
      <c r="AQ688" s="62"/>
      <c r="AR688" s="44"/>
      <c r="AS688" s="43"/>
      <c r="AT688" s="7" t="str">
        <f t="shared" si="89"/>
        <v/>
      </c>
      <c r="AU688" s="7" t="str">
        <f>IFERROR(IF(AR688-AR687&lt;=0,"",AT688/SQRT(Table_pg7[[#This Row],[Удельное сопротивление грунта, Ом·м]])),AT688/SQRT(Table_pg7[[#This Row],[Удельное сопротивление грунта, Ом·м]]))</f>
        <v/>
      </c>
      <c r="AW688" s="62"/>
      <c r="AX688" s="44"/>
      <c r="AY688" s="43"/>
      <c r="AZ688" s="7" t="str">
        <f t="shared" si="93"/>
        <v/>
      </c>
      <c r="BA688" s="7" t="str">
        <f>IFERROR(IF(AX688-AX687&lt;=0,"",AZ688/SQRT(Table_pg8[[#This Row],[Удельное сопротивление грунта, Ом·м]])),AZ688/SQRT(Table_pg8[[#This Row],[Удельное сопротивление грунта, Ом·м]]))</f>
        <v/>
      </c>
      <c r="BC688" s="62"/>
      <c r="BD688" s="44"/>
      <c r="BE688" s="43"/>
      <c r="BF688" s="7" t="str">
        <f t="shared" si="91"/>
        <v/>
      </c>
      <c r="BG688" s="7" t="str">
        <f>IFERROR(IF(BD688-AX707&lt;=0,"",BF688/SQRT(Table_pg9[[#This Row],[Удельное сопротивление грунта, Ом·м]])),BF688/SQRT(Table_pg9[[#This Row],[Удельное сопротивление грунта, Ом·м]]))</f>
        <v/>
      </c>
      <c r="BI688" s="62"/>
      <c r="BJ688" s="44"/>
      <c r="BK688" s="43"/>
      <c r="BL688" s="7" t="str">
        <f t="shared" si="83"/>
        <v/>
      </c>
      <c r="BM688" s="7" t="str">
        <f>IFERROR(IF(BJ688-BD717&lt;=0,"",BL688/SQRT(Table_pg10[[#This Row],[Удельное сопротивление грунта, Ом·м]])),BL688/SQRT(Table_pg10[[#This Row],[Удельное сопротивление грунта, Ом·м]]))</f>
        <v/>
      </c>
    </row>
    <row r="689" spans="1:65">
      <c r="A689" s="42"/>
      <c r="B689" s="44"/>
      <c r="C689" s="43"/>
      <c r="D689" s="7" t="str">
        <f t="shared" si="84"/>
        <v/>
      </c>
      <c r="E689" s="7" t="str">
        <f>IFERROR(IF(B689-B688&lt;=0,"",D689/SQRT(Table_pg[[#This Row],[Удельное сопротивление грунта, Ом·м]])),D689/SQRT(Table_pg[[#This Row],[Удельное сопротивление грунта, Ом·м]]))</f>
        <v/>
      </c>
      <c r="G689" s="49"/>
      <c r="H689" s="59"/>
      <c r="I689" s="56"/>
      <c r="J689" s="52" t="str">
        <f t="shared" si="85"/>
        <v/>
      </c>
      <c r="K689" s="7" t="str">
        <f>IFERROR(IF(H689-H688&lt;=0,"",J689/SQRT(Table_pg1[[#This Row],[Удельное сопротивление грунта, Ом·м]])),J689/SQRT(Table_pg1[[#This Row],[Удельное сопротивление грунта, Ом·м]]))</f>
        <v/>
      </c>
      <c r="M689" s="42"/>
      <c r="N689" s="44"/>
      <c r="O689" s="43"/>
      <c r="P689" s="7" t="str">
        <f t="shared" si="86"/>
        <v/>
      </c>
      <c r="Q689" s="7" t="str">
        <f>IFERROR(IF(N689-N688&lt;=0,"",P689/SQRT(Table_pg2[[#This Row],[Удельное сопротивление грунта, Ом·м]])),P689/SQRT(Table_pg2[[#This Row],[Удельное сопротивление грунта, Ом·м]]))</f>
        <v/>
      </c>
      <c r="S689" s="42"/>
      <c r="T689" s="44"/>
      <c r="U689" s="43"/>
      <c r="V689" s="7" t="str">
        <f t="shared" si="87"/>
        <v/>
      </c>
      <c r="W689" s="7" t="str">
        <f>IFERROR(IF(T689-T688&lt;=0,"",V689/SQRT(Table_pg3[[#This Row],[Удельное сопротивление грунта, Ом·м]])),V689/SQRT(Table_pg3[[#This Row],[Удельное сопротивление грунта, Ом·м]]))</f>
        <v/>
      </c>
      <c r="Y689" s="42"/>
      <c r="Z689" s="44"/>
      <c r="AA689" s="43"/>
      <c r="AB689" s="7" t="str">
        <f t="shared" si="90"/>
        <v/>
      </c>
      <c r="AC689" s="7" t="str">
        <f>IFERROR(IF(Z689-Z688&lt;=0,"",AB689/SQRT(Table_pg4[[#This Row],[Удельное сопротивление грунта, Ом·м]])),AB689/SQRT(Table_pg4[[#This Row],[Удельное сопротивление грунта, Ом·м]]))</f>
        <v/>
      </c>
      <c r="AE689" s="42"/>
      <c r="AF689" s="44"/>
      <c r="AG689" s="43"/>
      <c r="AH689" s="7" t="str">
        <f t="shared" si="88"/>
        <v/>
      </c>
      <c r="AI689" s="7" t="str">
        <f>IFERROR(IF(AF689-AF688&lt;=0,"",AH689/SQRT(Table_pg5[[#This Row],[Удельное сопротивление грунта, Ом·м]])),AH689/SQRT(Table_pg5[[#This Row],[Удельное сопротивление грунта, Ом·м]]))</f>
        <v/>
      </c>
      <c r="AK689" s="42"/>
      <c r="AL689" s="44"/>
      <c r="AM689" s="43"/>
      <c r="AN689" s="7" t="str">
        <f t="shared" si="92"/>
        <v/>
      </c>
      <c r="AO689" s="7" t="str">
        <f>IFERROR(IF(AL689-AL688&lt;=0,"",AN689/SQRT(Table_pg5[[#This Row],[Удельное сопротивление грунта, Ом·м]])),AN689/SQRT(Table_pg5[[#This Row],[Удельное сопротивление грунта, Ом·м]]))</f>
        <v/>
      </c>
      <c r="AQ689" s="42"/>
      <c r="AR689" s="44"/>
      <c r="AS689" s="43"/>
      <c r="AT689" s="7" t="str">
        <f t="shared" si="89"/>
        <v/>
      </c>
      <c r="AU689" s="7" t="str">
        <f>IFERROR(IF(AR689-AR688&lt;=0,"",AT689/SQRT(Table_pg7[[#This Row],[Удельное сопротивление грунта, Ом·м]])),AT689/SQRT(Table_pg7[[#This Row],[Удельное сопротивление грунта, Ом·м]]))</f>
        <v/>
      </c>
      <c r="AW689" s="42"/>
      <c r="AX689" s="44"/>
      <c r="AY689" s="43"/>
      <c r="AZ689" s="7" t="str">
        <f t="shared" si="93"/>
        <v/>
      </c>
      <c r="BA689" s="7" t="str">
        <f>IFERROR(IF(AX689-AX688&lt;=0,"",AZ689/SQRT(Table_pg8[[#This Row],[Удельное сопротивление грунта, Ом·м]])),AZ689/SQRT(Table_pg8[[#This Row],[Удельное сопротивление грунта, Ом·м]]))</f>
        <v/>
      </c>
      <c r="BC689" s="42"/>
      <c r="BD689" s="44"/>
      <c r="BE689" s="43"/>
      <c r="BF689" s="7" t="str">
        <f t="shared" si="91"/>
        <v/>
      </c>
      <c r="BG689" s="7" t="str">
        <f>IFERROR(IF(BD689-AX708&lt;=0,"",BF689/SQRT(Table_pg9[[#This Row],[Удельное сопротивление грунта, Ом·м]])),BF689/SQRT(Table_pg9[[#This Row],[Удельное сопротивление грунта, Ом·м]]))</f>
        <v/>
      </c>
      <c r="BI689" s="42"/>
      <c r="BJ689" s="44"/>
      <c r="BK689" s="43"/>
      <c r="BL689" s="7" t="str">
        <f t="shared" si="83"/>
        <v/>
      </c>
      <c r="BM689" s="7" t="str">
        <f>IFERROR(IF(BJ689-BD718&lt;=0,"",BL689/SQRT(Table_pg10[[#This Row],[Удельное сопротивление грунта, Ом·м]])),BL689/SQRT(Table_pg10[[#This Row],[Удельное сопротивление грунта, Ом·м]]))</f>
        <v/>
      </c>
    </row>
    <row r="690" spans="1:65">
      <c r="A690" s="62"/>
      <c r="B690" s="44"/>
      <c r="C690" s="43"/>
      <c r="D690" s="7" t="str">
        <f t="shared" si="84"/>
        <v/>
      </c>
      <c r="E690" s="7" t="str">
        <f>IFERROR(IF(B690-B689&lt;=0,"",D690/SQRT(Table_pg[[#This Row],[Удельное сопротивление грунта, Ом·м]])),D690/SQRT(Table_pg[[#This Row],[Удельное сопротивление грунта, Ом·м]]))</f>
        <v/>
      </c>
      <c r="G690" s="38"/>
      <c r="H690" s="58"/>
      <c r="I690" s="55"/>
      <c r="J690" s="53" t="str">
        <f t="shared" si="85"/>
        <v/>
      </c>
      <c r="K690" s="7" t="str">
        <f>IFERROR(IF(H690-H689&lt;=0,"",J690/SQRT(Table_pg1[[#This Row],[Удельное сопротивление грунта, Ом·м]])),J690/SQRT(Table_pg1[[#This Row],[Удельное сопротивление грунта, Ом·м]]))</f>
        <v/>
      </c>
      <c r="M690" s="62"/>
      <c r="N690" s="44"/>
      <c r="O690" s="43"/>
      <c r="P690" s="7" t="str">
        <f t="shared" si="86"/>
        <v/>
      </c>
      <c r="Q690" s="7" t="str">
        <f>IFERROR(IF(N690-N689&lt;=0,"",P690/SQRT(Table_pg2[[#This Row],[Удельное сопротивление грунта, Ом·м]])),P690/SQRT(Table_pg2[[#This Row],[Удельное сопротивление грунта, Ом·м]]))</f>
        <v/>
      </c>
      <c r="S690" s="62"/>
      <c r="T690" s="44"/>
      <c r="U690" s="43"/>
      <c r="V690" s="7" t="str">
        <f t="shared" si="87"/>
        <v/>
      </c>
      <c r="W690" s="7" t="str">
        <f>IFERROR(IF(T690-T689&lt;=0,"",V690/SQRT(Table_pg3[[#This Row],[Удельное сопротивление грунта, Ом·м]])),V690/SQRT(Table_pg3[[#This Row],[Удельное сопротивление грунта, Ом·м]]))</f>
        <v/>
      </c>
      <c r="Y690" s="62"/>
      <c r="Z690" s="44"/>
      <c r="AA690" s="43"/>
      <c r="AB690" s="7" t="str">
        <f t="shared" si="90"/>
        <v/>
      </c>
      <c r="AC690" s="7" t="str">
        <f>IFERROR(IF(Z690-Z689&lt;=0,"",AB690/SQRT(Table_pg4[[#This Row],[Удельное сопротивление грунта, Ом·м]])),AB690/SQRT(Table_pg4[[#This Row],[Удельное сопротивление грунта, Ом·м]]))</f>
        <v/>
      </c>
      <c r="AE690" s="62"/>
      <c r="AF690" s="44"/>
      <c r="AG690" s="43"/>
      <c r="AH690" s="7" t="str">
        <f t="shared" si="88"/>
        <v/>
      </c>
      <c r="AI690" s="7" t="str">
        <f>IFERROR(IF(AF690-AF689&lt;=0,"",AH690/SQRT(Table_pg5[[#This Row],[Удельное сопротивление грунта, Ом·м]])),AH690/SQRT(Table_pg5[[#This Row],[Удельное сопротивление грунта, Ом·м]]))</f>
        <v/>
      </c>
      <c r="AK690" s="62"/>
      <c r="AL690" s="44"/>
      <c r="AM690" s="43"/>
      <c r="AN690" s="7" t="str">
        <f t="shared" si="92"/>
        <v/>
      </c>
      <c r="AO690" s="7" t="str">
        <f>IFERROR(IF(AL690-AL689&lt;=0,"",AN690/SQRT(Table_pg5[[#This Row],[Удельное сопротивление грунта, Ом·м]])),AN690/SQRT(Table_pg5[[#This Row],[Удельное сопротивление грунта, Ом·м]]))</f>
        <v/>
      </c>
      <c r="AQ690" s="62"/>
      <c r="AR690" s="44"/>
      <c r="AS690" s="43"/>
      <c r="AT690" s="7" t="str">
        <f t="shared" si="89"/>
        <v/>
      </c>
      <c r="AU690" s="7" t="str">
        <f>IFERROR(IF(AR690-AR689&lt;=0,"",AT690/SQRT(Table_pg7[[#This Row],[Удельное сопротивление грунта, Ом·м]])),AT690/SQRT(Table_pg7[[#This Row],[Удельное сопротивление грунта, Ом·м]]))</f>
        <v/>
      </c>
      <c r="AW690" s="62"/>
      <c r="AX690" s="44"/>
      <c r="AY690" s="43"/>
      <c r="AZ690" s="7" t="str">
        <f t="shared" si="93"/>
        <v/>
      </c>
      <c r="BA690" s="7" t="str">
        <f>IFERROR(IF(AX690-AX689&lt;=0,"",AZ690/SQRT(Table_pg8[[#This Row],[Удельное сопротивление грунта, Ом·м]])),AZ690/SQRT(Table_pg8[[#This Row],[Удельное сопротивление грунта, Ом·м]]))</f>
        <v/>
      </c>
      <c r="BC690" s="62"/>
      <c r="BD690" s="44"/>
      <c r="BE690" s="43"/>
      <c r="BF690" s="7" t="str">
        <f t="shared" si="91"/>
        <v/>
      </c>
      <c r="BG690" s="7" t="str">
        <f>IFERROR(IF(BD690-AX709&lt;=0,"",BF690/SQRT(Table_pg9[[#This Row],[Удельное сопротивление грунта, Ом·м]])),BF690/SQRT(Table_pg9[[#This Row],[Удельное сопротивление грунта, Ом·м]]))</f>
        <v/>
      </c>
      <c r="BI690" s="62"/>
      <c r="BJ690" s="44"/>
      <c r="BK690" s="43"/>
      <c r="BL690" s="7" t="str">
        <f t="shared" si="83"/>
        <v/>
      </c>
      <c r="BM690" s="7" t="str">
        <f>IFERROR(IF(BJ690-BD719&lt;=0,"",BL690/SQRT(Table_pg10[[#This Row],[Удельное сопротивление грунта, Ом·м]])),BL690/SQRT(Table_pg10[[#This Row],[Удельное сопротивление грунта, Ом·м]]))</f>
        <v/>
      </c>
    </row>
    <row r="691" spans="1:65">
      <c r="A691" s="42"/>
      <c r="B691" s="44"/>
      <c r="C691" s="43"/>
      <c r="D691" s="7" t="str">
        <f t="shared" si="84"/>
        <v/>
      </c>
      <c r="E691" s="7" t="str">
        <f>IFERROR(IF(B691-B690&lt;=0,"",D691/SQRT(Table_pg[[#This Row],[Удельное сопротивление грунта, Ом·м]])),D691/SQRT(Table_pg[[#This Row],[Удельное сопротивление грунта, Ом·м]]))</f>
        <v/>
      </c>
      <c r="G691" s="49"/>
      <c r="H691" s="59"/>
      <c r="I691" s="56"/>
      <c r="J691" s="52" t="str">
        <f t="shared" si="85"/>
        <v/>
      </c>
      <c r="K691" s="7" t="str">
        <f>IFERROR(IF(H691-H690&lt;=0,"",J691/SQRT(Table_pg1[[#This Row],[Удельное сопротивление грунта, Ом·м]])),J691/SQRT(Table_pg1[[#This Row],[Удельное сопротивление грунта, Ом·м]]))</f>
        <v/>
      </c>
      <c r="M691" s="42"/>
      <c r="N691" s="44"/>
      <c r="O691" s="43"/>
      <c r="P691" s="7" t="str">
        <f t="shared" si="86"/>
        <v/>
      </c>
      <c r="Q691" s="7" t="str">
        <f>IFERROR(IF(N691-N690&lt;=0,"",P691/SQRT(Table_pg2[[#This Row],[Удельное сопротивление грунта, Ом·м]])),P691/SQRT(Table_pg2[[#This Row],[Удельное сопротивление грунта, Ом·м]]))</f>
        <v/>
      </c>
      <c r="S691" s="42"/>
      <c r="T691" s="44"/>
      <c r="U691" s="43"/>
      <c r="V691" s="7" t="str">
        <f t="shared" si="87"/>
        <v/>
      </c>
      <c r="W691" s="7" t="str">
        <f>IFERROR(IF(T691-T690&lt;=0,"",V691/SQRT(Table_pg3[[#This Row],[Удельное сопротивление грунта, Ом·м]])),V691/SQRT(Table_pg3[[#This Row],[Удельное сопротивление грунта, Ом·м]]))</f>
        <v/>
      </c>
      <c r="Y691" s="42"/>
      <c r="Z691" s="44"/>
      <c r="AA691" s="43"/>
      <c r="AB691" s="7" t="str">
        <f t="shared" si="90"/>
        <v/>
      </c>
      <c r="AC691" s="7" t="str">
        <f>IFERROR(IF(Z691-Z690&lt;=0,"",AB691/SQRT(Table_pg4[[#This Row],[Удельное сопротивление грунта, Ом·м]])),AB691/SQRT(Table_pg4[[#This Row],[Удельное сопротивление грунта, Ом·м]]))</f>
        <v/>
      </c>
      <c r="AE691" s="42"/>
      <c r="AF691" s="44"/>
      <c r="AG691" s="43"/>
      <c r="AH691" s="7" t="str">
        <f t="shared" si="88"/>
        <v/>
      </c>
      <c r="AI691" s="7" t="str">
        <f>IFERROR(IF(AF691-AF690&lt;=0,"",AH691/SQRT(Table_pg5[[#This Row],[Удельное сопротивление грунта, Ом·м]])),AH691/SQRT(Table_pg5[[#This Row],[Удельное сопротивление грунта, Ом·м]]))</f>
        <v/>
      </c>
      <c r="AK691" s="42"/>
      <c r="AL691" s="44"/>
      <c r="AM691" s="43"/>
      <c r="AN691" s="7" t="str">
        <f t="shared" si="92"/>
        <v/>
      </c>
      <c r="AO691" s="7" t="str">
        <f>IFERROR(IF(AL691-AL690&lt;=0,"",AN691/SQRT(Table_pg5[[#This Row],[Удельное сопротивление грунта, Ом·м]])),AN691/SQRT(Table_pg5[[#This Row],[Удельное сопротивление грунта, Ом·м]]))</f>
        <v/>
      </c>
      <c r="AQ691" s="42"/>
      <c r="AR691" s="44"/>
      <c r="AS691" s="43"/>
      <c r="AT691" s="7" t="str">
        <f t="shared" si="89"/>
        <v/>
      </c>
      <c r="AU691" s="7" t="str">
        <f>IFERROR(IF(AR691-AR690&lt;=0,"",AT691/SQRT(Table_pg7[[#This Row],[Удельное сопротивление грунта, Ом·м]])),AT691/SQRT(Table_pg7[[#This Row],[Удельное сопротивление грунта, Ом·м]]))</f>
        <v/>
      </c>
      <c r="AW691" s="42"/>
      <c r="AX691" s="44"/>
      <c r="AY691" s="43"/>
      <c r="AZ691" s="7" t="str">
        <f t="shared" si="93"/>
        <v/>
      </c>
      <c r="BA691" s="7" t="str">
        <f>IFERROR(IF(AX691-AX690&lt;=0,"",AZ691/SQRT(Table_pg8[[#This Row],[Удельное сопротивление грунта, Ом·м]])),AZ691/SQRT(Table_pg8[[#This Row],[Удельное сопротивление грунта, Ом·м]]))</f>
        <v/>
      </c>
      <c r="BC691" s="42"/>
      <c r="BD691" s="44"/>
      <c r="BE691" s="43"/>
      <c r="BF691" s="7" t="str">
        <f t="shared" si="91"/>
        <v/>
      </c>
      <c r="BG691" s="7" t="str">
        <f>IFERROR(IF(BD691-AX710&lt;=0,"",BF691/SQRT(Table_pg9[[#This Row],[Удельное сопротивление грунта, Ом·м]])),BF691/SQRT(Table_pg9[[#This Row],[Удельное сопротивление грунта, Ом·м]]))</f>
        <v/>
      </c>
      <c r="BI691" s="42"/>
      <c r="BJ691" s="44"/>
      <c r="BK691" s="43"/>
      <c r="BL691" s="7" t="str">
        <f t="shared" si="83"/>
        <v/>
      </c>
      <c r="BM691" s="7" t="str">
        <f>IFERROR(IF(BJ691-BD720&lt;=0,"",BL691/SQRT(Table_pg10[[#This Row],[Удельное сопротивление грунта, Ом·м]])),BL691/SQRT(Table_pg10[[#This Row],[Удельное сопротивление грунта, Ом·м]]))</f>
        <v/>
      </c>
    </row>
    <row r="692" spans="1:65">
      <c r="A692" s="62"/>
      <c r="B692" s="44"/>
      <c r="C692" s="43"/>
      <c r="D692" s="7" t="str">
        <f t="shared" si="84"/>
        <v/>
      </c>
      <c r="E692" s="7" t="str">
        <f>IFERROR(IF(B692-B691&lt;=0,"",D692/SQRT(Table_pg[[#This Row],[Удельное сопротивление грунта, Ом·м]])),D692/SQRT(Table_pg[[#This Row],[Удельное сопротивление грунта, Ом·м]]))</f>
        <v/>
      </c>
      <c r="G692" s="38"/>
      <c r="H692" s="58"/>
      <c r="I692" s="55"/>
      <c r="J692" s="53" t="str">
        <f t="shared" si="85"/>
        <v/>
      </c>
      <c r="K692" s="7" t="str">
        <f>IFERROR(IF(H692-H691&lt;=0,"",J692/SQRT(Table_pg1[[#This Row],[Удельное сопротивление грунта, Ом·м]])),J692/SQRT(Table_pg1[[#This Row],[Удельное сопротивление грунта, Ом·м]]))</f>
        <v/>
      </c>
      <c r="M692" s="62"/>
      <c r="N692" s="44"/>
      <c r="O692" s="43"/>
      <c r="P692" s="7" t="str">
        <f t="shared" si="86"/>
        <v/>
      </c>
      <c r="Q692" s="7" t="str">
        <f>IFERROR(IF(N692-N691&lt;=0,"",P692/SQRT(Table_pg2[[#This Row],[Удельное сопротивление грунта, Ом·м]])),P692/SQRT(Table_pg2[[#This Row],[Удельное сопротивление грунта, Ом·м]]))</f>
        <v/>
      </c>
      <c r="S692" s="62"/>
      <c r="T692" s="44"/>
      <c r="U692" s="43"/>
      <c r="V692" s="7" t="str">
        <f t="shared" si="87"/>
        <v/>
      </c>
      <c r="W692" s="7" t="str">
        <f>IFERROR(IF(T692-T691&lt;=0,"",V692/SQRT(Table_pg3[[#This Row],[Удельное сопротивление грунта, Ом·м]])),V692/SQRT(Table_pg3[[#This Row],[Удельное сопротивление грунта, Ом·м]]))</f>
        <v/>
      </c>
      <c r="Y692" s="62"/>
      <c r="Z692" s="44"/>
      <c r="AA692" s="43"/>
      <c r="AB692" s="7" t="str">
        <f t="shared" si="90"/>
        <v/>
      </c>
      <c r="AC692" s="7" t="str">
        <f>IFERROR(IF(Z692-Z691&lt;=0,"",AB692/SQRT(Table_pg4[[#This Row],[Удельное сопротивление грунта, Ом·м]])),AB692/SQRT(Table_pg4[[#This Row],[Удельное сопротивление грунта, Ом·м]]))</f>
        <v/>
      </c>
      <c r="AE692" s="62"/>
      <c r="AF692" s="44"/>
      <c r="AG692" s="43"/>
      <c r="AH692" s="7" t="str">
        <f t="shared" si="88"/>
        <v/>
      </c>
      <c r="AI692" s="7" t="str">
        <f>IFERROR(IF(AF692-AF691&lt;=0,"",AH692/SQRT(Table_pg5[[#This Row],[Удельное сопротивление грунта, Ом·м]])),AH692/SQRT(Table_pg5[[#This Row],[Удельное сопротивление грунта, Ом·м]]))</f>
        <v/>
      </c>
      <c r="AK692" s="62"/>
      <c r="AL692" s="44"/>
      <c r="AM692" s="43"/>
      <c r="AN692" s="7" t="str">
        <f t="shared" si="92"/>
        <v/>
      </c>
      <c r="AO692" s="7" t="str">
        <f>IFERROR(IF(AL692-AL691&lt;=0,"",AN692/SQRT(Table_pg5[[#This Row],[Удельное сопротивление грунта, Ом·м]])),AN692/SQRT(Table_pg5[[#This Row],[Удельное сопротивление грунта, Ом·м]]))</f>
        <v/>
      </c>
      <c r="AQ692" s="62"/>
      <c r="AR692" s="44"/>
      <c r="AS692" s="43"/>
      <c r="AT692" s="7" t="str">
        <f t="shared" si="89"/>
        <v/>
      </c>
      <c r="AU692" s="7" t="str">
        <f>IFERROR(IF(AR692-AR691&lt;=0,"",AT692/SQRT(Table_pg7[[#This Row],[Удельное сопротивление грунта, Ом·м]])),AT692/SQRT(Table_pg7[[#This Row],[Удельное сопротивление грунта, Ом·м]]))</f>
        <v/>
      </c>
      <c r="AW692" s="62"/>
      <c r="AX692" s="44"/>
      <c r="AY692" s="43"/>
      <c r="AZ692" s="7" t="str">
        <f t="shared" si="93"/>
        <v/>
      </c>
      <c r="BA692" s="7" t="str">
        <f>IFERROR(IF(AX692-AX691&lt;=0,"",AZ692/SQRT(Table_pg8[[#This Row],[Удельное сопротивление грунта, Ом·м]])),AZ692/SQRT(Table_pg8[[#This Row],[Удельное сопротивление грунта, Ом·м]]))</f>
        <v/>
      </c>
      <c r="BC692" s="62"/>
      <c r="BD692" s="44"/>
      <c r="BE692" s="43"/>
      <c r="BF692" s="7" t="str">
        <f t="shared" si="91"/>
        <v/>
      </c>
      <c r="BG692" s="7" t="str">
        <f>IFERROR(IF(BD692-AX711&lt;=0,"",BF692/SQRT(Table_pg9[[#This Row],[Удельное сопротивление грунта, Ом·м]])),BF692/SQRT(Table_pg9[[#This Row],[Удельное сопротивление грунта, Ом·м]]))</f>
        <v/>
      </c>
      <c r="BI692" s="62"/>
      <c r="BJ692" s="44"/>
      <c r="BK692" s="43"/>
      <c r="BL692" s="7" t="str">
        <f t="shared" si="83"/>
        <v/>
      </c>
      <c r="BM692" s="7" t="str">
        <f>IFERROR(IF(BJ692-BD721&lt;=0,"",BL692/SQRT(Table_pg10[[#This Row],[Удельное сопротивление грунта, Ом·м]])),BL692/SQRT(Table_pg10[[#This Row],[Удельное сопротивление грунта, Ом·м]]))</f>
        <v/>
      </c>
    </row>
    <row r="693" spans="1:65">
      <c r="A693" s="42"/>
      <c r="B693" s="44"/>
      <c r="C693" s="43"/>
      <c r="D693" s="7" t="str">
        <f t="shared" si="84"/>
        <v/>
      </c>
      <c r="E693" s="7" t="str">
        <f>IFERROR(IF(B693-B692&lt;=0,"",D693/SQRT(Table_pg[[#This Row],[Удельное сопротивление грунта, Ом·м]])),D693/SQRT(Table_pg[[#This Row],[Удельное сопротивление грунта, Ом·м]]))</f>
        <v/>
      </c>
      <c r="G693" s="49"/>
      <c r="H693" s="59"/>
      <c r="I693" s="56"/>
      <c r="J693" s="52" t="str">
        <f t="shared" si="85"/>
        <v/>
      </c>
      <c r="K693" s="7" t="str">
        <f>IFERROR(IF(H693-H692&lt;=0,"",J693/SQRT(Table_pg1[[#This Row],[Удельное сопротивление грунта, Ом·м]])),J693/SQRT(Table_pg1[[#This Row],[Удельное сопротивление грунта, Ом·м]]))</f>
        <v/>
      </c>
      <c r="M693" s="42"/>
      <c r="N693" s="44"/>
      <c r="O693" s="43"/>
      <c r="P693" s="7" t="str">
        <f t="shared" si="86"/>
        <v/>
      </c>
      <c r="Q693" s="7" t="str">
        <f>IFERROR(IF(N693-N692&lt;=0,"",P693/SQRT(Table_pg2[[#This Row],[Удельное сопротивление грунта, Ом·м]])),P693/SQRT(Table_pg2[[#This Row],[Удельное сопротивление грунта, Ом·м]]))</f>
        <v/>
      </c>
      <c r="S693" s="42"/>
      <c r="T693" s="44"/>
      <c r="U693" s="43"/>
      <c r="V693" s="7" t="str">
        <f t="shared" si="87"/>
        <v/>
      </c>
      <c r="W693" s="7" t="str">
        <f>IFERROR(IF(T693-T692&lt;=0,"",V693/SQRT(Table_pg3[[#This Row],[Удельное сопротивление грунта, Ом·м]])),V693/SQRT(Table_pg3[[#This Row],[Удельное сопротивление грунта, Ом·м]]))</f>
        <v/>
      </c>
      <c r="Y693" s="42"/>
      <c r="Z693" s="44"/>
      <c r="AA693" s="43"/>
      <c r="AB693" s="7" t="str">
        <f t="shared" si="90"/>
        <v/>
      </c>
      <c r="AC693" s="7" t="str">
        <f>IFERROR(IF(Z693-Z692&lt;=0,"",AB693/SQRT(Table_pg4[[#This Row],[Удельное сопротивление грунта, Ом·м]])),AB693/SQRT(Table_pg4[[#This Row],[Удельное сопротивление грунта, Ом·м]]))</f>
        <v/>
      </c>
      <c r="AE693" s="42"/>
      <c r="AF693" s="44"/>
      <c r="AG693" s="43"/>
      <c r="AH693" s="7" t="str">
        <f t="shared" si="88"/>
        <v/>
      </c>
      <c r="AI693" s="7" t="str">
        <f>IFERROR(IF(AF693-AF692&lt;=0,"",AH693/SQRT(Table_pg5[[#This Row],[Удельное сопротивление грунта, Ом·м]])),AH693/SQRT(Table_pg5[[#This Row],[Удельное сопротивление грунта, Ом·м]]))</f>
        <v/>
      </c>
      <c r="AK693" s="42"/>
      <c r="AL693" s="44"/>
      <c r="AM693" s="43"/>
      <c r="AN693" s="7" t="str">
        <f t="shared" si="92"/>
        <v/>
      </c>
      <c r="AO693" s="7" t="str">
        <f>IFERROR(IF(AL693-AL692&lt;=0,"",AN693/SQRT(Table_pg5[[#This Row],[Удельное сопротивление грунта, Ом·м]])),AN693/SQRT(Table_pg5[[#This Row],[Удельное сопротивление грунта, Ом·м]]))</f>
        <v/>
      </c>
      <c r="AQ693" s="42"/>
      <c r="AR693" s="44"/>
      <c r="AS693" s="43"/>
      <c r="AT693" s="7" t="str">
        <f t="shared" si="89"/>
        <v/>
      </c>
      <c r="AU693" s="7" t="str">
        <f>IFERROR(IF(AR693-AR692&lt;=0,"",AT693/SQRT(Table_pg7[[#This Row],[Удельное сопротивление грунта, Ом·м]])),AT693/SQRT(Table_pg7[[#This Row],[Удельное сопротивление грунта, Ом·м]]))</f>
        <v/>
      </c>
      <c r="AW693" s="42"/>
      <c r="AX693" s="44"/>
      <c r="AY693" s="43"/>
      <c r="AZ693" s="7" t="str">
        <f t="shared" si="93"/>
        <v/>
      </c>
      <c r="BA693" s="7" t="str">
        <f>IFERROR(IF(AX693-AX692&lt;=0,"",AZ693/SQRT(Table_pg8[[#This Row],[Удельное сопротивление грунта, Ом·м]])),AZ693/SQRT(Table_pg8[[#This Row],[Удельное сопротивление грунта, Ом·м]]))</f>
        <v/>
      </c>
      <c r="BC693" s="42"/>
      <c r="BD693" s="44"/>
      <c r="BE693" s="43"/>
      <c r="BF693" s="7" t="str">
        <f t="shared" si="91"/>
        <v/>
      </c>
      <c r="BG693" s="7" t="str">
        <f>IFERROR(IF(BD693-AX712&lt;=0,"",BF693/SQRT(Table_pg9[[#This Row],[Удельное сопротивление грунта, Ом·м]])),BF693/SQRT(Table_pg9[[#This Row],[Удельное сопротивление грунта, Ом·м]]))</f>
        <v/>
      </c>
      <c r="BI693" s="42"/>
      <c r="BJ693" s="44"/>
      <c r="BK693" s="43"/>
      <c r="BL693" s="7" t="str">
        <f t="shared" si="83"/>
        <v/>
      </c>
      <c r="BM693" s="7" t="str">
        <f>IFERROR(IF(BJ693-BD722&lt;=0,"",BL693/SQRT(Table_pg10[[#This Row],[Удельное сопротивление грунта, Ом·м]])),BL693/SQRT(Table_pg10[[#This Row],[Удельное сопротивление грунта, Ом·м]]))</f>
        <v/>
      </c>
    </row>
    <row r="694" spans="1:65">
      <c r="A694" s="62"/>
      <c r="B694" s="44"/>
      <c r="C694" s="43"/>
      <c r="D694" s="7" t="str">
        <f t="shared" si="84"/>
        <v/>
      </c>
      <c r="E694" s="7" t="str">
        <f>IFERROR(IF(B694-B693&lt;=0,"",D694/SQRT(Table_pg[[#This Row],[Удельное сопротивление грунта, Ом·м]])),D694/SQRT(Table_pg[[#This Row],[Удельное сопротивление грунта, Ом·м]]))</f>
        <v/>
      </c>
      <c r="G694" s="38"/>
      <c r="H694" s="58"/>
      <c r="I694" s="55"/>
      <c r="J694" s="53" t="str">
        <f t="shared" si="85"/>
        <v/>
      </c>
      <c r="K694" s="7" t="str">
        <f>IFERROR(IF(H694-H693&lt;=0,"",J694/SQRT(Table_pg1[[#This Row],[Удельное сопротивление грунта, Ом·м]])),J694/SQRT(Table_pg1[[#This Row],[Удельное сопротивление грунта, Ом·м]]))</f>
        <v/>
      </c>
      <c r="M694" s="62"/>
      <c r="N694" s="44"/>
      <c r="O694" s="43"/>
      <c r="P694" s="7" t="str">
        <f t="shared" si="86"/>
        <v/>
      </c>
      <c r="Q694" s="7" t="str">
        <f>IFERROR(IF(N694-N693&lt;=0,"",P694/SQRT(Table_pg2[[#This Row],[Удельное сопротивление грунта, Ом·м]])),P694/SQRT(Table_pg2[[#This Row],[Удельное сопротивление грунта, Ом·м]]))</f>
        <v/>
      </c>
      <c r="S694" s="62"/>
      <c r="T694" s="44"/>
      <c r="U694" s="43"/>
      <c r="V694" s="7" t="str">
        <f t="shared" si="87"/>
        <v/>
      </c>
      <c r="W694" s="7" t="str">
        <f>IFERROR(IF(T694-T693&lt;=0,"",V694/SQRT(Table_pg3[[#This Row],[Удельное сопротивление грунта, Ом·м]])),V694/SQRT(Table_pg3[[#This Row],[Удельное сопротивление грунта, Ом·м]]))</f>
        <v/>
      </c>
      <c r="Y694" s="62"/>
      <c r="Z694" s="44"/>
      <c r="AA694" s="43"/>
      <c r="AB694" s="7" t="str">
        <f t="shared" si="90"/>
        <v/>
      </c>
      <c r="AC694" s="7" t="str">
        <f>IFERROR(IF(Z694-Z693&lt;=0,"",AB694/SQRT(Table_pg4[[#This Row],[Удельное сопротивление грунта, Ом·м]])),AB694/SQRT(Table_pg4[[#This Row],[Удельное сопротивление грунта, Ом·м]]))</f>
        <v/>
      </c>
      <c r="AE694" s="62"/>
      <c r="AF694" s="44"/>
      <c r="AG694" s="43"/>
      <c r="AH694" s="7" t="str">
        <f t="shared" si="88"/>
        <v/>
      </c>
      <c r="AI694" s="7" t="str">
        <f>IFERROR(IF(AF694-AF693&lt;=0,"",AH694/SQRT(Table_pg5[[#This Row],[Удельное сопротивление грунта, Ом·м]])),AH694/SQRT(Table_pg5[[#This Row],[Удельное сопротивление грунта, Ом·м]]))</f>
        <v/>
      </c>
      <c r="AK694" s="62"/>
      <c r="AL694" s="44"/>
      <c r="AM694" s="43"/>
      <c r="AN694" s="7" t="str">
        <f t="shared" si="92"/>
        <v/>
      </c>
      <c r="AO694" s="7" t="str">
        <f>IFERROR(IF(AL694-AL693&lt;=0,"",AN694/SQRT(Table_pg5[[#This Row],[Удельное сопротивление грунта, Ом·м]])),AN694/SQRT(Table_pg5[[#This Row],[Удельное сопротивление грунта, Ом·м]]))</f>
        <v/>
      </c>
      <c r="AQ694" s="62"/>
      <c r="AR694" s="44"/>
      <c r="AS694" s="43"/>
      <c r="AT694" s="7" t="str">
        <f t="shared" si="89"/>
        <v/>
      </c>
      <c r="AU694" s="7" t="str">
        <f>IFERROR(IF(AR694-AR693&lt;=0,"",AT694/SQRT(Table_pg7[[#This Row],[Удельное сопротивление грунта, Ом·м]])),AT694/SQRT(Table_pg7[[#This Row],[Удельное сопротивление грунта, Ом·м]]))</f>
        <v/>
      </c>
      <c r="AW694" s="62"/>
      <c r="AX694" s="44"/>
      <c r="AY694" s="43"/>
      <c r="AZ694" s="7" t="str">
        <f t="shared" si="93"/>
        <v/>
      </c>
      <c r="BA694" s="7" t="str">
        <f>IFERROR(IF(AX694-AX693&lt;=0,"",AZ694/SQRT(Table_pg8[[#This Row],[Удельное сопротивление грунта, Ом·м]])),AZ694/SQRT(Table_pg8[[#This Row],[Удельное сопротивление грунта, Ом·м]]))</f>
        <v/>
      </c>
      <c r="BC694" s="62"/>
      <c r="BD694" s="44"/>
      <c r="BE694" s="43"/>
      <c r="BF694" s="7" t="str">
        <f t="shared" si="91"/>
        <v/>
      </c>
      <c r="BG694" s="7" t="str">
        <f>IFERROR(IF(BD694-AX713&lt;=0,"",BF694/SQRT(Table_pg9[[#This Row],[Удельное сопротивление грунта, Ом·м]])),BF694/SQRT(Table_pg9[[#This Row],[Удельное сопротивление грунта, Ом·м]]))</f>
        <v/>
      </c>
      <c r="BI694" s="62"/>
      <c r="BJ694" s="44"/>
      <c r="BK694" s="43"/>
      <c r="BL694" s="7" t="str">
        <f t="shared" si="83"/>
        <v/>
      </c>
      <c r="BM694" s="7" t="str">
        <f>IFERROR(IF(BJ694-BD723&lt;=0,"",BL694/SQRT(Table_pg10[[#This Row],[Удельное сопротивление грунта, Ом·м]])),BL694/SQRT(Table_pg10[[#This Row],[Удельное сопротивление грунта, Ом·м]]))</f>
        <v/>
      </c>
    </row>
    <row r="695" spans="1:65">
      <c r="A695" s="42"/>
      <c r="B695" s="44"/>
      <c r="C695" s="43"/>
      <c r="D695" s="7" t="str">
        <f t="shared" si="84"/>
        <v/>
      </c>
      <c r="E695" s="7" t="str">
        <f>IFERROR(IF(B695-B694&lt;=0,"",D695/SQRT(Table_pg[[#This Row],[Удельное сопротивление грунта, Ом·м]])),D695/SQRT(Table_pg[[#This Row],[Удельное сопротивление грунта, Ом·м]]))</f>
        <v/>
      </c>
      <c r="G695" s="49"/>
      <c r="H695" s="59"/>
      <c r="I695" s="56"/>
      <c r="J695" s="52" t="str">
        <f t="shared" si="85"/>
        <v/>
      </c>
      <c r="K695" s="7" t="str">
        <f>IFERROR(IF(H695-H694&lt;=0,"",J695/SQRT(Table_pg1[[#This Row],[Удельное сопротивление грунта, Ом·м]])),J695/SQRT(Table_pg1[[#This Row],[Удельное сопротивление грунта, Ом·м]]))</f>
        <v/>
      </c>
      <c r="M695" s="42"/>
      <c r="N695" s="44"/>
      <c r="O695" s="43"/>
      <c r="P695" s="7" t="str">
        <f t="shared" si="86"/>
        <v/>
      </c>
      <c r="Q695" s="7" t="str">
        <f>IFERROR(IF(N695-N694&lt;=0,"",P695/SQRT(Table_pg2[[#This Row],[Удельное сопротивление грунта, Ом·м]])),P695/SQRT(Table_pg2[[#This Row],[Удельное сопротивление грунта, Ом·м]]))</f>
        <v/>
      </c>
      <c r="S695" s="42"/>
      <c r="T695" s="44"/>
      <c r="U695" s="43"/>
      <c r="V695" s="7" t="str">
        <f t="shared" si="87"/>
        <v/>
      </c>
      <c r="W695" s="7" t="str">
        <f>IFERROR(IF(T695-T694&lt;=0,"",V695/SQRT(Table_pg3[[#This Row],[Удельное сопротивление грунта, Ом·м]])),V695/SQRT(Table_pg3[[#This Row],[Удельное сопротивление грунта, Ом·м]]))</f>
        <v/>
      </c>
      <c r="Y695" s="42"/>
      <c r="Z695" s="44"/>
      <c r="AA695" s="43"/>
      <c r="AB695" s="7" t="str">
        <f t="shared" si="90"/>
        <v/>
      </c>
      <c r="AC695" s="7" t="str">
        <f>IFERROR(IF(Z695-Z694&lt;=0,"",AB695/SQRT(Table_pg4[[#This Row],[Удельное сопротивление грунта, Ом·м]])),AB695/SQRT(Table_pg4[[#This Row],[Удельное сопротивление грунта, Ом·м]]))</f>
        <v/>
      </c>
      <c r="AE695" s="42"/>
      <c r="AF695" s="44"/>
      <c r="AG695" s="43"/>
      <c r="AH695" s="7" t="str">
        <f t="shared" si="88"/>
        <v/>
      </c>
      <c r="AI695" s="7" t="str">
        <f>IFERROR(IF(AF695-AF694&lt;=0,"",AH695/SQRT(Table_pg5[[#This Row],[Удельное сопротивление грунта, Ом·м]])),AH695/SQRT(Table_pg5[[#This Row],[Удельное сопротивление грунта, Ом·м]]))</f>
        <v/>
      </c>
      <c r="AK695" s="42"/>
      <c r="AL695" s="44"/>
      <c r="AM695" s="43"/>
      <c r="AN695" s="7" t="str">
        <f t="shared" si="92"/>
        <v/>
      </c>
      <c r="AO695" s="7" t="str">
        <f>IFERROR(IF(AL695-AL694&lt;=0,"",AN695/SQRT(Table_pg5[[#This Row],[Удельное сопротивление грунта, Ом·м]])),AN695/SQRT(Table_pg5[[#This Row],[Удельное сопротивление грунта, Ом·м]]))</f>
        <v/>
      </c>
      <c r="AQ695" s="42"/>
      <c r="AR695" s="44"/>
      <c r="AS695" s="43"/>
      <c r="AT695" s="7" t="str">
        <f t="shared" si="89"/>
        <v/>
      </c>
      <c r="AU695" s="7" t="str">
        <f>IFERROR(IF(AR695-AR694&lt;=0,"",AT695/SQRT(Table_pg7[[#This Row],[Удельное сопротивление грунта, Ом·м]])),AT695/SQRT(Table_pg7[[#This Row],[Удельное сопротивление грунта, Ом·м]]))</f>
        <v/>
      </c>
      <c r="AW695" s="42"/>
      <c r="AX695" s="44"/>
      <c r="AY695" s="43"/>
      <c r="AZ695" s="7" t="str">
        <f t="shared" si="93"/>
        <v/>
      </c>
      <c r="BA695" s="7" t="str">
        <f>IFERROR(IF(AX695-AX694&lt;=0,"",AZ695/SQRT(Table_pg8[[#This Row],[Удельное сопротивление грунта, Ом·м]])),AZ695/SQRT(Table_pg8[[#This Row],[Удельное сопротивление грунта, Ом·м]]))</f>
        <v/>
      </c>
      <c r="BC695" s="42"/>
      <c r="BD695" s="44"/>
      <c r="BE695" s="43"/>
      <c r="BF695" s="7" t="str">
        <f t="shared" si="91"/>
        <v/>
      </c>
      <c r="BG695" s="7" t="str">
        <f>IFERROR(IF(BD695-AX714&lt;=0,"",BF695/SQRT(Table_pg9[[#This Row],[Удельное сопротивление грунта, Ом·м]])),BF695/SQRT(Table_pg9[[#This Row],[Удельное сопротивление грунта, Ом·м]]))</f>
        <v/>
      </c>
      <c r="BI695" s="42"/>
      <c r="BJ695" s="44"/>
      <c r="BK695" s="43"/>
      <c r="BL695" s="7" t="str">
        <f t="shared" si="83"/>
        <v/>
      </c>
      <c r="BM695" s="7" t="str">
        <f>IFERROR(IF(BJ695-BD724&lt;=0,"",BL695/SQRT(Table_pg10[[#This Row],[Удельное сопротивление грунта, Ом·м]])),BL695/SQRT(Table_pg10[[#This Row],[Удельное сопротивление грунта, Ом·м]]))</f>
        <v/>
      </c>
    </row>
    <row r="696" spans="1:65">
      <c r="A696" s="62"/>
      <c r="B696" s="44"/>
      <c r="C696" s="43"/>
      <c r="D696" s="7" t="str">
        <f t="shared" si="84"/>
        <v/>
      </c>
      <c r="E696" s="7" t="str">
        <f>IFERROR(IF(B696-B695&lt;=0,"",D696/SQRT(Table_pg[[#This Row],[Удельное сопротивление грунта, Ом·м]])),D696/SQRT(Table_pg[[#This Row],[Удельное сопротивление грунта, Ом·м]]))</f>
        <v/>
      </c>
      <c r="G696" s="38"/>
      <c r="H696" s="58"/>
      <c r="I696" s="55"/>
      <c r="J696" s="53" t="str">
        <f t="shared" si="85"/>
        <v/>
      </c>
      <c r="K696" s="7" t="str">
        <f>IFERROR(IF(H696-H695&lt;=0,"",J696/SQRT(Table_pg1[[#This Row],[Удельное сопротивление грунта, Ом·м]])),J696/SQRT(Table_pg1[[#This Row],[Удельное сопротивление грунта, Ом·м]]))</f>
        <v/>
      </c>
      <c r="M696" s="62"/>
      <c r="N696" s="44"/>
      <c r="O696" s="43"/>
      <c r="P696" s="7" t="str">
        <f t="shared" si="86"/>
        <v/>
      </c>
      <c r="Q696" s="7" t="str">
        <f>IFERROR(IF(N696-N695&lt;=0,"",P696/SQRT(Table_pg2[[#This Row],[Удельное сопротивление грунта, Ом·м]])),P696/SQRT(Table_pg2[[#This Row],[Удельное сопротивление грунта, Ом·м]]))</f>
        <v/>
      </c>
      <c r="S696" s="62"/>
      <c r="T696" s="44"/>
      <c r="U696" s="43"/>
      <c r="V696" s="7" t="str">
        <f t="shared" si="87"/>
        <v/>
      </c>
      <c r="W696" s="7" t="str">
        <f>IFERROR(IF(T696-T695&lt;=0,"",V696/SQRT(Table_pg3[[#This Row],[Удельное сопротивление грунта, Ом·м]])),V696/SQRT(Table_pg3[[#This Row],[Удельное сопротивление грунта, Ом·м]]))</f>
        <v/>
      </c>
      <c r="Y696" s="62"/>
      <c r="Z696" s="44"/>
      <c r="AA696" s="43"/>
      <c r="AB696" s="7" t="str">
        <f t="shared" si="90"/>
        <v/>
      </c>
      <c r="AC696" s="7" t="str">
        <f>IFERROR(IF(Z696-Z695&lt;=0,"",AB696/SQRT(Table_pg4[[#This Row],[Удельное сопротивление грунта, Ом·м]])),AB696/SQRT(Table_pg4[[#This Row],[Удельное сопротивление грунта, Ом·м]]))</f>
        <v/>
      </c>
      <c r="AE696" s="62"/>
      <c r="AF696" s="44"/>
      <c r="AG696" s="43"/>
      <c r="AH696" s="7" t="str">
        <f t="shared" si="88"/>
        <v/>
      </c>
      <c r="AI696" s="7" t="str">
        <f>IFERROR(IF(AF696-AF695&lt;=0,"",AH696/SQRT(Table_pg5[[#This Row],[Удельное сопротивление грунта, Ом·м]])),AH696/SQRT(Table_pg5[[#This Row],[Удельное сопротивление грунта, Ом·м]]))</f>
        <v/>
      </c>
      <c r="AK696" s="62"/>
      <c r="AL696" s="44"/>
      <c r="AM696" s="43"/>
      <c r="AN696" s="7" t="str">
        <f t="shared" si="92"/>
        <v/>
      </c>
      <c r="AO696" s="7" t="str">
        <f>IFERROR(IF(AL696-AL695&lt;=0,"",AN696/SQRT(Table_pg5[[#This Row],[Удельное сопротивление грунта, Ом·м]])),AN696/SQRT(Table_pg5[[#This Row],[Удельное сопротивление грунта, Ом·м]]))</f>
        <v/>
      </c>
      <c r="AQ696" s="62"/>
      <c r="AR696" s="44"/>
      <c r="AS696" s="43"/>
      <c r="AT696" s="7" t="str">
        <f t="shared" si="89"/>
        <v/>
      </c>
      <c r="AU696" s="7" t="str">
        <f>IFERROR(IF(AR696-AR695&lt;=0,"",AT696/SQRT(Table_pg7[[#This Row],[Удельное сопротивление грунта, Ом·м]])),AT696/SQRT(Table_pg7[[#This Row],[Удельное сопротивление грунта, Ом·м]]))</f>
        <v/>
      </c>
      <c r="AW696" s="62"/>
      <c r="AX696" s="44"/>
      <c r="AY696" s="43"/>
      <c r="AZ696" s="7" t="str">
        <f t="shared" si="93"/>
        <v/>
      </c>
      <c r="BA696" s="7" t="str">
        <f>IFERROR(IF(AX696-AX695&lt;=0,"",AZ696/SQRT(Table_pg8[[#This Row],[Удельное сопротивление грунта, Ом·м]])),AZ696/SQRT(Table_pg8[[#This Row],[Удельное сопротивление грунта, Ом·м]]))</f>
        <v/>
      </c>
      <c r="BC696" s="62"/>
      <c r="BD696" s="44"/>
      <c r="BE696" s="43"/>
      <c r="BF696" s="7" t="str">
        <f t="shared" si="91"/>
        <v/>
      </c>
      <c r="BG696" s="7" t="str">
        <f>IFERROR(IF(BD696-AX715&lt;=0,"",BF696/SQRT(Table_pg9[[#This Row],[Удельное сопротивление грунта, Ом·м]])),BF696/SQRT(Table_pg9[[#This Row],[Удельное сопротивление грунта, Ом·м]]))</f>
        <v/>
      </c>
      <c r="BI696" s="62"/>
      <c r="BJ696" s="44"/>
      <c r="BK696" s="43"/>
      <c r="BL696" s="7" t="str">
        <f t="shared" si="83"/>
        <v/>
      </c>
      <c r="BM696" s="7" t="str">
        <f>IFERROR(IF(BJ696-BD725&lt;=0,"",BL696/SQRT(Table_pg10[[#This Row],[Удельное сопротивление грунта, Ом·м]])),BL696/SQRT(Table_pg10[[#This Row],[Удельное сопротивление грунта, Ом·м]]))</f>
        <v/>
      </c>
    </row>
    <row r="697" spans="1:65">
      <c r="A697" s="42"/>
      <c r="B697" s="44"/>
      <c r="C697" s="43"/>
      <c r="D697" s="7" t="str">
        <f t="shared" si="84"/>
        <v/>
      </c>
      <c r="E697" s="7" t="str">
        <f>IFERROR(IF(B697-B696&lt;=0,"",D697/SQRT(Table_pg[[#This Row],[Удельное сопротивление грунта, Ом·м]])),D697/SQRT(Table_pg[[#This Row],[Удельное сопротивление грунта, Ом·м]]))</f>
        <v/>
      </c>
      <c r="G697" s="49"/>
      <c r="H697" s="59"/>
      <c r="I697" s="56"/>
      <c r="J697" s="52" t="str">
        <f t="shared" si="85"/>
        <v/>
      </c>
      <c r="K697" s="7" t="str">
        <f>IFERROR(IF(H697-H696&lt;=0,"",J697/SQRT(Table_pg1[[#This Row],[Удельное сопротивление грунта, Ом·м]])),J697/SQRT(Table_pg1[[#This Row],[Удельное сопротивление грунта, Ом·м]]))</f>
        <v/>
      </c>
      <c r="M697" s="42"/>
      <c r="N697" s="44"/>
      <c r="O697" s="43"/>
      <c r="P697" s="7" t="str">
        <f t="shared" si="86"/>
        <v/>
      </c>
      <c r="Q697" s="7" t="str">
        <f>IFERROR(IF(N697-N696&lt;=0,"",P697/SQRT(Table_pg2[[#This Row],[Удельное сопротивление грунта, Ом·м]])),P697/SQRT(Table_pg2[[#This Row],[Удельное сопротивление грунта, Ом·м]]))</f>
        <v/>
      </c>
      <c r="S697" s="42"/>
      <c r="T697" s="44"/>
      <c r="U697" s="43"/>
      <c r="V697" s="7" t="str">
        <f t="shared" si="87"/>
        <v/>
      </c>
      <c r="W697" s="7" t="str">
        <f>IFERROR(IF(T697-T696&lt;=0,"",V697/SQRT(Table_pg3[[#This Row],[Удельное сопротивление грунта, Ом·м]])),V697/SQRT(Table_pg3[[#This Row],[Удельное сопротивление грунта, Ом·м]]))</f>
        <v/>
      </c>
      <c r="Y697" s="42"/>
      <c r="Z697" s="44"/>
      <c r="AA697" s="43"/>
      <c r="AB697" s="7" t="str">
        <f t="shared" si="90"/>
        <v/>
      </c>
      <c r="AC697" s="7" t="str">
        <f>IFERROR(IF(Z697-Z696&lt;=0,"",AB697/SQRT(Table_pg4[[#This Row],[Удельное сопротивление грунта, Ом·м]])),AB697/SQRT(Table_pg4[[#This Row],[Удельное сопротивление грунта, Ом·м]]))</f>
        <v/>
      </c>
      <c r="AE697" s="42"/>
      <c r="AF697" s="44"/>
      <c r="AG697" s="43"/>
      <c r="AH697" s="7" t="str">
        <f t="shared" si="88"/>
        <v/>
      </c>
      <c r="AI697" s="7" t="str">
        <f>IFERROR(IF(AF697-AF696&lt;=0,"",AH697/SQRT(Table_pg5[[#This Row],[Удельное сопротивление грунта, Ом·м]])),AH697/SQRT(Table_pg5[[#This Row],[Удельное сопротивление грунта, Ом·м]]))</f>
        <v/>
      </c>
      <c r="AK697" s="42"/>
      <c r="AL697" s="44"/>
      <c r="AM697" s="43"/>
      <c r="AN697" s="7" t="str">
        <f t="shared" si="92"/>
        <v/>
      </c>
      <c r="AO697" s="7" t="str">
        <f>IFERROR(IF(AL697-AL696&lt;=0,"",AN697/SQRT(Table_pg5[[#This Row],[Удельное сопротивление грунта, Ом·м]])),AN697/SQRT(Table_pg5[[#This Row],[Удельное сопротивление грунта, Ом·м]]))</f>
        <v/>
      </c>
      <c r="AQ697" s="42"/>
      <c r="AR697" s="44"/>
      <c r="AS697" s="43"/>
      <c r="AT697" s="7" t="str">
        <f t="shared" si="89"/>
        <v/>
      </c>
      <c r="AU697" s="7" t="str">
        <f>IFERROR(IF(AR697-AR696&lt;=0,"",AT697/SQRT(Table_pg7[[#This Row],[Удельное сопротивление грунта, Ом·м]])),AT697/SQRT(Table_pg7[[#This Row],[Удельное сопротивление грунта, Ом·м]]))</f>
        <v/>
      </c>
      <c r="AW697" s="42"/>
      <c r="AX697" s="44"/>
      <c r="AY697" s="43"/>
      <c r="AZ697" s="7" t="str">
        <f t="shared" si="93"/>
        <v/>
      </c>
      <c r="BA697" s="7" t="str">
        <f>IFERROR(IF(AX697-AX696&lt;=0,"",AZ697/SQRT(Table_pg8[[#This Row],[Удельное сопротивление грунта, Ом·м]])),AZ697/SQRT(Table_pg8[[#This Row],[Удельное сопротивление грунта, Ом·м]]))</f>
        <v/>
      </c>
      <c r="BC697" s="42"/>
      <c r="BD697" s="44"/>
      <c r="BE697" s="43"/>
      <c r="BF697" s="7" t="str">
        <f t="shared" si="91"/>
        <v/>
      </c>
      <c r="BG697" s="7" t="str">
        <f>IFERROR(IF(BD697-AX716&lt;=0,"",BF697/SQRT(Table_pg9[[#This Row],[Удельное сопротивление грунта, Ом·м]])),BF697/SQRT(Table_pg9[[#This Row],[Удельное сопротивление грунта, Ом·м]]))</f>
        <v/>
      </c>
      <c r="BI697" s="42"/>
      <c r="BJ697" s="44"/>
      <c r="BK697" s="43"/>
      <c r="BL697" s="7" t="str">
        <f t="shared" si="83"/>
        <v/>
      </c>
      <c r="BM697" s="7" t="str">
        <f>IFERROR(IF(BJ697-BD726&lt;=0,"",BL697/SQRT(Table_pg10[[#This Row],[Удельное сопротивление грунта, Ом·м]])),BL697/SQRT(Table_pg10[[#This Row],[Удельное сопротивление грунта, Ом·м]]))</f>
        <v/>
      </c>
    </row>
    <row r="698" spans="1:65">
      <c r="A698" s="62"/>
      <c r="B698" s="44"/>
      <c r="C698" s="43"/>
      <c r="D698" s="7" t="str">
        <f t="shared" si="84"/>
        <v/>
      </c>
      <c r="E698" s="7" t="str">
        <f>IFERROR(IF(B698-B697&lt;=0,"",D698/SQRT(Table_pg[[#This Row],[Удельное сопротивление грунта, Ом·м]])),D698/SQRT(Table_pg[[#This Row],[Удельное сопротивление грунта, Ом·м]]))</f>
        <v/>
      </c>
      <c r="G698" s="38"/>
      <c r="H698" s="58"/>
      <c r="I698" s="55"/>
      <c r="J698" s="53" t="str">
        <f t="shared" si="85"/>
        <v/>
      </c>
      <c r="K698" s="7" t="str">
        <f>IFERROR(IF(H698-H697&lt;=0,"",J698/SQRT(Table_pg1[[#This Row],[Удельное сопротивление грунта, Ом·м]])),J698/SQRT(Table_pg1[[#This Row],[Удельное сопротивление грунта, Ом·м]]))</f>
        <v/>
      </c>
      <c r="M698" s="62"/>
      <c r="N698" s="44"/>
      <c r="O698" s="43"/>
      <c r="P698" s="7" t="str">
        <f t="shared" si="86"/>
        <v/>
      </c>
      <c r="Q698" s="7" t="str">
        <f>IFERROR(IF(N698-N697&lt;=0,"",P698/SQRT(Table_pg2[[#This Row],[Удельное сопротивление грунта, Ом·м]])),P698/SQRT(Table_pg2[[#This Row],[Удельное сопротивление грунта, Ом·м]]))</f>
        <v/>
      </c>
      <c r="S698" s="62"/>
      <c r="T698" s="44"/>
      <c r="U698" s="43"/>
      <c r="V698" s="7" t="str">
        <f t="shared" si="87"/>
        <v/>
      </c>
      <c r="W698" s="7" t="str">
        <f>IFERROR(IF(T698-T697&lt;=0,"",V698/SQRT(Table_pg3[[#This Row],[Удельное сопротивление грунта, Ом·м]])),V698/SQRT(Table_pg3[[#This Row],[Удельное сопротивление грунта, Ом·м]]))</f>
        <v/>
      </c>
      <c r="Y698" s="62"/>
      <c r="Z698" s="44"/>
      <c r="AA698" s="43"/>
      <c r="AB698" s="7" t="str">
        <f t="shared" si="90"/>
        <v/>
      </c>
      <c r="AC698" s="7" t="str">
        <f>IFERROR(IF(Z698-Z697&lt;=0,"",AB698/SQRT(Table_pg4[[#This Row],[Удельное сопротивление грунта, Ом·м]])),AB698/SQRT(Table_pg4[[#This Row],[Удельное сопротивление грунта, Ом·м]]))</f>
        <v/>
      </c>
      <c r="AE698" s="62"/>
      <c r="AF698" s="44"/>
      <c r="AG698" s="43"/>
      <c r="AH698" s="7" t="str">
        <f t="shared" si="88"/>
        <v/>
      </c>
      <c r="AI698" s="7" t="str">
        <f>IFERROR(IF(AF698-AF697&lt;=0,"",AH698/SQRT(Table_pg5[[#This Row],[Удельное сопротивление грунта, Ом·м]])),AH698/SQRT(Table_pg5[[#This Row],[Удельное сопротивление грунта, Ом·м]]))</f>
        <v/>
      </c>
      <c r="AK698" s="62"/>
      <c r="AL698" s="44"/>
      <c r="AM698" s="43"/>
      <c r="AN698" s="7" t="str">
        <f t="shared" si="92"/>
        <v/>
      </c>
      <c r="AO698" s="7" t="str">
        <f>IFERROR(IF(AL698-AL697&lt;=0,"",AN698/SQRT(Table_pg5[[#This Row],[Удельное сопротивление грунта, Ом·м]])),AN698/SQRT(Table_pg5[[#This Row],[Удельное сопротивление грунта, Ом·м]]))</f>
        <v/>
      </c>
      <c r="AQ698" s="62"/>
      <c r="AR698" s="44"/>
      <c r="AS698" s="43"/>
      <c r="AT698" s="7" t="str">
        <f t="shared" si="89"/>
        <v/>
      </c>
      <c r="AU698" s="7" t="str">
        <f>IFERROR(IF(AR698-AR697&lt;=0,"",AT698/SQRT(Table_pg7[[#This Row],[Удельное сопротивление грунта, Ом·м]])),AT698/SQRT(Table_pg7[[#This Row],[Удельное сопротивление грунта, Ом·м]]))</f>
        <v/>
      </c>
      <c r="AW698" s="62"/>
      <c r="AX698" s="44"/>
      <c r="AY698" s="43"/>
      <c r="AZ698" s="7" t="str">
        <f t="shared" si="93"/>
        <v/>
      </c>
      <c r="BA698" s="7" t="str">
        <f>IFERROR(IF(AX698-AX697&lt;=0,"",AZ698/SQRT(Table_pg8[[#This Row],[Удельное сопротивление грунта, Ом·м]])),AZ698/SQRT(Table_pg8[[#This Row],[Удельное сопротивление грунта, Ом·м]]))</f>
        <v/>
      </c>
      <c r="BC698" s="62"/>
      <c r="BD698" s="44"/>
      <c r="BE698" s="43"/>
      <c r="BF698" s="7" t="str">
        <f t="shared" si="91"/>
        <v/>
      </c>
      <c r="BG698" s="7" t="str">
        <f>IFERROR(IF(BD698-AX717&lt;=0,"",BF698/SQRT(Table_pg9[[#This Row],[Удельное сопротивление грунта, Ом·м]])),BF698/SQRT(Table_pg9[[#This Row],[Удельное сопротивление грунта, Ом·м]]))</f>
        <v/>
      </c>
      <c r="BI698" s="62"/>
      <c r="BJ698" s="44"/>
      <c r="BK698" s="43"/>
      <c r="BL698" s="7" t="str">
        <f t="shared" si="83"/>
        <v/>
      </c>
      <c r="BM698" s="7" t="str">
        <f>IFERROR(IF(BJ698-BD727&lt;=0,"",BL698/SQRT(Table_pg10[[#This Row],[Удельное сопротивление грунта, Ом·м]])),BL698/SQRT(Table_pg10[[#This Row],[Удельное сопротивление грунта, Ом·м]]))</f>
        <v/>
      </c>
    </row>
    <row r="699" spans="1:65">
      <c r="A699" s="42"/>
      <c r="B699" s="44"/>
      <c r="C699" s="43"/>
      <c r="D699" s="7" t="str">
        <f t="shared" si="84"/>
        <v/>
      </c>
      <c r="E699" s="7" t="str">
        <f>IFERROR(IF(B699-B698&lt;=0,"",D699/SQRT(Table_pg[[#This Row],[Удельное сопротивление грунта, Ом·м]])),D699/SQRT(Table_pg[[#This Row],[Удельное сопротивление грунта, Ом·м]]))</f>
        <v/>
      </c>
      <c r="G699" s="49"/>
      <c r="H699" s="59"/>
      <c r="I699" s="56"/>
      <c r="J699" s="52" t="str">
        <f t="shared" si="85"/>
        <v/>
      </c>
      <c r="K699" s="7" t="str">
        <f>IFERROR(IF(H699-H698&lt;=0,"",J699/SQRT(Table_pg1[[#This Row],[Удельное сопротивление грунта, Ом·м]])),J699/SQRT(Table_pg1[[#This Row],[Удельное сопротивление грунта, Ом·м]]))</f>
        <v/>
      </c>
      <c r="M699" s="42"/>
      <c r="N699" s="44"/>
      <c r="O699" s="43"/>
      <c r="P699" s="7" t="str">
        <f t="shared" si="86"/>
        <v/>
      </c>
      <c r="Q699" s="7" t="str">
        <f>IFERROR(IF(N699-N698&lt;=0,"",P699/SQRT(Table_pg2[[#This Row],[Удельное сопротивление грунта, Ом·м]])),P699/SQRT(Table_pg2[[#This Row],[Удельное сопротивление грунта, Ом·м]]))</f>
        <v/>
      </c>
      <c r="S699" s="42"/>
      <c r="T699" s="44"/>
      <c r="U699" s="43"/>
      <c r="V699" s="7" t="str">
        <f t="shared" si="87"/>
        <v/>
      </c>
      <c r="W699" s="7" t="str">
        <f>IFERROR(IF(T699-T698&lt;=0,"",V699/SQRT(Table_pg3[[#This Row],[Удельное сопротивление грунта, Ом·м]])),V699/SQRT(Table_pg3[[#This Row],[Удельное сопротивление грунта, Ом·м]]))</f>
        <v/>
      </c>
      <c r="Y699" s="42"/>
      <c r="Z699" s="44"/>
      <c r="AA699" s="43"/>
      <c r="AB699" s="7" t="str">
        <f t="shared" si="90"/>
        <v/>
      </c>
      <c r="AC699" s="7" t="str">
        <f>IFERROR(IF(Z699-Z698&lt;=0,"",AB699/SQRT(Table_pg4[[#This Row],[Удельное сопротивление грунта, Ом·м]])),AB699/SQRT(Table_pg4[[#This Row],[Удельное сопротивление грунта, Ом·м]]))</f>
        <v/>
      </c>
      <c r="AE699" s="42"/>
      <c r="AF699" s="44"/>
      <c r="AG699" s="43"/>
      <c r="AH699" s="7" t="str">
        <f t="shared" si="88"/>
        <v/>
      </c>
      <c r="AI699" s="7" t="str">
        <f>IFERROR(IF(AF699-AF698&lt;=0,"",AH699/SQRT(Table_pg5[[#This Row],[Удельное сопротивление грунта, Ом·м]])),AH699/SQRT(Table_pg5[[#This Row],[Удельное сопротивление грунта, Ом·м]]))</f>
        <v/>
      </c>
      <c r="AK699" s="42"/>
      <c r="AL699" s="44"/>
      <c r="AM699" s="43"/>
      <c r="AN699" s="7" t="str">
        <f t="shared" si="92"/>
        <v/>
      </c>
      <c r="AO699" s="7" t="str">
        <f>IFERROR(IF(AL699-AL698&lt;=0,"",AN699/SQRT(Table_pg5[[#This Row],[Удельное сопротивление грунта, Ом·м]])),AN699/SQRT(Table_pg5[[#This Row],[Удельное сопротивление грунта, Ом·м]]))</f>
        <v/>
      </c>
      <c r="AQ699" s="42"/>
      <c r="AR699" s="44"/>
      <c r="AS699" s="43"/>
      <c r="AT699" s="7" t="str">
        <f t="shared" si="89"/>
        <v/>
      </c>
      <c r="AU699" s="7" t="str">
        <f>IFERROR(IF(AR699-AR698&lt;=0,"",AT699/SQRT(Table_pg7[[#This Row],[Удельное сопротивление грунта, Ом·м]])),AT699/SQRT(Table_pg7[[#This Row],[Удельное сопротивление грунта, Ом·м]]))</f>
        <v/>
      </c>
      <c r="AW699" s="42"/>
      <c r="AX699" s="44"/>
      <c r="AY699" s="43"/>
      <c r="AZ699" s="7" t="str">
        <f t="shared" si="93"/>
        <v/>
      </c>
      <c r="BA699" s="7" t="str">
        <f>IFERROR(IF(AX699-AX698&lt;=0,"",AZ699/SQRT(Table_pg8[[#This Row],[Удельное сопротивление грунта, Ом·м]])),AZ699/SQRT(Table_pg8[[#This Row],[Удельное сопротивление грунта, Ом·м]]))</f>
        <v/>
      </c>
      <c r="BC699" s="42"/>
      <c r="BD699" s="44"/>
      <c r="BE699" s="43"/>
      <c r="BF699" s="7" t="str">
        <f t="shared" si="91"/>
        <v/>
      </c>
      <c r="BG699" s="7" t="str">
        <f>IFERROR(IF(BD699-AX718&lt;=0,"",BF699/SQRT(Table_pg9[[#This Row],[Удельное сопротивление грунта, Ом·м]])),BF699/SQRT(Table_pg9[[#This Row],[Удельное сопротивление грунта, Ом·м]]))</f>
        <v/>
      </c>
      <c r="BI699" s="42"/>
      <c r="BJ699" s="44"/>
      <c r="BK699" s="43"/>
      <c r="BL699" s="7" t="str">
        <f t="shared" si="83"/>
        <v/>
      </c>
      <c r="BM699" s="7" t="str">
        <f>IFERROR(IF(BJ699-BD728&lt;=0,"",BL699/SQRT(Table_pg10[[#This Row],[Удельное сопротивление грунта, Ом·м]])),BL699/SQRT(Table_pg10[[#This Row],[Удельное сопротивление грунта, Ом·м]]))</f>
        <v/>
      </c>
    </row>
    <row r="700" spans="1:65">
      <c r="A700" s="62"/>
      <c r="B700" s="44"/>
      <c r="C700" s="43"/>
      <c r="D700" s="7" t="str">
        <f t="shared" si="84"/>
        <v/>
      </c>
      <c r="E700" s="7" t="str">
        <f>IFERROR(IF(B700-B699&lt;=0,"",D700/SQRT(Table_pg[[#This Row],[Удельное сопротивление грунта, Ом·м]])),D700/SQRT(Table_pg[[#This Row],[Удельное сопротивление грунта, Ом·м]]))</f>
        <v/>
      </c>
      <c r="G700" s="38"/>
      <c r="H700" s="58"/>
      <c r="I700" s="55"/>
      <c r="J700" s="53" t="str">
        <f t="shared" si="85"/>
        <v/>
      </c>
      <c r="K700" s="7" t="str">
        <f>IFERROR(IF(H700-H699&lt;=0,"",J700/SQRT(Table_pg1[[#This Row],[Удельное сопротивление грунта, Ом·м]])),J700/SQRT(Table_pg1[[#This Row],[Удельное сопротивление грунта, Ом·м]]))</f>
        <v/>
      </c>
      <c r="M700" s="62"/>
      <c r="N700" s="44"/>
      <c r="O700" s="43"/>
      <c r="P700" s="7" t="str">
        <f t="shared" si="86"/>
        <v/>
      </c>
      <c r="Q700" s="7" t="str">
        <f>IFERROR(IF(N700-N699&lt;=0,"",P700/SQRT(Table_pg2[[#This Row],[Удельное сопротивление грунта, Ом·м]])),P700/SQRT(Table_pg2[[#This Row],[Удельное сопротивление грунта, Ом·м]]))</f>
        <v/>
      </c>
      <c r="S700" s="62"/>
      <c r="T700" s="44"/>
      <c r="U700" s="43"/>
      <c r="V700" s="7" t="str">
        <f t="shared" si="87"/>
        <v/>
      </c>
      <c r="W700" s="7" t="str">
        <f>IFERROR(IF(T700-T699&lt;=0,"",V700/SQRT(Table_pg3[[#This Row],[Удельное сопротивление грунта, Ом·м]])),V700/SQRT(Table_pg3[[#This Row],[Удельное сопротивление грунта, Ом·м]]))</f>
        <v/>
      </c>
      <c r="Y700" s="62"/>
      <c r="Z700" s="44"/>
      <c r="AA700" s="43"/>
      <c r="AB700" s="7" t="str">
        <f t="shared" si="90"/>
        <v/>
      </c>
      <c r="AC700" s="7" t="str">
        <f>IFERROR(IF(Z700-Z699&lt;=0,"",AB700/SQRT(Table_pg4[[#This Row],[Удельное сопротивление грунта, Ом·м]])),AB700/SQRT(Table_pg4[[#This Row],[Удельное сопротивление грунта, Ом·м]]))</f>
        <v/>
      </c>
      <c r="AE700" s="62"/>
      <c r="AF700" s="44"/>
      <c r="AG700" s="43"/>
      <c r="AH700" s="7" t="str">
        <f t="shared" si="88"/>
        <v/>
      </c>
      <c r="AI700" s="7" t="str">
        <f>IFERROR(IF(AF700-AF699&lt;=0,"",AH700/SQRT(Table_pg5[[#This Row],[Удельное сопротивление грунта, Ом·м]])),AH700/SQRT(Table_pg5[[#This Row],[Удельное сопротивление грунта, Ом·м]]))</f>
        <v/>
      </c>
      <c r="AK700" s="62"/>
      <c r="AL700" s="44"/>
      <c r="AM700" s="43"/>
      <c r="AN700" s="7" t="str">
        <f t="shared" si="92"/>
        <v/>
      </c>
      <c r="AO700" s="7" t="str">
        <f>IFERROR(IF(AL700-AL699&lt;=0,"",AN700/SQRT(Table_pg5[[#This Row],[Удельное сопротивление грунта, Ом·м]])),AN700/SQRT(Table_pg5[[#This Row],[Удельное сопротивление грунта, Ом·м]]))</f>
        <v/>
      </c>
      <c r="AQ700" s="62"/>
      <c r="AR700" s="44"/>
      <c r="AS700" s="43"/>
      <c r="AT700" s="7" t="str">
        <f t="shared" si="89"/>
        <v/>
      </c>
      <c r="AU700" s="7" t="str">
        <f>IFERROR(IF(AR700-AR699&lt;=0,"",AT700/SQRT(Table_pg7[[#This Row],[Удельное сопротивление грунта, Ом·м]])),AT700/SQRT(Table_pg7[[#This Row],[Удельное сопротивление грунта, Ом·м]]))</f>
        <v/>
      </c>
      <c r="AW700" s="62"/>
      <c r="AX700" s="44"/>
      <c r="AY700" s="43"/>
      <c r="AZ700" s="7" t="str">
        <f t="shared" si="93"/>
        <v/>
      </c>
      <c r="BA700" s="7" t="str">
        <f>IFERROR(IF(AX700-AX699&lt;=0,"",AZ700/SQRT(Table_pg8[[#This Row],[Удельное сопротивление грунта, Ом·м]])),AZ700/SQRT(Table_pg8[[#This Row],[Удельное сопротивление грунта, Ом·м]]))</f>
        <v/>
      </c>
      <c r="BC700" s="62"/>
      <c r="BD700" s="44"/>
      <c r="BE700" s="43"/>
      <c r="BF700" s="7" t="str">
        <f t="shared" si="91"/>
        <v/>
      </c>
      <c r="BG700" s="7" t="str">
        <f>IFERROR(IF(BD700-AX719&lt;=0,"",BF700/SQRT(Table_pg9[[#This Row],[Удельное сопротивление грунта, Ом·м]])),BF700/SQRT(Table_pg9[[#This Row],[Удельное сопротивление грунта, Ом·м]]))</f>
        <v/>
      </c>
      <c r="BI700" s="62"/>
      <c r="BJ700" s="44"/>
      <c r="BK700" s="43"/>
      <c r="BL700" s="7" t="str">
        <f t="shared" si="83"/>
        <v/>
      </c>
      <c r="BM700" s="7" t="str">
        <f>IFERROR(IF(BJ700-BD729&lt;=0,"",BL700/SQRT(Table_pg10[[#This Row],[Удельное сопротивление грунта, Ом·м]])),BL700/SQRT(Table_pg10[[#This Row],[Удельное сопротивление грунта, Ом·м]]))</f>
        <v/>
      </c>
    </row>
    <row r="701" spans="1:65">
      <c r="A701" s="42"/>
      <c r="B701" s="44"/>
      <c r="C701" s="43"/>
      <c r="D701" s="7" t="str">
        <f t="shared" si="84"/>
        <v/>
      </c>
      <c r="E701" s="7" t="str">
        <f>IFERROR(IF(B701-B700&lt;=0,"",D701/SQRT(Table_pg[[#This Row],[Удельное сопротивление грунта, Ом·м]])),D701/SQRT(Table_pg[[#This Row],[Удельное сопротивление грунта, Ом·м]]))</f>
        <v/>
      </c>
      <c r="G701" s="49"/>
      <c r="H701" s="59"/>
      <c r="I701" s="56"/>
      <c r="J701" s="52" t="str">
        <f t="shared" si="85"/>
        <v/>
      </c>
      <c r="K701" s="7" t="str">
        <f>IFERROR(IF(H701-H700&lt;=0,"",J701/SQRT(Table_pg1[[#This Row],[Удельное сопротивление грунта, Ом·м]])),J701/SQRT(Table_pg1[[#This Row],[Удельное сопротивление грунта, Ом·м]]))</f>
        <v/>
      </c>
      <c r="M701" s="42"/>
      <c r="N701" s="44"/>
      <c r="O701" s="43"/>
      <c r="P701" s="7" t="str">
        <f t="shared" si="86"/>
        <v/>
      </c>
      <c r="Q701" s="7" t="str">
        <f>IFERROR(IF(N701-N700&lt;=0,"",P701/SQRT(Table_pg2[[#This Row],[Удельное сопротивление грунта, Ом·м]])),P701/SQRT(Table_pg2[[#This Row],[Удельное сопротивление грунта, Ом·м]]))</f>
        <v/>
      </c>
      <c r="S701" s="42"/>
      <c r="T701" s="44"/>
      <c r="U701" s="43"/>
      <c r="V701" s="7" t="str">
        <f t="shared" si="87"/>
        <v/>
      </c>
      <c r="W701" s="7" t="str">
        <f>IFERROR(IF(T701-T700&lt;=0,"",V701/SQRT(Table_pg3[[#This Row],[Удельное сопротивление грунта, Ом·м]])),V701/SQRT(Table_pg3[[#This Row],[Удельное сопротивление грунта, Ом·м]]))</f>
        <v/>
      </c>
      <c r="Y701" s="42"/>
      <c r="Z701" s="44"/>
      <c r="AA701" s="43"/>
      <c r="AB701" s="7" t="str">
        <f t="shared" si="90"/>
        <v/>
      </c>
      <c r="AC701" s="7" t="str">
        <f>IFERROR(IF(Z701-Z700&lt;=0,"",AB701/SQRT(Table_pg4[[#This Row],[Удельное сопротивление грунта, Ом·м]])),AB701/SQRT(Table_pg4[[#This Row],[Удельное сопротивление грунта, Ом·м]]))</f>
        <v/>
      </c>
      <c r="AE701" s="42"/>
      <c r="AF701" s="44"/>
      <c r="AG701" s="43"/>
      <c r="AH701" s="7" t="str">
        <f t="shared" si="88"/>
        <v/>
      </c>
      <c r="AI701" s="7" t="str">
        <f>IFERROR(IF(AF701-AF700&lt;=0,"",AH701/SQRT(Table_pg5[[#This Row],[Удельное сопротивление грунта, Ом·м]])),AH701/SQRT(Table_pg5[[#This Row],[Удельное сопротивление грунта, Ом·м]]))</f>
        <v/>
      </c>
      <c r="AK701" s="42"/>
      <c r="AL701" s="44"/>
      <c r="AM701" s="43"/>
      <c r="AN701" s="7" t="str">
        <f t="shared" si="92"/>
        <v/>
      </c>
      <c r="AO701" s="7" t="str">
        <f>IFERROR(IF(AL701-AL700&lt;=0,"",AN701/SQRT(Table_pg5[[#This Row],[Удельное сопротивление грунта, Ом·м]])),AN701/SQRT(Table_pg5[[#This Row],[Удельное сопротивление грунта, Ом·м]]))</f>
        <v/>
      </c>
      <c r="AQ701" s="42"/>
      <c r="AR701" s="44"/>
      <c r="AS701" s="43"/>
      <c r="AT701" s="7" t="str">
        <f t="shared" si="89"/>
        <v/>
      </c>
      <c r="AU701" s="7" t="str">
        <f>IFERROR(IF(AR701-AR700&lt;=0,"",AT701/SQRT(Table_pg7[[#This Row],[Удельное сопротивление грунта, Ом·м]])),AT701/SQRT(Table_pg7[[#This Row],[Удельное сопротивление грунта, Ом·м]]))</f>
        <v/>
      </c>
      <c r="AW701" s="42"/>
      <c r="AX701" s="44"/>
      <c r="AY701" s="43"/>
      <c r="AZ701" s="7" t="str">
        <f t="shared" si="93"/>
        <v/>
      </c>
      <c r="BA701" s="7" t="str">
        <f>IFERROR(IF(AX701-AX700&lt;=0,"",AZ701/SQRT(Table_pg8[[#This Row],[Удельное сопротивление грунта, Ом·м]])),AZ701/SQRT(Table_pg8[[#This Row],[Удельное сопротивление грунта, Ом·м]]))</f>
        <v/>
      </c>
      <c r="BC701" s="42"/>
      <c r="BD701" s="44"/>
      <c r="BE701" s="43"/>
      <c r="BF701" s="7" t="str">
        <f t="shared" si="91"/>
        <v/>
      </c>
      <c r="BG701" s="7" t="str">
        <f>IFERROR(IF(BD701-AX720&lt;=0,"",BF701/SQRT(Table_pg9[[#This Row],[Удельное сопротивление грунта, Ом·м]])),BF701/SQRT(Table_pg9[[#This Row],[Удельное сопротивление грунта, Ом·м]]))</f>
        <v/>
      </c>
      <c r="BI701" s="42"/>
      <c r="BJ701" s="44"/>
      <c r="BK701" s="43"/>
      <c r="BL701" s="7" t="str">
        <f t="shared" si="83"/>
        <v/>
      </c>
      <c r="BM701" s="7" t="str">
        <f>IFERROR(IF(BJ701-BD730&lt;=0,"",BL701/SQRT(Table_pg10[[#This Row],[Удельное сопротивление грунта, Ом·м]])),BL701/SQRT(Table_pg10[[#This Row],[Удельное сопротивление грунта, Ом·м]]))</f>
        <v/>
      </c>
    </row>
    <row r="702" spans="1:65">
      <c r="A702" s="62"/>
      <c r="B702" s="44"/>
      <c r="C702" s="43"/>
      <c r="D702" s="7" t="str">
        <f t="shared" si="84"/>
        <v/>
      </c>
      <c r="E702" s="7" t="str">
        <f>IFERROR(IF(B702-B701&lt;=0,"",D702/SQRT(Table_pg[[#This Row],[Удельное сопротивление грунта, Ом·м]])),D702/SQRT(Table_pg[[#This Row],[Удельное сопротивление грунта, Ом·м]]))</f>
        <v/>
      </c>
      <c r="G702" s="38"/>
      <c r="H702" s="58"/>
      <c r="I702" s="55"/>
      <c r="J702" s="53" t="str">
        <f t="shared" si="85"/>
        <v/>
      </c>
      <c r="K702" s="7" t="str">
        <f>IFERROR(IF(H702-H701&lt;=0,"",J702/SQRT(Table_pg1[[#This Row],[Удельное сопротивление грунта, Ом·м]])),J702/SQRT(Table_pg1[[#This Row],[Удельное сопротивление грунта, Ом·м]]))</f>
        <v/>
      </c>
      <c r="M702" s="62"/>
      <c r="N702" s="44"/>
      <c r="O702" s="43"/>
      <c r="P702" s="7" t="str">
        <f t="shared" si="86"/>
        <v/>
      </c>
      <c r="Q702" s="7" t="str">
        <f>IFERROR(IF(N702-N701&lt;=0,"",P702/SQRT(Table_pg2[[#This Row],[Удельное сопротивление грунта, Ом·м]])),P702/SQRT(Table_pg2[[#This Row],[Удельное сопротивление грунта, Ом·м]]))</f>
        <v/>
      </c>
      <c r="S702" s="62"/>
      <c r="T702" s="44"/>
      <c r="U702" s="43"/>
      <c r="V702" s="7" t="str">
        <f t="shared" si="87"/>
        <v/>
      </c>
      <c r="W702" s="7" t="str">
        <f>IFERROR(IF(T702-T701&lt;=0,"",V702/SQRT(Table_pg3[[#This Row],[Удельное сопротивление грунта, Ом·м]])),V702/SQRT(Table_pg3[[#This Row],[Удельное сопротивление грунта, Ом·м]]))</f>
        <v/>
      </c>
      <c r="Y702" s="62"/>
      <c r="Z702" s="44"/>
      <c r="AA702" s="43"/>
      <c r="AB702" s="7" t="str">
        <f t="shared" si="90"/>
        <v/>
      </c>
      <c r="AC702" s="7" t="str">
        <f>IFERROR(IF(Z702-Z701&lt;=0,"",AB702/SQRT(Table_pg4[[#This Row],[Удельное сопротивление грунта, Ом·м]])),AB702/SQRT(Table_pg4[[#This Row],[Удельное сопротивление грунта, Ом·м]]))</f>
        <v/>
      </c>
      <c r="AE702" s="62"/>
      <c r="AF702" s="44"/>
      <c r="AG702" s="43"/>
      <c r="AH702" s="7" t="str">
        <f t="shared" si="88"/>
        <v/>
      </c>
      <c r="AI702" s="7" t="str">
        <f>IFERROR(IF(AF702-AF701&lt;=0,"",AH702/SQRT(Table_pg5[[#This Row],[Удельное сопротивление грунта, Ом·м]])),AH702/SQRT(Table_pg5[[#This Row],[Удельное сопротивление грунта, Ом·м]]))</f>
        <v/>
      </c>
      <c r="AK702" s="62"/>
      <c r="AL702" s="44"/>
      <c r="AM702" s="43"/>
      <c r="AN702" s="7" t="str">
        <f t="shared" si="92"/>
        <v/>
      </c>
      <c r="AO702" s="7" t="str">
        <f>IFERROR(IF(AL702-AL701&lt;=0,"",AN702/SQRT(Table_pg5[[#This Row],[Удельное сопротивление грунта, Ом·м]])),AN702/SQRT(Table_pg5[[#This Row],[Удельное сопротивление грунта, Ом·м]]))</f>
        <v/>
      </c>
      <c r="AQ702" s="62"/>
      <c r="AR702" s="44"/>
      <c r="AS702" s="43"/>
      <c r="AT702" s="7" t="str">
        <f t="shared" si="89"/>
        <v/>
      </c>
      <c r="AU702" s="7" t="str">
        <f>IFERROR(IF(AR702-AR701&lt;=0,"",AT702/SQRT(Table_pg7[[#This Row],[Удельное сопротивление грунта, Ом·м]])),AT702/SQRT(Table_pg7[[#This Row],[Удельное сопротивление грунта, Ом·м]]))</f>
        <v/>
      </c>
      <c r="AW702" s="62"/>
      <c r="AX702" s="44"/>
      <c r="AY702" s="43"/>
      <c r="AZ702" s="7" t="str">
        <f t="shared" si="93"/>
        <v/>
      </c>
      <c r="BA702" s="7" t="str">
        <f>IFERROR(IF(AX702-AX701&lt;=0,"",AZ702/SQRT(Table_pg8[[#This Row],[Удельное сопротивление грунта, Ом·м]])),AZ702/SQRT(Table_pg8[[#This Row],[Удельное сопротивление грунта, Ом·м]]))</f>
        <v/>
      </c>
      <c r="BC702" s="62"/>
      <c r="BD702" s="44"/>
      <c r="BE702" s="43"/>
      <c r="BF702" s="7" t="str">
        <f t="shared" si="91"/>
        <v/>
      </c>
      <c r="BG702" s="7" t="str">
        <f>IFERROR(IF(BD702-AX721&lt;=0,"",BF702/SQRT(Table_pg9[[#This Row],[Удельное сопротивление грунта, Ом·м]])),BF702/SQRT(Table_pg9[[#This Row],[Удельное сопротивление грунта, Ом·м]]))</f>
        <v/>
      </c>
      <c r="BI702" s="62"/>
      <c r="BJ702" s="44"/>
      <c r="BK702" s="43"/>
      <c r="BL702" s="7" t="str">
        <f t="shared" ref="BL702:BL710" si="94">IFERROR(IF(BJ702-BJ701&lt;=0,"",(BJ702-BJ701)*1000),100)</f>
        <v/>
      </c>
      <c r="BM702" s="7" t="str">
        <f>IFERROR(IF(BJ702-BD731&lt;=0,"",BL702/SQRT(Table_pg10[[#This Row],[Удельное сопротивление грунта, Ом·м]])),BL702/SQRT(Table_pg10[[#This Row],[Удельное сопротивление грунта, Ом·м]]))</f>
        <v/>
      </c>
    </row>
    <row r="703" spans="1:65">
      <c r="A703" s="42"/>
      <c r="B703" s="44"/>
      <c r="C703" s="43"/>
      <c r="D703" s="7" t="str">
        <f t="shared" si="84"/>
        <v/>
      </c>
      <c r="E703" s="7" t="str">
        <f>IFERROR(IF(B703-B702&lt;=0,"",D703/SQRT(Table_pg[[#This Row],[Удельное сопротивление грунта, Ом·м]])),D703/SQRT(Table_pg[[#This Row],[Удельное сопротивление грунта, Ом·м]]))</f>
        <v/>
      </c>
      <c r="G703" s="49"/>
      <c r="H703" s="59"/>
      <c r="I703" s="56"/>
      <c r="J703" s="52" t="str">
        <f t="shared" si="85"/>
        <v/>
      </c>
      <c r="K703" s="7" t="str">
        <f>IFERROR(IF(H703-H702&lt;=0,"",J703/SQRT(Table_pg1[[#This Row],[Удельное сопротивление грунта, Ом·м]])),J703/SQRT(Table_pg1[[#This Row],[Удельное сопротивление грунта, Ом·м]]))</f>
        <v/>
      </c>
      <c r="M703" s="42"/>
      <c r="N703" s="44"/>
      <c r="O703" s="43"/>
      <c r="P703" s="7" t="str">
        <f t="shared" si="86"/>
        <v/>
      </c>
      <c r="Q703" s="7" t="str">
        <f>IFERROR(IF(N703-N702&lt;=0,"",P703/SQRT(Table_pg2[[#This Row],[Удельное сопротивление грунта, Ом·м]])),P703/SQRT(Table_pg2[[#This Row],[Удельное сопротивление грунта, Ом·м]]))</f>
        <v/>
      </c>
      <c r="S703" s="42"/>
      <c r="T703" s="44"/>
      <c r="U703" s="43"/>
      <c r="V703" s="7" t="str">
        <f t="shared" si="87"/>
        <v/>
      </c>
      <c r="W703" s="7" t="str">
        <f>IFERROR(IF(T703-T702&lt;=0,"",V703/SQRT(Table_pg3[[#This Row],[Удельное сопротивление грунта, Ом·м]])),V703/SQRT(Table_pg3[[#This Row],[Удельное сопротивление грунта, Ом·м]]))</f>
        <v/>
      </c>
      <c r="Y703" s="42"/>
      <c r="Z703" s="44"/>
      <c r="AA703" s="43"/>
      <c r="AB703" s="7" t="str">
        <f t="shared" si="90"/>
        <v/>
      </c>
      <c r="AC703" s="7" t="str">
        <f>IFERROR(IF(Z703-Z702&lt;=0,"",AB703/SQRT(Table_pg4[[#This Row],[Удельное сопротивление грунта, Ом·м]])),AB703/SQRT(Table_pg4[[#This Row],[Удельное сопротивление грунта, Ом·м]]))</f>
        <v/>
      </c>
      <c r="AE703" s="42"/>
      <c r="AF703" s="44"/>
      <c r="AG703" s="43"/>
      <c r="AH703" s="7" t="str">
        <f t="shared" si="88"/>
        <v/>
      </c>
      <c r="AI703" s="7" t="str">
        <f>IFERROR(IF(AF703-AF702&lt;=0,"",AH703/SQRT(Table_pg5[[#This Row],[Удельное сопротивление грунта, Ом·м]])),AH703/SQRT(Table_pg5[[#This Row],[Удельное сопротивление грунта, Ом·м]]))</f>
        <v/>
      </c>
      <c r="AK703" s="42"/>
      <c r="AL703" s="44"/>
      <c r="AM703" s="43"/>
      <c r="AN703" s="7" t="str">
        <f t="shared" si="92"/>
        <v/>
      </c>
      <c r="AO703" s="7" t="str">
        <f>IFERROR(IF(AL703-AL702&lt;=0,"",AN703/SQRT(Table_pg5[[#This Row],[Удельное сопротивление грунта, Ом·м]])),AN703/SQRT(Table_pg5[[#This Row],[Удельное сопротивление грунта, Ом·м]]))</f>
        <v/>
      </c>
      <c r="AQ703" s="42"/>
      <c r="AR703" s="44"/>
      <c r="AS703" s="43"/>
      <c r="AT703" s="7" t="str">
        <f t="shared" si="89"/>
        <v/>
      </c>
      <c r="AU703" s="7" t="str">
        <f>IFERROR(IF(AR703-AR702&lt;=0,"",AT703/SQRT(Table_pg7[[#This Row],[Удельное сопротивление грунта, Ом·м]])),AT703/SQRT(Table_pg7[[#This Row],[Удельное сопротивление грунта, Ом·м]]))</f>
        <v/>
      </c>
      <c r="AW703" s="42"/>
      <c r="AX703" s="44"/>
      <c r="AY703" s="43"/>
      <c r="AZ703" s="7" t="str">
        <f t="shared" si="93"/>
        <v/>
      </c>
      <c r="BA703" s="7" t="str">
        <f>IFERROR(IF(AX703-AX702&lt;=0,"",AZ703/SQRT(Table_pg8[[#This Row],[Удельное сопротивление грунта, Ом·м]])),AZ703/SQRT(Table_pg8[[#This Row],[Удельное сопротивление грунта, Ом·м]]))</f>
        <v/>
      </c>
      <c r="BC703" s="42"/>
      <c r="BD703" s="44"/>
      <c r="BE703" s="43"/>
      <c r="BF703" s="7" t="str">
        <f t="shared" si="91"/>
        <v/>
      </c>
      <c r="BG703" s="7" t="str">
        <f>IFERROR(IF(BD703-AX722&lt;=0,"",BF703/SQRT(Table_pg9[[#This Row],[Удельное сопротивление грунта, Ом·м]])),BF703/SQRT(Table_pg9[[#This Row],[Удельное сопротивление грунта, Ом·м]]))</f>
        <v/>
      </c>
      <c r="BI703" s="42"/>
      <c r="BJ703" s="44"/>
      <c r="BK703" s="43"/>
      <c r="BL703" s="7" t="str">
        <f t="shared" si="94"/>
        <v/>
      </c>
      <c r="BM703" s="7" t="str">
        <f>IFERROR(IF(BJ703-BD732&lt;=0,"",BL703/SQRT(Table_pg10[[#This Row],[Удельное сопротивление грунта, Ом·м]])),BL703/SQRT(Table_pg10[[#This Row],[Удельное сопротивление грунта, Ом·м]]))</f>
        <v/>
      </c>
    </row>
    <row r="704" spans="1:65">
      <c r="A704" s="62"/>
      <c r="B704" s="44"/>
      <c r="C704" s="43"/>
      <c r="D704" s="7" t="str">
        <f t="shared" ref="D704:D715" si="95">IFERROR(IF(B704-B703&lt;=0,"",(B704-B703)*1000),100)</f>
        <v/>
      </c>
      <c r="E704" s="7" t="str">
        <f>IFERROR(IF(B704-B703&lt;=0,"",D704/SQRT(Table_pg[[#This Row],[Удельное сопротивление грунта, Ом·м]])),D704/SQRT(Table_pg[[#This Row],[Удельное сопротивление грунта, Ом·м]]))</f>
        <v/>
      </c>
      <c r="G704" s="38"/>
      <c r="H704" s="58"/>
      <c r="I704" s="55"/>
      <c r="J704" s="53" t="str">
        <f t="shared" ref="J704:J715" si="96">IFERROR(IF(H704-H703&lt;=0,"",(H704-H703)*1000),100)</f>
        <v/>
      </c>
      <c r="K704" s="7" t="str">
        <f>IFERROR(IF(H704-H703&lt;=0,"",J704/SQRT(Table_pg1[[#This Row],[Удельное сопротивление грунта, Ом·м]])),J704/SQRT(Table_pg1[[#This Row],[Удельное сопротивление грунта, Ом·м]]))</f>
        <v/>
      </c>
      <c r="M704" s="62"/>
      <c r="N704" s="44"/>
      <c r="O704" s="43"/>
      <c r="P704" s="7" t="str">
        <f t="shared" ref="P704:P715" si="97">IFERROR(IF(N704-N703&lt;=0,"",(N704-N703)*1000),100)</f>
        <v/>
      </c>
      <c r="Q704" s="7" t="str">
        <f>IFERROR(IF(N704-N703&lt;=0,"",P704/SQRT(Table_pg2[[#This Row],[Удельное сопротивление грунта, Ом·м]])),P704/SQRT(Table_pg2[[#This Row],[Удельное сопротивление грунта, Ом·м]]))</f>
        <v/>
      </c>
      <c r="S704" s="62"/>
      <c r="T704" s="44"/>
      <c r="U704" s="43"/>
      <c r="V704" s="7" t="str">
        <f t="shared" ref="V704:V710" si="98">IFERROR(IF(T704-T703&lt;=0,"",(T704-T703)*1000),100)</f>
        <v/>
      </c>
      <c r="W704" s="7" t="str">
        <f>IFERROR(IF(T704-T703&lt;=0,"",V704/SQRT(Table_pg3[[#This Row],[Удельное сопротивление грунта, Ом·м]])),V704/SQRT(Table_pg3[[#This Row],[Удельное сопротивление грунта, Ом·м]]))</f>
        <v/>
      </c>
      <c r="Y704" s="62"/>
      <c r="Z704" s="44"/>
      <c r="AA704" s="43"/>
      <c r="AB704" s="7" t="str">
        <f t="shared" si="90"/>
        <v/>
      </c>
      <c r="AC704" s="7" t="str">
        <f>IFERROR(IF(Z704-Z703&lt;=0,"",AB704/SQRT(Table_pg4[[#This Row],[Удельное сопротивление грунта, Ом·м]])),AB704/SQRT(Table_pg4[[#This Row],[Удельное сопротивление грунта, Ом·м]]))</f>
        <v/>
      </c>
      <c r="AE704" s="62"/>
      <c r="AF704" s="44"/>
      <c r="AG704" s="43"/>
      <c r="AH704" s="7" t="str">
        <f t="shared" ref="AH704:AH710" si="99">IFERROR(IF(AF704-AF703&lt;=0,"",(AF704-AF703)*1000),100)</f>
        <v/>
      </c>
      <c r="AI704" s="7" t="str">
        <f>IFERROR(IF(AF704-AF703&lt;=0,"",AH704/SQRT(Table_pg5[[#This Row],[Удельное сопротивление грунта, Ом·м]])),AH704/SQRT(Table_pg5[[#This Row],[Удельное сопротивление грунта, Ом·м]]))</f>
        <v/>
      </c>
      <c r="AK704" s="62"/>
      <c r="AL704" s="44"/>
      <c r="AM704" s="43"/>
      <c r="AN704" s="7" t="str">
        <f t="shared" si="92"/>
        <v/>
      </c>
      <c r="AO704" s="7" t="str">
        <f>IFERROR(IF(AL704-AL703&lt;=0,"",AN704/SQRT(Table_pg5[[#This Row],[Удельное сопротивление грунта, Ом·м]])),AN704/SQRT(Table_pg5[[#This Row],[Удельное сопротивление грунта, Ом·м]]))</f>
        <v/>
      </c>
      <c r="AQ704" s="62"/>
      <c r="AR704" s="44"/>
      <c r="AS704" s="43"/>
      <c r="AT704" s="7" t="str">
        <f t="shared" ref="AT704:AT710" si="100">IFERROR(IF(AR704-AR703&lt;=0,"",(AR704-AR703)*1000),100)</f>
        <v/>
      </c>
      <c r="AU704" s="7" t="str">
        <f>IFERROR(IF(AR704-AR703&lt;=0,"",AT704/SQRT(Table_pg7[[#This Row],[Удельное сопротивление грунта, Ом·м]])),AT704/SQRT(Table_pg7[[#This Row],[Удельное сопротивление грунта, Ом·м]]))</f>
        <v/>
      </c>
      <c r="AW704" s="62"/>
      <c r="AX704" s="44"/>
      <c r="AY704" s="43"/>
      <c r="AZ704" s="7" t="str">
        <f t="shared" si="93"/>
        <v/>
      </c>
      <c r="BA704" s="7" t="str">
        <f>IFERROR(IF(AX704-AX703&lt;=0,"",AZ704/SQRT(Table_pg8[[#This Row],[Удельное сопротивление грунта, Ом·м]])),AZ704/SQRT(Table_pg8[[#This Row],[Удельное сопротивление грунта, Ом·м]]))</f>
        <v/>
      </c>
      <c r="BC704" s="62"/>
      <c r="BD704" s="44"/>
      <c r="BE704" s="43"/>
      <c r="BF704" s="7" t="str">
        <f t="shared" si="91"/>
        <v/>
      </c>
      <c r="BG704" s="7" t="str">
        <f>IFERROR(IF(BD704-AX723&lt;=0,"",BF704/SQRT(Table_pg9[[#This Row],[Удельное сопротивление грунта, Ом·м]])),BF704/SQRT(Table_pg9[[#This Row],[Удельное сопротивление грунта, Ом·м]]))</f>
        <v/>
      </c>
      <c r="BI704" s="62"/>
      <c r="BJ704" s="44"/>
      <c r="BK704" s="43"/>
      <c r="BL704" s="7" t="str">
        <f t="shared" si="94"/>
        <v/>
      </c>
      <c r="BM704" s="7" t="str">
        <f>IFERROR(IF(BJ704-BD733&lt;=0,"",BL704/SQRT(Table_pg10[[#This Row],[Удельное сопротивление грунта, Ом·м]])),BL704/SQRT(Table_pg10[[#This Row],[Удельное сопротивление грунта, Ом·м]]))</f>
        <v/>
      </c>
    </row>
    <row r="705" spans="1:65">
      <c r="A705" s="42"/>
      <c r="B705" s="44"/>
      <c r="C705" s="43"/>
      <c r="D705" s="7" t="str">
        <f t="shared" si="95"/>
        <v/>
      </c>
      <c r="E705" s="7" t="str">
        <f>IFERROR(IF(B705-B704&lt;=0,"",D705/SQRT(Table_pg[[#This Row],[Удельное сопротивление грунта, Ом·м]])),D705/SQRT(Table_pg[[#This Row],[Удельное сопротивление грунта, Ом·м]]))</f>
        <v/>
      </c>
      <c r="G705" s="49"/>
      <c r="H705" s="59"/>
      <c r="I705" s="56"/>
      <c r="J705" s="52" t="str">
        <f t="shared" si="96"/>
        <v/>
      </c>
      <c r="K705" s="7" t="str">
        <f>IFERROR(IF(H705-H704&lt;=0,"",J705/SQRT(Table_pg1[[#This Row],[Удельное сопротивление грунта, Ом·м]])),J705/SQRT(Table_pg1[[#This Row],[Удельное сопротивление грунта, Ом·м]]))</f>
        <v/>
      </c>
      <c r="M705" s="42"/>
      <c r="N705" s="44"/>
      <c r="O705" s="43"/>
      <c r="P705" s="7" t="str">
        <f t="shared" si="97"/>
        <v/>
      </c>
      <c r="Q705" s="7" t="str">
        <f>IFERROR(IF(N705-N704&lt;=0,"",P705/SQRT(Table_pg2[[#This Row],[Удельное сопротивление грунта, Ом·м]])),P705/SQRT(Table_pg2[[#This Row],[Удельное сопротивление грунта, Ом·м]]))</f>
        <v/>
      </c>
      <c r="S705" s="42"/>
      <c r="T705" s="44"/>
      <c r="U705" s="43"/>
      <c r="V705" s="7" t="str">
        <f t="shared" si="98"/>
        <v/>
      </c>
      <c r="W705" s="7" t="str">
        <f>IFERROR(IF(T705-T704&lt;=0,"",V705/SQRT(Table_pg3[[#This Row],[Удельное сопротивление грунта, Ом·м]])),V705/SQRT(Table_pg3[[#This Row],[Удельное сопротивление грунта, Ом·м]]))</f>
        <v/>
      </c>
      <c r="Y705" s="42"/>
      <c r="Z705" s="44"/>
      <c r="AA705" s="43"/>
      <c r="AB705" s="7" t="str">
        <f t="shared" si="90"/>
        <v/>
      </c>
      <c r="AC705" s="7" t="str">
        <f>IFERROR(IF(Z705-Z704&lt;=0,"",AB705/SQRT(Table_pg4[[#This Row],[Удельное сопротивление грунта, Ом·м]])),AB705/SQRT(Table_pg4[[#This Row],[Удельное сопротивление грунта, Ом·м]]))</f>
        <v/>
      </c>
      <c r="AE705" s="42"/>
      <c r="AF705" s="44"/>
      <c r="AG705" s="43"/>
      <c r="AH705" s="7" t="str">
        <f t="shared" si="99"/>
        <v/>
      </c>
      <c r="AI705" s="7" t="str">
        <f>IFERROR(IF(AF705-AF704&lt;=0,"",AH705/SQRT(Table_pg5[[#This Row],[Удельное сопротивление грунта, Ом·м]])),AH705/SQRT(Table_pg5[[#This Row],[Удельное сопротивление грунта, Ом·м]]))</f>
        <v/>
      </c>
      <c r="AK705" s="42"/>
      <c r="AL705" s="44"/>
      <c r="AM705" s="43"/>
      <c r="AN705" s="7" t="str">
        <f t="shared" si="92"/>
        <v/>
      </c>
      <c r="AO705" s="7" t="str">
        <f>IFERROR(IF(AL705-AL704&lt;=0,"",AN705/SQRT(Table_pg5[[#This Row],[Удельное сопротивление грунта, Ом·м]])),AN705/SQRT(Table_pg5[[#This Row],[Удельное сопротивление грунта, Ом·м]]))</f>
        <v/>
      </c>
      <c r="AQ705" s="42"/>
      <c r="AR705" s="44"/>
      <c r="AS705" s="43"/>
      <c r="AT705" s="7" t="str">
        <f t="shared" si="100"/>
        <v/>
      </c>
      <c r="AU705" s="7" t="str">
        <f>IFERROR(IF(AR705-AR704&lt;=0,"",AT705/SQRT(Table_pg7[[#This Row],[Удельное сопротивление грунта, Ом·м]])),AT705/SQRT(Table_pg7[[#This Row],[Удельное сопротивление грунта, Ом·м]]))</f>
        <v/>
      </c>
      <c r="AW705" s="42"/>
      <c r="AX705" s="44"/>
      <c r="AY705" s="43"/>
      <c r="AZ705" s="7" t="str">
        <f t="shared" si="93"/>
        <v/>
      </c>
      <c r="BA705" s="7" t="str">
        <f>IFERROR(IF(AX705-AX704&lt;=0,"",AZ705/SQRT(Table_pg8[[#This Row],[Удельное сопротивление грунта, Ом·м]])),AZ705/SQRT(Table_pg8[[#This Row],[Удельное сопротивление грунта, Ом·м]]))</f>
        <v/>
      </c>
      <c r="BC705" s="42"/>
      <c r="BD705" s="44"/>
      <c r="BE705" s="43"/>
      <c r="BF705" s="7" t="str">
        <f t="shared" si="91"/>
        <v/>
      </c>
      <c r="BG705" s="7" t="str">
        <f>IFERROR(IF(BD705-AX724&lt;=0,"",BF705/SQRT(Table_pg9[[#This Row],[Удельное сопротивление грунта, Ом·м]])),BF705/SQRT(Table_pg9[[#This Row],[Удельное сопротивление грунта, Ом·м]]))</f>
        <v/>
      </c>
      <c r="BI705" s="42"/>
      <c r="BJ705" s="44"/>
      <c r="BK705" s="43"/>
      <c r="BL705" s="7" t="str">
        <f t="shared" si="94"/>
        <v/>
      </c>
      <c r="BM705" s="7" t="str">
        <f>IFERROR(IF(BJ705-BD734&lt;=0,"",BL705/SQRT(Table_pg10[[#This Row],[Удельное сопротивление грунта, Ом·м]])),BL705/SQRT(Table_pg10[[#This Row],[Удельное сопротивление грунта, Ом·м]]))</f>
        <v/>
      </c>
    </row>
    <row r="706" spans="1:65">
      <c r="A706" s="62"/>
      <c r="B706" s="44"/>
      <c r="C706" s="43"/>
      <c r="D706" s="7" t="str">
        <f t="shared" si="95"/>
        <v/>
      </c>
      <c r="E706" s="7" t="str">
        <f>IFERROR(IF(B706-B705&lt;=0,"",D706/SQRT(Table_pg[[#This Row],[Удельное сопротивление грунта, Ом·м]])),D706/SQRT(Table_pg[[#This Row],[Удельное сопротивление грунта, Ом·м]]))</f>
        <v/>
      </c>
      <c r="G706" s="38"/>
      <c r="H706" s="58"/>
      <c r="I706" s="55"/>
      <c r="J706" s="53" t="str">
        <f t="shared" si="96"/>
        <v/>
      </c>
      <c r="K706" s="7" t="str">
        <f>IFERROR(IF(H706-H705&lt;=0,"",J706/SQRT(Table_pg1[[#This Row],[Удельное сопротивление грунта, Ом·м]])),J706/SQRT(Table_pg1[[#This Row],[Удельное сопротивление грунта, Ом·м]]))</f>
        <v/>
      </c>
      <c r="M706" s="62"/>
      <c r="N706" s="44"/>
      <c r="O706" s="43"/>
      <c r="P706" s="7" t="str">
        <f t="shared" si="97"/>
        <v/>
      </c>
      <c r="Q706" s="7" t="str">
        <f>IFERROR(IF(N706-N705&lt;=0,"",P706/SQRT(Table_pg2[[#This Row],[Удельное сопротивление грунта, Ом·м]])),P706/SQRT(Table_pg2[[#This Row],[Удельное сопротивление грунта, Ом·м]]))</f>
        <v/>
      </c>
      <c r="S706" s="62"/>
      <c r="T706" s="44"/>
      <c r="U706" s="43"/>
      <c r="V706" s="7" t="str">
        <f t="shared" si="98"/>
        <v/>
      </c>
      <c r="W706" s="7" t="str">
        <f>IFERROR(IF(T706-T705&lt;=0,"",V706/SQRT(Table_pg3[[#This Row],[Удельное сопротивление грунта, Ом·м]])),V706/SQRT(Table_pg3[[#This Row],[Удельное сопротивление грунта, Ом·м]]))</f>
        <v/>
      </c>
      <c r="Y706" s="62"/>
      <c r="Z706" s="44"/>
      <c r="AA706" s="43"/>
      <c r="AB706" s="7" t="str">
        <f t="shared" si="90"/>
        <v/>
      </c>
      <c r="AC706" s="7" t="str">
        <f>IFERROR(IF(Z706-Z705&lt;=0,"",AB706/SQRT(Table_pg4[[#This Row],[Удельное сопротивление грунта, Ом·м]])),AB706/SQRT(Table_pg4[[#This Row],[Удельное сопротивление грунта, Ом·м]]))</f>
        <v/>
      </c>
      <c r="AE706" s="62"/>
      <c r="AF706" s="44"/>
      <c r="AG706" s="43"/>
      <c r="AH706" s="7" t="str">
        <f t="shared" si="99"/>
        <v/>
      </c>
      <c r="AI706" s="7" t="str">
        <f>IFERROR(IF(AF706-AF705&lt;=0,"",AH706/SQRT(Table_pg5[[#This Row],[Удельное сопротивление грунта, Ом·м]])),AH706/SQRT(Table_pg5[[#This Row],[Удельное сопротивление грунта, Ом·м]]))</f>
        <v/>
      </c>
      <c r="AK706" s="62"/>
      <c r="AL706" s="44"/>
      <c r="AM706" s="43"/>
      <c r="AN706" s="7" t="str">
        <f t="shared" si="92"/>
        <v/>
      </c>
      <c r="AO706" s="7" t="str">
        <f>IFERROR(IF(AL706-AL705&lt;=0,"",AN706/SQRT(Table_pg5[[#This Row],[Удельное сопротивление грунта, Ом·м]])),AN706/SQRT(Table_pg5[[#This Row],[Удельное сопротивление грунта, Ом·м]]))</f>
        <v/>
      </c>
      <c r="AQ706" s="62"/>
      <c r="AR706" s="44"/>
      <c r="AS706" s="43"/>
      <c r="AT706" s="7" t="str">
        <f t="shared" si="100"/>
        <v/>
      </c>
      <c r="AU706" s="7" t="str">
        <f>IFERROR(IF(AR706-AR705&lt;=0,"",AT706/SQRT(Table_pg7[[#This Row],[Удельное сопротивление грунта, Ом·м]])),AT706/SQRT(Table_pg7[[#This Row],[Удельное сопротивление грунта, Ом·м]]))</f>
        <v/>
      </c>
      <c r="AW706" s="62"/>
      <c r="AX706" s="44"/>
      <c r="AY706" s="43"/>
      <c r="AZ706" s="7" t="str">
        <f t="shared" si="93"/>
        <v/>
      </c>
      <c r="BA706" s="7" t="str">
        <f>IFERROR(IF(AX706-AX705&lt;=0,"",AZ706/SQRT(Table_pg8[[#This Row],[Удельное сопротивление грунта, Ом·м]])),AZ706/SQRT(Table_pg8[[#This Row],[Удельное сопротивление грунта, Ом·м]]))</f>
        <v/>
      </c>
      <c r="BC706" s="62"/>
      <c r="BD706" s="44"/>
      <c r="BE706" s="43"/>
      <c r="BF706" s="7" t="str">
        <f t="shared" si="91"/>
        <v/>
      </c>
      <c r="BG706" s="7" t="str">
        <f>IFERROR(IF(BD706-AX725&lt;=0,"",BF706/SQRT(Table_pg9[[#This Row],[Удельное сопротивление грунта, Ом·м]])),BF706/SQRT(Table_pg9[[#This Row],[Удельное сопротивление грунта, Ом·м]]))</f>
        <v/>
      </c>
      <c r="BI706" s="62"/>
      <c r="BJ706" s="44"/>
      <c r="BK706" s="43"/>
      <c r="BL706" s="7" t="str">
        <f t="shared" si="94"/>
        <v/>
      </c>
      <c r="BM706" s="7" t="str">
        <f>IFERROR(IF(BJ706-BD735&lt;=0,"",BL706/SQRT(Table_pg10[[#This Row],[Удельное сопротивление грунта, Ом·м]])),BL706/SQRT(Table_pg10[[#This Row],[Удельное сопротивление грунта, Ом·м]]))</f>
        <v/>
      </c>
    </row>
    <row r="707" spans="1:65">
      <c r="A707" s="42"/>
      <c r="B707" s="44"/>
      <c r="C707" s="43"/>
      <c r="D707" s="7" t="str">
        <f t="shared" si="95"/>
        <v/>
      </c>
      <c r="E707" s="7" t="str">
        <f>IFERROR(IF(B707-B706&lt;=0,"",D707/SQRT(Table_pg[[#This Row],[Удельное сопротивление грунта, Ом·м]])),D707/SQRT(Table_pg[[#This Row],[Удельное сопротивление грунта, Ом·м]]))</f>
        <v/>
      </c>
      <c r="G707" s="49"/>
      <c r="H707" s="59"/>
      <c r="I707" s="56"/>
      <c r="J707" s="52" t="str">
        <f t="shared" si="96"/>
        <v/>
      </c>
      <c r="K707" s="7" t="str">
        <f>IFERROR(IF(H707-H706&lt;=0,"",J707/SQRT(Table_pg1[[#This Row],[Удельное сопротивление грунта, Ом·м]])),J707/SQRT(Table_pg1[[#This Row],[Удельное сопротивление грунта, Ом·м]]))</f>
        <v/>
      </c>
      <c r="M707" s="42"/>
      <c r="N707" s="44"/>
      <c r="O707" s="43"/>
      <c r="P707" s="7" t="str">
        <f t="shared" si="97"/>
        <v/>
      </c>
      <c r="Q707" s="7" t="str">
        <f>IFERROR(IF(N707-N706&lt;=0,"",P707/SQRT(Table_pg2[[#This Row],[Удельное сопротивление грунта, Ом·м]])),P707/SQRT(Table_pg2[[#This Row],[Удельное сопротивление грунта, Ом·м]]))</f>
        <v/>
      </c>
      <c r="S707" s="42"/>
      <c r="T707" s="44"/>
      <c r="U707" s="43"/>
      <c r="V707" s="7" t="str">
        <f t="shared" si="98"/>
        <v/>
      </c>
      <c r="W707" s="7" t="str">
        <f>IFERROR(IF(T707-T706&lt;=0,"",V707/SQRT(Table_pg3[[#This Row],[Удельное сопротивление грунта, Ом·м]])),V707/SQRT(Table_pg3[[#This Row],[Удельное сопротивление грунта, Ом·м]]))</f>
        <v/>
      </c>
      <c r="Y707" s="42"/>
      <c r="Z707" s="44"/>
      <c r="AA707" s="43"/>
      <c r="AB707" s="7" t="str">
        <f t="shared" si="90"/>
        <v/>
      </c>
      <c r="AC707" s="7" t="str">
        <f>IFERROR(IF(Z707-Z706&lt;=0,"",AB707/SQRT(Table_pg4[[#This Row],[Удельное сопротивление грунта, Ом·м]])),AB707/SQRT(Table_pg4[[#This Row],[Удельное сопротивление грунта, Ом·м]]))</f>
        <v/>
      </c>
      <c r="AE707" s="42"/>
      <c r="AF707" s="44"/>
      <c r="AG707" s="43"/>
      <c r="AH707" s="7" t="str">
        <f t="shared" si="99"/>
        <v/>
      </c>
      <c r="AI707" s="7" t="str">
        <f>IFERROR(IF(AF707-AF706&lt;=0,"",AH707/SQRT(Table_pg5[[#This Row],[Удельное сопротивление грунта, Ом·м]])),AH707/SQRT(Table_pg5[[#This Row],[Удельное сопротивление грунта, Ом·м]]))</f>
        <v/>
      </c>
      <c r="AK707" s="42"/>
      <c r="AL707" s="44"/>
      <c r="AM707" s="43"/>
      <c r="AN707" s="7" t="str">
        <f t="shared" si="92"/>
        <v/>
      </c>
      <c r="AO707" s="7" t="str">
        <f>IFERROR(IF(AL707-AL706&lt;=0,"",AN707/SQRT(Table_pg5[[#This Row],[Удельное сопротивление грунта, Ом·м]])),AN707/SQRT(Table_pg5[[#This Row],[Удельное сопротивление грунта, Ом·м]]))</f>
        <v/>
      </c>
      <c r="AQ707" s="42"/>
      <c r="AR707" s="44"/>
      <c r="AS707" s="43"/>
      <c r="AT707" s="7" t="str">
        <f t="shared" si="100"/>
        <v/>
      </c>
      <c r="AU707" s="7" t="str">
        <f>IFERROR(IF(AR707-AR706&lt;=0,"",AT707/SQRT(Table_pg7[[#This Row],[Удельное сопротивление грунта, Ом·м]])),AT707/SQRT(Table_pg7[[#This Row],[Удельное сопротивление грунта, Ом·м]]))</f>
        <v/>
      </c>
      <c r="AW707" s="42"/>
      <c r="AX707" s="44"/>
      <c r="AY707" s="43"/>
      <c r="AZ707" s="7" t="str">
        <f t="shared" si="93"/>
        <v/>
      </c>
      <c r="BA707" s="7" t="str">
        <f>IFERROR(IF(AX707-AX706&lt;=0,"",AZ707/SQRT(Table_pg8[[#This Row],[Удельное сопротивление грунта, Ом·м]])),AZ707/SQRT(Table_pg8[[#This Row],[Удельное сопротивление грунта, Ом·м]]))</f>
        <v/>
      </c>
      <c r="BC707" s="42"/>
      <c r="BD707" s="44"/>
      <c r="BE707" s="43"/>
      <c r="BF707" s="7" t="str">
        <f t="shared" si="91"/>
        <v/>
      </c>
      <c r="BG707" s="7" t="str">
        <f>IFERROR(IF(BD707-AX726&lt;=0,"",BF707/SQRT(Table_pg9[[#This Row],[Удельное сопротивление грунта, Ом·м]])),BF707/SQRT(Table_pg9[[#This Row],[Удельное сопротивление грунта, Ом·м]]))</f>
        <v/>
      </c>
      <c r="BI707" s="42"/>
      <c r="BJ707" s="44"/>
      <c r="BK707" s="43"/>
      <c r="BL707" s="7" t="str">
        <f t="shared" si="94"/>
        <v/>
      </c>
      <c r="BM707" s="7" t="str">
        <f>IFERROR(IF(BJ707-BD736&lt;=0,"",BL707/SQRT(Table_pg10[[#This Row],[Удельное сопротивление грунта, Ом·м]])),BL707/SQRT(Table_pg10[[#This Row],[Удельное сопротивление грунта, Ом·м]]))</f>
        <v/>
      </c>
    </row>
    <row r="708" spans="1:65">
      <c r="A708" s="62"/>
      <c r="B708" s="44"/>
      <c r="C708" s="43"/>
      <c r="D708" s="7" t="str">
        <f t="shared" si="95"/>
        <v/>
      </c>
      <c r="E708" s="7" t="str">
        <f>IFERROR(IF(B708-B707&lt;=0,"",D708/SQRT(Table_pg[[#This Row],[Удельное сопротивление грунта, Ом·м]])),D708/SQRT(Table_pg[[#This Row],[Удельное сопротивление грунта, Ом·м]]))</f>
        <v/>
      </c>
      <c r="G708" s="38"/>
      <c r="H708" s="58"/>
      <c r="I708" s="55"/>
      <c r="J708" s="53" t="str">
        <f t="shared" si="96"/>
        <v/>
      </c>
      <c r="K708" s="7" t="str">
        <f>IFERROR(IF(H708-H707&lt;=0,"",J708/SQRT(Table_pg1[[#This Row],[Удельное сопротивление грунта, Ом·м]])),J708/SQRT(Table_pg1[[#This Row],[Удельное сопротивление грунта, Ом·м]]))</f>
        <v/>
      </c>
      <c r="M708" s="62"/>
      <c r="N708" s="44"/>
      <c r="O708" s="43"/>
      <c r="P708" s="7" t="str">
        <f t="shared" si="97"/>
        <v/>
      </c>
      <c r="Q708" s="7" t="str">
        <f>IFERROR(IF(N708-N707&lt;=0,"",P708/SQRT(Table_pg2[[#This Row],[Удельное сопротивление грунта, Ом·м]])),P708/SQRT(Table_pg2[[#This Row],[Удельное сопротивление грунта, Ом·м]]))</f>
        <v/>
      </c>
      <c r="S708" s="62"/>
      <c r="T708" s="44"/>
      <c r="U708" s="43"/>
      <c r="V708" s="7" t="str">
        <f t="shared" si="98"/>
        <v/>
      </c>
      <c r="W708" s="7" t="str">
        <f>IFERROR(IF(T708-T707&lt;=0,"",V708/SQRT(Table_pg3[[#This Row],[Удельное сопротивление грунта, Ом·м]])),V708/SQRT(Table_pg3[[#This Row],[Удельное сопротивление грунта, Ом·м]]))</f>
        <v/>
      </c>
      <c r="Y708" s="62"/>
      <c r="Z708" s="44"/>
      <c r="AA708" s="43"/>
      <c r="AB708" s="7" t="str">
        <f t="shared" si="90"/>
        <v/>
      </c>
      <c r="AC708" s="7" t="str">
        <f>IFERROR(IF(Z708-Z707&lt;=0,"",AB708/SQRT(Table_pg4[[#This Row],[Удельное сопротивление грунта, Ом·м]])),AB708/SQRT(Table_pg4[[#This Row],[Удельное сопротивление грунта, Ом·м]]))</f>
        <v/>
      </c>
      <c r="AE708" s="62"/>
      <c r="AF708" s="44"/>
      <c r="AG708" s="43"/>
      <c r="AH708" s="7" t="str">
        <f t="shared" si="99"/>
        <v/>
      </c>
      <c r="AI708" s="7" t="str">
        <f>IFERROR(IF(AF708-AF707&lt;=0,"",AH708/SQRT(Table_pg5[[#This Row],[Удельное сопротивление грунта, Ом·м]])),AH708/SQRT(Table_pg5[[#This Row],[Удельное сопротивление грунта, Ом·м]]))</f>
        <v/>
      </c>
      <c r="AK708" s="62"/>
      <c r="AL708" s="44"/>
      <c r="AM708" s="43"/>
      <c r="AN708" s="7" t="str">
        <f t="shared" si="92"/>
        <v/>
      </c>
      <c r="AO708" s="7" t="str">
        <f>IFERROR(IF(AL708-AL707&lt;=0,"",AN708/SQRT(Table_pg5[[#This Row],[Удельное сопротивление грунта, Ом·м]])),AN708/SQRT(Table_pg5[[#This Row],[Удельное сопротивление грунта, Ом·м]]))</f>
        <v/>
      </c>
      <c r="AQ708" s="62"/>
      <c r="AR708" s="44"/>
      <c r="AS708" s="43"/>
      <c r="AT708" s="7" t="str">
        <f t="shared" si="100"/>
        <v/>
      </c>
      <c r="AU708" s="7" t="str">
        <f>IFERROR(IF(AR708-AR707&lt;=0,"",AT708/SQRT(Table_pg7[[#This Row],[Удельное сопротивление грунта, Ом·м]])),AT708/SQRT(Table_pg7[[#This Row],[Удельное сопротивление грунта, Ом·м]]))</f>
        <v/>
      </c>
      <c r="AW708" s="62"/>
      <c r="AX708" s="44"/>
      <c r="AY708" s="43"/>
      <c r="AZ708" s="7" t="str">
        <f t="shared" si="93"/>
        <v/>
      </c>
      <c r="BA708" s="7" t="str">
        <f>IFERROR(IF(AX708-AX707&lt;=0,"",AZ708/SQRT(Table_pg8[[#This Row],[Удельное сопротивление грунта, Ом·м]])),AZ708/SQRT(Table_pg8[[#This Row],[Удельное сопротивление грунта, Ом·м]]))</f>
        <v/>
      </c>
      <c r="BC708" s="62"/>
      <c r="BD708" s="44"/>
      <c r="BE708" s="43"/>
      <c r="BF708" s="7" t="str">
        <f t="shared" si="91"/>
        <v/>
      </c>
      <c r="BG708" s="7" t="str">
        <f>IFERROR(IF(BD708-AX727&lt;=0,"",BF708/SQRT(Table_pg9[[#This Row],[Удельное сопротивление грунта, Ом·м]])),BF708/SQRT(Table_pg9[[#This Row],[Удельное сопротивление грунта, Ом·м]]))</f>
        <v/>
      </c>
      <c r="BI708" s="62"/>
      <c r="BJ708" s="44"/>
      <c r="BK708" s="43"/>
      <c r="BL708" s="7" t="str">
        <f t="shared" si="94"/>
        <v/>
      </c>
      <c r="BM708" s="7" t="str">
        <f>IFERROR(IF(BJ708-BD737&lt;=0,"",BL708/SQRT(Table_pg10[[#This Row],[Удельное сопротивление грунта, Ом·м]])),BL708/SQRT(Table_pg10[[#This Row],[Удельное сопротивление грунта, Ом·м]]))</f>
        <v/>
      </c>
    </row>
    <row r="709" spans="1:65">
      <c r="A709" s="42"/>
      <c r="B709" s="44"/>
      <c r="C709" s="43"/>
      <c r="D709" s="7" t="str">
        <f t="shared" si="95"/>
        <v/>
      </c>
      <c r="E709" s="7" t="str">
        <f>IFERROR(IF(B709-B708&lt;=0,"",D709/SQRT(Table_pg[[#This Row],[Удельное сопротивление грунта, Ом·м]])),D709/SQRT(Table_pg[[#This Row],[Удельное сопротивление грунта, Ом·м]]))</f>
        <v/>
      </c>
      <c r="G709" s="49"/>
      <c r="H709" s="59"/>
      <c r="I709" s="56"/>
      <c r="J709" s="52" t="str">
        <f t="shared" si="96"/>
        <v/>
      </c>
      <c r="K709" s="7" t="str">
        <f>IFERROR(IF(H709-H708&lt;=0,"",J709/SQRT(Table_pg1[[#This Row],[Удельное сопротивление грунта, Ом·м]])),J709/SQRT(Table_pg1[[#This Row],[Удельное сопротивление грунта, Ом·м]]))</f>
        <v/>
      </c>
      <c r="M709" s="42"/>
      <c r="N709" s="44"/>
      <c r="O709" s="43"/>
      <c r="P709" s="7" t="str">
        <f t="shared" si="97"/>
        <v/>
      </c>
      <c r="Q709" s="7" t="str">
        <f>IFERROR(IF(N709-N708&lt;=0,"",P709/SQRT(Table_pg2[[#This Row],[Удельное сопротивление грунта, Ом·м]])),P709/SQRT(Table_pg2[[#This Row],[Удельное сопротивление грунта, Ом·м]]))</f>
        <v/>
      </c>
      <c r="S709" s="42"/>
      <c r="T709" s="44"/>
      <c r="U709" s="43"/>
      <c r="V709" s="7" t="str">
        <f t="shared" si="98"/>
        <v/>
      </c>
      <c r="W709" s="7" t="str">
        <f>IFERROR(IF(T709-T708&lt;=0,"",V709/SQRT(Table_pg3[[#This Row],[Удельное сопротивление грунта, Ом·м]])),V709/SQRT(Table_pg3[[#This Row],[Удельное сопротивление грунта, Ом·м]]))</f>
        <v/>
      </c>
      <c r="Y709" s="42"/>
      <c r="Z709" s="44"/>
      <c r="AA709" s="43"/>
      <c r="AB709" s="7" t="str">
        <f t="shared" si="90"/>
        <v/>
      </c>
      <c r="AC709" s="7" t="str">
        <f>IFERROR(IF(Z709-Z708&lt;=0,"",AB709/SQRT(Table_pg4[[#This Row],[Удельное сопротивление грунта, Ом·м]])),AB709/SQRT(Table_pg4[[#This Row],[Удельное сопротивление грунта, Ом·м]]))</f>
        <v/>
      </c>
      <c r="AE709" s="42"/>
      <c r="AF709" s="44"/>
      <c r="AG709" s="43"/>
      <c r="AH709" s="7" t="str">
        <f t="shared" si="99"/>
        <v/>
      </c>
      <c r="AI709" s="7" t="str">
        <f>IFERROR(IF(AF709-AF708&lt;=0,"",AH709/SQRT(Table_pg5[[#This Row],[Удельное сопротивление грунта, Ом·м]])),AH709/SQRT(Table_pg5[[#This Row],[Удельное сопротивление грунта, Ом·м]]))</f>
        <v/>
      </c>
      <c r="AK709" s="42"/>
      <c r="AL709" s="44"/>
      <c r="AM709" s="43"/>
      <c r="AN709" s="7" t="str">
        <f t="shared" si="92"/>
        <v/>
      </c>
      <c r="AO709" s="7" t="str">
        <f>IFERROR(IF(AL709-AL708&lt;=0,"",AN709/SQRT(Table_pg5[[#This Row],[Удельное сопротивление грунта, Ом·м]])),AN709/SQRT(Table_pg5[[#This Row],[Удельное сопротивление грунта, Ом·м]]))</f>
        <v/>
      </c>
      <c r="AQ709" s="42"/>
      <c r="AR709" s="44"/>
      <c r="AS709" s="43"/>
      <c r="AT709" s="7" t="str">
        <f t="shared" si="100"/>
        <v/>
      </c>
      <c r="AU709" s="7" t="str">
        <f>IFERROR(IF(AR709-AR708&lt;=0,"",AT709/SQRT(Table_pg7[[#This Row],[Удельное сопротивление грунта, Ом·м]])),AT709/SQRT(Table_pg7[[#This Row],[Удельное сопротивление грунта, Ом·м]]))</f>
        <v/>
      </c>
      <c r="AW709" s="42"/>
      <c r="AX709" s="44"/>
      <c r="AY709" s="43"/>
      <c r="AZ709" s="7" t="str">
        <f t="shared" si="93"/>
        <v/>
      </c>
      <c r="BA709" s="7" t="str">
        <f>IFERROR(IF(AX709-AX708&lt;=0,"",AZ709/SQRT(Table_pg8[[#This Row],[Удельное сопротивление грунта, Ом·м]])),AZ709/SQRT(Table_pg8[[#This Row],[Удельное сопротивление грунта, Ом·м]]))</f>
        <v/>
      </c>
      <c r="BC709" s="42"/>
      <c r="BD709" s="44"/>
      <c r="BE709" s="43"/>
      <c r="BF709" s="7" t="str">
        <f t="shared" si="91"/>
        <v/>
      </c>
      <c r="BG709" s="7" t="str">
        <f>IFERROR(IF(BD709-AX728&lt;=0,"",BF709/SQRT(Table_pg9[[#This Row],[Удельное сопротивление грунта, Ом·м]])),BF709/SQRT(Table_pg9[[#This Row],[Удельное сопротивление грунта, Ом·м]]))</f>
        <v/>
      </c>
      <c r="BI709" s="42"/>
      <c r="BJ709" s="44"/>
      <c r="BK709" s="43"/>
      <c r="BL709" s="7" t="str">
        <f t="shared" si="94"/>
        <v/>
      </c>
      <c r="BM709" s="7" t="str">
        <f>IFERROR(IF(BJ709-BD738&lt;=0,"",BL709/SQRT(Table_pg10[[#This Row],[Удельное сопротивление грунта, Ом·м]])),BL709/SQRT(Table_pg10[[#This Row],[Удельное сопротивление грунта, Ом·м]]))</f>
        <v/>
      </c>
    </row>
    <row r="710" spans="1:65">
      <c r="A710" s="62"/>
      <c r="B710" s="44"/>
      <c r="C710" s="43"/>
      <c r="D710" s="7" t="str">
        <f t="shared" si="95"/>
        <v/>
      </c>
      <c r="E710" s="7" t="str">
        <f>IFERROR(IF(B710-B709&lt;=0,"",D710/SQRT(Table_pg[[#This Row],[Удельное сопротивление грунта, Ом·м]])),D710/SQRT(Table_pg[[#This Row],[Удельное сопротивление грунта, Ом·м]]))</f>
        <v/>
      </c>
      <c r="G710" s="38"/>
      <c r="H710" s="58"/>
      <c r="I710" s="55"/>
      <c r="J710" s="53" t="str">
        <f t="shared" si="96"/>
        <v/>
      </c>
      <c r="K710" s="7" t="str">
        <f>IFERROR(IF(H710-H709&lt;=0,"",J710/SQRT(Table_pg1[[#This Row],[Удельное сопротивление грунта, Ом·м]])),J710/SQRT(Table_pg1[[#This Row],[Удельное сопротивление грунта, Ом·м]]))</f>
        <v/>
      </c>
      <c r="M710" s="62"/>
      <c r="N710" s="44"/>
      <c r="O710" s="43"/>
      <c r="P710" s="7" t="str">
        <f t="shared" si="97"/>
        <v/>
      </c>
      <c r="Q710" s="7" t="str">
        <f>IFERROR(IF(N710-N709&lt;=0,"",P710/SQRT(Table_pg2[[#This Row],[Удельное сопротивление грунта, Ом·м]])),P710/SQRT(Table_pg2[[#This Row],[Удельное сопротивление грунта, Ом·м]]))</f>
        <v/>
      </c>
      <c r="S710" s="62"/>
      <c r="T710" s="44"/>
      <c r="U710" s="43"/>
      <c r="V710" s="7" t="str">
        <f t="shared" si="98"/>
        <v/>
      </c>
      <c r="W710" s="7" t="str">
        <f>IFERROR(IF(T710-T709&lt;=0,"",V710/SQRT(Table_pg3[[#This Row],[Удельное сопротивление грунта, Ом·м]])),V710/SQRT(Table_pg3[[#This Row],[Удельное сопротивление грунта, Ом·м]]))</f>
        <v/>
      </c>
      <c r="Y710" s="62"/>
      <c r="Z710" s="44"/>
      <c r="AA710" s="43"/>
      <c r="AB710" s="7" t="str">
        <f t="shared" si="90"/>
        <v/>
      </c>
      <c r="AC710" s="7" t="str">
        <f>IFERROR(IF(Z710-Z709&lt;=0,"",AB710/SQRT(Table_pg4[[#This Row],[Удельное сопротивление грунта, Ом·м]])),AB710/SQRT(Table_pg4[[#This Row],[Удельное сопротивление грунта, Ом·м]]))</f>
        <v/>
      </c>
      <c r="AE710" s="62"/>
      <c r="AF710" s="44"/>
      <c r="AG710" s="43"/>
      <c r="AH710" s="7" t="str">
        <f t="shared" si="99"/>
        <v/>
      </c>
      <c r="AI710" s="7" t="str">
        <f>IFERROR(IF(AF710-AF709&lt;=0,"",AH710/SQRT(Table_pg5[[#This Row],[Удельное сопротивление грунта, Ом·м]])),AH710/SQRT(Table_pg5[[#This Row],[Удельное сопротивление грунта, Ом·м]]))</f>
        <v/>
      </c>
      <c r="AK710" s="62"/>
      <c r="AL710" s="44"/>
      <c r="AM710" s="43"/>
      <c r="AN710" s="7" t="str">
        <f t="shared" si="92"/>
        <v/>
      </c>
      <c r="AO710" s="7" t="str">
        <f>IFERROR(IF(AL710-AL709&lt;=0,"",AN710/SQRT(Table_pg5[[#This Row],[Удельное сопротивление грунта, Ом·м]])),AN710/SQRT(Table_pg5[[#This Row],[Удельное сопротивление грунта, Ом·м]]))</f>
        <v/>
      </c>
      <c r="AQ710" s="62"/>
      <c r="AR710" s="44"/>
      <c r="AS710" s="43"/>
      <c r="AT710" s="7" t="str">
        <f t="shared" si="100"/>
        <v/>
      </c>
      <c r="AU710" s="7" t="str">
        <f>IFERROR(IF(AR710-AR709&lt;=0,"",AT710/SQRT(Table_pg7[[#This Row],[Удельное сопротивление грунта, Ом·м]])),AT710/SQRT(Table_pg7[[#This Row],[Удельное сопротивление грунта, Ом·м]]))</f>
        <v/>
      </c>
      <c r="AW710" s="62"/>
      <c r="AX710" s="44"/>
      <c r="AY710" s="43"/>
      <c r="AZ710" s="7" t="str">
        <f t="shared" si="93"/>
        <v/>
      </c>
      <c r="BA710" s="7" t="str">
        <f>IFERROR(IF(AX710-AX709&lt;=0,"",AZ710/SQRT(Table_pg8[[#This Row],[Удельное сопротивление грунта, Ом·м]])),AZ710/SQRT(Table_pg8[[#This Row],[Удельное сопротивление грунта, Ом·м]]))</f>
        <v/>
      </c>
      <c r="BC710" s="62"/>
      <c r="BD710" s="44"/>
      <c r="BE710" s="43"/>
      <c r="BF710" s="7" t="str">
        <f t="shared" si="91"/>
        <v/>
      </c>
      <c r="BG710" s="7" t="str">
        <f>IFERROR(IF(BD710-AX729&lt;=0,"",BF710/SQRT(Table_pg9[[#This Row],[Удельное сопротивление грунта, Ом·м]])),BF710/SQRT(Table_pg9[[#This Row],[Удельное сопротивление грунта, Ом·м]]))</f>
        <v/>
      </c>
      <c r="BI710" s="62"/>
      <c r="BJ710" s="44"/>
      <c r="BK710" s="43"/>
      <c r="BL710" s="7" t="str">
        <f t="shared" si="94"/>
        <v/>
      </c>
      <c r="BM710" s="7" t="str">
        <f>IFERROR(IF(BJ710-BD739&lt;=0,"",BL710/SQRT(Table_pg10[[#This Row],[Удельное сопротивление грунта, Ом·м]])),BL710/SQRT(Table_pg10[[#This Row],[Удельное сопротивление грунта, Ом·м]]))</f>
        <v/>
      </c>
    </row>
    <row r="711" spans="1:65">
      <c r="A711" s="42"/>
      <c r="B711" s="44"/>
      <c r="C711" s="43"/>
      <c r="D711" s="7" t="str">
        <f t="shared" si="95"/>
        <v/>
      </c>
      <c r="E711" s="7" t="str">
        <f>IFERROR(IF(B711-B710&lt;=0,"",D711/SQRT(Table_pg[[#This Row],[Удельное сопротивление грунта, Ом·м]])),D711/SQRT(Table_pg[[#This Row],[Удельное сопротивление грунта, Ом·м]]))</f>
        <v/>
      </c>
      <c r="G711" s="49"/>
      <c r="H711" s="59"/>
      <c r="I711" s="56"/>
      <c r="J711" s="52" t="str">
        <f t="shared" si="96"/>
        <v/>
      </c>
      <c r="K711" s="7" t="str">
        <f>IFERROR(IF(H711-H710&lt;=0,"",J711/SQRT(Table_pg1[[#This Row],[Удельное сопротивление грунта, Ом·м]])),J711/SQRT(Table_pg1[[#This Row],[Удельное сопротивление грунта, Ом·м]]))</f>
        <v/>
      </c>
      <c r="M711" s="42"/>
      <c r="N711" s="44"/>
      <c r="O711" s="43"/>
      <c r="P711" s="7" t="str">
        <f t="shared" si="97"/>
        <v/>
      </c>
      <c r="Q711" s="7" t="str">
        <f>IFERROR(IF(N711-N710&lt;=0,"",P711/SQRT(Table_pg2[[#This Row],[Удельное сопротивление грунта, Ом·м]])),P711/SQRT(Table_pg2[[#This Row],[Удельное сопротивление грунта, Ом·м]]))</f>
        <v/>
      </c>
      <c r="S711" s="42"/>
      <c r="T711" s="44"/>
      <c r="U711" s="43"/>
      <c r="V711" s="7" t="str">
        <f>IFERROR(IF(T711-T710&lt;=0,"",(T711-T710)*1000),100)</f>
        <v/>
      </c>
      <c r="W711" s="7" t="str">
        <f>IFERROR(IF(T711-T710&lt;=0,"",V711/SQRT(Table_pg3[[#This Row],[Удельное сопротивление грунта, Ом·м]])),V711/SQRT(Table_pg3[[#This Row],[Удельное сопротивление грунта, Ом·м]]))</f>
        <v/>
      </c>
      <c r="Y711" s="42"/>
      <c r="Z711" s="44"/>
      <c r="AA711" s="43"/>
      <c r="AB711" s="7" t="str">
        <f>IFERROR(IF(Z711-Z710&lt;=0,"",(Z711-Z710)*1000),100)</f>
        <v/>
      </c>
      <c r="AC711" s="7" t="str">
        <f>IFERROR(IF(Z711-Z710&lt;=0,"",AB711/SQRT(Table_pg4[[#This Row],[Удельное сопротивление грунта, Ом·м]])),AB711/SQRT(Table_pg4[[#This Row],[Удельное сопротивление грунта, Ом·м]]))</f>
        <v/>
      </c>
      <c r="AE711" s="42"/>
      <c r="AF711" s="44"/>
      <c r="AG711" s="43"/>
      <c r="AH711" s="7" t="str">
        <f>IFERROR(IF(AF711-AF710&lt;=0,"",(AF711-AF710)*1000),100)</f>
        <v/>
      </c>
      <c r="AI711" s="7" t="str">
        <f>IFERROR(IF(AF711-AF710&lt;=0,"",AH711/SQRT(Table_pg5[[#This Row],[Удельное сопротивление грунта, Ом·м]])),AH711/SQRT(Table_pg5[[#This Row],[Удельное сопротивление грунта, Ом·м]]))</f>
        <v/>
      </c>
      <c r="AK711" s="42"/>
      <c r="AL711" s="44"/>
      <c r="AM711" s="43"/>
      <c r="AN711" s="7" t="str">
        <f>IFERROR(IF(AL711-AL710&lt;=0,"",(AL711-AL710)*1000),100)</f>
        <v/>
      </c>
      <c r="AO711" s="7" t="str">
        <f>IFERROR(IF(AL711-AL710&lt;=0,"",AN711/SQRT(Table_pg5[[#This Row],[Удельное сопротивление грунта, Ом·м]])),AN711/SQRT(Table_pg5[[#This Row],[Удельное сопротивление грунта, Ом·м]]))</f>
        <v/>
      </c>
      <c r="AQ711" s="42"/>
      <c r="AR711" s="44"/>
      <c r="AS711" s="43"/>
      <c r="AT711" s="7" t="str">
        <f>IFERROR(IF(AR711-AR710&lt;=0,"",(AR711-AR710)*1000),100)</f>
        <v/>
      </c>
      <c r="AU711" s="7" t="str">
        <f>IFERROR(IF(AR711-AR710&lt;=0,"",AT711/SQRT(Table_pg7[[#This Row],[Удельное сопротивление грунта, Ом·м]])),AT711/SQRT(Table_pg7[[#This Row],[Удельное сопротивление грунта, Ом·м]]))</f>
        <v/>
      </c>
      <c r="AW711" s="42"/>
      <c r="AX711" s="44"/>
      <c r="AY711" s="43"/>
      <c r="AZ711" s="7" t="str">
        <f>IFERROR(IF(AX711-AX710&lt;=0,"",(AX711-AX710)*1000),100)</f>
        <v/>
      </c>
      <c r="BA711" s="7" t="str">
        <f>IFERROR(IF(AX711-AX710&lt;=0,"",AZ711/SQRT(Table_pg8[[#This Row],[Удельное сопротивление грунта, Ом·м]])),AZ711/SQRT(Table_pg8[[#This Row],[Удельное сопротивление грунта, Ом·м]]))</f>
        <v/>
      </c>
      <c r="BC711" s="42"/>
      <c r="BD711" s="44"/>
      <c r="BE711" s="43"/>
      <c r="BF711" s="7" t="str">
        <f>IFERROR(IF(BD711-BD710&lt;=0,"",(BD711-BD710)*1000),100)</f>
        <v/>
      </c>
      <c r="BG711" s="7" t="str">
        <f>IFERROR(IF(BD711-AX730&lt;=0,"",BF711/SQRT(Table_pg9[[#This Row],[Удельное сопротивление грунта, Ом·м]])),BF711/SQRT(Table_pg9[[#This Row],[Удельное сопротивление грунта, Ом·м]]))</f>
        <v/>
      </c>
      <c r="BI711" s="42"/>
      <c r="BJ711" s="44"/>
      <c r="BK711" s="43"/>
      <c r="BL711" s="7" t="str">
        <f>IFERROR(IF(BJ711-BJ710&lt;=0,"",(BJ711-BJ710)*1000),100)</f>
        <v/>
      </c>
      <c r="BM711" s="7" t="str">
        <f>IFERROR(IF(BJ711-BD740&lt;=0,"",BL711/SQRT(Table_pg10[[#This Row],[Удельное сопротивление грунта, Ом·м]])),BL711/SQRT(Table_pg10[[#This Row],[Удельное сопротивление грунта, Ом·м]]))</f>
        <v/>
      </c>
    </row>
    <row r="712" spans="1:65">
      <c r="A712" s="62"/>
      <c r="B712" s="44"/>
      <c r="C712" s="43"/>
      <c r="D712" s="7" t="str">
        <f t="shared" si="95"/>
        <v/>
      </c>
      <c r="E712" s="7" t="str">
        <f>IFERROR(IF(B712-B711&lt;=0,"",D712/SQRT(Table_pg[[#This Row],[Удельное сопротивление грунта, Ом·м]])),D712/SQRT(Table_pg[[#This Row],[Удельное сопротивление грунта, Ом·м]]))</f>
        <v/>
      </c>
      <c r="G712" s="38"/>
      <c r="H712" s="58"/>
      <c r="I712" s="55"/>
      <c r="J712" s="53" t="str">
        <f t="shared" si="96"/>
        <v/>
      </c>
      <c r="K712" s="7" t="str">
        <f>IFERROR(IF(H712-H711&lt;=0,"",J712/SQRT(Table_pg1[[#This Row],[Удельное сопротивление грунта, Ом·м]])),J712/SQRT(Table_pg1[[#This Row],[Удельное сопротивление грунта, Ом·м]]))</f>
        <v/>
      </c>
      <c r="M712" s="62"/>
      <c r="N712" s="44"/>
      <c r="O712" s="43"/>
      <c r="P712" s="7" t="str">
        <f t="shared" si="97"/>
        <v/>
      </c>
      <c r="Q712" s="7" t="str">
        <f>IFERROR(IF(N712-N711&lt;=0,"",P712/SQRT(Table_pg2[[#This Row],[Удельное сопротивление грунта, Ом·м]])),P712/SQRT(Table_pg2[[#This Row],[Удельное сопротивление грунта, Ом·м]]))</f>
        <v/>
      </c>
      <c r="S712" s="62"/>
      <c r="T712" s="44"/>
      <c r="U712" s="43"/>
      <c r="V712" s="7" t="str">
        <f>IFERROR(IF(T712-T711&lt;=0,"",(T712-T711)*1000),100)</f>
        <v/>
      </c>
      <c r="W712" s="7" t="str">
        <f>IFERROR(IF(T712-T711&lt;=0,"",V712/SQRT(Table_pg3[[#This Row],[Удельное сопротивление грунта, Ом·м]])),V712/SQRT(Table_pg3[[#This Row],[Удельное сопротивление грунта, Ом·м]]))</f>
        <v/>
      </c>
      <c r="Y712" s="62"/>
      <c r="Z712" s="44"/>
      <c r="AA712" s="43"/>
      <c r="AB712" s="7" t="str">
        <f>IFERROR(IF(Z712-Z711&lt;=0,"",(Z712-Z711)*1000),100)</f>
        <v/>
      </c>
      <c r="AC712" s="7" t="str">
        <f>IFERROR(IF(Z712-Z711&lt;=0,"",AB712/SQRT(Table_pg4[[#This Row],[Удельное сопротивление грунта, Ом·м]])),AB712/SQRT(Table_pg4[[#This Row],[Удельное сопротивление грунта, Ом·м]]))</f>
        <v/>
      </c>
      <c r="AE712" s="62"/>
      <c r="AF712" s="44"/>
      <c r="AG712" s="43"/>
      <c r="AH712" s="7" t="str">
        <f>IFERROR(IF(AF712-AF711&lt;=0,"",(AF712-AF711)*1000),100)</f>
        <v/>
      </c>
      <c r="AI712" s="7" t="str">
        <f>IFERROR(IF(AF712-AF711&lt;=0,"",AH712/SQRT(Table_pg5[[#This Row],[Удельное сопротивление грунта, Ом·м]])),AH712/SQRT(Table_pg5[[#This Row],[Удельное сопротивление грунта, Ом·м]]))</f>
        <v/>
      </c>
      <c r="AK712" s="62"/>
      <c r="AL712" s="44"/>
      <c r="AM712" s="43"/>
      <c r="AN712" s="7" t="str">
        <f>IFERROR(IF(AL712-AL711&lt;=0,"",(AL712-AL711)*1000),100)</f>
        <v/>
      </c>
      <c r="AO712" s="7" t="str">
        <f>IFERROR(IF(AL712-AL711&lt;=0,"",AN712/SQRT(Table_pg5[[#This Row],[Удельное сопротивление грунта, Ом·м]])),AN712/SQRT(Table_pg5[[#This Row],[Удельное сопротивление грунта, Ом·м]]))</f>
        <v/>
      </c>
      <c r="AQ712" s="62"/>
      <c r="AR712" s="44"/>
      <c r="AS712" s="43"/>
      <c r="AT712" s="7" t="str">
        <f>IFERROR(IF(AR712-AR711&lt;=0,"",(AR712-AR711)*1000),100)</f>
        <v/>
      </c>
      <c r="AU712" s="7" t="str">
        <f>IFERROR(IF(AR712-AR711&lt;=0,"",AT712/SQRT(Table_pg7[[#This Row],[Удельное сопротивление грунта, Ом·м]])),AT712/SQRT(Table_pg7[[#This Row],[Удельное сопротивление грунта, Ом·м]]))</f>
        <v/>
      </c>
      <c r="AW712" s="62"/>
      <c r="AX712" s="44"/>
      <c r="AY712" s="43"/>
      <c r="AZ712" s="7" t="str">
        <f>IFERROR(IF(AX712-AX711&lt;=0,"",(AX712-AX711)*1000),100)</f>
        <v/>
      </c>
      <c r="BA712" s="7" t="str">
        <f>IFERROR(IF(AX712-AX711&lt;=0,"",AZ712/SQRT(Table_pg8[[#This Row],[Удельное сопротивление грунта, Ом·м]])),AZ712/SQRT(Table_pg8[[#This Row],[Удельное сопротивление грунта, Ом·м]]))</f>
        <v/>
      </c>
      <c r="BC712" s="62"/>
      <c r="BD712" s="44"/>
      <c r="BE712" s="43"/>
      <c r="BF712" s="7" t="str">
        <f>IFERROR(IF(BD712-BD711&lt;=0,"",(BD712-BD711)*1000),100)</f>
        <v/>
      </c>
      <c r="BG712" s="7" t="str">
        <f>IFERROR(IF(BD712-AX731&lt;=0,"",BF712/SQRT(Table_pg9[[#This Row],[Удельное сопротивление грунта, Ом·м]])),BF712/SQRT(Table_pg9[[#This Row],[Удельное сопротивление грунта, Ом·м]]))</f>
        <v/>
      </c>
      <c r="BI712" s="62"/>
      <c r="BJ712" s="44"/>
      <c r="BK712" s="43"/>
      <c r="BL712" s="7" t="str">
        <f>IFERROR(IF(BJ712-BJ711&lt;=0,"",(BJ712-BJ711)*1000),100)</f>
        <v/>
      </c>
      <c r="BM712" s="7" t="str">
        <f>IFERROR(IF(BJ712-BD741&lt;=0,"",BL712/SQRT(Table_pg10[[#This Row],[Удельное сопротивление грунта, Ом·м]])),BL712/SQRT(Table_pg10[[#This Row],[Удельное сопротивление грунта, Ом·м]]))</f>
        <v/>
      </c>
    </row>
    <row r="713" spans="1:65">
      <c r="A713" s="42"/>
      <c r="B713" s="44"/>
      <c r="C713" s="43"/>
      <c r="D713" s="7" t="str">
        <f t="shared" si="95"/>
        <v/>
      </c>
      <c r="E713" s="7" t="str">
        <f>IFERROR(IF(B713-B712&lt;=0,"",D713/SQRT(Table_pg[[#This Row],[Удельное сопротивление грунта, Ом·м]])),D713/SQRT(Table_pg[[#This Row],[Удельное сопротивление грунта, Ом·м]]))</f>
        <v/>
      </c>
      <c r="G713" s="49"/>
      <c r="H713" s="59"/>
      <c r="I713" s="56"/>
      <c r="J713" s="52" t="str">
        <f t="shared" si="96"/>
        <v/>
      </c>
      <c r="K713" s="7" t="str">
        <f>IFERROR(IF(H713-H712&lt;=0,"",J713/SQRT(Table_pg1[[#This Row],[Удельное сопротивление грунта, Ом·м]])),J713/SQRT(Table_pg1[[#This Row],[Удельное сопротивление грунта, Ом·м]]))</f>
        <v/>
      </c>
      <c r="M713" s="42"/>
      <c r="N713" s="44"/>
      <c r="O713" s="43"/>
      <c r="P713" s="7" t="str">
        <f t="shared" si="97"/>
        <v/>
      </c>
      <c r="Q713" s="7" t="str">
        <f>IFERROR(IF(N713-N712&lt;=0,"",P713/SQRT(Table_pg2[[#This Row],[Удельное сопротивление грунта, Ом·м]])),P713/SQRT(Table_pg2[[#This Row],[Удельное сопротивление грунта, Ом·м]]))</f>
        <v/>
      </c>
      <c r="S713" s="42"/>
      <c r="T713" s="44"/>
      <c r="U713" s="43"/>
      <c r="V713" s="7" t="str">
        <f>IFERROR(IF(T713-T712&lt;=0,"",(T713-T712)*1000),100)</f>
        <v/>
      </c>
      <c r="W713" s="7" t="str">
        <f>IFERROR(IF(T713-T712&lt;=0,"",V713/SQRT(Table_pg3[[#This Row],[Удельное сопротивление грунта, Ом·м]])),V713/SQRT(Table_pg3[[#This Row],[Удельное сопротивление грунта, Ом·м]]))</f>
        <v/>
      </c>
      <c r="Y713" s="42"/>
      <c r="Z713" s="44"/>
      <c r="AA713" s="43"/>
      <c r="AB713" s="7" t="str">
        <f>IFERROR(IF(Z713-Z712&lt;=0,"",(Z713-Z712)*1000),100)</f>
        <v/>
      </c>
      <c r="AC713" s="7" t="str">
        <f>IFERROR(IF(Z713-Z712&lt;=0,"",AB713/SQRT(Table_pg4[[#This Row],[Удельное сопротивление грунта, Ом·м]])),AB713/SQRT(Table_pg4[[#This Row],[Удельное сопротивление грунта, Ом·м]]))</f>
        <v/>
      </c>
      <c r="AE713" s="42"/>
      <c r="AF713" s="44"/>
      <c r="AG713" s="43"/>
      <c r="AH713" s="7" t="str">
        <f>IFERROR(IF(AF713-AF712&lt;=0,"",(AF713-AF712)*1000),100)</f>
        <v/>
      </c>
      <c r="AI713" s="7" t="str">
        <f>IFERROR(IF(AF713-AF712&lt;=0,"",AH713/SQRT(Table_pg5[[#This Row],[Удельное сопротивление грунта, Ом·м]])),AH713/SQRT(Table_pg5[[#This Row],[Удельное сопротивление грунта, Ом·м]]))</f>
        <v/>
      </c>
      <c r="AK713" s="42"/>
      <c r="AL713" s="44"/>
      <c r="AM713" s="43"/>
      <c r="AN713" s="7" t="str">
        <f>IFERROR(IF(AL713-AL712&lt;=0,"",(AL713-AL712)*1000),100)</f>
        <v/>
      </c>
      <c r="AO713" s="7" t="str">
        <f>IFERROR(IF(AL713-AL712&lt;=0,"",AN713/SQRT(Table_pg5[[#This Row],[Удельное сопротивление грунта, Ом·м]])),AN713/SQRT(Table_pg5[[#This Row],[Удельное сопротивление грунта, Ом·м]]))</f>
        <v/>
      </c>
      <c r="AQ713" s="42"/>
      <c r="AR713" s="44"/>
      <c r="AS713" s="43"/>
      <c r="AT713" s="7" t="str">
        <f>IFERROR(IF(AR713-AR712&lt;=0,"",(AR713-AR712)*1000),100)</f>
        <v/>
      </c>
      <c r="AU713" s="7" t="str">
        <f>IFERROR(IF(AR713-AR712&lt;=0,"",AT713/SQRT(Table_pg7[[#This Row],[Удельное сопротивление грунта, Ом·м]])),AT713/SQRT(Table_pg7[[#This Row],[Удельное сопротивление грунта, Ом·м]]))</f>
        <v/>
      </c>
      <c r="AW713" s="42"/>
      <c r="AX713" s="44"/>
      <c r="AY713" s="43"/>
      <c r="AZ713" s="7" t="str">
        <f>IFERROR(IF(AX713-AX712&lt;=0,"",(AX713-AX712)*1000),100)</f>
        <v/>
      </c>
      <c r="BA713" s="7" t="str">
        <f>IFERROR(IF(AX713-AX712&lt;=0,"",AZ713/SQRT(Table_pg8[[#This Row],[Удельное сопротивление грунта, Ом·м]])),AZ713/SQRT(Table_pg8[[#This Row],[Удельное сопротивление грунта, Ом·м]]))</f>
        <v/>
      </c>
      <c r="BC713" s="42"/>
      <c r="BD713" s="44"/>
      <c r="BE713" s="43"/>
      <c r="BF713" s="7" t="str">
        <f>IFERROR(IF(BD713-BD712&lt;=0,"",(BD713-BD712)*1000),100)</f>
        <v/>
      </c>
      <c r="BG713" s="7" t="str">
        <f>IFERROR(IF(BD713-AX732&lt;=0,"",BF713/SQRT(Table_pg9[[#This Row],[Удельное сопротивление грунта, Ом·м]])),BF713/SQRT(Table_pg9[[#This Row],[Удельное сопротивление грунта, Ом·м]]))</f>
        <v/>
      </c>
      <c r="BI713" s="42"/>
      <c r="BJ713" s="44"/>
      <c r="BK713" s="43"/>
      <c r="BL713" s="7" t="str">
        <f>IFERROR(IF(BJ713-BJ712&lt;=0,"",(BJ713-BJ712)*1000),100)</f>
        <v/>
      </c>
      <c r="BM713" s="7" t="str">
        <f>IFERROR(IF(BJ713-BD742&lt;=0,"",BL713/SQRT(Table_pg10[[#This Row],[Удельное сопротивление грунта, Ом·м]])),BL713/SQRT(Table_pg10[[#This Row],[Удельное сопротивление грунта, Ом·м]]))</f>
        <v/>
      </c>
    </row>
    <row r="714" spans="1:65">
      <c r="A714" s="62"/>
      <c r="B714" s="44"/>
      <c r="C714" s="43"/>
      <c r="D714" s="7" t="str">
        <f t="shared" si="95"/>
        <v/>
      </c>
      <c r="E714" s="7" t="str">
        <f>IFERROR(IF(B714-B713&lt;=0,"",D714/SQRT(Table_pg[[#This Row],[Удельное сопротивление грунта, Ом·м]])),D714/SQRT(Table_pg[[#This Row],[Удельное сопротивление грунта, Ом·м]]))</f>
        <v/>
      </c>
      <c r="G714" s="38"/>
      <c r="H714" s="58"/>
      <c r="I714" s="55"/>
      <c r="J714" s="53" t="str">
        <f t="shared" si="96"/>
        <v/>
      </c>
      <c r="K714" s="7" t="str">
        <f>IFERROR(IF(H714-H713&lt;=0,"",J714/SQRT(Table_pg1[[#This Row],[Удельное сопротивление грунта, Ом·м]])),J714/SQRT(Table_pg1[[#This Row],[Удельное сопротивление грунта, Ом·м]]))</f>
        <v/>
      </c>
      <c r="M714" s="62"/>
      <c r="N714" s="44"/>
      <c r="O714" s="43"/>
      <c r="P714" s="7" t="str">
        <f t="shared" si="97"/>
        <v/>
      </c>
      <c r="Q714" s="7" t="str">
        <f>IFERROR(IF(N714-N713&lt;=0,"",P714/SQRT(Table_pg2[[#This Row],[Удельное сопротивление грунта, Ом·м]])),P714/SQRT(Table_pg2[[#This Row],[Удельное сопротивление грунта, Ом·м]]))</f>
        <v/>
      </c>
      <c r="S714" s="62"/>
      <c r="T714" s="44"/>
      <c r="U714" s="43"/>
      <c r="V714" s="7" t="str">
        <f>IFERROR(IF(T714-T713&lt;=0,"",(T714-T713)*1000),100)</f>
        <v/>
      </c>
      <c r="W714" s="7" t="str">
        <f>IFERROR(IF(T714-T713&lt;=0,"",V714/SQRT(Table_pg3[[#This Row],[Удельное сопротивление грунта, Ом·м]])),V714/SQRT(Table_pg3[[#This Row],[Удельное сопротивление грунта, Ом·м]]))</f>
        <v/>
      </c>
      <c r="Y714" s="62"/>
      <c r="Z714" s="44"/>
      <c r="AA714" s="43"/>
      <c r="AB714" s="7" t="str">
        <f>IFERROR(IF(Z714-Z713&lt;=0,"",(Z714-Z713)*1000),100)</f>
        <v/>
      </c>
      <c r="AC714" s="7" t="str">
        <f>IFERROR(IF(Z714-Z713&lt;=0,"",AB714/SQRT(Table_pg4[[#This Row],[Удельное сопротивление грунта, Ом·м]])),AB714/SQRT(Table_pg4[[#This Row],[Удельное сопротивление грунта, Ом·м]]))</f>
        <v/>
      </c>
      <c r="AE714" s="62"/>
      <c r="AF714" s="44"/>
      <c r="AG714" s="43"/>
      <c r="AH714" s="7" t="str">
        <f>IFERROR(IF(AF714-AF713&lt;=0,"",(AF714-AF713)*1000),100)</f>
        <v/>
      </c>
      <c r="AI714" s="7" t="str">
        <f>IFERROR(IF(AF714-AF713&lt;=0,"",AH714/SQRT(Table_pg5[[#This Row],[Удельное сопротивление грунта, Ом·м]])),AH714/SQRT(Table_pg5[[#This Row],[Удельное сопротивление грунта, Ом·м]]))</f>
        <v/>
      </c>
      <c r="AK714" s="62"/>
      <c r="AL714" s="44"/>
      <c r="AM714" s="43"/>
      <c r="AN714" s="7" t="str">
        <f>IFERROR(IF(AL714-AL713&lt;=0,"",(AL714-AL713)*1000),100)</f>
        <v/>
      </c>
      <c r="AO714" s="7" t="str">
        <f>IFERROR(IF(AL714-AL713&lt;=0,"",AN714/SQRT(Table_pg5[[#This Row],[Удельное сопротивление грунта, Ом·м]])),AN714/SQRT(Table_pg5[[#This Row],[Удельное сопротивление грунта, Ом·м]]))</f>
        <v/>
      </c>
      <c r="AQ714" s="62"/>
      <c r="AR714" s="44"/>
      <c r="AS714" s="43"/>
      <c r="AT714" s="7" t="str">
        <f>IFERROR(IF(AR714-AR713&lt;=0,"",(AR714-AR713)*1000),100)</f>
        <v/>
      </c>
      <c r="AU714" s="7" t="str">
        <f>IFERROR(IF(AR714-AR713&lt;=0,"",AT714/SQRT(Table_pg7[[#This Row],[Удельное сопротивление грунта, Ом·м]])),AT714/SQRT(Table_pg7[[#This Row],[Удельное сопротивление грунта, Ом·м]]))</f>
        <v/>
      </c>
      <c r="AW714" s="62"/>
      <c r="AX714" s="44"/>
      <c r="AY714" s="43"/>
      <c r="AZ714" s="7" t="str">
        <f>IFERROR(IF(AX714-AX713&lt;=0,"",(AX714-AX713)*1000),100)</f>
        <v/>
      </c>
      <c r="BA714" s="7" t="str">
        <f>IFERROR(IF(AX714-AX713&lt;=0,"",AZ714/SQRT(Table_pg8[[#This Row],[Удельное сопротивление грунта, Ом·м]])),AZ714/SQRT(Table_pg8[[#This Row],[Удельное сопротивление грунта, Ом·м]]))</f>
        <v/>
      </c>
      <c r="BC714" s="62"/>
      <c r="BD714" s="44"/>
      <c r="BE714" s="43"/>
      <c r="BF714" s="7" t="str">
        <f>IFERROR(IF(BD714-BD713&lt;=0,"",(BD714-BD713)*1000),100)</f>
        <v/>
      </c>
      <c r="BG714" s="7" t="str">
        <f>IFERROR(IF(BD714-AX733&lt;=0,"",BF714/SQRT(Table_pg9[[#This Row],[Удельное сопротивление грунта, Ом·м]])),BF714/SQRT(Table_pg9[[#This Row],[Удельное сопротивление грунта, Ом·м]]))</f>
        <v/>
      </c>
      <c r="BI714" s="62"/>
      <c r="BJ714" s="44"/>
      <c r="BK714" s="43"/>
      <c r="BL714" s="7" t="str">
        <f>IFERROR(IF(BJ714-BJ713&lt;=0,"",(BJ714-BJ713)*1000),100)</f>
        <v/>
      </c>
      <c r="BM714" s="7" t="str">
        <f>IFERROR(IF(BJ714-BD743&lt;=0,"",BL714/SQRT(Table_pg10[[#This Row],[Удельное сопротивление грунта, Ом·м]])),BL714/SQRT(Table_pg10[[#This Row],[Удельное сопротивление грунта, Ом·м]]))</f>
        <v/>
      </c>
    </row>
    <row r="715" spans="1:65">
      <c r="A715" s="42"/>
      <c r="B715" s="44"/>
      <c r="C715" s="43"/>
      <c r="D715" s="7" t="str">
        <f t="shared" si="95"/>
        <v/>
      </c>
      <c r="E715" s="7" t="str">
        <f>IFERROR(IF(B715-B714&lt;=0,"",D715/SQRT(Table_pg[[#This Row],[Удельное сопротивление грунта, Ом·м]])),D715/SQRT(Table_pg[[#This Row],[Удельное сопротивление грунта, Ом·м]]))</f>
        <v/>
      </c>
      <c r="G715" s="49"/>
      <c r="H715" s="59"/>
      <c r="I715" s="56"/>
      <c r="J715" s="52" t="str">
        <f t="shared" si="96"/>
        <v/>
      </c>
      <c r="K715" s="7" t="str">
        <f>IFERROR(IF(H715-H714&lt;=0,"",J715/SQRT(Table_pg1[[#This Row],[Удельное сопротивление грунта, Ом·м]])),J715/SQRT(Table_pg1[[#This Row],[Удельное сопротивление грунта, Ом·м]]))</f>
        <v/>
      </c>
      <c r="M715" s="42"/>
      <c r="N715" s="44"/>
      <c r="O715" s="43"/>
      <c r="P715" s="7" t="str">
        <f t="shared" si="97"/>
        <v/>
      </c>
      <c r="Q715" s="7" t="str">
        <f>IFERROR(IF(N715-N714&lt;=0,"",P715/SQRT(Table_pg2[[#This Row],[Удельное сопротивление грунта, Ом·м]])),P715/SQRT(Table_pg2[[#This Row],[Удельное сопротивление грунта, Ом·м]]))</f>
        <v/>
      </c>
      <c r="S715" s="42"/>
      <c r="T715" s="44"/>
      <c r="U715" s="43"/>
      <c r="V715" s="7" t="str">
        <f>IFERROR(IF(T715-T714&lt;=0,"",(T715-T714)*1000),100)</f>
        <v/>
      </c>
      <c r="W715" s="7" t="str">
        <f>IFERROR(IF(T715-T714&lt;=0,"",V715/SQRT(Table_pg3[[#This Row],[Удельное сопротивление грунта, Ом·м]])),V715/SQRT(Table_pg3[[#This Row],[Удельное сопротивление грунта, Ом·м]]))</f>
        <v/>
      </c>
      <c r="Y715" s="42"/>
      <c r="Z715" s="44"/>
      <c r="AA715" s="43"/>
      <c r="AB715" s="7" t="str">
        <f>IFERROR(IF(Z715-Z714&lt;=0,"",(Z715-Z714)*1000),100)</f>
        <v/>
      </c>
      <c r="AC715" s="7" t="str">
        <f>IFERROR(IF(Z715-Z714&lt;=0,"",AB715/SQRT(Table_pg4[[#This Row],[Удельное сопротивление грунта, Ом·м]])),AB715/SQRT(Table_pg4[[#This Row],[Удельное сопротивление грунта, Ом·м]]))</f>
        <v/>
      </c>
      <c r="AE715" s="42"/>
      <c r="AF715" s="44"/>
      <c r="AG715" s="43"/>
      <c r="AH715" s="7" t="str">
        <f>IFERROR(IF(AF715-AF714&lt;=0,"",(AF715-AF714)*1000),100)</f>
        <v/>
      </c>
      <c r="AI715" s="7" t="str">
        <f>IFERROR(IF(AF715-AF714&lt;=0,"",AH715/SQRT(Table_pg5[[#This Row],[Удельное сопротивление грунта, Ом·м]])),AH715/SQRT(Table_pg5[[#This Row],[Удельное сопротивление грунта, Ом·м]]))</f>
        <v/>
      </c>
      <c r="AK715" s="42"/>
      <c r="AL715" s="44"/>
      <c r="AM715" s="43"/>
      <c r="AN715" s="7" t="str">
        <f>IFERROR(IF(AL715-AL714&lt;=0,"",(AL715-AL714)*1000),100)</f>
        <v/>
      </c>
      <c r="AO715" s="7" t="str">
        <f>IFERROR(IF(AL715-AL714&lt;=0,"",AN715/SQRT(Table_pg5[[#This Row],[Удельное сопротивление грунта, Ом·м]])),AN715/SQRT(Table_pg5[[#This Row],[Удельное сопротивление грунта, Ом·м]]))</f>
        <v/>
      </c>
      <c r="AQ715" s="42"/>
      <c r="AR715" s="44"/>
      <c r="AS715" s="43"/>
      <c r="AT715" s="7" t="str">
        <f>IFERROR(IF(AR715-AR714&lt;=0,"",(AR715-AR714)*1000),100)</f>
        <v/>
      </c>
      <c r="AU715" s="7" t="str">
        <f>IFERROR(IF(AR715-AR714&lt;=0,"",AT715/SQRT(Table_pg7[[#This Row],[Удельное сопротивление грунта, Ом·м]])),AT715/SQRT(Table_pg7[[#This Row],[Удельное сопротивление грунта, Ом·м]]))</f>
        <v/>
      </c>
      <c r="AW715" s="42"/>
      <c r="AX715" s="44"/>
      <c r="AY715" s="43"/>
      <c r="AZ715" s="7" t="str">
        <f>IFERROR(IF(AX715-AX714&lt;=0,"",(AX715-AX714)*1000),100)</f>
        <v/>
      </c>
      <c r="BA715" s="7" t="str">
        <f>IFERROR(IF(AX715-AX714&lt;=0,"",AZ715/SQRT(Table_pg8[[#This Row],[Удельное сопротивление грунта, Ом·м]])),AZ715/SQRT(Table_pg8[[#This Row],[Удельное сопротивление грунта, Ом·м]]))</f>
        <v/>
      </c>
      <c r="BC715" s="42"/>
      <c r="BD715" s="44"/>
      <c r="BE715" s="43"/>
      <c r="BF715" s="7" t="str">
        <f>IFERROR(IF(BD715-BD714&lt;=0,"",(BD715-BD714)*1000),100)</f>
        <v/>
      </c>
      <c r="BG715" s="7" t="str">
        <f>IFERROR(IF(BD715-AX734&lt;=0,"",BF715/SQRT(Table_pg9[[#This Row],[Удельное сопротивление грунта, Ом·м]])),BF715/SQRT(Table_pg9[[#This Row],[Удельное сопротивление грунта, Ом·м]]))</f>
        <v/>
      </c>
      <c r="BI715" s="42"/>
      <c r="BJ715" s="44"/>
      <c r="BK715" s="43"/>
      <c r="BL715" s="7" t="str">
        <f>IFERROR(IF(BJ715-BJ714&lt;=0,"",(BJ715-BJ714)*1000),100)</f>
        <v/>
      </c>
      <c r="BM715" s="7" t="str">
        <f>IFERROR(IF(BJ715-BD744&lt;=0,"",BL715/SQRT(Table_pg10[[#This Row],[Удельное сопротивление грунта, Ом·м]])),BL715/SQRT(Table_pg10[[#This Row],[Удельное сопротивление грунта, Ом·м]]))</f>
        <v/>
      </c>
    </row>
    <row r="716" spans="1:65">
      <c r="D716" s="64"/>
      <c r="J716" s="64"/>
      <c r="P716" s="64"/>
      <c r="V716" s="64"/>
      <c r="AB716" s="64"/>
      <c r="AH716" s="64"/>
      <c r="AN716" s="64"/>
      <c r="AT716" s="64"/>
      <c r="AZ716" s="64"/>
      <c r="BF716" s="64"/>
      <c r="BL716" s="64"/>
    </row>
    <row r="717" spans="1:65">
      <c r="D717" s="64"/>
      <c r="J717" s="64"/>
      <c r="P717" s="64"/>
      <c r="V717" s="64"/>
      <c r="AB717" s="64"/>
      <c r="AH717" s="64"/>
      <c r="AN717" s="64"/>
      <c r="AT717" s="64"/>
      <c r="AZ717" s="64"/>
      <c r="BF717" s="64"/>
      <c r="BL717" s="64"/>
    </row>
    <row r="718" spans="1:65">
      <c r="D718" s="64"/>
      <c r="J718" s="64"/>
      <c r="P718" s="64"/>
      <c r="V718" s="64"/>
      <c r="AB718" s="64"/>
      <c r="AH718" s="64"/>
      <c r="AN718" s="64"/>
      <c r="AT718" s="64"/>
      <c r="AZ718" s="64"/>
      <c r="BF718" s="64"/>
      <c r="BL718" s="64"/>
    </row>
    <row r="719" spans="1:65">
      <c r="D719" s="64"/>
      <c r="J719" s="64"/>
      <c r="P719" s="64"/>
      <c r="V719" s="64"/>
      <c r="AB719" s="64"/>
      <c r="AH719" s="64"/>
      <c r="AN719" s="64"/>
      <c r="AT719" s="64"/>
      <c r="AZ719" s="64"/>
      <c r="BF719" s="64"/>
      <c r="BL719" s="64"/>
    </row>
    <row r="720" spans="1:65">
      <c r="D720" s="64"/>
      <c r="J720" s="64"/>
      <c r="P720" s="64"/>
      <c r="V720" s="64"/>
      <c r="AB720" s="64"/>
      <c r="AH720" s="64"/>
      <c r="AN720" s="64"/>
      <c r="AT720" s="64"/>
      <c r="AZ720" s="64"/>
      <c r="BF720" s="64"/>
      <c r="BL720" s="64"/>
    </row>
    <row r="721" spans="4:64">
      <c r="D721" s="64"/>
      <c r="J721" s="64"/>
      <c r="P721" s="64"/>
      <c r="V721" s="64"/>
      <c r="AB721" s="64"/>
      <c r="AH721" s="64"/>
      <c r="AN721" s="64"/>
      <c r="AT721" s="64"/>
      <c r="AZ721" s="64"/>
      <c r="BF721" s="64"/>
      <c r="BL721" s="64"/>
    </row>
    <row r="722" spans="4:64">
      <c r="D722" s="64"/>
      <c r="J722" s="64"/>
      <c r="P722" s="64"/>
      <c r="V722" s="64"/>
      <c r="AB722" s="64"/>
      <c r="AH722" s="64"/>
      <c r="AN722" s="64"/>
      <c r="AT722" s="64"/>
      <c r="AZ722" s="64"/>
      <c r="BF722" s="64"/>
      <c r="BL722" s="64"/>
    </row>
    <row r="723" spans="4:64">
      <c r="D723" s="64"/>
      <c r="J723" s="64"/>
      <c r="P723" s="64"/>
      <c r="V723" s="64"/>
      <c r="AB723" s="64"/>
      <c r="AH723" s="64"/>
      <c r="AN723" s="64"/>
      <c r="AT723" s="64"/>
      <c r="AZ723" s="64"/>
      <c r="BF723" s="64"/>
      <c r="BL723" s="64"/>
    </row>
    <row r="724" spans="4:64">
      <c r="D724" s="64"/>
      <c r="J724" s="64"/>
      <c r="P724" s="64"/>
      <c r="V724" s="64"/>
      <c r="AB724" s="64"/>
      <c r="AH724" s="64"/>
      <c r="AN724" s="64"/>
      <c r="AT724" s="64"/>
      <c r="AZ724" s="64"/>
      <c r="BF724" s="64"/>
      <c r="BL724" s="64"/>
    </row>
    <row r="725" spans="4:64">
      <c r="D725" s="64"/>
      <c r="J725" s="64"/>
      <c r="P725" s="64"/>
      <c r="V725" s="64"/>
      <c r="AB725" s="64"/>
      <c r="AH725" s="64"/>
      <c r="AN725" s="64"/>
      <c r="AT725" s="64"/>
      <c r="AZ725" s="64"/>
      <c r="BF725" s="64"/>
      <c r="BL725" s="64"/>
    </row>
    <row r="726" spans="4:64">
      <c r="D726" s="64"/>
      <c r="J726" s="64"/>
      <c r="P726" s="64"/>
      <c r="V726" s="64"/>
      <c r="AB726" s="64"/>
      <c r="AH726" s="64"/>
      <c r="AN726" s="64"/>
      <c r="AT726" s="64"/>
      <c r="AZ726" s="64"/>
      <c r="BF726" s="64"/>
      <c r="BL726" s="64"/>
    </row>
    <row r="727" spans="4:64">
      <c r="D727" s="64"/>
      <c r="J727" s="64"/>
      <c r="P727" s="64"/>
      <c r="V727" s="64"/>
      <c r="AB727" s="64"/>
      <c r="AH727" s="64"/>
      <c r="AN727" s="64"/>
      <c r="AT727" s="64"/>
      <c r="AZ727" s="64"/>
      <c r="BF727" s="64"/>
      <c r="BL727" s="64"/>
    </row>
    <row r="728" spans="4:64">
      <c r="D728" s="64"/>
      <c r="J728" s="64"/>
      <c r="P728" s="64"/>
      <c r="V728" s="64"/>
      <c r="AB728" s="64"/>
      <c r="AH728" s="64"/>
      <c r="AN728" s="64"/>
      <c r="AT728" s="64"/>
      <c r="AZ728" s="64"/>
      <c r="BF728" s="64"/>
      <c r="BL728" s="64"/>
    </row>
    <row r="729" spans="4:64">
      <c r="D729" s="64"/>
      <c r="J729" s="64"/>
      <c r="P729" s="64"/>
      <c r="V729" s="64"/>
      <c r="AB729" s="64"/>
      <c r="AH729" s="64"/>
      <c r="AN729" s="64"/>
      <c r="AT729" s="64"/>
      <c r="AZ729" s="64"/>
      <c r="BF729" s="64"/>
      <c r="BL729" s="64"/>
    </row>
    <row r="730" spans="4:64">
      <c r="D730" s="64"/>
      <c r="J730" s="64"/>
      <c r="P730" s="64"/>
      <c r="V730" s="64"/>
      <c r="AB730" s="64"/>
      <c r="AH730" s="64"/>
      <c r="AN730" s="64"/>
      <c r="AT730" s="64"/>
      <c r="AZ730" s="64"/>
      <c r="BF730" s="64"/>
      <c r="BL730" s="64"/>
    </row>
    <row r="731" spans="4:64">
      <c r="D731" s="64"/>
      <c r="J731" s="64"/>
      <c r="P731" s="64"/>
      <c r="V731" s="64"/>
      <c r="AB731" s="64"/>
      <c r="AH731" s="64"/>
      <c r="AN731" s="64"/>
      <c r="AT731" s="64"/>
      <c r="AZ731" s="64"/>
      <c r="BF731" s="64"/>
      <c r="BL731" s="64"/>
    </row>
    <row r="732" spans="4:64">
      <c r="D732" s="64"/>
      <c r="J732" s="64"/>
      <c r="P732" s="64"/>
      <c r="V732" s="64"/>
      <c r="AB732" s="64"/>
      <c r="AH732" s="64"/>
      <c r="AN732" s="64"/>
      <c r="AT732" s="64"/>
      <c r="AZ732" s="64"/>
      <c r="BF732" s="64"/>
      <c r="BL732" s="64"/>
    </row>
    <row r="733" spans="4:64">
      <c r="D733" s="64"/>
      <c r="J733" s="64"/>
      <c r="P733" s="64"/>
      <c r="V733" s="64"/>
      <c r="AB733" s="64"/>
      <c r="AH733" s="64"/>
      <c r="AN733" s="64"/>
      <c r="AT733" s="64"/>
      <c r="AZ733" s="64"/>
      <c r="BF733" s="64"/>
      <c r="BL733" s="64"/>
    </row>
    <row r="734" spans="4:64">
      <c r="D734" s="64"/>
      <c r="J734" s="64"/>
      <c r="P734" s="64"/>
      <c r="V734" s="64"/>
      <c r="AB734" s="64"/>
      <c r="AH734" s="64"/>
      <c r="AN734" s="64"/>
      <c r="AT734" s="64"/>
      <c r="AZ734" s="64"/>
      <c r="BF734" s="64"/>
      <c r="BL734" s="64"/>
    </row>
    <row r="735" spans="4:64">
      <c r="D735" s="64"/>
      <c r="J735" s="64"/>
      <c r="P735" s="64"/>
      <c r="V735" s="64"/>
      <c r="AB735" s="64"/>
      <c r="AH735" s="64"/>
      <c r="AN735" s="64"/>
      <c r="AT735" s="64"/>
      <c r="AZ735" s="64"/>
      <c r="BF735" s="64"/>
      <c r="BL735" s="64"/>
    </row>
    <row r="736" spans="4:64">
      <c r="D736" s="64"/>
      <c r="J736" s="64"/>
      <c r="P736" s="64"/>
      <c r="V736" s="64"/>
      <c r="AB736" s="64"/>
      <c r="AH736" s="64"/>
      <c r="AN736" s="64"/>
      <c r="AT736" s="64"/>
      <c r="AZ736" s="64"/>
      <c r="BF736" s="64"/>
      <c r="BL736" s="64"/>
    </row>
    <row r="737" spans="4:64">
      <c r="D737" s="64"/>
      <c r="J737" s="64"/>
      <c r="P737" s="64"/>
      <c r="V737" s="64"/>
      <c r="AB737" s="64"/>
      <c r="AH737" s="64"/>
      <c r="AN737" s="64"/>
      <c r="AT737" s="64"/>
      <c r="AZ737" s="64"/>
      <c r="BF737" s="64"/>
      <c r="BL737" s="64"/>
    </row>
    <row r="738" spans="4:64">
      <c r="D738" s="64"/>
      <c r="J738" s="64"/>
      <c r="P738" s="64"/>
      <c r="V738" s="64"/>
      <c r="AB738" s="64"/>
      <c r="AH738" s="64"/>
      <c r="AN738" s="64"/>
      <c r="AT738" s="64"/>
      <c r="AZ738" s="64"/>
      <c r="BF738" s="64"/>
      <c r="BL738" s="64"/>
    </row>
    <row r="739" spans="4:64">
      <c r="D739" s="64"/>
      <c r="J739" s="64"/>
      <c r="P739" s="64"/>
      <c r="V739" s="64"/>
      <c r="AB739" s="64"/>
      <c r="AH739" s="64"/>
      <c r="AN739" s="64"/>
      <c r="AT739" s="64"/>
      <c r="AZ739" s="64"/>
      <c r="BF739" s="64"/>
      <c r="BL739" s="64"/>
    </row>
    <row r="740" spans="4:64">
      <c r="D740" s="64"/>
      <c r="J740" s="64"/>
      <c r="P740" s="64"/>
      <c r="V740" s="64"/>
      <c r="AB740" s="64"/>
      <c r="AH740" s="64"/>
      <c r="AN740" s="64"/>
      <c r="AT740" s="64"/>
      <c r="AZ740" s="64"/>
      <c r="BF740" s="64"/>
      <c r="BL740" s="64"/>
    </row>
    <row r="741" spans="4:64">
      <c r="D741" s="64"/>
      <c r="J741" s="64"/>
      <c r="P741" s="64"/>
      <c r="V741" s="64"/>
      <c r="AB741" s="64"/>
      <c r="AH741" s="64"/>
      <c r="AN741" s="64"/>
      <c r="AT741" s="64"/>
      <c r="AZ741" s="64"/>
      <c r="BF741" s="64"/>
      <c r="BL741" s="64"/>
    </row>
    <row r="742" spans="4:64">
      <c r="D742" s="64"/>
      <c r="J742" s="64"/>
      <c r="P742" s="64"/>
      <c r="V742" s="64"/>
      <c r="AB742" s="64"/>
      <c r="AH742" s="64"/>
      <c r="AN742" s="64"/>
      <c r="AT742" s="64"/>
      <c r="AZ742" s="64"/>
      <c r="BF742" s="64"/>
      <c r="BL742" s="64"/>
    </row>
    <row r="743" spans="4:64">
      <c r="D743" s="64"/>
      <c r="J743" s="64"/>
      <c r="P743" s="64"/>
      <c r="V743" s="64"/>
      <c r="AB743" s="64"/>
      <c r="AH743" s="64"/>
      <c r="AN743" s="64"/>
      <c r="AT743" s="64"/>
      <c r="AZ743" s="64"/>
      <c r="BF743" s="64"/>
      <c r="BL743" s="64"/>
    </row>
    <row r="744" spans="4:64">
      <c r="D744" s="64"/>
      <c r="J744" s="64"/>
      <c r="P744" s="64"/>
      <c r="V744" s="64"/>
      <c r="AB744" s="64"/>
      <c r="AH744" s="64"/>
      <c r="AN744" s="64"/>
      <c r="AT744" s="64"/>
      <c r="AZ744" s="64"/>
      <c r="BF744" s="64"/>
      <c r="BL744" s="64"/>
    </row>
    <row r="745" spans="4:64">
      <c r="D745" s="64"/>
      <c r="J745" s="64"/>
      <c r="P745" s="64"/>
      <c r="V745" s="64"/>
      <c r="AB745" s="64"/>
      <c r="AH745" s="64"/>
      <c r="AN745" s="64"/>
      <c r="AT745" s="64"/>
      <c r="AZ745" s="64"/>
      <c r="BF745" s="64"/>
      <c r="BL745" s="64"/>
    </row>
    <row r="746" spans="4:64">
      <c r="D746" s="64"/>
      <c r="J746" s="64"/>
      <c r="P746" s="64"/>
      <c r="V746" s="64"/>
      <c r="AB746" s="64"/>
      <c r="AH746" s="64"/>
      <c r="AN746" s="64"/>
      <c r="AT746" s="64"/>
      <c r="AZ746" s="64"/>
      <c r="BF746" s="64"/>
      <c r="BL746" s="64"/>
    </row>
    <row r="747" spans="4:64">
      <c r="D747" s="64"/>
      <c r="J747" s="64"/>
      <c r="P747" s="64"/>
      <c r="V747" s="64"/>
      <c r="AB747" s="64"/>
      <c r="AH747" s="64"/>
      <c r="AN747" s="64"/>
      <c r="AT747" s="64"/>
      <c r="AZ747" s="64"/>
      <c r="BF747" s="64"/>
      <c r="BL747" s="64"/>
    </row>
    <row r="748" spans="4:64">
      <c r="D748" s="64"/>
      <c r="J748" s="64"/>
      <c r="P748" s="64"/>
      <c r="V748" s="64"/>
      <c r="AB748" s="64"/>
      <c r="AH748" s="64"/>
      <c r="AN748" s="64"/>
      <c r="AT748" s="64"/>
      <c r="AZ748" s="64"/>
      <c r="BF748" s="64"/>
      <c r="BL748" s="64"/>
    </row>
    <row r="749" spans="4:64">
      <c r="D749" s="64"/>
      <c r="J749" s="64"/>
      <c r="P749" s="64"/>
      <c r="V749" s="64"/>
      <c r="AB749" s="64"/>
      <c r="AH749" s="64"/>
      <c r="AN749" s="64"/>
      <c r="AT749" s="64"/>
      <c r="AZ749" s="64"/>
      <c r="BF749" s="64"/>
      <c r="BL749" s="64"/>
    </row>
    <row r="750" spans="4:64">
      <c r="D750" s="64"/>
      <c r="J750" s="64"/>
      <c r="P750" s="64"/>
      <c r="V750" s="64"/>
      <c r="AB750" s="64"/>
      <c r="AH750" s="64"/>
      <c r="AN750" s="64"/>
      <c r="AT750" s="64"/>
      <c r="AZ750" s="64"/>
      <c r="BF750" s="64"/>
      <c r="BL750" s="64"/>
    </row>
    <row r="751" spans="4:64">
      <c r="D751" s="64"/>
      <c r="J751" s="64"/>
      <c r="P751" s="64"/>
      <c r="V751" s="64"/>
      <c r="AB751" s="64"/>
      <c r="AH751" s="64"/>
      <c r="AN751" s="64"/>
      <c r="AT751" s="64"/>
      <c r="AZ751" s="64"/>
      <c r="BF751" s="64"/>
      <c r="BL751" s="64"/>
    </row>
    <row r="752" spans="4:64">
      <c r="D752" s="64"/>
      <c r="J752" s="64"/>
      <c r="P752" s="64"/>
      <c r="V752" s="64"/>
      <c r="AB752" s="64"/>
      <c r="AH752" s="64"/>
      <c r="AN752" s="64"/>
      <c r="AT752" s="64"/>
      <c r="AZ752" s="64"/>
      <c r="BF752" s="64"/>
      <c r="BL752" s="64"/>
    </row>
    <row r="753" spans="4:64">
      <c r="D753" s="64"/>
      <c r="J753" s="64"/>
      <c r="P753" s="64"/>
      <c r="V753" s="64"/>
      <c r="AB753" s="64"/>
      <c r="AH753" s="64"/>
      <c r="AN753" s="64"/>
      <c r="AT753" s="64"/>
      <c r="AZ753" s="64"/>
      <c r="BF753" s="64"/>
      <c r="BL753" s="64"/>
    </row>
    <row r="754" spans="4:64">
      <c r="D754" s="64"/>
      <c r="J754" s="64"/>
      <c r="P754" s="64"/>
      <c r="V754" s="64"/>
      <c r="AB754" s="64"/>
      <c r="AH754" s="64"/>
      <c r="AN754" s="64"/>
      <c r="AT754" s="64"/>
      <c r="AZ754" s="64"/>
      <c r="BF754" s="64"/>
      <c r="BL754" s="64"/>
    </row>
    <row r="755" spans="4:64">
      <c r="D755" s="64"/>
      <c r="J755" s="64"/>
      <c r="P755" s="64"/>
      <c r="V755" s="64"/>
      <c r="AB755" s="64"/>
      <c r="AH755" s="64"/>
      <c r="AN755" s="64"/>
      <c r="AT755" s="64"/>
      <c r="AZ755" s="64"/>
      <c r="BF755" s="64"/>
      <c r="BL755" s="64"/>
    </row>
    <row r="756" spans="4:64">
      <c r="D756" s="64"/>
      <c r="J756" s="64"/>
      <c r="P756" s="64"/>
      <c r="V756" s="64"/>
      <c r="AB756" s="64"/>
      <c r="AH756" s="64"/>
      <c r="AN756" s="64"/>
      <c r="AT756" s="64"/>
      <c r="AZ756" s="64"/>
      <c r="BF756" s="64"/>
      <c r="BL756" s="64"/>
    </row>
    <row r="757" spans="4:64">
      <c r="D757" s="64"/>
      <c r="J757" s="64"/>
      <c r="P757" s="64"/>
      <c r="V757" s="64"/>
      <c r="AB757" s="64"/>
      <c r="AH757" s="64"/>
      <c r="AN757" s="64"/>
      <c r="AT757" s="64"/>
      <c r="AZ757" s="64"/>
      <c r="BF757" s="64"/>
      <c r="BL757" s="64"/>
    </row>
    <row r="758" spans="4:64">
      <c r="D758" s="64"/>
      <c r="J758" s="64"/>
      <c r="P758" s="64"/>
      <c r="V758" s="64"/>
      <c r="AB758" s="64"/>
      <c r="AH758" s="64"/>
      <c r="AN758" s="64"/>
      <c r="AT758" s="64"/>
      <c r="AZ758" s="64"/>
      <c r="BF758" s="64"/>
      <c r="BL758" s="64"/>
    </row>
    <row r="759" spans="4:64">
      <c r="D759" s="64"/>
      <c r="J759" s="64"/>
      <c r="P759" s="64"/>
      <c r="V759" s="64"/>
      <c r="AB759" s="64"/>
      <c r="AH759" s="64"/>
      <c r="AN759" s="64"/>
      <c r="AT759" s="64"/>
      <c r="AZ759" s="64"/>
      <c r="BF759" s="64"/>
      <c r="BL759" s="64"/>
    </row>
    <row r="760" spans="4:64">
      <c r="D760" s="64"/>
      <c r="J760" s="64"/>
      <c r="P760" s="64"/>
      <c r="V760" s="64"/>
      <c r="AB760" s="64"/>
      <c r="AH760" s="64"/>
      <c r="AN760" s="64"/>
      <c r="AT760" s="64"/>
      <c r="AZ760" s="64"/>
      <c r="BF760" s="64"/>
      <c r="BL760" s="64"/>
    </row>
    <row r="761" spans="4:64">
      <c r="D761" s="64"/>
      <c r="J761" s="64"/>
      <c r="P761" s="64"/>
      <c r="V761" s="64"/>
      <c r="AB761" s="64"/>
      <c r="AH761" s="64"/>
      <c r="AN761" s="64"/>
      <c r="AT761" s="64"/>
      <c r="AZ761" s="64"/>
      <c r="BF761" s="64"/>
      <c r="BL761" s="64"/>
    </row>
    <row r="762" spans="4:64">
      <c r="D762" s="64"/>
      <c r="J762" s="64"/>
      <c r="P762" s="64"/>
      <c r="V762" s="64"/>
      <c r="AB762" s="64"/>
      <c r="AH762" s="64"/>
      <c r="AN762" s="64"/>
      <c r="AT762" s="64"/>
      <c r="AZ762" s="64"/>
      <c r="BF762" s="64"/>
      <c r="BL762" s="64"/>
    </row>
    <row r="763" spans="4:64">
      <c r="D763" s="64"/>
      <c r="J763" s="64"/>
      <c r="P763" s="64"/>
      <c r="V763" s="64"/>
      <c r="AB763" s="64"/>
      <c r="AH763" s="64"/>
      <c r="AN763" s="64"/>
      <c r="AT763" s="64"/>
      <c r="AZ763" s="64"/>
      <c r="BF763" s="64"/>
      <c r="BL763" s="64"/>
    </row>
    <row r="764" spans="4:64">
      <c r="D764" s="64"/>
      <c r="J764" s="64"/>
      <c r="P764" s="64"/>
      <c r="V764" s="64"/>
      <c r="AB764" s="64"/>
      <c r="AH764" s="64"/>
      <c r="AN764" s="64"/>
      <c r="AT764" s="64"/>
      <c r="AZ764" s="64"/>
      <c r="BF764" s="64"/>
      <c r="BL764" s="64"/>
    </row>
    <row r="765" spans="4:64">
      <c r="D765" s="64"/>
      <c r="J765" s="64"/>
      <c r="P765" s="64"/>
      <c r="V765" s="64"/>
      <c r="AB765" s="64"/>
      <c r="AH765" s="64"/>
      <c r="AN765" s="64"/>
      <c r="AT765" s="64"/>
      <c r="AZ765" s="64"/>
      <c r="BF765" s="64"/>
      <c r="BL765" s="64"/>
    </row>
    <row r="766" spans="4:64">
      <c r="D766" s="64"/>
      <c r="J766" s="64"/>
      <c r="P766" s="64"/>
      <c r="V766" s="64"/>
      <c r="AB766" s="64"/>
      <c r="AH766" s="64"/>
      <c r="AN766" s="64"/>
      <c r="AT766" s="64"/>
      <c r="AZ766" s="64"/>
      <c r="BF766" s="64"/>
      <c r="BL766" s="64"/>
    </row>
    <row r="767" spans="4:64">
      <c r="D767" s="64"/>
      <c r="J767" s="64"/>
      <c r="P767" s="64"/>
      <c r="V767" s="64"/>
      <c r="AB767" s="64"/>
      <c r="AH767" s="64"/>
      <c r="AN767" s="64"/>
      <c r="AT767" s="64"/>
      <c r="AZ767" s="64"/>
      <c r="BF767" s="64"/>
      <c r="BL767" s="64"/>
    </row>
    <row r="768" spans="4:64">
      <c r="D768" s="64"/>
      <c r="J768" s="64"/>
      <c r="P768" s="64"/>
      <c r="V768" s="64"/>
      <c r="AB768" s="64"/>
      <c r="AH768" s="64"/>
      <c r="AN768" s="64"/>
      <c r="AT768" s="64"/>
      <c r="AZ768" s="64"/>
      <c r="BF768" s="64"/>
      <c r="BL768" s="64"/>
    </row>
    <row r="769" spans="4:64">
      <c r="D769" s="64"/>
      <c r="J769" s="64"/>
      <c r="P769" s="64"/>
      <c r="V769" s="64"/>
      <c r="AB769" s="64"/>
      <c r="AH769" s="64"/>
      <c r="AN769" s="64"/>
      <c r="AT769" s="64"/>
      <c r="AZ769" s="64"/>
      <c r="BF769" s="64"/>
      <c r="BL769" s="64"/>
    </row>
    <row r="770" spans="4:64">
      <c r="D770" s="64"/>
      <c r="J770" s="64"/>
      <c r="P770" s="64"/>
      <c r="V770" s="64"/>
      <c r="AB770" s="64"/>
      <c r="AH770" s="64"/>
      <c r="AN770" s="64"/>
      <c r="AT770" s="64"/>
      <c r="AZ770" s="64"/>
      <c r="BF770" s="64"/>
      <c r="BL770" s="64"/>
    </row>
    <row r="771" spans="4:64">
      <c r="D771" s="64"/>
      <c r="J771" s="64"/>
      <c r="P771" s="64"/>
      <c r="V771" s="64"/>
      <c r="AB771" s="64"/>
      <c r="AH771" s="64"/>
      <c r="AN771" s="64"/>
      <c r="AT771" s="64"/>
      <c r="AZ771" s="64"/>
      <c r="BF771" s="64"/>
      <c r="BL771" s="64"/>
    </row>
    <row r="772" spans="4:64">
      <c r="D772" s="64"/>
      <c r="J772" s="64"/>
      <c r="P772" s="64"/>
      <c r="V772" s="64"/>
      <c r="AB772" s="64"/>
      <c r="AH772" s="64"/>
      <c r="AN772" s="64"/>
      <c r="AT772" s="64"/>
      <c r="AZ772" s="64"/>
      <c r="BF772" s="64"/>
      <c r="BL772" s="64"/>
    </row>
    <row r="773" spans="4:64">
      <c r="D773" s="64"/>
      <c r="J773" s="64"/>
      <c r="P773" s="64"/>
      <c r="V773" s="64"/>
      <c r="AB773" s="64"/>
      <c r="AH773" s="64"/>
      <c r="AN773" s="64"/>
      <c r="AT773" s="64"/>
      <c r="AZ773" s="64"/>
      <c r="BF773" s="64"/>
      <c r="BL773" s="64"/>
    </row>
    <row r="774" spans="4:64">
      <c r="D774" s="64"/>
      <c r="J774" s="64"/>
      <c r="P774" s="64"/>
      <c r="V774" s="64"/>
      <c r="AB774" s="64"/>
      <c r="AH774" s="64"/>
      <c r="AN774" s="64"/>
      <c r="AT774" s="64"/>
      <c r="AZ774" s="64"/>
      <c r="BF774" s="64"/>
      <c r="BL774" s="64"/>
    </row>
    <row r="775" spans="4:64">
      <c r="D775" s="64"/>
      <c r="J775" s="64"/>
      <c r="P775" s="64"/>
      <c r="V775" s="64"/>
      <c r="AB775" s="64"/>
      <c r="AH775" s="64"/>
      <c r="AN775" s="64"/>
      <c r="AT775" s="64"/>
      <c r="AZ775" s="64"/>
      <c r="BF775" s="64"/>
      <c r="BL775" s="64"/>
    </row>
    <row r="776" spans="4:64">
      <c r="D776" s="64"/>
      <c r="J776" s="64"/>
      <c r="P776" s="64"/>
      <c r="V776" s="64"/>
      <c r="AB776" s="64"/>
      <c r="AH776" s="64"/>
      <c r="AN776" s="64"/>
      <c r="AT776" s="64"/>
      <c r="AZ776" s="64"/>
      <c r="BF776" s="64"/>
      <c r="BL776" s="64"/>
    </row>
    <row r="777" spans="4:64">
      <c r="D777" s="64"/>
      <c r="J777" s="64"/>
      <c r="P777" s="64"/>
      <c r="V777" s="64"/>
      <c r="AB777" s="64"/>
      <c r="AH777" s="64"/>
      <c r="AN777" s="64"/>
      <c r="AT777" s="64"/>
      <c r="AZ777" s="64"/>
      <c r="BF777" s="64"/>
      <c r="BL777" s="64"/>
    </row>
    <row r="778" spans="4:64">
      <c r="D778" s="64"/>
      <c r="J778" s="64"/>
      <c r="P778" s="64"/>
      <c r="V778" s="64"/>
      <c r="AB778" s="64"/>
      <c r="AH778" s="64"/>
      <c r="AN778" s="64"/>
      <c r="AT778" s="64"/>
      <c r="AZ778" s="64"/>
      <c r="BF778" s="64"/>
      <c r="BL778" s="64"/>
    </row>
    <row r="779" spans="4:64">
      <c r="D779" s="64"/>
      <c r="J779" s="64"/>
      <c r="P779" s="64"/>
      <c r="V779" s="64"/>
      <c r="AB779" s="64"/>
      <c r="AH779" s="64"/>
      <c r="AN779" s="64"/>
      <c r="AT779" s="64"/>
      <c r="AZ779" s="64"/>
      <c r="BF779" s="64"/>
      <c r="BL779" s="64"/>
    </row>
    <row r="780" spans="4:64">
      <c r="D780" s="64"/>
      <c r="J780" s="64"/>
      <c r="P780" s="64"/>
      <c r="V780" s="64"/>
      <c r="AB780" s="64"/>
      <c r="AH780" s="64"/>
      <c r="AN780" s="64"/>
      <c r="AT780" s="64"/>
      <c r="AZ780" s="64"/>
      <c r="BF780" s="64"/>
      <c r="BL780" s="64"/>
    </row>
    <row r="781" spans="4:64">
      <c r="D781" s="64"/>
      <c r="J781" s="64"/>
      <c r="P781" s="64"/>
      <c r="V781" s="64"/>
      <c r="AB781" s="64"/>
      <c r="AH781" s="64"/>
      <c r="AN781" s="64"/>
      <c r="AT781" s="64"/>
      <c r="AZ781" s="64"/>
      <c r="BF781" s="64"/>
      <c r="BL781" s="64"/>
    </row>
    <row r="782" spans="4:64">
      <c r="D782" s="64"/>
      <c r="J782" s="64"/>
      <c r="P782" s="64"/>
      <c r="V782" s="64"/>
      <c r="AB782" s="64"/>
      <c r="AH782" s="64"/>
      <c r="AN782" s="64"/>
      <c r="AT782" s="64"/>
      <c r="AZ782" s="64"/>
      <c r="BF782" s="64"/>
      <c r="BL782" s="64"/>
    </row>
    <row r="783" spans="4:64">
      <c r="D783" s="64"/>
      <c r="J783" s="64"/>
      <c r="P783" s="64"/>
      <c r="V783" s="64"/>
      <c r="AB783" s="64"/>
      <c r="AH783" s="64"/>
      <c r="AN783" s="64"/>
      <c r="AT783" s="64"/>
      <c r="AZ783" s="64"/>
      <c r="BF783" s="64"/>
      <c r="BL783" s="64"/>
    </row>
    <row r="784" spans="4:64">
      <c r="D784" s="64"/>
      <c r="J784" s="64"/>
      <c r="P784" s="64"/>
      <c r="V784" s="64"/>
      <c r="AB784" s="64"/>
      <c r="AH784" s="64"/>
      <c r="AN784" s="64"/>
      <c r="AT784" s="64"/>
      <c r="AZ784" s="64"/>
      <c r="BF784" s="64"/>
      <c r="BL784" s="64"/>
    </row>
    <row r="785" spans="4:64">
      <c r="D785" s="64"/>
      <c r="J785" s="64"/>
      <c r="P785" s="64"/>
      <c r="V785" s="64"/>
      <c r="AB785" s="64"/>
      <c r="AH785" s="64"/>
      <c r="AN785" s="64"/>
      <c r="AT785" s="64"/>
      <c r="AZ785" s="64"/>
      <c r="BF785" s="64"/>
      <c r="BL785" s="64"/>
    </row>
    <row r="786" spans="4:64">
      <c r="D786" s="64"/>
      <c r="J786" s="64"/>
      <c r="P786" s="64"/>
      <c r="V786" s="64"/>
      <c r="AB786" s="64"/>
      <c r="AH786" s="64"/>
      <c r="AN786" s="64"/>
      <c r="AT786" s="64"/>
      <c r="AZ786" s="64"/>
      <c r="BF786" s="64"/>
      <c r="BL786" s="64"/>
    </row>
    <row r="787" spans="4:64">
      <c r="D787" s="64"/>
      <c r="J787" s="64"/>
      <c r="P787" s="64"/>
      <c r="V787" s="64"/>
      <c r="AB787" s="64"/>
      <c r="AH787" s="64"/>
      <c r="AN787" s="64"/>
      <c r="AT787" s="64"/>
      <c r="AZ787" s="64"/>
      <c r="BF787" s="64"/>
      <c r="BL787" s="64"/>
    </row>
    <row r="788" spans="4:64">
      <c r="D788" s="64"/>
      <c r="J788" s="64"/>
      <c r="P788" s="64"/>
      <c r="V788" s="64"/>
      <c r="AB788" s="64"/>
      <c r="AH788" s="64"/>
      <c r="AN788" s="64"/>
      <c r="AT788" s="64"/>
      <c r="AZ788" s="64"/>
      <c r="BF788" s="64"/>
      <c r="BL788" s="64"/>
    </row>
    <row r="789" spans="4:64">
      <c r="D789" s="64"/>
      <c r="J789" s="64"/>
      <c r="P789" s="64"/>
      <c r="V789" s="64"/>
      <c r="AB789" s="64"/>
      <c r="AH789" s="64"/>
      <c r="AN789" s="64"/>
      <c r="AT789" s="64"/>
      <c r="AZ789" s="64"/>
      <c r="BF789" s="64"/>
      <c r="BL789" s="64"/>
    </row>
    <row r="790" spans="4:64">
      <c r="D790" s="64"/>
      <c r="J790" s="64"/>
      <c r="P790" s="64"/>
      <c r="V790" s="64"/>
      <c r="AB790" s="64"/>
      <c r="AH790" s="64"/>
      <c r="AN790" s="64"/>
      <c r="AT790" s="64"/>
      <c r="AZ790" s="64"/>
      <c r="BF790" s="64"/>
      <c r="BL790" s="64"/>
    </row>
    <row r="791" spans="4:64">
      <c r="D791" s="64"/>
      <c r="J791" s="64"/>
      <c r="P791" s="64"/>
      <c r="V791" s="64"/>
      <c r="AB791" s="64"/>
      <c r="AH791" s="64"/>
      <c r="AN791" s="64"/>
      <c r="AT791" s="64"/>
      <c r="AZ791" s="64"/>
      <c r="BF791" s="64"/>
      <c r="BL791" s="64"/>
    </row>
    <row r="792" spans="4:64">
      <c r="D792" s="64"/>
      <c r="J792" s="64"/>
      <c r="P792" s="64"/>
      <c r="V792" s="64"/>
      <c r="AB792" s="64"/>
      <c r="AH792" s="64"/>
      <c r="AN792" s="64"/>
      <c r="AT792" s="64"/>
      <c r="AZ792" s="64"/>
      <c r="BF792" s="64"/>
      <c r="BL792" s="64"/>
    </row>
    <row r="793" spans="4:64">
      <c r="D793" s="64"/>
      <c r="J793" s="64"/>
      <c r="P793" s="64"/>
      <c r="V793" s="64"/>
      <c r="AB793" s="64"/>
      <c r="AH793" s="64"/>
      <c r="AN793" s="64"/>
      <c r="AT793" s="64"/>
      <c r="AZ793" s="64"/>
      <c r="BF793" s="64"/>
      <c r="BL793" s="64"/>
    </row>
    <row r="794" spans="4:64">
      <c r="D794" s="64"/>
      <c r="J794" s="64"/>
      <c r="P794" s="64"/>
      <c r="V794" s="64"/>
      <c r="AB794" s="64"/>
      <c r="AH794" s="64"/>
      <c r="AN794" s="64"/>
      <c r="AT794" s="64"/>
      <c r="AZ794" s="64"/>
      <c r="BF794" s="64"/>
      <c r="BL794" s="64"/>
    </row>
    <row r="795" spans="4:64">
      <c r="D795" s="64"/>
      <c r="J795" s="64"/>
      <c r="P795" s="64"/>
      <c r="V795" s="64"/>
      <c r="AB795" s="64"/>
      <c r="AH795" s="64"/>
      <c r="AN795" s="64"/>
      <c r="AT795" s="64"/>
      <c r="AZ795" s="64"/>
      <c r="BF795" s="64"/>
      <c r="BL795" s="64"/>
    </row>
    <row r="796" spans="4:64">
      <c r="D796" s="64"/>
      <c r="J796" s="64"/>
      <c r="P796" s="64"/>
      <c r="V796" s="64"/>
      <c r="AB796" s="64"/>
      <c r="AH796" s="64"/>
      <c r="AN796" s="64"/>
      <c r="AT796" s="64"/>
      <c r="AZ796" s="64"/>
      <c r="BF796" s="64"/>
      <c r="BL796" s="64"/>
    </row>
    <row r="797" spans="4:64">
      <c r="D797" s="64"/>
      <c r="J797" s="64"/>
      <c r="P797" s="64"/>
      <c r="V797" s="64"/>
      <c r="AB797" s="64"/>
      <c r="AH797" s="64"/>
      <c r="AN797" s="64"/>
      <c r="AT797" s="64"/>
      <c r="AZ797" s="64"/>
      <c r="BF797" s="64"/>
      <c r="BL797" s="64"/>
    </row>
    <row r="798" spans="4:64">
      <c r="D798" s="64"/>
      <c r="J798" s="64"/>
      <c r="P798" s="64"/>
      <c r="V798" s="64"/>
      <c r="AB798" s="64"/>
      <c r="AH798" s="64"/>
      <c r="AN798" s="64"/>
      <c r="AT798" s="64"/>
      <c r="AZ798" s="64"/>
      <c r="BF798" s="64"/>
      <c r="BL798" s="64"/>
    </row>
    <row r="799" spans="4:64">
      <c r="D799" s="64"/>
      <c r="J799" s="64"/>
      <c r="P799" s="64"/>
      <c r="V799" s="64"/>
      <c r="AB799" s="64"/>
      <c r="AH799" s="64"/>
      <c r="AN799" s="64"/>
      <c r="AT799" s="64"/>
      <c r="AZ799" s="64"/>
      <c r="BF799" s="64"/>
      <c r="BL799" s="64"/>
    </row>
    <row r="800" spans="4:64">
      <c r="D800" s="64"/>
      <c r="J800" s="64"/>
      <c r="P800" s="64"/>
      <c r="V800" s="64"/>
      <c r="AB800" s="64"/>
      <c r="AH800" s="64"/>
      <c r="AN800" s="64"/>
      <c r="AT800" s="64"/>
      <c r="AZ800" s="64"/>
      <c r="BF800" s="64"/>
      <c r="BL800" s="64"/>
    </row>
    <row r="801" spans="4:64">
      <c r="D801" s="64"/>
      <c r="J801" s="64"/>
      <c r="P801" s="64"/>
      <c r="V801" s="64"/>
      <c r="AB801" s="64"/>
      <c r="AH801" s="64"/>
      <c r="AN801" s="64"/>
      <c r="AT801" s="64"/>
      <c r="AZ801" s="64"/>
      <c r="BF801" s="64"/>
      <c r="BL801" s="64"/>
    </row>
    <row r="802" spans="4:64">
      <c r="D802" s="64"/>
      <c r="J802" s="64"/>
      <c r="P802" s="64"/>
      <c r="V802" s="64"/>
      <c r="AB802" s="64"/>
      <c r="AH802" s="64"/>
      <c r="AN802" s="64"/>
      <c r="AT802" s="64"/>
      <c r="AZ802" s="64"/>
      <c r="BF802" s="64"/>
      <c r="BL802" s="64"/>
    </row>
    <row r="803" spans="4:64">
      <c r="D803" s="64"/>
      <c r="J803" s="64"/>
      <c r="P803" s="64"/>
      <c r="V803" s="64"/>
      <c r="AB803" s="64"/>
      <c r="AH803" s="64"/>
      <c r="AN803" s="64"/>
      <c r="AT803" s="64"/>
      <c r="AZ803" s="64"/>
      <c r="BF803" s="64"/>
      <c r="BL803" s="64"/>
    </row>
    <row r="804" spans="4:64">
      <c r="D804" s="64"/>
      <c r="J804" s="64"/>
      <c r="P804" s="64"/>
      <c r="V804" s="64"/>
      <c r="AB804" s="64"/>
      <c r="AH804" s="64"/>
      <c r="AN804" s="64"/>
      <c r="AT804" s="64"/>
      <c r="AZ804" s="64"/>
      <c r="BF804" s="64"/>
      <c r="BL804" s="64"/>
    </row>
    <row r="805" spans="4:64">
      <c r="D805" s="64"/>
      <c r="J805" s="64"/>
      <c r="P805" s="64"/>
      <c r="V805" s="64"/>
      <c r="AB805" s="64"/>
      <c r="AH805" s="64"/>
      <c r="AN805" s="64"/>
      <c r="AT805" s="64"/>
      <c r="AZ805" s="64"/>
      <c r="BF805" s="64"/>
      <c r="BL805" s="64"/>
    </row>
    <row r="806" spans="4:64">
      <c r="D806" s="64"/>
      <c r="J806" s="64"/>
      <c r="P806" s="64"/>
      <c r="V806" s="64"/>
      <c r="AB806" s="64"/>
      <c r="AH806" s="64"/>
      <c r="AN806" s="64"/>
      <c r="AT806" s="64"/>
      <c r="AZ806" s="64"/>
      <c r="BF806" s="64"/>
      <c r="BL806" s="64"/>
    </row>
    <row r="807" spans="4:64">
      <c r="D807" s="64"/>
      <c r="J807" s="64"/>
      <c r="P807" s="64"/>
      <c r="V807" s="64"/>
      <c r="AB807" s="64"/>
      <c r="AH807" s="64"/>
      <c r="AN807" s="64"/>
      <c r="AT807" s="64"/>
      <c r="AZ807" s="64"/>
      <c r="BF807" s="64"/>
      <c r="BL807" s="64"/>
    </row>
    <row r="808" spans="4:64">
      <c r="D808" s="64"/>
      <c r="J808" s="64"/>
      <c r="P808" s="64"/>
      <c r="V808" s="64"/>
      <c r="AB808" s="64"/>
      <c r="AH808" s="64"/>
      <c r="AN808" s="64"/>
      <c r="AT808" s="64"/>
      <c r="AZ808" s="64"/>
      <c r="BF808" s="64"/>
      <c r="BL808" s="64"/>
    </row>
    <row r="809" spans="4:64">
      <c r="D809" s="64"/>
      <c r="J809" s="64"/>
      <c r="P809" s="64"/>
      <c r="V809" s="64"/>
      <c r="AB809" s="64"/>
      <c r="AH809" s="64"/>
      <c r="AN809" s="64"/>
      <c r="AT809" s="64"/>
      <c r="AZ809" s="64"/>
      <c r="BF809" s="64"/>
      <c r="BL809" s="64"/>
    </row>
    <row r="810" spans="4:64">
      <c r="D810" s="64"/>
      <c r="J810" s="64"/>
      <c r="P810" s="64"/>
      <c r="V810" s="64"/>
      <c r="AB810" s="64"/>
      <c r="AH810" s="64"/>
      <c r="AN810" s="64"/>
      <c r="AT810" s="64"/>
      <c r="AZ810" s="64"/>
      <c r="BF810" s="64"/>
      <c r="BL810" s="64"/>
    </row>
    <row r="811" spans="4:64">
      <c r="D811" s="64"/>
      <c r="J811" s="64"/>
      <c r="P811" s="64"/>
      <c r="V811" s="64"/>
      <c r="AB811" s="64"/>
      <c r="AH811" s="64"/>
      <c r="AN811" s="64"/>
      <c r="AT811" s="64"/>
      <c r="AZ811" s="64"/>
      <c r="BF811" s="64"/>
      <c r="BL811" s="64"/>
    </row>
    <row r="812" spans="4:64">
      <c r="D812" s="64"/>
      <c r="J812" s="64"/>
      <c r="P812" s="64"/>
      <c r="V812" s="64"/>
      <c r="AB812" s="64"/>
      <c r="AH812" s="64"/>
      <c r="AN812" s="64"/>
      <c r="AT812" s="64"/>
      <c r="AZ812" s="64"/>
      <c r="BF812" s="64"/>
      <c r="BL812" s="64"/>
    </row>
    <row r="813" spans="4:64">
      <c r="D813" s="64"/>
      <c r="J813" s="64"/>
      <c r="P813" s="64"/>
      <c r="V813" s="64"/>
      <c r="AB813" s="64"/>
      <c r="AH813" s="64"/>
      <c r="AN813" s="64"/>
      <c r="AT813" s="64"/>
      <c r="AZ813" s="64"/>
      <c r="BF813" s="64"/>
      <c r="BL813" s="64"/>
    </row>
    <row r="814" spans="4:64">
      <c r="D814" s="64"/>
      <c r="J814" s="64"/>
      <c r="P814" s="64"/>
      <c r="V814" s="64"/>
      <c r="AB814" s="64"/>
      <c r="AH814" s="64"/>
      <c r="AN814" s="64"/>
      <c r="AT814" s="64"/>
      <c r="AZ814" s="64"/>
      <c r="BF814" s="64"/>
      <c r="BL814" s="64"/>
    </row>
    <row r="815" spans="4:64">
      <c r="D815" s="64"/>
      <c r="J815" s="64"/>
      <c r="P815" s="64"/>
      <c r="V815" s="64"/>
      <c r="AB815" s="64"/>
      <c r="AH815" s="64"/>
      <c r="AN815" s="64"/>
      <c r="AT815" s="64"/>
      <c r="AZ815" s="64"/>
      <c r="BF815" s="64"/>
      <c r="BL815" s="64"/>
    </row>
    <row r="816" spans="4:64">
      <c r="D816" s="64"/>
      <c r="J816" s="64"/>
      <c r="P816" s="64"/>
      <c r="V816" s="64"/>
      <c r="AB816" s="64"/>
      <c r="AH816" s="64"/>
      <c r="AN816" s="64"/>
      <c r="AT816" s="64"/>
      <c r="AZ816" s="64"/>
      <c r="BF816" s="64"/>
      <c r="BL816" s="64"/>
    </row>
    <row r="817" spans="4:64">
      <c r="D817" s="64"/>
      <c r="J817" s="64"/>
      <c r="P817" s="64"/>
      <c r="V817" s="64"/>
      <c r="AB817" s="64"/>
      <c r="AH817" s="64"/>
      <c r="AN817" s="64"/>
      <c r="AT817" s="64"/>
      <c r="AZ817" s="64"/>
      <c r="BF817" s="64"/>
      <c r="BL817" s="64"/>
    </row>
    <row r="818" spans="4:64">
      <c r="D818" s="64"/>
      <c r="J818" s="64"/>
      <c r="P818" s="64"/>
      <c r="V818" s="64"/>
      <c r="AB818" s="64"/>
      <c r="AH818" s="64"/>
      <c r="AN818" s="64"/>
      <c r="AT818" s="64"/>
      <c r="AZ818" s="64"/>
      <c r="BF818" s="64"/>
      <c r="BL818" s="64"/>
    </row>
    <row r="819" spans="4:64">
      <c r="D819" s="64"/>
      <c r="J819" s="64"/>
      <c r="P819" s="64"/>
      <c r="V819" s="64"/>
      <c r="AB819" s="64"/>
      <c r="AH819" s="64"/>
      <c r="AN819" s="64"/>
      <c r="AT819" s="64"/>
      <c r="AZ819" s="64"/>
      <c r="BF819" s="64"/>
      <c r="BL819" s="64"/>
    </row>
    <row r="820" spans="4:64">
      <c r="D820" s="64"/>
      <c r="J820" s="64"/>
      <c r="P820" s="64"/>
      <c r="V820" s="64"/>
      <c r="AB820" s="64"/>
      <c r="AH820" s="64"/>
      <c r="AN820" s="64"/>
      <c r="AT820" s="64"/>
      <c r="AZ820" s="64"/>
      <c r="BF820" s="64"/>
      <c r="BL820" s="64"/>
    </row>
    <row r="821" spans="4:64">
      <c r="D821" s="64"/>
      <c r="J821" s="64"/>
      <c r="P821" s="64"/>
      <c r="V821" s="64"/>
      <c r="AB821" s="64"/>
      <c r="AH821" s="64"/>
      <c r="AN821" s="64"/>
      <c r="AT821" s="64"/>
      <c r="AZ821" s="64"/>
      <c r="BF821" s="64"/>
      <c r="BL821" s="64"/>
    </row>
    <row r="822" spans="4:64">
      <c r="D822" s="64"/>
      <c r="J822" s="64"/>
      <c r="P822" s="64"/>
      <c r="V822" s="64"/>
      <c r="AB822" s="64"/>
      <c r="AH822" s="64"/>
      <c r="AN822" s="64"/>
      <c r="AT822" s="64"/>
      <c r="AZ822" s="64"/>
      <c r="BF822" s="64"/>
      <c r="BL822" s="64"/>
    </row>
    <row r="823" spans="4:64">
      <c r="D823" s="64"/>
      <c r="J823" s="64"/>
      <c r="P823" s="64"/>
      <c r="V823" s="64"/>
      <c r="AB823" s="64"/>
      <c r="AH823" s="64"/>
      <c r="AN823" s="64"/>
      <c r="AT823" s="64"/>
      <c r="AZ823" s="64"/>
      <c r="BF823" s="64"/>
      <c r="BL823" s="64"/>
    </row>
    <row r="824" spans="4:64">
      <c r="D824" s="64"/>
      <c r="J824" s="64"/>
      <c r="P824" s="64"/>
      <c r="V824" s="64"/>
      <c r="AB824" s="64"/>
      <c r="AH824" s="64"/>
      <c r="AN824" s="64"/>
      <c r="AT824" s="64"/>
      <c r="AZ824" s="64"/>
      <c r="BF824" s="64"/>
      <c r="BL824" s="64"/>
    </row>
    <row r="825" spans="4:64">
      <c r="D825" s="64"/>
      <c r="J825" s="64"/>
      <c r="P825" s="64"/>
      <c r="V825" s="64"/>
      <c r="AB825" s="64"/>
      <c r="AH825" s="64"/>
      <c r="AN825" s="64"/>
      <c r="AT825" s="64"/>
      <c r="AZ825" s="64"/>
      <c r="BF825" s="64"/>
      <c r="BL825" s="64"/>
    </row>
    <row r="826" spans="4:64">
      <c r="D826" s="64"/>
      <c r="J826" s="64"/>
      <c r="P826" s="64"/>
      <c r="V826" s="64"/>
      <c r="AB826" s="64"/>
      <c r="AH826" s="64"/>
      <c r="AN826" s="64"/>
      <c r="AT826" s="64"/>
      <c r="AZ826" s="64"/>
      <c r="BF826" s="64"/>
      <c r="BL826" s="64"/>
    </row>
    <row r="827" spans="4:64">
      <c r="D827" s="64"/>
      <c r="J827" s="64"/>
      <c r="P827" s="64"/>
      <c r="V827" s="64"/>
      <c r="AB827" s="64"/>
      <c r="AH827" s="64"/>
      <c r="AN827" s="64"/>
      <c r="AT827" s="64"/>
      <c r="AZ827" s="64"/>
      <c r="BF827" s="64"/>
      <c r="BL827" s="64"/>
    </row>
    <row r="828" spans="4:64">
      <c r="D828" s="64"/>
      <c r="J828" s="64"/>
      <c r="P828" s="64"/>
      <c r="V828" s="64"/>
      <c r="AB828" s="64"/>
      <c r="AH828" s="64"/>
      <c r="AN828" s="64"/>
      <c r="AT828" s="64"/>
      <c r="AZ828" s="64"/>
      <c r="BF828" s="64"/>
      <c r="BL828" s="64"/>
    </row>
    <row r="829" spans="4:64">
      <c r="D829" s="64"/>
      <c r="J829" s="64"/>
      <c r="P829" s="64"/>
      <c r="V829" s="64"/>
      <c r="AB829" s="64"/>
      <c r="AH829" s="64"/>
      <c r="AN829" s="64"/>
      <c r="AT829" s="64"/>
      <c r="AZ829" s="64"/>
      <c r="BF829" s="64"/>
      <c r="BL829" s="64"/>
    </row>
    <row r="830" spans="4:64">
      <c r="D830" s="64"/>
      <c r="J830" s="64"/>
      <c r="P830" s="64"/>
      <c r="V830" s="64"/>
      <c r="AB830" s="64"/>
      <c r="AH830" s="64"/>
      <c r="AN830" s="64"/>
      <c r="AT830" s="64"/>
      <c r="AZ830" s="64"/>
      <c r="BF830" s="64"/>
      <c r="BL830" s="64"/>
    </row>
    <row r="831" spans="4:64">
      <c r="D831" s="64"/>
      <c r="J831" s="64"/>
      <c r="P831" s="64"/>
      <c r="V831" s="64"/>
      <c r="AB831" s="64"/>
      <c r="AH831" s="64"/>
      <c r="AN831" s="64"/>
      <c r="AT831" s="64"/>
      <c r="AZ831" s="64"/>
      <c r="BF831" s="64"/>
      <c r="BL831" s="64"/>
    </row>
    <row r="832" spans="4:64">
      <c r="D832" s="64"/>
      <c r="J832" s="64"/>
      <c r="P832" s="64"/>
      <c r="V832" s="64"/>
      <c r="AB832" s="64"/>
      <c r="AH832" s="64"/>
      <c r="AN832" s="64"/>
      <c r="AT832" s="64"/>
      <c r="AZ832" s="64"/>
      <c r="BF832" s="64"/>
      <c r="BL832" s="64"/>
    </row>
    <row r="833" spans="4:64">
      <c r="D833" s="64"/>
      <c r="J833" s="64"/>
      <c r="P833" s="64"/>
      <c r="V833" s="64"/>
      <c r="AB833" s="64"/>
      <c r="AH833" s="64"/>
      <c r="AN833" s="64"/>
      <c r="AT833" s="64"/>
      <c r="AZ833" s="64"/>
      <c r="BF833" s="64"/>
      <c r="BL833" s="64"/>
    </row>
    <row r="834" spans="4:64">
      <c r="D834" s="64"/>
      <c r="J834" s="64"/>
      <c r="P834" s="64"/>
      <c r="V834" s="64"/>
      <c r="AB834" s="64"/>
      <c r="AH834" s="64"/>
      <c r="AN834" s="64"/>
      <c r="AT834" s="64"/>
      <c r="AZ834" s="64"/>
      <c r="BF834" s="64"/>
      <c r="BL834" s="64"/>
    </row>
    <row r="835" spans="4:64">
      <c r="D835" s="64"/>
      <c r="J835" s="64"/>
      <c r="P835" s="64"/>
      <c r="V835" s="64"/>
      <c r="AB835" s="64"/>
      <c r="AH835" s="64"/>
      <c r="AN835" s="64"/>
      <c r="AT835" s="64"/>
      <c r="AZ835" s="64"/>
      <c r="BF835" s="64"/>
      <c r="BL835" s="64"/>
    </row>
    <row r="836" spans="4:64">
      <c r="D836" s="64"/>
      <c r="J836" s="64"/>
      <c r="P836" s="64"/>
      <c r="V836" s="64"/>
      <c r="AB836" s="64"/>
      <c r="AH836" s="64"/>
      <c r="AN836" s="64"/>
      <c r="AT836" s="64"/>
      <c r="AZ836" s="64"/>
      <c r="BF836" s="64"/>
      <c r="BL836" s="64"/>
    </row>
    <row r="837" spans="4:64">
      <c r="D837" s="64"/>
      <c r="J837" s="64"/>
      <c r="P837" s="64"/>
      <c r="V837" s="64"/>
      <c r="AB837" s="64"/>
      <c r="AH837" s="64"/>
      <c r="AN837" s="64"/>
      <c r="AT837" s="64"/>
      <c r="AZ837" s="64"/>
      <c r="BF837" s="64"/>
      <c r="BL837" s="64"/>
    </row>
    <row r="838" spans="4:64">
      <c r="D838" s="64"/>
      <c r="J838" s="64"/>
      <c r="P838" s="64"/>
      <c r="V838" s="64"/>
      <c r="AB838" s="64"/>
      <c r="AH838" s="64"/>
      <c r="AN838" s="64"/>
      <c r="AT838" s="64"/>
      <c r="AZ838" s="64"/>
      <c r="BF838" s="64"/>
      <c r="BL838" s="64"/>
    </row>
    <row r="839" spans="4:64">
      <c r="D839" s="64"/>
      <c r="J839" s="64"/>
      <c r="P839" s="64"/>
      <c r="V839" s="64"/>
      <c r="AB839" s="64"/>
      <c r="AH839" s="64"/>
      <c r="AN839" s="64"/>
      <c r="AT839" s="64"/>
      <c r="AZ839" s="64"/>
      <c r="BF839" s="64"/>
      <c r="BL839" s="64"/>
    </row>
    <row r="840" spans="4:64">
      <c r="D840" s="64"/>
      <c r="J840" s="64"/>
      <c r="P840" s="64"/>
      <c r="V840" s="64"/>
      <c r="AB840" s="64"/>
      <c r="AH840" s="64"/>
      <c r="AN840" s="64"/>
      <c r="AT840" s="64"/>
      <c r="AZ840" s="64"/>
      <c r="BF840" s="64"/>
      <c r="BL840" s="64"/>
    </row>
    <row r="841" spans="4:64">
      <c r="D841" s="64"/>
      <c r="J841" s="64"/>
      <c r="P841" s="64"/>
      <c r="V841" s="64"/>
      <c r="AB841" s="64"/>
      <c r="AH841" s="64"/>
      <c r="AN841" s="64"/>
      <c r="AT841" s="64"/>
      <c r="AZ841" s="64"/>
      <c r="BF841" s="64"/>
      <c r="BL841" s="64"/>
    </row>
    <row r="842" spans="4:64">
      <c r="D842" s="64"/>
      <c r="J842" s="64"/>
      <c r="P842" s="64"/>
      <c r="V842" s="64"/>
      <c r="AB842" s="64"/>
      <c r="AH842" s="64"/>
      <c r="AN842" s="64"/>
      <c r="AT842" s="64"/>
      <c r="AZ842" s="64"/>
      <c r="BF842" s="64"/>
      <c r="BL842" s="64"/>
    </row>
    <row r="843" spans="4:64">
      <c r="D843" s="64"/>
      <c r="J843" s="64"/>
      <c r="P843" s="64"/>
      <c r="V843" s="64"/>
      <c r="AB843" s="64"/>
      <c r="AH843" s="64"/>
      <c r="AN843" s="64"/>
      <c r="AT843" s="64"/>
      <c r="AZ843" s="64"/>
      <c r="BF843" s="64"/>
      <c r="BL843" s="64"/>
    </row>
    <row r="844" spans="4:64">
      <c r="D844" s="64"/>
      <c r="J844" s="64"/>
      <c r="P844" s="64"/>
      <c r="V844" s="64"/>
      <c r="AB844" s="64"/>
      <c r="AH844" s="64"/>
      <c r="AN844" s="64"/>
      <c r="AT844" s="64"/>
      <c r="AZ844" s="64"/>
      <c r="BF844" s="64"/>
      <c r="BL844" s="64"/>
    </row>
    <row r="845" spans="4:64">
      <c r="D845" s="64"/>
      <c r="J845" s="64"/>
      <c r="P845" s="64"/>
      <c r="V845" s="64"/>
      <c r="AB845" s="64"/>
      <c r="AH845" s="64"/>
      <c r="AN845" s="64"/>
      <c r="AT845" s="64"/>
      <c r="AZ845" s="64"/>
      <c r="BF845" s="64"/>
      <c r="BL845" s="64"/>
    </row>
    <row r="846" spans="4:64">
      <c r="D846" s="64"/>
      <c r="J846" s="64"/>
      <c r="P846" s="64"/>
      <c r="V846" s="64"/>
      <c r="AB846" s="64"/>
      <c r="AH846" s="64"/>
      <c r="AN846" s="64"/>
      <c r="AT846" s="64"/>
      <c r="AZ846" s="64"/>
      <c r="BF846" s="64"/>
      <c r="BL846" s="64"/>
    </row>
    <row r="847" spans="4:64">
      <c r="D847" s="64"/>
      <c r="J847" s="64"/>
      <c r="P847" s="64"/>
      <c r="V847" s="64"/>
      <c r="AB847" s="64"/>
      <c r="AH847" s="64"/>
      <c r="AN847" s="64"/>
      <c r="AT847" s="64"/>
      <c r="AZ847" s="64"/>
      <c r="BF847" s="64"/>
      <c r="BL847" s="64"/>
    </row>
    <row r="848" spans="4:64">
      <c r="D848" s="64"/>
      <c r="J848" s="64"/>
      <c r="P848" s="64"/>
      <c r="V848" s="64"/>
      <c r="AB848" s="64"/>
      <c r="AH848" s="64"/>
      <c r="AN848" s="64"/>
      <c r="AT848" s="64"/>
      <c r="AZ848" s="64"/>
      <c r="BF848" s="64"/>
      <c r="BL848" s="64"/>
    </row>
    <row r="849" spans="4:64">
      <c r="D849" s="64"/>
      <c r="J849" s="64"/>
      <c r="P849" s="64"/>
      <c r="V849" s="64"/>
      <c r="AB849" s="64"/>
      <c r="AH849" s="64"/>
      <c r="AN849" s="64"/>
      <c r="AT849" s="64"/>
      <c r="AZ849" s="64"/>
      <c r="BF849" s="64"/>
      <c r="BL849" s="64"/>
    </row>
    <row r="850" spans="4:64">
      <c r="D850" s="64"/>
      <c r="J850" s="64"/>
      <c r="P850" s="64"/>
      <c r="V850" s="64"/>
      <c r="AB850" s="64"/>
      <c r="AH850" s="64"/>
      <c r="AN850" s="64"/>
      <c r="AT850" s="64"/>
      <c r="AZ850" s="64"/>
      <c r="BF850" s="64"/>
      <c r="BL850" s="64"/>
    </row>
    <row r="851" spans="4:64">
      <c r="D851" s="64"/>
      <c r="J851" s="64"/>
      <c r="P851" s="64"/>
      <c r="V851" s="64"/>
      <c r="AB851" s="64"/>
      <c r="AH851" s="64"/>
      <c r="AN851" s="64"/>
      <c r="AT851" s="64"/>
      <c r="AZ851" s="64"/>
      <c r="BF851" s="64"/>
      <c r="BL851" s="64"/>
    </row>
    <row r="852" spans="4:64">
      <c r="D852" s="64"/>
      <c r="J852" s="64"/>
      <c r="P852" s="64"/>
      <c r="V852" s="64"/>
      <c r="AB852" s="64"/>
      <c r="AH852" s="64"/>
      <c r="AN852" s="64"/>
      <c r="AT852" s="64"/>
      <c r="AZ852" s="64"/>
      <c r="BF852" s="64"/>
      <c r="BL852" s="64"/>
    </row>
    <row r="853" spans="4:64">
      <c r="D853" s="64"/>
      <c r="J853" s="64"/>
      <c r="P853" s="64"/>
      <c r="V853" s="64"/>
      <c r="AB853" s="64"/>
      <c r="AH853" s="64"/>
      <c r="AN853" s="64"/>
      <c r="AT853" s="64"/>
      <c r="AZ853" s="64"/>
      <c r="BF853" s="64"/>
      <c r="BL853" s="64"/>
    </row>
    <row r="854" spans="4:64">
      <c r="D854" s="64"/>
      <c r="J854" s="64"/>
      <c r="P854" s="64"/>
      <c r="V854" s="64"/>
      <c r="AB854" s="64"/>
      <c r="AH854" s="64"/>
      <c r="AN854" s="64"/>
      <c r="AT854" s="64"/>
      <c r="AZ854" s="64"/>
      <c r="BF854" s="64"/>
      <c r="BL854" s="64"/>
    </row>
    <row r="855" spans="4:64">
      <c r="D855" s="64"/>
      <c r="J855" s="64"/>
      <c r="P855" s="64"/>
      <c r="V855" s="64"/>
      <c r="AB855" s="64"/>
      <c r="AH855" s="64"/>
      <c r="AN855" s="64"/>
      <c r="AT855" s="64"/>
      <c r="AZ855" s="64"/>
      <c r="BF855" s="64"/>
      <c r="BL855" s="64"/>
    </row>
    <row r="856" spans="4:64">
      <c r="D856" s="64"/>
      <c r="J856" s="64"/>
      <c r="P856" s="64"/>
      <c r="V856" s="64"/>
      <c r="AB856" s="64"/>
      <c r="AH856" s="64"/>
      <c r="AN856" s="64"/>
      <c r="AT856" s="64"/>
      <c r="AZ856" s="64"/>
      <c r="BF856" s="64"/>
      <c r="BL856" s="64"/>
    </row>
    <row r="857" spans="4:64">
      <c r="D857" s="64"/>
      <c r="J857" s="64"/>
      <c r="P857" s="64"/>
      <c r="V857" s="64"/>
      <c r="AB857" s="64"/>
      <c r="AH857" s="64"/>
      <c r="AN857" s="64"/>
      <c r="AT857" s="64"/>
      <c r="AZ857" s="64"/>
      <c r="BF857" s="64"/>
      <c r="BL857" s="64"/>
    </row>
    <row r="858" spans="4:64">
      <c r="D858" s="64"/>
      <c r="J858" s="64"/>
      <c r="P858" s="64"/>
      <c r="V858" s="64"/>
      <c r="AB858" s="64"/>
      <c r="AH858" s="64"/>
      <c r="AN858" s="64"/>
      <c r="AT858" s="64"/>
      <c r="AZ858" s="64"/>
      <c r="BF858" s="64"/>
      <c r="BL858" s="64"/>
    </row>
    <row r="859" spans="4:64">
      <c r="D859" s="64"/>
      <c r="J859" s="64"/>
      <c r="P859" s="64"/>
      <c r="V859" s="64"/>
      <c r="AB859" s="64"/>
      <c r="AH859" s="64"/>
      <c r="AN859" s="64"/>
      <c r="AT859" s="64"/>
      <c r="AZ859" s="64"/>
      <c r="BF859" s="64"/>
      <c r="BL859" s="64"/>
    </row>
    <row r="860" spans="4:64">
      <c r="D860" s="64"/>
      <c r="J860" s="64"/>
      <c r="P860" s="64"/>
      <c r="V860" s="64"/>
      <c r="AB860" s="64"/>
      <c r="AH860" s="64"/>
      <c r="AN860" s="64"/>
      <c r="AT860" s="64"/>
      <c r="AZ860" s="64"/>
      <c r="BF860" s="64"/>
      <c r="BL860" s="64"/>
    </row>
    <row r="861" spans="4:64">
      <c r="D861" s="64"/>
      <c r="J861" s="64"/>
      <c r="P861" s="64"/>
      <c r="V861" s="64"/>
      <c r="AB861" s="64"/>
      <c r="AH861" s="64"/>
      <c r="AN861" s="64"/>
      <c r="AT861" s="64"/>
      <c r="AZ861" s="64"/>
      <c r="BF861" s="64"/>
      <c r="BL861" s="64"/>
    </row>
    <row r="862" spans="4:64">
      <c r="D862" s="64"/>
      <c r="J862" s="64"/>
      <c r="P862" s="64"/>
      <c r="V862" s="64"/>
      <c r="AB862" s="64"/>
      <c r="AH862" s="64"/>
      <c r="AN862" s="64"/>
      <c r="AT862" s="64"/>
      <c r="AZ862" s="64"/>
      <c r="BF862" s="64"/>
      <c r="BL862" s="64"/>
    </row>
    <row r="863" spans="4:64">
      <c r="D863" s="64"/>
      <c r="J863" s="64"/>
      <c r="P863" s="64"/>
      <c r="V863" s="64"/>
      <c r="AB863" s="64"/>
      <c r="AH863" s="64"/>
      <c r="AN863" s="64"/>
      <c r="AT863" s="64"/>
      <c r="AZ863" s="64"/>
      <c r="BF863" s="64"/>
      <c r="BL863" s="64"/>
    </row>
    <row r="864" spans="4:64">
      <c r="D864" s="64"/>
      <c r="J864" s="64"/>
      <c r="P864" s="64"/>
      <c r="V864" s="64"/>
      <c r="AB864" s="64"/>
      <c r="AH864" s="64"/>
      <c r="AN864" s="64"/>
      <c r="AT864" s="64"/>
      <c r="AZ864" s="64"/>
      <c r="BF864" s="64"/>
      <c r="BL864" s="64"/>
    </row>
    <row r="865" spans="4:64">
      <c r="D865" s="64"/>
      <c r="J865" s="64"/>
      <c r="P865" s="64"/>
      <c r="V865" s="64"/>
      <c r="AB865" s="64"/>
      <c r="AH865" s="64"/>
      <c r="AN865" s="64"/>
      <c r="AT865" s="64"/>
      <c r="AZ865" s="64"/>
      <c r="BF865" s="64"/>
      <c r="BL865" s="64"/>
    </row>
    <row r="866" spans="4:64">
      <c r="D866" s="64"/>
      <c r="J866" s="64"/>
      <c r="P866" s="64"/>
      <c r="V866" s="64"/>
      <c r="AB866" s="64"/>
      <c r="AH866" s="64"/>
      <c r="AN866" s="64"/>
      <c r="AT866" s="64"/>
      <c r="AZ866" s="64"/>
      <c r="BF866" s="64"/>
      <c r="BL866" s="64"/>
    </row>
    <row r="867" spans="4:64">
      <c r="D867" s="64"/>
      <c r="J867" s="64"/>
      <c r="P867" s="64"/>
      <c r="V867" s="64"/>
      <c r="AB867" s="64"/>
      <c r="AH867" s="64"/>
      <c r="AN867" s="64"/>
      <c r="AT867" s="64"/>
      <c r="AZ867" s="64"/>
      <c r="BF867" s="64"/>
      <c r="BL867" s="64"/>
    </row>
    <row r="868" spans="4:64">
      <c r="D868" s="64"/>
      <c r="J868" s="64"/>
      <c r="P868" s="64"/>
      <c r="V868" s="64"/>
      <c r="AB868" s="64"/>
      <c r="AH868" s="64"/>
      <c r="AN868" s="64"/>
      <c r="AT868" s="64"/>
      <c r="AZ868" s="64"/>
      <c r="BF868" s="64"/>
      <c r="BL868" s="64"/>
    </row>
    <row r="869" spans="4:64">
      <c r="D869" s="64"/>
      <c r="J869" s="64"/>
      <c r="P869" s="64"/>
      <c r="V869" s="64"/>
      <c r="AB869" s="64"/>
      <c r="AH869" s="64"/>
      <c r="AN869" s="64"/>
      <c r="AT869" s="64"/>
      <c r="AZ869" s="64"/>
      <c r="BF869" s="64"/>
      <c r="BL869" s="64"/>
    </row>
    <row r="870" spans="4:64">
      <c r="D870" s="64"/>
      <c r="J870" s="64"/>
      <c r="P870" s="64"/>
      <c r="V870" s="64"/>
      <c r="AB870" s="64"/>
      <c r="AH870" s="64"/>
      <c r="AN870" s="64"/>
      <c r="AT870" s="64"/>
      <c r="AZ870" s="64"/>
      <c r="BF870" s="64"/>
      <c r="BL870" s="64"/>
    </row>
    <row r="871" spans="4:64">
      <c r="D871" s="64"/>
      <c r="J871" s="64"/>
      <c r="P871" s="64"/>
      <c r="V871" s="64"/>
      <c r="AB871" s="64"/>
      <c r="AH871" s="64"/>
      <c r="AN871" s="64"/>
      <c r="AT871" s="64"/>
      <c r="AZ871" s="64"/>
      <c r="BF871" s="64"/>
      <c r="BL871" s="64"/>
    </row>
    <row r="872" spans="4:64">
      <c r="D872" s="64"/>
      <c r="J872" s="64"/>
      <c r="P872" s="64"/>
      <c r="V872" s="64"/>
      <c r="AB872" s="64"/>
      <c r="AH872" s="64"/>
      <c r="AN872" s="64"/>
      <c r="AT872" s="64"/>
      <c r="AZ872" s="64"/>
      <c r="BF872" s="64"/>
      <c r="BL872" s="64"/>
    </row>
    <row r="873" spans="4:64">
      <c r="D873" s="64"/>
      <c r="J873" s="64"/>
      <c r="P873" s="64"/>
      <c r="V873" s="64"/>
      <c r="AB873" s="64"/>
      <c r="AH873" s="64"/>
      <c r="AN873" s="64"/>
      <c r="AT873" s="64"/>
      <c r="AZ873" s="64"/>
      <c r="BF873" s="64"/>
      <c r="BL873" s="64"/>
    </row>
    <row r="874" spans="4:64">
      <c r="D874" s="64"/>
      <c r="J874" s="64"/>
      <c r="P874" s="64"/>
      <c r="V874" s="64"/>
      <c r="AB874" s="64"/>
      <c r="AH874" s="64"/>
      <c r="AN874" s="64"/>
      <c r="AT874" s="64"/>
      <c r="AZ874" s="64"/>
      <c r="BF874" s="64"/>
      <c r="BL874" s="64"/>
    </row>
    <row r="875" spans="4:64">
      <c r="D875" s="64"/>
      <c r="J875" s="64"/>
      <c r="P875" s="64"/>
      <c r="V875" s="64"/>
      <c r="AB875" s="64"/>
      <c r="AH875" s="64"/>
      <c r="AN875" s="64"/>
      <c r="AT875" s="64"/>
      <c r="AZ875" s="64"/>
      <c r="BF875" s="64"/>
      <c r="BL875" s="64"/>
    </row>
    <row r="876" spans="4:64">
      <c r="D876" s="64"/>
      <c r="J876" s="64"/>
      <c r="P876" s="64"/>
      <c r="V876" s="64"/>
      <c r="AB876" s="64"/>
      <c r="AH876" s="64"/>
      <c r="AN876" s="64"/>
      <c r="AT876" s="64"/>
      <c r="AZ876" s="64"/>
      <c r="BF876" s="64"/>
      <c r="BL876" s="64"/>
    </row>
    <row r="877" spans="4:64">
      <c r="D877" s="64"/>
      <c r="J877" s="64"/>
      <c r="P877" s="64"/>
      <c r="V877" s="64"/>
      <c r="AB877" s="64"/>
      <c r="AH877" s="64"/>
      <c r="AN877" s="64"/>
      <c r="AT877" s="64"/>
      <c r="AZ877" s="64"/>
      <c r="BF877" s="64"/>
      <c r="BL877" s="64"/>
    </row>
    <row r="878" spans="4:64">
      <c r="D878" s="64"/>
      <c r="J878" s="64"/>
      <c r="P878" s="64"/>
      <c r="V878" s="64"/>
      <c r="AB878" s="64"/>
      <c r="AH878" s="64"/>
      <c r="AN878" s="64"/>
      <c r="AT878" s="64"/>
      <c r="AZ878" s="64"/>
      <c r="BF878" s="64"/>
      <c r="BL878" s="64"/>
    </row>
    <row r="879" spans="4:64">
      <c r="D879" s="64"/>
      <c r="J879" s="64"/>
      <c r="P879" s="64"/>
      <c r="V879" s="64"/>
      <c r="AB879" s="64"/>
      <c r="AH879" s="64"/>
      <c r="AN879" s="64"/>
      <c r="AT879" s="64"/>
      <c r="AZ879" s="64"/>
      <c r="BF879" s="64"/>
      <c r="BL879" s="64"/>
    </row>
    <row r="880" spans="4:64">
      <c r="D880" s="64"/>
      <c r="J880" s="64"/>
      <c r="P880" s="64"/>
      <c r="V880" s="64"/>
      <c r="AB880" s="64"/>
      <c r="AH880" s="64"/>
      <c r="AN880" s="64"/>
      <c r="AT880" s="64"/>
      <c r="AZ880" s="64"/>
      <c r="BF880" s="64"/>
      <c r="BL880" s="64"/>
    </row>
    <row r="881" spans="4:64">
      <c r="D881" s="64"/>
      <c r="J881" s="64"/>
      <c r="P881" s="64"/>
      <c r="V881" s="64"/>
      <c r="AB881" s="64"/>
      <c r="AH881" s="64"/>
      <c r="AN881" s="64"/>
      <c r="AT881" s="64"/>
      <c r="AZ881" s="64"/>
      <c r="BF881" s="64"/>
      <c r="BL881" s="64"/>
    </row>
    <row r="882" spans="4:64">
      <c r="D882" s="64"/>
      <c r="J882" s="64"/>
      <c r="P882" s="64"/>
      <c r="V882" s="64"/>
      <c r="AB882" s="64"/>
      <c r="AH882" s="64"/>
      <c r="AN882" s="64"/>
      <c r="AT882" s="64"/>
      <c r="AZ882" s="64"/>
      <c r="BF882" s="64"/>
      <c r="BL882" s="64"/>
    </row>
    <row r="883" spans="4:64">
      <c r="D883" s="64"/>
      <c r="J883" s="64"/>
      <c r="P883" s="64"/>
      <c r="V883" s="64"/>
      <c r="AB883" s="64"/>
      <c r="AH883" s="64"/>
      <c r="AN883" s="64"/>
      <c r="AT883" s="64"/>
      <c r="AZ883" s="64"/>
      <c r="BF883" s="64"/>
      <c r="BL883" s="64"/>
    </row>
    <row r="884" spans="4:64">
      <c r="D884" s="64"/>
      <c r="J884" s="64"/>
      <c r="P884" s="64"/>
      <c r="V884" s="64"/>
      <c r="AB884" s="64"/>
      <c r="AH884" s="64"/>
      <c r="AN884" s="64"/>
      <c r="AT884" s="64"/>
      <c r="AZ884" s="64"/>
      <c r="BF884" s="64"/>
      <c r="BL884" s="64"/>
    </row>
    <row r="885" spans="4:64">
      <c r="D885" s="64"/>
      <c r="J885" s="64"/>
      <c r="P885" s="64"/>
      <c r="V885" s="64"/>
      <c r="AB885" s="64"/>
      <c r="AH885" s="64"/>
      <c r="AN885" s="64"/>
      <c r="AT885" s="64"/>
      <c r="AZ885" s="64"/>
      <c r="BF885" s="64"/>
      <c r="BL885" s="64"/>
    </row>
    <row r="886" spans="4:64">
      <c r="D886" s="64"/>
      <c r="J886" s="64"/>
      <c r="P886" s="64"/>
      <c r="V886" s="64"/>
      <c r="AB886" s="64"/>
      <c r="AH886" s="64"/>
      <c r="AN886" s="64"/>
      <c r="AT886" s="64"/>
      <c r="AZ886" s="64"/>
      <c r="BF886" s="64"/>
      <c r="BL886" s="64"/>
    </row>
    <row r="887" spans="4:64">
      <c r="D887" s="64"/>
      <c r="J887" s="64"/>
      <c r="P887" s="64"/>
      <c r="V887" s="64"/>
      <c r="AB887" s="64"/>
      <c r="AH887" s="64"/>
      <c r="AN887" s="64"/>
      <c r="AT887" s="64"/>
      <c r="AZ887" s="64"/>
      <c r="BF887" s="64"/>
      <c r="BL887" s="64"/>
    </row>
    <row r="888" spans="4:64">
      <c r="D888" s="64"/>
      <c r="J888" s="64"/>
      <c r="P888" s="64"/>
      <c r="V888" s="64"/>
      <c r="AB888" s="64"/>
      <c r="AH888" s="64"/>
      <c r="AN888" s="64"/>
      <c r="AT888" s="64"/>
      <c r="AZ888" s="64"/>
      <c r="BF888" s="64"/>
      <c r="BL888" s="64"/>
    </row>
    <row r="889" spans="4:64">
      <c r="D889" s="64"/>
      <c r="J889" s="64"/>
      <c r="P889" s="64"/>
      <c r="V889" s="64"/>
      <c r="AB889" s="64"/>
      <c r="AH889" s="64"/>
      <c r="AN889" s="64"/>
      <c r="AT889" s="64"/>
      <c r="AZ889" s="64"/>
      <c r="BF889" s="64"/>
      <c r="BL889" s="64"/>
    </row>
    <row r="890" spans="4:64">
      <c r="D890" s="64"/>
      <c r="J890" s="64"/>
      <c r="P890" s="64"/>
      <c r="V890" s="64"/>
      <c r="AB890" s="64"/>
      <c r="AH890" s="64"/>
      <c r="AN890" s="64"/>
      <c r="AT890" s="64"/>
      <c r="AZ890" s="64"/>
      <c r="BF890" s="64"/>
      <c r="BL890" s="64"/>
    </row>
    <row r="891" spans="4:64">
      <c r="D891" s="64"/>
      <c r="J891" s="64"/>
      <c r="P891" s="64"/>
      <c r="V891" s="64"/>
      <c r="AB891" s="64"/>
      <c r="AH891" s="64"/>
      <c r="AN891" s="64"/>
      <c r="AT891" s="64"/>
      <c r="AZ891" s="64"/>
      <c r="BF891" s="64"/>
      <c r="BL891" s="64"/>
    </row>
    <row r="892" spans="4:64">
      <c r="D892" s="64"/>
      <c r="J892" s="64"/>
      <c r="P892" s="64"/>
      <c r="V892" s="64"/>
      <c r="AB892" s="64"/>
      <c r="AH892" s="64"/>
      <c r="AN892" s="64"/>
      <c r="AT892" s="64"/>
      <c r="AZ892" s="64"/>
      <c r="BF892" s="64"/>
      <c r="BL892" s="64"/>
    </row>
    <row r="893" spans="4:64">
      <c r="D893" s="64"/>
      <c r="J893" s="64"/>
      <c r="P893" s="64"/>
      <c r="V893" s="64"/>
      <c r="AB893" s="64"/>
      <c r="AH893" s="64"/>
      <c r="AN893" s="64"/>
      <c r="AT893" s="64"/>
      <c r="AZ893" s="64"/>
      <c r="BF893" s="64"/>
      <c r="BL893" s="64"/>
    </row>
    <row r="894" spans="4:64">
      <c r="D894" s="64"/>
      <c r="J894" s="64"/>
      <c r="P894" s="64"/>
      <c r="V894" s="64"/>
      <c r="AB894" s="64"/>
      <c r="AH894" s="64"/>
      <c r="AN894" s="64"/>
      <c r="AT894" s="64"/>
      <c r="AZ894" s="64"/>
      <c r="BF894" s="64"/>
      <c r="BL894" s="64"/>
    </row>
    <row r="895" spans="4:64">
      <c r="D895" s="64"/>
      <c r="J895" s="64"/>
      <c r="P895" s="64"/>
      <c r="V895" s="64"/>
      <c r="AB895" s="64"/>
      <c r="AH895" s="64"/>
      <c r="AN895" s="64"/>
      <c r="AT895" s="64"/>
      <c r="AZ895" s="64"/>
      <c r="BF895" s="64"/>
      <c r="BL895" s="64"/>
    </row>
    <row r="896" spans="4:64">
      <c r="D896" s="64"/>
      <c r="J896" s="64"/>
      <c r="P896" s="64"/>
      <c r="V896" s="64"/>
      <c r="AB896" s="64"/>
      <c r="AH896" s="64"/>
      <c r="AN896" s="64"/>
      <c r="AT896" s="64"/>
      <c r="AZ896" s="64"/>
      <c r="BF896" s="64"/>
      <c r="BL896" s="64"/>
    </row>
    <row r="897" spans="4:64">
      <c r="D897" s="64"/>
      <c r="J897" s="64"/>
      <c r="P897" s="64"/>
      <c r="V897" s="64"/>
      <c r="AB897" s="64"/>
      <c r="AH897" s="64"/>
      <c r="AN897" s="64"/>
      <c r="AT897" s="64"/>
      <c r="AZ897" s="64"/>
      <c r="BF897" s="64"/>
      <c r="BL897" s="64"/>
    </row>
    <row r="898" spans="4:64">
      <c r="D898" s="64"/>
      <c r="J898" s="64"/>
      <c r="P898" s="64"/>
      <c r="V898" s="64"/>
      <c r="AB898" s="64"/>
      <c r="AH898" s="64"/>
      <c r="AN898" s="64"/>
      <c r="AT898" s="64"/>
      <c r="AZ898" s="64"/>
      <c r="BF898" s="64"/>
      <c r="BL898" s="64"/>
    </row>
    <row r="899" spans="4:64">
      <c r="D899" s="64"/>
      <c r="J899" s="64"/>
      <c r="P899" s="64"/>
      <c r="V899" s="64"/>
      <c r="AB899" s="64"/>
      <c r="AH899" s="64"/>
      <c r="AN899" s="64"/>
      <c r="AT899" s="64"/>
      <c r="AZ899" s="64"/>
      <c r="BF899" s="64"/>
      <c r="BL899" s="64"/>
    </row>
    <row r="900" spans="4:64">
      <c r="D900" s="64"/>
      <c r="J900" s="64"/>
      <c r="P900" s="64"/>
      <c r="V900" s="64"/>
      <c r="AB900" s="64"/>
      <c r="AH900" s="64"/>
      <c r="AN900" s="64"/>
      <c r="AT900" s="64"/>
      <c r="AZ900" s="64"/>
      <c r="BF900" s="64"/>
      <c r="BL900" s="64"/>
    </row>
    <row r="901" spans="4:64">
      <c r="D901" s="64"/>
      <c r="J901" s="64"/>
      <c r="P901" s="64"/>
      <c r="V901" s="64"/>
      <c r="AB901" s="64"/>
      <c r="AH901" s="64"/>
      <c r="AN901" s="64"/>
      <c r="AT901" s="64"/>
      <c r="AZ901" s="64"/>
      <c r="BF901" s="64"/>
      <c r="BL901" s="64"/>
    </row>
    <row r="902" spans="4:64">
      <c r="D902" s="64"/>
      <c r="J902" s="64"/>
      <c r="P902" s="64"/>
      <c r="V902" s="64"/>
      <c r="AB902" s="64"/>
      <c r="AH902" s="64"/>
      <c r="AN902" s="64"/>
      <c r="AT902" s="64"/>
      <c r="AZ902" s="64"/>
      <c r="BF902" s="64"/>
      <c r="BL902" s="64"/>
    </row>
    <row r="903" spans="4:64">
      <c r="D903" s="64"/>
      <c r="J903" s="64"/>
      <c r="P903" s="64"/>
      <c r="V903" s="64"/>
      <c r="AB903" s="64"/>
      <c r="AH903" s="64"/>
      <c r="AN903" s="64"/>
      <c r="AT903" s="64"/>
      <c r="AZ903" s="64"/>
      <c r="BF903" s="64"/>
      <c r="BL903" s="64"/>
    </row>
    <row r="904" spans="4:64">
      <c r="D904" s="64"/>
      <c r="J904" s="64"/>
      <c r="P904" s="64"/>
      <c r="V904" s="64"/>
      <c r="AB904" s="64"/>
      <c r="AH904" s="64"/>
      <c r="AN904" s="64"/>
      <c r="AT904" s="64"/>
      <c r="AZ904" s="64"/>
      <c r="BF904" s="64"/>
      <c r="BL904" s="64"/>
    </row>
    <row r="905" spans="4:64">
      <c r="D905" s="64"/>
      <c r="J905" s="64"/>
      <c r="P905" s="64"/>
      <c r="V905" s="64"/>
      <c r="AB905" s="64"/>
      <c r="AH905" s="64"/>
      <c r="AN905" s="64"/>
      <c r="AT905" s="64"/>
      <c r="AZ905" s="64"/>
      <c r="BF905" s="64"/>
      <c r="BL905" s="64"/>
    </row>
    <row r="906" spans="4:64">
      <c r="D906" s="64"/>
      <c r="J906" s="64"/>
      <c r="P906" s="64"/>
      <c r="V906" s="64"/>
      <c r="AB906" s="64"/>
      <c r="AH906" s="64"/>
      <c r="AN906" s="64"/>
      <c r="AT906" s="64"/>
      <c r="AZ906" s="64"/>
      <c r="BF906" s="64"/>
      <c r="BL906" s="64"/>
    </row>
    <row r="907" spans="4:64">
      <c r="D907" s="64"/>
      <c r="J907" s="64"/>
      <c r="P907" s="64"/>
      <c r="V907" s="64"/>
      <c r="AB907" s="64"/>
      <c r="AH907" s="64"/>
      <c r="AN907" s="64"/>
      <c r="AT907" s="64"/>
      <c r="AZ907" s="64"/>
      <c r="BF907" s="64"/>
      <c r="BL907" s="64"/>
    </row>
    <row r="908" spans="4:64">
      <c r="D908" s="64"/>
      <c r="J908" s="64"/>
      <c r="P908" s="64"/>
      <c r="V908" s="64"/>
      <c r="AB908" s="64"/>
      <c r="AH908" s="64"/>
      <c r="AN908" s="64"/>
      <c r="AT908" s="64"/>
      <c r="AZ908" s="64"/>
      <c r="BF908" s="64"/>
      <c r="BL908" s="64"/>
    </row>
    <row r="909" spans="4:64">
      <c r="D909" s="64"/>
      <c r="J909" s="64"/>
      <c r="P909" s="64"/>
      <c r="V909" s="64"/>
      <c r="AB909" s="64"/>
      <c r="AH909" s="64"/>
      <c r="AN909" s="64"/>
      <c r="AT909" s="64"/>
      <c r="AZ909" s="64"/>
      <c r="BF909" s="64"/>
      <c r="BL909" s="64"/>
    </row>
    <row r="910" spans="4:64">
      <c r="D910" s="64"/>
      <c r="J910" s="64"/>
      <c r="P910" s="64"/>
      <c r="V910" s="64"/>
      <c r="AB910" s="64"/>
      <c r="AH910" s="64"/>
      <c r="AN910" s="64"/>
      <c r="AT910" s="64"/>
      <c r="AZ910" s="64"/>
      <c r="BF910" s="64"/>
      <c r="BL910" s="64"/>
    </row>
    <row r="911" spans="4:64">
      <c r="D911" s="64"/>
      <c r="J911" s="64"/>
      <c r="P911" s="64"/>
      <c r="V911" s="64"/>
      <c r="AB911" s="64"/>
      <c r="AH911" s="64"/>
      <c r="AN911" s="64"/>
      <c r="AT911" s="64"/>
      <c r="AZ911" s="64"/>
      <c r="BF911" s="64"/>
      <c r="BL911" s="64"/>
    </row>
    <row r="912" spans="4:64">
      <c r="D912" s="64"/>
      <c r="J912" s="64"/>
      <c r="P912" s="64"/>
      <c r="V912" s="64"/>
      <c r="AB912" s="64"/>
      <c r="AH912" s="64"/>
      <c r="AN912" s="64"/>
      <c r="AT912" s="64"/>
      <c r="AZ912" s="64"/>
      <c r="BF912" s="64"/>
      <c r="BL912" s="64"/>
    </row>
    <row r="913" spans="4:64">
      <c r="D913" s="64"/>
      <c r="J913" s="64"/>
      <c r="P913" s="64"/>
      <c r="V913" s="64"/>
      <c r="AB913" s="64"/>
      <c r="AH913" s="64"/>
      <c r="AN913" s="64"/>
      <c r="AT913" s="64"/>
      <c r="AZ913" s="64"/>
      <c r="BF913" s="64"/>
      <c r="BL913" s="64"/>
    </row>
    <row r="914" spans="4:64">
      <c r="D914" s="64"/>
      <c r="J914" s="64"/>
      <c r="P914" s="64"/>
      <c r="V914" s="64"/>
      <c r="AB914" s="64"/>
      <c r="AH914" s="64"/>
      <c r="AN914" s="64"/>
      <c r="AT914" s="64"/>
      <c r="AZ914" s="64"/>
      <c r="BF914" s="64"/>
      <c r="BL914" s="64"/>
    </row>
    <row r="915" spans="4:64">
      <c r="D915" s="64"/>
      <c r="J915" s="64"/>
      <c r="P915" s="64"/>
      <c r="V915" s="64"/>
      <c r="AB915" s="64"/>
      <c r="AH915" s="64"/>
      <c r="AN915" s="64"/>
      <c r="AT915" s="64"/>
      <c r="AZ915" s="64"/>
      <c r="BF915" s="64"/>
      <c r="BL915" s="64"/>
    </row>
    <row r="916" spans="4:64">
      <c r="D916" s="64"/>
      <c r="J916" s="64"/>
      <c r="P916" s="64"/>
      <c r="V916" s="64"/>
      <c r="AB916" s="64"/>
      <c r="AH916" s="64"/>
      <c r="AN916" s="64"/>
      <c r="AT916" s="64"/>
      <c r="AZ916" s="64"/>
      <c r="BF916" s="64"/>
      <c r="BL916" s="64"/>
    </row>
    <row r="917" spans="4:64">
      <c r="D917" s="64"/>
      <c r="J917" s="64"/>
      <c r="P917" s="64"/>
      <c r="V917" s="64"/>
      <c r="AB917" s="64"/>
      <c r="AH917" s="64"/>
      <c r="AN917" s="64"/>
      <c r="AT917" s="64"/>
      <c r="AZ917" s="64"/>
      <c r="BF917" s="64"/>
      <c r="BL917" s="64"/>
    </row>
    <row r="918" spans="4:64">
      <c r="D918" s="64"/>
      <c r="J918" s="64"/>
      <c r="P918" s="64"/>
      <c r="V918" s="64"/>
      <c r="AB918" s="64"/>
      <c r="AH918" s="64"/>
      <c r="AN918" s="64"/>
      <c r="AT918" s="64"/>
      <c r="AZ918" s="64"/>
      <c r="BF918" s="64"/>
      <c r="BL918" s="64"/>
    </row>
    <row r="919" spans="4:64">
      <c r="D919" s="64"/>
      <c r="J919" s="64"/>
      <c r="P919" s="64"/>
      <c r="V919" s="64"/>
      <c r="AB919" s="64"/>
      <c r="AH919" s="64"/>
      <c r="AN919" s="64"/>
      <c r="AT919" s="64"/>
      <c r="AZ919" s="64"/>
      <c r="BF919" s="64"/>
      <c r="BL919" s="64"/>
    </row>
    <row r="920" spans="4:64">
      <c r="D920" s="64"/>
      <c r="J920" s="64"/>
      <c r="P920" s="64"/>
      <c r="V920" s="64"/>
      <c r="AB920" s="64"/>
      <c r="AH920" s="64"/>
      <c r="AN920" s="64"/>
      <c r="AT920" s="64"/>
      <c r="AZ920" s="64"/>
      <c r="BF920" s="64"/>
      <c r="BL920" s="64"/>
    </row>
    <row r="921" spans="4:64">
      <c r="D921" s="64"/>
      <c r="J921" s="64"/>
      <c r="P921" s="64"/>
      <c r="V921" s="64"/>
      <c r="AB921" s="64"/>
      <c r="AH921" s="64"/>
      <c r="AN921" s="64"/>
      <c r="AT921" s="64"/>
      <c r="AZ921" s="64"/>
      <c r="BF921" s="64"/>
      <c r="BL921" s="64"/>
    </row>
    <row r="922" spans="4:64">
      <c r="D922" s="64"/>
      <c r="J922" s="64"/>
      <c r="P922" s="64"/>
      <c r="V922" s="64"/>
      <c r="AB922" s="64"/>
      <c r="AH922" s="64"/>
      <c r="AN922" s="64"/>
      <c r="AT922" s="64"/>
      <c r="AZ922" s="64"/>
      <c r="BF922" s="64"/>
      <c r="BL922" s="64"/>
    </row>
    <row r="923" spans="4:64">
      <c r="D923" s="64"/>
      <c r="J923" s="64"/>
      <c r="P923" s="64"/>
      <c r="V923" s="64"/>
      <c r="AB923" s="64"/>
      <c r="AH923" s="64"/>
      <c r="AN923" s="64"/>
      <c r="AT923" s="64"/>
      <c r="AZ923" s="64"/>
      <c r="BF923" s="64"/>
      <c r="BL923" s="64"/>
    </row>
    <row r="924" spans="4:64">
      <c r="D924" s="64"/>
      <c r="J924" s="64"/>
      <c r="P924" s="64"/>
      <c r="V924" s="64"/>
      <c r="AB924" s="64"/>
      <c r="AH924" s="64"/>
      <c r="AN924" s="64"/>
      <c r="AT924" s="64"/>
      <c r="AZ924" s="64"/>
      <c r="BF924" s="64"/>
      <c r="BL924" s="64"/>
    </row>
    <row r="925" spans="4:64">
      <c r="D925" s="64"/>
      <c r="J925" s="64"/>
      <c r="P925" s="64"/>
      <c r="V925" s="64"/>
      <c r="AB925" s="64"/>
      <c r="AH925" s="64"/>
      <c r="AN925" s="64"/>
      <c r="AT925" s="64"/>
      <c r="AZ925" s="64"/>
      <c r="BF925" s="64"/>
      <c r="BL925" s="64"/>
    </row>
    <row r="926" spans="4:64">
      <c r="D926" s="64"/>
      <c r="J926" s="64"/>
      <c r="P926" s="64"/>
      <c r="V926" s="64"/>
      <c r="AB926" s="64"/>
      <c r="AH926" s="64"/>
      <c r="AN926" s="64"/>
      <c r="AT926" s="64"/>
      <c r="AZ926" s="64"/>
      <c r="BF926" s="64"/>
      <c r="BL926" s="64"/>
    </row>
    <row r="927" spans="4:64">
      <c r="D927" s="64"/>
      <c r="J927" s="64"/>
      <c r="P927" s="64"/>
      <c r="V927" s="64"/>
      <c r="AB927" s="64"/>
      <c r="AH927" s="64"/>
      <c r="AN927" s="64"/>
      <c r="AT927" s="64"/>
      <c r="AZ927" s="64"/>
      <c r="BF927" s="64"/>
      <c r="BL927" s="64"/>
    </row>
    <row r="928" spans="4:64">
      <c r="D928" s="64"/>
      <c r="J928" s="64"/>
      <c r="P928" s="64"/>
      <c r="V928" s="64"/>
      <c r="AB928" s="64"/>
      <c r="AH928" s="64"/>
      <c r="AN928" s="64"/>
      <c r="AT928" s="64"/>
      <c r="AZ928" s="64"/>
      <c r="BF928" s="64"/>
      <c r="BL928" s="64"/>
    </row>
    <row r="929" spans="3:64">
      <c r="D929" s="64"/>
      <c r="J929" s="64"/>
      <c r="P929" s="64"/>
      <c r="V929" s="64"/>
      <c r="AB929" s="64"/>
      <c r="AH929" s="64"/>
      <c r="AN929" s="64"/>
      <c r="AT929" s="64"/>
      <c r="AZ929" s="64"/>
      <c r="BF929" s="64"/>
      <c r="BL929" s="64"/>
    </row>
    <row r="930" spans="3:64">
      <c r="D930" s="64"/>
      <c r="J930" s="64"/>
      <c r="P930" s="64"/>
      <c r="V930" s="64"/>
      <c r="AB930" s="64"/>
      <c r="AH930" s="64"/>
      <c r="AN930" s="64"/>
      <c r="AT930" s="64"/>
      <c r="AZ930" s="64"/>
      <c r="BF930" s="64"/>
      <c r="BL930" s="64"/>
    </row>
    <row r="931" spans="3:64">
      <c r="D931" s="64"/>
      <c r="J931" s="64"/>
      <c r="P931" s="64"/>
      <c r="V931" s="64"/>
      <c r="AB931" s="64"/>
      <c r="AH931" s="64"/>
      <c r="AN931" s="64"/>
      <c r="AT931" s="64"/>
      <c r="AZ931" s="64"/>
      <c r="BF931" s="64"/>
      <c r="BL931" s="64"/>
    </row>
    <row r="932" spans="3:64">
      <c r="D932" s="64"/>
      <c r="J932" s="64"/>
      <c r="P932" s="64"/>
      <c r="V932" s="64"/>
      <c r="AB932" s="64"/>
      <c r="AH932" s="64"/>
      <c r="AN932" s="64"/>
      <c r="AT932" s="64"/>
      <c r="AZ932" s="64"/>
      <c r="BF932" s="64"/>
      <c r="BL932" s="64"/>
    </row>
    <row r="933" spans="3:64">
      <c r="C933">
        <f>277/10</f>
        <v>27.7</v>
      </c>
      <c r="D933" s="64"/>
      <c r="J933" s="64"/>
      <c r="P933" s="64"/>
      <c r="V933" s="64"/>
      <c r="AB933" s="64"/>
      <c r="AH933" s="64"/>
      <c r="AN933" s="64"/>
      <c r="AT933" s="64"/>
      <c r="AZ933" s="64"/>
      <c r="BF933" s="64"/>
      <c r="BL933" s="64"/>
    </row>
    <row r="934" spans="3:64">
      <c r="D934" s="64"/>
      <c r="J934" s="64"/>
      <c r="P934" s="64"/>
      <c r="V934" s="64"/>
      <c r="AB934" s="64"/>
      <c r="AH934" s="64"/>
      <c r="AN934" s="64"/>
      <c r="AT934" s="64"/>
      <c r="AZ934" s="64"/>
      <c r="BF934" s="64"/>
      <c r="BL934" s="64"/>
    </row>
    <row r="935" spans="3:64">
      <c r="D935" s="64"/>
      <c r="J935" s="64"/>
      <c r="P935" s="64"/>
      <c r="V935" s="64"/>
      <c r="AB935" s="64"/>
      <c r="AH935" s="64"/>
      <c r="AN935" s="64"/>
      <c r="AT935" s="64"/>
      <c r="AZ935" s="64"/>
      <c r="BF935" s="64"/>
      <c r="BL935" s="64"/>
    </row>
    <row r="936" spans="3:64">
      <c r="D936" s="64"/>
      <c r="J936" s="64"/>
      <c r="P936" s="64"/>
      <c r="V936" s="64"/>
      <c r="AB936" s="64"/>
      <c r="AH936" s="64"/>
      <c r="AN936" s="64"/>
      <c r="AT936" s="64"/>
      <c r="AZ936" s="64"/>
      <c r="BF936" s="64"/>
      <c r="BL936" s="64"/>
    </row>
    <row r="937" spans="3:64">
      <c r="D937" s="64"/>
      <c r="J937" s="64"/>
      <c r="P937" s="64"/>
      <c r="V937" s="64"/>
      <c r="AB937" s="64"/>
      <c r="AH937" s="64"/>
      <c r="AN937" s="64"/>
      <c r="AT937" s="64"/>
      <c r="AZ937" s="64"/>
      <c r="BF937" s="64"/>
      <c r="BL937" s="64"/>
    </row>
    <row r="938" spans="3:64">
      <c r="D938" s="64"/>
      <c r="J938" s="64"/>
      <c r="P938" s="64"/>
      <c r="V938" s="64"/>
      <c r="AB938" s="64"/>
      <c r="AH938" s="64"/>
      <c r="AN938" s="64"/>
      <c r="AT938" s="64"/>
      <c r="AZ938" s="64"/>
      <c r="BF938" s="64"/>
      <c r="BL938" s="64"/>
    </row>
    <row r="939" spans="3:64">
      <c r="D939" s="64"/>
      <c r="J939" s="64"/>
      <c r="P939" s="64"/>
      <c r="V939" s="64"/>
      <c r="AB939" s="64"/>
      <c r="AH939" s="64"/>
      <c r="AN939" s="64"/>
      <c r="AT939" s="64"/>
      <c r="AZ939" s="64"/>
      <c r="BF939" s="64"/>
      <c r="BL939" s="64"/>
    </row>
    <row r="940" spans="3:64">
      <c r="D940" s="64"/>
      <c r="J940" s="64"/>
      <c r="P940" s="64"/>
      <c r="V940" s="64"/>
      <c r="AB940" s="64"/>
      <c r="AH940" s="64"/>
      <c r="AN940" s="64"/>
      <c r="AT940" s="64"/>
      <c r="AZ940" s="64"/>
      <c r="BF940" s="64"/>
      <c r="BL940" s="64"/>
    </row>
    <row r="941" spans="3:64">
      <c r="D941" s="64"/>
      <c r="J941" s="64"/>
      <c r="P941" s="64"/>
      <c r="V941" s="64"/>
      <c r="AB941" s="64"/>
      <c r="AH941" s="64"/>
      <c r="AN941" s="64"/>
      <c r="AT941" s="64"/>
      <c r="AZ941" s="64"/>
      <c r="BF941" s="64"/>
      <c r="BL941" s="64"/>
    </row>
    <row r="942" spans="3:64">
      <c r="D942" s="64"/>
      <c r="J942" s="64"/>
      <c r="P942" s="64"/>
      <c r="V942" s="64"/>
      <c r="AB942" s="64"/>
      <c r="AH942" s="64"/>
      <c r="AN942" s="64"/>
      <c r="AT942" s="64"/>
      <c r="AZ942" s="64"/>
      <c r="BF942" s="64"/>
      <c r="BL942" s="64"/>
    </row>
    <row r="943" spans="3:64">
      <c r="D943" s="64"/>
      <c r="J943" s="64"/>
      <c r="P943" s="64"/>
      <c r="V943" s="64"/>
      <c r="AB943" s="64"/>
      <c r="AH943" s="64"/>
      <c r="AN943" s="64"/>
      <c r="AT943" s="64"/>
      <c r="AZ943" s="64"/>
      <c r="BF943" s="64"/>
      <c r="BL943" s="64"/>
    </row>
    <row r="944" spans="3:64">
      <c r="D944" s="64"/>
      <c r="J944" s="64"/>
      <c r="P944" s="64"/>
      <c r="V944" s="64"/>
      <c r="AB944" s="64"/>
      <c r="AH944" s="64"/>
      <c r="AN944" s="64"/>
      <c r="AT944" s="64"/>
      <c r="AZ944" s="64"/>
      <c r="BF944" s="64"/>
      <c r="BL944" s="64"/>
    </row>
    <row r="945" spans="4:64">
      <c r="D945" s="64"/>
      <c r="J945" s="64"/>
      <c r="P945" s="64"/>
      <c r="V945" s="64"/>
      <c r="AB945" s="64"/>
      <c r="AH945" s="64"/>
      <c r="AN945" s="64"/>
      <c r="AT945" s="64"/>
      <c r="AZ945" s="64"/>
      <c r="BF945" s="64"/>
      <c r="BL945" s="64"/>
    </row>
    <row r="946" spans="4:64">
      <c r="D946" s="64"/>
      <c r="J946" s="64"/>
      <c r="P946" s="64"/>
      <c r="V946" s="64"/>
      <c r="AB946" s="64"/>
      <c r="AH946" s="64"/>
      <c r="AN946" s="64"/>
      <c r="AT946" s="64"/>
      <c r="AZ946" s="64"/>
      <c r="BF946" s="64"/>
      <c r="BL946" s="64"/>
    </row>
    <row r="947" spans="4:64">
      <c r="D947" s="64"/>
      <c r="J947" s="64"/>
      <c r="P947" s="64"/>
      <c r="V947" s="64"/>
      <c r="AB947" s="64"/>
      <c r="AH947" s="64"/>
      <c r="AN947" s="64"/>
      <c r="AT947" s="64"/>
      <c r="AZ947" s="64"/>
      <c r="BF947" s="64"/>
      <c r="BL947" s="64"/>
    </row>
    <row r="948" spans="4:64">
      <c r="D948" s="64"/>
      <c r="J948" s="64"/>
      <c r="P948" s="64"/>
      <c r="V948" s="64"/>
      <c r="AB948" s="64"/>
      <c r="AH948" s="64"/>
      <c r="AN948" s="64"/>
      <c r="AT948" s="64"/>
      <c r="AZ948" s="64"/>
      <c r="BF948" s="64"/>
      <c r="BL948" s="64"/>
    </row>
    <row r="949" spans="4:64">
      <c r="D949" s="64"/>
      <c r="J949" s="64"/>
      <c r="P949" s="64"/>
      <c r="V949" s="64"/>
      <c r="AB949" s="64"/>
      <c r="AH949" s="64"/>
      <c r="AN949" s="64"/>
      <c r="AT949" s="64"/>
      <c r="AZ949" s="64"/>
      <c r="BF949" s="64"/>
      <c r="BL949" s="64"/>
    </row>
    <row r="950" spans="4:64">
      <c r="D950" s="64"/>
      <c r="J950" s="64"/>
      <c r="P950" s="64"/>
      <c r="V950" s="64"/>
      <c r="AB950" s="64"/>
      <c r="AH950" s="64"/>
      <c r="AN950" s="64"/>
      <c r="AT950" s="64"/>
      <c r="AZ950" s="64"/>
      <c r="BF950" s="64"/>
      <c r="BL950" s="64"/>
    </row>
    <row r="951" spans="4:64">
      <c r="D951" s="64"/>
      <c r="J951" s="64"/>
      <c r="P951" s="64"/>
      <c r="V951" s="64"/>
      <c r="AB951" s="64"/>
      <c r="AH951" s="64"/>
      <c r="AN951" s="64"/>
      <c r="AT951" s="64"/>
      <c r="AZ951" s="64"/>
      <c r="BF951" s="64"/>
      <c r="BL951" s="64"/>
    </row>
    <row r="952" spans="4:64">
      <c r="D952" s="64"/>
      <c r="J952" s="64"/>
      <c r="P952" s="64"/>
      <c r="V952" s="64"/>
      <c r="AB952" s="64"/>
      <c r="AH952" s="64"/>
      <c r="AN952" s="64"/>
      <c r="AT952" s="64"/>
      <c r="AZ952" s="64"/>
      <c r="BF952" s="64"/>
      <c r="BL952" s="64"/>
    </row>
    <row r="953" spans="4:64">
      <c r="D953" s="64"/>
      <c r="J953" s="64"/>
      <c r="P953" s="64"/>
      <c r="V953" s="64"/>
      <c r="AB953" s="64"/>
      <c r="AH953" s="64"/>
      <c r="AN953" s="64"/>
      <c r="AT953" s="64"/>
      <c r="AZ953" s="64"/>
      <c r="BF953" s="64"/>
      <c r="BL953" s="64"/>
    </row>
    <row r="954" spans="4:64">
      <c r="D954" s="64"/>
      <c r="J954" s="64"/>
      <c r="P954" s="64"/>
      <c r="V954" s="64"/>
      <c r="AB954" s="64"/>
      <c r="AH954" s="64"/>
      <c r="AN954" s="64"/>
      <c r="AT954" s="64"/>
      <c r="AZ954" s="64"/>
      <c r="BF954" s="64"/>
      <c r="BL954" s="64"/>
    </row>
    <row r="955" spans="4:64">
      <c r="D955" s="64"/>
      <c r="J955" s="64"/>
      <c r="P955" s="64"/>
      <c r="V955" s="64"/>
      <c r="AB955" s="64"/>
      <c r="AH955" s="64"/>
      <c r="AN955" s="64"/>
      <c r="AT955" s="64"/>
      <c r="AZ955" s="64"/>
      <c r="BF955" s="64"/>
      <c r="BL955" s="64"/>
    </row>
    <row r="956" spans="4:64">
      <c r="D956" s="64"/>
      <c r="J956" s="64"/>
      <c r="P956" s="64"/>
      <c r="V956" s="64"/>
      <c r="AB956" s="64"/>
      <c r="AH956" s="64"/>
      <c r="AN956" s="64"/>
      <c r="AT956" s="64"/>
      <c r="AZ956" s="64"/>
      <c r="BF956" s="64"/>
      <c r="BL956" s="64"/>
    </row>
    <row r="957" spans="4:64">
      <c r="D957" s="64"/>
      <c r="J957" s="64"/>
      <c r="P957" s="64"/>
      <c r="V957" s="64"/>
      <c r="AB957" s="64"/>
      <c r="AH957" s="64"/>
      <c r="AN957" s="64"/>
      <c r="AT957" s="64"/>
      <c r="AZ957" s="64"/>
      <c r="BF957" s="64"/>
      <c r="BL957" s="64"/>
    </row>
    <row r="958" spans="4:64">
      <c r="D958" s="64"/>
      <c r="J958" s="64"/>
      <c r="P958" s="64"/>
      <c r="V958" s="64"/>
      <c r="AB958" s="64"/>
      <c r="AH958" s="64"/>
      <c r="AN958" s="64"/>
      <c r="AT958" s="64"/>
      <c r="AZ958" s="64"/>
      <c r="BF958" s="64"/>
      <c r="BL958" s="64"/>
    </row>
    <row r="959" spans="4:64">
      <c r="D959" s="64"/>
      <c r="J959" s="64"/>
      <c r="P959" s="64"/>
      <c r="V959" s="64"/>
      <c r="AB959" s="64"/>
      <c r="AH959" s="64"/>
      <c r="AN959" s="64"/>
      <c r="AT959" s="64"/>
      <c r="AZ959" s="64"/>
      <c r="BF959" s="64"/>
      <c r="BL959" s="64"/>
    </row>
    <row r="960" spans="4:64">
      <c r="D960" s="64"/>
      <c r="J960" s="64"/>
      <c r="P960" s="64"/>
      <c r="V960" s="64"/>
      <c r="AB960" s="64"/>
      <c r="AH960" s="64"/>
      <c r="AN960" s="64"/>
      <c r="AT960" s="64"/>
      <c r="AZ960" s="64"/>
      <c r="BF960" s="64"/>
      <c r="BL960" s="64"/>
    </row>
    <row r="961" spans="4:64">
      <c r="D961" s="64"/>
      <c r="J961" s="64"/>
      <c r="P961" s="64"/>
      <c r="V961" s="64"/>
      <c r="AB961" s="64"/>
      <c r="AH961" s="64"/>
      <c r="AN961" s="64"/>
      <c r="AT961" s="64"/>
      <c r="AZ961" s="64"/>
      <c r="BF961" s="64"/>
      <c r="BL961" s="64"/>
    </row>
    <row r="962" spans="4:64">
      <c r="D962" s="64"/>
      <c r="J962" s="64"/>
      <c r="P962" s="64"/>
      <c r="V962" s="64"/>
      <c r="AB962" s="64"/>
      <c r="AH962" s="64"/>
      <c r="AN962" s="64"/>
      <c r="AT962" s="64"/>
      <c r="AZ962" s="64"/>
      <c r="BF962" s="64"/>
      <c r="BL962" s="64"/>
    </row>
    <row r="963" spans="4:64">
      <c r="D963" s="64"/>
      <c r="J963" s="64"/>
      <c r="P963" s="64"/>
      <c r="V963" s="64"/>
      <c r="AB963" s="64"/>
      <c r="AH963" s="64"/>
      <c r="AN963" s="64"/>
      <c r="AT963" s="64"/>
      <c r="AZ963" s="64"/>
      <c r="BF963" s="64"/>
      <c r="BL963" s="64"/>
    </row>
    <row r="964" spans="4:64">
      <c r="D964" s="64"/>
      <c r="J964" s="64"/>
      <c r="P964" s="64"/>
      <c r="V964" s="64"/>
      <c r="AB964" s="64"/>
      <c r="AH964" s="64"/>
      <c r="AN964" s="64"/>
      <c r="AT964" s="64"/>
      <c r="AZ964" s="64"/>
      <c r="BF964" s="64"/>
      <c r="BL964" s="64"/>
    </row>
    <row r="965" spans="4:64">
      <c r="D965" s="64"/>
      <c r="J965" s="64"/>
      <c r="P965" s="64"/>
      <c r="V965" s="64"/>
      <c r="AB965" s="64"/>
      <c r="AH965" s="64"/>
      <c r="AN965" s="64"/>
      <c r="AT965" s="64"/>
      <c r="AZ965" s="64"/>
      <c r="BF965" s="64"/>
      <c r="BL965" s="64"/>
    </row>
    <row r="966" spans="4:64">
      <c r="D966" s="64"/>
      <c r="J966" s="64"/>
      <c r="P966" s="64"/>
      <c r="V966" s="64"/>
      <c r="AB966" s="64"/>
      <c r="AH966" s="64"/>
      <c r="AN966" s="64"/>
      <c r="AT966" s="64"/>
      <c r="AZ966" s="64"/>
      <c r="BF966" s="64"/>
      <c r="BL966" s="64"/>
    </row>
    <row r="967" spans="4:64">
      <c r="D967" s="64"/>
      <c r="J967" s="64"/>
      <c r="P967" s="64"/>
      <c r="V967" s="64"/>
      <c r="AB967" s="64"/>
      <c r="AH967" s="64"/>
      <c r="AN967" s="64"/>
      <c r="AT967" s="64"/>
      <c r="AZ967" s="64"/>
      <c r="BF967" s="64"/>
      <c r="BL967" s="64"/>
    </row>
    <row r="968" spans="4:64">
      <c r="D968" s="64"/>
      <c r="J968" s="64"/>
      <c r="P968" s="64"/>
      <c r="V968" s="64"/>
      <c r="AB968" s="64"/>
      <c r="AH968" s="64"/>
      <c r="AN968" s="64"/>
      <c r="AT968" s="64"/>
      <c r="AZ968" s="64"/>
      <c r="BF968" s="64"/>
      <c r="BL968" s="64"/>
    </row>
    <row r="969" spans="4:64">
      <c r="D969" s="64"/>
      <c r="J969" s="64"/>
      <c r="P969" s="64"/>
      <c r="V969" s="64"/>
      <c r="AB969" s="64"/>
      <c r="AH969" s="64"/>
      <c r="AN969" s="64"/>
      <c r="AT969" s="64"/>
      <c r="AZ969" s="64"/>
      <c r="BF969" s="64"/>
      <c r="BL969" s="64"/>
    </row>
    <row r="970" spans="4:64">
      <c r="D970" s="64"/>
      <c r="J970" s="64"/>
      <c r="P970" s="64"/>
      <c r="V970" s="64"/>
      <c r="AB970" s="64"/>
      <c r="AH970" s="64"/>
      <c r="AN970" s="64"/>
      <c r="AT970" s="64"/>
      <c r="AZ970" s="64"/>
      <c r="BF970" s="64"/>
      <c r="BL970" s="64"/>
    </row>
    <row r="971" spans="4:64">
      <c r="D971" s="64"/>
      <c r="J971" s="64"/>
      <c r="P971" s="64"/>
      <c r="V971" s="64"/>
      <c r="AB971" s="64"/>
      <c r="AH971" s="64"/>
      <c r="AN971" s="64"/>
      <c r="AT971" s="64"/>
      <c r="AZ971" s="64"/>
      <c r="BF971" s="64"/>
      <c r="BL971" s="64"/>
    </row>
    <row r="972" spans="4:64">
      <c r="D972" s="64"/>
      <c r="J972" s="64"/>
      <c r="P972" s="64"/>
      <c r="V972" s="64"/>
      <c r="AB972" s="64"/>
      <c r="AH972" s="64"/>
      <c r="AN972" s="64"/>
      <c r="AT972" s="64"/>
      <c r="AZ972" s="64"/>
      <c r="BF972" s="64"/>
      <c r="BL972" s="64"/>
    </row>
    <row r="973" spans="4:64">
      <c r="D973" s="64"/>
      <c r="J973" s="64"/>
      <c r="P973" s="64"/>
      <c r="V973" s="64"/>
      <c r="AB973" s="64"/>
      <c r="AH973" s="64"/>
      <c r="AN973" s="64"/>
      <c r="AT973" s="64"/>
      <c r="AZ973" s="64"/>
      <c r="BF973" s="64"/>
      <c r="BL973" s="64"/>
    </row>
    <row r="974" spans="4:64">
      <c r="D974" s="64"/>
      <c r="J974" s="64"/>
      <c r="P974" s="64"/>
      <c r="V974" s="64"/>
      <c r="AB974" s="64"/>
      <c r="AH974" s="64"/>
      <c r="AN974" s="64"/>
      <c r="AT974" s="64"/>
      <c r="AZ974" s="64"/>
      <c r="BF974" s="64"/>
      <c r="BL974" s="64"/>
    </row>
    <row r="975" spans="4:64">
      <c r="D975" s="64"/>
      <c r="J975" s="64"/>
      <c r="P975" s="64"/>
      <c r="V975" s="64"/>
      <c r="AB975" s="64"/>
      <c r="AH975" s="64"/>
      <c r="AN975" s="64"/>
      <c r="AT975" s="64"/>
      <c r="AZ975" s="64"/>
      <c r="BF975" s="64"/>
      <c r="BL975" s="64"/>
    </row>
    <row r="976" spans="4:64">
      <c r="D976" s="64"/>
      <c r="J976" s="64"/>
      <c r="P976" s="64"/>
      <c r="V976" s="64"/>
      <c r="AB976" s="64"/>
      <c r="AH976" s="64"/>
      <c r="AN976" s="64"/>
      <c r="AT976" s="64"/>
      <c r="AZ976" s="64"/>
      <c r="BF976" s="64"/>
      <c r="BL976" s="64"/>
    </row>
    <row r="977" spans="4:64">
      <c r="D977" s="64"/>
      <c r="J977" s="64"/>
      <c r="P977" s="64"/>
      <c r="V977" s="64"/>
      <c r="AB977" s="64"/>
      <c r="AH977" s="64"/>
      <c r="AN977" s="64"/>
      <c r="AT977" s="64"/>
      <c r="AZ977" s="64"/>
      <c r="BF977" s="64"/>
      <c r="BL977" s="64"/>
    </row>
    <row r="978" spans="4:64">
      <c r="D978" s="64"/>
      <c r="J978" s="64"/>
      <c r="P978" s="64"/>
      <c r="V978" s="64"/>
      <c r="AB978" s="64"/>
      <c r="AH978" s="64"/>
      <c r="AN978" s="64"/>
      <c r="AT978" s="64"/>
      <c r="AZ978" s="64"/>
      <c r="BF978" s="64"/>
      <c r="BL978" s="64"/>
    </row>
    <row r="979" spans="4:64">
      <c r="D979" s="64"/>
      <c r="J979" s="64"/>
      <c r="P979" s="64"/>
      <c r="V979" s="64"/>
      <c r="AB979" s="64"/>
      <c r="AH979" s="64"/>
      <c r="AN979" s="64"/>
      <c r="AT979" s="64"/>
      <c r="AZ979" s="64"/>
      <c r="BF979" s="64"/>
      <c r="BL979" s="64"/>
    </row>
    <row r="980" spans="4:64">
      <c r="D980" s="64"/>
      <c r="J980" s="64"/>
      <c r="P980" s="64"/>
      <c r="V980" s="64"/>
      <c r="AB980" s="64"/>
      <c r="AH980" s="64"/>
      <c r="AN980" s="64"/>
      <c r="AT980" s="64"/>
      <c r="AZ980" s="64"/>
      <c r="BF980" s="64"/>
      <c r="BL980" s="64"/>
    </row>
    <row r="981" spans="4:64">
      <c r="D981" s="64"/>
      <c r="J981" s="64"/>
      <c r="P981" s="64"/>
      <c r="V981" s="64"/>
      <c r="AB981" s="64"/>
      <c r="AH981" s="64"/>
      <c r="AN981" s="64"/>
      <c r="AT981" s="64"/>
      <c r="AZ981" s="64"/>
      <c r="BF981" s="64"/>
      <c r="BL981" s="64"/>
    </row>
    <row r="982" spans="4:64">
      <c r="D982" s="64"/>
      <c r="J982" s="64"/>
      <c r="P982" s="64"/>
      <c r="V982" s="64"/>
      <c r="AB982" s="64"/>
      <c r="AH982" s="64"/>
      <c r="AN982" s="64"/>
      <c r="AT982" s="64"/>
      <c r="AZ982" s="64"/>
      <c r="BF982" s="64"/>
      <c r="BL982" s="64"/>
    </row>
    <row r="983" spans="4:64">
      <c r="D983" s="64"/>
      <c r="J983" s="64"/>
      <c r="P983" s="64"/>
      <c r="V983" s="64"/>
      <c r="AB983" s="64"/>
      <c r="AH983" s="64"/>
      <c r="AN983" s="64"/>
      <c r="AT983" s="64"/>
      <c r="AZ983" s="64"/>
      <c r="BF983" s="64"/>
      <c r="BL983" s="64"/>
    </row>
    <row r="984" spans="4:64">
      <c r="D984" s="64"/>
      <c r="J984" s="64"/>
      <c r="P984" s="64"/>
      <c r="V984" s="64"/>
      <c r="AB984" s="64"/>
      <c r="AH984" s="64"/>
      <c r="AN984" s="64"/>
      <c r="AT984" s="64"/>
      <c r="AZ984" s="64"/>
      <c r="BF984" s="64"/>
      <c r="BL984" s="64"/>
    </row>
    <row r="985" spans="4:64">
      <c r="D985" s="64"/>
      <c r="J985" s="64"/>
      <c r="P985" s="64"/>
      <c r="V985" s="64"/>
      <c r="AB985" s="64"/>
      <c r="AH985" s="64"/>
      <c r="AN985" s="64"/>
      <c r="AT985" s="64"/>
      <c r="AZ985" s="64"/>
      <c r="BF985" s="64"/>
      <c r="BL985" s="64"/>
    </row>
    <row r="986" spans="4:64">
      <c r="D986" s="64"/>
      <c r="J986" s="64"/>
      <c r="P986" s="64"/>
      <c r="V986" s="64"/>
      <c r="AB986" s="64"/>
      <c r="AH986" s="64"/>
      <c r="AN986" s="64"/>
      <c r="AT986" s="64"/>
      <c r="AZ986" s="64"/>
      <c r="BF986" s="64"/>
      <c r="BL986" s="64"/>
    </row>
    <row r="987" spans="4:64">
      <c r="D987" s="64"/>
      <c r="J987" s="64"/>
      <c r="P987" s="64"/>
      <c r="V987" s="64"/>
      <c r="AB987" s="64"/>
      <c r="AH987" s="64"/>
      <c r="AN987" s="64"/>
      <c r="AT987" s="64"/>
      <c r="AZ987" s="64"/>
      <c r="BF987" s="64"/>
      <c r="BL987" s="64"/>
    </row>
    <row r="988" spans="4:64">
      <c r="D988" s="64"/>
      <c r="J988" s="64"/>
      <c r="P988" s="64"/>
      <c r="V988" s="64"/>
      <c r="AB988" s="64"/>
      <c r="AH988" s="64"/>
      <c r="AN988" s="64"/>
      <c r="AT988" s="64"/>
      <c r="AZ988" s="64"/>
      <c r="BF988" s="64"/>
      <c r="BL988" s="64"/>
    </row>
    <row r="989" spans="4:64">
      <c r="D989" s="64"/>
      <c r="J989" s="64"/>
      <c r="P989" s="64"/>
      <c r="V989" s="64"/>
      <c r="AB989" s="64"/>
      <c r="AH989" s="64"/>
      <c r="AN989" s="64"/>
      <c r="AT989" s="64"/>
      <c r="AZ989" s="64"/>
      <c r="BF989" s="64"/>
      <c r="BL989" s="64"/>
    </row>
    <row r="990" spans="4:64">
      <c r="D990" s="64"/>
      <c r="J990" s="64"/>
      <c r="P990" s="64"/>
      <c r="V990" s="64"/>
      <c r="AB990" s="64"/>
      <c r="AH990" s="64"/>
      <c r="AN990" s="64"/>
      <c r="AT990" s="64"/>
      <c r="AZ990" s="64"/>
      <c r="BF990" s="64"/>
      <c r="BL990" s="64"/>
    </row>
    <row r="991" spans="4:64">
      <c r="D991" s="64"/>
      <c r="J991" s="64"/>
      <c r="P991" s="64"/>
      <c r="V991" s="64"/>
      <c r="AB991" s="64"/>
      <c r="AH991" s="64"/>
      <c r="AN991" s="64"/>
      <c r="AT991" s="64"/>
      <c r="AZ991" s="64"/>
      <c r="BF991" s="64"/>
      <c r="BL991" s="64"/>
    </row>
    <row r="992" spans="4:64">
      <c r="D992" s="64"/>
      <c r="J992" s="64"/>
      <c r="P992" s="64"/>
      <c r="V992" s="64"/>
      <c r="AB992" s="64"/>
      <c r="AH992" s="64"/>
      <c r="AN992" s="64"/>
      <c r="AT992" s="64"/>
      <c r="AZ992" s="64"/>
      <c r="BF992" s="64"/>
      <c r="BL992" s="64"/>
    </row>
    <row r="993" spans="4:64">
      <c r="D993" s="64"/>
      <c r="J993" s="64"/>
      <c r="P993" s="64"/>
      <c r="V993" s="64"/>
      <c r="AB993" s="64"/>
      <c r="AH993" s="64"/>
      <c r="AN993" s="64"/>
      <c r="AT993" s="64"/>
      <c r="AZ993" s="64"/>
      <c r="BF993" s="64"/>
      <c r="BL993" s="64"/>
    </row>
    <row r="994" spans="4:64">
      <c r="D994" s="64"/>
      <c r="J994" s="64"/>
      <c r="P994" s="64"/>
      <c r="V994" s="64"/>
      <c r="AB994" s="64"/>
      <c r="AH994" s="64"/>
      <c r="AN994" s="64"/>
      <c r="AT994" s="64"/>
      <c r="AZ994" s="64"/>
      <c r="BF994" s="64"/>
      <c r="BL994" s="64"/>
    </row>
    <row r="995" spans="4:64">
      <c r="D995" s="64"/>
      <c r="J995" s="64"/>
      <c r="P995" s="64"/>
      <c r="V995" s="64"/>
      <c r="AB995" s="64"/>
      <c r="AH995" s="64"/>
      <c r="AN995" s="64"/>
      <c r="AT995" s="64"/>
      <c r="AZ995" s="64"/>
      <c r="BF995" s="64"/>
      <c r="BL995" s="64"/>
    </row>
    <row r="996" spans="4:64">
      <c r="D996" s="64"/>
      <c r="J996" s="64"/>
      <c r="P996" s="64"/>
      <c r="V996" s="64"/>
      <c r="AB996" s="64"/>
      <c r="AH996" s="64"/>
      <c r="AN996" s="64"/>
      <c r="AT996" s="64"/>
      <c r="AZ996" s="64"/>
      <c r="BF996" s="64"/>
      <c r="BL996" s="64"/>
    </row>
    <row r="997" spans="4:64">
      <c r="D997" s="64"/>
      <c r="J997" s="64"/>
      <c r="P997" s="64"/>
      <c r="V997" s="64"/>
      <c r="AB997" s="64"/>
      <c r="AH997" s="64"/>
      <c r="AN997" s="64"/>
      <c r="AT997" s="64"/>
      <c r="AZ997" s="64"/>
      <c r="BF997" s="64"/>
      <c r="BL997" s="64"/>
    </row>
    <row r="998" spans="4:64">
      <c r="D998" s="64"/>
      <c r="J998" s="64"/>
      <c r="P998" s="64"/>
      <c r="V998" s="64"/>
      <c r="AB998" s="64"/>
      <c r="AH998" s="64"/>
      <c r="AN998" s="64"/>
      <c r="AT998" s="64"/>
      <c r="AZ998" s="64"/>
      <c r="BF998" s="64"/>
      <c r="BL998" s="64"/>
    </row>
    <row r="999" spans="4:64">
      <c r="D999" s="64"/>
      <c r="J999" s="64"/>
      <c r="P999" s="64"/>
      <c r="V999" s="64"/>
      <c r="AB999" s="64"/>
      <c r="AH999" s="64"/>
      <c r="AN999" s="64"/>
      <c r="AT999" s="64"/>
      <c r="AZ999" s="64"/>
      <c r="BF999" s="64"/>
      <c r="BL999" s="64"/>
    </row>
    <row r="1000" spans="4:64">
      <c r="D1000" s="64"/>
      <c r="J1000" s="64"/>
      <c r="P1000" s="64"/>
      <c r="V1000" s="64"/>
      <c r="AB1000" s="64"/>
      <c r="AH1000" s="64"/>
      <c r="AN1000" s="64"/>
      <c r="AT1000" s="64"/>
      <c r="AZ1000" s="64"/>
      <c r="BF1000" s="64"/>
      <c r="BL1000" s="64"/>
    </row>
    <row r="1001" spans="4:64">
      <c r="D1001" s="64"/>
      <c r="J1001" s="64"/>
      <c r="P1001" s="64"/>
      <c r="V1001" s="64"/>
      <c r="AB1001" s="64"/>
      <c r="AH1001" s="64"/>
      <c r="AN1001" s="64"/>
      <c r="AT1001" s="64"/>
      <c r="AZ1001" s="64"/>
      <c r="BF1001" s="64"/>
      <c r="BL1001" s="64"/>
    </row>
    <row r="1002" spans="4:64">
      <c r="D1002" s="64"/>
      <c r="J1002" s="64"/>
      <c r="P1002" s="64"/>
      <c r="V1002" s="64"/>
      <c r="AB1002" s="64"/>
      <c r="AH1002" s="64"/>
      <c r="AN1002" s="64"/>
      <c r="AT1002" s="64"/>
      <c r="AZ1002" s="64"/>
      <c r="BF1002" s="64"/>
      <c r="BL1002" s="64"/>
    </row>
    <row r="1003" spans="4:64">
      <c r="D1003" s="64"/>
      <c r="J1003" s="64"/>
      <c r="P1003" s="64"/>
      <c r="V1003" s="64"/>
      <c r="AB1003" s="64"/>
      <c r="AH1003" s="64"/>
      <c r="AN1003" s="64"/>
      <c r="AT1003" s="64"/>
      <c r="AZ1003" s="64"/>
      <c r="BF1003" s="64"/>
      <c r="BL1003" s="64"/>
    </row>
    <row r="1004" spans="4:64">
      <c r="D1004" s="64"/>
      <c r="J1004" s="64"/>
      <c r="P1004" s="64"/>
      <c r="V1004" s="64"/>
      <c r="AB1004" s="64"/>
      <c r="AH1004" s="64"/>
      <c r="AN1004" s="64"/>
      <c r="AT1004" s="64"/>
      <c r="AZ1004" s="64"/>
      <c r="BF1004" s="64"/>
      <c r="BL1004" s="64"/>
    </row>
    <row r="1005" spans="4:64">
      <c r="D1005" s="64"/>
      <c r="J1005" s="64"/>
      <c r="P1005" s="64"/>
      <c r="V1005" s="64"/>
      <c r="AB1005" s="64"/>
      <c r="AH1005" s="64"/>
      <c r="AN1005" s="64"/>
      <c r="AT1005" s="64"/>
      <c r="AZ1005" s="64"/>
      <c r="BF1005" s="64"/>
      <c r="BL1005" s="64"/>
    </row>
    <row r="1006" spans="4:64">
      <c r="D1006" s="64"/>
      <c r="J1006" s="64"/>
      <c r="P1006" s="64"/>
      <c r="V1006" s="64"/>
      <c r="AB1006" s="64"/>
      <c r="AH1006" s="64"/>
      <c r="AN1006" s="64"/>
      <c r="AT1006" s="64"/>
      <c r="AZ1006" s="64"/>
      <c r="BF1006" s="64"/>
      <c r="BL1006" s="64"/>
    </row>
    <row r="1007" spans="4:64">
      <c r="D1007" s="64"/>
      <c r="J1007" s="64"/>
      <c r="P1007" s="64"/>
      <c r="V1007" s="64"/>
      <c r="AB1007" s="64"/>
      <c r="AH1007" s="64"/>
      <c r="AN1007" s="64"/>
      <c r="AT1007" s="64"/>
      <c r="AZ1007" s="64"/>
      <c r="BF1007" s="64"/>
      <c r="BL1007" s="64"/>
    </row>
    <row r="1008" spans="4:64">
      <c r="D1008" s="64"/>
      <c r="J1008" s="64"/>
      <c r="P1008" s="64"/>
      <c r="V1008" s="64"/>
      <c r="AB1008" s="64"/>
      <c r="AH1008" s="64"/>
      <c r="AN1008" s="64"/>
      <c r="AT1008" s="64"/>
      <c r="AZ1008" s="64"/>
      <c r="BF1008" s="64"/>
      <c r="BL1008" s="64"/>
    </row>
    <row r="1009" spans="4:64">
      <c r="D1009" s="64"/>
      <c r="J1009" s="64"/>
      <c r="P1009" s="64"/>
      <c r="V1009" s="64"/>
      <c r="AB1009" s="64"/>
      <c r="AH1009" s="64"/>
      <c r="AN1009" s="64"/>
      <c r="AT1009" s="64"/>
      <c r="AZ1009" s="64"/>
      <c r="BF1009" s="64"/>
      <c r="BL1009" s="64"/>
    </row>
    <row r="1010" spans="4:64">
      <c r="D1010" s="64"/>
      <c r="J1010" s="64"/>
      <c r="P1010" s="64"/>
      <c r="V1010" s="64"/>
      <c r="AB1010" s="64"/>
      <c r="AH1010" s="64"/>
      <c r="AN1010" s="64"/>
      <c r="AT1010" s="64"/>
      <c r="AZ1010" s="64"/>
      <c r="BF1010" s="64"/>
      <c r="BL1010" s="64"/>
    </row>
    <row r="1011" spans="4:64">
      <c r="D1011" s="64"/>
      <c r="J1011" s="64"/>
      <c r="P1011" s="64"/>
      <c r="V1011" s="64"/>
      <c r="AB1011" s="64"/>
      <c r="AH1011" s="64"/>
      <c r="AN1011" s="64"/>
      <c r="AT1011" s="64"/>
      <c r="AZ1011" s="64"/>
      <c r="BF1011" s="64"/>
      <c r="BL1011" s="64"/>
    </row>
    <row r="1012" spans="4:64">
      <c r="D1012" s="64"/>
      <c r="J1012" s="64"/>
      <c r="P1012" s="64"/>
      <c r="V1012" s="64"/>
      <c r="AB1012" s="64"/>
      <c r="AH1012" s="64"/>
      <c r="AN1012" s="64"/>
      <c r="AT1012" s="64"/>
      <c r="AZ1012" s="64"/>
      <c r="BF1012" s="64"/>
      <c r="BL1012" s="64"/>
    </row>
    <row r="1013" spans="4:64">
      <c r="D1013" s="64"/>
      <c r="J1013" s="64"/>
      <c r="P1013" s="64"/>
      <c r="V1013" s="64"/>
      <c r="AB1013" s="64"/>
      <c r="AH1013" s="64"/>
      <c r="AN1013" s="64"/>
      <c r="AT1013" s="64"/>
      <c r="AZ1013" s="64"/>
      <c r="BF1013" s="64"/>
      <c r="BL1013" s="64"/>
    </row>
    <row r="1014" spans="4:64">
      <c r="D1014" s="64"/>
      <c r="J1014" s="64"/>
      <c r="P1014" s="64"/>
      <c r="V1014" s="64"/>
      <c r="AB1014" s="64"/>
      <c r="AH1014" s="64"/>
      <c r="AN1014" s="64"/>
      <c r="AT1014" s="64"/>
      <c r="AZ1014" s="64"/>
      <c r="BF1014" s="64"/>
      <c r="BL1014" s="64"/>
    </row>
    <row r="1015" spans="4:64">
      <c r="D1015" s="64"/>
      <c r="J1015" s="64"/>
      <c r="P1015" s="64"/>
      <c r="V1015" s="64"/>
      <c r="AB1015" s="64"/>
      <c r="AH1015" s="64"/>
      <c r="AN1015" s="64"/>
      <c r="AT1015" s="64"/>
      <c r="AZ1015" s="64"/>
      <c r="BF1015" s="64"/>
      <c r="BL1015" s="64"/>
    </row>
    <row r="1016" spans="4:64">
      <c r="D1016" s="64"/>
      <c r="J1016" s="64"/>
      <c r="P1016" s="64"/>
      <c r="V1016" s="64"/>
      <c r="AB1016" s="64"/>
      <c r="AH1016" s="64"/>
      <c r="AN1016" s="64"/>
      <c r="AT1016" s="64"/>
      <c r="AZ1016" s="64"/>
      <c r="BF1016" s="64"/>
      <c r="BL1016" s="64"/>
    </row>
    <row r="1017" spans="4:64">
      <c r="D1017" s="64"/>
      <c r="J1017" s="64"/>
      <c r="P1017" s="64"/>
      <c r="V1017" s="64"/>
      <c r="AB1017" s="64"/>
      <c r="AH1017" s="64"/>
      <c r="AN1017" s="64"/>
      <c r="AT1017" s="64"/>
      <c r="AZ1017" s="64"/>
      <c r="BF1017" s="64"/>
      <c r="BL1017" s="64"/>
    </row>
    <row r="1018" spans="4:64">
      <c r="D1018" s="64"/>
      <c r="J1018" s="64"/>
      <c r="P1018" s="64"/>
      <c r="V1018" s="64"/>
      <c r="AB1018" s="64"/>
      <c r="AH1018" s="64"/>
      <c r="AN1018" s="64"/>
      <c r="AT1018" s="64"/>
      <c r="AZ1018" s="64"/>
      <c r="BF1018" s="64"/>
      <c r="BL1018" s="64"/>
    </row>
    <row r="1019" spans="4:64">
      <c r="D1019" s="64"/>
      <c r="J1019" s="64"/>
      <c r="P1019" s="64"/>
      <c r="V1019" s="64"/>
      <c r="AB1019" s="64"/>
      <c r="AH1019" s="64"/>
      <c r="AN1019" s="64"/>
      <c r="AT1019" s="64"/>
      <c r="AZ1019" s="64"/>
      <c r="BF1019" s="64"/>
      <c r="BL1019" s="64"/>
    </row>
    <row r="1020" spans="4:64">
      <c r="D1020" s="64"/>
      <c r="J1020" s="64"/>
      <c r="P1020" s="64"/>
      <c r="V1020" s="64"/>
      <c r="AB1020" s="64"/>
      <c r="AH1020" s="64"/>
      <c r="AN1020" s="64"/>
      <c r="AT1020" s="64"/>
      <c r="AZ1020" s="64"/>
      <c r="BF1020" s="64"/>
      <c r="BL1020" s="64"/>
    </row>
    <row r="1021" spans="4:64">
      <c r="D1021" s="64"/>
      <c r="J1021" s="64"/>
      <c r="P1021" s="64"/>
      <c r="V1021" s="64"/>
      <c r="AB1021" s="64"/>
      <c r="AH1021" s="64"/>
      <c r="AN1021" s="64"/>
      <c r="AT1021" s="64"/>
      <c r="AZ1021" s="64"/>
      <c r="BF1021" s="64"/>
      <c r="BL1021" s="64"/>
    </row>
    <row r="1022" spans="4:64">
      <c r="D1022" s="64"/>
      <c r="J1022" s="64"/>
      <c r="P1022" s="64"/>
      <c r="V1022" s="64"/>
      <c r="AB1022" s="64"/>
      <c r="AH1022" s="64"/>
      <c r="AN1022" s="64"/>
      <c r="AT1022" s="64"/>
      <c r="AZ1022" s="64"/>
      <c r="BF1022" s="64"/>
      <c r="BL1022" s="64"/>
    </row>
    <row r="1023" spans="4:64">
      <c r="D1023" s="64"/>
      <c r="J1023" s="64"/>
      <c r="P1023" s="64"/>
      <c r="V1023" s="64"/>
      <c r="AB1023" s="64"/>
      <c r="AH1023" s="64"/>
      <c r="AN1023" s="64"/>
      <c r="AT1023" s="64"/>
      <c r="AZ1023" s="64"/>
      <c r="BF1023" s="64"/>
      <c r="BL1023" s="64"/>
    </row>
    <row r="1024" spans="4:64">
      <c r="D1024" s="64"/>
      <c r="J1024" s="64"/>
      <c r="P1024" s="64"/>
      <c r="V1024" s="64"/>
      <c r="AB1024" s="64"/>
      <c r="AH1024" s="64"/>
      <c r="AN1024" s="64"/>
      <c r="AT1024" s="64"/>
      <c r="AZ1024" s="64"/>
      <c r="BF1024" s="64"/>
      <c r="BL1024" s="64"/>
    </row>
    <row r="1025" spans="4:64">
      <c r="D1025" s="64"/>
      <c r="J1025" s="64"/>
      <c r="P1025" s="64"/>
      <c r="V1025" s="64"/>
      <c r="AB1025" s="64"/>
      <c r="AH1025" s="64"/>
      <c r="AN1025" s="64"/>
      <c r="AT1025" s="64"/>
      <c r="AZ1025" s="64"/>
      <c r="BF1025" s="64"/>
      <c r="BL1025" s="64"/>
    </row>
    <row r="1026" spans="4:64">
      <c r="D1026" s="64"/>
      <c r="J1026" s="64"/>
      <c r="P1026" s="64"/>
      <c r="V1026" s="64"/>
      <c r="AB1026" s="64"/>
      <c r="AH1026" s="64"/>
      <c r="AN1026" s="64"/>
      <c r="AT1026" s="64"/>
      <c r="AZ1026" s="64"/>
      <c r="BF1026" s="64"/>
      <c r="BL1026" s="64"/>
    </row>
    <row r="1027" spans="4:64">
      <c r="D1027" s="64"/>
      <c r="J1027" s="64"/>
      <c r="P1027" s="64"/>
      <c r="V1027" s="64"/>
      <c r="AB1027" s="64"/>
      <c r="AH1027" s="64"/>
      <c r="AN1027" s="64"/>
      <c r="AT1027" s="64"/>
      <c r="AZ1027" s="64"/>
      <c r="BF1027" s="64"/>
      <c r="BL1027" s="64"/>
    </row>
    <row r="1028" spans="4:64">
      <c r="D1028" s="64"/>
      <c r="J1028" s="64"/>
      <c r="P1028" s="64"/>
      <c r="V1028" s="64"/>
      <c r="AB1028" s="64"/>
      <c r="AH1028" s="64"/>
      <c r="AN1028" s="64"/>
      <c r="AT1028" s="64"/>
      <c r="AZ1028" s="64"/>
      <c r="BF1028" s="64"/>
      <c r="BL1028" s="64"/>
    </row>
    <row r="1029" spans="4:64">
      <c r="D1029" s="64"/>
      <c r="J1029" s="64"/>
      <c r="P1029" s="64"/>
      <c r="V1029" s="64"/>
      <c r="AB1029" s="64"/>
      <c r="AH1029" s="64"/>
      <c r="AN1029" s="64"/>
      <c r="AT1029" s="64"/>
      <c r="AZ1029" s="64"/>
      <c r="BF1029" s="64"/>
      <c r="BL1029" s="64"/>
    </row>
    <row r="1030" spans="4:64">
      <c r="D1030" s="64"/>
      <c r="J1030" s="64"/>
      <c r="P1030" s="64"/>
      <c r="V1030" s="64"/>
      <c r="AB1030" s="64"/>
      <c r="AH1030" s="64"/>
      <c r="AN1030" s="64"/>
      <c r="AT1030" s="64"/>
      <c r="AZ1030" s="64"/>
      <c r="BF1030" s="64"/>
      <c r="BL1030" s="64"/>
    </row>
    <row r="1031" spans="4:64">
      <c r="D1031" s="64"/>
      <c r="J1031" s="64"/>
      <c r="P1031" s="64"/>
      <c r="V1031" s="64"/>
      <c r="AB1031" s="64"/>
      <c r="AH1031" s="64"/>
      <c r="AN1031" s="64"/>
      <c r="AT1031" s="64"/>
      <c r="AZ1031" s="64"/>
      <c r="BF1031" s="64"/>
      <c r="BL1031" s="64"/>
    </row>
    <row r="1032" spans="4:64">
      <c r="D1032" s="64"/>
      <c r="J1032" s="64"/>
      <c r="P1032" s="64"/>
      <c r="V1032" s="64"/>
      <c r="AB1032" s="64"/>
      <c r="AH1032" s="64"/>
      <c r="AN1032" s="64"/>
      <c r="AT1032" s="64"/>
      <c r="AZ1032" s="64"/>
      <c r="BF1032" s="64"/>
      <c r="BL1032" s="64"/>
    </row>
    <row r="1033" spans="4:64">
      <c r="D1033" s="64"/>
      <c r="J1033" s="64"/>
      <c r="P1033" s="64"/>
      <c r="V1033" s="64"/>
      <c r="AB1033" s="64"/>
      <c r="AH1033" s="64"/>
      <c r="AN1033" s="64"/>
      <c r="AT1033" s="64"/>
      <c r="AZ1033" s="64"/>
      <c r="BF1033" s="64"/>
      <c r="BL1033" s="64"/>
    </row>
    <row r="1034" spans="4:64">
      <c r="D1034" s="64"/>
      <c r="J1034" s="64"/>
      <c r="P1034" s="64"/>
      <c r="V1034" s="64"/>
      <c r="AB1034" s="64"/>
      <c r="AH1034" s="64"/>
      <c r="AN1034" s="64"/>
      <c r="AT1034" s="64"/>
      <c r="AZ1034" s="64"/>
      <c r="BF1034" s="64"/>
      <c r="BL1034" s="64"/>
    </row>
    <row r="1035" spans="4:64">
      <c r="D1035" s="64"/>
      <c r="J1035" s="64"/>
      <c r="P1035" s="64"/>
      <c r="V1035" s="64"/>
      <c r="AB1035" s="64"/>
      <c r="AH1035" s="64"/>
      <c r="AN1035" s="64"/>
      <c r="AT1035" s="64"/>
      <c r="AZ1035" s="64"/>
      <c r="BF1035" s="64"/>
      <c r="BL1035" s="64"/>
    </row>
    <row r="1036" spans="4:64">
      <c r="D1036" s="64"/>
      <c r="J1036" s="64"/>
      <c r="P1036" s="64"/>
      <c r="V1036" s="64"/>
      <c r="AB1036" s="64"/>
      <c r="AH1036" s="64"/>
      <c r="AN1036" s="64"/>
      <c r="AT1036" s="64"/>
      <c r="AZ1036" s="64"/>
      <c r="BF1036" s="64"/>
      <c r="BL1036" s="64"/>
    </row>
    <row r="1037" spans="4:64">
      <c r="D1037" s="64"/>
      <c r="J1037" s="64"/>
      <c r="P1037" s="64"/>
      <c r="V1037" s="64"/>
      <c r="AB1037" s="64"/>
      <c r="AH1037" s="64"/>
      <c r="AN1037" s="64"/>
      <c r="AT1037" s="64"/>
      <c r="AZ1037" s="64"/>
      <c r="BF1037" s="64"/>
      <c r="BL1037" s="64"/>
    </row>
    <row r="1038" spans="4:64">
      <c r="D1038" s="64"/>
      <c r="J1038" s="64"/>
      <c r="P1038" s="64"/>
      <c r="V1038" s="64"/>
      <c r="AB1038" s="64"/>
      <c r="AH1038" s="64"/>
      <c r="AN1038" s="64"/>
      <c r="AT1038" s="64"/>
      <c r="AZ1038" s="64"/>
      <c r="BF1038" s="64"/>
      <c r="BL1038" s="64"/>
    </row>
    <row r="1039" spans="4:64">
      <c r="D1039" s="64"/>
      <c r="J1039" s="64"/>
      <c r="P1039" s="64"/>
      <c r="V1039" s="64"/>
      <c r="AB1039" s="64"/>
      <c r="AH1039" s="64"/>
      <c r="AN1039" s="64"/>
      <c r="AT1039" s="64"/>
      <c r="AZ1039" s="64"/>
      <c r="BF1039" s="64"/>
      <c r="BL1039" s="64"/>
    </row>
    <row r="1040" spans="4:64">
      <c r="D1040" s="64"/>
      <c r="J1040" s="64"/>
      <c r="P1040" s="64"/>
      <c r="V1040" s="64"/>
      <c r="AB1040" s="64"/>
      <c r="AH1040" s="64"/>
      <c r="AN1040" s="64"/>
      <c r="AT1040" s="64"/>
      <c r="AZ1040" s="64"/>
      <c r="BF1040" s="64"/>
      <c r="BL1040" s="64"/>
    </row>
    <row r="1041" spans="4:64">
      <c r="D1041" s="64"/>
      <c r="J1041" s="64"/>
      <c r="P1041" s="64"/>
      <c r="V1041" s="64"/>
      <c r="AB1041" s="64"/>
      <c r="AH1041" s="64"/>
      <c r="AN1041" s="64"/>
      <c r="AT1041" s="64"/>
      <c r="AZ1041" s="64"/>
      <c r="BF1041" s="64"/>
      <c r="BL1041" s="64"/>
    </row>
    <row r="1042" spans="4:64">
      <c r="D1042" s="64"/>
      <c r="J1042" s="64"/>
      <c r="P1042" s="64"/>
      <c r="V1042" s="64"/>
      <c r="AB1042" s="64"/>
      <c r="AH1042" s="64"/>
      <c r="AN1042" s="64"/>
      <c r="AT1042" s="64"/>
      <c r="AZ1042" s="64"/>
      <c r="BF1042" s="64"/>
      <c r="BL1042" s="64"/>
    </row>
    <row r="1043" spans="4:64">
      <c r="D1043" s="64"/>
      <c r="J1043" s="64"/>
      <c r="P1043" s="64"/>
      <c r="V1043" s="64"/>
      <c r="AB1043" s="64"/>
      <c r="AH1043" s="64"/>
      <c r="AN1043" s="64"/>
      <c r="AT1043" s="64"/>
      <c r="AZ1043" s="64"/>
      <c r="BF1043" s="64"/>
      <c r="BL1043" s="64"/>
    </row>
    <row r="1044" spans="4:64">
      <c r="D1044" s="64"/>
      <c r="J1044" s="64"/>
      <c r="P1044" s="64"/>
      <c r="V1044" s="64"/>
      <c r="AB1044" s="64"/>
      <c r="AH1044" s="64"/>
      <c r="AN1044" s="64"/>
      <c r="AT1044" s="64"/>
      <c r="AZ1044" s="64"/>
      <c r="BF1044" s="64"/>
      <c r="BL1044" s="64"/>
    </row>
    <row r="1045" spans="4:64">
      <c r="D1045" s="64"/>
      <c r="J1045" s="64"/>
      <c r="P1045" s="64"/>
      <c r="V1045" s="64"/>
      <c r="AB1045" s="64"/>
      <c r="AH1045" s="64"/>
      <c r="AN1045" s="64"/>
      <c r="AT1045" s="64"/>
      <c r="AZ1045" s="64"/>
      <c r="BF1045" s="64"/>
      <c r="BL1045" s="64"/>
    </row>
    <row r="1046" spans="4:64">
      <c r="D1046" s="64"/>
      <c r="J1046" s="64"/>
      <c r="P1046" s="64"/>
      <c r="V1046" s="64"/>
      <c r="AB1046" s="64"/>
      <c r="AH1046" s="64"/>
      <c r="AN1046" s="64"/>
      <c r="AT1046" s="64"/>
      <c r="AZ1046" s="64"/>
      <c r="BF1046" s="64"/>
      <c r="BL1046" s="64"/>
    </row>
    <row r="1047" spans="4:64">
      <c r="D1047" s="64"/>
      <c r="J1047" s="64"/>
      <c r="P1047" s="64"/>
      <c r="V1047" s="64"/>
      <c r="AB1047" s="64"/>
      <c r="AH1047" s="64"/>
      <c r="AN1047" s="64"/>
      <c r="AT1047" s="64"/>
      <c r="AZ1047" s="64"/>
      <c r="BF1047" s="64"/>
      <c r="BL1047" s="64"/>
    </row>
    <row r="1048" spans="4:64">
      <c r="D1048" s="64"/>
      <c r="J1048" s="64"/>
      <c r="P1048" s="64"/>
      <c r="V1048" s="64"/>
      <c r="AB1048" s="64"/>
      <c r="AH1048" s="64"/>
      <c r="AN1048" s="64"/>
      <c r="AT1048" s="64"/>
      <c r="AZ1048" s="64"/>
      <c r="BF1048" s="64"/>
      <c r="BL1048" s="64"/>
    </row>
    <row r="1049" spans="4:64">
      <c r="D1049" s="64"/>
      <c r="J1049" s="64"/>
      <c r="P1049" s="64"/>
      <c r="V1049" s="64"/>
      <c r="AB1049" s="64"/>
      <c r="AH1049" s="64"/>
      <c r="AN1049" s="64"/>
      <c r="AT1049" s="64"/>
      <c r="AZ1049" s="64"/>
      <c r="BF1049" s="64"/>
      <c r="BL1049" s="64"/>
    </row>
    <row r="1050" spans="4:64">
      <c r="D1050" s="64"/>
      <c r="J1050" s="64"/>
      <c r="P1050" s="64"/>
      <c r="V1050" s="64"/>
      <c r="AB1050" s="64"/>
      <c r="AH1050" s="64"/>
      <c r="AN1050" s="64"/>
      <c r="AT1050" s="64"/>
      <c r="AZ1050" s="64"/>
      <c r="BF1050" s="64"/>
      <c r="BL1050" s="64"/>
    </row>
    <row r="1051" spans="4:64">
      <c r="D1051" s="64"/>
      <c r="J1051" s="64"/>
      <c r="P1051" s="64"/>
      <c r="V1051" s="64"/>
      <c r="AB1051" s="64"/>
      <c r="AH1051" s="64"/>
      <c r="AN1051" s="64"/>
      <c r="AT1051" s="64"/>
      <c r="AZ1051" s="64"/>
      <c r="BF1051" s="64"/>
      <c r="BL1051" s="64"/>
    </row>
    <row r="1052" spans="4:64">
      <c r="D1052" s="64"/>
      <c r="J1052" s="64"/>
      <c r="P1052" s="64"/>
      <c r="V1052" s="64"/>
      <c r="AB1052" s="64"/>
      <c r="AH1052" s="64"/>
      <c r="AN1052" s="64"/>
      <c r="AT1052" s="64"/>
      <c r="AZ1052" s="64"/>
      <c r="BF1052" s="64"/>
      <c r="BL1052" s="64"/>
    </row>
    <row r="1053" spans="4:64">
      <c r="D1053" s="64"/>
      <c r="J1053" s="64"/>
      <c r="P1053" s="64"/>
      <c r="V1053" s="64"/>
      <c r="AB1053" s="64"/>
      <c r="AH1053" s="64"/>
      <c r="AN1053" s="64"/>
      <c r="AT1053" s="64"/>
      <c r="AZ1053" s="64"/>
      <c r="BF1053" s="64"/>
      <c r="BL1053" s="64"/>
    </row>
    <row r="1054" spans="4:64">
      <c r="D1054" s="64"/>
      <c r="J1054" s="64"/>
      <c r="P1054" s="64"/>
      <c r="V1054" s="64"/>
      <c r="AB1054" s="64"/>
      <c r="AH1054" s="64"/>
      <c r="AN1054" s="64"/>
      <c r="AT1054" s="64"/>
      <c r="AZ1054" s="64"/>
      <c r="BF1054" s="64"/>
      <c r="BL1054" s="64"/>
    </row>
    <row r="1055" spans="4:64">
      <c r="D1055" s="64"/>
      <c r="J1055" s="64"/>
      <c r="P1055" s="64"/>
      <c r="V1055" s="64"/>
      <c r="AB1055" s="64"/>
      <c r="AH1055" s="64"/>
      <c r="AN1055" s="64"/>
      <c r="AT1055" s="64"/>
      <c r="AZ1055" s="64"/>
      <c r="BF1055" s="64"/>
      <c r="BL1055" s="64"/>
    </row>
    <row r="1056" spans="4:64">
      <c r="D1056" s="64"/>
      <c r="J1056" s="64"/>
      <c r="P1056" s="64"/>
      <c r="V1056" s="64"/>
      <c r="AB1056" s="64"/>
      <c r="AH1056" s="64"/>
      <c r="AN1056" s="64"/>
      <c r="AT1056" s="64"/>
      <c r="AZ1056" s="64"/>
      <c r="BF1056" s="64"/>
      <c r="BL1056" s="64"/>
    </row>
    <row r="1057" spans="4:64">
      <c r="D1057" s="64"/>
      <c r="J1057" s="64"/>
      <c r="P1057" s="64"/>
      <c r="V1057" s="64"/>
      <c r="AB1057" s="64"/>
      <c r="AH1057" s="64"/>
      <c r="AN1057" s="64"/>
      <c r="AT1057" s="64"/>
      <c r="AZ1057" s="64"/>
      <c r="BF1057" s="64"/>
      <c r="BL1057" s="64"/>
    </row>
    <row r="1058" spans="4:64">
      <c r="D1058" s="64"/>
      <c r="J1058" s="64"/>
      <c r="P1058" s="64"/>
      <c r="V1058" s="64"/>
      <c r="AB1058" s="64"/>
      <c r="AH1058" s="64"/>
      <c r="AN1058" s="64"/>
      <c r="AT1058" s="64"/>
      <c r="AZ1058" s="64"/>
      <c r="BF1058" s="64"/>
      <c r="BL1058" s="64"/>
    </row>
    <row r="1059" spans="4:64">
      <c r="D1059" s="64"/>
      <c r="J1059" s="64"/>
      <c r="P1059" s="64"/>
      <c r="V1059" s="64"/>
      <c r="AB1059" s="64"/>
      <c r="AH1059" s="64"/>
      <c r="AN1059" s="64"/>
      <c r="AT1059" s="64"/>
      <c r="AZ1059" s="64"/>
      <c r="BF1059" s="64"/>
      <c r="BL1059" s="64"/>
    </row>
    <row r="1060" spans="4:64">
      <c r="D1060" s="64"/>
      <c r="J1060" s="64"/>
      <c r="P1060" s="64"/>
      <c r="V1060" s="64"/>
      <c r="AB1060" s="64"/>
      <c r="AH1060" s="64"/>
      <c r="AN1060" s="64"/>
      <c r="AT1060" s="64"/>
      <c r="AZ1060" s="64"/>
      <c r="BF1060" s="64"/>
      <c r="BL1060" s="64"/>
    </row>
    <row r="1061" spans="4:64">
      <c r="D1061" s="64"/>
      <c r="J1061" s="64"/>
      <c r="P1061" s="64"/>
      <c r="V1061" s="64"/>
      <c r="AB1061" s="64"/>
      <c r="AH1061" s="64"/>
      <c r="AN1061" s="64"/>
      <c r="AT1061" s="64"/>
      <c r="AZ1061" s="64"/>
      <c r="BF1061" s="64"/>
      <c r="BL1061" s="64"/>
    </row>
    <row r="1062" spans="4:64">
      <c r="D1062" s="64"/>
      <c r="J1062" s="64"/>
      <c r="P1062" s="64"/>
      <c r="V1062" s="64"/>
      <c r="AB1062" s="64"/>
      <c r="AH1062" s="64"/>
      <c r="AN1062" s="64"/>
      <c r="AT1062" s="64"/>
      <c r="AZ1062" s="64"/>
      <c r="BF1062" s="64"/>
      <c r="BL1062" s="64"/>
    </row>
    <row r="1063" spans="4:64">
      <c r="D1063" s="64"/>
      <c r="J1063" s="64"/>
      <c r="P1063" s="64"/>
      <c r="V1063" s="64"/>
      <c r="AB1063" s="64"/>
      <c r="AH1063" s="64"/>
      <c r="AN1063" s="64"/>
      <c r="AT1063" s="64"/>
      <c r="AZ1063" s="64"/>
      <c r="BF1063" s="64"/>
      <c r="BL1063" s="64"/>
    </row>
    <row r="1064" spans="4:64">
      <c r="D1064" s="64"/>
      <c r="J1064" s="64"/>
      <c r="P1064" s="64"/>
      <c r="V1064" s="64"/>
      <c r="AB1064" s="64"/>
      <c r="AH1064" s="64"/>
      <c r="AN1064" s="64"/>
      <c r="AT1064" s="64"/>
      <c r="AZ1064" s="64"/>
      <c r="BF1064" s="64"/>
      <c r="BL1064" s="64"/>
    </row>
    <row r="1065" spans="4:64">
      <c r="D1065" s="64"/>
      <c r="J1065" s="64"/>
      <c r="P1065" s="64"/>
      <c r="V1065" s="64"/>
      <c r="AB1065" s="64"/>
      <c r="AH1065" s="64"/>
      <c r="AN1065" s="64"/>
      <c r="AT1065" s="64"/>
      <c r="AZ1065" s="64"/>
      <c r="BF1065" s="64"/>
      <c r="BL1065" s="64"/>
    </row>
    <row r="1066" spans="4:64">
      <c r="D1066" s="64"/>
      <c r="J1066" s="64"/>
      <c r="P1066" s="64"/>
      <c r="V1066" s="64"/>
      <c r="AB1066" s="64"/>
      <c r="AH1066" s="64"/>
      <c r="AN1066" s="64"/>
      <c r="AT1066" s="64"/>
      <c r="AZ1066" s="64"/>
      <c r="BF1066" s="64"/>
      <c r="BL1066" s="64"/>
    </row>
    <row r="1067" spans="4:64">
      <c r="D1067" s="64"/>
      <c r="J1067" s="64"/>
      <c r="P1067" s="64"/>
      <c r="V1067" s="64"/>
      <c r="AB1067" s="64"/>
      <c r="AH1067" s="64"/>
      <c r="AN1067" s="64"/>
      <c r="AT1067" s="64"/>
      <c r="AZ1067" s="64"/>
      <c r="BF1067" s="64"/>
      <c r="BL1067" s="64"/>
    </row>
    <row r="1068" spans="4:64">
      <c r="D1068" s="64"/>
      <c r="J1068" s="64"/>
      <c r="P1068" s="64"/>
      <c r="V1068" s="64"/>
      <c r="AB1068" s="64"/>
      <c r="AH1068" s="64"/>
      <c r="AN1068" s="64"/>
      <c r="AT1068" s="64"/>
      <c r="AZ1068" s="64"/>
      <c r="BF1068" s="64"/>
      <c r="BL1068" s="64"/>
    </row>
    <row r="1069" spans="4:64">
      <c r="D1069" s="64"/>
      <c r="J1069" s="64"/>
      <c r="P1069" s="64"/>
      <c r="V1069" s="64"/>
      <c r="AB1069" s="64"/>
      <c r="AH1069" s="64"/>
      <c r="AN1069" s="64"/>
      <c r="AT1069" s="64"/>
      <c r="AZ1069" s="64"/>
      <c r="BF1069" s="64"/>
      <c r="BL1069" s="64"/>
    </row>
    <row r="1070" spans="4:64">
      <c r="D1070" s="64"/>
      <c r="J1070" s="64"/>
      <c r="P1070" s="64"/>
      <c r="V1070" s="64"/>
      <c r="AB1070" s="64"/>
      <c r="AH1070" s="64"/>
      <c r="AN1070" s="64"/>
      <c r="AT1070" s="64"/>
      <c r="AZ1070" s="64"/>
      <c r="BF1070" s="64"/>
      <c r="BL1070" s="64"/>
    </row>
    <row r="1071" spans="4:64">
      <c r="D1071" s="64"/>
      <c r="J1071" s="64"/>
      <c r="P1071" s="64"/>
      <c r="V1071" s="64"/>
      <c r="AB1071" s="64"/>
      <c r="AH1071" s="64"/>
      <c r="AN1071" s="64"/>
      <c r="AT1071" s="64"/>
      <c r="AZ1071" s="64"/>
      <c r="BF1071" s="64"/>
      <c r="BL1071" s="64"/>
    </row>
    <row r="1072" spans="4:64">
      <c r="D1072" s="64"/>
      <c r="J1072" s="64"/>
      <c r="P1072" s="64"/>
      <c r="V1072" s="64"/>
      <c r="AB1072" s="64"/>
      <c r="AH1072" s="64"/>
      <c r="AN1072" s="64"/>
      <c r="AT1072" s="64"/>
      <c r="AZ1072" s="64"/>
      <c r="BF1072" s="64"/>
      <c r="BL1072" s="64"/>
    </row>
    <row r="1073" spans="4:64">
      <c r="D1073" s="64"/>
      <c r="J1073" s="64"/>
      <c r="P1073" s="64"/>
      <c r="V1073" s="64"/>
      <c r="AB1073" s="64"/>
      <c r="AH1073" s="64"/>
      <c r="AN1073" s="64"/>
      <c r="AT1073" s="64"/>
      <c r="AZ1073" s="64"/>
      <c r="BF1073" s="64"/>
      <c r="BL1073" s="64"/>
    </row>
  </sheetData>
  <sheetProtection formatCells="0" formatColumns="0" formatRows="0" autoFilter="0" pivotTables="0"/>
  <mergeCells count="1">
    <mergeCell ref="DJ2:DS2"/>
  </mergeCells>
  <pageMargins left="0.7" right="0.7" top="0.75" bottom="0.75" header="0.3" footer="0.3"/>
  <pageSetup paperSize="9" orientation="portrait" horizontalDpi="0" verticalDpi="0"/>
  <drawing r:id="rId1"/>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79813-A00A-6B48-9E00-B29E3A592C5F}">
  <sheetPr codeName="wsGuide">
    <tabColor theme="7" tint="0.79998168889431442"/>
  </sheetPr>
  <dimension ref="A1:D67"/>
  <sheetViews>
    <sheetView topLeftCell="A35" zoomScale="91" workbookViewId="0">
      <selection activeCell="C16" sqref="C16"/>
    </sheetView>
  </sheetViews>
  <sheetFormatPr baseColWidth="10" defaultColWidth="10.6640625" defaultRowHeight="16"/>
  <cols>
    <col min="1" max="1" width="4.83203125" style="442" customWidth="1"/>
    <col min="2" max="2" width="22.1640625" style="442" customWidth="1"/>
    <col min="3" max="3" width="93.5" style="442" customWidth="1"/>
    <col min="4" max="4" width="91.83203125" style="442" customWidth="1"/>
    <col min="5" max="5" width="15.83203125" style="442" customWidth="1"/>
    <col min="6" max="16384" width="10.6640625" style="442"/>
  </cols>
  <sheetData>
    <row r="1" spans="1:4" ht="57" customHeight="1">
      <c r="A1" s="644"/>
      <c r="B1" s="645" t="s">
        <v>816</v>
      </c>
      <c r="C1" s="645"/>
      <c r="D1" s="646"/>
    </row>
    <row r="2" spans="1:4" ht="15" customHeight="1" thickBot="1">
      <c r="A2" s="647"/>
    </row>
    <row r="3" spans="1:4" ht="17" thickBot="1">
      <c r="A3" s="648"/>
      <c r="B3" s="649" t="s">
        <v>217</v>
      </c>
      <c r="C3" s="650" t="s">
        <v>867</v>
      </c>
      <c r="D3" s="651" t="s">
        <v>749</v>
      </c>
    </row>
    <row r="4" spans="1:4" ht="16" customHeight="1">
      <c r="A4" s="652"/>
      <c r="B4" s="430" t="s">
        <v>218</v>
      </c>
      <c r="C4" s="311" t="s">
        <v>219</v>
      </c>
      <c r="D4" s="653" t="s">
        <v>840</v>
      </c>
    </row>
    <row r="5" spans="1:4">
      <c r="A5" s="652"/>
      <c r="B5" s="654"/>
      <c r="C5" s="304" t="s">
        <v>220</v>
      </c>
      <c r="D5" s="655"/>
    </row>
    <row r="6" spans="1:4">
      <c r="B6" s="654"/>
      <c r="C6" s="656" t="s">
        <v>831</v>
      </c>
      <c r="D6" s="657" t="s">
        <v>227</v>
      </c>
    </row>
    <row r="7" spans="1:4">
      <c r="B7" s="654"/>
      <c r="C7" s="656" t="s">
        <v>832</v>
      </c>
      <c r="D7" s="657" t="s">
        <v>841</v>
      </c>
    </row>
    <row r="8" spans="1:4">
      <c r="B8" s="654"/>
      <c r="C8" s="656" t="s">
        <v>833</v>
      </c>
      <c r="D8" s="657" t="s">
        <v>844</v>
      </c>
    </row>
    <row r="9" spans="1:4">
      <c r="B9" s="654"/>
      <c r="C9" s="656" t="s">
        <v>834</v>
      </c>
      <c r="D9" s="657" t="s">
        <v>843</v>
      </c>
    </row>
    <row r="10" spans="1:4">
      <c r="B10" s="654"/>
      <c r="C10" s="656" t="s">
        <v>835</v>
      </c>
      <c r="D10" s="657" t="s">
        <v>842</v>
      </c>
    </row>
    <row r="11" spans="1:4">
      <c r="B11" s="654"/>
      <c r="C11" s="656" t="s">
        <v>836</v>
      </c>
      <c r="D11" s="657" t="s">
        <v>842</v>
      </c>
    </row>
    <row r="12" spans="1:4">
      <c r="B12" s="654"/>
      <c r="C12" s="656" t="s">
        <v>837</v>
      </c>
      <c r="D12" s="657" t="s">
        <v>842</v>
      </c>
    </row>
    <row r="13" spans="1:4">
      <c r="B13" s="654"/>
      <c r="C13" s="656" t="s">
        <v>838</v>
      </c>
      <c r="D13" s="657" t="s">
        <v>845</v>
      </c>
    </row>
    <row r="14" spans="1:4">
      <c r="B14" s="654"/>
      <c r="C14" s="656" t="s">
        <v>839</v>
      </c>
      <c r="D14" s="657" t="s">
        <v>846</v>
      </c>
    </row>
    <row r="15" spans="1:4">
      <c r="A15" s="648"/>
      <c r="B15" s="654"/>
      <c r="C15" s="312" t="s">
        <v>221</v>
      </c>
      <c r="D15" s="655" t="s">
        <v>830</v>
      </c>
    </row>
    <row r="16" spans="1:4">
      <c r="A16" s="648"/>
      <c r="B16" s="654"/>
      <c r="C16" s="658" t="s">
        <v>295</v>
      </c>
      <c r="D16" s="659" t="s">
        <v>847</v>
      </c>
    </row>
    <row r="17" spans="1:4" ht="17" thickBot="1">
      <c r="A17" s="648"/>
      <c r="B17" s="660"/>
      <c r="C17" s="661" t="s">
        <v>304</v>
      </c>
      <c r="D17" s="659" t="s">
        <v>848</v>
      </c>
    </row>
    <row r="18" spans="1:4">
      <c r="B18" s="662"/>
      <c r="C18" s="305"/>
      <c r="D18" s="663"/>
    </row>
    <row r="19" spans="1:4" ht="18" thickBot="1">
      <c r="A19" s="648"/>
      <c r="B19" s="662" t="s">
        <v>222</v>
      </c>
      <c r="C19" s="663" t="s">
        <v>869</v>
      </c>
      <c r="D19" s="663"/>
    </row>
    <row r="20" spans="1:4" ht="16" customHeight="1">
      <c r="A20" s="648"/>
      <c r="B20" s="431" t="s">
        <v>223</v>
      </c>
      <c r="C20" s="318" t="s">
        <v>224</v>
      </c>
      <c r="D20" s="664" t="s">
        <v>880</v>
      </c>
    </row>
    <row r="21" spans="1:4">
      <c r="A21" s="648"/>
      <c r="B21" s="432"/>
      <c r="C21" s="665" t="s">
        <v>849</v>
      </c>
      <c r="D21" s="656" t="s">
        <v>842</v>
      </c>
    </row>
    <row r="22" spans="1:4">
      <c r="A22" s="648"/>
      <c r="B22" s="432"/>
      <c r="C22" s="665" t="s">
        <v>850</v>
      </c>
      <c r="D22" s="656" t="s">
        <v>842</v>
      </c>
    </row>
    <row r="23" spans="1:4">
      <c r="A23" s="648"/>
      <c r="B23" s="432"/>
      <c r="C23" s="665" t="s">
        <v>851</v>
      </c>
      <c r="D23" s="656" t="s">
        <v>842</v>
      </c>
    </row>
    <row r="24" spans="1:4">
      <c r="A24" s="648"/>
      <c r="B24" s="432"/>
      <c r="C24" s="665" t="s">
        <v>852</v>
      </c>
      <c r="D24" s="656" t="s">
        <v>860</v>
      </c>
    </row>
    <row r="25" spans="1:4">
      <c r="A25" s="648"/>
      <c r="B25" s="432"/>
      <c r="C25" s="665" t="s">
        <v>853</v>
      </c>
      <c r="D25" s="666" t="s">
        <v>861</v>
      </c>
    </row>
    <row r="26" spans="1:4">
      <c r="A26" s="648"/>
      <c r="B26" s="432"/>
      <c r="C26" s="665" t="s">
        <v>854</v>
      </c>
      <c r="D26" s="666" t="s">
        <v>862</v>
      </c>
    </row>
    <row r="27" spans="1:4">
      <c r="A27" s="648"/>
      <c r="B27" s="432"/>
      <c r="C27" s="665" t="s">
        <v>855</v>
      </c>
      <c r="D27" s="666" t="s">
        <v>861</v>
      </c>
    </row>
    <row r="28" spans="1:4">
      <c r="A28" s="648"/>
      <c r="B28" s="432"/>
      <c r="C28" s="665" t="s">
        <v>856</v>
      </c>
      <c r="D28" s="666" t="s">
        <v>863</v>
      </c>
    </row>
    <row r="29" spans="1:4">
      <c r="A29" s="648"/>
      <c r="B29" s="432"/>
      <c r="C29" s="665" t="s">
        <v>857</v>
      </c>
      <c r="D29" s="666" t="s">
        <v>861</v>
      </c>
    </row>
    <row r="30" spans="1:4">
      <c r="A30" s="648"/>
      <c r="B30" s="432"/>
      <c r="C30" s="665" t="s">
        <v>858</v>
      </c>
      <c r="D30" s="666" t="s">
        <v>861</v>
      </c>
    </row>
    <row r="31" spans="1:4">
      <c r="A31" s="648"/>
      <c r="B31" s="432"/>
      <c r="C31" s="665" t="s">
        <v>859</v>
      </c>
      <c r="D31" s="666" t="s">
        <v>861</v>
      </c>
    </row>
    <row r="32" spans="1:4">
      <c r="A32" s="648"/>
      <c r="B32" s="432"/>
      <c r="C32" s="319" t="s">
        <v>225</v>
      </c>
      <c r="D32" s="667" t="s">
        <v>829</v>
      </c>
    </row>
    <row r="33" spans="1:4">
      <c r="A33" s="648"/>
      <c r="B33" s="432"/>
      <c r="C33" s="668" t="s">
        <v>873</v>
      </c>
      <c r="D33" s="669" t="s">
        <v>875</v>
      </c>
    </row>
    <row r="34" spans="1:4">
      <c r="A34" s="648"/>
      <c r="B34" s="432"/>
      <c r="C34" s="668" t="s">
        <v>874</v>
      </c>
      <c r="D34" s="669" t="s">
        <v>875</v>
      </c>
    </row>
    <row r="35" spans="1:4">
      <c r="A35" s="648"/>
      <c r="B35" s="432"/>
      <c r="C35" s="319" t="s">
        <v>226</v>
      </c>
      <c r="D35" s="670" t="s">
        <v>872</v>
      </c>
    </row>
    <row r="36" spans="1:4">
      <c r="A36" s="648"/>
      <c r="B36" s="671"/>
      <c r="C36" s="668" t="s">
        <v>876</v>
      </c>
      <c r="D36" s="658" t="s">
        <v>879</v>
      </c>
    </row>
    <row r="37" spans="1:4" ht="17" thickBot="1">
      <c r="A37" s="648"/>
      <c r="B37" s="672"/>
      <c r="C37" s="673" t="s">
        <v>877</v>
      </c>
      <c r="D37" s="661" t="s">
        <v>878</v>
      </c>
    </row>
    <row r="38" spans="1:4">
      <c r="B38" s="310"/>
      <c r="C38" s="305"/>
      <c r="D38" s="663"/>
    </row>
    <row r="39" spans="1:4" ht="20" customHeight="1" thickBot="1">
      <c r="A39" s="92"/>
      <c r="B39" s="662" t="s">
        <v>228</v>
      </c>
      <c r="C39" s="663" t="s">
        <v>868</v>
      </c>
      <c r="D39" s="663"/>
    </row>
    <row r="40" spans="1:4">
      <c r="B40" s="433" t="s">
        <v>883</v>
      </c>
      <c r="C40" s="93" t="s">
        <v>229</v>
      </c>
      <c r="D40" s="664" t="s">
        <v>230</v>
      </c>
    </row>
    <row r="41" spans="1:4">
      <c r="B41" s="434"/>
      <c r="C41" s="94" t="s">
        <v>231</v>
      </c>
      <c r="D41" s="667" t="s">
        <v>232</v>
      </c>
    </row>
    <row r="42" spans="1:4">
      <c r="B42" s="434"/>
      <c r="C42" s="94" t="s">
        <v>375</v>
      </c>
      <c r="D42" s="667" t="s">
        <v>233</v>
      </c>
    </row>
    <row r="43" spans="1:4" ht="15" customHeight="1">
      <c r="B43" s="434"/>
      <c r="C43" s="94" t="s">
        <v>382</v>
      </c>
      <c r="D43" s="674" t="s">
        <v>234</v>
      </c>
    </row>
    <row r="44" spans="1:4" ht="15" customHeight="1">
      <c r="B44" s="434"/>
      <c r="C44" s="320" t="s">
        <v>387</v>
      </c>
      <c r="D44" s="674" t="s">
        <v>235</v>
      </c>
    </row>
    <row r="45" spans="1:4" ht="15" customHeight="1" thickBot="1">
      <c r="B45" s="660"/>
      <c r="C45" s="661" t="s">
        <v>882</v>
      </c>
      <c r="D45" s="661" t="s">
        <v>881</v>
      </c>
    </row>
    <row r="46" spans="1:4" ht="16" customHeight="1">
      <c r="B46" s="306"/>
      <c r="D46" s="663"/>
    </row>
    <row r="47" spans="1:4" ht="16" customHeight="1" thickBot="1">
      <c r="B47" s="662" t="s">
        <v>236</v>
      </c>
      <c r="C47" s="663" t="s">
        <v>870</v>
      </c>
      <c r="D47" s="663"/>
    </row>
    <row r="48" spans="1:4">
      <c r="B48" s="435" t="s">
        <v>237</v>
      </c>
      <c r="C48" s="313" t="s">
        <v>817</v>
      </c>
      <c r="D48" s="664" t="s">
        <v>825</v>
      </c>
    </row>
    <row r="49" spans="2:4">
      <c r="B49" s="436"/>
      <c r="C49" s="314" t="s">
        <v>818</v>
      </c>
      <c r="D49" s="667" t="s">
        <v>826</v>
      </c>
    </row>
    <row r="50" spans="2:4">
      <c r="B50" s="436"/>
      <c r="C50" s="314" t="s">
        <v>819</v>
      </c>
      <c r="D50" s="667" t="s">
        <v>826</v>
      </c>
    </row>
    <row r="51" spans="2:4" ht="17" customHeight="1">
      <c r="B51" s="436"/>
      <c r="C51" s="314" t="s">
        <v>820</v>
      </c>
      <c r="D51" s="667" t="s">
        <v>827</v>
      </c>
    </row>
    <row r="52" spans="2:4">
      <c r="B52" s="437"/>
      <c r="C52" s="314" t="s">
        <v>821</v>
      </c>
      <c r="D52" s="667" t="s">
        <v>823</v>
      </c>
    </row>
    <row r="53" spans="2:4" ht="17" thickBot="1">
      <c r="B53" s="438"/>
      <c r="C53" s="315" t="s">
        <v>822</v>
      </c>
      <c r="D53" s="675" t="s">
        <v>824</v>
      </c>
    </row>
    <row r="54" spans="2:4">
      <c r="B54" s="662"/>
      <c r="C54" s="676"/>
      <c r="D54" s="663"/>
    </row>
    <row r="55" spans="2:4" ht="15" customHeight="1" thickBot="1">
      <c r="B55" s="662" t="s">
        <v>238</v>
      </c>
      <c r="C55" s="677" t="s">
        <v>871</v>
      </c>
      <c r="D55" s="676"/>
    </row>
    <row r="56" spans="2:4" ht="14" customHeight="1">
      <c r="B56" s="427" t="s">
        <v>239</v>
      </c>
      <c r="C56" s="678" t="s">
        <v>885</v>
      </c>
      <c r="D56" s="664" t="s">
        <v>240</v>
      </c>
    </row>
    <row r="57" spans="2:4">
      <c r="B57" s="428"/>
      <c r="C57" s="679" t="s">
        <v>828</v>
      </c>
      <c r="D57" s="667" t="s">
        <v>866</v>
      </c>
    </row>
    <row r="58" spans="2:4" ht="17" thickBot="1">
      <c r="B58" s="429"/>
      <c r="C58" s="673" t="s">
        <v>864</v>
      </c>
      <c r="D58" s="680" t="s">
        <v>865</v>
      </c>
    </row>
    <row r="59" spans="2:4">
      <c r="C59" s="91"/>
    </row>
    <row r="67" spans="3:3">
      <c r="C67" s="607"/>
    </row>
  </sheetData>
  <sheetProtection algorithmName="SHA-512" hashValue="FmGqAfg59RwZmRfQ38IuU5MkHLi4aiu55xZPeFtoPImbl37avFpAiG8WCe3u6xhK+SuLWZQ4BHMvttbC9XABZA==" saltValue="QxuZfucQJo33TMVIEd8uMQ==" spinCount="100000" sheet="1" objects="1" scenarios="1"/>
  <dataConsolidate/>
  <mergeCells count="6">
    <mergeCell ref="B56:B58"/>
    <mergeCell ref="B1:D1"/>
    <mergeCell ref="B4:B17"/>
    <mergeCell ref="B20:B37"/>
    <mergeCell ref="B40:B45"/>
    <mergeCell ref="B48:B53"/>
  </mergeCells>
  <hyperlinks>
    <hyperlink ref="C20" location="Anod!R2C3" display="Исходные данные для определения параметров установок катодной защиты " xr:uid="{955D7E0E-1C0A-AC44-AE60-9340F586098E}"/>
    <hyperlink ref="C35" location="Anod!R26C3" display="Выберите установку катодной защиты" xr:uid="{14C3ACBF-B042-1448-8A8A-08CC196AD169}"/>
    <hyperlink ref="C42" location="Anod!R36C3" display="Способ монтажа" xr:uid="{73920653-6AC1-B94E-AA71-EB8F4AD37CC0}"/>
    <hyperlink ref="C44" location="Anod!R38C3" display="Модель" xr:uid="{4ECCCFA1-F3F8-1A4D-A0A7-5690FC45FB4B}"/>
    <hyperlink ref="C43" location="Anod!R37C3" display="Комплектация" xr:uid="{4BD2E92E-23B6-764E-BF28-E74B0432F695}"/>
    <hyperlink ref="B48:B53" location="Anod!R51C3:R56C3" display="Исходные данные для определения сопротивления растеканию тока заземлителя" xr:uid="{F3BDFAB7-E7B2-6740-8CF3-54DAE9C21C81}"/>
    <hyperlink ref="B20:B35" location="Anod!R1C3" display=" Расчет параметров установок катодной защиты " xr:uid="{635F12C3-B78E-EF46-8F82-0EEB819CAC33}"/>
    <hyperlink ref="B40:B44" location="Anod!R39C3:R49C3" display="Выбор анодных заземлителей" xr:uid="{D4E3E4AC-72F9-8943-A8BA-8325C24E9FDC}"/>
    <hyperlink ref="C40" location="Anod!R34C3" display="Материал анода" xr:uid="{152B6EAB-C705-2B47-B849-D4777DEAC13D}"/>
    <hyperlink ref="C41" location="Anod!R35C3" display="Тип монтажа" xr:uid="{C7D8B6C5-AC9A-4549-B9EB-DC106694E3B3}"/>
    <hyperlink ref="B56:B58" location="Anod!R58C3" display="Рассчет параметров анодных заземлителей" xr:uid="{9D2E6961-BCCA-A347-9011-A5DB23DF61AE}"/>
    <hyperlink ref="C4" location="Pipe!R3C3" display="Количество плеч трубопровода в точке дренажа УКЗ (n, шт)" xr:uid="{874CD2D7-D288-DA47-912D-8FB3B2D24FF2}"/>
    <hyperlink ref="C5" location="Pipe!R4C4" display="Исходные данные для определения электрических характеристик трубопровода" xr:uid="{95D8668F-D6E9-5845-9249-B5A19C3C304F}"/>
    <hyperlink ref="C15" location="Pipe!R15C3" display="Определение электрических характеристик трубопровода" xr:uid="{20BA8FA9-E028-B941-B89B-239DB9CCD07F}"/>
    <hyperlink ref="C48" location="Anod!R51C3" display="Глубина монтажа  анодного заземлителя (до середины заземлителя)" xr:uid="{ED35DF7C-503F-3140-9D3A-34E374046009}"/>
    <hyperlink ref="C49" location="Anod!R52C3" display="Удельное электрическое сопротивление грунта в месте подповерхностного заземлителя" xr:uid="{FB1FC2D3-3072-EA4A-B712-B95F756C9724}"/>
    <hyperlink ref="C50" location="Anod!R53C3" display="Удельное электрическое сопротивление i -того слоя земли, в котором располагается глубинный заземлитель" xr:uid="{BFB3B963-28CA-8A4F-88F3-48FD299EC3E8}"/>
    <hyperlink ref="C51" location="Anod!R54C3" display="Коэффициент неоднородности грунта" xr:uid="{D4EA59F8-A8F6-1441-8322-E5969661B1E4}"/>
    <hyperlink ref="C52" location="Anod!R55C3" display="Коэффициент использования массы рабочего элемента заземлителя" xr:uid="{D9CD8F75-21FD-674A-8FB5-31E50319688E}"/>
    <hyperlink ref="C53" location="Anod!R56C3" display="Коэффициент запаса" xr:uid="{FA0488C4-39B3-7C45-9183-B001700EFFB6}"/>
    <hyperlink ref="C32" location="Anod!R15C3" display="Определение параметров установок катодной защиты " xr:uid="{856F9CAC-5302-5A4D-A4CC-3BC1145EB288}"/>
  </hyperlink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0794D-3675-4A47-B49F-7774BF596F34}">
  <sheetPr codeName="Лист5"/>
  <dimension ref="A1:AG3051"/>
  <sheetViews>
    <sheetView zoomScale="138" workbookViewId="0">
      <pane ySplit="6" topLeftCell="A7" activePane="bottomLeft" state="frozen"/>
      <selection pane="bottomLeft" activeCell="A7" sqref="A7"/>
    </sheetView>
  </sheetViews>
  <sheetFormatPr baseColWidth="10" defaultRowHeight="16"/>
  <cols>
    <col min="1" max="1" width="18.83203125" style="66" customWidth="1"/>
    <col min="2" max="2" width="12.83203125" style="66" customWidth="1"/>
    <col min="3" max="3" width="22.83203125" style="66" customWidth="1"/>
    <col min="4" max="4" width="14.83203125" style="66" customWidth="1"/>
    <col min="5" max="5" width="22.83203125" style="66" customWidth="1"/>
    <col min="6" max="6" width="18.83203125" style="66" hidden="1" customWidth="1"/>
    <col min="7" max="7" width="10.83203125" hidden="1" customWidth="1"/>
    <col min="27" max="31" width="0" hidden="1" customWidth="1"/>
    <col min="32" max="32" width="12.1640625" hidden="1" customWidth="1"/>
    <col min="33" max="33" width="0" hidden="1" customWidth="1"/>
  </cols>
  <sheetData>
    <row r="1" spans="1:33">
      <c r="A1" s="3" t="s">
        <v>973</v>
      </c>
      <c r="B1"/>
      <c r="C1"/>
      <c r="D1"/>
      <c r="E1"/>
      <c r="F1"/>
      <c r="G1" t="s">
        <v>1008</v>
      </c>
      <c r="AA1" t="s">
        <v>944</v>
      </c>
      <c r="AB1" t="s">
        <v>945</v>
      </c>
      <c r="AC1" t="s">
        <v>946</v>
      </c>
      <c r="AD1" t="s">
        <v>947</v>
      </c>
      <c r="AE1" t="s">
        <v>948</v>
      </c>
      <c r="AF1" t="s">
        <v>949</v>
      </c>
      <c r="AG1" t="s">
        <v>955</v>
      </c>
    </row>
    <row r="2" spans="1:33">
      <c r="A2" t="s">
        <v>1007</v>
      </c>
      <c r="B2"/>
      <c r="C2"/>
      <c r="D2"/>
      <c r="E2"/>
      <c r="F2"/>
      <c r="G2" t="s">
        <v>413</v>
      </c>
    </row>
    <row r="3" spans="1:33">
      <c r="A3" s="3" t="s">
        <v>1004</v>
      </c>
      <c r="B3" s="3"/>
      <c r="C3" s="3" t="s">
        <v>1005</v>
      </c>
      <c r="D3" s="3"/>
      <c r="E3" s="3" t="s">
        <v>1006</v>
      </c>
      <c r="G3">
        <v>36</v>
      </c>
    </row>
    <row r="4" spans="1:33">
      <c r="A4"/>
      <c r="B4"/>
      <c r="C4"/>
      <c r="D4"/>
      <c r="E4"/>
      <c r="F4"/>
      <c r="G4">
        <v>5</v>
      </c>
      <c r="AA4" t="s">
        <v>953</v>
      </c>
      <c r="AC4">
        <v>1</v>
      </c>
      <c r="AD4">
        <v>496.5</v>
      </c>
      <c r="AE4">
        <v>100</v>
      </c>
      <c r="AF4">
        <v>30.853999999999299</v>
      </c>
      <c r="AG4">
        <v>1.7100000000000001E-2</v>
      </c>
    </row>
    <row r="5" spans="1:33" ht="22" customHeight="1">
      <c r="A5"/>
      <c r="B5"/>
      <c r="C5"/>
      <c r="D5"/>
      <c r="E5"/>
      <c r="F5"/>
      <c r="G5" t="s">
        <v>977</v>
      </c>
      <c r="AA5" t="s">
        <v>953</v>
      </c>
      <c r="AC5">
        <v>2</v>
      </c>
      <c r="AD5">
        <v>496.6</v>
      </c>
      <c r="AE5">
        <v>100</v>
      </c>
      <c r="AF5">
        <v>30.861999999999298</v>
      </c>
    </row>
    <row r="6" spans="1:33" ht="28" customHeight="1">
      <c r="A6" s="3" t="s">
        <v>950</v>
      </c>
      <c r="B6" s="3" t="s">
        <v>951</v>
      </c>
      <c r="C6" s="3" t="s">
        <v>974</v>
      </c>
      <c r="D6" s="3" t="s">
        <v>975</v>
      </c>
      <c r="E6" s="3" t="s">
        <v>952</v>
      </c>
      <c r="F6" s="3"/>
      <c r="AA6" t="s">
        <v>953</v>
      </c>
      <c r="AC6">
        <v>3</v>
      </c>
      <c r="AD6">
        <v>496.7</v>
      </c>
      <c r="AE6">
        <v>100</v>
      </c>
      <c r="AF6">
        <v>30.869999999999301</v>
      </c>
    </row>
    <row r="7" spans="1:33">
      <c r="G7" s="66">
        <f ca="1">0.017+RANDBETWEEN(-1,1)/10000</f>
        <v>1.7000000000000001E-2</v>
      </c>
      <c r="AA7" t="s">
        <v>953</v>
      </c>
      <c r="AC7">
        <v>4</v>
      </c>
      <c r="AD7">
        <v>496.8</v>
      </c>
      <c r="AE7">
        <v>100</v>
      </c>
      <c r="AF7">
        <v>30.8779999999993</v>
      </c>
    </row>
    <row r="8" spans="1:33">
      <c r="AA8" t="s">
        <v>953</v>
      </c>
      <c r="AC8">
        <v>5</v>
      </c>
      <c r="AD8">
        <v>496.9</v>
      </c>
      <c r="AE8">
        <v>100</v>
      </c>
      <c r="AF8">
        <v>30.885999999999299</v>
      </c>
    </row>
    <row r="9" spans="1:33">
      <c r="AA9" t="s">
        <v>953</v>
      </c>
      <c r="AC9">
        <v>6</v>
      </c>
      <c r="AD9">
        <v>497</v>
      </c>
      <c r="AE9">
        <v>100</v>
      </c>
      <c r="AF9">
        <v>30.893999999999298</v>
      </c>
    </row>
    <row r="10" spans="1:33">
      <c r="AA10" t="s">
        <v>953</v>
      </c>
      <c r="AC10">
        <v>7</v>
      </c>
      <c r="AD10">
        <v>497.1</v>
      </c>
      <c r="AE10">
        <v>100</v>
      </c>
      <c r="AF10">
        <v>30.901999999999301</v>
      </c>
    </row>
    <row r="11" spans="1:33">
      <c r="AA11" t="s">
        <v>953</v>
      </c>
      <c r="AC11">
        <v>8</v>
      </c>
      <c r="AD11">
        <v>497.2</v>
      </c>
      <c r="AE11">
        <v>100</v>
      </c>
      <c r="AF11">
        <v>30.9099999999993</v>
      </c>
    </row>
    <row r="12" spans="1:33">
      <c r="G12" s="66">
        <v>22</v>
      </c>
      <c r="AA12" t="s">
        <v>953</v>
      </c>
      <c r="AC12">
        <v>9</v>
      </c>
      <c r="AD12">
        <v>497.3</v>
      </c>
      <c r="AE12">
        <v>100</v>
      </c>
      <c r="AF12">
        <v>30.917999999999299</v>
      </c>
    </row>
    <row r="13" spans="1:33">
      <c r="G13" s="66">
        <v>64</v>
      </c>
      <c r="AA13" t="s">
        <v>953</v>
      </c>
      <c r="AC13">
        <v>10</v>
      </c>
      <c r="AD13">
        <v>497.4</v>
      </c>
      <c r="AE13">
        <v>100</v>
      </c>
      <c r="AF13">
        <v>30.925999999999298</v>
      </c>
    </row>
    <row r="14" spans="1:33">
      <c r="AA14" t="s">
        <v>953</v>
      </c>
      <c r="AC14">
        <v>11</v>
      </c>
      <c r="AD14">
        <v>497.5</v>
      </c>
      <c r="AE14">
        <v>100</v>
      </c>
      <c r="AF14">
        <v>30.933999999999301</v>
      </c>
    </row>
    <row r="15" spans="1:33">
      <c r="AA15" t="s">
        <v>953</v>
      </c>
      <c r="AC15">
        <v>12</v>
      </c>
      <c r="AD15">
        <v>497.6</v>
      </c>
      <c r="AE15">
        <v>100</v>
      </c>
      <c r="AF15">
        <v>30.9419999999993</v>
      </c>
    </row>
    <row r="16" spans="1:33">
      <c r="AA16" t="s">
        <v>953</v>
      </c>
      <c r="AC16">
        <v>13</v>
      </c>
      <c r="AD16">
        <v>497.7</v>
      </c>
      <c r="AE16">
        <v>100</v>
      </c>
      <c r="AF16">
        <v>30.949999999999299</v>
      </c>
    </row>
    <row r="17" spans="27:32">
      <c r="AA17" t="s">
        <v>953</v>
      </c>
      <c r="AC17">
        <v>14</v>
      </c>
      <c r="AD17">
        <v>497.8</v>
      </c>
      <c r="AE17">
        <v>100</v>
      </c>
      <c r="AF17">
        <v>30.957999999999299</v>
      </c>
    </row>
    <row r="18" spans="27:32">
      <c r="AA18" t="s">
        <v>953</v>
      </c>
      <c r="AC18">
        <v>15</v>
      </c>
      <c r="AD18">
        <v>497.9</v>
      </c>
      <c r="AE18">
        <v>100</v>
      </c>
      <c r="AF18">
        <v>30.965999999999301</v>
      </c>
    </row>
    <row r="19" spans="27:32">
      <c r="AA19" t="s">
        <v>953</v>
      </c>
      <c r="AC19">
        <v>16</v>
      </c>
      <c r="AD19">
        <v>498</v>
      </c>
      <c r="AE19">
        <v>100</v>
      </c>
      <c r="AF19">
        <v>30.9739999999993</v>
      </c>
    </row>
    <row r="20" spans="27:32">
      <c r="AA20" t="s">
        <v>953</v>
      </c>
      <c r="AC20">
        <v>17</v>
      </c>
      <c r="AD20">
        <v>498.1</v>
      </c>
      <c r="AE20">
        <v>100</v>
      </c>
      <c r="AF20">
        <v>30.981999999999299</v>
      </c>
    </row>
    <row r="21" spans="27:32">
      <c r="AA21" t="s">
        <v>953</v>
      </c>
      <c r="AC21">
        <v>18</v>
      </c>
      <c r="AD21">
        <v>498.2</v>
      </c>
      <c r="AE21">
        <v>100</v>
      </c>
      <c r="AF21">
        <v>30.989999999999299</v>
      </c>
    </row>
    <row r="22" spans="27:32">
      <c r="AA22" t="s">
        <v>953</v>
      </c>
      <c r="AC22">
        <v>19</v>
      </c>
      <c r="AD22">
        <v>498.3</v>
      </c>
      <c r="AE22">
        <v>100</v>
      </c>
      <c r="AF22">
        <v>30.997999999999401</v>
      </c>
    </row>
    <row r="23" spans="27:32">
      <c r="AA23" t="s">
        <v>953</v>
      </c>
      <c r="AC23">
        <v>20</v>
      </c>
      <c r="AD23">
        <v>498.4</v>
      </c>
      <c r="AE23">
        <v>100</v>
      </c>
      <c r="AF23">
        <v>31.0059999999994</v>
      </c>
    </row>
    <row r="24" spans="27:32">
      <c r="AA24" t="s">
        <v>953</v>
      </c>
      <c r="AC24">
        <v>21</v>
      </c>
      <c r="AD24">
        <v>498.5</v>
      </c>
      <c r="AE24">
        <v>100</v>
      </c>
      <c r="AF24">
        <v>31.013999999999399</v>
      </c>
    </row>
    <row r="25" spans="27:32">
      <c r="AA25" t="s">
        <v>953</v>
      </c>
      <c r="AC25">
        <v>22</v>
      </c>
      <c r="AD25">
        <v>498.6</v>
      </c>
      <c r="AE25">
        <v>100</v>
      </c>
      <c r="AF25">
        <v>31.021999999999402</v>
      </c>
    </row>
    <row r="26" spans="27:32">
      <c r="AA26" t="s">
        <v>953</v>
      </c>
      <c r="AC26">
        <v>23</v>
      </c>
      <c r="AD26">
        <v>498.7</v>
      </c>
      <c r="AE26">
        <v>100</v>
      </c>
      <c r="AF26">
        <v>31.029999999999401</v>
      </c>
    </row>
    <row r="27" spans="27:32">
      <c r="AA27" t="s">
        <v>953</v>
      </c>
      <c r="AC27">
        <v>24</v>
      </c>
      <c r="AD27">
        <v>498.8</v>
      </c>
      <c r="AE27">
        <v>100</v>
      </c>
      <c r="AF27">
        <v>31.0379999999994</v>
      </c>
    </row>
    <row r="28" spans="27:32">
      <c r="AA28" t="s">
        <v>953</v>
      </c>
      <c r="AC28">
        <v>25</v>
      </c>
      <c r="AD28">
        <v>498.9</v>
      </c>
      <c r="AE28">
        <v>100</v>
      </c>
      <c r="AF28">
        <v>31.045999999999399</v>
      </c>
    </row>
    <row r="29" spans="27:32">
      <c r="AA29" t="s">
        <v>953</v>
      </c>
      <c r="AC29">
        <v>26</v>
      </c>
      <c r="AD29">
        <v>499</v>
      </c>
      <c r="AE29">
        <v>100</v>
      </c>
      <c r="AF29">
        <v>31.053999999999402</v>
      </c>
    </row>
    <row r="30" spans="27:32">
      <c r="AA30" t="s">
        <v>953</v>
      </c>
      <c r="AC30">
        <v>27</v>
      </c>
      <c r="AD30">
        <v>499.1</v>
      </c>
      <c r="AE30">
        <v>100</v>
      </c>
      <c r="AF30">
        <v>31.061999999999401</v>
      </c>
    </row>
    <row r="31" spans="27:32">
      <c r="AA31" t="s">
        <v>953</v>
      </c>
      <c r="AC31">
        <v>28</v>
      </c>
      <c r="AD31">
        <v>499.2</v>
      </c>
      <c r="AE31">
        <v>100</v>
      </c>
      <c r="AF31">
        <v>31.0699999999994</v>
      </c>
    </row>
    <row r="32" spans="27:32">
      <c r="AA32" t="s">
        <v>953</v>
      </c>
      <c r="AC32">
        <v>29</v>
      </c>
      <c r="AD32">
        <v>499.3</v>
      </c>
      <c r="AE32">
        <v>100</v>
      </c>
      <c r="AF32">
        <v>31.077999999999399</v>
      </c>
    </row>
    <row r="33" spans="27:32">
      <c r="AA33" t="s">
        <v>953</v>
      </c>
      <c r="AC33">
        <v>30</v>
      </c>
      <c r="AD33">
        <v>499.4</v>
      </c>
      <c r="AE33">
        <v>100</v>
      </c>
      <c r="AF33">
        <v>31.085999999999402</v>
      </c>
    </row>
    <row r="34" spans="27:32">
      <c r="AA34" t="s">
        <v>953</v>
      </c>
      <c r="AC34">
        <v>31</v>
      </c>
      <c r="AD34">
        <v>499.5</v>
      </c>
      <c r="AE34">
        <v>100</v>
      </c>
      <c r="AF34">
        <v>31.093999999999401</v>
      </c>
    </row>
    <row r="35" spans="27:32">
      <c r="AA35" t="s">
        <v>953</v>
      </c>
      <c r="AC35">
        <v>32</v>
      </c>
      <c r="AD35">
        <v>499.6</v>
      </c>
      <c r="AE35">
        <v>100</v>
      </c>
      <c r="AF35">
        <v>31.1019999999994</v>
      </c>
    </row>
    <row r="36" spans="27:32">
      <c r="AA36" t="s">
        <v>953</v>
      </c>
      <c r="AC36">
        <v>33</v>
      </c>
      <c r="AD36">
        <v>499.7</v>
      </c>
      <c r="AE36">
        <v>100</v>
      </c>
      <c r="AF36">
        <v>31.109999999999399</v>
      </c>
    </row>
    <row r="37" spans="27:32">
      <c r="AA37" t="s">
        <v>953</v>
      </c>
      <c r="AC37">
        <v>34</v>
      </c>
      <c r="AD37">
        <v>499.8</v>
      </c>
      <c r="AE37">
        <v>100</v>
      </c>
      <c r="AF37">
        <v>31.117999999999402</v>
      </c>
    </row>
    <row r="38" spans="27:32">
      <c r="AA38" t="s">
        <v>953</v>
      </c>
      <c r="AC38">
        <v>35</v>
      </c>
      <c r="AD38">
        <v>499.9</v>
      </c>
      <c r="AE38">
        <v>100</v>
      </c>
      <c r="AF38">
        <v>31.125999999999401</v>
      </c>
    </row>
    <row r="39" spans="27:32">
      <c r="AA39" t="s">
        <v>953</v>
      </c>
      <c r="AC39">
        <v>36</v>
      </c>
      <c r="AD39">
        <v>500</v>
      </c>
      <c r="AE39">
        <v>100</v>
      </c>
      <c r="AF39">
        <v>31.1339999999994</v>
      </c>
    </row>
    <row r="40" spans="27:32">
      <c r="AA40" t="s">
        <v>953</v>
      </c>
      <c r="AC40">
        <v>37</v>
      </c>
      <c r="AD40">
        <v>500.1</v>
      </c>
      <c r="AE40">
        <v>100</v>
      </c>
      <c r="AF40">
        <v>31.141999999999399</v>
      </c>
    </row>
    <row r="41" spans="27:32">
      <c r="AA41" t="s">
        <v>953</v>
      </c>
      <c r="AC41">
        <v>38</v>
      </c>
      <c r="AD41">
        <v>500.2</v>
      </c>
      <c r="AE41">
        <v>100</v>
      </c>
      <c r="AF41">
        <v>31.149999999999402</v>
      </c>
    </row>
    <row r="42" spans="27:32">
      <c r="AA42" t="s">
        <v>953</v>
      </c>
      <c r="AC42">
        <v>39</v>
      </c>
      <c r="AD42">
        <v>500.3</v>
      </c>
      <c r="AE42">
        <v>100</v>
      </c>
      <c r="AF42">
        <v>31.157999999999401</v>
      </c>
    </row>
    <row r="43" spans="27:32">
      <c r="AA43" t="s">
        <v>953</v>
      </c>
      <c r="AC43">
        <v>40</v>
      </c>
      <c r="AD43">
        <v>500.4</v>
      </c>
      <c r="AE43">
        <v>100</v>
      </c>
      <c r="AF43">
        <v>31.1659999999994</v>
      </c>
    </row>
    <row r="44" spans="27:32">
      <c r="AA44" t="s">
        <v>953</v>
      </c>
      <c r="AC44">
        <v>41</v>
      </c>
      <c r="AD44">
        <v>500.5</v>
      </c>
      <c r="AE44">
        <v>100</v>
      </c>
      <c r="AF44">
        <v>31.173999999999399</v>
      </c>
    </row>
    <row r="45" spans="27:32">
      <c r="AA45" t="s">
        <v>953</v>
      </c>
      <c r="AC45">
        <v>42</v>
      </c>
      <c r="AD45">
        <v>500.6</v>
      </c>
      <c r="AE45">
        <v>100</v>
      </c>
      <c r="AF45">
        <v>31.181999999999402</v>
      </c>
    </row>
    <row r="46" spans="27:32">
      <c r="AA46" t="s">
        <v>953</v>
      </c>
      <c r="AC46">
        <v>43</v>
      </c>
      <c r="AD46">
        <v>500.7</v>
      </c>
      <c r="AE46">
        <v>100</v>
      </c>
      <c r="AF46">
        <v>31.189999999999401</v>
      </c>
    </row>
    <row r="47" spans="27:32">
      <c r="AA47" t="s">
        <v>953</v>
      </c>
      <c r="AC47">
        <v>44</v>
      </c>
      <c r="AD47">
        <v>500.8</v>
      </c>
      <c r="AE47">
        <v>100</v>
      </c>
      <c r="AF47">
        <v>31.1979999999994</v>
      </c>
    </row>
    <row r="48" spans="27:32">
      <c r="AA48" t="s">
        <v>953</v>
      </c>
      <c r="AC48">
        <v>45</v>
      </c>
      <c r="AD48">
        <v>500.9</v>
      </c>
      <c r="AE48">
        <v>100</v>
      </c>
      <c r="AF48">
        <v>31.205999999999399</v>
      </c>
    </row>
    <row r="49" spans="27:32">
      <c r="AA49" t="s">
        <v>953</v>
      </c>
      <c r="AC49">
        <v>46</v>
      </c>
      <c r="AD49">
        <v>501</v>
      </c>
      <c r="AE49">
        <v>100</v>
      </c>
      <c r="AF49">
        <v>31.213999999999398</v>
      </c>
    </row>
    <row r="50" spans="27:32">
      <c r="AA50" t="s">
        <v>953</v>
      </c>
      <c r="AC50">
        <v>47</v>
      </c>
      <c r="AD50">
        <v>501.1</v>
      </c>
      <c r="AE50">
        <v>100</v>
      </c>
      <c r="AF50">
        <v>31.221999999999401</v>
      </c>
    </row>
    <row r="51" spans="27:32">
      <c r="AA51" t="s">
        <v>953</v>
      </c>
      <c r="AC51">
        <v>48</v>
      </c>
      <c r="AD51">
        <v>501.2</v>
      </c>
      <c r="AE51">
        <v>100</v>
      </c>
      <c r="AF51">
        <v>31.2299999999994</v>
      </c>
    </row>
    <row r="52" spans="27:32">
      <c r="AA52" t="s">
        <v>953</v>
      </c>
      <c r="AC52">
        <v>49</v>
      </c>
      <c r="AD52">
        <v>501.3</v>
      </c>
      <c r="AE52">
        <v>100</v>
      </c>
      <c r="AF52">
        <v>31.237999999999399</v>
      </c>
    </row>
    <row r="53" spans="27:32">
      <c r="AA53" t="s">
        <v>953</v>
      </c>
      <c r="AC53">
        <v>50</v>
      </c>
      <c r="AD53">
        <v>501.4</v>
      </c>
      <c r="AE53">
        <v>100</v>
      </c>
      <c r="AF53">
        <v>31.245999999999398</v>
      </c>
    </row>
    <row r="54" spans="27:32">
      <c r="AA54" t="s">
        <v>953</v>
      </c>
      <c r="AC54">
        <v>51</v>
      </c>
      <c r="AD54">
        <v>501.5</v>
      </c>
      <c r="AE54">
        <v>100</v>
      </c>
      <c r="AF54">
        <v>31.253999999999401</v>
      </c>
    </row>
    <row r="55" spans="27:32">
      <c r="AA55" t="s">
        <v>953</v>
      </c>
      <c r="AC55">
        <v>52</v>
      </c>
      <c r="AD55">
        <v>501.6</v>
      </c>
      <c r="AE55">
        <v>100</v>
      </c>
      <c r="AF55">
        <v>31.2619999999994</v>
      </c>
    </row>
    <row r="56" spans="27:32">
      <c r="AA56" t="s">
        <v>953</v>
      </c>
      <c r="AC56">
        <v>53</v>
      </c>
      <c r="AD56">
        <v>501.7</v>
      </c>
      <c r="AE56">
        <v>100</v>
      </c>
      <c r="AF56">
        <v>31.269999999999399</v>
      </c>
    </row>
    <row r="57" spans="27:32">
      <c r="AA57" t="s">
        <v>953</v>
      </c>
      <c r="AC57">
        <v>54</v>
      </c>
      <c r="AD57">
        <v>501.8</v>
      </c>
      <c r="AE57">
        <v>100</v>
      </c>
      <c r="AF57">
        <v>31.277999999999398</v>
      </c>
    </row>
    <row r="58" spans="27:32">
      <c r="AA58" t="s">
        <v>953</v>
      </c>
      <c r="AC58">
        <v>55</v>
      </c>
      <c r="AD58">
        <v>501.9</v>
      </c>
      <c r="AE58">
        <v>100</v>
      </c>
      <c r="AF58">
        <v>31.2859999999995</v>
      </c>
    </row>
    <row r="59" spans="27:32">
      <c r="AA59" t="s">
        <v>953</v>
      </c>
      <c r="AC59">
        <v>56</v>
      </c>
      <c r="AD59">
        <v>502</v>
      </c>
      <c r="AE59">
        <v>100</v>
      </c>
      <c r="AF59">
        <v>31.2939999999994</v>
      </c>
    </row>
    <row r="60" spans="27:32">
      <c r="AA60" t="s">
        <v>953</v>
      </c>
      <c r="AC60">
        <v>57</v>
      </c>
      <c r="AD60">
        <v>502.1</v>
      </c>
      <c r="AE60">
        <v>100</v>
      </c>
      <c r="AF60">
        <v>31.301999999999399</v>
      </c>
    </row>
    <row r="61" spans="27:32">
      <c r="AA61" t="s">
        <v>953</v>
      </c>
      <c r="AC61">
        <v>58</v>
      </c>
      <c r="AD61">
        <v>502.2</v>
      </c>
      <c r="AE61">
        <v>100</v>
      </c>
      <c r="AF61">
        <v>31.309999999999501</v>
      </c>
    </row>
    <row r="62" spans="27:32">
      <c r="AA62" t="s">
        <v>953</v>
      </c>
      <c r="AC62">
        <v>59</v>
      </c>
      <c r="AD62">
        <v>502.3</v>
      </c>
      <c r="AE62">
        <v>100</v>
      </c>
      <c r="AF62">
        <v>31.3179999999995</v>
      </c>
    </row>
    <row r="63" spans="27:32">
      <c r="AA63" t="s">
        <v>953</v>
      </c>
      <c r="AC63">
        <v>60</v>
      </c>
      <c r="AD63">
        <v>502.4</v>
      </c>
      <c r="AE63">
        <v>100</v>
      </c>
      <c r="AF63">
        <v>31.3259999999995</v>
      </c>
    </row>
    <row r="64" spans="27:32">
      <c r="AA64" t="s">
        <v>953</v>
      </c>
      <c r="AC64">
        <v>61</v>
      </c>
      <c r="AD64">
        <v>502.5</v>
      </c>
      <c r="AE64">
        <v>100</v>
      </c>
      <c r="AF64">
        <v>31.333999999999499</v>
      </c>
    </row>
    <row r="65" spans="27:32">
      <c r="AA65" t="s">
        <v>953</v>
      </c>
      <c r="AC65">
        <v>62</v>
      </c>
      <c r="AD65">
        <v>502.6</v>
      </c>
      <c r="AE65">
        <v>100</v>
      </c>
      <c r="AF65">
        <v>31.341999999999501</v>
      </c>
    </row>
    <row r="66" spans="27:32">
      <c r="AA66" t="s">
        <v>953</v>
      </c>
      <c r="AC66">
        <v>63</v>
      </c>
      <c r="AD66">
        <v>502.7</v>
      </c>
      <c r="AE66">
        <v>100</v>
      </c>
      <c r="AF66">
        <v>31.3499999999995</v>
      </c>
    </row>
    <row r="67" spans="27:32">
      <c r="AA67" t="s">
        <v>953</v>
      </c>
      <c r="AC67">
        <v>64</v>
      </c>
      <c r="AD67">
        <v>502.8</v>
      </c>
      <c r="AE67">
        <v>100</v>
      </c>
      <c r="AF67">
        <v>31.3579999999995</v>
      </c>
    </row>
    <row r="68" spans="27:32">
      <c r="AA68" t="s">
        <v>953</v>
      </c>
      <c r="AC68">
        <v>65</v>
      </c>
      <c r="AD68">
        <v>502.9</v>
      </c>
      <c r="AE68">
        <v>100</v>
      </c>
      <c r="AF68">
        <v>31.365999999999499</v>
      </c>
    </row>
    <row r="69" spans="27:32">
      <c r="AA69" t="s">
        <v>953</v>
      </c>
      <c r="AC69">
        <v>66</v>
      </c>
      <c r="AD69">
        <v>503</v>
      </c>
      <c r="AE69">
        <v>100</v>
      </c>
      <c r="AF69">
        <v>31.373999999999501</v>
      </c>
    </row>
    <row r="70" spans="27:32">
      <c r="AA70" t="s">
        <v>953</v>
      </c>
      <c r="AC70">
        <v>67</v>
      </c>
      <c r="AD70">
        <v>503.1</v>
      </c>
      <c r="AE70">
        <v>100</v>
      </c>
      <c r="AF70">
        <v>31.381999999999501</v>
      </c>
    </row>
    <row r="71" spans="27:32">
      <c r="AA71" t="s">
        <v>953</v>
      </c>
      <c r="AC71">
        <v>68</v>
      </c>
      <c r="AD71">
        <v>503.2</v>
      </c>
      <c r="AE71">
        <v>100</v>
      </c>
      <c r="AF71">
        <v>31.3899999999995</v>
      </c>
    </row>
    <row r="72" spans="27:32">
      <c r="AA72" t="s">
        <v>953</v>
      </c>
      <c r="AC72">
        <v>69</v>
      </c>
      <c r="AD72">
        <v>503.3</v>
      </c>
      <c r="AE72">
        <v>100</v>
      </c>
      <c r="AF72">
        <v>31.397999999999499</v>
      </c>
    </row>
    <row r="73" spans="27:32">
      <c r="AA73" t="s">
        <v>953</v>
      </c>
      <c r="AC73">
        <v>70</v>
      </c>
      <c r="AD73">
        <v>503.4</v>
      </c>
      <c r="AE73">
        <v>100</v>
      </c>
      <c r="AF73">
        <v>31.405999999999501</v>
      </c>
    </row>
    <row r="74" spans="27:32">
      <c r="AA74" t="s">
        <v>953</v>
      </c>
      <c r="AC74">
        <v>71</v>
      </c>
      <c r="AD74">
        <v>503.5</v>
      </c>
      <c r="AE74">
        <v>100</v>
      </c>
      <c r="AF74">
        <v>31.413999999999501</v>
      </c>
    </row>
    <row r="75" spans="27:32">
      <c r="AA75" t="s">
        <v>953</v>
      </c>
      <c r="AC75">
        <v>72</v>
      </c>
      <c r="AD75">
        <v>503.6</v>
      </c>
      <c r="AE75">
        <v>100</v>
      </c>
      <c r="AF75">
        <v>31.4219999999995</v>
      </c>
    </row>
    <row r="76" spans="27:32">
      <c r="AA76" t="s">
        <v>953</v>
      </c>
      <c r="AC76">
        <v>73</v>
      </c>
      <c r="AD76">
        <v>503.7</v>
      </c>
      <c r="AE76">
        <v>100</v>
      </c>
      <c r="AF76">
        <v>31.429999999999499</v>
      </c>
    </row>
    <row r="77" spans="27:32">
      <c r="AA77" t="s">
        <v>953</v>
      </c>
      <c r="AC77">
        <v>74</v>
      </c>
      <c r="AD77">
        <v>503.8</v>
      </c>
      <c r="AE77">
        <v>100</v>
      </c>
      <c r="AF77">
        <v>31.437999999999501</v>
      </c>
    </row>
    <row r="78" spans="27:32">
      <c r="AA78" t="s">
        <v>953</v>
      </c>
      <c r="AC78">
        <v>75</v>
      </c>
      <c r="AD78">
        <v>503.9</v>
      </c>
      <c r="AE78">
        <v>100</v>
      </c>
      <c r="AF78">
        <v>31.445999999999501</v>
      </c>
    </row>
    <row r="79" spans="27:32">
      <c r="AA79" t="s">
        <v>953</v>
      </c>
      <c r="AC79">
        <v>76</v>
      </c>
      <c r="AD79">
        <v>504</v>
      </c>
      <c r="AE79">
        <v>100</v>
      </c>
      <c r="AF79">
        <v>31.4539999999995</v>
      </c>
    </row>
    <row r="80" spans="27:32">
      <c r="AA80" t="s">
        <v>953</v>
      </c>
      <c r="AC80">
        <v>77</v>
      </c>
      <c r="AD80">
        <v>504.1</v>
      </c>
      <c r="AE80">
        <v>100</v>
      </c>
      <c r="AF80">
        <v>31.461999999999499</v>
      </c>
    </row>
    <row r="81" spans="27:32">
      <c r="AA81" t="s">
        <v>953</v>
      </c>
      <c r="AC81">
        <v>78</v>
      </c>
      <c r="AD81">
        <v>504.2</v>
      </c>
      <c r="AE81">
        <v>100</v>
      </c>
      <c r="AF81">
        <v>31.469999999999501</v>
      </c>
    </row>
    <row r="82" spans="27:32">
      <c r="AA82" t="s">
        <v>953</v>
      </c>
      <c r="AC82">
        <v>79</v>
      </c>
      <c r="AD82">
        <v>504.3</v>
      </c>
      <c r="AE82">
        <v>100</v>
      </c>
      <c r="AF82">
        <v>31.477999999999501</v>
      </c>
    </row>
    <row r="83" spans="27:32">
      <c r="AA83" t="s">
        <v>953</v>
      </c>
      <c r="AC83">
        <v>80</v>
      </c>
      <c r="AD83">
        <v>504.4</v>
      </c>
      <c r="AE83">
        <v>100</v>
      </c>
      <c r="AF83">
        <v>31.4859999999995</v>
      </c>
    </row>
    <row r="84" spans="27:32">
      <c r="AA84" t="s">
        <v>953</v>
      </c>
      <c r="AC84">
        <v>81</v>
      </c>
      <c r="AD84">
        <v>504.5</v>
      </c>
      <c r="AE84">
        <v>100</v>
      </c>
      <c r="AF84">
        <v>31.493999999999499</v>
      </c>
    </row>
    <row r="85" spans="27:32">
      <c r="AA85" t="s">
        <v>953</v>
      </c>
      <c r="AC85">
        <v>82</v>
      </c>
      <c r="AD85">
        <v>504.6</v>
      </c>
      <c r="AE85">
        <v>100</v>
      </c>
      <c r="AF85">
        <v>31.501999999999502</v>
      </c>
    </row>
    <row r="86" spans="27:32">
      <c r="AA86" t="s">
        <v>953</v>
      </c>
      <c r="AC86">
        <v>83</v>
      </c>
      <c r="AD86">
        <v>504.7</v>
      </c>
      <c r="AE86">
        <v>100</v>
      </c>
      <c r="AF86">
        <v>31.509999999999501</v>
      </c>
    </row>
    <row r="87" spans="27:32">
      <c r="AA87" t="s">
        <v>953</v>
      </c>
      <c r="AC87">
        <v>84</v>
      </c>
      <c r="AD87">
        <v>504.8</v>
      </c>
      <c r="AE87">
        <v>100</v>
      </c>
      <c r="AF87">
        <v>31.5179999999995</v>
      </c>
    </row>
    <row r="88" spans="27:32">
      <c r="AA88" t="s">
        <v>953</v>
      </c>
      <c r="AC88">
        <v>85</v>
      </c>
      <c r="AD88">
        <v>504.9</v>
      </c>
      <c r="AE88">
        <v>100</v>
      </c>
      <c r="AF88">
        <v>31.525999999999499</v>
      </c>
    </row>
    <row r="89" spans="27:32">
      <c r="AA89" t="s">
        <v>953</v>
      </c>
      <c r="AC89">
        <v>86</v>
      </c>
      <c r="AD89">
        <v>505</v>
      </c>
      <c r="AE89">
        <v>100</v>
      </c>
      <c r="AF89">
        <v>31.533999999999502</v>
      </c>
    </row>
    <row r="90" spans="27:32">
      <c r="AA90" t="s">
        <v>953</v>
      </c>
      <c r="AC90">
        <v>87</v>
      </c>
      <c r="AD90">
        <v>505.1</v>
      </c>
      <c r="AE90">
        <v>100</v>
      </c>
      <c r="AF90">
        <v>31.541999999999501</v>
      </c>
    </row>
    <row r="91" spans="27:32">
      <c r="AA91" t="s">
        <v>953</v>
      </c>
      <c r="AC91">
        <v>88</v>
      </c>
      <c r="AD91">
        <v>505.2</v>
      </c>
      <c r="AE91">
        <v>100</v>
      </c>
      <c r="AF91">
        <v>31.5499999999995</v>
      </c>
    </row>
    <row r="92" spans="27:32">
      <c r="AA92" t="s">
        <v>953</v>
      </c>
      <c r="AC92">
        <v>89</v>
      </c>
      <c r="AD92">
        <v>505.3</v>
      </c>
      <c r="AE92">
        <v>100</v>
      </c>
      <c r="AF92">
        <v>31.557999999999499</v>
      </c>
    </row>
    <row r="93" spans="27:32">
      <c r="AA93" t="s">
        <v>953</v>
      </c>
      <c r="AC93">
        <v>90</v>
      </c>
      <c r="AD93">
        <v>505.4</v>
      </c>
      <c r="AE93">
        <v>100</v>
      </c>
      <c r="AF93">
        <v>31.565999999999502</v>
      </c>
    </row>
    <row r="94" spans="27:32">
      <c r="AA94" t="s">
        <v>953</v>
      </c>
      <c r="AC94">
        <v>91</v>
      </c>
      <c r="AD94">
        <v>505.5</v>
      </c>
      <c r="AE94">
        <v>100</v>
      </c>
      <c r="AF94">
        <v>31.573999999999501</v>
      </c>
    </row>
    <row r="95" spans="27:32">
      <c r="AA95" t="s">
        <v>953</v>
      </c>
      <c r="AC95">
        <v>92</v>
      </c>
      <c r="AD95">
        <v>505.6</v>
      </c>
      <c r="AE95">
        <v>100</v>
      </c>
      <c r="AF95">
        <v>31.5819999999995</v>
      </c>
    </row>
    <row r="96" spans="27:32">
      <c r="AA96" t="s">
        <v>953</v>
      </c>
      <c r="AC96">
        <v>93</v>
      </c>
      <c r="AD96">
        <v>505.7</v>
      </c>
      <c r="AE96">
        <v>100</v>
      </c>
      <c r="AF96">
        <v>31.589999999999499</v>
      </c>
    </row>
    <row r="97" spans="27:32">
      <c r="AA97" t="s">
        <v>953</v>
      </c>
      <c r="AC97">
        <v>94</v>
      </c>
      <c r="AD97">
        <v>505.8</v>
      </c>
      <c r="AE97">
        <v>100</v>
      </c>
      <c r="AF97">
        <v>31.597999999999601</v>
      </c>
    </row>
    <row r="98" spans="27:32">
      <c r="AA98" t="s">
        <v>953</v>
      </c>
      <c r="AC98">
        <v>95</v>
      </c>
      <c r="AD98">
        <v>505.9</v>
      </c>
      <c r="AE98">
        <v>100</v>
      </c>
      <c r="AF98">
        <v>31.6059999999996</v>
      </c>
    </row>
    <row r="99" spans="27:32">
      <c r="AA99" t="s">
        <v>953</v>
      </c>
      <c r="AC99">
        <v>96</v>
      </c>
      <c r="AD99">
        <v>506</v>
      </c>
      <c r="AE99">
        <v>100</v>
      </c>
      <c r="AF99">
        <v>31.613999999999599</v>
      </c>
    </row>
    <row r="100" spans="27:32">
      <c r="AA100" t="s">
        <v>953</v>
      </c>
      <c r="AC100">
        <v>97</v>
      </c>
      <c r="AD100">
        <v>506.1</v>
      </c>
      <c r="AE100">
        <v>100</v>
      </c>
      <c r="AF100">
        <v>31.621999999999598</v>
      </c>
    </row>
    <row r="101" spans="27:32">
      <c r="AA101" t="s">
        <v>953</v>
      </c>
      <c r="AC101">
        <v>98</v>
      </c>
      <c r="AD101">
        <v>506.2</v>
      </c>
      <c r="AE101">
        <v>100</v>
      </c>
      <c r="AF101">
        <v>31.629999999999601</v>
      </c>
    </row>
    <row r="102" spans="27:32">
      <c r="AA102" t="s">
        <v>953</v>
      </c>
      <c r="AC102">
        <v>99</v>
      </c>
      <c r="AD102">
        <v>506.3</v>
      </c>
      <c r="AE102">
        <v>100</v>
      </c>
      <c r="AF102">
        <v>31.6379999999996</v>
      </c>
    </row>
    <row r="103" spans="27:32">
      <c r="AA103" t="s">
        <v>953</v>
      </c>
      <c r="AC103">
        <v>100</v>
      </c>
      <c r="AD103">
        <v>506.4</v>
      </c>
      <c r="AE103">
        <v>100</v>
      </c>
      <c r="AF103">
        <v>31.645999999999599</v>
      </c>
    </row>
    <row r="104" spans="27:32">
      <c r="AA104" t="s">
        <v>953</v>
      </c>
      <c r="AC104">
        <v>101</v>
      </c>
      <c r="AD104">
        <v>506.5</v>
      </c>
      <c r="AE104">
        <v>100</v>
      </c>
      <c r="AF104">
        <v>31.653999999999598</v>
      </c>
    </row>
    <row r="105" spans="27:32">
      <c r="AA105" t="s">
        <v>953</v>
      </c>
      <c r="AC105">
        <v>102</v>
      </c>
      <c r="AD105">
        <v>506.6</v>
      </c>
      <c r="AE105">
        <v>100</v>
      </c>
      <c r="AF105">
        <v>31.661999999999601</v>
      </c>
    </row>
    <row r="106" spans="27:32">
      <c r="AA106" t="s">
        <v>953</v>
      </c>
      <c r="AC106">
        <v>103</v>
      </c>
      <c r="AD106">
        <v>506.7</v>
      </c>
      <c r="AE106">
        <v>100</v>
      </c>
      <c r="AF106">
        <v>31.6699999999996</v>
      </c>
    </row>
    <row r="107" spans="27:32">
      <c r="AA107" t="s">
        <v>953</v>
      </c>
      <c r="AC107">
        <v>104</v>
      </c>
      <c r="AD107">
        <v>506.8</v>
      </c>
      <c r="AE107">
        <v>100</v>
      </c>
      <c r="AF107">
        <v>31.677999999999599</v>
      </c>
    </row>
    <row r="108" spans="27:32">
      <c r="AA108" t="s">
        <v>953</v>
      </c>
      <c r="AC108">
        <v>105</v>
      </c>
      <c r="AD108">
        <v>506.9</v>
      </c>
      <c r="AE108">
        <v>100</v>
      </c>
      <c r="AF108">
        <v>31.685999999999598</v>
      </c>
    </row>
    <row r="109" spans="27:32">
      <c r="AA109" t="s">
        <v>953</v>
      </c>
      <c r="AC109">
        <v>106</v>
      </c>
      <c r="AD109">
        <v>507</v>
      </c>
      <c r="AE109">
        <v>100</v>
      </c>
      <c r="AF109">
        <v>31.693999999999601</v>
      </c>
    </row>
    <row r="110" spans="27:32">
      <c r="AA110" t="s">
        <v>953</v>
      </c>
      <c r="AC110">
        <v>107</v>
      </c>
      <c r="AD110">
        <v>507.1</v>
      </c>
      <c r="AE110">
        <v>100</v>
      </c>
      <c r="AF110">
        <v>31.7019999999996</v>
      </c>
    </row>
    <row r="111" spans="27:32">
      <c r="AA111" t="s">
        <v>953</v>
      </c>
      <c r="AC111">
        <v>108</v>
      </c>
      <c r="AD111">
        <v>507.2</v>
      </c>
      <c r="AE111">
        <v>100</v>
      </c>
      <c r="AF111">
        <v>31.709999999999599</v>
      </c>
    </row>
    <row r="112" spans="27:32">
      <c r="AA112" t="s">
        <v>953</v>
      </c>
      <c r="AC112">
        <v>109</v>
      </c>
      <c r="AD112">
        <v>507.3</v>
      </c>
      <c r="AE112">
        <v>100</v>
      </c>
      <c r="AF112">
        <v>31.717999999999599</v>
      </c>
    </row>
    <row r="113" spans="27:32">
      <c r="AA113" t="s">
        <v>953</v>
      </c>
      <c r="AC113">
        <v>110</v>
      </c>
      <c r="AD113">
        <v>507.4</v>
      </c>
      <c r="AE113">
        <v>100</v>
      </c>
      <c r="AF113">
        <v>31.725999999999601</v>
      </c>
    </row>
    <row r="114" spans="27:32">
      <c r="AA114" t="s">
        <v>953</v>
      </c>
      <c r="AC114">
        <v>111</v>
      </c>
      <c r="AD114">
        <v>507.5</v>
      </c>
      <c r="AE114">
        <v>100</v>
      </c>
      <c r="AF114">
        <v>31.7339999999996</v>
      </c>
    </row>
    <row r="115" spans="27:32">
      <c r="AA115" t="s">
        <v>953</v>
      </c>
      <c r="AC115">
        <v>112</v>
      </c>
      <c r="AD115">
        <v>507.6</v>
      </c>
      <c r="AE115">
        <v>100</v>
      </c>
      <c r="AF115">
        <v>31.741999999999599</v>
      </c>
    </row>
    <row r="116" spans="27:32">
      <c r="AA116" t="s">
        <v>953</v>
      </c>
      <c r="AC116">
        <v>113</v>
      </c>
      <c r="AD116">
        <v>507.7</v>
      </c>
      <c r="AE116">
        <v>100</v>
      </c>
      <c r="AF116">
        <v>31.749999999999599</v>
      </c>
    </row>
    <row r="117" spans="27:32">
      <c r="AA117" t="s">
        <v>953</v>
      </c>
      <c r="AC117">
        <v>114</v>
      </c>
      <c r="AD117">
        <v>507.8</v>
      </c>
      <c r="AE117">
        <v>100</v>
      </c>
      <c r="AF117">
        <v>31.757999999999601</v>
      </c>
    </row>
    <row r="118" spans="27:32">
      <c r="AA118" t="s">
        <v>953</v>
      </c>
      <c r="AC118">
        <v>115</v>
      </c>
      <c r="AD118">
        <v>507.9</v>
      </c>
      <c r="AE118">
        <v>100</v>
      </c>
      <c r="AF118">
        <v>31.7659999999996</v>
      </c>
    </row>
    <row r="119" spans="27:32">
      <c r="AA119" t="s">
        <v>953</v>
      </c>
      <c r="AC119">
        <v>116</v>
      </c>
      <c r="AD119">
        <v>508</v>
      </c>
      <c r="AE119">
        <v>100</v>
      </c>
      <c r="AF119">
        <v>31.773999999999599</v>
      </c>
    </row>
    <row r="120" spans="27:32">
      <c r="AA120" t="s">
        <v>953</v>
      </c>
      <c r="AC120">
        <v>117</v>
      </c>
      <c r="AD120">
        <v>508.1</v>
      </c>
      <c r="AE120">
        <v>100</v>
      </c>
      <c r="AF120">
        <v>31.781999999999599</v>
      </c>
    </row>
    <row r="121" spans="27:32">
      <c r="AA121" t="s">
        <v>953</v>
      </c>
      <c r="AC121">
        <v>118</v>
      </c>
      <c r="AD121">
        <v>508.2</v>
      </c>
      <c r="AE121">
        <v>100</v>
      </c>
      <c r="AF121">
        <v>31.789999999999601</v>
      </c>
    </row>
    <row r="122" spans="27:32">
      <c r="AA122" t="s">
        <v>953</v>
      </c>
      <c r="AC122">
        <v>119</v>
      </c>
      <c r="AD122">
        <v>508.3</v>
      </c>
      <c r="AE122">
        <v>100</v>
      </c>
      <c r="AF122">
        <v>31.7979999999996</v>
      </c>
    </row>
    <row r="123" spans="27:32">
      <c r="AA123" t="s">
        <v>953</v>
      </c>
      <c r="AC123">
        <v>120</v>
      </c>
      <c r="AD123">
        <v>508.4</v>
      </c>
      <c r="AE123">
        <v>100</v>
      </c>
      <c r="AF123">
        <v>31.805999999999599</v>
      </c>
    </row>
    <row r="124" spans="27:32">
      <c r="AA124" t="s">
        <v>953</v>
      </c>
      <c r="AC124">
        <v>121</v>
      </c>
      <c r="AD124">
        <v>508.5</v>
      </c>
      <c r="AE124">
        <v>100</v>
      </c>
      <c r="AF124">
        <v>31.813999999999599</v>
      </c>
    </row>
    <row r="125" spans="27:32">
      <c r="AA125" t="s">
        <v>953</v>
      </c>
      <c r="AC125">
        <v>122</v>
      </c>
      <c r="AD125">
        <v>508.6</v>
      </c>
      <c r="AE125">
        <v>100</v>
      </c>
      <c r="AF125">
        <v>31.821999999999601</v>
      </c>
    </row>
    <row r="126" spans="27:32">
      <c r="AA126" t="s">
        <v>953</v>
      </c>
      <c r="AC126">
        <v>123</v>
      </c>
      <c r="AD126">
        <v>508.7</v>
      </c>
      <c r="AE126">
        <v>100</v>
      </c>
      <c r="AF126">
        <v>31.8299999999996</v>
      </c>
    </row>
    <row r="127" spans="27:32">
      <c r="AA127" t="s">
        <v>953</v>
      </c>
      <c r="AC127">
        <v>124</v>
      </c>
      <c r="AD127">
        <v>508.8</v>
      </c>
      <c r="AE127">
        <v>100</v>
      </c>
      <c r="AF127">
        <v>31.8379999999996</v>
      </c>
    </row>
    <row r="128" spans="27:32">
      <c r="AA128" t="s">
        <v>953</v>
      </c>
      <c r="AC128">
        <v>125</v>
      </c>
      <c r="AD128">
        <v>508.9</v>
      </c>
      <c r="AE128">
        <v>100</v>
      </c>
      <c r="AF128">
        <v>31.845999999999599</v>
      </c>
    </row>
    <row r="129" spans="27:32">
      <c r="AA129" t="s">
        <v>953</v>
      </c>
      <c r="AC129">
        <v>126</v>
      </c>
      <c r="AD129">
        <v>509</v>
      </c>
      <c r="AE129">
        <v>100</v>
      </c>
      <c r="AF129">
        <v>31.853999999999601</v>
      </c>
    </row>
    <row r="130" spans="27:32">
      <c r="AA130" t="s">
        <v>953</v>
      </c>
      <c r="AC130">
        <v>127</v>
      </c>
      <c r="AD130">
        <v>509.1</v>
      </c>
      <c r="AE130">
        <v>100</v>
      </c>
      <c r="AF130">
        <v>31.8619999999996</v>
      </c>
    </row>
    <row r="131" spans="27:32">
      <c r="AA131" t="s">
        <v>953</v>
      </c>
      <c r="AC131">
        <v>128</v>
      </c>
      <c r="AD131">
        <v>509.2</v>
      </c>
      <c r="AE131">
        <v>100</v>
      </c>
      <c r="AF131">
        <v>31.8699999999996</v>
      </c>
    </row>
    <row r="132" spans="27:32">
      <c r="AA132" t="s">
        <v>953</v>
      </c>
      <c r="AC132">
        <v>129</v>
      </c>
      <c r="AD132">
        <v>509.3</v>
      </c>
      <c r="AE132">
        <v>100</v>
      </c>
      <c r="AF132">
        <v>31.877999999999599</v>
      </c>
    </row>
    <row r="133" spans="27:32">
      <c r="AA133" t="s">
        <v>953</v>
      </c>
      <c r="AC133">
        <v>130</v>
      </c>
      <c r="AD133">
        <v>509.4</v>
      </c>
      <c r="AE133">
        <v>100</v>
      </c>
      <c r="AF133">
        <v>31.885999999999701</v>
      </c>
    </row>
    <row r="134" spans="27:32">
      <c r="AA134" t="s">
        <v>953</v>
      </c>
      <c r="AC134">
        <v>131</v>
      </c>
      <c r="AD134">
        <v>509.5</v>
      </c>
      <c r="AE134">
        <v>100</v>
      </c>
      <c r="AF134">
        <v>31.8939999999997</v>
      </c>
    </row>
    <row r="135" spans="27:32">
      <c r="AA135" t="s">
        <v>953</v>
      </c>
      <c r="AC135">
        <v>132</v>
      </c>
      <c r="AD135">
        <v>509.6</v>
      </c>
      <c r="AE135">
        <v>100</v>
      </c>
      <c r="AF135">
        <v>31.9019999999996</v>
      </c>
    </row>
    <row r="136" spans="27:32">
      <c r="AA136" t="s">
        <v>953</v>
      </c>
      <c r="AC136">
        <v>133</v>
      </c>
      <c r="AD136">
        <v>509.7</v>
      </c>
      <c r="AE136">
        <v>100</v>
      </c>
      <c r="AF136">
        <v>31.909999999999702</v>
      </c>
    </row>
    <row r="137" spans="27:32">
      <c r="AA137" t="s">
        <v>953</v>
      </c>
      <c r="AC137">
        <v>134</v>
      </c>
      <c r="AD137">
        <v>509.8</v>
      </c>
      <c r="AE137">
        <v>100</v>
      </c>
      <c r="AF137">
        <v>31.917999999999701</v>
      </c>
    </row>
    <row r="138" spans="27:32">
      <c r="AA138" t="s">
        <v>953</v>
      </c>
      <c r="AC138">
        <v>135</v>
      </c>
      <c r="AD138">
        <v>509.9</v>
      </c>
      <c r="AE138">
        <v>100</v>
      </c>
      <c r="AF138">
        <v>31.9259999999997</v>
      </c>
    </row>
    <row r="139" spans="27:32">
      <c r="AA139" t="s">
        <v>953</v>
      </c>
      <c r="AC139">
        <v>136</v>
      </c>
      <c r="AD139">
        <v>510</v>
      </c>
      <c r="AE139">
        <v>100</v>
      </c>
      <c r="AF139">
        <v>31.933999999999699</v>
      </c>
    </row>
    <row r="140" spans="27:32">
      <c r="AA140" t="s">
        <v>953</v>
      </c>
      <c r="AC140">
        <v>137</v>
      </c>
      <c r="AD140">
        <v>510.1</v>
      </c>
      <c r="AE140">
        <v>100</v>
      </c>
      <c r="AF140">
        <v>31.941999999999702</v>
      </c>
    </row>
    <row r="141" spans="27:32">
      <c r="AA141" t="s">
        <v>953</v>
      </c>
      <c r="AC141">
        <v>138</v>
      </c>
      <c r="AD141">
        <v>510.2</v>
      </c>
      <c r="AE141">
        <v>100</v>
      </c>
      <c r="AF141">
        <v>31.949999999999701</v>
      </c>
    </row>
    <row r="142" spans="27:32">
      <c r="AA142" t="s">
        <v>953</v>
      </c>
      <c r="AC142">
        <v>139</v>
      </c>
      <c r="AD142">
        <v>510.3</v>
      </c>
      <c r="AE142">
        <v>100</v>
      </c>
      <c r="AF142">
        <v>31.9579999999997</v>
      </c>
    </row>
    <row r="143" spans="27:32">
      <c r="AA143" t="s">
        <v>953</v>
      </c>
      <c r="AC143">
        <v>140</v>
      </c>
      <c r="AD143">
        <v>510.4</v>
      </c>
      <c r="AE143">
        <v>100</v>
      </c>
      <c r="AF143">
        <v>31.965999999999699</v>
      </c>
    </row>
    <row r="144" spans="27:32">
      <c r="AA144" t="s">
        <v>953</v>
      </c>
      <c r="AC144">
        <v>141</v>
      </c>
      <c r="AD144">
        <v>510.5</v>
      </c>
      <c r="AE144">
        <v>100</v>
      </c>
      <c r="AF144">
        <v>31.973999999999702</v>
      </c>
    </row>
    <row r="145" spans="27:33">
      <c r="AA145" t="s">
        <v>953</v>
      </c>
      <c r="AC145">
        <v>142</v>
      </c>
      <c r="AD145">
        <v>510.6</v>
      </c>
      <c r="AE145">
        <v>100</v>
      </c>
      <c r="AF145">
        <v>31.981999999999701</v>
      </c>
    </row>
    <row r="146" spans="27:33">
      <c r="AA146" t="s">
        <v>953</v>
      </c>
      <c r="AC146">
        <v>143</v>
      </c>
      <c r="AD146">
        <v>510.69999999999902</v>
      </c>
      <c r="AE146">
        <v>100</v>
      </c>
      <c r="AF146">
        <v>31.9899999999997</v>
      </c>
    </row>
    <row r="147" spans="27:33">
      <c r="AA147" t="s">
        <v>953</v>
      </c>
      <c r="AC147">
        <v>144</v>
      </c>
      <c r="AD147">
        <v>510.79999999999899</v>
      </c>
      <c r="AE147">
        <v>100</v>
      </c>
      <c r="AF147">
        <v>31.997999999999699</v>
      </c>
    </row>
    <row r="148" spans="27:33">
      <c r="AA148" t="s">
        <v>953</v>
      </c>
      <c r="AC148">
        <v>145</v>
      </c>
      <c r="AD148">
        <v>510.89999999999901</v>
      </c>
      <c r="AE148">
        <v>100</v>
      </c>
      <c r="AF148">
        <v>32.005999999999702</v>
      </c>
    </row>
    <row r="149" spans="27:33">
      <c r="AA149" t="s">
        <v>953</v>
      </c>
      <c r="AC149">
        <v>146</v>
      </c>
      <c r="AD149">
        <v>510.99999999999898</v>
      </c>
      <c r="AE149">
        <v>100</v>
      </c>
      <c r="AF149">
        <v>32.013999999999697</v>
      </c>
    </row>
    <row r="150" spans="27:33">
      <c r="AA150" t="s">
        <v>953</v>
      </c>
      <c r="AC150">
        <v>147</v>
      </c>
      <c r="AD150">
        <v>511.099999999999</v>
      </c>
      <c r="AE150">
        <v>100</v>
      </c>
      <c r="AF150">
        <v>32.0219999999997</v>
      </c>
    </row>
    <row r="151" spans="27:33">
      <c r="AA151" t="s">
        <v>953</v>
      </c>
      <c r="AC151">
        <v>148</v>
      </c>
      <c r="AD151">
        <v>511.19999999999902</v>
      </c>
      <c r="AE151">
        <v>100</v>
      </c>
      <c r="AF151">
        <v>32.029999999999703</v>
      </c>
    </row>
    <row r="152" spans="27:33">
      <c r="AA152" t="s">
        <v>953</v>
      </c>
      <c r="AC152">
        <v>149</v>
      </c>
      <c r="AD152">
        <v>511.29999999999899</v>
      </c>
      <c r="AE152">
        <v>100</v>
      </c>
      <c r="AF152">
        <v>32.037999999999698</v>
      </c>
    </row>
    <row r="153" spans="27:33">
      <c r="AA153" t="s">
        <v>953</v>
      </c>
      <c r="AC153">
        <v>150</v>
      </c>
      <c r="AD153">
        <v>511.39999999999901</v>
      </c>
      <c r="AE153">
        <v>100</v>
      </c>
      <c r="AF153">
        <v>32.045999999999701</v>
      </c>
    </row>
    <row r="154" spans="27:33">
      <c r="AA154" t="s">
        <v>953</v>
      </c>
      <c r="AC154">
        <v>151</v>
      </c>
      <c r="AD154">
        <v>511.49999999999898</v>
      </c>
      <c r="AE154">
        <v>100</v>
      </c>
      <c r="AF154">
        <v>32.053999999999697</v>
      </c>
      <c r="AG154">
        <v>1.7000000000000001E-2</v>
      </c>
    </row>
    <row r="155" spans="27:33">
      <c r="AA155" t="s">
        <v>953</v>
      </c>
      <c r="AC155">
        <v>152</v>
      </c>
      <c r="AD155">
        <v>511.599999999999</v>
      </c>
      <c r="AE155">
        <v>100</v>
      </c>
      <c r="AF155">
        <v>32.061999999999699</v>
      </c>
    </row>
    <row r="156" spans="27:33">
      <c r="AA156" t="s">
        <v>953</v>
      </c>
      <c r="AC156">
        <v>153</v>
      </c>
      <c r="AD156">
        <v>511.69999999999902</v>
      </c>
      <c r="AE156">
        <v>100</v>
      </c>
      <c r="AF156">
        <v>32.069999999999702</v>
      </c>
    </row>
    <row r="157" spans="27:33">
      <c r="AA157" t="s">
        <v>953</v>
      </c>
      <c r="AC157">
        <v>154</v>
      </c>
      <c r="AD157">
        <v>511.79999999999899</v>
      </c>
      <c r="AE157">
        <v>100</v>
      </c>
      <c r="AF157">
        <v>32.077999999999697</v>
      </c>
    </row>
    <row r="158" spans="27:33">
      <c r="AA158" t="s">
        <v>953</v>
      </c>
      <c r="AC158">
        <v>155</v>
      </c>
      <c r="AD158">
        <v>511.89999999999901</v>
      </c>
      <c r="AE158">
        <v>100</v>
      </c>
      <c r="AF158">
        <v>32.0859999999997</v>
      </c>
    </row>
    <row r="159" spans="27:33">
      <c r="AA159" t="s">
        <v>953</v>
      </c>
      <c r="AC159">
        <v>156</v>
      </c>
      <c r="AD159">
        <v>511.99999999999898</v>
      </c>
      <c r="AE159">
        <v>100</v>
      </c>
      <c r="AF159">
        <v>32.093999999999703</v>
      </c>
    </row>
    <row r="160" spans="27:33">
      <c r="AA160" t="s">
        <v>953</v>
      </c>
      <c r="AC160">
        <v>157</v>
      </c>
      <c r="AD160">
        <v>512.099999999999</v>
      </c>
      <c r="AE160">
        <v>100</v>
      </c>
      <c r="AF160">
        <v>32.101999999999698</v>
      </c>
    </row>
    <row r="161" spans="27:32">
      <c r="AA161" t="s">
        <v>953</v>
      </c>
      <c r="AC161">
        <v>158</v>
      </c>
      <c r="AD161">
        <v>512.19999999999902</v>
      </c>
      <c r="AE161">
        <v>100</v>
      </c>
      <c r="AF161">
        <v>32.109999999999701</v>
      </c>
    </row>
    <row r="162" spans="27:32">
      <c r="AA162" t="s">
        <v>953</v>
      </c>
      <c r="AC162">
        <v>159</v>
      </c>
      <c r="AD162">
        <v>512.29999999999905</v>
      </c>
      <c r="AE162">
        <v>100</v>
      </c>
      <c r="AF162">
        <v>32.117999999999697</v>
      </c>
    </row>
    <row r="163" spans="27:32">
      <c r="AA163" t="s">
        <v>953</v>
      </c>
      <c r="AC163">
        <v>160</v>
      </c>
      <c r="AD163">
        <v>512.39999999999895</v>
      </c>
      <c r="AE163">
        <v>100</v>
      </c>
      <c r="AF163">
        <v>32.125999999999699</v>
      </c>
    </row>
    <row r="164" spans="27:32">
      <c r="AA164" t="s">
        <v>953</v>
      </c>
      <c r="AC164">
        <v>161</v>
      </c>
      <c r="AD164">
        <v>512.49999999999898</v>
      </c>
      <c r="AE164">
        <v>100</v>
      </c>
      <c r="AF164">
        <v>32.133999999999702</v>
      </c>
    </row>
    <row r="165" spans="27:32">
      <c r="AA165" t="s">
        <v>953</v>
      </c>
      <c r="AC165">
        <v>162</v>
      </c>
      <c r="AD165">
        <v>512.599999999999</v>
      </c>
      <c r="AE165">
        <v>100</v>
      </c>
      <c r="AF165">
        <v>32.141999999999697</v>
      </c>
    </row>
    <row r="166" spans="27:32">
      <c r="AA166" t="s">
        <v>953</v>
      </c>
      <c r="AC166">
        <v>163</v>
      </c>
      <c r="AD166">
        <v>512.69999999999902</v>
      </c>
      <c r="AE166">
        <v>100</v>
      </c>
      <c r="AF166">
        <v>32.1499999999997</v>
      </c>
    </row>
    <row r="167" spans="27:32">
      <c r="AA167" t="s">
        <v>953</v>
      </c>
      <c r="AC167">
        <v>164</v>
      </c>
      <c r="AD167">
        <v>512.79999999999905</v>
      </c>
      <c r="AE167">
        <v>100</v>
      </c>
      <c r="AF167">
        <v>32.157999999999703</v>
      </c>
    </row>
    <row r="168" spans="27:32">
      <c r="AA168" t="s">
        <v>953</v>
      </c>
      <c r="AC168">
        <v>165</v>
      </c>
      <c r="AD168">
        <v>512.89999999999895</v>
      </c>
      <c r="AE168">
        <v>100</v>
      </c>
      <c r="AF168">
        <v>32.165999999999698</v>
      </c>
    </row>
    <row r="169" spans="27:32">
      <c r="AA169" t="s">
        <v>953</v>
      </c>
      <c r="AC169">
        <v>166</v>
      </c>
      <c r="AD169">
        <v>512.99999999999898</v>
      </c>
      <c r="AE169">
        <v>100</v>
      </c>
      <c r="AF169">
        <v>32.173999999999701</v>
      </c>
    </row>
    <row r="170" spans="27:32">
      <c r="AA170" t="s">
        <v>953</v>
      </c>
      <c r="AC170">
        <v>167</v>
      </c>
      <c r="AD170">
        <v>513.099999999999</v>
      </c>
      <c r="AE170">
        <v>100</v>
      </c>
      <c r="AF170">
        <v>32.181999999999697</v>
      </c>
    </row>
    <row r="171" spans="27:32">
      <c r="AA171" t="s">
        <v>953</v>
      </c>
      <c r="AC171">
        <v>168</v>
      </c>
      <c r="AD171">
        <v>513.19999999999902</v>
      </c>
      <c r="AE171">
        <v>100</v>
      </c>
      <c r="AF171">
        <v>32.189999999999699</v>
      </c>
    </row>
    <row r="172" spans="27:32">
      <c r="AA172" t="s">
        <v>953</v>
      </c>
      <c r="AC172">
        <v>169</v>
      </c>
      <c r="AD172">
        <v>513.29999999999905</v>
      </c>
      <c r="AE172">
        <v>100</v>
      </c>
      <c r="AF172">
        <v>32.197999999999801</v>
      </c>
    </row>
    <row r="173" spans="27:32">
      <c r="AA173" t="s">
        <v>953</v>
      </c>
      <c r="AC173">
        <v>170</v>
      </c>
      <c r="AD173">
        <v>513.39999999999895</v>
      </c>
      <c r="AE173">
        <v>100</v>
      </c>
      <c r="AF173">
        <v>32.205999999999797</v>
      </c>
    </row>
    <row r="174" spans="27:32">
      <c r="AA174" t="s">
        <v>953</v>
      </c>
      <c r="AC174">
        <v>171</v>
      </c>
      <c r="AD174">
        <v>513.49999999999898</v>
      </c>
      <c r="AE174">
        <v>100</v>
      </c>
      <c r="AF174">
        <v>32.2139999999998</v>
      </c>
    </row>
    <row r="175" spans="27:32">
      <c r="AA175" t="s">
        <v>953</v>
      </c>
      <c r="AC175">
        <v>172</v>
      </c>
      <c r="AD175">
        <v>513.599999999999</v>
      </c>
      <c r="AE175">
        <v>100</v>
      </c>
      <c r="AF175">
        <v>32.221999999999802</v>
      </c>
    </row>
    <row r="176" spans="27:32">
      <c r="AA176" t="s">
        <v>953</v>
      </c>
      <c r="AC176">
        <v>173</v>
      </c>
      <c r="AD176">
        <v>513.69999999999902</v>
      </c>
      <c r="AE176">
        <v>100</v>
      </c>
      <c r="AF176">
        <v>32.229999999999798</v>
      </c>
    </row>
    <row r="177" spans="27:32">
      <c r="AA177" t="s">
        <v>953</v>
      </c>
      <c r="AC177">
        <v>174</v>
      </c>
      <c r="AD177">
        <v>513.79999999999905</v>
      </c>
      <c r="AE177">
        <v>100</v>
      </c>
      <c r="AF177">
        <v>32.237999999999801</v>
      </c>
    </row>
    <row r="178" spans="27:32">
      <c r="AA178" t="s">
        <v>953</v>
      </c>
      <c r="AC178">
        <v>175</v>
      </c>
      <c r="AD178">
        <v>513.89999999999895</v>
      </c>
      <c r="AE178">
        <v>100</v>
      </c>
      <c r="AF178">
        <v>32.245999999999803</v>
      </c>
    </row>
    <row r="179" spans="27:32">
      <c r="AA179" t="s">
        <v>953</v>
      </c>
      <c r="AC179">
        <v>176</v>
      </c>
      <c r="AD179">
        <v>513.99999999999898</v>
      </c>
      <c r="AE179">
        <v>100</v>
      </c>
      <c r="AF179">
        <v>32.253999999999799</v>
      </c>
    </row>
    <row r="180" spans="27:32">
      <c r="AA180" t="s">
        <v>953</v>
      </c>
      <c r="AC180">
        <v>177</v>
      </c>
      <c r="AD180">
        <v>514.099999999999</v>
      </c>
      <c r="AE180">
        <v>100</v>
      </c>
      <c r="AF180">
        <v>32.261999999999802</v>
      </c>
    </row>
    <row r="181" spans="27:32">
      <c r="AA181" t="s">
        <v>953</v>
      </c>
      <c r="AC181">
        <v>178</v>
      </c>
      <c r="AD181">
        <v>514.19999999999902</v>
      </c>
      <c r="AE181">
        <v>100</v>
      </c>
      <c r="AF181">
        <v>32.269999999999797</v>
      </c>
    </row>
    <row r="182" spans="27:32">
      <c r="AA182" t="s">
        <v>953</v>
      </c>
      <c r="AC182">
        <v>179</v>
      </c>
      <c r="AD182">
        <v>514.29999999999905</v>
      </c>
      <c r="AE182">
        <v>100</v>
      </c>
      <c r="AF182">
        <v>32.2779999999998</v>
      </c>
    </row>
    <row r="183" spans="27:32">
      <c r="AA183" t="s">
        <v>953</v>
      </c>
      <c r="AC183">
        <v>180</v>
      </c>
      <c r="AD183">
        <v>514.39999999999895</v>
      </c>
      <c r="AE183">
        <v>100</v>
      </c>
      <c r="AF183">
        <v>32.285999999999802</v>
      </c>
    </row>
    <row r="184" spans="27:32">
      <c r="AA184" t="s">
        <v>953</v>
      </c>
      <c r="AC184">
        <v>181</v>
      </c>
      <c r="AD184">
        <v>514.49999999999898</v>
      </c>
      <c r="AE184">
        <v>100</v>
      </c>
      <c r="AF184">
        <v>32.293999999999798</v>
      </c>
    </row>
    <row r="185" spans="27:32">
      <c r="AA185" t="s">
        <v>953</v>
      </c>
      <c r="AC185">
        <v>182</v>
      </c>
      <c r="AD185">
        <v>514.599999999999</v>
      </c>
      <c r="AE185">
        <v>100</v>
      </c>
      <c r="AF185">
        <v>32.301999999999801</v>
      </c>
    </row>
    <row r="186" spans="27:32">
      <c r="AA186" t="s">
        <v>953</v>
      </c>
      <c r="AC186">
        <v>183</v>
      </c>
      <c r="AD186">
        <v>514.69999999999902</v>
      </c>
      <c r="AE186">
        <v>100</v>
      </c>
      <c r="AF186">
        <v>32.309999999999803</v>
      </c>
    </row>
    <row r="187" spans="27:32">
      <c r="AA187" t="s">
        <v>953</v>
      </c>
      <c r="AC187">
        <v>184</v>
      </c>
      <c r="AD187">
        <v>514.79999999999905</v>
      </c>
      <c r="AE187">
        <v>100</v>
      </c>
      <c r="AF187">
        <v>32.317999999999799</v>
      </c>
    </row>
    <row r="188" spans="27:32">
      <c r="AA188" t="s">
        <v>953</v>
      </c>
      <c r="AC188">
        <v>185</v>
      </c>
      <c r="AD188">
        <v>514.89999999999895</v>
      </c>
      <c r="AE188">
        <v>100</v>
      </c>
      <c r="AF188">
        <v>32.325999999999802</v>
      </c>
    </row>
    <row r="189" spans="27:32">
      <c r="AA189" t="s">
        <v>953</v>
      </c>
      <c r="AC189">
        <v>186</v>
      </c>
      <c r="AD189">
        <v>514.99999999999898</v>
      </c>
      <c r="AE189">
        <v>100</v>
      </c>
      <c r="AF189">
        <v>32.333999999999797</v>
      </c>
    </row>
    <row r="190" spans="27:32">
      <c r="AA190" t="s">
        <v>953</v>
      </c>
      <c r="AC190">
        <v>187</v>
      </c>
      <c r="AD190">
        <v>515.099999999999</v>
      </c>
      <c r="AE190">
        <v>100</v>
      </c>
      <c r="AF190">
        <v>32.3419999999998</v>
      </c>
    </row>
    <row r="191" spans="27:32">
      <c r="AA191" t="s">
        <v>953</v>
      </c>
      <c r="AC191">
        <v>188</v>
      </c>
      <c r="AD191">
        <v>515.19999999999902</v>
      </c>
      <c r="AE191">
        <v>100</v>
      </c>
      <c r="AF191">
        <v>32.349999999999802</v>
      </c>
    </row>
    <row r="192" spans="27:32">
      <c r="AA192" t="s">
        <v>953</v>
      </c>
      <c r="AC192">
        <v>189</v>
      </c>
      <c r="AD192">
        <v>515.29999999999905</v>
      </c>
      <c r="AE192">
        <v>100</v>
      </c>
      <c r="AF192">
        <v>32.357999999999798</v>
      </c>
    </row>
    <row r="193" spans="27:32">
      <c r="AA193" t="s">
        <v>953</v>
      </c>
      <c r="AC193">
        <v>190</v>
      </c>
      <c r="AD193">
        <v>515.39999999999804</v>
      </c>
      <c r="AE193">
        <v>100</v>
      </c>
      <c r="AF193">
        <v>32.365999999999801</v>
      </c>
    </row>
    <row r="194" spans="27:32">
      <c r="AA194" t="s">
        <v>953</v>
      </c>
      <c r="AC194">
        <v>191</v>
      </c>
      <c r="AD194">
        <v>515.49999999999795</v>
      </c>
      <c r="AE194">
        <v>100</v>
      </c>
      <c r="AF194">
        <v>32.373999999999803</v>
      </c>
    </row>
    <row r="195" spans="27:32">
      <c r="AA195" t="s">
        <v>953</v>
      </c>
      <c r="AC195">
        <v>192</v>
      </c>
      <c r="AD195">
        <v>515.59999999999798</v>
      </c>
      <c r="AE195">
        <v>100</v>
      </c>
      <c r="AF195">
        <v>32.381999999999799</v>
      </c>
    </row>
    <row r="196" spans="27:32">
      <c r="AA196" t="s">
        <v>953</v>
      </c>
      <c r="AC196">
        <v>193</v>
      </c>
      <c r="AD196">
        <v>515.699999999998</v>
      </c>
      <c r="AE196">
        <v>100</v>
      </c>
      <c r="AF196">
        <v>32.389999999999802</v>
      </c>
    </row>
    <row r="197" spans="27:32">
      <c r="AA197" t="s">
        <v>953</v>
      </c>
      <c r="AC197">
        <v>194</v>
      </c>
      <c r="AD197">
        <v>515.79999999999802</v>
      </c>
      <c r="AE197">
        <v>100</v>
      </c>
      <c r="AF197">
        <v>32.397999999999797</v>
      </c>
    </row>
    <row r="198" spans="27:32">
      <c r="AA198" t="s">
        <v>953</v>
      </c>
      <c r="AC198">
        <v>195</v>
      </c>
      <c r="AD198">
        <v>515.89999999999804</v>
      </c>
      <c r="AE198">
        <v>100</v>
      </c>
      <c r="AF198">
        <v>32.4059999999998</v>
      </c>
    </row>
    <row r="199" spans="27:32">
      <c r="AA199" t="s">
        <v>953</v>
      </c>
      <c r="AC199">
        <v>196</v>
      </c>
      <c r="AD199">
        <v>515.99999999999795</v>
      </c>
      <c r="AE199">
        <v>100</v>
      </c>
      <c r="AF199">
        <v>32.413999999999803</v>
      </c>
    </row>
    <row r="200" spans="27:32">
      <c r="AA200" t="s">
        <v>953</v>
      </c>
      <c r="AC200">
        <v>197</v>
      </c>
      <c r="AD200">
        <v>516.09999999999798</v>
      </c>
      <c r="AE200">
        <v>100</v>
      </c>
      <c r="AF200">
        <v>32.421999999999798</v>
      </c>
    </row>
    <row r="201" spans="27:32">
      <c r="AA201" t="s">
        <v>953</v>
      </c>
      <c r="AC201">
        <v>198</v>
      </c>
      <c r="AD201">
        <v>516.199999999998</v>
      </c>
      <c r="AE201">
        <v>100</v>
      </c>
      <c r="AF201">
        <v>32.429999999999801</v>
      </c>
    </row>
    <row r="202" spans="27:32">
      <c r="AA202" t="s">
        <v>953</v>
      </c>
      <c r="AC202">
        <v>199</v>
      </c>
      <c r="AD202">
        <v>516.29999999999802</v>
      </c>
      <c r="AE202">
        <v>100</v>
      </c>
      <c r="AF202">
        <v>32.437999999999803</v>
      </c>
    </row>
    <row r="203" spans="27:32">
      <c r="AA203" t="s">
        <v>953</v>
      </c>
      <c r="AC203">
        <v>200</v>
      </c>
      <c r="AD203">
        <v>516.39999999999804</v>
      </c>
      <c r="AE203">
        <v>100</v>
      </c>
      <c r="AF203">
        <v>32.445999999999799</v>
      </c>
    </row>
    <row r="204" spans="27:32">
      <c r="AA204" t="s">
        <v>953</v>
      </c>
      <c r="AC204">
        <v>201</v>
      </c>
      <c r="AD204">
        <v>516.49999999999704</v>
      </c>
      <c r="AE204">
        <v>100</v>
      </c>
      <c r="AF204">
        <v>32.453999999999802</v>
      </c>
    </row>
    <row r="205" spans="27:32">
      <c r="AA205" t="s">
        <v>953</v>
      </c>
      <c r="AC205">
        <v>202</v>
      </c>
      <c r="AD205">
        <v>516.59999999999695</v>
      </c>
      <c r="AE205">
        <v>100</v>
      </c>
      <c r="AF205">
        <v>32.461999999999797</v>
      </c>
    </row>
    <row r="206" spans="27:32">
      <c r="AA206" t="s">
        <v>953</v>
      </c>
      <c r="AC206">
        <v>203</v>
      </c>
      <c r="AD206">
        <v>516.69999999999698</v>
      </c>
      <c r="AE206">
        <v>100</v>
      </c>
      <c r="AF206">
        <v>32.4699999999998</v>
      </c>
    </row>
    <row r="207" spans="27:32">
      <c r="AA207" t="s">
        <v>953</v>
      </c>
      <c r="AC207">
        <v>204</v>
      </c>
      <c r="AD207">
        <v>516.799999999997</v>
      </c>
      <c r="AE207">
        <v>100</v>
      </c>
      <c r="AF207">
        <v>32.477999999999803</v>
      </c>
    </row>
    <row r="208" spans="27:32">
      <c r="AA208" t="s">
        <v>953</v>
      </c>
      <c r="AC208">
        <v>205</v>
      </c>
      <c r="AD208">
        <v>516.89999999999702</v>
      </c>
      <c r="AE208">
        <v>100</v>
      </c>
      <c r="AF208">
        <v>32.485999999999798</v>
      </c>
    </row>
    <row r="209" spans="27:32">
      <c r="AA209" t="s">
        <v>953</v>
      </c>
      <c r="AC209">
        <v>206</v>
      </c>
      <c r="AD209">
        <v>516.99999999999704</v>
      </c>
      <c r="AE209">
        <v>100</v>
      </c>
      <c r="AF209">
        <v>32.4939999999999</v>
      </c>
    </row>
    <row r="210" spans="27:32">
      <c r="AA210" t="s">
        <v>953</v>
      </c>
      <c r="AC210">
        <v>207</v>
      </c>
      <c r="AD210">
        <v>517.09999999999695</v>
      </c>
      <c r="AE210">
        <v>100</v>
      </c>
      <c r="AF210">
        <v>32.501999999999903</v>
      </c>
    </row>
    <row r="211" spans="27:32">
      <c r="AA211" t="s">
        <v>953</v>
      </c>
      <c r="AC211">
        <v>208</v>
      </c>
      <c r="AD211">
        <v>517.19999999999698</v>
      </c>
      <c r="AE211">
        <v>100</v>
      </c>
      <c r="AF211">
        <v>32.509999999999899</v>
      </c>
    </row>
    <row r="212" spans="27:32">
      <c r="AA212" t="s">
        <v>953</v>
      </c>
      <c r="AC212">
        <v>209</v>
      </c>
      <c r="AD212">
        <v>517.299999999997</v>
      </c>
      <c r="AE212">
        <v>100</v>
      </c>
      <c r="AF212">
        <v>32.517999999999901</v>
      </c>
    </row>
    <row r="213" spans="27:32">
      <c r="AA213" t="s">
        <v>953</v>
      </c>
      <c r="AC213">
        <v>210</v>
      </c>
      <c r="AD213">
        <v>517.39999999999702</v>
      </c>
      <c r="AE213">
        <v>100</v>
      </c>
      <c r="AF213">
        <v>32.525999999999897</v>
      </c>
    </row>
    <row r="214" spans="27:32">
      <c r="AA214" t="s">
        <v>953</v>
      </c>
      <c r="AC214">
        <v>211</v>
      </c>
      <c r="AD214">
        <v>517.49999999999704</v>
      </c>
      <c r="AE214">
        <v>100</v>
      </c>
      <c r="AF214">
        <v>32.533999999999899</v>
      </c>
    </row>
    <row r="215" spans="27:32">
      <c r="AA215" t="s">
        <v>953</v>
      </c>
      <c r="AC215">
        <v>212</v>
      </c>
      <c r="AD215">
        <v>517.59999999999695</v>
      </c>
      <c r="AE215">
        <v>100</v>
      </c>
      <c r="AF215">
        <v>32.541999999999902</v>
      </c>
    </row>
    <row r="216" spans="27:32">
      <c r="AA216" t="s">
        <v>953</v>
      </c>
      <c r="AC216">
        <v>213</v>
      </c>
      <c r="AD216">
        <v>517.69999999999698</v>
      </c>
      <c r="AE216">
        <v>100</v>
      </c>
      <c r="AF216">
        <v>32.549999999999898</v>
      </c>
    </row>
    <row r="217" spans="27:32">
      <c r="AA217" t="s">
        <v>953</v>
      </c>
      <c r="AC217">
        <v>214</v>
      </c>
      <c r="AD217">
        <v>517.799999999997</v>
      </c>
      <c r="AE217">
        <v>100</v>
      </c>
      <c r="AF217">
        <v>32.5579999999999</v>
      </c>
    </row>
    <row r="218" spans="27:32">
      <c r="AA218" t="s">
        <v>953</v>
      </c>
      <c r="AC218">
        <v>215</v>
      </c>
      <c r="AD218">
        <v>517.89999999999702</v>
      </c>
      <c r="AE218">
        <v>100</v>
      </c>
      <c r="AF218">
        <v>32.565999999999903</v>
      </c>
    </row>
    <row r="219" spans="27:32">
      <c r="AA219" t="s">
        <v>953</v>
      </c>
      <c r="AC219">
        <v>216</v>
      </c>
      <c r="AD219">
        <v>517.99999999999704</v>
      </c>
      <c r="AE219">
        <v>100</v>
      </c>
      <c r="AF219">
        <v>32.573999999999899</v>
      </c>
    </row>
    <row r="220" spans="27:32">
      <c r="AA220" t="s">
        <v>953</v>
      </c>
      <c r="AC220">
        <v>217</v>
      </c>
      <c r="AD220">
        <v>518.09999999999695</v>
      </c>
      <c r="AE220">
        <v>100</v>
      </c>
      <c r="AF220">
        <v>32.581999999999901</v>
      </c>
    </row>
    <row r="221" spans="27:32">
      <c r="AA221" t="s">
        <v>953</v>
      </c>
      <c r="AC221">
        <v>218</v>
      </c>
      <c r="AD221">
        <v>518.19999999999698</v>
      </c>
      <c r="AE221">
        <v>100</v>
      </c>
      <c r="AF221">
        <v>32.589999999999897</v>
      </c>
    </row>
    <row r="222" spans="27:32">
      <c r="AA222" t="s">
        <v>953</v>
      </c>
      <c r="AC222">
        <v>219</v>
      </c>
      <c r="AD222">
        <v>518.299999999997</v>
      </c>
      <c r="AE222">
        <v>100</v>
      </c>
      <c r="AF222">
        <v>32.5979999999999</v>
      </c>
    </row>
    <row r="223" spans="27:32">
      <c r="AA223" t="s">
        <v>953</v>
      </c>
      <c r="AC223">
        <v>220</v>
      </c>
      <c r="AD223">
        <v>518.39999999999702</v>
      </c>
      <c r="AE223">
        <v>100</v>
      </c>
      <c r="AF223">
        <v>32.605999999999902</v>
      </c>
    </row>
    <row r="224" spans="27:32">
      <c r="AA224" t="s">
        <v>953</v>
      </c>
      <c r="AC224">
        <v>221</v>
      </c>
      <c r="AD224">
        <v>518.49999999999704</v>
      </c>
      <c r="AE224">
        <v>100</v>
      </c>
      <c r="AF224">
        <v>32.613999999999898</v>
      </c>
    </row>
    <row r="225" spans="27:32">
      <c r="AA225" t="s">
        <v>953</v>
      </c>
      <c r="AC225">
        <v>222</v>
      </c>
      <c r="AD225">
        <v>518.59999999999695</v>
      </c>
      <c r="AE225">
        <v>100</v>
      </c>
      <c r="AF225">
        <v>32.6219999999999</v>
      </c>
    </row>
    <row r="226" spans="27:32">
      <c r="AA226" t="s">
        <v>953</v>
      </c>
      <c r="AC226">
        <v>223</v>
      </c>
      <c r="AD226">
        <v>518.69999999999698</v>
      </c>
      <c r="AE226">
        <v>100</v>
      </c>
      <c r="AF226">
        <v>32.629999999999903</v>
      </c>
    </row>
    <row r="227" spans="27:32">
      <c r="AA227" t="s">
        <v>953</v>
      </c>
      <c r="AC227">
        <v>224</v>
      </c>
      <c r="AD227">
        <v>518.799999999997</v>
      </c>
      <c r="AE227">
        <v>100</v>
      </c>
      <c r="AF227">
        <v>32.637999999999899</v>
      </c>
    </row>
    <row r="228" spans="27:32">
      <c r="AA228" t="s">
        <v>953</v>
      </c>
      <c r="AC228">
        <v>225</v>
      </c>
      <c r="AD228">
        <v>518.89999999999702</v>
      </c>
      <c r="AE228">
        <v>100</v>
      </c>
      <c r="AF228">
        <v>32.645999999999901</v>
      </c>
    </row>
    <row r="229" spans="27:32">
      <c r="AA229" t="s">
        <v>953</v>
      </c>
      <c r="AC229">
        <v>226</v>
      </c>
      <c r="AD229">
        <v>518.99999999999704</v>
      </c>
      <c r="AE229">
        <v>100</v>
      </c>
      <c r="AF229">
        <v>32.653999999999897</v>
      </c>
    </row>
    <row r="230" spans="27:32">
      <c r="AA230" t="s">
        <v>953</v>
      </c>
      <c r="AC230">
        <v>227</v>
      </c>
      <c r="AD230">
        <v>519.09999999999695</v>
      </c>
      <c r="AE230">
        <v>100</v>
      </c>
      <c r="AF230">
        <v>32.6619999999999</v>
      </c>
    </row>
    <row r="231" spans="27:32">
      <c r="AA231" t="s">
        <v>953</v>
      </c>
      <c r="AC231">
        <v>228</v>
      </c>
      <c r="AD231">
        <v>519.19999999999698</v>
      </c>
      <c r="AE231">
        <v>100</v>
      </c>
      <c r="AF231">
        <v>32.669999999999902</v>
      </c>
    </row>
    <row r="232" spans="27:32">
      <c r="AA232" t="s">
        <v>953</v>
      </c>
      <c r="AC232">
        <v>229</v>
      </c>
      <c r="AD232">
        <v>519.299999999997</v>
      </c>
      <c r="AE232">
        <v>100</v>
      </c>
      <c r="AF232">
        <v>32.677999999999898</v>
      </c>
    </row>
    <row r="233" spans="27:32">
      <c r="AA233" t="s">
        <v>953</v>
      </c>
      <c r="AC233">
        <v>230</v>
      </c>
      <c r="AD233">
        <v>519.39999999999702</v>
      </c>
      <c r="AE233">
        <v>100</v>
      </c>
      <c r="AF233">
        <v>32.6859999999999</v>
      </c>
    </row>
    <row r="234" spans="27:32">
      <c r="AA234" t="s">
        <v>953</v>
      </c>
      <c r="AC234">
        <v>231</v>
      </c>
      <c r="AD234">
        <v>519.49999999999704</v>
      </c>
      <c r="AE234">
        <v>100</v>
      </c>
      <c r="AF234">
        <v>32.693999999999903</v>
      </c>
    </row>
    <row r="235" spans="27:32">
      <c r="AA235" t="s">
        <v>953</v>
      </c>
      <c r="AC235">
        <v>232</v>
      </c>
      <c r="AD235">
        <v>519.59999999999695</v>
      </c>
      <c r="AE235">
        <v>100</v>
      </c>
      <c r="AF235">
        <v>32.701999999999899</v>
      </c>
    </row>
    <row r="236" spans="27:32">
      <c r="AA236" t="s">
        <v>953</v>
      </c>
      <c r="AC236">
        <v>233</v>
      </c>
      <c r="AD236">
        <v>519.69999999999698</v>
      </c>
      <c r="AE236">
        <v>100</v>
      </c>
      <c r="AF236">
        <v>32.709999999999901</v>
      </c>
    </row>
    <row r="237" spans="27:32">
      <c r="AA237" t="s">
        <v>953</v>
      </c>
      <c r="AC237">
        <v>234</v>
      </c>
      <c r="AD237">
        <v>519.799999999997</v>
      </c>
      <c r="AE237">
        <v>100</v>
      </c>
      <c r="AF237">
        <v>32.717999999999897</v>
      </c>
    </row>
    <row r="238" spans="27:32">
      <c r="AA238" t="s">
        <v>953</v>
      </c>
      <c r="AC238">
        <v>235</v>
      </c>
      <c r="AD238">
        <v>519.89999999999702</v>
      </c>
      <c r="AE238">
        <v>100</v>
      </c>
      <c r="AF238">
        <v>32.7259999999999</v>
      </c>
    </row>
    <row r="239" spans="27:32">
      <c r="AA239" t="s">
        <v>953</v>
      </c>
      <c r="AC239">
        <v>236</v>
      </c>
      <c r="AD239">
        <v>519.99999999999704</v>
      </c>
      <c r="AE239">
        <v>100</v>
      </c>
      <c r="AF239">
        <v>32.733999999999902</v>
      </c>
    </row>
    <row r="240" spans="27:32">
      <c r="AA240" t="s">
        <v>953</v>
      </c>
      <c r="AC240">
        <v>237</v>
      </c>
      <c r="AD240">
        <v>520.09999999999695</v>
      </c>
      <c r="AE240">
        <v>100</v>
      </c>
      <c r="AF240">
        <v>32.741999999999898</v>
      </c>
    </row>
    <row r="241" spans="27:32">
      <c r="AA241" t="s">
        <v>953</v>
      </c>
      <c r="AC241">
        <v>238</v>
      </c>
      <c r="AD241">
        <v>520.19999999999698</v>
      </c>
      <c r="AE241">
        <v>100</v>
      </c>
      <c r="AF241">
        <v>32.749999999999901</v>
      </c>
    </row>
    <row r="242" spans="27:32">
      <c r="AA242" t="s">
        <v>953</v>
      </c>
      <c r="AC242">
        <v>239</v>
      </c>
      <c r="AD242">
        <v>520.299999999997</v>
      </c>
      <c r="AE242">
        <v>100</v>
      </c>
      <c r="AF242">
        <v>32.757999999999903</v>
      </c>
    </row>
    <row r="243" spans="27:32">
      <c r="AA243" t="s">
        <v>953</v>
      </c>
      <c r="AC243">
        <v>240</v>
      </c>
      <c r="AD243">
        <v>520.39999999999702</v>
      </c>
      <c r="AE243">
        <v>100</v>
      </c>
      <c r="AF243">
        <v>32.765999999999899</v>
      </c>
    </row>
    <row r="244" spans="27:32">
      <c r="AA244" t="s">
        <v>953</v>
      </c>
      <c r="AC244">
        <v>241</v>
      </c>
      <c r="AD244">
        <v>520.49999999999704</v>
      </c>
      <c r="AE244">
        <v>100</v>
      </c>
      <c r="AF244">
        <v>32.773999999999901</v>
      </c>
    </row>
    <row r="245" spans="27:32">
      <c r="AA245" t="s">
        <v>953</v>
      </c>
      <c r="AC245">
        <v>242</v>
      </c>
      <c r="AD245">
        <v>520.59999999999695</v>
      </c>
      <c r="AE245">
        <v>100</v>
      </c>
      <c r="AF245">
        <v>32.781999999999897</v>
      </c>
    </row>
    <row r="246" spans="27:32">
      <c r="AA246" t="s">
        <v>953</v>
      </c>
      <c r="AC246">
        <v>243</v>
      </c>
      <c r="AD246">
        <v>520.69999999999698</v>
      </c>
      <c r="AE246">
        <v>100</v>
      </c>
      <c r="AF246">
        <v>32.7899999999999</v>
      </c>
    </row>
    <row r="247" spans="27:32">
      <c r="AA247" t="s">
        <v>953</v>
      </c>
      <c r="AC247">
        <v>244</v>
      </c>
      <c r="AD247">
        <v>520.799999999997</v>
      </c>
      <c r="AE247">
        <v>100</v>
      </c>
      <c r="AF247">
        <v>32.798000000000002</v>
      </c>
    </row>
    <row r="248" spans="27:32">
      <c r="AA248" t="s">
        <v>953</v>
      </c>
      <c r="AC248">
        <v>245</v>
      </c>
      <c r="AD248">
        <v>520.89999999999702</v>
      </c>
      <c r="AE248">
        <v>100</v>
      </c>
      <c r="AF248">
        <v>32.805999999999997</v>
      </c>
    </row>
    <row r="249" spans="27:32">
      <c r="AA249" t="s">
        <v>953</v>
      </c>
      <c r="AC249">
        <v>246</v>
      </c>
      <c r="AD249">
        <v>520.99999999999704</v>
      </c>
      <c r="AE249">
        <v>100</v>
      </c>
      <c r="AF249">
        <v>32.814</v>
      </c>
    </row>
    <row r="250" spans="27:32">
      <c r="AA250" t="s">
        <v>953</v>
      </c>
      <c r="AC250">
        <v>247</v>
      </c>
      <c r="AD250">
        <v>521.09999999999604</v>
      </c>
      <c r="AE250">
        <v>100</v>
      </c>
      <c r="AF250">
        <v>32.822000000000003</v>
      </c>
    </row>
    <row r="251" spans="27:32">
      <c r="AA251" t="s">
        <v>953</v>
      </c>
      <c r="AC251">
        <v>248</v>
      </c>
      <c r="AD251">
        <v>521.19999999999595</v>
      </c>
      <c r="AE251">
        <v>100</v>
      </c>
      <c r="AF251">
        <v>32.83</v>
      </c>
    </row>
    <row r="252" spans="27:32">
      <c r="AA252" t="s">
        <v>953</v>
      </c>
      <c r="AC252">
        <v>249</v>
      </c>
      <c r="AD252">
        <v>521.29999999999598</v>
      </c>
      <c r="AE252">
        <v>100</v>
      </c>
      <c r="AF252">
        <v>32.838000000000001</v>
      </c>
    </row>
    <row r="253" spans="27:32">
      <c r="AA253" t="s">
        <v>953</v>
      </c>
      <c r="AC253">
        <v>250</v>
      </c>
      <c r="AD253">
        <v>521.399999999996</v>
      </c>
      <c r="AE253">
        <v>100</v>
      </c>
      <c r="AF253">
        <v>32.845999999999997</v>
      </c>
    </row>
    <row r="254" spans="27:32">
      <c r="AA254" t="s">
        <v>953</v>
      </c>
      <c r="AC254">
        <v>251</v>
      </c>
      <c r="AD254">
        <v>521.49999999999602</v>
      </c>
      <c r="AE254">
        <v>100</v>
      </c>
      <c r="AF254">
        <v>32.853999999999999</v>
      </c>
    </row>
    <row r="255" spans="27:32">
      <c r="AA255" t="s">
        <v>953</v>
      </c>
      <c r="AC255">
        <v>252</v>
      </c>
      <c r="AD255">
        <v>521.59999999999604</v>
      </c>
      <c r="AE255">
        <v>100</v>
      </c>
      <c r="AF255">
        <v>32.862000000000002</v>
      </c>
    </row>
    <row r="256" spans="27:32">
      <c r="AA256" t="s">
        <v>953</v>
      </c>
      <c r="AC256">
        <v>253</v>
      </c>
      <c r="AD256">
        <v>521.69999999999595</v>
      </c>
      <c r="AE256">
        <v>100</v>
      </c>
      <c r="AF256">
        <v>32.869999999999997</v>
      </c>
    </row>
    <row r="257" spans="27:32">
      <c r="AA257" t="s">
        <v>953</v>
      </c>
      <c r="AC257">
        <v>254</v>
      </c>
      <c r="AD257">
        <v>521.79999999999598</v>
      </c>
      <c r="AE257">
        <v>100</v>
      </c>
      <c r="AF257">
        <v>32.878</v>
      </c>
    </row>
    <row r="258" spans="27:32">
      <c r="AA258" t="s">
        <v>953</v>
      </c>
      <c r="AC258">
        <v>255</v>
      </c>
      <c r="AD258">
        <v>521.899999999996</v>
      </c>
      <c r="AE258">
        <v>100</v>
      </c>
      <c r="AF258">
        <v>32.886000000000003</v>
      </c>
    </row>
    <row r="259" spans="27:32">
      <c r="AA259" t="s">
        <v>953</v>
      </c>
      <c r="AC259">
        <v>256</v>
      </c>
      <c r="AD259">
        <v>521.99999999999602</v>
      </c>
      <c r="AE259">
        <v>100</v>
      </c>
      <c r="AF259">
        <v>32.893999999999998</v>
      </c>
    </row>
    <row r="260" spans="27:32">
      <c r="AA260" t="s">
        <v>953</v>
      </c>
      <c r="AC260">
        <v>257</v>
      </c>
      <c r="AD260">
        <v>522.09999999999604</v>
      </c>
      <c r="AE260">
        <v>100</v>
      </c>
      <c r="AF260">
        <v>32.902000000000001</v>
      </c>
    </row>
    <row r="261" spans="27:32">
      <c r="AA261" t="s">
        <v>953</v>
      </c>
      <c r="AC261">
        <v>258</v>
      </c>
      <c r="AD261">
        <v>522.19999999999504</v>
      </c>
      <c r="AE261">
        <v>100</v>
      </c>
      <c r="AF261">
        <v>32.909999999999997</v>
      </c>
    </row>
    <row r="262" spans="27:32">
      <c r="AA262" t="s">
        <v>953</v>
      </c>
      <c r="AC262">
        <v>259</v>
      </c>
      <c r="AD262">
        <v>522.29999999999495</v>
      </c>
      <c r="AE262">
        <v>100</v>
      </c>
      <c r="AF262">
        <v>32.917999999999999</v>
      </c>
    </row>
    <row r="263" spans="27:32">
      <c r="AA263" t="s">
        <v>953</v>
      </c>
      <c r="AC263">
        <v>260</v>
      </c>
      <c r="AD263">
        <v>522.39999999999498</v>
      </c>
      <c r="AE263">
        <v>100</v>
      </c>
      <c r="AF263">
        <v>32.926000000000002</v>
      </c>
    </row>
    <row r="264" spans="27:32">
      <c r="AA264" t="s">
        <v>953</v>
      </c>
      <c r="AC264">
        <v>261</v>
      </c>
      <c r="AD264">
        <v>522.499999999995</v>
      </c>
      <c r="AE264">
        <v>100</v>
      </c>
      <c r="AF264">
        <v>32.933999999999997</v>
      </c>
    </row>
    <row r="265" spans="27:32">
      <c r="AA265" t="s">
        <v>953</v>
      </c>
      <c r="AC265">
        <v>262</v>
      </c>
      <c r="AD265">
        <v>522.59999999999502</v>
      </c>
      <c r="AE265">
        <v>100</v>
      </c>
      <c r="AF265">
        <v>32.942</v>
      </c>
    </row>
    <row r="266" spans="27:32">
      <c r="AA266" t="s">
        <v>953</v>
      </c>
      <c r="AC266">
        <v>263</v>
      </c>
      <c r="AD266">
        <v>522.69999999999504</v>
      </c>
      <c r="AE266">
        <v>100</v>
      </c>
      <c r="AF266">
        <v>32.950000000000003</v>
      </c>
    </row>
    <row r="267" spans="27:32">
      <c r="AA267" t="s">
        <v>953</v>
      </c>
      <c r="AC267">
        <v>264</v>
      </c>
      <c r="AD267">
        <v>522.79999999999495</v>
      </c>
      <c r="AE267">
        <v>100</v>
      </c>
      <c r="AF267">
        <v>32.999999998283997</v>
      </c>
    </row>
    <row r="268" spans="27:32">
      <c r="AA268" t="s">
        <v>953</v>
      </c>
      <c r="AC268">
        <v>265</v>
      </c>
      <c r="AD268">
        <v>522.89999999999498</v>
      </c>
      <c r="AE268">
        <v>100</v>
      </c>
      <c r="AF268">
        <v>32.649999998326898</v>
      </c>
    </row>
    <row r="269" spans="27:32">
      <c r="AA269" t="s">
        <v>953</v>
      </c>
      <c r="AC269">
        <v>266</v>
      </c>
      <c r="AD269">
        <v>522.999999999995</v>
      </c>
      <c r="AE269">
        <v>100</v>
      </c>
      <c r="AF269">
        <v>32.299999998369799</v>
      </c>
    </row>
    <row r="270" spans="27:32">
      <c r="AA270" t="s">
        <v>953</v>
      </c>
      <c r="AC270">
        <v>267</v>
      </c>
      <c r="AD270">
        <v>523.09999999999502</v>
      </c>
      <c r="AE270">
        <v>100</v>
      </c>
      <c r="AF270">
        <v>31.9499999984127</v>
      </c>
    </row>
    <row r="271" spans="27:32">
      <c r="AA271" t="s">
        <v>953</v>
      </c>
      <c r="AC271">
        <v>268</v>
      </c>
      <c r="AD271">
        <v>523.19999999999504</v>
      </c>
      <c r="AE271">
        <v>100</v>
      </c>
      <c r="AF271">
        <v>31.599999998455601</v>
      </c>
    </row>
    <row r="272" spans="27:32">
      <c r="AA272" t="s">
        <v>953</v>
      </c>
      <c r="AC272">
        <v>269</v>
      </c>
      <c r="AD272">
        <v>523.29999999999495</v>
      </c>
      <c r="AE272">
        <v>100</v>
      </c>
      <c r="AF272">
        <v>31.249999998498499</v>
      </c>
    </row>
    <row r="273" spans="27:32">
      <c r="AA273" t="s">
        <v>953</v>
      </c>
      <c r="AC273">
        <v>270</v>
      </c>
      <c r="AD273">
        <v>523.39999999999498</v>
      </c>
      <c r="AE273">
        <v>100</v>
      </c>
      <c r="AF273">
        <v>30.8999999985414</v>
      </c>
    </row>
    <row r="274" spans="27:32">
      <c r="AA274" t="s">
        <v>953</v>
      </c>
      <c r="AC274">
        <v>271</v>
      </c>
      <c r="AD274">
        <v>523.499999999995</v>
      </c>
      <c r="AE274">
        <v>100</v>
      </c>
      <c r="AF274">
        <v>30.549999998584301</v>
      </c>
    </row>
    <row r="275" spans="27:32">
      <c r="AA275" t="s">
        <v>953</v>
      </c>
      <c r="AC275">
        <v>272</v>
      </c>
      <c r="AD275">
        <v>523.59999999999502</v>
      </c>
      <c r="AE275">
        <v>100</v>
      </c>
      <c r="AF275">
        <v>30.199999998627199</v>
      </c>
    </row>
    <row r="276" spans="27:32">
      <c r="AA276" t="s">
        <v>953</v>
      </c>
      <c r="AC276">
        <v>273</v>
      </c>
      <c r="AD276">
        <v>523.69999999999504</v>
      </c>
      <c r="AE276">
        <v>100</v>
      </c>
      <c r="AF276">
        <v>29.8499999986701</v>
      </c>
    </row>
    <row r="277" spans="27:32">
      <c r="AA277" t="s">
        <v>953</v>
      </c>
      <c r="AC277">
        <v>274</v>
      </c>
      <c r="AD277">
        <v>523.79999999999495</v>
      </c>
      <c r="AE277">
        <v>100</v>
      </c>
      <c r="AF277">
        <v>29.499999998713001</v>
      </c>
    </row>
    <row r="278" spans="27:32">
      <c r="AA278" t="s">
        <v>953</v>
      </c>
      <c r="AC278">
        <v>275</v>
      </c>
      <c r="AD278">
        <v>523.89999999999498</v>
      </c>
      <c r="AE278">
        <v>100</v>
      </c>
      <c r="AF278">
        <v>29.149999998755899</v>
      </c>
    </row>
    <row r="279" spans="27:32">
      <c r="AA279" t="s">
        <v>953</v>
      </c>
      <c r="AC279">
        <v>276</v>
      </c>
      <c r="AD279">
        <v>523.999999999995</v>
      </c>
      <c r="AE279">
        <v>100</v>
      </c>
      <c r="AF279">
        <v>28.7999999987988</v>
      </c>
    </row>
    <row r="280" spans="27:32">
      <c r="AA280" t="s">
        <v>953</v>
      </c>
      <c r="AC280">
        <v>277</v>
      </c>
      <c r="AD280">
        <v>524.09999999999502</v>
      </c>
      <c r="AE280">
        <v>100</v>
      </c>
      <c r="AF280">
        <v>28.449999998841701</v>
      </c>
    </row>
    <row r="281" spans="27:32">
      <c r="AA281" t="s">
        <v>953</v>
      </c>
      <c r="AC281">
        <v>278</v>
      </c>
      <c r="AD281">
        <v>524.19999999999504</v>
      </c>
      <c r="AE281">
        <v>100</v>
      </c>
      <c r="AF281">
        <v>28.099999998884599</v>
      </c>
    </row>
    <row r="282" spans="27:32">
      <c r="AA282" t="s">
        <v>953</v>
      </c>
      <c r="AC282">
        <v>279</v>
      </c>
      <c r="AD282">
        <v>524.29999999999495</v>
      </c>
      <c r="AE282">
        <v>100</v>
      </c>
      <c r="AF282">
        <v>27.7499999989275</v>
      </c>
    </row>
    <row r="283" spans="27:32">
      <c r="AA283" t="s">
        <v>953</v>
      </c>
      <c r="AC283">
        <v>280</v>
      </c>
      <c r="AD283">
        <v>524.39999999999498</v>
      </c>
      <c r="AE283">
        <v>100</v>
      </c>
      <c r="AF283">
        <v>27.399999998970401</v>
      </c>
    </row>
    <row r="284" spans="27:32">
      <c r="AA284" t="s">
        <v>953</v>
      </c>
      <c r="AC284">
        <v>281</v>
      </c>
      <c r="AD284">
        <v>524.499999999995</v>
      </c>
      <c r="AE284">
        <v>100</v>
      </c>
      <c r="AF284">
        <v>27.049999999013298</v>
      </c>
    </row>
    <row r="285" spans="27:32">
      <c r="AA285" t="s">
        <v>953</v>
      </c>
      <c r="AC285">
        <v>282</v>
      </c>
      <c r="AD285">
        <v>524.59999999999502</v>
      </c>
      <c r="AE285">
        <v>100</v>
      </c>
      <c r="AF285">
        <v>26.6999999990562</v>
      </c>
    </row>
    <row r="286" spans="27:32">
      <c r="AA286" t="s">
        <v>953</v>
      </c>
      <c r="AC286">
        <v>283</v>
      </c>
      <c r="AD286">
        <v>524.69999999999504</v>
      </c>
      <c r="AE286">
        <v>100</v>
      </c>
      <c r="AF286">
        <v>26.349999999099101</v>
      </c>
    </row>
    <row r="287" spans="27:32">
      <c r="AA287" t="s">
        <v>953</v>
      </c>
      <c r="AC287">
        <v>284</v>
      </c>
      <c r="AD287">
        <v>524.79999999999598</v>
      </c>
      <c r="AE287">
        <v>100</v>
      </c>
      <c r="AF287">
        <v>25.999999999141998</v>
      </c>
    </row>
    <row r="288" spans="27:32">
      <c r="AA288" t="s">
        <v>953</v>
      </c>
      <c r="AC288">
        <v>285</v>
      </c>
      <c r="AD288">
        <v>524.899999999996</v>
      </c>
      <c r="AE288">
        <v>100</v>
      </c>
      <c r="AF288">
        <v>25.649999999184899</v>
      </c>
    </row>
    <row r="289" spans="27:32">
      <c r="AA289" t="s">
        <v>953</v>
      </c>
      <c r="AC289">
        <v>286</v>
      </c>
      <c r="AD289">
        <v>524.99999999999602</v>
      </c>
      <c r="AE289">
        <v>100</v>
      </c>
      <c r="AF289">
        <v>25.299999999227801</v>
      </c>
    </row>
    <row r="290" spans="27:32">
      <c r="AA290" t="s">
        <v>953</v>
      </c>
      <c r="AC290">
        <v>287</v>
      </c>
      <c r="AD290">
        <v>525.09999999999604</v>
      </c>
      <c r="AE290">
        <v>100</v>
      </c>
      <c r="AF290">
        <v>24.949999999270698</v>
      </c>
    </row>
    <row r="291" spans="27:32">
      <c r="AA291" t="s">
        <v>953</v>
      </c>
      <c r="AC291">
        <v>288</v>
      </c>
      <c r="AD291">
        <v>525.19999999999595</v>
      </c>
      <c r="AE291">
        <v>100</v>
      </c>
      <c r="AF291">
        <v>24.599999999313599</v>
      </c>
    </row>
    <row r="292" spans="27:32">
      <c r="AA292" t="s">
        <v>953</v>
      </c>
      <c r="AC292">
        <v>289</v>
      </c>
      <c r="AD292">
        <v>525.29999999999598</v>
      </c>
      <c r="AE292">
        <v>100</v>
      </c>
      <c r="AF292">
        <v>24.249999999356501</v>
      </c>
    </row>
    <row r="293" spans="27:32">
      <c r="AA293" t="s">
        <v>953</v>
      </c>
      <c r="AC293">
        <v>290</v>
      </c>
      <c r="AD293">
        <v>525.399999999996</v>
      </c>
      <c r="AE293">
        <v>100</v>
      </c>
      <c r="AF293">
        <v>23.899999999399402</v>
      </c>
    </row>
    <row r="294" spans="27:32">
      <c r="AA294" t="s">
        <v>953</v>
      </c>
      <c r="AC294">
        <v>291</v>
      </c>
      <c r="AD294">
        <v>525.49999999999602</v>
      </c>
      <c r="AE294">
        <v>100</v>
      </c>
      <c r="AF294">
        <v>23.549999999442299</v>
      </c>
    </row>
    <row r="295" spans="27:32">
      <c r="AA295" t="s">
        <v>953</v>
      </c>
      <c r="AC295">
        <v>292</v>
      </c>
      <c r="AD295">
        <v>525.59999999999604</v>
      </c>
      <c r="AE295">
        <v>100</v>
      </c>
      <c r="AF295">
        <v>23.1999999994852</v>
      </c>
    </row>
    <row r="296" spans="27:32">
      <c r="AA296" t="s">
        <v>953</v>
      </c>
      <c r="AC296">
        <v>293</v>
      </c>
      <c r="AD296">
        <v>525.69999999999595</v>
      </c>
      <c r="AE296">
        <v>100</v>
      </c>
      <c r="AF296">
        <v>22.849999999528102</v>
      </c>
    </row>
    <row r="297" spans="27:32">
      <c r="AA297" t="s">
        <v>953</v>
      </c>
      <c r="AC297">
        <v>294</v>
      </c>
      <c r="AD297">
        <v>525.79999999999598</v>
      </c>
      <c r="AE297">
        <v>100</v>
      </c>
      <c r="AF297">
        <v>22.499999999570999</v>
      </c>
    </row>
    <row r="298" spans="27:32">
      <c r="AA298" t="s">
        <v>953</v>
      </c>
      <c r="AC298">
        <v>295</v>
      </c>
      <c r="AD298">
        <v>525.899999999996</v>
      </c>
      <c r="AE298">
        <v>100</v>
      </c>
      <c r="AF298">
        <v>22.1499999996139</v>
      </c>
    </row>
    <row r="299" spans="27:32">
      <c r="AA299" t="s">
        <v>953</v>
      </c>
      <c r="AC299">
        <v>296</v>
      </c>
      <c r="AD299">
        <v>525.99999999999602</v>
      </c>
      <c r="AE299">
        <v>100</v>
      </c>
      <c r="AF299">
        <v>21.799999999656801</v>
      </c>
    </row>
    <row r="300" spans="27:32">
      <c r="AA300" t="s">
        <v>953</v>
      </c>
      <c r="AC300">
        <v>297</v>
      </c>
      <c r="AD300">
        <v>526.09999999999604</v>
      </c>
      <c r="AE300">
        <v>100</v>
      </c>
      <c r="AF300">
        <v>21.449999999699699</v>
      </c>
    </row>
    <row r="301" spans="27:32">
      <c r="AA301" t="s">
        <v>953</v>
      </c>
      <c r="AC301">
        <v>298</v>
      </c>
      <c r="AD301">
        <v>526.19999999999595</v>
      </c>
      <c r="AE301">
        <v>100</v>
      </c>
      <c r="AF301">
        <v>21.0999999997426</v>
      </c>
    </row>
    <row r="302" spans="27:32">
      <c r="AA302" t="s">
        <v>953</v>
      </c>
      <c r="AC302">
        <v>299</v>
      </c>
      <c r="AD302">
        <v>526.29999999999598</v>
      </c>
      <c r="AE302">
        <v>100</v>
      </c>
      <c r="AF302">
        <v>20.749999999785501</v>
      </c>
    </row>
    <row r="303" spans="27:32">
      <c r="AA303" t="s">
        <v>953</v>
      </c>
      <c r="AC303">
        <v>300</v>
      </c>
      <c r="AD303">
        <v>526.399999999996</v>
      </c>
      <c r="AE303">
        <v>100</v>
      </c>
      <c r="AF303">
        <v>20.399999999828399</v>
      </c>
    </row>
    <row r="304" spans="27:32">
      <c r="AA304" t="s">
        <v>953</v>
      </c>
      <c r="AC304">
        <v>301</v>
      </c>
      <c r="AD304">
        <v>526.49999999999602</v>
      </c>
      <c r="AE304">
        <v>100</v>
      </c>
      <c r="AF304">
        <v>20.0499999998713</v>
      </c>
    </row>
    <row r="305" spans="27:33">
      <c r="AA305" t="s">
        <v>953</v>
      </c>
      <c r="AC305">
        <v>302</v>
      </c>
      <c r="AD305">
        <v>526.59999999999604</v>
      </c>
      <c r="AE305">
        <v>100</v>
      </c>
      <c r="AF305">
        <v>19.699999999914201</v>
      </c>
    </row>
    <row r="306" spans="27:33">
      <c r="AA306" t="s">
        <v>953</v>
      </c>
      <c r="AC306">
        <v>303</v>
      </c>
      <c r="AD306">
        <v>526.69999999999595</v>
      </c>
      <c r="AE306">
        <v>100</v>
      </c>
      <c r="AF306">
        <v>19.349999999957099</v>
      </c>
    </row>
    <row r="307" spans="27:33">
      <c r="AA307" t="s">
        <v>953</v>
      </c>
      <c r="AC307">
        <v>304</v>
      </c>
      <c r="AD307">
        <v>526.79999999999598</v>
      </c>
      <c r="AE307">
        <v>100</v>
      </c>
      <c r="AF307">
        <v>19</v>
      </c>
    </row>
    <row r="308" spans="27:33">
      <c r="AA308" t="s">
        <v>953</v>
      </c>
      <c r="AC308">
        <v>305</v>
      </c>
      <c r="AD308">
        <v>526.899999999996</v>
      </c>
      <c r="AE308">
        <v>100</v>
      </c>
      <c r="AF308">
        <v>18.650000000042901</v>
      </c>
    </row>
    <row r="309" spans="27:33">
      <c r="AA309" t="s">
        <v>953</v>
      </c>
      <c r="AC309">
        <v>306</v>
      </c>
      <c r="AD309">
        <v>526.99999999999602</v>
      </c>
      <c r="AE309">
        <v>100</v>
      </c>
      <c r="AF309">
        <v>18.6000000000436</v>
      </c>
      <c r="AG309">
        <v>1.7100000000000001E-2</v>
      </c>
    </row>
    <row r="310" spans="27:33">
      <c r="AA310" t="s">
        <v>953</v>
      </c>
      <c r="AC310">
        <v>307</v>
      </c>
      <c r="AD310">
        <v>527.09999999999604</v>
      </c>
      <c r="AE310">
        <v>100</v>
      </c>
      <c r="AF310">
        <v>18.550000000044299</v>
      </c>
    </row>
    <row r="311" spans="27:33">
      <c r="AA311" t="s">
        <v>953</v>
      </c>
      <c r="AC311">
        <v>308</v>
      </c>
      <c r="AD311">
        <v>527.19999999999595</v>
      </c>
      <c r="AE311">
        <v>100</v>
      </c>
      <c r="AF311">
        <v>18.500000000044999</v>
      </c>
    </row>
    <row r="312" spans="27:33">
      <c r="AA312" t="s">
        <v>953</v>
      </c>
      <c r="AC312">
        <v>309</v>
      </c>
      <c r="AD312">
        <v>527.29999999999598</v>
      </c>
      <c r="AE312">
        <v>100</v>
      </c>
      <c r="AF312">
        <v>18.450000000045701</v>
      </c>
    </row>
    <row r="313" spans="27:33">
      <c r="AA313" t="s">
        <v>953</v>
      </c>
      <c r="AC313">
        <v>310</v>
      </c>
      <c r="AD313">
        <v>527.399999999996</v>
      </c>
      <c r="AE313">
        <v>100</v>
      </c>
      <c r="AF313">
        <v>18.400000000046401</v>
      </c>
    </row>
    <row r="314" spans="27:33">
      <c r="AA314" t="s">
        <v>953</v>
      </c>
      <c r="AC314">
        <v>311</v>
      </c>
      <c r="AD314">
        <v>527.49999999999602</v>
      </c>
      <c r="AE314">
        <v>100</v>
      </c>
      <c r="AF314">
        <v>18.3500000000471</v>
      </c>
    </row>
    <row r="315" spans="27:33">
      <c r="AA315" t="s">
        <v>953</v>
      </c>
      <c r="AC315">
        <v>312</v>
      </c>
      <c r="AD315">
        <v>527.59999999999604</v>
      </c>
      <c r="AE315">
        <v>100</v>
      </c>
      <c r="AF315">
        <v>18.300000000047799</v>
      </c>
    </row>
    <row r="316" spans="27:33">
      <c r="AA316" t="s">
        <v>953</v>
      </c>
      <c r="AC316">
        <v>313</v>
      </c>
      <c r="AD316">
        <v>527.69999999999595</v>
      </c>
      <c r="AE316">
        <v>100</v>
      </c>
      <c r="AF316">
        <v>18.250000000048502</v>
      </c>
    </row>
    <row r="317" spans="27:33">
      <c r="AA317" t="s">
        <v>953</v>
      </c>
      <c r="AC317">
        <v>314</v>
      </c>
      <c r="AD317">
        <v>527.79999999999598</v>
      </c>
      <c r="AE317">
        <v>100</v>
      </c>
      <c r="AF317">
        <v>18.200000000049201</v>
      </c>
    </row>
    <row r="318" spans="27:33">
      <c r="AA318" t="s">
        <v>953</v>
      </c>
      <c r="AC318">
        <v>315</v>
      </c>
      <c r="AD318">
        <v>527.899999999996</v>
      </c>
      <c r="AE318">
        <v>100</v>
      </c>
      <c r="AF318">
        <v>18.1500000000499</v>
      </c>
    </row>
    <row r="319" spans="27:33">
      <c r="AA319" t="s">
        <v>953</v>
      </c>
      <c r="AC319">
        <v>316</v>
      </c>
      <c r="AD319">
        <v>527.99999999999602</v>
      </c>
      <c r="AE319">
        <v>100</v>
      </c>
      <c r="AF319">
        <v>18.100000000050599</v>
      </c>
    </row>
    <row r="320" spans="27:33">
      <c r="AA320" t="s">
        <v>953</v>
      </c>
      <c r="AC320">
        <v>317</v>
      </c>
      <c r="AD320">
        <v>528.09999999999604</v>
      </c>
      <c r="AE320">
        <v>100</v>
      </c>
      <c r="AF320">
        <v>18.050000000051298</v>
      </c>
    </row>
    <row r="321" spans="27:32">
      <c r="AA321" t="s">
        <v>953</v>
      </c>
      <c r="AC321">
        <v>318</v>
      </c>
      <c r="AD321">
        <v>528.19999999999595</v>
      </c>
      <c r="AE321">
        <v>100</v>
      </c>
      <c r="AF321">
        <v>18.000000000052001</v>
      </c>
    </row>
    <row r="322" spans="27:32">
      <c r="AA322" t="s">
        <v>953</v>
      </c>
      <c r="AC322">
        <v>319</v>
      </c>
      <c r="AD322">
        <v>528.29999999999598</v>
      </c>
      <c r="AE322">
        <v>100</v>
      </c>
      <c r="AF322">
        <v>17.9500000000527</v>
      </c>
    </row>
    <row r="323" spans="27:32">
      <c r="AA323" t="s">
        <v>953</v>
      </c>
      <c r="AC323">
        <v>320</v>
      </c>
      <c r="AD323">
        <v>528.399999999996</v>
      </c>
      <c r="AE323">
        <v>100</v>
      </c>
      <c r="AF323">
        <v>17.900000000053399</v>
      </c>
    </row>
    <row r="324" spans="27:32">
      <c r="AA324" t="s">
        <v>953</v>
      </c>
      <c r="AC324">
        <v>321</v>
      </c>
      <c r="AD324">
        <v>528.49999999999602</v>
      </c>
      <c r="AE324">
        <v>100</v>
      </c>
      <c r="AF324">
        <v>17.850000000054099</v>
      </c>
    </row>
    <row r="325" spans="27:32">
      <c r="AA325" t="s">
        <v>953</v>
      </c>
      <c r="AC325">
        <v>322</v>
      </c>
      <c r="AD325">
        <v>528.59999999999604</v>
      </c>
      <c r="AE325">
        <v>100</v>
      </c>
      <c r="AF325">
        <v>17.800000000054801</v>
      </c>
    </row>
    <row r="326" spans="27:32">
      <c r="AA326" t="s">
        <v>953</v>
      </c>
      <c r="AC326">
        <v>323</v>
      </c>
      <c r="AD326">
        <v>528.69999999999595</v>
      </c>
      <c r="AE326">
        <v>100</v>
      </c>
      <c r="AF326">
        <v>17.7500000000555</v>
      </c>
    </row>
    <row r="327" spans="27:32">
      <c r="AA327" t="s">
        <v>953</v>
      </c>
      <c r="AC327">
        <v>324</v>
      </c>
      <c r="AD327">
        <v>528.79999999999598</v>
      </c>
      <c r="AE327">
        <v>100</v>
      </c>
      <c r="AF327">
        <v>17.7000000000562</v>
      </c>
    </row>
    <row r="328" spans="27:32">
      <c r="AA328" t="s">
        <v>953</v>
      </c>
      <c r="AC328">
        <v>325</v>
      </c>
      <c r="AD328">
        <v>528.899999999996</v>
      </c>
      <c r="AE328">
        <v>100</v>
      </c>
      <c r="AF328">
        <v>17.650000000056899</v>
      </c>
    </row>
    <row r="329" spans="27:32">
      <c r="AA329" t="s">
        <v>953</v>
      </c>
      <c r="AC329">
        <v>326</v>
      </c>
      <c r="AD329">
        <v>528.99999999999602</v>
      </c>
      <c r="AE329">
        <v>100</v>
      </c>
      <c r="AF329">
        <v>17.600000000057602</v>
      </c>
    </row>
    <row r="330" spans="27:32">
      <c r="AA330" t="s">
        <v>953</v>
      </c>
      <c r="AC330">
        <v>327</v>
      </c>
      <c r="AD330">
        <v>529.09999999999604</v>
      </c>
      <c r="AE330">
        <v>100</v>
      </c>
      <c r="AF330">
        <v>17.550000000058301</v>
      </c>
    </row>
    <row r="331" spans="27:32">
      <c r="AA331" t="s">
        <v>953</v>
      </c>
      <c r="AC331">
        <v>328</v>
      </c>
      <c r="AD331">
        <v>529.19999999999698</v>
      </c>
      <c r="AE331">
        <v>100</v>
      </c>
      <c r="AF331">
        <v>17.500000000059</v>
      </c>
    </row>
    <row r="332" spans="27:32">
      <c r="AA332" t="s">
        <v>953</v>
      </c>
      <c r="AC332">
        <v>329</v>
      </c>
      <c r="AD332">
        <v>529.299999999997</v>
      </c>
      <c r="AE332">
        <v>100</v>
      </c>
      <c r="AF332">
        <v>17.450000000059699</v>
      </c>
    </row>
    <row r="333" spans="27:32">
      <c r="AA333" t="s">
        <v>953</v>
      </c>
      <c r="AC333">
        <v>330</v>
      </c>
      <c r="AD333">
        <v>529.39999999999702</v>
      </c>
      <c r="AE333">
        <v>100</v>
      </c>
      <c r="AF333">
        <v>17.400000000060398</v>
      </c>
    </row>
    <row r="334" spans="27:32">
      <c r="AA334" t="s">
        <v>953</v>
      </c>
      <c r="AC334">
        <v>331</v>
      </c>
      <c r="AD334">
        <v>529.49999999999704</v>
      </c>
      <c r="AE334">
        <v>100</v>
      </c>
      <c r="AF334">
        <v>17.350000000061101</v>
      </c>
    </row>
    <row r="335" spans="27:32">
      <c r="AA335" t="s">
        <v>953</v>
      </c>
      <c r="AC335">
        <v>332</v>
      </c>
      <c r="AD335">
        <v>529.59999999999695</v>
      </c>
      <c r="AE335">
        <v>100</v>
      </c>
      <c r="AF335">
        <v>17.3000000000618</v>
      </c>
    </row>
    <row r="336" spans="27:32">
      <c r="AA336" t="s">
        <v>953</v>
      </c>
      <c r="AC336">
        <v>333</v>
      </c>
      <c r="AD336">
        <v>529.69999999999698</v>
      </c>
      <c r="AE336">
        <v>100</v>
      </c>
      <c r="AF336">
        <v>17.250000000062499</v>
      </c>
    </row>
    <row r="337" spans="27:32">
      <c r="AA337" t="s">
        <v>953</v>
      </c>
      <c r="AC337">
        <v>334</v>
      </c>
      <c r="AD337">
        <v>529.799999999997</v>
      </c>
      <c r="AE337">
        <v>100</v>
      </c>
      <c r="AF337">
        <v>17.200000000063199</v>
      </c>
    </row>
    <row r="338" spans="27:32">
      <c r="AA338" t="s">
        <v>953</v>
      </c>
      <c r="AC338">
        <v>335</v>
      </c>
      <c r="AD338">
        <v>529.89999999999702</v>
      </c>
      <c r="AE338">
        <v>100</v>
      </c>
      <c r="AF338">
        <v>17.150000000063901</v>
      </c>
    </row>
    <row r="339" spans="27:32">
      <c r="AA339" t="s">
        <v>953</v>
      </c>
      <c r="AC339">
        <v>336</v>
      </c>
      <c r="AD339">
        <v>529.99999999999704</v>
      </c>
      <c r="AE339">
        <v>100</v>
      </c>
      <c r="AF339">
        <v>17.1000000000646</v>
      </c>
    </row>
    <row r="340" spans="27:32">
      <c r="AA340" t="s">
        <v>953</v>
      </c>
      <c r="AC340">
        <v>337</v>
      </c>
      <c r="AD340">
        <v>530.09999999999695</v>
      </c>
      <c r="AE340">
        <v>100</v>
      </c>
      <c r="AF340">
        <v>17.0500000000653</v>
      </c>
    </row>
    <row r="341" spans="27:32">
      <c r="AA341" t="s">
        <v>953</v>
      </c>
      <c r="AC341">
        <v>338</v>
      </c>
      <c r="AD341">
        <v>530.19999999999698</v>
      </c>
      <c r="AE341">
        <v>100</v>
      </c>
      <c r="AF341">
        <v>17.000000000065999</v>
      </c>
    </row>
    <row r="342" spans="27:32">
      <c r="AA342" t="s">
        <v>953</v>
      </c>
      <c r="AC342">
        <v>339</v>
      </c>
      <c r="AD342">
        <v>530.299999999997</v>
      </c>
      <c r="AE342">
        <v>100</v>
      </c>
      <c r="AF342">
        <v>16.950000000066701</v>
      </c>
    </row>
    <row r="343" spans="27:32">
      <c r="AA343" t="s">
        <v>953</v>
      </c>
      <c r="AC343">
        <v>340</v>
      </c>
      <c r="AD343">
        <v>530.39999999999702</v>
      </c>
      <c r="AE343">
        <v>100</v>
      </c>
      <c r="AF343">
        <v>16.9000000000675</v>
      </c>
    </row>
    <row r="344" spans="27:32">
      <c r="AA344" t="s">
        <v>953</v>
      </c>
      <c r="AC344">
        <v>341</v>
      </c>
      <c r="AD344">
        <v>530.49999999999704</v>
      </c>
      <c r="AE344">
        <v>100</v>
      </c>
      <c r="AF344">
        <v>16.8500000000681</v>
      </c>
    </row>
    <row r="345" spans="27:32">
      <c r="AA345" t="s">
        <v>953</v>
      </c>
      <c r="AC345">
        <v>342</v>
      </c>
      <c r="AD345">
        <v>530.59999999999695</v>
      </c>
      <c r="AE345">
        <v>100</v>
      </c>
      <c r="AF345">
        <v>16.800000000068799</v>
      </c>
    </row>
    <row r="346" spans="27:32">
      <c r="AA346" t="s">
        <v>953</v>
      </c>
      <c r="AC346">
        <v>343</v>
      </c>
      <c r="AD346">
        <v>530.69999999999698</v>
      </c>
      <c r="AE346">
        <v>100</v>
      </c>
      <c r="AF346">
        <v>16.750000000069502</v>
      </c>
    </row>
    <row r="347" spans="27:32">
      <c r="AA347" t="s">
        <v>953</v>
      </c>
      <c r="AC347">
        <v>344</v>
      </c>
      <c r="AD347">
        <v>530.799999999997</v>
      </c>
      <c r="AE347">
        <v>100</v>
      </c>
      <c r="AF347">
        <v>16.7000000000703</v>
      </c>
    </row>
    <row r="348" spans="27:32">
      <c r="AA348" t="s">
        <v>953</v>
      </c>
      <c r="AC348">
        <v>345</v>
      </c>
      <c r="AD348">
        <v>530.89999999999702</v>
      </c>
      <c r="AE348">
        <v>100</v>
      </c>
      <c r="AF348">
        <v>16.6500000000709</v>
      </c>
    </row>
    <row r="349" spans="27:32">
      <c r="AA349" t="s">
        <v>953</v>
      </c>
      <c r="AC349">
        <v>346</v>
      </c>
      <c r="AD349">
        <v>530.99999999999704</v>
      </c>
      <c r="AE349">
        <v>100</v>
      </c>
      <c r="AF349">
        <v>16.600000000071599</v>
      </c>
    </row>
    <row r="350" spans="27:32">
      <c r="AA350" t="s">
        <v>953</v>
      </c>
      <c r="AC350">
        <v>347</v>
      </c>
      <c r="AD350">
        <v>531.09999999999695</v>
      </c>
      <c r="AE350">
        <v>100</v>
      </c>
      <c r="AF350">
        <v>16.550000000072298</v>
      </c>
    </row>
    <row r="351" spans="27:32">
      <c r="AA351" t="s">
        <v>953</v>
      </c>
      <c r="AC351">
        <v>348</v>
      </c>
      <c r="AD351">
        <v>531.19999999999698</v>
      </c>
      <c r="AE351">
        <v>100</v>
      </c>
      <c r="AF351">
        <v>16.500000000073101</v>
      </c>
    </row>
    <row r="352" spans="27:32">
      <c r="AA352" t="s">
        <v>953</v>
      </c>
      <c r="AC352">
        <v>349</v>
      </c>
      <c r="AD352">
        <v>531.299999999997</v>
      </c>
      <c r="AE352">
        <v>100</v>
      </c>
      <c r="AF352">
        <v>16.4500000000738</v>
      </c>
    </row>
    <row r="353" spans="27:32">
      <c r="AA353" t="s">
        <v>953</v>
      </c>
      <c r="AC353">
        <v>350</v>
      </c>
      <c r="AD353">
        <v>531.39999999999702</v>
      </c>
      <c r="AE353">
        <v>100</v>
      </c>
      <c r="AF353">
        <v>16.400000000074499</v>
      </c>
    </row>
    <row r="354" spans="27:32">
      <c r="AA354" t="s">
        <v>953</v>
      </c>
      <c r="AC354">
        <v>351</v>
      </c>
      <c r="AD354">
        <v>531.49999999999704</v>
      </c>
      <c r="AE354">
        <v>100</v>
      </c>
      <c r="AF354">
        <v>16.350000000075202</v>
      </c>
    </row>
    <row r="355" spans="27:32">
      <c r="AA355" t="s">
        <v>953</v>
      </c>
      <c r="AC355">
        <v>352</v>
      </c>
      <c r="AD355">
        <v>531.59999999999695</v>
      </c>
      <c r="AE355">
        <v>100</v>
      </c>
      <c r="AF355">
        <v>16.300000000075901</v>
      </c>
    </row>
    <row r="356" spans="27:32">
      <c r="AA356" t="s">
        <v>953</v>
      </c>
      <c r="AC356">
        <v>353</v>
      </c>
      <c r="AD356">
        <v>531.69999999999698</v>
      </c>
      <c r="AE356">
        <v>100</v>
      </c>
      <c r="AF356">
        <v>16.2500000000766</v>
      </c>
    </row>
    <row r="357" spans="27:32">
      <c r="AA357" t="s">
        <v>953</v>
      </c>
      <c r="AC357">
        <v>354</v>
      </c>
      <c r="AD357">
        <v>531.799999999997</v>
      </c>
      <c r="AE357">
        <v>100</v>
      </c>
      <c r="AF357">
        <v>16.200000000077299</v>
      </c>
    </row>
    <row r="358" spans="27:32">
      <c r="AA358" t="s">
        <v>953</v>
      </c>
      <c r="AC358">
        <v>355</v>
      </c>
      <c r="AD358">
        <v>531.89999999999702</v>
      </c>
      <c r="AE358">
        <v>100</v>
      </c>
      <c r="AF358">
        <v>16.150000000077998</v>
      </c>
    </row>
    <row r="359" spans="27:32">
      <c r="AA359" t="s">
        <v>953</v>
      </c>
      <c r="AC359">
        <v>356</v>
      </c>
      <c r="AD359">
        <v>531.99999999999704</v>
      </c>
      <c r="AE359">
        <v>100</v>
      </c>
      <c r="AF359">
        <v>16.100000000078701</v>
      </c>
    </row>
    <row r="360" spans="27:32">
      <c r="AA360" t="s">
        <v>953</v>
      </c>
      <c r="AC360">
        <v>357</v>
      </c>
      <c r="AD360">
        <v>532.09999999999695</v>
      </c>
      <c r="AE360">
        <v>100</v>
      </c>
      <c r="AF360">
        <v>16.0500000000794</v>
      </c>
    </row>
    <row r="361" spans="27:32">
      <c r="AA361" t="s">
        <v>953</v>
      </c>
      <c r="AC361">
        <v>358</v>
      </c>
      <c r="AD361">
        <v>532.19999999999698</v>
      </c>
      <c r="AE361">
        <v>100</v>
      </c>
      <c r="AF361">
        <v>16.000000000080099</v>
      </c>
    </row>
    <row r="362" spans="27:32">
      <c r="AA362" t="s">
        <v>953</v>
      </c>
      <c r="AC362">
        <v>359</v>
      </c>
      <c r="AD362">
        <v>532.299999999997</v>
      </c>
      <c r="AE362">
        <v>100</v>
      </c>
      <c r="AF362">
        <v>15.9500000000808</v>
      </c>
    </row>
    <row r="363" spans="27:32">
      <c r="AA363" t="s">
        <v>953</v>
      </c>
      <c r="AC363">
        <v>360</v>
      </c>
      <c r="AD363">
        <v>532.39999999999702</v>
      </c>
      <c r="AE363">
        <v>100</v>
      </c>
      <c r="AF363">
        <v>15.9000000000815</v>
      </c>
    </row>
    <row r="364" spans="27:32">
      <c r="AA364" t="s">
        <v>953</v>
      </c>
      <c r="AC364">
        <v>361</v>
      </c>
      <c r="AD364">
        <v>532.49999999999704</v>
      </c>
      <c r="AE364">
        <v>100</v>
      </c>
      <c r="AF364">
        <v>15.850000000082201</v>
      </c>
    </row>
    <row r="365" spans="27:32">
      <c r="AA365" t="s">
        <v>953</v>
      </c>
      <c r="AC365">
        <v>362</v>
      </c>
      <c r="AD365">
        <v>532.59999999999695</v>
      </c>
      <c r="AE365">
        <v>100</v>
      </c>
      <c r="AF365">
        <v>15.8000000000829</v>
      </c>
    </row>
    <row r="366" spans="27:32">
      <c r="AA366" t="s">
        <v>953</v>
      </c>
      <c r="AC366">
        <v>363</v>
      </c>
      <c r="AD366">
        <v>532.69999999999698</v>
      </c>
      <c r="AE366">
        <v>100</v>
      </c>
      <c r="AF366">
        <v>15.750000000083601</v>
      </c>
    </row>
    <row r="367" spans="27:32">
      <c r="AA367" t="s">
        <v>953</v>
      </c>
      <c r="AC367">
        <v>364</v>
      </c>
      <c r="AD367">
        <v>532.799999999997</v>
      </c>
      <c r="AE367">
        <v>100</v>
      </c>
      <c r="AF367">
        <v>15.7000000000843</v>
      </c>
    </row>
    <row r="368" spans="27:32">
      <c r="AA368" t="s">
        <v>953</v>
      </c>
      <c r="AC368">
        <v>365</v>
      </c>
      <c r="AD368">
        <v>532.89999999999702</v>
      </c>
      <c r="AE368">
        <v>100</v>
      </c>
      <c r="AF368">
        <v>15.650000000085001</v>
      </c>
    </row>
    <row r="369" spans="27:32">
      <c r="AA369" t="s">
        <v>953</v>
      </c>
      <c r="AC369">
        <v>366</v>
      </c>
      <c r="AD369">
        <v>532.99999999999704</v>
      </c>
      <c r="AE369">
        <v>100</v>
      </c>
      <c r="AF369">
        <v>15.6000000000857</v>
      </c>
    </row>
    <row r="370" spans="27:32">
      <c r="AA370" t="s">
        <v>953</v>
      </c>
      <c r="AC370">
        <v>367</v>
      </c>
      <c r="AD370">
        <v>533.09999999999695</v>
      </c>
      <c r="AE370">
        <v>100</v>
      </c>
      <c r="AF370">
        <v>15.550000000086399</v>
      </c>
    </row>
    <row r="371" spans="27:32">
      <c r="AA371" t="s">
        <v>953</v>
      </c>
      <c r="AC371">
        <v>368</v>
      </c>
      <c r="AD371">
        <v>533.19999999999698</v>
      </c>
      <c r="AE371">
        <v>100</v>
      </c>
      <c r="AF371">
        <v>15.5000000000871</v>
      </c>
    </row>
    <row r="372" spans="27:32">
      <c r="AA372" t="s">
        <v>953</v>
      </c>
      <c r="AC372">
        <v>369</v>
      </c>
      <c r="AD372">
        <v>533.299999999997</v>
      </c>
      <c r="AE372">
        <v>100</v>
      </c>
      <c r="AF372">
        <v>15.450000000087799</v>
      </c>
    </row>
    <row r="373" spans="27:32">
      <c r="AA373" t="s">
        <v>953</v>
      </c>
      <c r="AC373">
        <v>370</v>
      </c>
      <c r="AD373">
        <v>533.39999999999702</v>
      </c>
      <c r="AE373">
        <v>100</v>
      </c>
      <c r="AF373">
        <v>15.4000000000885</v>
      </c>
    </row>
    <row r="374" spans="27:32">
      <c r="AA374" t="s">
        <v>953</v>
      </c>
      <c r="AC374">
        <v>371</v>
      </c>
      <c r="AD374">
        <v>533.49999999999704</v>
      </c>
      <c r="AE374">
        <v>100</v>
      </c>
      <c r="AF374">
        <v>15.350000000089199</v>
      </c>
    </row>
    <row r="375" spans="27:32">
      <c r="AA375" t="s">
        <v>953</v>
      </c>
      <c r="AC375">
        <v>372</v>
      </c>
      <c r="AD375">
        <v>533.59999999999798</v>
      </c>
      <c r="AE375">
        <v>100</v>
      </c>
      <c r="AF375">
        <v>15.3000000000899</v>
      </c>
    </row>
    <row r="376" spans="27:32">
      <c r="AA376" t="s">
        <v>953</v>
      </c>
      <c r="AC376">
        <v>373</v>
      </c>
      <c r="AD376">
        <v>533.699999999998</v>
      </c>
      <c r="AE376">
        <v>100</v>
      </c>
      <c r="AF376">
        <v>15.2500000000906</v>
      </c>
    </row>
    <row r="377" spans="27:32">
      <c r="AA377" t="s">
        <v>953</v>
      </c>
      <c r="AC377">
        <v>374</v>
      </c>
      <c r="AD377">
        <v>533.79999999999802</v>
      </c>
      <c r="AE377">
        <v>100</v>
      </c>
      <c r="AF377">
        <v>15.2000000000913</v>
      </c>
    </row>
    <row r="378" spans="27:32">
      <c r="AA378" t="s">
        <v>953</v>
      </c>
      <c r="AC378">
        <v>375</v>
      </c>
      <c r="AD378">
        <v>533.89999999999804</v>
      </c>
      <c r="AE378">
        <v>100</v>
      </c>
      <c r="AF378">
        <v>15.150000000092</v>
      </c>
    </row>
    <row r="379" spans="27:32">
      <c r="AA379" t="s">
        <v>953</v>
      </c>
      <c r="AC379">
        <v>376</v>
      </c>
      <c r="AD379">
        <v>533.99999999999795</v>
      </c>
      <c r="AE379">
        <v>100</v>
      </c>
      <c r="AF379">
        <v>15.100000000092701</v>
      </c>
    </row>
    <row r="380" spans="27:32">
      <c r="AA380" t="s">
        <v>953</v>
      </c>
      <c r="AC380">
        <v>377</v>
      </c>
      <c r="AD380">
        <v>534.09999999999798</v>
      </c>
      <c r="AE380">
        <v>100</v>
      </c>
      <c r="AF380">
        <v>15.0500000000934</v>
      </c>
    </row>
    <row r="381" spans="27:32">
      <c r="AA381" t="s">
        <v>953</v>
      </c>
      <c r="AC381">
        <v>378</v>
      </c>
      <c r="AD381">
        <v>534.199999999998</v>
      </c>
      <c r="AE381">
        <v>100</v>
      </c>
      <c r="AF381">
        <v>15.000000000094101</v>
      </c>
    </row>
    <row r="382" spans="27:32">
      <c r="AA382" t="s">
        <v>953</v>
      </c>
      <c r="AC382">
        <v>379</v>
      </c>
      <c r="AD382">
        <v>534.29999999999802</v>
      </c>
      <c r="AE382">
        <v>100</v>
      </c>
      <c r="AF382">
        <v>14.9500000000948</v>
      </c>
    </row>
    <row r="383" spans="27:32">
      <c r="AA383" t="s">
        <v>953</v>
      </c>
      <c r="AC383">
        <v>380</v>
      </c>
      <c r="AD383">
        <v>534.39999999999804</v>
      </c>
      <c r="AE383">
        <v>100</v>
      </c>
      <c r="AF383">
        <v>14.900000000095501</v>
      </c>
    </row>
    <row r="384" spans="27:32">
      <c r="AA384" t="s">
        <v>953</v>
      </c>
      <c r="AC384">
        <v>381</v>
      </c>
      <c r="AD384">
        <v>534.49999999999795</v>
      </c>
      <c r="AE384">
        <v>100</v>
      </c>
      <c r="AF384">
        <v>14.8500000000962</v>
      </c>
    </row>
    <row r="385" spans="27:32">
      <c r="AA385" t="s">
        <v>953</v>
      </c>
      <c r="AC385">
        <v>382</v>
      </c>
      <c r="AD385">
        <v>534.59999999999798</v>
      </c>
      <c r="AE385">
        <v>100</v>
      </c>
      <c r="AF385">
        <v>14.800000000096899</v>
      </c>
    </row>
    <row r="386" spans="27:32">
      <c r="AA386" t="s">
        <v>953</v>
      </c>
      <c r="AC386">
        <v>383</v>
      </c>
      <c r="AD386">
        <v>534.699999999998</v>
      </c>
      <c r="AE386">
        <v>100</v>
      </c>
      <c r="AF386">
        <v>14.7500000000976</v>
      </c>
    </row>
    <row r="387" spans="27:32">
      <c r="AA387" t="s">
        <v>953</v>
      </c>
      <c r="AC387">
        <v>384</v>
      </c>
      <c r="AD387">
        <v>534.79999999999802</v>
      </c>
      <c r="AE387">
        <v>100</v>
      </c>
      <c r="AF387">
        <v>14.700000000098299</v>
      </c>
    </row>
    <row r="388" spans="27:32">
      <c r="AA388" t="s">
        <v>953</v>
      </c>
      <c r="AC388">
        <v>385</v>
      </c>
      <c r="AD388">
        <v>534.89999999999804</v>
      </c>
      <c r="AE388">
        <v>100</v>
      </c>
      <c r="AF388">
        <v>14.650000000099</v>
      </c>
    </row>
    <row r="389" spans="27:32">
      <c r="AA389" t="s">
        <v>953</v>
      </c>
      <c r="AC389">
        <v>386</v>
      </c>
      <c r="AD389">
        <v>534.99999999999795</v>
      </c>
      <c r="AE389">
        <v>100</v>
      </c>
      <c r="AF389">
        <v>14.600000000099699</v>
      </c>
    </row>
    <row r="390" spans="27:32">
      <c r="AA390" t="s">
        <v>953</v>
      </c>
      <c r="AC390">
        <v>387</v>
      </c>
      <c r="AD390">
        <v>535.09999999999798</v>
      </c>
      <c r="AE390">
        <v>100</v>
      </c>
      <c r="AF390">
        <v>14.5500000001004</v>
      </c>
    </row>
    <row r="391" spans="27:32">
      <c r="AA391" t="s">
        <v>953</v>
      </c>
      <c r="AC391">
        <v>388</v>
      </c>
      <c r="AD391">
        <v>535.199999999998</v>
      </c>
      <c r="AE391">
        <v>100</v>
      </c>
      <c r="AF391">
        <v>14.5000000001011</v>
      </c>
    </row>
    <row r="392" spans="27:32">
      <c r="AA392" t="s">
        <v>953</v>
      </c>
      <c r="AC392">
        <v>389</v>
      </c>
      <c r="AD392">
        <v>535.29999999999802</v>
      </c>
      <c r="AE392">
        <v>100</v>
      </c>
      <c r="AF392">
        <v>14.450000000101801</v>
      </c>
    </row>
    <row r="393" spans="27:32">
      <c r="AA393" t="s">
        <v>953</v>
      </c>
      <c r="AC393">
        <v>390</v>
      </c>
      <c r="AD393">
        <v>535.39999999999804</v>
      </c>
      <c r="AE393">
        <v>100</v>
      </c>
      <c r="AF393">
        <v>14.4000000001025</v>
      </c>
    </row>
    <row r="394" spans="27:32">
      <c r="AA394" t="s">
        <v>953</v>
      </c>
      <c r="AC394">
        <v>391</v>
      </c>
      <c r="AD394">
        <v>535.49999999999795</v>
      </c>
      <c r="AE394">
        <v>100</v>
      </c>
      <c r="AF394">
        <v>14.350000000103201</v>
      </c>
    </row>
    <row r="395" spans="27:32">
      <c r="AA395" t="s">
        <v>953</v>
      </c>
      <c r="AC395">
        <v>392</v>
      </c>
      <c r="AD395">
        <v>535.59999999999798</v>
      </c>
      <c r="AE395">
        <v>100</v>
      </c>
      <c r="AF395">
        <v>14.3000000001039</v>
      </c>
    </row>
    <row r="396" spans="27:32">
      <c r="AA396" t="s">
        <v>953</v>
      </c>
      <c r="AC396">
        <v>393</v>
      </c>
      <c r="AD396">
        <v>535.699999999998</v>
      </c>
      <c r="AE396">
        <v>100</v>
      </c>
      <c r="AF396">
        <v>14.250000000104601</v>
      </c>
    </row>
    <row r="397" spans="27:32">
      <c r="AA397" t="s">
        <v>953</v>
      </c>
      <c r="AC397">
        <v>394</v>
      </c>
      <c r="AD397">
        <v>535.79999999999802</v>
      </c>
      <c r="AE397">
        <v>100</v>
      </c>
      <c r="AF397">
        <v>14.2000000001053</v>
      </c>
    </row>
    <row r="398" spans="27:32">
      <c r="AA398" t="s">
        <v>953</v>
      </c>
      <c r="AC398">
        <v>395</v>
      </c>
      <c r="AD398">
        <v>535.89999999999804</v>
      </c>
      <c r="AE398">
        <v>100</v>
      </c>
      <c r="AF398">
        <v>14.150000000105999</v>
      </c>
    </row>
    <row r="399" spans="27:32">
      <c r="AA399" t="s">
        <v>953</v>
      </c>
      <c r="AC399">
        <v>396</v>
      </c>
      <c r="AD399">
        <v>535.99999999999795</v>
      </c>
      <c r="AE399">
        <v>100</v>
      </c>
      <c r="AF399">
        <v>14.1000000001067</v>
      </c>
    </row>
    <row r="400" spans="27:32">
      <c r="AA400" t="s">
        <v>953</v>
      </c>
      <c r="AC400">
        <v>397</v>
      </c>
      <c r="AD400">
        <v>536.09999999999798</v>
      </c>
      <c r="AE400">
        <v>100</v>
      </c>
      <c r="AF400">
        <v>14.050000000107399</v>
      </c>
    </row>
    <row r="401" spans="27:32">
      <c r="AA401" t="s">
        <v>953</v>
      </c>
      <c r="AC401">
        <v>398</v>
      </c>
      <c r="AD401">
        <v>536.199999999998</v>
      </c>
      <c r="AE401">
        <v>100</v>
      </c>
      <c r="AF401">
        <v>14.0000000001081</v>
      </c>
    </row>
    <row r="402" spans="27:32">
      <c r="AA402" t="s">
        <v>953</v>
      </c>
      <c r="AC402">
        <v>399</v>
      </c>
      <c r="AD402">
        <v>536.29999999999802</v>
      </c>
      <c r="AE402">
        <v>100</v>
      </c>
      <c r="AF402">
        <v>14.050000000107399</v>
      </c>
    </row>
    <row r="403" spans="27:32">
      <c r="AA403" t="s">
        <v>953</v>
      </c>
      <c r="AC403">
        <v>400</v>
      </c>
      <c r="AD403">
        <v>536.39999999999804</v>
      </c>
      <c r="AE403">
        <v>100</v>
      </c>
      <c r="AF403">
        <v>14.1000000001068</v>
      </c>
    </row>
    <row r="404" spans="27:32">
      <c r="AA404" t="s">
        <v>953</v>
      </c>
      <c r="AC404">
        <v>401</v>
      </c>
      <c r="AD404">
        <v>536.49999999999795</v>
      </c>
      <c r="AE404">
        <v>100</v>
      </c>
      <c r="AF404">
        <v>14.1500000001062</v>
      </c>
    </row>
    <row r="405" spans="27:32">
      <c r="AA405" t="s">
        <v>953</v>
      </c>
      <c r="AC405">
        <v>402</v>
      </c>
      <c r="AD405">
        <v>536.59999999999798</v>
      </c>
      <c r="AE405">
        <v>100</v>
      </c>
      <c r="AF405">
        <v>14.2000000001056</v>
      </c>
    </row>
    <row r="406" spans="27:32">
      <c r="AA406" t="s">
        <v>953</v>
      </c>
      <c r="AC406">
        <v>403</v>
      </c>
      <c r="AD406">
        <v>536.699999999998</v>
      </c>
      <c r="AE406">
        <v>100</v>
      </c>
      <c r="AF406">
        <v>14.2500000001051</v>
      </c>
    </row>
    <row r="407" spans="27:32">
      <c r="AA407" t="s">
        <v>953</v>
      </c>
      <c r="AC407">
        <v>404</v>
      </c>
      <c r="AD407">
        <v>536.79999999999802</v>
      </c>
      <c r="AE407">
        <v>100</v>
      </c>
      <c r="AF407">
        <v>14.3000000001045</v>
      </c>
    </row>
    <row r="408" spans="27:32">
      <c r="AA408" t="s">
        <v>953</v>
      </c>
      <c r="AC408">
        <v>405</v>
      </c>
      <c r="AD408">
        <v>536.89999999999804</v>
      </c>
      <c r="AE408">
        <v>100</v>
      </c>
      <c r="AF408">
        <v>14.350000000103901</v>
      </c>
    </row>
    <row r="409" spans="27:32">
      <c r="AA409" t="s">
        <v>953</v>
      </c>
      <c r="AC409">
        <v>406</v>
      </c>
      <c r="AD409">
        <v>536.99999999999795</v>
      </c>
      <c r="AE409">
        <v>100</v>
      </c>
      <c r="AF409">
        <v>14.400000000103301</v>
      </c>
    </row>
    <row r="410" spans="27:32">
      <c r="AA410" t="s">
        <v>953</v>
      </c>
      <c r="AC410">
        <v>407</v>
      </c>
      <c r="AD410">
        <v>537.09999999999798</v>
      </c>
      <c r="AE410">
        <v>100</v>
      </c>
      <c r="AF410">
        <v>14.450000000102699</v>
      </c>
    </row>
    <row r="411" spans="27:32">
      <c r="AA411" t="s">
        <v>953</v>
      </c>
      <c r="AC411">
        <v>408</v>
      </c>
      <c r="AD411">
        <v>537.199999999998</v>
      </c>
      <c r="AE411">
        <v>100</v>
      </c>
      <c r="AF411">
        <v>14.5000000001021</v>
      </c>
    </row>
    <row r="412" spans="27:32">
      <c r="AA412" t="s">
        <v>953</v>
      </c>
      <c r="AC412">
        <v>409</v>
      </c>
      <c r="AD412">
        <v>537.29999999999802</v>
      </c>
      <c r="AE412">
        <v>100</v>
      </c>
      <c r="AF412">
        <v>14.5500000001015</v>
      </c>
    </row>
    <row r="413" spans="27:32">
      <c r="AA413" t="s">
        <v>953</v>
      </c>
      <c r="AC413">
        <v>410</v>
      </c>
      <c r="AD413">
        <v>537.39999999999804</v>
      </c>
      <c r="AE413">
        <v>100</v>
      </c>
      <c r="AF413">
        <v>14.6000000001009</v>
      </c>
    </row>
    <row r="414" spans="27:32">
      <c r="AA414" t="s">
        <v>953</v>
      </c>
      <c r="AC414">
        <v>411</v>
      </c>
      <c r="AD414">
        <v>537.49999999999795</v>
      </c>
      <c r="AE414">
        <v>100</v>
      </c>
      <c r="AF414">
        <v>14.650000000100301</v>
      </c>
    </row>
    <row r="415" spans="27:32">
      <c r="AA415" t="s">
        <v>953</v>
      </c>
      <c r="AC415">
        <v>412</v>
      </c>
      <c r="AD415">
        <v>537.59999999999798</v>
      </c>
      <c r="AE415">
        <v>100</v>
      </c>
      <c r="AF415">
        <v>14.700000000099701</v>
      </c>
    </row>
    <row r="416" spans="27:32">
      <c r="AA416" t="s">
        <v>953</v>
      </c>
      <c r="AC416">
        <v>413</v>
      </c>
      <c r="AD416">
        <v>537.699999999998</v>
      </c>
      <c r="AE416">
        <v>100</v>
      </c>
      <c r="AF416">
        <v>14.750000000099099</v>
      </c>
    </row>
    <row r="417" spans="27:32">
      <c r="AA417" t="s">
        <v>953</v>
      </c>
      <c r="AC417">
        <v>414</v>
      </c>
      <c r="AD417">
        <v>537.79999999999802</v>
      </c>
      <c r="AE417">
        <v>100</v>
      </c>
      <c r="AF417">
        <v>14.8000000000985</v>
      </c>
    </row>
    <row r="418" spans="27:32">
      <c r="AA418" t="s">
        <v>953</v>
      </c>
      <c r="AC418">
        <v>415</v>
      </c>
      <c r="AD418">
        <v>537.89999999999804</v>
      </c>
      <c r="AE418">
        <v>100</v>
      </c>
      <c r="AF418">
        <v>14.8500000000979</v>
      </c>
    </row>
    <row r="419" spans="27:32">
      <c r="AA419" t="s">
        <v>953</v>
      </c>
      <c r="AC419">
        <v>416</v>
      </c>
      <c r="AD419">
        <v>537.99999999999898</v>
      </c>
      <c r="AE419">
        <v>100</v>
      </c>
      <c r="AF419">
        <v>14.9000000000973</v>
      </c>
    </row>
    <row r="420" spans="27:32">
      <c r="AA420" t="s">
        <v>953</v>
      </c>
      <c r="AC420">
        <v>417</v>
      </c>
      <c r="AD420">
        <v>538.099999999999</v>
      </c>
      <c r="AE420">
        <v>100</v>
      </c>
      <c r="AF420">
        <v>14.950000000096701</v>
      </c>
    </row>
    <row r="421" spans="27:32">
      <c r="AA421" t="s">
        <v>953</v>
      </c>
      <c r="AC421">
        <v>418</v>
      </c>
      <c r="AD421">
        <v>538.19999999999902</v>
      </c>
      <c r="AE421">
        <v>100</v>
      </c>
      <c r="AF421">
        <v>15.000000000096099</v>
      </c>
    </row>
    <row r="422" spans="27:32">
      <c r="AA422" t="s">
        <v>953</v>
      </c>
      <c r="AC422">
        <v>419</v>
      </c>
      <c r="AD422">
        <v>538.29999999999905</v>
      </c>
      <c r="AE422">
        <v>100</v>
      </c>
      <c r="AF422">
        <v>15.050000000095499</v>
      </c>
    </row>
    <row r="423" spans="27:32">
      <c r="AA423" t="s">
        <v>953</v>
      </c>
      <c r="AC423">
        <v>420</v>
      </c>
      <c r="AD423">
        <v>538.39999999999895</v>
      </c>
      <c r="AE423">
        <v>100</v>
      </c>
      <c r="AF423">
        <v>15.1000000000949</v>
      </c>
    </row>
    <row r="424" spans="27:32">
      <c r="AA424" t="s">
        <v>953</v>
      </c>
      <c r="AC424">
        <v>421</v>
      </c>
      <c r="AD424">
        <v>538.49999999999898</v>
      </c>
      <c r="AE424">
        <v>100</v>
      </c>
      <c r="AF424">
        <v>15.1500000000943</v>
      </c>
    </row>
    <row r="425" spans="27:32">
      <c r="AA425" t="s">
        <v>953</v>
      </c>
      <c r="AC425">
        <v>422</v>
      </c>
      <c r="AD425">
        <v>538.599999999999</v>
      </c>
      <c r="AE425">
        <v>100</v>
      </c>
      <c r="AF425">
        <v>15.2000000000937</v>
      </c>
    </row>
    <row r="426" spans="27:32">
      <c r="AA426" t="s">
        <v>953</v>
      </c>
      <c r="AC426">
        <v>423</v>
      </c>
      <c r="AD426">
        <v>538.69999999999902</v>
      </c>
      <c r="AE426">
        <v>100</v>
      </c>
      <c r="AF426">
        <v>15.250000000093101</v>
      </c>
    </row>
    <row r="427" spans="27:32">
      <c r="AA427" t="s">
        <v>953</v>
      </c>
      <c r="AC427">
        <v>424</v>
      </c>
      <c r="AD427">
        <v>538.79999999999905</v>
      </c>
      <c r="AE427">
        <v>100</v>
      </c>
      <c r="AF427">
        <v>15.300000000092499</v>
      </c>
    </row>
    <row r="428" spans="27:32">
      <c r="AA428" t="s">
        <v>953</v>
      </c>
      <c r="AC428">
        <v>425</v>
      </c>
      <c r="AD428">
        <v>538.89999999999895</v>
      </c>
      <c r="AE428">
        <v>100</v>
      </c>
      <c r="AF428">
        <v>15.350000000091899</v>
      </c>
    </row>
    <row r="429" spans="27:32">
      <c r="AA429" t="s">
        <v>953</v>
      </c>
      <c r="AC429">
        <v>426</v>
      </c>
      <c r="AD429">
        <v>538.99999999999898</v>
      </c>
      <c r="AE429">
        <v>100</v>
      </c>
      <c r="AF429">
        <v>15.4000000000913</v>
      </c>
    </row>
    <row r="430" spans="27:32">
      <c r="AA430" t="s">
        <v>953</v>
      </c>
      <c r="AC430">
        <v>427</v>
      </c>
      <c r="AD430">
        <v>539.099999999999</v>
      </c>
      <c r="AE430">
        <v>100</v>
      </c>
      <c r="AF430">
        <v>15.4500000000907</v>
      </c>
    </row>
    <row r="431" spans="27:32">
      <c r="AA431" t="s">
        <v>953</v>
      </c>
      <c r="AC431">
        <v>428</v>
      </c>
      <c r="AD431">
        <v>539.19999999999902</v>
      </c>
      <c r="AE431">
        <v>100</v>
      </c>
      <c r="AF431">
        <v>15.5000000000901</v>
      </c>
    </row>
    <row r="432" spans="27:32">
      <c r="AA432" t="s">
        <v>953</v>
      </c>
      <c r="AC432">
        <v>429</v>
      </c>
      <c r="AD432">
        <v>539.29999999999905</v>
      </c>
      <c r="AE432">
        <v>100</v>
      </c>
      <c r="AF432">
        <v>15.550000000089501</v>
      </c>
    </row>
    <row r="433" spans="27:32">
      <c r="AA433" t="s">
        <v>953</v>
      </c>
      <c r="AC433">
        <v>430</v>
      </c>
      <c r="AD433">
        <v>539.39999999999895</v>
      </c>
      <c r="AE433">
        <v>100</v>
      </c>
      <c r="AF433">
        <v>15.600000000088899</v>
      </c>
    </row>
    <row r="434" spans="27:32">
      <c r="AA434" t="s">
        <v>953</v>
      </c>
      <c r="AC434">
        <v>431</v>
      </c>
      <c r="AD434">
        <v>539.49999999999898</v>
      </c>
      <c r="AE434">
        <v>100</v>
      </c>
      <c r="AF434">
        <v>15.6500000000883</v>
      </c>
    </row>
    <row r="435" spans="27:32">
      <c r="AA435" t="s">
        <v>953</v>
      </c>
      <c r="AC435">
        <v>432</v>
      </c>
      <c r="AD435">
        <v>539.599999999999</v>
      </c>
      <c r="AE435">
        <v>100</v>
      </c>
      <c r="AF435">
        <v>15.7000000000877</v>
      </c>
    </row>
    <row r="436" spans="27:32">
      <c r="AA436" t="s">
        <v>953</v>
      </c>
      <c r="AC436">
        <v>433</v>
      </c>
      <c r="AD436">
        <v>539.69999999999902</v>
      </c>
      <c r="AE436">
        <v>100</v>
      </c>
      <c r="AF436">
        <v>15.7500000000871</v>
      </c>
    </row>
    <row r="437" spans="27:32">
      <c r="AA437" t="s">
        <v>953</v>
      </c>
      <c r="AC437">
        <v>434</v>
      </c>
      <c r="AD437">
        <v>539.79999999999905</v>
      </c>
      <c r="AE437">
        <v>100</v>
      </c>
      <c r="AF437">
        <v>15.8000000000865</v>
      </c>
    </row>
    <row r="438" spans="27:32">
      <c r="AA438" t="s">
        <v>953</v>
      </c>
      <c r="AC438">
        <v>435</v>
      </c>
      <c r="AD438">
        <v>539.89999999999895</v>
      </c>
      <c r="AE438">
        <v>100</v>
      </c>
      <c r="AF438">
        <v>15.850000000085901</v>
      </c>
    </row>
    <row r="439" spans="27:32">
      <c r="AA439" t="s">
        <v>953</v>
      </c>
      <c r="AC439">
        <v>436</v>
      </c>
      <c r="AD439">
        <v>539.99999999999898</v>
      </c>
      <c r="AE439">
        <v>100</v>
      </c>
      <c r="AF439">
        <v>15.900000000085299</v>
      </c>
    </row>
    <row r="440" spans="27:32">
      <c r="AA440" t="s">
        <v>953</v>
      </c>
      <c r="AC440">
        <v>437</v>
      </c>
      <c r="AD440">
        <v>540.099999999999</v>
      </c>
      <c r="AE440">
        <v>100</v>
      </c>
      <c r="AF440">
        <v>15.9500000000847</v>
      </c>
    </row>
    <row r="441" spans="27:32">
      <c r="AA441" t="s">
        <v>953</v>
      </c>
      <c r="AC441">
        <v>438</v>
      </c>
      <c r="AD441">
        <v>540.19999999999902</v>
      </c>
      <c r="AE441">
        <v>100</v>
      </c>
      <c r="AF441">
        <v>16.0000000000841</v>
      </c>
    </row>
    <row r="442" spans="27:32">
      <c r="AA442" t="s">
        <v>953</v>
      </c>
      <c r="AC442">
        <v>439</v>
      </c>
      <c r="AD442">
        <v>540.29999999999905</v>
      </c>
      <c r="AE442">
        <v>100</v>
      </c>
      <c r="AF442">
        <v>16.0500000000835</v>
      </c>
    </row>
    <row r="443" spans="27:32">
      <c r="AA443" t="s">
        <v>953</v>
      </c>
      <c r="AC443">
        <v>440</v>
      </c>
      <c r="AD443">
        <v>540.39999999999895</v>
      </c>
      <c r="AE443">
        <v>100</v>
      </c>
      <c r="AF443">
        <v>16.1000000000829</v>
      </c>
    </row>
    <row r="444" spans="27:32">
      <c r="AA444" t="s">
        <v>953</v>
      </c>
      <c r="AC444">
        <v>441</v>
      </c>
      <c r="AD444">
        <v>540.49999999999898</v>
      </c>
      <c r="AE444">
        <v>100</v>
      </c>
      <c r="AF444">
        <v>16.150000000082301</v>
      </c>
    </row>
    <row r="445" spans="27:32">
      <c r="AA445" t="s">
        <v>953</v>
      </c>
      <c r="AC445">
        <v>442</v>
      </c>
      <c r="AD445">
        <v>540.599999999999</v>
      </c>
      <c r="AE445">
        <v>100</v>
      </c>
      <c r="AF445">
        <v>16.200000000081701</v>
      </c>
    </row>
    <row r="446" spans="27:32">
      <c r="AA446" t="s">
        <v>953</v>
      </c>
      <c r="AC446">
        <v>443</v>
      </c>
      <c r="AD446">
        <v>540.69999999999902</v>
      </c>
      <c r="AE446">
        <v>100</v>
      </c>
      <c r="AF446">
        <v>16.250000000081101</v>
      </c>
    </row>
    <row r="447" spans="27:32">
      <c r="AA447" t="s">
        <v>953</v>
      </c>
      <c r="AC447">
        <v>444</v>
      </c>
      <c r="AD447">
        <v>540.79999999999905</v>
      </c>
      <c r="AE447">
        <v>100</v>
      </c>
      <c r="AF447">
        <v>16.300000000080502</v>
      </c>
    </row>
    <row r="448" spans="27:32">
      <c r="AA448" t="s">
        <v>953</v>
      </c>
      <c r="AC448">
        <v>445</v>
      </c>
      <c r="AD448">
        <v>540.89999999999895</v>
      </c>
      <c r="AE448">
        <v>100</v>
      </c>
      <c r="AF448">
        <v>16.350000000079898</v>
      </c>
    </row>
    <row r="449" spans="27:32">
      <c r="AA449" t="s">
        <v>953</v>
      </c>
      <c r="AC449">
        <v>446</v>
      </c>
      <c r="AD449">
        <v>540.99999999999898</v>
      </c>
      <c r="AE449">
        <v>100</v>
      </c>
      <c r="AF449">
        <v>16.400000000079299</v>
      </c>
    </row>
    <row r="450" spans="27:32">
      <c r="AA450" t="s">
        <v>953</v>
      </c>
      <c r="AC450">
        <v>447</v>
      </c>
      <c r="AD450">
        <v>541.099999999999</v>
      </c>
      <c r="AE450">
        <v>100</v>
      </c>
      <c r="AF450">
        <v>16.450000000078699</v>
      </c>
    </row>
    <row r="451" spans="27:32">
      <c r="AA451" t="s">
        <v>953</v>
      </c>
      <c r="AC451">
        <v>448</v>
      </c>
      <c r="AD451">
        <v>541.19999999999902</v>
      </c>
      <c r="AE451">
        <v>100</v>
      </c>
      <c r="AF451">
        <v>16.500000000078099</v>
      </c>
    </row>
    <row r="452" spans="27:32">
      <c r="AA452" t="s">
        <v>953</v>
      </c>
      <c r="AC452">
        <v>449</v>
      </c>
      <c r="AD452">
        <v>541.29999999999905</v>
      </c>
      <c r="AE452">
        <v>100</v>
      </c>
      <c r="AF452">
        <v>16.5500000000775</v>
      </c>
    </row>
    <row r="453" spans="27:32">
      <c r="AA453" t="s">
        <v>953</v>
      </c>
      <c r="AC453">
        <v>450</v>
      </c>
      <c r="AD453">
        <v>541.39999999999895</v>
      </c>
      <c r="AE453">
        <v>100</v>
      </c>
      <c r="AF453">
        <v>16.6000000000769</v>
      </c>
    </row>
    <row r="454" spans="27:32">
      <c r="AA454" t="s">
        <v>953</v>
      </c>
      <c r="AC454">
        <v>451</v>
      </c>
      <c r="AD454">
        <v>541.49999999999898</v>
      </c>
      <c r="AE454">
        <v>100</v>
      </c>
      <c r="AF454">
        <v>16.6500000000763</v>
      </c>
    </row>
    <row r="455" spans="27:32">
      <c r="AA455" t="s">
        <v>953</v>
      </c>
      <c r="AC455">
        <v>452</v>
      </c>
      <c r="AD455">
        <v>541.599999999999</v>
      </c>
      <c r="AE455">
        <v>100</v>
      </c>
      <c r="AF455">
        <v>16.700000000075701</v>
      </c>
    </row>
    <row r="456" spans="27:32">
      <c r="AA456" t="s">
        <v>953</v>
      </c>
      <c r="AC456">
        <v>453</v>
      </c>
      <c r="AD456">
        <v>541.69999999999902</v>
      </c>
      <c r="AE456">
        <v>100</v>
      </c>
      <c r="AF456">
        <v>16.750000000075101</v>
      </c>
    </row>
    <row r="457" spans="27:32">
      <c r="AA457" t="s">
        <v>953</v>
      </c>
      <c r="AC457">
        <v>454</v>
      </c>
      <c r="AD457">
        <v>541.79999999999905</v>
      </c>
      <c r="AE457">
        <v>100</v>
      </c>
      <c r="AF457">
        <v>16.800000000074501</v>
      </c>
    </row>
    <row r="458" spans="27:32">
      <c r="AA458" t="s">
        <v>953</v>
      </c>
      <c r="AC458">
        <v>455</v>
      </c>
      <c r="AD458">
        <v>541.89999999999895</v>
      </c>
      <c r="AE458">
        <v>100</v>
      </c>
      <c r="AF458">
        <v>16.850000000073901</v>
      </c>
    </row>
    <row r="459" spans="27:32">
      <c r="AA459" t="s">
        <v>953</v>
      </c>
      <c r="AC459">
        <v>456</v>
      </c>
      <c r="AD459">
        <v>541.99999999999898</v>
      </c>
      <c r="AE459">
        <v>100</v>
      </c>
      <c r="AF459">
        <v>16.900000000073302</v>
      </c>
    </row>
    <row r="460" spans="27:32">
      <c r="AA460" t="s">
        <v>953</v>
      </c>
      <c r="AC460">
        <v>457</v>
      </c>
      <c r="AD460">
        <v>542.099999999999</v>
      </c>
      <c r="AE460">
        <v>100</v>
      </c>
      <c r="AF460">
        <v>16.950000000072698</v>
      </c>
    </row>
    <row r="461" spans="27:32">
      <c r="AA461" t="s">
        <v>953</v>
      </c>
      <c r="AC461">
        <v>458</v>
      </c>
      <c r="AD461">
        <v>542.19999999999902</v>
      </c>
      <c r="AE461">
        <v>100</v>
      </c>
      <c r="AF461">
        <v>17.000000000072099</v>
      </c>
    </row>
    <row r="462" spans="27:32">
      <c r="AA462" t="s">
        <v>953</v>
      </c>
      <c r="AC462">
        <v>459</v>
      </c>
      <c r="AD462">
        <v>542.29999999999905</v>
      </c>
      <c r="AE462">
        <v>100</v>
      </c>
      <c r="AF462">
        <v>17.050000000071499</v>
      </c>
    </row>
    <row r="463" spans="27:32">
      <c r="AA463" t="s">
        <v>953</v>
      </c>
      <c r="AC463">
        <v>460</v>
      </c>
      <c r="AD463">
        <v>542.4</v>
      </c>
      <c r="AE463">
        <v>100</v>
      </c>
      <c r="AF463">
        <v>17.100000000070899</v>
      </c>
    </row>
    <row r="464" spans="27:32">
      <c r="AA464" t="s">
        <v>953</v>
      </c>
      <c r="AC464">
        <v>461</v>
      </c>
      <c r="AD464">
        <v>542.5</v>
      </c>
      <c r="AE464">
        <v>100</v>
      </c>
      <c r="AF464">
        <v>17.1500000000703</v>
      </c>
    </row>
    <row r="465" spans="27:33">
      <c r="AA465" t="s">
        <v>953</v>
      </c>
      <c r="AC465">
        <v>462</v>
      </c>
      <c r="AD465">
        <v>542.6</v>
      </c>
      <c r="AE465">
        <v>100</v>
      </c>
      <c r="AF465">
        <v>17.2000000000697</v>
      </c>
    </row>
    <row r="466" spans="27:33">
      <c r="AA466" t="s">
        <v>953</v>
      </c>
      <c r="AC466">
        <v>463</v>
      </c>
      <c r="AD466">
        <v>542.70000000000005</v>
      </c>
      <c r="AE466">
        <v>100</v>
      </c>
      <c r="AF466">
        <v>17.2500000000691</v>
      </c>
    </row>
    <row r="467" spans="27:33">
      <c r="AA467" t="s">
        <v>953</v>
      </c>
      <c r="AC467">
        <v>464</v>
      </c>
      <c r="AD467">
        <v>542.79999999999995</v>
      </c>
      <c r="AE467">
        <v>100</v>
      </c>
      <c r="AF467">
        <v>17.300000000068501</v>
      </c>
      <c r="AG467">
        <v>1.7100000000000001E-2</v>
      </c>
    </row>
    <row r="468" spans="27:33">
      <c r="AA468" t="s">
        <v>953</v>
      </c>
      <c r="AC468">
        <v>465</v>
      </c>
      <c r="AD468">
        <v>542.9</v>
      </c>
      <c r="AE468">
        <v>100</v>
      </c>
      <c r="AF468">
        <v>17.350000000067901</v>
      </c>
    </row>
    <row r="469" spans="27:33">
      <c r="AA469" t="s">
        <v>953</v>
      </c>
      <c r="AC469">
        <v>466</v>
      </c>
      <c r="AD469">
        <v>543</v>
      </c>
      <c r="AE469">
        <v>100</v>
      </c>
      <c r="AF469">
        <v>17.400000000067301</v>
      </c>
    </row>
    <row r="470" spans="27:33">
      <c r="AA470" t="s">
        <v>953</v>
      </c>
      <c r="AC470">
        <v>467</v>
      </c>
      <c r="AD470">
        <v>543.1</v>
      </c>
      <c r="AE470">
        <v>100</v>
      </c>
      <c r="AF470">
        <v>17.450000000066701</v>
      </c>
    </row>
    <row r="471" spans="27:33">
      <c r="AA471" t="s">
        <v>953</v>
      </c>
      <c r="AC471">
        <v>468</v>
      </c>
      <c r="AD471">
        <v>543.20000000000005</v>
      </c>
      <c r="AE471">
        <v>100</v>
      </c>
      <c r="AF471">
        <v>17.500000000066098</v>
      </c>
    </row>
    <row r="472" spans="27:33">
      <c r="AA472" t="s">
        <v>953</v>
      </c>
      <c r="AC472">
        <v>469</v>
      </c>
      <c r="AD472">
        <v>543.29999999999995</v>
      </c>
      <c r="AE472">
        <v>100</v>
      </c>
      <c r="AF472">
        <v>17.550000000065499</v>
      </c>
    </row>
    <row r="473" spans="27:33">
      <c r="AA473" t="s">
        <v>953</v>
      </c>
      <c r="AC473">
        <v>470</v>
      </c>
      <c r="AD473">
        <v>543.4</v>
      </c>
      <c r="AE473">
        <v>100</v>
      </c>
      <c r="AF473">
        <v>17.600000000064899</v>
      </c>
    </row>
    <row r="474" spans="27:33">
      <c r="AA474" t="s">
        <v>953</v>
      </c>
      <c r="AC474">
        <v>471</v>
      </c>
      <c r="AD474">
        <v>543.5</v>
      </c>
      <c r="AE474">
        <v>100</v>
      </c>
      <c r="AF474">
        <v>17.650000000064299</v>
      </c>
    </row>
    <row r="475" spans="27:33">
      <c r="AA475" t="s">
        <v>953</v>
      </c>
      <c r="AC475">
        <v>472</v>
      </c>
      <c r="AD475">
        <v>543.6</v>
      </c>
      <c r="AE475">
        <v>100</v>
      </c>
      <c r="AF475">
        <v>17.700000000063699</v>
      </c>
    </row>
    <row r="476" spans="27:33">
      <c r="AA476" t="s">
        <v>953</v>
      </c>
      <c r="AC476">
        <v>473</v>
      </c>
      <c r="AD476">
        <v>543.70000000000005</v>
      </c>
      <c r="AE476">
        <v>100</v>
      </c>
      <c r="AF476">
        <v>17.7500000000631</v>
      </c>
    </row>
    <row r="477" spans="27:33">
      <c r="AA477" t="s">
        <v>953</v>
      </c>
      <c r="AC477">
        <v>474</v>
      </c>
      <c r="AD477">
        <v>543.79999999999995</v>
      </c>
      <c r="AE477">
        <v>100</v>
      </c>
      <c r="AF477">
        <v>17.8000000000625</v>
      </c>
    </row>
    <row r="478" spans="27:33">
      <c r="AA478" t="s">
        <v>953</v>
      </c>
      <c r="AC478">
        <v>475</v>
      </c>
      <c r="AD478">
        <v>543.9</v>
      </c>
      <c r="AE478">
        <v>100</v>
      </c>
      <c r="AF478">
        <v>17.8500000000619</v>
      </c>
    </row>
    <row r="479" spans="27:33">
      <c r="AA479" t="s">
        <v>953</v>
      </c>
      <c r="AC479">
        <v>476</v>
      </c>
      <c r="AD479">
        <v>544</v>
      </c>
      <c r="AE479">
        <v>100</v>
      </c>
      <c r="AF479">
        <v>17.900000000061301</v>
      </c>
    </row>
    <row r="480" spans="27:33">
      <c r="AA480" t="s">
        <v>953</v>
      </c>
      <c r="AC480">
        <v>477</v>
      </c>
      <c r="AD480">
        <v>544.1</v>
      </c>
      <c r="AE480">
        <v>100</v>
      </c>
      <c r="AF480">
        <v>17.950000000060701</v>
      </c>
    </row>
    <row r="481" spans="27:32">
      <c r="AA481" t="s">
        <v>953</v>
      </c>
      <c r="AC481">
        <v>478</v>
      </c>
      <c r="AD481">
        <v>544.20000000000005</v>
      </c>
      <c r="AE481">
        <v>100</v>
      </c>
      <c r="AF481">
        <v>18.000000000060101</v>
      </c>
    </row>
    <row r="482" spans="27:32">
      <c r="AA482" t="s">
        <v>953</v>
      </c>
      <c r="AC482">
        <v>479</v>
      </c>
      <c r="AD482">
        <v>544.29999999999995</v>
      </c>
      <c r="AE482">
        <v>100</v>
      </c>
      <c r="AF482">
        <v>18.050000000059502</v>
      </c>
    </row>
    <row r="483" spans="27:32">
      <c r="AA483" t="s">
        <v>953</v>
      </c>
      <c r="AC483">
        <v>480</v>
      </c>
      <c r="AD483">
        <v>544.4</v>
      </c>
      <c r="AE483">
        <v>100</v>
      </c>
      <c r="AF483">
        <v>18.100000000058898</v>
      </c>
    </row>
    <row r="484" spans="27:32">
      <c r="AA484" t="s">
        <v>953</v>
      </c>
      <c r="AC484">
        <v>481</v>
      </c>
      <c r="AD484">
        <v>544.5</v>
      </c>
      <c r="AE484">
        <v>100</v>
      </c>
      <c r="AF484">
        <v>18.150000000058299</v>
      </c>
    </row>
    <row r="485" spans="27:32">
      <c r="AA485" t="s">
        <v>953</v>
      </c>
      <c r="AC485">
        <v>482</v>
      </c>
      <c r="AD485">
        <v>544.6</v>
      </c>
      <c r="AE485">
        <v>100</v>
      </c>
      <c r="AF485">
        <v>18.200000000057699</v>
      </c>
    </row>
    <row r="486" spans="27:32">
      <c r="AA486" t="s">
        <v>953</v>
      </c>
      <c r="AC486">
        <v>483</v>
      </c>
      <c r="AD486">
        <v>544.70000000000005</v>
      </c>
      <c r="AE486">
        <v>100</v>
      </c>
      <c r="AF486">
        <v>18.250000000057099</v>
      </c>
    </row>
    <row r="487" spans="27:32">
      <c r="AA487" t="s">
        <v>953</v>
      </c>
      <c r="AC487">
        <v>484</v>
      </c>
      <c r="AD487">
        <v>544.79999999999995</v>
      </c>
      <c r="AE487">
        <v>100</v>
      </c>
      <c r="AF487">
        <v>18.3000000000565</v>
      </c>
    </row>
    <row r="488" spans="27:32">
      <c r="AA488" t="s">
        <v>953</v>
      </c>
      <c r="AC488">
        <v>485</v>
      </c>
      <c r="AD488">
        <v>544.9</v>
      </c>
      <c r="AE488">
        <v>100</v>
      </c>
      <c r="AF488">
        <v>18.3500000000559</v>
      </c>
    </row>
    <row r="489" spans="27:32">
      <c r="AA489" t="s">
        <v>953</v>
      </c>
      <c r="AC489">
        <v>486</v>
      </c>
      <c r="AD489">
        <v>545</v>
      </c>
      <c r="AE489">
        <v>100</v>
      </c>
      <c r="AF489">
        <v>18.4000000000553</v>
      </c>
    </row>
    <row r="490" spans="27:32">
      <c r="AA490" t="s">
        <v>953</v>
      </c>
      <c r="AC490">
        <v>487</v>
      </c>
      <c r="AD490">
        <v>545.1</v>
      </c>
      <c r="AE490">
        <v>100</v>
      </c>
      <c r="AF490">
        <v>18.4500000000547</v>
      </c>
    </row>
    <row r="491" spans="27:32">
      <c r="AA491" t="s">
        <v>953</v>
      </c>
      <c r="AC491">
        <v>488</v>
      </c>
      <c r="AD491">
        <v>545.20000000000005</v>
      </c>
      <c r="AE491">
        <v>100</v>
      </c>
      <c r="AF491">
        <v>18.500000000054101</v>
      </c>
    </row>
    <row r="492" spans="27:32">
      <c r="AA492" t="s">
        <v>953</v>
      </c>
      <c r="AC492">
        <v>489</v>
      </c>
      <c r="AD492">
        <v>545.29999999999995</v>
      </c>
      <c r="AE492">
        <v>100</v>
      </c>
      <c r="AF492">
        <v>18.550000000053501</v>
      </c>
    </row>
    <row r="493" spans="27:32">
      <c r="AA493" t="s">
        <v>953</v>
      </c>
      <c r="AC493">
        <v>490</v>
      </c>
      <c r="AD493">
        <v>545.4</v>
      </c>
      <c r="AE493">
        <v>100</v>
      </c>
      <c r="AF493">
        <v>18.600000000052901</v>
      </c>
    </row>
    <row r="494" spans="27:32">
      <c r="AA494" t="s">
        <v>953</v>
      </c>
      <c r="AC494">
        <v>491</v>
      </c>
      <c r="AD494">
        <v>545.5</v>
      </c>
      <c r="AE494">
        <v>100</v>
      </c>
      <c r="AF494">
        <v>18.650000000052302</v>
      </c>
    </row>
    <row r="495" spans="27:32">
      <c r="AA495" t="s">
        <v>953</v>
      </c>
      <c r="AC495">
        <v>492</v>
      </c>
      <c r="AD495">
        <v>545.6</v>
      </c>
      <c r="AE495">
        <v>100</v>
      </c>
      <c r="AF495">
        <v>18.700000000051698</v>
      </c>
    </row>
    <row r="496" spans="27:32">
      <c r="AA496" t="s">
        <v>953</v>
      </c>
      <c r="AC496">
        <v>493</v>
      </c>
      <c r="AD496">
        <v>545.70000000000095</v>
      </c>
      <c r="AE496">
        <v>100</v>
      </c>
      <c r="AF496">
        <v>18.750000000051099</v>
      </c>
    </row>
    <row r="497" spans="27:32">
      <c r="AA497" t="s">
        <v>953</v>
      </c>
      <c r="AC497">
        <v>494</v>
      </c>
      <c r="AD497">
        <v>545.80000000000098</v>
      </c>
      <c r="AE497">
        <v>100</v>
      </c>
      <c r="AF497">
        <v>18.800000000050499</v>
      </c>
    </row>
    <row r="498" spans="27:32">
      <c r="AA498" t="s">
        <v>953</v>
      </c>
      <c r="AC498">
        <v>495</v>
      </c>
      <c r="AD498">
        <v>545.900000000001</v>
      </c>
      <c r="AE498">
        <v>100</v>
      </c>
      <c r="AF498">
        <v>18.850000000049899</v>
      </c>
    </row>
    <row r="499" spans="27:32">
      <c r="AA499" t="s">
        <v>953</v>
      </c>
      <c r="AC499">
        <v>496</v>
      </c>
      <c r="AD499">
        <v>546.00000000000102</v>
      </c>
      <c r="AE499">
        <v>100</v>
      </c>
      <c r="AF499">
        <v>18.9000000000493</v>
      </c>
    </row>
    <row r="500" spans="27:32">
      <c r="AA500" t="s">
        <v>953</v>
      </c>
      <c r="AC500">
        <v>497</v>
      </c>
      <c r="AD500">
        <v>546.10000000000105</v>
      </c>
      <c r="AE500">
        <v>100</v>
      </c>
      <c r="AF500">
        <v>18.9500000000487</v>
      </c>
    </row>
    <row r="501" spans="27:32">
      <c r="AA501" t="s">
        <v>953</v>
      </c>
      <c r="AC501">
        <v>498</v>
      </c>
      <c r="AD501">
        <v>546.20000000000095</v>
      </c>
      <c r="AE501">
        <v>100</v>
      </c>
      <c r="AF501">
        <v>19.0000000000481</v>
      </c>
    </row>
    <row r="502" spans="27:32">
      <c r="AA502" t="s">
        <v>953</v>
      </c>
      <c r="AC502">
        <v>499</v>
      </c>
      <c r="AD502">
        <v>546.30000000000098</v>
      </c>
      <c r="AE502">
        <v>100</v>
      </c>
      <c r="AF502">
        <v>19.0500000000475</v>
      </c>
    </row>
    <row r="503" spans="27:32">
      <c r="AA503" t="s">
        <v>953</v>
      </c>
      <c r="AC503">
        <v>500</v>
      </c>
      <c r="AD503">
        <v>546.400000000001</v>
      </c>
      <c r="AE503">
        <v>100</v>
      </c>
      <c r="AF503">
        <v>19.100000000046901</v>
      </c>
    </row>
    <row r="504" spans="27:32">
      <c r="AA504" t="s">
        <v>953</v>
      </c>
      <c r="AC504">
        <v>501</v>
      </c>
      <c r="AD504">
        <v>546.50000000000102</v>
      </c>
      <c r="AE504">
        <v>100</v>
      </c>
      <c r="AF504">
        <v>19.150000000046301</v>
      </c>
    </row>
    <row r="505" spans="27:32">
      <c r="AA505" t="s">
        <v>953</v>
      </c>
      <c r="AC505">
        <v>502</v>
      </c>
      <c r="AD505">
        <v>546.60000000000105</v>
      </c>
      <c r="AE505">
        <v>100</v>
      </c>
      <c r="AF505">
        <v>19.200000000045701</v>
      </c>
    </row>
    <row r="506" spans="27:32">
      <c r="AA506" t="s">
        <v>953</v>
      </c>
      <c r="AC506">
        <v>503</v>
      </c>
      <c r="AD506">
        <v>546.70000000000095</v>
      </c>
      <c r="AE506">
        <v>100</v>
      </c>
      <c r="AF506">
        <v>19.250000000045102</v>
      </c>
    </row>
    <row r="507" spans="27:32">
      <c r="AA507" t="s">
        <v>953</v>
      </c>
      <c r="AC507">
        <v>504</v>
      </c>
      <c r="AD507">
        <v>546.80000000000098</v>
      </c>
      <c r="AE507">
        <v>100</v>
      </c>
      <c r="AF507">
        <v>19.300000000044498</v>
      </c>
    </row>
    <row r="508" spans="27:32">
      <c r="AA508" t="s">
        <v>953</v>
      </c>
      <c r="AC508">
        <v>505</v>
      </c>
      <c r="AD508">
        <v>546.900000000001</v>
      </c>
      <c r="AE508">
        <v>100</v>
      </c>
      <c r="AF508">
        <v>19.350000000043899</v>
      </c>
    </row>
    <row r="509" spans="27:32">
      <c r="AA509" t="s">
        <v>953</v>
      </c>
      <c r="AC509">
        <v>506</v>
      </c>
      <c r="AD509">
        <v>547.00000000000102</v>
      </c>
      <c r="AE509">
        <v>100</v>
      </c>
      <c r="AF509">
        <v>19.400000000043299</v>
      </c>
    </row>
    <row r="510" spans="27:32">
      <c r="AA510" t="s">
        <v>953</v>
      </c>
      <c r="AC510">
        <v>507</v>
      </c>
      <c r="AD510">
        <v>547.10000000000105</v>
      </c>
      <c r="AE510">
        <v>100</v>
      </c>
      <c r="AF510">
        <v>19.450000000042699</v>
      </c>
    </row>
    <row r="511" spans="27:32">
      <c r="AA511" t="s">
        <v>953</v>
      </c>
      <c r="AC511">
        <v>508</v>
      </c>
      <c r="AD511">
        <v>547.20000000000095</v>
      </c>
      <c r="AE511">
        <v>100</v>
      </c>
      <c r="AF511">
        <v>19.5000000000421</v>
      </c>
    </row>
    <row r="512" spans="27:32">
      <c r="AA512" t="s">
        <v>953</v>
      </c>
      <c r="AC512">
        <v>509</v>
      </c>
      <c r="AD512">
        <v>547.30000000000098</v>
      </c>
      <c r="AE512">
        <v>100</v>
      </c>
      <c r="AF512">
        <v>19.5500000000415</v>
      </c>
    </row>
    <row r="513" spans="27:32">
      <c r="AA513" t="s">
        <v>953</v>
      </c>
      <c r="AC513">
        <v>510</v>
      </c>
      <c r="AD513">
        <v>547.400000000001</v>
      </c>
      <c r="AE513">
        <v>100</v>
      </c>
      <c r="AF513">
        <v>19.6000000000409</v>
      </c>
    </row>
    <row r="514" spans="27:32">
      <c r="AA514" t="s">
        <v>953</v>
      </c>
      <c r="AC514">
        <v>511</v>
      </c>
      <c r="AD514">
        <v>547.50000000000102</v>
      </c>
      <c r="AE514">
        <v>100</v>
      </c>
      <c r="AF514">
        <v>19.650000000040301</v>
      </c>
    </row>
    <row r="515" spans="27:32">
      <c r="AA515" t="s">
        <v>953</v>
      </c>
      <c r="AC515">
        <v>512</v>
      </c>
      <c r="AD515">
        <v>547.60000000000105</v>
      </c>
      <c r="AE515">
        <v>100</v>
      </c>
      <c r="AF515">
        <v>19.700000000039701</v>
      </c>
    </row>
    <row r="516" spans="27:32">
      <c r="AA516" t="s">
        <v>953</v>
      </c>
      <c r="AC516">
        <v>513</v>
      </c>
      <c r="AD516">
        <v>547.70000000000095</v>
      </c>
      <c r="AE516">
        <v>100</v>
      </c>
      <c r="AF516">
        <v>19.750000000039101</v>
      </c>
    </row>
    <row r="517" spans="27:32">
      <c r="AA517" t="s">
        <v>953</v>
      </c>
      <c r="AC517">
        <v>514</v>
      </c>
      <c r="AD517">
        <v>547.80000000000098</v>
      </c>
      <c r="AE517">
        <v>100</v>
      </c>
      <c r="AF517">
        <v>19.800000000038501</v>
      </c>
    </row>
    <row r="518" spans="27:32">
      <c r="AA518" t="s">
        <v>953</v>
      </c>
      <c r="AC518">
        <v>515</v>
      </c>
      <c r="AD518">
        <v>547.900000000001</v>
      </c>
      <c r="AE518">
        <v>100</v>
      </c>
      <c r="AF518">
        <v>19.850000000037902</v>
      </c>
    </row>
    <row r="519" spans="27:32">
      <c r="AA519" t="s">
        <v>953</v>
      </c>
      <c r="AC519">
        <v>516</v>
      </c>
      <c r="AD519">
        <v>548.00000000000102</v>
      </c>
      <c r="AE519">
        <v>100</v>
      </c>
      <c r="AF519">
        <v>19.900000000037299</v>
      </c>
    </row>
    <row r="520" spans="27:32">
      <c r="AA520" t="s">
        <v>953</v>
      </c>
      <c r="AC520">
        <v>517</v>
      </c>
      <c r="AD520">
        <v>548.10000000000105</v>
      </c>
      <c r="AE520">
        <v>100</v>
      </c>
      <c r="AF520">
        <v>19.950000000036699</v>
      </c>
    </row>
    <row r="521" spans="27:32">
      <c r="AA521" t="s">
        <v>953</v>
      </c>
      <c r="AC521">
        <v>518</v>
      </c>
      <c r="AD521">
        <v>548.20000000000095</v>
      </c>
      <c r="AE521">
        <v>100</v>
      </c>
      <c r="AF521">
        <v>20.000000000036099</v>
      </c>
    </row>
    <row r="522" spans="27:32">
      <c r="AA522" t="s">
        <v>953</v>
      </c>
      <c r="AC522">
        <v>519</v>
      </c>
      <c r="AD522">
        <v>548.30000000000098</v>
      </c>
      <c r="AE522">
        <v>100</v>
      </c>
      <c r="AF522">
        <v>20.050000000035499</v>
      </c>
    </row>
    <row r="523" spans="27:32">
      <c r="AA523" t="s">
        <v>953</v>
      </c>
      <c r="AC523">
        <v>520</v>
      </c>
      <c r="AD523">
        <v>548.400000000001</v>
      </c>
      <c r="AE523">
        <v>100</v>
      </c>
      <c r="AF523">
        <v>20.1000000000349</v>
      </c>
    </row>
    <row r="524" spans="27:32">
      <c r="AA524" t="s">
        <v>953</v>
      </c>
      <c r="AC524">
        <v>521</v>
      </c>
      <c r="AD524">
        <v>548.50000000000102</v>
      </c>
      <c r="AE524">
        <v>100</v>
      </c>
      <c r="AF524">
        <v>20.1500000000343</v>
      </c>
    </row>
    <row r="525" spans="27:32">
      <c r="AA525" t="s">
        <v>953</v>
      </c>
      <c r="AC525">
        <v>522</v>
      </c>
      <c r="AD525">
        <v>548.60000000000105</v>
      </c>
      <c r="AE525">
        <v>100</v>
      </c>
      <c r="AF525">
        <v>20.2000000000337</v>
      </c>
    </row>
    <row r="526" spans="27:32">
      <c r="AA526" t="s">
        <v>953</v>
      </c>
      <c r="AC526">
        <v>523</v>
      </c>
      <c r="AD526">
        <v>548.70000000000095</v>
      </c>
      <c r="AE526">
        <v>100</v>
      </c>
      <c r="AF526">
        <v>20.250000000033101</v>
      </c>
    </row>
    <row r="527" spans="27:32">
      <c r="AA527" t="s">
        <v>953</v>
      </c>
      <c r="AC527">
        <v>524</v>
      </c>
      <c r="AD527">
        <v>548.80000000000098</v>
      </c>
      <c r="AE527">
        <v>100</v>
      </c>
      <c r="AF527">
        <v>20.300000000032501</v>
      </c>
    </row>
    <row r="528" spans="27:32">
      <c r="AA528" t="s">
        <v>953</v>
      </c>
      <c r="AC528">
        <v>525</v>
      </c>
      <c r="AD528">
        <v>548.900000000001</v>
      </c>
      <c r="AE528">
        <v>100</v>
      </c>
      <c r="AF528">
        <v>20.350000000031901</v>
      </c>
    </row>
    <row r="529" spans="27:32">
      <c r="AA529" t="s">
        <v>953</v>
      </c>
      <c r="AC529">
        <v>526</v>
      </c>
      <c r="AD529">
        <v>549.00000000000102</v>
      </c>
      <c r="AE529">
        <v>100</v>
      </c>
      <c r="AF529">
        <v>20.400000000031302</v>
      </c>
    </row>
    <row r="530" spans="27:32">
      <c r="AA530" t="s">
        <v>953</v>
      </c>
      <c r="AC530">
        <v>527</v>
      </c>
      <c r="AD530">
        <v>549.10000000000105</v>
      </c>
      <c r="AE530">
        <v>100</v>
      </c>
      <c r="AF530">
        <v>20.450000000030698</v>
      </c>
    </row>
    <row r="531" spans="27:32">
      <c r="AA531" t="s">
        <v>953</v>
      </c>
      <c r="AC531">
        <v>528</v>
      </c>
      <c r="AD531">
        <v>549.20000000000095</v>
      </c>
      <c r="AE531">
        <v>100</v>
      </c>
      <c r="AF531">
        <v>20.500000000030099</v>
      </c>
    </row>
    <row r="532" spans="27:32">
      <c r="AA532" t="s">
        <v>953</v>
      </c>
      <c r="AC532">
        <v>529</v>
      </c>
      <c r="AD532">
        <v>549.30000000000098</v>
      </c>
      <c r="AE532">
        <v>100</v>
      </c>
      <c r="AF532">
        <v>20.550000000029499</v>
      </c>
    </row>
    <row r="533" spans="27:32">
      <c r="AA533" t="s">
        <v>953</v>
      </c>
      <c r="AC533">
        <v>530</v>
      </c>
      <c r="AD533">
        <v>549.400000000001</v>
      </c>
      <c r="AE533">
        <v>100</v>
      </c>
      <c r="AF533">
        <v>20.600000000028899</v>
      </c>
    </row>
    <row r="534" spans="27:32">
      <c r="AA534" t="s">
        <v>953</v>
      </c>
      <c r="AC534">
        <v>531</v>
      </c>
      <c r="AD534">
        <v>549.50000000000102</v>
      </c>
      <c r="AE534">
        <v>100</v>
      </c>
      <c r="AF534">
        <v>20.650000000028299</v>
      </c>
    </row>
    <row r="535" spans="27:32">
      <c r="AA535" t="s">
        <v>953</v>
      </c>
      <c r="AC535">
        <v>532</v>
      </c>
      <c r="AD535">
        <v>549.60000000000105</v>
      </c>
      <c r="AE535">
        <v>100</v>
      </c>
      <c r="AF535">
        <v>20.7000000000277</v>
      </c>
    </row>
    <row r="536" spans="27:32">
      <c r="AA536" t="s">
        <v>953</v>
      </c>
      <c r="AC536">
        <v>533</v>
      </c>
      <c r="AD536">
        <v>549.70000000000095</v>
      </c>
      <c r="AE536">
        <v>100</v>
      </c>
      <c r="AF536">
        <v>20.7500000000271</v>
      </c>
    </row>
    <row r="537" spans="27:32">
      <c r="AA537" t="s">
        <v>953</v>
      </c>
      <c r="AC537">
        <v>534</v>
      </c>
      <c r="AD537">
        <v>549.80000000000098</v>
      </c>
      <c r="AE537">
        <v>100</v>
      </c>
      <c r="AF537">
        <v>20.8000000000265</v>
      </c>
    </row>
    <row r="538" spans="27:32">
      <c r="AA538" t="s">
        <v>953</v>
      </c>
      <c r="AC538">
        <v>535</v>
      </c>
      <c r="AD538">
        <v>549.900000000001</v>
      </c>
      <c r="AE538">
        <v>100</v>
      </c>
      <c r="AF538">
        <v>20.850000000025901</v>
      </c>
    </row>
    <row r="539" spans="27:32">
      <c r="AA539" t="s">
        <v>953</v>
      </c>
      <c r="AC539">
        <v>536</v>
      </c>
      <c r="AD539">
        <v>550.00000000000102</v>
      </c>
      <c r="AE539">
        <v>100</v>
      </c>
      <c r="AF539">
        <v>20.900000000025301</v>
      </c>
    </row>
    <row r="540" spans="27:32">
      <c r="AA540" t="s">
        <v>953</v>
      </c>
      <c r="AC540">
        <v>537</v>
      </c>
      <c r="AD540">
        <v>550.10000000000196</v>
      </c>
      <c r="AE540">
        <v>100</v>
      </c>
      <c r="AF540">
        <v>20.950000000024701</v>
      </c>
    </row>
    <row r="541" spans="27:32">
      <c r="AA541" t="s">
        <v>953</v>
      </c>
      <c r="AC541">
        <v>538</v>
      </c>
      <c r="AD541">
        <v>550.20000000000198</v>
      </c>
      <c r="AE541">
        <v>100</v>
      </c>
      <c r="AF541">
        <v>21.000000000024102</v>
      </c>
    </row>
    <row r="542" spans="27:32">
      <c r="AA542" t="s">
        <v>953</v>
      </c>
      <c r="AC542">
        <v>539</v>
      </c>
      <c r="AD542">
        <v>550.300000000002</v>
      </c>
      <c r="AE542">
        <v>100</v>
      </c>
      <c r="AF542">
        <v>21.050000000023498</v>
      </c>
    </row>
    <row r="543" spans="27:32">
      <c r="AA543" t="s">
        <v>953</v>
      </c>
      <c r="AC543">
        <v>540</v>
      </c>
      <c r="AD543">
        <v>550.40000000000202</v>
      </c>
      <c r="AE543">
        <v>100</v>
      </c>
      <c r="AF543">
        <v>21.100000000022899</v>
      </c>
    </row>
    <row r="544" spans="27:32">
      <c r="AA544" t="s">
        <v>953</v>
      </c>
      <c r="AC544">
        <v>541</v>
      </c>
      <c r="AD544">
        <v>550.50000000000205</v>
      </c>
      <c r="AE544">
        <v>100</v>
      </c>
      <c r="AF544">
        <v>21.150000000022299</v>
      </c>
    </row>
    <row r="545" spans="27:32">
      <c r="AA545" t="s">
        <v>953</v>
      </c>
      <c r="AC545">
        <v>542</v>
      </c>
      <c r="AD545">
        <v>550.60000000000196</v>
      </c>
      <c r="AE545">
        <v>100</v>
      </c>
      <c r="AF545">
        <v>21.200000000021699</v>
      </c>
    </row>
    <row r="546" spans="27:32">
      <c r="AA546" t="s">
        <v>953</v>
      </c>
      <c r="AC546">
        <v>543</v>
      </c>
      <c r="AD546">
        <v>550.70000000000198</v>
      </c>
      <c r="AE546">
        <v>100</v>
      </c>
      <c r="AF546">
        <v>21.2500000000211</v>
      </c>
    </row>
    <row r="547" spans="27:32">
      <c r="AA547" t="s">
        <v>953</v>
      </c>
      <c r="AC547">
        <v>544</v>
      </c>
      <c r="AD547">
        <v>550.800000000002</v>
      </c>
      <c r="AE547">
        <v>100</v>
      </c>
      <c r="AF547">
        <v>21.3000000000205</v>
      </c>
    </row>
    <row r="548" spans="27:32">
      <c r="AA548" t="s">
        <v>953</v>
      </c>
      <c r="AC548">
        <v>545</v>
      </c>
      <c r="AD548">
        <v>550.90000000000202</v>
      </c>
      <c r="AE548">
        <v>100</v>
      </c>
      <c r="AF548">
        <v>21.3500000000199</v>
      </c>
    </row>
    <row r="549" spans="27:32">
      <c r="AA549" t="s">
        <v>953</v>
      </c>
      <c r="AC549">
        <v>546</v>
      </c>
      <c r="AD549">
        <v>551.00000000000205</v>
      </c>
      <c r="AE549">
        <v>100</v>
      </c>
      <c r="AF549">
        <v>21.4000000000193</v>
      </c>
    </row>
    <row r="550" spans="27:32">
      <c r="AA550" t="s">
        <v>953</v>
      </c>
      <c r="AC550">
        <v>547</v>
      </c>
      <c r="AD550">
        <v>551.10000000000196</v>
      </c>
      <c r="AE550">
        <v>100</v>
      </c>
      <c r="AF550">
        <v>21.450000000018701</v>
      </c>
    </row>
    <row r="551" spans="27:32">
      <c r="AA551" t="s">
        <v>953</v>
      </c>
      <c r="AC551">
        <v>548</v>
      </c>
      <c r="AD551">
        <v>551.20000000000198</v>
      </c>
      <c r="AE551">
        <v>100</v>
      </c>
      <c r="AF551">
        <v>21.500000000018101</v>
      </c>
    </row>
    <row r="552" spans="27:32">
      <c r="AA552" t="s">
        <v>953</v>
      </c>
      <c r="AC552">
        <v>549</v>
      </c>
      <c r="AD552">
        <v>551.300000000002</v>
      </c>
      <c r="AE552">
        <v>100</v>
      </c>
      <c r="AF552">
        <v>21.550000000017501</v>
      </c>
    </row>
    <row r="553" spans="27:32">
      <c r="AA553" t="s">
        <v>953</v>
      </c>
      <c r="AC553">
        <v>550</v>
      </c>
      <c r="AD553">
        <v>551.40000000000202</v>
      </c>
      <c r="AE553">
        <v>100</v>
      </c>
      <c r="AF553">
        <v>21.600000000016902</v>
      </c>
    </row>
    <row r="554" spans="27:32">
      <c r="AA554" t="s">
        <v>953</v>
      </c>
      <c r="AC554">
        <v>551</v>
      </c>
      <c r="AD554">
        <v>551.50000000000205</v>
      </c>
      <c r="AE554">
        <v>100</v>
      </c>
      <c r="AF554">
        <v>21.650000000016298</v>
      </c>
    </row>
    <row r="555" spans="27:32">
      <c r="AA555" t="s">
        <v>953</v>
      </c>
      <c r="AC555">
        <v>552</v>
      </c>
      <c r="AD555">
        <v>551.60000000000196</v>
      </c>
      <c r="AE555">
        <v>100</v>
      </c>
      <c r="AF555">
        <v>21.700000000015699</v>
      </c>
    </row>
    <row r="556" spans="27:32">
      <c r="AA556" t="s">
        <v>953</v>
      </c>
      <c r="AC556">
        <v>553</v>
      </c>
      <c r="AD556">
        <v>551.70000000000198</v>
      </c>
      <c r="AE556">
        <v>100</v>
      </c>
      <c r="AF556">
        <v>21.750000000015099</v>
      </c>
    </row>
    <row r="557" spans="27:32">
      <c r="AA557" t="s">
        <v>953</v>
      </c>
      <c r="AC557">
        <v>554</v>
      </c>
      <c r="AD557">
        <v>551.800000000002</v>
      </c>
      <c r="AE557">
        <v>100</v>
      </c>
      <c r="AF557">
        <v>21.800000000014499</v>
      </c>
    </row>
    <row r="558" spans="27:32">
      <c r="AA558" t="s">
        <v>953</v>
      </c>
      <c r="AC558">
        <v>555</v>
      </c>
      <c r="AD558">
        <v>551.90000000000202</v>
      </c>
      <c r="AE558">
        <v>100</v>
      </c>
      <c r="AF558">
        <v>21.8500000000139</v>
      </c>
    </row>
    <row r="559" spans="27:32">
      <c r="AA559" t="s">
        <v>953</v>
      </c>
      <c r="AC559">
        <v>556</v>
      </c>
      <c r="AD559">
        <v>552.00000000000205</v>
      </c>
      <c r="AE559">
        <v>100</v>
      </c>
      <c r="AF559">
        <v>21.9000000000133</v>
      </c>
    </row>
    <row r="560" spans="27:32">
      <c r="AA560" t="s">
        <v>953</v>
      </c>
      <c r="AC560">
        <v>557</v>
      </c>
      <c r="AD560">
        <v>552.10000000000196</v>
      </c>
      <c r="AE560">
        <v>100</v>
      </c>
      <c r="AF560">
        <v>21.9500000000127</v>
      </c>
    </row>
    <row r="561" spans="27:32">
      <c r="AA561" t="s">
        <v>953</v>
      </c>
      <c r="AC561">
        <v>558</v>
      </c>
      <c r="AD561">
        <v>552.20000000000198</v>
      </c>
      <c r="AE561">
        <v>100</v>
      </c>
      <c r="AF561">
        <v>22.000000000012101</v>
      </c>
    </row>
    <row r="562" spans="27:32">
      <c r="AA562" t="s">
        <v>953</v>
      </c>
      <c r="AC562">
        <v>559</v>
      </c>
      <c r="AD562">
        <v>552.300000000002</v>
      </c>
      <c r="AE562">
        <v>100</v>
      </c>
      <c r="AF562">
        <v>21.9500000000127</v>
      </c>
    </row>
    <row r="563" spans="27:32">
      <c r="AA563" t="s">
        <v>953</v>
      </c>
      <c r="AC563">
        <v>560</v>
      </c>
      <c r="AD563">
        <v>552.40000000000202</v>
      </c>
      <c r="AE563">
        <v>100</v>
      </c>
      <c r="AF563">
        <v>21.9000000000133</v>
      </c>
    </row>
    <row r="564" spans="27:32">
      <c r="AA564" t="s">
        <v>953</v>
      </c>
      <c r="AC564">
        <v>561</v>
      </c>
      <c r="AD564">
        <v>552.50000000000205</v>
      </c>
      <c r="AE564">
        <v>100</v>
      </c>
      <c r="AF564">
        <v>21.8500000000138</v>
      </c>
    </row>
    <row r="565" spans="27:32">
      <c r="AA565" t="s">
        <v>953</v>
      </c>
      <c r="AC565">
        <v>562</v>
      </c>
      <c r="AD565">
        <v>552.60000000000196</v>
      </c>
      <c r="AE565">
        <v>100</v>
      </c>
      <c r="AF565">
        <v>21.8000000000144</v>
      </c>
    </row>
    <row r="566" spans="27:32">
      <c r="AA566" t="s">
        <v>953</v>
      </c>
      <c r="AC566">
        <v>563</v>
      </c>
      <c r="AD566">
        <v>552.70000000000198</v>
      </c>
      <c r="AE566">
        <v>100</v>
      </c>
      <c r="AF566">
        <v>21.750000000015</v>
      </c>
    </row>
    <row r="567" spans="27:32">
      <c r="AA567" t="s">
        <v>953</v>
      </c>
      <c r="AC567">
        <v>564</v>
      </c>
      <c r="AD567">
        <v>552.800000000002</v>
      </c>
      <c r="AE567">
        <v>100</v>
      </c>
      <c r="AF567">
        <v>21.700000000015599</v>
      </c>
    </row>
    <row r="568" spans="27:32">
      <c r="AA568" t="s">
        <v>953</v>
      </c>
      <c r="AC568">
        <v>565</v>
      </c>
      <c r="AD568">
        <v>552.90000000000202</v>
      </c>
      <c r="AE568">
        <v>100</v>
      </c>
      <c r="AF568">
        <v>21.650000000016199</v>
      </c>
    </row>
    <row r="569" spans="27:32">
      <c r="AA569" t="s">
        <v>953</v>
      </c>
      <c r="AC569">
        <v>566</v>
      </c>
      <c r="AD569">
        <v>553.00000000000205</v>
      </c>
      <c r="AE569">
        <v>100</v>
      </c>
      <c r="AF569">
        <v>21.600000000016799</v>
      </c>
    </row>
    <row r="570" spans="27:32">
      <c r="AA570" t="s">
        <v>953</v>
      </c>
      <c r="AC570">
        <v>567</v>
      </c>
      <c r="AD570">
        <v>553.10000000000196</v>
      </c>
      <c r="AE570">
        <v>100</v>
      </c>
      <c r="AF570">
        <v>21.550000000017398</v>
      </c>
    </row>
    <row r="571" spans="27:32">
      <c r="AA571" t="s">
        <v>953</v>
      </c>
      <c r="AC571">
        <v>568</v>
      </c>
      <c r="AD571">
        <v>553.20000000000198</v>
      </c>
      <c r="AE571">
        <v>100</v>
      </c>
      <c r="AF571">
        <v>21.500000000018002</v>
      </c>
    </row>
    <row r="572" spans="27:32">
      <c r="AA572" t="s">
        <v>953</v>
      </c>
      <c r="AC572">
        <v>569</v>
      </c>
      <c r="AD572">
        <v>553.300000000002</v>
      </c>
      <c r="AE572">
        <v>100</v>
      </c>
      <c r="AF572">
        <v>21.450000000018601</v>
      </c>
    </row>
    <row r="573" spans="27:32">
      <c r="AA573" t="s">
        <v>953</v>
      </c>
      <c r="AC573">
        <v>570</v>
      </c>
      <c r="AD573">
        <v>553.40000000000202</v>
      </c>
      <c r="AE573">
        <v>100</v>
      </c>
      <c r="AF573">
        <v>21.400000000019201</v>
      </c>
    </row>
    <row r="574" spans="27:32">
      <c r="AA574" t="s">
        <v>953</v>
      </c>
      <c r="AC574">
        <v>571</v>
      </c>
      <c r="AD574">
        <v>553.50000000000205</v>
      </c>
      <c r="AE574">
        <v>100</v>
      </c>
      <c r="AF574">
        <v>21.350000000019801</v>
      </c>
    </row>
    <row r="575" spans="27:32">
      <c r="AA575" t="s">
        <v>953</v>
      </c>
      <c r="AC575">
        <v>572</v>
      </c>
      <c r="AD575">
        <v>553.60000000000196</v>
      </c>
      <c r="AE575">
        <v>100</v>
      </c>
      <c r="AF575">
        <v>21.3000000000204</v>
      </c>
    </row>
    <row r="576" spans="27:32">
      <c r="AA576" t="s">
        <v>953</v>
      </c>
      <c r="AC576">
        <v>573</v>
      </c>
      <c r="AD576">
        <v>553.70000000000198</v>
      </c>
      <c r="AE576">
        <v>100</v>
      </c>
      <c r="AF576">
        <v>21.250000000021</v>
      </c>
    </row>
    <row r="577" spans="27:32">
      <c r="AA577" t="s">
        <v>953</v>
      </c>
      <c r="AC577">
        <v>574</v>
      </c>
      <c r="AD577">
        <v>553.800000000002</v>
      </c>
      <c r="AE577">
        <v>100</v>
      </c>
      <c r="AF577">
        <v>21.2000000000216</v>
      </c>
    </row>
    <row r="578" spans="27:32">
      <c r="AA578" t="s">
        <v>953</v>
      </c>
      <c r="AC578">
        <v>575</v>
      </c>
      <c r="AD578">
        <v>553.90000000000202</v>
      </c>
      <c r="AE578">
        <v>100</v>
      </c>
      <c r="AF578">
        <v>21.150000000022199</v>
      </c>
    </row>
    <row r="579" spans="27:32">
      <c r="AA579" t="s">
        <v>953</v>
      </c>
      <c r="AC579">
        <v>576</v>
      </c>
      <c r="AD579">
        <v>554.00000000000205</v>
      </c>
      <c r="AE579">
        <v>100</v>
      </c>
      <c r="AF579">
        <v>21.100000000022799</v>
      </c>
    </row>
    <row r="580" spans="27:32">
      <c r="AA580" t="s">
        <v>953</v>
      </c>
      <c r="AC580">
        <v>577</v>
      </c>
      <c r="AD580">
        <v>554.10000000000196</v>
      </c>
      <c r="AE580">
        <v>100</v>
      </c>
      <c r="AF580">
        <v>21.050000000023399</v>
      </c>
    </row>
    <row r="581" spans="27:32">
      <c r="AA581" t="s">
        <v>953</v>
      </c>
      <c r="AC581">
        <v>578</v>
      </c>
      <c r="AD581">
        <v>554.20000000000198</v>
      </c>
      <c r="AE581">
        <v>100</v>
      </c>
      <c r="AF581">
        <v>21.000000000023999</v>
      </c>
    </row>
    <row r="582" spans="27:32">
      <c r="AA582" t="s">
        <v>953</v>
      </c>
      <c r="AC582">
        <v>579</v>
      </c>
      <c r="AD582">
        <v>554.300000000002</v>
      </c>
      <c r="AE582">
        <v>100</v>
      </c>
      <c r="AF582">
        <v>20.950000000024598</v>
      </c>
    </row>
    <row r="583" spans="27:32">
      <c r="AA583" t="s">
        <v>953</v>
      </c>
      <c r="AC583">
        <v>580</v>
      </c>
      <c r="AD583">
        <v>554.40000000000202</v>
      </c>
      <c r="AE583">
        <v>100</v>
      </c>
      <c r="AF583">
        <v>20.900000000025202</v>
      </c>
    </row>
    <row r="584" spans="27:32">
      <c r="AA584" t="s">
        <v>953</v>
      </c>
      <c r="AC584">
        <v>581</v>
      </c>
      <c r="AD584">
        <v>554.50000000000296</v>
      </c>
      <c r="AE584">
        <v>100</v>
      </c>
      <c r="AF584">
        <v>20.850000000025801</v>
      </c>
    </row>
    <row r="585" spans="27:32">
      <c r="AA585" t="s">
        <v>953</v>
      </c>
      <c r="AC585">
        <v>582</v>
      </c>
      <c r="AD585">
        <v>554.60000000000298</v>
      </c>
      <c r="AE585">
        <v>100</v>
      </c>
      <c r="AF585">
        <v>20.800000000026401</v>
      </c>
    </row>
    <row r="586" spans="27:32">
      <c r="AA586" t="s">
        <v>953</v>
      </c>
      <c r="AC586">
        <v>583</v>
      </c>
      <c r="AD586">
        <v>554.700000000003</v>
      </c>
      <c r="AE586">
        <v>100</v>
      </c>
      <c r="AF586">
        <v>20.750000000027001</v>
      </c>
    </row>
    <row r="587" spans="27:32">
      <c r="AA587" t="s">
        <v>953</v>
      </c>
      <c r="AC587">
        <v>584</v>
      </c>
      <c r="AD587">
        <v>554.80000000000302</v>
      </c>
      <c r="AE587">
        <v>100</v>
      </c>
      <c r="AF587">
        <v>20.7000000000276</v>
      </c>
    </row>
    <row r="588" spans="27:32">
      <c r="AA588" t="s">
        <v>953</v>
      </c>
      <c r="AC588">
        <v>585</v>
      </c>
      <c r="AD588">
        <v>554.90000000000305</v>
      </c>
      <c r="AE588">
        <v>100</v>
      </c>
      <c r="AF588">
        <v>20.6500000000282</v>
      </c>
    </row>
    <row r="589" spans="27:32">
      <c r="AA589" t="s">
        <v>953</v>
      </c>
      <c r="AC589">
        <v>586</v>
      </c>
      <c r="AD589">
        <v>555.00000000000296</v>
      </c>
      <c r="AE589">
        <v>100</v>
      </c>
      <c r="AF589">
        <v>20.6000000000288</v>
      </c>
    </row>
    <row r="590" spans="27:32">
      <c r="AA590" t="s">
        <v>953</v>
      </c>
      <c r="AC590">
        <v>587</v>
      </c>
      <c r="AD590">
        <v>555.10000000000298</v>
      </c>
      <c r="AE590">
        <v>100</v>
      </c>
      <c r="AF590">
        <v>20.550000000029399</v>
      </c>
    </row>
    <row r="591" spans="27:32">
      <c r="AA591" t="s">
        <v>953</v>
      </c>
      <c r="AC591">
        <v>588</v>
      </c>
      <c r="AD591">
        <v>555.200000000003</v>
      </c>
      <c r="AE591">
        <v>100</v>
      </c>
      <c r="AF591">
        <v>20.500000000029999</v>
      </c>
    </row>
    <row r="592" spans="27:32">
      <c r="AA592" t="s">
        <v>953</v>
      </c>
      <c r="AC592">
        <v>589</v>
      </c>
      <c r="AD592">
        <v>555.30000000000302</v>
      </c>
      <c r="AE592">
        <v>100</v>
      </c>
      <c r="AF592">
        <v>20.450000000030599</v>
      </c>
    </row>
    <row r="593" spans="27:32">
      <c r="AA593" t="s">
        <v>953</v>
      </c>
      <c r="AC593">
        <v>590</v>
      </c>
      <c r="AD593">
        <v>555.40000000000305</v>
      </c>
      <c r="AE593">
        <v>100</v>
      </c>
      <c r="AF593">
        <v>20.400000000031199</v>
      </c>
    </row>
    <row r="594" spans="27:32">
      <c r="AA594" t="s">
        <v>953</v>
      </c>
      <c r="AC594">
        <v>591</v>
      </c>
      <c r="AD594">
        <v>555.50000000000296</v>
      </c>
      <c r="AE594">
        <v>100</v>
      </c>
      <c r="AF594">
        <v>20.350000000031802</v>
      </c>
    </row>
    <row r="595" spans="27:32">
      <c r="AA595" t="s">
        <v>953</v>
      </c>
      <c r="AC595">
        <v>592</v>
      </c>
      <c r="AD595">
        <v>555.60000000000298</v>
      </c>
      <c r="AE595">
        <v>100</v>
      </c>
      <c r="AF595">
        <v>20.300000000032401</v>
      </c>
    </row>
    <row r="596" spans="27:32">
      <c r="AA596" t="s">
        <v>953</v>
      </c>
      <c r="AC596">
        <v>593</v>
      </c>
      <c r="AD596">
        <v>555.700000000003</v>
      </c>
      <c r="AE596">
        <v>100</v>
      </c>
      <c r="AF596">
        <v>20.250000000033001</v>
      </c>
    </row>
    <row r="597" spans="27:32">
      <c r="AA597" t="s">
        <v>953</v>
      </c>
      <c r="AC597">
        <v>594</v>
      </c>
      <c r="AD597">
        <v>555.80000000000302</v>
      </c>
      <c r="AE597">
        <v>100</v>
      </c>
      <c r="AF597">
        <v>20.200000000033601</v>
      </c>
    </row>
    <row r="598" spans="27:32">
      <c r="AA598" t="s">
        <v>953</v>
      </c>
      <c r="AC598">
        <v>595</v>
      </c>
      <c r="AD598">
        <v>555.90000000000305</v>
      </c>
      <c r="AE598">
        <v>100</v>
      </c>
      <c r="AF598">
        <v>20.150000000034201</v>
      </c>
    </row>
    <row r="599" spans="27:32">
      <c r="AA599" t="s">
        <v>953</v>
      </c>
      <c r="AC599">
        <v>596</v>
      </c>
      <c r="AD599">
        <v>556.00000000000296</v>
      </c>
      <c r="AE599">
        <v>100</v>
      </c>
      <c r="AF599">
        <v>20.1000000000348</v>
      </c>
    </row>
    <row r="600" spans="27:32">
      <c r="AA600" t="s">
        <v>953</v>
      </c>
      <c r="AC600">
        <v>597</v>
      </c>
      <c r="AD600">
        <v>556.10000000000298</v>
      </c>
      <c r="AE600">
        <v>100</v>
      </c>
      <c r="AF600">
        <v>20.0500000000354</v>
      </c>
    </row>
    <row r="601" spans="27:32">
      <c r="AA601" t="s">
        <v>953</v>
      </c>
      <c r="AC601">
        <v>598</v>
      </c>
      <c r="AD601">
        <v>556.200000000003</v>
      </c>
      <c r="AE601">
        <v>100</v>
      </c>
      <c r="AF601">
        <v>20.000000000036</v>
      </c>
    </row>
    <row r="602" spans="27:32">
      <c r="AA602" t="s">
        <v>953</v>
      </c>
      <c r="AC602">
        <v>599</v>
      </c>
      <c r="AD602">
        <v>556.30000000000302</v>
      </c>
      <c r="AE602">
        <v>100</v>
      </c>
      <c r="AF602">
        <v>19.950000000036599</v>
      </c>
    </row>
    <row r="603" spans="27:32">
      <c r="AA603" t="s">
        <v>953</v>
      </c>
      <c r="AC603">
        <v>600</v>
      </c>
      <c r="AD603">
        <v>556.40000000000305</v>
      </c>
      <c r="AE603">
        <v>100</v>
      </c>
      <c r="AF603">
        <v>19.900000000037199</v>
      </c>
    </row>
    <row r="604" spans="27:32">
      <c r="AA604" t="s">
        <v>953</v>
      </c>
      <c r="AC604">
        <v>601</v>
      </c>
      <c r="AD604">
        <v>556.50000000000296</v>
      </c>
      <c r="AE604">
        <v>100</v>
      </c>
      <c r="AF604">
        <v>19.850000000037799</v>
      </c>
    </row>
    <row r="605" spans="27:32">
      <c r="AA605" t="s">
        <v>953</v>
      </c>
      <c r="AC605">
        <v>602</v>
      </c>
      <c r="AD605">
        <v>556.60000000000298</v>
      </c>
      <c r="AE605">
        <v>100</v>
      </c>
      <c r="AF605">
        <v>19.800000000038398</v>
      </c>
    </row>
    <row r="606" spans="27:32">
      <c r="AA606" t="s">
        <v>953</v>
      </c>
      <c r="AC606">
        <v>603</v>
      </c>
      <c r="AD606">
        <v>556.700000000003</v>
      </c>
      <c r="AE606">
        <v>100</v>
      </c>
      <c r="AF606">
        <v>19.750000000039002</v>
      </c>
    </row>
    <row r="607" spans="27:32">
      <c r="AA607" t="s">
        <v>953</v>
      </c>
      <c r="AC607">
        <v>604</v>
      </c>
      <c r="AD607">
        <v>556.80000000000302</v>
      </c>
      <c r="AE607">
        <v>100</v>
      </c>
      <c r="AF607">
        <v>19.700000000039601</v>
      </c>
    </row>
    <row r="608" spans="27:32">
      <c r="AA608" t="s">
        <v>953</v>
      </c>
      <c r="AC608">
        <v>605</v>
      </c>
      <c r="AD608">
        <v>556.90000000000305</v>
      </c>
      <c r="AE608">
        <v>100</v>
      </c>
      <c r="AF608">
        <v>19.650000000040201</v>
      </c>
    </row>
    <row r="609" spans="27:32">
      <c r="AA609" t="s">
        <v>953</v>
      </c>
      <c r="AC609">
        <v>606</v>
      </c>
      <c r="AD609">
        <v>557.00000000000296</v>
      </c>
      <c r="AE609">
        <v>100</v>
      </c>
      <c r="AF609">
        <v>19.600000000040801</v>
      </c>
    </row>
    <row r="610" spans="27:32">
      <c r="AA610" t="s">
        <v>953</v>
      </c>
      <c r="AC610">
        <v>607</v>
      </c>
      <c r="AD610">
        <v>557.10000000000298</v>
      </c>
      <c r="AE610">
        <v>100</v>
      </c>
      <c r="AF610">
        <v>19.5500000000414</v>
      </c>
    </row>
    <row r="611" spans="27:32">
      <c r="AA611" t="s">
        <v>953</v>
      </c>
      <c r="AC611">
        <v>608</v>
      </c>
      <c r="AD611">
        <v>557.200000000003</v>
      </c>
      <c r="AE611">
        <v>100</v>
      </c>
      <c r="AF611">
        <v>19.500000000042</v>
      </c>
    </row>
    <row r="612" spans="27:32">
      <c r="AA612" t="s">
        <v>953</v>
      </c>
      <c r="AC612">
        <v>609</v>
      </c>
      <c r="AD612">
        <v>557.30000000000302</v>
      </c>
      <c r="AE612">
        <v>100</v>
      </c>
      <c r="AF612">
        <v>19.4500000000426</v>
      </c>
    </row>
    <row r="613" spans="27:32">
      <c r="AA613" t="s">
        <v>953</v>
      </c>
      <c r="AC613">
        <v>610</v>
      </c>
      <c r="AD613">
        <v>557.40000000000305</v>
      </c>
      <c r="AE613">
        <v>100</v>
      </c>
      <c r="AF613">
        <v>19.4000000000432</v>
      </c>
    </row>
    <row r="614" spans="27:32">
      <c r="AA614" t="s">
        <v>953</v>
      </c>
      <c r="AC614">
        <v>611</v>
      </c>
      <c r="AD614">
        <v>557.50000000000296</v>
      </c>
      <c r="AE614">
        <v>100</v>
      </c>
      <c r="AF614">
        <v>19.350000000043799</v>
      </c>
    </row>
    <row r="615" spans="27:32">
      <c r="AA615" t="s">
        <v>953</v>
      </c>
      <c r="AC615">
        <v>612</v>
      </c>
      <c r="AD615">
        <v>557.60000000000298</v>
      </c>
      <c r="AE615">
        <v>100</v>
      </c>
      <c r="AF615">
        <v>19.300000000044399</v>
      </c>
    </row>
    <row r="616" spans="27:32">
      <c r="AA616" t="s">
        <v>953</v>
      </c>
      <c r="AC616">
        <v>613</v>
      </c>
      <c r="AD616">
        <v>557.700000000003</v>
      </c>
      <c r="AE616">
        <v>100</v>
      </c>
      <c r="AF616">
        <v>19.250000000044999</v>
      </c>
    </row>
    <row r="617" spans="27:32">
      <c r="AA617" t="s">
        <v>953</v>
      </c>
      <c r="AC617">
        <v>614</v>
      </c>
      <c r="AD617">
        <v>557.80000000000302</v>
      </c>
      <c r="AE617">
        <v>100</v>
      </c>
      <c r="AF617">
        <v>19.200000000045598</v>
      </c>
    </row>
    <row r="618" spans="27:32">
      <c r="AA618" t="s">
        <v>953</v>
      </c>
      <c r="AC618">
        <v>615</v>
      </c>
      <c r="AD618">
        <v>557.90000000000305</v>
      </c>
      <c r="AE618">
        <v>100</v>
      </c>
      <c r="AF618">
        <v>19.150000000046202</v>
      </c>
    </row>
    <row r="619" spans="27:32">
      <c r="AA619" t="s">
        <v>953</v>
      </c>
      <c r="AC619">
        <v>616</v>
      </c>
      <c r="AD619">
        <v>558.00000000000296</v>
      </c>
      <c r="AE619">
        <v>100</v>
      </c>
      <c r="AF619">
        <v>19.100000000046801</v>
      </c>
    </row>
    <row r="620" spans="27:32">
      <c r="AA620" t="s">
        <v>953</v>
      </c>
      <c r="AC620">
        <v>617</v>
      </c>
      <c r="AD620">
        <v>558.10000000000298</v>
      </c>
      <c r="AE620">
        <v>100</v>
      </c>
      <c r="AF620">
        <v>19.050000000047401</v>
      </c>
    </row>
    <row r="621" spans="27:32">
      <c r="AA621" t="s">
        <v>953</v>
      </c>
      <c r="AC621">
        <v>618</v>
      </c>
      <c r="AD621">
        <v>558.200000000003</v>
      </c>
      <c r="AE621">
        <v>100</v>
      </c>
      <c r="AF621">
        <v>19.000000000048001</v>
      </c>
    </row>
    <row r="622" spans="27:32">
      <c r="AA622" t="s">
        <v>953</v>
      </c>
      <c r="AC622">
        <v>619</v>
      </c>
      <c r="AD622">
        <v>558.30000000000302</v>
      </c>
      <c r="AE622">
        <v>100</v>
      </c>
      <c r="AF622">
        <v>18.9500000000486</v>
      </c>
    </row>
    <row r="623" spans="27:32">
      <c r="AA623" t="s">
        <v>953</v>
      </c>
      <c r="AC623">
        <v>620</v>
      </c>
      <c r="AD623">
        <v>558.40000000000305</v>
      </c>
      <c r="AE623">
        <v>100</v>
      </c>
      <c r="AF623">
        <v>18.9000000000492</v>
      </c>
    </row>
    <row r="624" spans="27:32">
      <c r="AA624" t="s">
        <v>953</v>
      </c>
      <c r="AC624">
        <v>621</v>
      </c>
      <c r="AD624">
        <v>558.50000000000296</v>
      </c>
      <c r="AE624">
        <v>100</v>
      </c>
      <c r="AF624">
        <v>18.8500000000498</v>
      </c>
    </row>
    <row r="625" spans="27:33">
      <c r="AA625" t="s">
        <v>953</v>
      </c>
      <c r="AC625">
        <v>622</v>
      </c>
      <c r="AD625">
        <v>558.60000000000298</v>
      </c>
      <c r="AE625">
        <v>100</v>
      </c>
      <c r="AF625">
        <v>18.8000000000504</v>
      </c>
    </row>
    <row r="626" spans="27:33">
      <c r="AA626" t="s">
        <v>953</v>
      </c>
      <c r="AC626">
        <v>623</v>
      </c>
      <c r="AD626">
        <v>558.700000000003</v>
      </c>
      <c r="AE626">
        <v>100</v>
      </c>
      <c r="AF626">
        <v>18.750000000050999</v>
      </c>
    </row>
    <row r="627" spans="27:33">
      <c r="AA627" t="s">
        <v>953</v>
      </c>
      <c r="AC627">
        <v>624</v>
      </c>
      <c r="AD627">
        <v>558.80000000000302</v>
      </c>
      <c r="AE627">
        <v>100</v>
      </c>
      <c r="AF627">
        <v>18.700000000051599</v>
      </c>
      <c r="AG627">
        <v>1.7100000000000001E-2</v>
      </c>
    </row>
    <row r="628" spans="27:33">
      <c r="AA628" t="s">
        <v>953</v>
      </c>
      <c r="AC628">
        <v>625</v>
      </c>
      <c r="AD628">
        <v>558.90000000000396</v>
      </c>
      <c r="AE628">
        <v>100</v>
      </c>
      <c r="AF628">
        <v>18.650000000052199</v>
      </c>
    </row>
    <row r="629" spans="27:33">
      <c r="AA629" t="s">
        <v>953</v>
      </c>
      <c r="AC629">
        <v>626</v>
      </c>
      <c r="AD629">
        <v>559.00000000000398</v>
      </c>
      <c r="AE629">
        <v>100</v>
      </c>
      <c r="AF629">
        <v>18.600000000052798</v>
      </c>
    </row>
    <row r="630" spans="27:33">
      <c r="AA630" t="s">
        <v>953</v>
      </c>
      <c r="AC630">
        <v>627</v>
      </c>
      <c r="AD630">
        <v>559.100000000004</v>
      </c>
      <c r="AE630">
        <v>100</v>
      </c>
      <c r="AF630">
        <v>18.550000000053402</v>
      </c>
    </row>
    <row r="631" spans="27:33">
      <c r="AA631" t="s">
        <v>953</v>
      </c>
      <c r="AC631">
        <v>628</v>
      </c>
      <c r="AD631">
        <v>559.20000000000402</v>
      </c>
      <c r="AE631">
        <v>100</v>
      </c>
      <c r="AF631">
        <v>18.500000000054001</v>
      </c>
    </row>
    <row r="632" spans="27:33">
      <c r="AA632" t="s">
        <v>953</v>
      </c>
      <c r="AC632">
        <v>629</v>
      </c>
      <c r="AD632">
        <v>559.30000000000405</v>
      </c>
      <c r="AE632">
        <v>100</v>
      </c>
      <c r="AF632">
        <v>18.450000000054601</v>
      </c>
    </row>
    <row r="633" spans="27:33">
      <c r="AA633" t="s">
        <v>953</v>
      </c>
      <c r="AC633">
        <v>630</v>
      </c>
      <c r="AD633">
        <v>559.40000000000396</v>
      </c>
      <c r="AE633">
        <v>100</v>
      </c>
      <c r="AF633">
        <v>18.400000000055201</v>
      </c>
    </row>
    <row r="634" spans="27:33">
      <c r="AA634" t="s">
        <v>953</v>
      </c>
      <c r="AC634">
        <v>631</v>
      </c>
      <c r="AD634">
        <v>559.50000000000398</v>
      </c>
      <c r="AE634">
        <v>100</v>
      </c>
      <c r="AF634">
        <v>18.3500000000558</v>
      </c>
    </row>
    <row r="635" spans="27:33">
      <c r="AA635" t="s">
        <v>953</v>
      </c>
      <c r="AC635">
        <v>632</v>
      </c>
      <c r="AD635">
        <v>559.600000000004</v>
      </c>
      <c r="AE635">
        <v>100</v>
      </c>
      <c r="AF635">
        <v>18.3000000000564</v>
      </c>
    </row>
    <row r="636" spans="27:33">
      <c r="AA636" t="s">
        <v>953</v>
      </c>
      <c r="AC636">
        <v>633</v>
      </c>
      <c r="AD636">
        <v>559.70000000000402</v>
      </c>
      <c r="AE636">
        <v>100</v>
      </c>
      <c r="AF636">
        <v>18.250000000057</v>
      </c>
    </row>
    <row r="637" spans="27:33">
      <c r="AA637" t="s">
        <v>953</v>
      </c>
      <c r="AC637">
        <v>634</v>
      </c>
      <c r="AD637">
        <v>559.80000000000405</v>
      </c>
      <c r="AE637">
        <v>100</v>
      </c>
      <c r="AF637">
        <v>18.200000000057599</v>
      </c>
    </row>
    <row r="638" spans="27:33">
      <c r="AA638" t="s">
        <v>953</v>
      </c>
      <c r="AC638">
        <v>635</v>
      </c>
      <c r="AD638">
        <v>559.90000000000396</v>
      </c>
      <c r="AE638">
        <v>100</v>
      </c>
      <c r="AF638">
        <v>18.150000000058199</v>
      </c>
    </row>
    <row r="639" spans="27:33">
      <c r="AA639" t="s">
        <v>953</v>
      </c>
      <c r="AC639">
        <v>636</v>
      </c>
      <c r="AD639">
        <v>560.00000000000398</v>
      </c>
      <c r="AE639">
        <v>100</v>
      </c>
      <c r="AF639">
        <v>18.100000000058799</v>
      </c>
    </row>
    <row r="640" spans="27:33">
      <c r="AA640" t="s">
        <v>953</v>
      </c>
      <c r="AC640">
        <v>637</v>
      </c>
      <c r="AD640">
        <v>560.100000000004</v>
      </c>
      <c r="AE640">
        <v>100</v>
      </c>
      <c r="AF640">
        <v>18.050000000059399</v>
      </c>
    </row>
    <row r="641" spans="27:32">
      <c r="AA641" t="s">
        <v>953</v>
      </c>
      <c r="AC641">
        <v>638</v>
      </c>
      <c r="AD641">
        <v>560.20000000000402</v>
      </c>
      <c r="AE641">
        <v>100</v>
      </c>
      <c r="AF641">
        <v>18.000000000059998</v>
      </c>
    </row>
    <row r="642" spans="27:32">
      <c r="AA642" t="s">
        <v>953</v>
      </c>
      <c r="AC642">
        <v>639</v>
      </c>
      <c r="AD642">
        <v>560.30000000000405</v>
      </c>
      <c r="AE642">
        <v>100</v>
      </c>
      <c r="AF642">
        <v>17.950000000060601</v>
      </c>
    </row>
    <row r="643" spans="27:32">
      <c r="AA643" t="s">
        <v>953</v>
      </c>
      <c r="AC643">
        <v>640</v>
      </c>
      <c r="AD643">
        <v>560.40000000000396</v>
      </c>
      <c r="AE643">
        <v>100</v>
      </c>
      <c r="AF643">
        <v>17.900000000061201</v>
      </c>
    </row>
    <row r="644" spans="27:32">
      <c r="AA644" t="s">
        <v>953</v>
      </c>
      <c r="AC644">
        <v>641</v>
      </c>
      <c r="AD644">
        <v>560.50000000000398</v>
      </c>
      <c r="AE644">
        <v>100</v>
      </c>
      <c r="AF644">
        <v>17.850000000061801</v>
      </c>
    </row>
    <row r="645" spans="27:32">
      <c r="AA645" t="s">
        <v>953</v>
      </c>
      <c r="AC645">
        <v>642</v>
      </c>
      <c r="AD645">
        <v>560.600000000004</v>
      </c>
      <c r="AE645">
        <v>100</v>
      </c>
      <c r="AF645">
        <v>17.800000000062401</v>
      </c>
    </row>
    <row r="646" spans="27:32">
      <c r="AA646" t="s">
        <v>953</v>
      </c>
      <c r="AC646">
        <v>643</v>
      </c>
      <c r="AD646">
        <v>560.70000000000402</v>
      </c>
      <c r="AE646">
        <v>100</v>
      </c>
      <c r="AF646">
        <v>17.750000000063</v>
      </c>
    </row>
    <row r="647" spans="27:32">
      <c r="AA647" t="s">
        <v>953</v>
      </c>
      <c r="AC647">
        <v>644</v>
      </c>
      <c r="AD647">
        <v>560.80000000000405</v>
      </c>
      <c r="AE647">
        <v>100</v>
      </c>
      <c r="AF647">
        <v>17.7000000000636</v>
      </c>
    </row>
    <row r="648" spans="27:32">
      <c r="AA648" t="s">
        <v>953</v>
      </c>
      <c r="AC648">
        <v>645</v>
      </c>
      <c r="AD648">
        <v>560.90000000000396</v>
      </c>
      <c r="AE648">
        <v>100</v>
      </c>
      <c r="AF648">
        <v>17.6500000000642</v>
      </c>
    </row>
    <row r="649" spans="27:32">
      <c r="AA649" t="s">
        <v>953</v>
      </c>
      <c r="AC649">
        <v>646</v>
      </c>
      <c r="AD649">
        <v>561.00000000000398</v>
      </c>
      <c r="AE649">
        <v>100</v>
      </c>
      <c r="AF649">
        <v>17.600000000064799</v>
      </c>
    </row>
    <row r="650" spans="27:32">
      <c r="AA650" t="s">
        <v>953</v>
      </c>
      <c r="AC650">
        <v>647</v>
      </c>
      <c r="AD650">
        <v>561.100000000004</v>
      </c>
      <c r="AE650">
        <v>100</v>
      </c>
      <c r="AF650">
        <v>17.550000000065399</v>
      </c>
    </row>
    <row r="651" spans="27:32">
      <c r="AA651" t="s">
        <v>953</v>
      </c>
      <c r="AC651">
        <v>648</v>
      </c>
      <c r="AD651">
        <v>561.20000000000402</v>
      </c>
      <c r="AE651">
        <v>100</v>
      </c>
      <c r="AF651">
        <v>17.500000000065999</v>
      </c>
    </row>
    <row r="652" spans="27:32">
      <c r="AA652" t="s">
        <v>953</v>
      </c>
      <c r="AC652">
        <v>649</v>
      </c>
      <c r="AD652">
        <v>561.30000000000405</v>
      </c>
      <c r="AE652">
        <v>100</v>
      </c>
      <c r="AF652">
        <v>17.450000000066598</v>
      </c>
    </row>
    <row r="653" spans="27:32">
      <c r="AA653" t="s">
        <v>953</v>
      </c>
      <c r="AC653">
        <v>650</v>
      </c>
      <c r="AD653">
        <v>561.40000000000396</v>
      </c>
      <c r="AE653">
        <v>100</v>
      </c>
      <c r="AF653">
        <v>17.400000000067202</v>
      </c>
    </row>
    <row r="654" spans="27:32">
      <c r="AA654" t="s">
        <v>953</v>
      </c>
      <c r="AC654">
        <v>651</v>
      </c>
      <c r="AD654">
        <v>561.50000000000398</v>
      </c>
      <c r="AE654">
        <v>100</v>
      </c>
      <c r="AF654">
        <v>17.350000000067801</v>
      </c>
    </row>
    <row r="655" spans="27:32">
      <c r="AA655" t="s">
        <v>953</v>
      </c>
      <c r="AC655">
        <v>652</v>
      </c>
      <c r="AD655">
        <v>561.600000000004</v>
      </c>
      <c r="AE655">
        <v>100</v>
      </c>
      <c r="AF655">
        <v>17.300000000068401</v>
      </c>
    </row>
    <row r="656" spans="27:32">
      <c r="AA656" t="s">
        <v>953</v>
      </c>
      <c r="AC656">
        <v>653</v>
      </c>
      <c r="AD656">
        <v>561.70000000000402</v>
      </c>
      <c r="AE656">
        <v>100</v>
      </c>
      <c r="AF656">
        <v>17.250000000069001</v>
      </c>
    </row>
    <row r="657" spans="27:32">
      <c r="AA657" t="s">
        <v>953</v>
      </c>
      <c r="AC657">
        <v>654</v>
      </c>
      <c r="AD657">
        <v>561.80000000000405</v>
      </c>
      <c r="AE657">
        <v>100</v>
      </c>
      <c r="AF657">
        <v>17.200000000069601</v>
      </c>
    </row>
    <row r="658" spans="27:32">
      <c r="AA658" t="s">
        <v>953</v>
      </c>
      <c r="AC658">
        <v>655</v>
      </c>
      <c r="AD658">
        <v>561.90000000000396</v>
      </c>
      <c r="AE658">
        <v>100</v>
      </c>
      <c r="AF658">
        <v>17.1500000000702</v>
      </c>
    </row>
    <row r="659" spans="27:32">
      <c r="AA659" t="s">
        <v>953</v>
      </c>
      <c r="AC659">
        <v>656</v>
      </c>
      <c r="AD659">
        <v>562.00000000000398</v>
      </c>
      <c r="AE659">
        <v>100</v>
      </c>
      <c r="AF659">
        <v>17.1000000000708</v>
      </c>
    </row>
    <row r="660" spans="27:32">
      <c r="AA660" t="s">
        <v>953</v>
      </c>
      <c r="AC660">
        <v>657</v>
      </c>
      <c r="AD660">
        <v>562.100000000004</v>
      </c>
      <c r="AE660">
        <v>100</v>
      </c>
      <c r="AF660">
        <v>17.0500000000714</v>
      </c>
    </row>
    <row r="661" spans="27:32">
      <c r="AA661" t="s">
        <v>953</v>
      </c>
      <c r="AC661">
        <v>658</v>
      </c>
      <c r="AD661">
        <v>562.20000000000402</v>
      </c>
      <c r="AE661">
        <v>100</v>
      </c>
      <c r="AF661">
        <v>17.000000000071999</v>
      </c>
    </row>
    <row r="662" spans="27:32">
      <c r="AA662" t="s">
        <v>953</v>
      </c>
      <c r="AC662">
        <v>659</v>
      </c>
      <c r="AD662">
        <v>562.30000000000405</v>
      </c>
      <c r="AE662">
        <v>100</v>
      </c>
      <c r="AF662">
        <v>16.950000000072599</v>
      </c>
    </row>
    <row r="663" spans="27:32">
      <c r="AA663" t="s">
        <v>953</v>
      </c>
      <c r="AC663">
        <v>660</v>
      </c>
      <c r="AD663">
        <v>562.40000000000396</v>
      </c>
      <c r="AE663">
        <v>100</v>
      </c>
      <c r="AF663">
        <v>16.900000000073199</v>
      </c>
    </row>
    <row r="664" spans="27:32">
      <c r="AA664" t="s">
        <v>953</v>
      </c>
      <c r="AC664">
        <v>661</v>
      </c>
      <c r="AD664">
        <v>562.50000000000398</v>
      </c>
      <c r="AE664">
        <v>100</v>
      </c>
      <c r="AF664">
        <v>16.850000000073798</v>
      </c>
    </row>
    <row r="665" spans="27:32">
      <c r="AA665" t="s">
        <v>953</v>
      </c>
      <c r="AC665">
        <v>662</v>
      </c>
      <c r="AD665">
        <v>562.600000000004</v>
      </c>
      <c r="AE665">
        <v>100</v>
      </c>
      <c r="AF665">
        <v>16.800000000074402</v>
      </c>
    </row>
    <row r="666" spans="27:32">
      <c r="AA666" t="s">
        <v>953</v>
      </c>
      <c r="AC666">
        <v>663</v>
      </c>
      <c r="AD666">
        <v>562.70000000000402</v>
      </c>
      <c r="AE666">
        <v>100</v>
      </c>
      <c r="AF666">
        <v>16.750000000075001</v>
      </c>
    </row>
    <row r="667" spans="27:32">
      <c r="AA667" t="s">
        <v>953</v>
      </c>
      <c r="AC667">
        <v>664</v>
      </c>
      <c r="AD667">
        <v>562.80000000000405</v>
      </c>
      <c r="AE667">
        <v>100</v>
      </c>
      <c r="AF667">
        <v>16.700000000075601</v>
      </c>
    </row>
    <row r="668" spans="27:32">
      <c r="AA668" t="s">
        <v>953</v>
      </c>
      <c r="AC668">
        <v>665</v>
      </c>
      <c r="AD668">
        <v>562.90000000000396</v>
      </c>
      <c r="AE668">
        <v>100</v>
      </c>
      <c r="AF668">
        <v>16.650000000076201</v>
      </c>
    </row>
    <row r="669" spans="27:32">
      <c r="AA669" t="s">
        <v>953</v>
      </c>
      <c r="AC669">
        <v>666</v>
      </c>
      <c r="AD669">
        <v>563.00000000000398</v>
      </c>
      <c r="AE669">
        <v>100</v>
      </c>
      <c r="AF669">
        <v>16.6000000000768</v>
      </c>
    </row>
    <row r="670" spans="27:32">
      <c r="AA670" t="s">
        <v>953</v>
      </c>
      <c r="AC670">
        <v>667</v>
      </c>
      <c r="AD670">
        <v>563.100000000004</v>
      </c>
      <c r="AE670">
        <v>100</v>
      </c>
      <c r="AF670">
        <v>16.5500000000774</v>
      </c>
    </row>
    <row r="671" spans="27:32">
      <c r="AA671" t="s">
        <v>953</v>
      </c>
      <c r="AC671">
        <v>668</v>
      </c>
      <c r="AD671">
        <v>563.20000000000402</v>
      </c>
      <c r="AE671">
        <v>100</v>
      </c>
      <c r="AF671">
        <v>16.500000000078</v>
      </c>
    </row>
    <row r="672" spans="27:32">
      <c r="AA672" t="s">
        <v>953</v>
      </c>
      <c r="AC672">
        <v>669</v>
      </c>
      <c r="AD672">
        <v>563.30000000000496</v>
      </c>
      <c r="AE672">
        <v>100</v>
      </c>
      <c r="AF672">
        <v>16.4500000000786</v>
      </c>
    </row>
    <row r="673" spans="27:32">
      <c r="AA673" t="s">
        <v>953</v>
      </c>
      <c r="AC673">
        <v>670</v>
      </c>
      <c r="AD673">
        <v>563.40000000000498</v>
      </c>
      <c r="AE673">
        <v>100</v>
      </c>
      <c r="AF673">
        <v>16.400000000079199</v>
      </c>
    </row>
    <row r="674" spans="27:32">
      <c r="AA674" t="s">
        <v>953</v>
      </c>
      <c r="AC674">
        <v>671</v>
      </c>
      <c r="AD674">
        <v>563.500000000005</v>
      </c>
      <c r="AE674">
        <v>100</v>
      </c>
      <c r="AF674">
        <v>16.350000000079799</v>
      </c>
    </row>
    <row r="675" spans="27:32">
      <c r="AA675" t="s">
        <v>953</v>
      </c>
      <c r="AC675">
        <v>672</v>
      </c>
      <c r="AD675">
        <v>563.60000000000502</v>
      </c>
      <c r="AE675">
        <v>100</v>
      </c>
      <c r="AF675">
        <v>16.300000000080399</v>
      </c>
    </row>
    <row r="676" spans="27:32">
      <c r="AA676" t="s">
        <v>953</v>
      </c>
      <c r="AC676">
        <v>673</v>
      </c>
      <c r="AD676">
        <v>563.70000000000505</v>
      </c>
      <c r="AE676">
        <v>100</v>
      </c>
      <c r="AF676">
        <v>16.250000000080998</v>
      </c>
    </row>
    <row r="677" spans="27:32">
      <c r="AA677" t="s">
        <v>953</v>
      </c>
      <c r="AC677">
        <v>674</v>
      </c>
      <c r="AD677">
        <v>563.80000000000496</v>
      </c>
      <c r="AE677">
        <v>100</v>
      </c>
      <c r="AF677">
        <v>16.200000000081602</v>
      </c>
    </row>
    <row r="678" spans="27:32">
      <c r="AA678" t="s">
        <v>953</v>
      </c>
      <c r="AC678">
        <v>675</v>
      </c>
      <c r="AD678">
        <v>563.90000000000498</v>
      </c>
      <c r="AE678">
        <v>100</v>
      </c>
      <c r="AF678">
        <v>16.150000000082201</v>
      </c>
    </row>
    <row r="679" spans="27:32">
      <c r="AA679" t="s">
        <v>953</v>
      </c>
      <c r="AC679">
        <v>676</v>
      </c>
      <c r="AD679">
        <v>564.000000000005</v>
      </c>
      <c r="AE679">
        <v>100</v>
      </c>
      <c r="AF679">
        <v>16.100000000082801</v>
      </c>
    </row>
    <row r="680" spans="27:32">
      <c r="AA680" t="s">
        <v>953</v>
      </c>
      <c r="AC680">
        <v>677</v>
      </c>
      <c r="AD680">
        <v>564.10000000000502</v>
      </c>
      <c r="AE680">
        <v>100</v>
      </c>
      <c r="AF680">
        <v>16.050000000083401</v>
      </c>
    </row>
    <row r="681" spans="27:32">
      <c r="AA681" t="s">
        <v>953</v>
      </c>
      <c r="AC681">
        <v>678</v>
      </c>
      <c r="AD681">
        <v>564.20000000000505</v>
      </c>
      <c r="AE681">
        <v>100</v>
      </c>
      <c r="AF681">
        <v>16.000000000084</v>
      </c>
    </row>
    <row r="682" spans="27:32">
      <c r="AA682" t="s">
        <v>953</v>
      </c>
      <c r="AC682">
        <v>679</v>
      </c>
      <c r="AD682">
        <v>564.30000000000496</v>
      </c>
      <c r="AE682">
        <v>100</v>
      </c>
      <c r="AF682">
        <v>15.9500000000846</v>
      </c>
    </row>
    <row r="683" spans="27:32">
      <c r="AA683" t="s">
        <v>953</v>
      </c>
      <c r="AC683">
        <v>680</v>
      </c>
      <c r="AD683">
        <v>564.40000000000498</v>
      </c>
      <c r="AE683">
        <v>100</v>
      </c>
      <c r="AF683">
        <v>15.9000000000852</v>
      </c>
    </row>
    <row r="684" spans="27:32">
      <c r="AA684" t="s">
        <v>953</v>
      </c>
      <c r="AC684">
        <v>681</v>
      </c>
      <c r="AD684">
        <v>564.500000000005</v>
      </c>
      <c r="AE684">
        <v>100</v>
      </c>
      <c r="AF684">
        <v>15.850000000085799</v>
      </c>
    </row>
    <row r="685" spans="27:32">
      <c r="AA685" t="s">
        <v>953</v>
      </c>
      <c r="AC685">
        <v>682</v>
      </c>
      <c r="AD685">
        <v>564.60000000000502</v>
      </c>
      <c r="AE685">
        <v>100</v>
      </c>
      <c r="AF685">
        <v>15.800000000086399</v>
      </c>
    </row>
    <row r="686" spans="27:32">
      <c r="AA686" t="s">
        <v>953</v>
      </c>
      <c r="AC686">
        <v>683</v>
      </c>
      <c r="AD686">
        <v>564.70000000000505</v>
      </c>
      <c r="AE686">
        <v>100</v>
      </c>
      <c r="AF686">
        <v>15.750000000087001</v>
      </c>
    </row>
    <row r="687" spans="27:32">
      <c r="AA687" t="s">
        <v>953</v>
      </c>
      <c r="AC687">
        <v>684</v>
      </c>
      <c r="AD687">
        <v>564.80000000000496</v>
      </c>
      <c r="AE687">
        <v>100</v>
      </c>
      <c r="AF687">
        <v>15.7000000000876</v>
      </c>
    </row>
    <row r="688" spans="27:32">
      <c r="AA688" t="s">
        <v>953</v>
      </c>
      <c r="AC688">
        <v>685</v>
      </c>
      <c r="AD688">
        <v>564.90000000000498</v>
      </c>
      <c r="AE688">
        <v>100</v>
      </c>
      <c r="AF688">
        <v>15.6500000000882</v>
      </c>
    </row>
    <row r="689" spans="27:32">
      <c r="AA689" t="s">
        <v>953</v>
      </c>
      <c r="AC689">
        <v>686</v>
      </c>
      <c r="AD689">
        <v>565.000000000005</v>
      </c>
      <c r="AE689">
        <v>100</v>
      </c>
      <c r="AF689">
        <v>15.6000000000888</v>
      </c>
    </row>
    <row r="690" spans="27:32">
      <c r="AA690" t="s">
        <v>953</v>
      </c>
      <c r="AC690">
        <v>687</v>
      </c>
      <c r="AD690">
        <v>565.10000000000502</v>
      </c>
      <c r="AE690">
        <v>100</v>
      </c>
      <c r="AF690">
        <v>15.550000000089399</v>
      </c>
    </row>
    <row r="691" spans="27:32">
      <c r="AA691" t="s">
        <v>953</v>
      </c>
      <c r="AC691">
        <v>688</v>
      </c>
      <c r="AD691">
        <v>565.20000000000505</v>
      </c>
      <c r="AE691">
        <v>100</v>
      </c>
      <c r="AF691">
        <v>15.500000000089999</v>
      </c>
    </row>
    <row r="692" spans="27:32">
      <c r="AA692" t="s">
        <v>953</v>
      </c>
      <c r="AC692">
        <v>689</v>
      </c>
      <c r="AD692">
        <v>565.30000000000496</v>
      </c>
      <c r="AE692">
        <v>100</v>
      </c>
      <c r="AF692">
        <v>15.450000000090601</v>
      </c>
    </row>
    <row r="693" spans="27:32">
      <c r="AA693" t="s">
        <v>953</v>
      </c>
      <c r="AC693">
        <v>690</v>
      </c>
      <c r="AD693">
        <v>565.40000000000498</v>
      </c>
      <c r="AE693">
        <v>100</v>
      </c>
      <c r="AF693">
        <v>15.4000000000912</v>
      </c>
    </row>
    <row r="694" spans="27:32">
      <c r="AA694" t="s">
        <v>953</v>
      </c>
      <c r="AC694">
        <v>691</v>
      </c>
      <c r="AD694">
        <v>565.500000000005</v>
      </c>
      <c r="AE694">
        <v>100</v>
      </c>
      <c r="AF694">
        <v>15.3500000000918</v>
      </c>
    </row>
    <row r="695" spans="27:32">
      <c r="AA695" t="s">
        <v>953</v>
      </c>
      <c r="AC695">
        <v>692</v>
      </c>
      <c r="AD695">
        <v>565.60000000000502</v>
      </c>
      <c r="AE695">
        <v>100</v>
      </c>
      <c r="AF695">
        <v>15.3000000000924</v>
      </c>
    </row>
    <row r="696" spans="27:32">
      <c r="AA696" t="s">
        <v>953</v>
      </c>
      <c r="AC696">
        <v>693</v>
      </c>
      <c r="AD696">
        <v>565.70000000000505</v>
      </c>
      <c r="AE696">
        <v>100</v>
      </c>
      <c r="AF696">
        <v>15.250000000092999</v>
      </c>
    </row>
    <row r="697" spans="27:32">
      <c r="AA697" t="s">
        <v>953</v>
      </c>
      <c r="AC697">
        <v>694</v>
      </c>
      <c r="AD697">
        <v>565.80000000000496</v>
      </c>
      <c r="AE697">
        <v>100</v>
      </c>
      <c r="AF697">
        <v>15.200000000093601</v>
      </c>
    </row>
    <row r="698" spans="27:32">
      <c r="AA698" t="s">
        <v>953</v>
      </c>
      <c r="AC698">
        <v>695</v>
      </c>
      <c r="AD698">
        <v>565.90000000000498</v>
      </c>
      <c r="AE698">
        <v>100</v>
      </c>
      <c r="AF698">
        <v>15.150000000094201</v>
      </c>
    </row>
    <row r="699" spans="27:32">
      <c r="AA699" t="s">
        <v>953</v>
      </c>
      <c r="AC699">
        <v>696</v>
      </c>
      <c r="AD699">
        <v>566.000000000005</v>
      </c>
      <c r="AE699">
        <v>100</v>
      </c>
      <c r="AF699">
        <v>15.1000000000948</v>
      </c>
    </row>
    <row r="700" spans="27:32">
      <c r="AA700" t="s">
        <v>953</v>
      </c>
      <c r="AC700">
        <v>697</v>
      </c>
      <c r="AD700">
        <v>566.10000000000502</v>
      </c>
      <c r="AE700">
        <v>100</v>
      </c>
      <c r="AF700">
        <v>15.0500000000954</v>
      </c>
    </row>
    <row r="701" spans="27:32">
      <c r="AA701" t="s">
        <v>953</v>
      </c>
      <c r="AC701">
        <v>698</v>
      </c>
      <c r="AD701">
        <v>566.20000000000505</v>
      </c>
      <c r="AE701">
        <v>100</v>
      </c>
      <c r="AF701">
        <v>15.000000000096</v>
      </c>
    </row>
    <row r="702" spans="27:32">
      <c r="AA702" t="s">
        <v>953</v>
      </c>
      <c r="AC702">
        <v>699</v>
      </c>
      <c r="AD702">
        <v>566.30000000000496</v>
      </c>
      <c r="AE702">
        <v>100</v>
      </c>
      <c r="AF702">
        <v>14.950000000096599</v>
      </c>
    </row>
    <row r="703" spans="27:32">
      <c r="AA703" t="s">
        <v>953</v>
      </c>
      <c r="AC703">
        <v>700</v>
      </c>
      <c r="AD703">
        <v>566.40000000000498</v>
      </c>
      <c r="AE703">
        <v>100</v>
      </c>
      <c r="AF703">
        <v>14.900000000097201</v>
      </c>
    </row>
    <row r="704" spans="27:32">
      <c r="AA704" t="s">
        <v>953</v>
      </c>
      <c r="AC704">
        <v>701</v>
      </c>
      <c r="AD704">
        <v>566.500000000005</v>
      </c>
      <c r="AE704">
        <v>100</v>
      </c>
      <c r="AF704">
        <v>14.850000000097801</v>
      </c>
    </row>
    <row r="705" spans="27:32">
      <c r="AA705" t="s">
        <v>953</v>
      </c>
      <c r="AC705">
        <v>702</v>
      </c>
      <c r="AD705">
        <v>566.60000000000502</v>
      </c>
      <c r="AE705">
        <v>100</v>
      </c>
      <c r="AF705">
        <v>14.8000000000984</v>
      </c>
    </row>
    <row r="706" spans="27:32">
      <c r="AA706" t="s">
        <v>953</v>
      </c>
      <c r="AC706">
        <v>703</v>
      </c>
      <c r="AD706">
        <v>566.70000000000505</v>
      </c>
      <c r="AE706">
        <v>100</v>
      </c>
      <c r="AF706">
        <v>14.750000000099</v>
      </c>
    </row>
    <row r="707" spans="27:32">
      <c r="AA707" t="s">
        <v>953</v>
      </c>
      <c r="AC707">
        <v>704</v>
      </c>
      <c r="AD707">
        <v>566.80000000000496</v>
      </c>
      <c r="AE707">
        <v>100</v>
      </c>
      <c r="AF707">
        <v>14.7000000000996</v>
      </c>
    </row>
    <row r="708" spans="27:32">
      <c r="AA708" t="s">
        <v>953</v>
      </c>
      <c r="AC708">
        <v>705</v>
      </c>
      <c r="AD708">
        <v>566.90000000000498</v>
      </c>
      <c r="AE708">
        <v>100</v>
      </c>
      <c r="AF708">
        <v>14.650000000100199</v>
      </c>
    </row>
    <row r="709" spans="27:32">
      <c r="AA709" t="s">
        <v>953</v>
      </c>
      <c r="AC709">
        <v>706</v>
      </c>
      <c r="AD709">
        <v>567.000000000005</v>
      </c>
      <c r="AE709">
        <v>100</v>
      </c>
      <c r="AF709">
        <v>14.600000000100801</v>
      </c>
    </row>
    <row r="710" spans="27:32">
      <c r="AA710" t="s">
        <v>953</v>
      </c>
      <c r="AC710">
        <v>707</v>
      </c>
      <c r="AD710">
        <v>567.10000000000502</v>
      </c>
      <c r="AE710">
        <v>100</v>
      </c>
      <c r="AF710">
        <v>14.5500000001014</v>
      </c>
    </row>
    <row r="711" spans="27:32">
      <c r="AA711" t="s">
        <v>953</v>
      </c>
      <c r="AC711">
        <v>708</v>
      </c>
      <c r="AD711">
        <v>567.20000000000505</v>
      </c>
      <c r="AE711">
        <v>100</v>
      </c>
      <c r="AF711">
        <v>14.500000000102</v>
      </c>
    </row>
    <row r="712" spans="27:32">
      <c r="AA712" t="s">
        <v>953</v>
      </c>
      <c r="AC712">
        <v>709</v>
      </c>
      <c r="AD712">
        <v>567.30000000000496</v>
      </c>
      <c r="AE712">
        <v>100</v>
      </c>
      <c r="AF712">
        <v>14.4500000001026</v>
      </c>
    </row>
    <row r="713" spans="27:32">
      <c r="AA713" t="s">
        <v>953</v>
      </c>
      <c r="AC713">
        <v>710</v>
      </c>
      <c r="AD713">
        <v>567.40000000000498</v>
      </c>
      <c r="AE713">
        <v>100</v>
      </c>
      <c r="AF713">
        <v>14.4000000001032</v>
      </c>
    </row>
    <row r="714" spans="27:32">
      <c r="AA714" t="s">
        <v>953</v>
      </c>
      <c r="AC714">
        <v>711</v>
      </c>
      <c r="AD714">
        <v>567.500000000005</v>
      </c>
      <c r="AE714">
        <v>100</v>
      </c>
      <c r="AF714">
        <v>14.350000000103799</v>
      </c>
    </row>
    <row r="715" spans="27:32">
      <c r="AA715" t="s">
        <v>953</v>
      </c>
      <c r="AC715">
        <v>712</v>
      </c>
      <c r="AD715">
        <v>567.60000000000502</v>
      </c>
      <c r="AE715">
        <v>100</v>
      </c>
      <c r="AF715">
        <v>14.300000000104401</v>
      </c>
    </row>
    <row r="716" spans="27:32">
      <c r="AA716" t="s">
        <v>953</v>
      </c>
      <c r="AC716">
        <v>713</v>
      </c>
      <c r="AD716">
        <v>567.70000000000596</v>
      </c>
      <c r="AE716">
        <v>100</v>
      </c>
      <c r="AF716">
        <v>14.250000000105</v>
      </c>
    </row>
    <row r="717" spans="27:32">
      <c r="AA717" t="s">
        <v>953</v>
      </c>
      <c r="AC717">
        <v>714</v>
      </c>
      <c r="AD717">
        <v>567.80000000000598</v>
      </c>
      <c r="AE717">
        <v>100</v>
      </c>
      <c r="AF717">
        <v>14.2000000001056</v>
      </c>
    </row>
    <row r="718" spans="27:32">
      <c r="AA718" t="s">
        <v>953</v>
      </c>
      <c r="AC718">
        <v>715</v>
      </c>
      <c r="AD718">
        <v>567.900000000006</v>
      </c>
      <c r="AE718">
        <v>100</v>
      </c>
      <c r="AF718">
        <v>14.1500000001062</v>
      </c>
    </row>
    <row r="719" spans="27:32">
      <c r="AA719" t="s">
        <v>953</v>
      </c>
      <c r="AC719">
        <v>716</v>
      </c>
      <c r="AD719">
        <v>568.00000000000603</v>
      </c>
      <c r="AE719">
        <v>100</v>
      </c>
      <c r="AF719">
        <v>14.1000000001068</v>
      </c>
    </row>
    <row r="720" spans="27:32">
      <c r="AA720" t="s">
        <v>953</v>
      </c>
      <c r="AC720">
        <v>717</v>
      </c>
      <c r="AD720">
        <v>568.10000000000605</v>
      </c>
      <c r="AE720">
        <v>100</v>
      </c>
      <c r="AF720">
        <v>14.050000000107399</v>
      </c>
    </row>
    <row r="721" spans="27:32">
      <c r="AA721" t="s">
        <v>953</v>
      </c>
      <c r="AC721">
        <v>718</v>
      </c>
      <c r="AD721">
        <v>568.20000000000596</v>
      </c>
      <c r="AE721">
        <v>100</v>
      </c>
      <c r="AF721">
        <v>14.1000000001068</v>
      </c>
    </row>
    <row r="722" spans="27:32">
      <c r="AA722" t="s">
        <v>953</v>
      </c>
      <c r="AC722">
        <v>719</v>
      </c>
      <c r="AD722">
        <v>568.30000000000598</v>
      </c>
      <c r="AE722">
        <v>100</v>
      </c>
      <c r="AF722">
        <v>14.1500000001062</v>
      </c>
    </row>
    <row r="723" spans="27:32">
      <c r="AA723" t="s">
        <v>953</v>
      </c>
      <c r="AC723">
        <v>720</v>
      </c>
      <c r="AD723">
        <v>568.400000000006</v>
      </c>
      <c r="AE723">
        <v>100</v>
      </c>
      <c r="AF723">
        <v>14.2000000001056</v>
      </c>
    </row>
    <row r="724" spans="27:32">
      <c r="AA724" t="s">
        <v>953</v>
      </c>
      <c r="AC724">
        <v>721</v>
      </c>
      <c r="AD724">
        <v>568.50000000000603</v>
      </c>
      <c r="AE724">
        <v>100</v>
      </c>
      <c r="AF724">
        <v>14.250000000105</v>
      </c>
    </row>
    <row r="725" spans="27:32">
      <c r="AA725" t="s">
        <v>953</v>
      </c>
      <c r="AC725">
        <v>722</v>
      </c>
      <c r="AD725">
        <v>568.60000000000605</v>
      </c>
      <c r="AE725">
        <v>100</v>
      </c>
      <c r="AF725">
        <v>14.300000000104401</v>
      </c>
    </row>
    <row r="726" spans="27:32">
      <c r="AA726" t="s">
        <v>953</v>
      </c>
      <c r="AC726">
        <v>723</v>
      </c>
      <c r="AD726">
        <v>568.70000000000596</v>
      </c>
      <c r="AE726">
        <v>100</v>
      </c>
      <c r="AF726">
        <v>14.350000000103799</v>
      </c>
    </row>
    <row r="727" spans="27:32">
      <c r="AA727" t="s">
        <v>953</v>
      </c>
      <c r="AC727">
        <v>724</v>
      </c>
      <c r="AD727">
        <v>568.80000000000598</v>
      </c>
      <c r="AE727">
        <v>100</v>
      </c>
      <c r="AF727">
        <v>14.4000000001032</v>
      </c>
    </row>
    <row r="728" spans="27:32">
      <c r="AA728" t="s">
        <v>953</v>
      </c>
      <c r="AC728">
        <v>725</v>
      </c>
      <c r="AD728">
        <v>568.900000000006</v>
      </c>
      <c r="AE728">
        <v>100</v>
      </c>
      <c r="AF728">
        <v>14.4500000001026</v>
      </c>
    </row>
    <row r="729" spans="27:32">
      <c r="AA729" t="s">
        <v>953</v>
      </c>
      <c r="AC729">
        <v>726</v>
      </c>
      <c r="AD729">
        <v>569.00000000000603</v>
      </c>
      <c r="AE729">
        <v>100</v>
      </c>
      <c r="AF729">
        <v>14.500000000102</v>
      </c>
    </row>
    <row r="730" spans="27:32">
      <c r="AA730" t="s">
        <v>953</v>
      </c>
      <c r="AC730">
        <v>727</v>
      </c>
      <c r="AD730">
        <v>569.10000000000605</v>
      </c>
      <c r="AE730">
        <v>100</v>
      </c>
      <c r="AF730">
        <v>14.5500000001014</v>
      </c>
    </row>
    <row r="731" spans="27:32">
      <c r="AA731" t="s">
        <v>953</v>
      </c>
      <c r="AC731">
        <v>728</v>
      </c>
      <c r="AD731">
        <v>569.20000000000596</v>
      </c>
      <c r="AE731">
        <v>100</v>
      </c>
      <c r="AF731">
        <v>14.600000000100801</v>
      </c>
    </row>
    <row r="732" spans="27:32">
      <c r="AA732" t="s">
        <v>953</v>
      </c>
      <c r="AC732">
        <v>729</v>
      </c>
      <c r="AD732">
        <v>569.30000000000598</v>
      </c>
      <c r="AE732">
        <v>100</v>
      </c>
      <c r="AF732">
        <v>14.650000000100199</v>
      </c>
    </row>
    <row r="733" spans="27:32">
      <c r="AA733" t="s">
        <v>953</v>
      </c>
      <c r="AC733">
        <v>730</v>
      </c>
      <c r="AD733">
        <v>569.400000000006</v>
      </c>
      <c r="AE733">
        <v>100</v>
      </c>
      <c r="AF733">
        <v>14.7000000000996</v>
      </c>
    </row>
    <row r="734" spans="27:32">
      <c r="AA734" t="s">
        <v>953</v>
      </c>
      <c r="AC734">
        <v>731</v>
      </c>
      <c r="AD734">
        <v>569.50000000000603</v>
      </c>
      <c r="AE734">
        <v>100</v>
      </c>
      <c r="AF734">
        <v>14.750000000099</v>
      </c>
    </row>
    <row r="735" spans="27:32">
      <c r="AA735" t="s">
        <v>953</v>
      </c>
      <c r="AC735">
        <v>732</v>
      </c>
      <c r="AD735">
        <v>569.60000000000605</v>
      </c>
      <c r="AE735">
        <v>100</v>
      </c>
      <c r="AF735">
        <v>14.8000000000984</v>
      </c>
    </row>
    <row r="736" spans="27:32">
      <c r="AA736" t="s">
        <v>953</v>
      </c>
      <c r="AC736">
        <v>733</v>
      </c>
      <c r="AD736">
        <v>569.70000000000596</v>
      </c>
      <c r="AE736">
        <v>100</v>
      </c>
      <c r="AF736">
        <v>14.850000000097801</v>
      </c>
    </row>
    <row r="737" spans="27:32">
      <c r="AA737" t="s">
        <v>953</v>
      </c>
      <c r="AC737">
        <v>734</v>
      </c>
      <c r="AD737">
        <v>569.80000000000598</v>
      </c>
      <c r="AE737">
        <v>100</v>
      </c>
      <c r="AF737">
        <v>14.900000000097201</v>
      </c>
    </row>
    <row r="738" spans="27:32">
      <c r="AA738" t="s">
        <v>953</v>
      </c>
      <c r="AC738">
        <v>735</v>
      </c>
      <c r="AD738">
        <v>569.900000000006</v>
      </c>
      <c r="AE738">
        <v>100</v>
      </c>
      <c r="AF738">
        <v>14.950000000096599</v>
      </c>
    </row>
    <row r="739" spans="27:32">
      <c r="AA739" t="s">
        <v>953</v>
      </c>
      <c r="AC739">
        <v>736</v>
      </c>
      <c r="AD739">
        <v>570.00000000000603</v>
      </c>
      <c r="AE739">
        <v>100</v>
      </c>
      <c r="AF739">
        <v>15.000000000096</v>
      </c>
    </row>
    <row r="740" spans="27:32">
      <c r="AA740" t="s">
        <v>953</v>
      </c>
      <c r="AC740">
        <v>737</v>
      </c>
      <c r="AD740">
        <v>570.10000000000605</v>
      </c>
      <c r="AE740">
        <v>100</v>
      </c>
      <c r="AF740">
        <v>15.0500000000954</v>
      </c>
    </row>
    <row r="741" spans="27:32">
      <c r="AA741" t="s">
        <v>953</v>
      </c>
      <c r="AC741">
        <v>738</v>
      </c>
      <c r="AD741">
        <v>570.20000000000596</v>
      </c>
      <c r="AE741">
        <v>100</v>
      </c>
      <c r="AF741">
        <v>15.1000000000948</v>
      </c>
    </row>
    <row r="742" spans="27:32">
      <c r="AA742" t="s">
        <v>953</v>
      </c>
      <c r="AC742">
        <v>739</v>
      </c>
      <c r="AD742">
        <v>570.30000000000598</v>
      </c>
      <c r="AE742">
        <v>100</v>
      </c>
      <c r="AF742">
        <v>15.150000000094201</v>
      </c>
    </row>
    <row r="743" spans="27:32">
      <c r="AA743" t="s">
        <v>953</v>
      </c>
      <c r="AC743">
        <v>740</v>
      </c>
      <c r="AD743">
        <v>570.400000000006</v>
      </c>
      <c r="AE743">
        <v>100</v>
      </c>
      <c r="AF743">
        <v>15.200000000093601</v>
      </c>
    </row>
    <row r="744" spans="27:32">
      <c r="AA744" t="s">
        <v>953</v>
      </c>
      <c r="AC744">
        <v>741</v>
      </c>
      <c r="AD744">
        <v>570.50000000000603</v>
      </c>
      <c r="AE744">
        <v>100</v>
      </c>
      <c r="AF744">
        <v>15.250000000092999</v>
      </c>
    </row>
    <row r="745" spans="27:32">
      <c r="AA745" t="s">
        <v>953</v>
      </c>
      <c r="AC745">
        <v>742</v>
      </c>
      <c r="AD745">
        <v>570.60000000000605</v>
      </c>
      <c r="AE745">
        <v>100</v>
      </c>
      <c r="AF745">
        <v>15.3000000000924</v>
      </c>
    </row>
    <row r="746" spans="27:32">
      <c r="AA746" t="s">
        <v>953</v>
      </c>
      <c r="AC746">
        <v>743</v>
      </c>
      <c r="AD746">
        <v>570.70000000000596</v>
      </c>
      <c r="AE746">
        <v>100</v>
      </c>
      <c r="AF746">
        <v>15.3500000000918</v>
      </c>
    </row>
    <row r="747" spans="27:32">
      <c r="AA747" t="s">
        <v>953</v>
      </c>
      <c r="AC747">
        <v>744</v>
      </c>
      <c r="AD747">
        <v>570.80000000000598</v>
      </c>
      <c r="AE747">
        <v>100</v>
      </c>
      <c r="AF747">
        <v>15.4000000000912</v>
      </c>
    </row>
    <row r="748" spans="27:32">
      <c r="AA748" t="s">
        <v>953</v>
      </c>
      <c r="AC748">
        <v>745</v>
      </c>
      <c r="AD748">
        <v>570.900000000006</v>
      </c>
      <c r="AE748">
        <v>100</v>
      </c>
      <c r="AF748">
        <v>15.450000000090601</v>
      </c>
    </row>
    <row r="749" spans="27:32">
      <c r="AA749" t="s">
        <v>953</v>
      </c>
      <c r="AC749">
        <v>746</v>
      </c>
      <c r="AD749">
        <v>571.00000000000603</v>
      </c>
      <c r="AE749">
        <v>100</v>
      </c>
      <c r="AF749">
        <v>15.500000000089999</v>
      </c>
    </row>
    <row r="750" spans="27:32">
      <c r="AA750" t="s">
        <v>953</v>
      </c>
      <c r="AC750">
        <v>747</v>
      </c>
      <c r="AD750">
        <v>571.10000000000605</v>
      </c>
      <c r="AE750">
        <v>100</v>
      </c>
      <c r="AF750">
        <v>15.550000000089399</v>
      </c>
    </row>
    <row r="751" spans="27:32">
      <c r="AA751" t="s">
        <v>953</v>
      </c>
      <c r="AC751">
        <v>748</v>
      </c>
      <c r="AD751">
        <v>571.20000000000596</v>
      </c>
      <c r="AE751">
        <v>100</v>
      </c>
      <c r="AF751">
        <v>15.6000000000888</v>
      </c>
    </row>
    <row r="752" spans="27:32">
      <c r="AA752" t="s">
        <v>953</v>
      </c>
      <c r="AC752">
        <v>749</v>
      </c>
      <c r="AD752">
        <v>571.30000000000598</v>
      </c>
      <c r="AE752">
        <v>100</v>
      </c>
      <c r="AF752">
        <v>15.6500000000882</v>
      </c>
    </row>
    <row r="753" spans="27:32">
      <c r="AA753" t="s">
        <v>953</v>
      </c>
      <c r="AC753">
        <v>750</v>
      </c>
      <c r="AD753">
        <v>571.400000000006</v>
      </c>
      <c r="AE753">
        <v>100</v>
      </c>
      <c r="AF753">
        <v>15.7000000000876</v>
      </c>
    </row>
    <row r="754" spans="27:32">
      <c r="AA754" t="s">
        <v>953</v>
      </c>
      <c r="AC754">
        <v>751</v>
      </c>
      <c r="AD754">
        <v>571.50000000000603</v>
      </c>
      <c r="AE754">
        <v>100</v>
      </c>
      <c r="AF754">
        <v>15.750000000087001</v>
      </c>
    </row>
    <row r="755" spans="27:32">
      <c r="AA755" t="s">
        <v>953</v>
      </c>
      <c r="AC755">
        <v>752</v>
      </c>
      <c r="AD755">
        <v>571.60000000000605</v>
      </c>
      <c r="AE755">
        <v>100</v>
      </c>
      <c r="AF755">
        <v>15.800000000086399</v>
      </c>
    </row>
    <row r="756" spans="27:32">
      <c r="AA756" t="s">
        <v>953</v>
      </c>
      <c r="AC756">
        <v>753</v>
      </c>
      <c r="AD756">
        <v>571.70000000000596</v>
      </c>
      <c r="AE756">
        <v>100</v>
      </c>
      <c r="AF756">
        <v>15.850000000085799</v>
      </c>
    </row>
    <row r="757" spans="27:32">
      <c r="AA757" t="s">
        <v>953</v>
      </c>
      <c r="AC757">
        <v>754</v>
      </c>
      <c r="AD757">
        <v>571.80000000000598</v>
      </c>
      <c r="AE757">
        <v>100</v>
      </c>
      <c r="AF757">
        <v>15.9000000000852</v>
      </c>
    </row>
    <row r="758" spans="27:32">
      <c r="AA758" t="s">
        <v>953</v>
      </c>
      <c r="AC758">
        <v>755</v>
      </c>
      <c r="AD758">
        <v>571.900000000006</v>
      </c>
      <c r="AE758">
        <v>100</v>
      </c>
      <c r="AF758">
        <v>15.9500000000846</v>
      </c>
    </row>
    <row r="759" spans="27:32">
      <c r="AA759" t="s">
        <v>953</v>
      </c>
      <c r="AC759">
        <v>756</v>
      </c>
      <c r="AD759">
        <v>572.00000000000603</v>
      </c>
      <c r="AE759">
        <v>100</v>
      </c>
      <c r="AF759">
        <v>16.000000000084</v>
      </c>
    </row>
    <row r="760" spans="27:32">
      <c r="AA760" t="s">
        <v>953</v>
      </c>
      <c r="AC760">
        <v>757</v>
      </c>
      <c r="AD760">
        <v>572.10000000000696</v>
      </c>
      <c r="AE760">
        <v>100</v>
      </c>
      <c r="AF760">
        <v>16.050000000083401</v>
      </c>
    </row>
    <row r="761" spans="27:32">
      <c r="AA761" t="s">
        <v>953</v>
      </c>
      <c r="AC761">
        <v>758</v>
      </c>
      <c r="AD761">
        <v>572.20000000000698</v>
      </c>
      <c r="AE761">
        <v>100</v>
      </c>
      <c r="AF761">
        <v>16.100000000082801</v>
      </c>
    </row>
    <row r="762" spans="27:32">
      <c r="AA762" t="s">
        <v>953</v>
      </c>
      <c r="AC762">
        <v>759</v>
      </c>
      <c r="AD762">
        <v>572.300000000007</v>
      </c>
      <c r="AE762">
        <v>100</v>
      </c>
      <c r="AF762">
        <v>16.150000000082201</v>
      </c>
    </row>
    <row r="763" spans="27:32">
      <c r="AA763" t="s">
        <v>953</v>
      </c>
      <c r="AC763">
        <v>760</v>
      </c>
      <c r="AD763">
        <v>572.40000000000703</v>
      </c>
      <c r="AE763">
        <v>100</v>
      </c>
      <c r="AF763">
        <v>16.200000000081602</v>
      </c>
    </row>
    <row r="764" spans="27:32">
      <c r="AA764" t="s">
        <v>953</v>
      </c>
      <c r="AC764">
        <v>761</v>
      </c>
      <c r="AD764">
        <v>572.50000000000705</v>
      </c>
      <c r="AE764">
        <v>100</v>
      </c>
      <c r="AF764">
        <v>16.250000000080998</v>
      </c>
    </row>
    <row r="765" spans="27:32">
      <c r="AA765" t="s">
        <v>953</v>
      </c>
      <c r="AC765">
        <v>762</v>
      </c>
      <c r="AD765">
        <v>572.60000000000696</v>
      </c>
      <c r="AE765">
        <v>100</v>
      </c>
      <c r="AF765">
        <v>16.300000000080399</v>
      </c>
    </row>
    <row r="766" spans="27:32">
      <c r="AA766" t="s">
        <v>953</v>
      </c>
      <c r="AC766">
        <v>763</v>
      </c>
      <c r="AD766">
        <v>572.70000000000698</v>
      </c>
      <c r="AE766">
        <v>100</v>
      </c>
      <c r="AF766">
        <v>16.350000000079799</v>
      </c>
    </row>
    <row r="767" spans="27:32">
      <c r="AA767" t="s">
        <v>953</v>
      </c>
      <c r="AC767">
        <v>764</v>
      </c>
      <c r="AD767">
        <v>572.800000000007</v>
      </c>
      <c r="AE767">
        <v>100</v>
      </c>
      <c r="AF767">
        <v>16.400000000079199</v>
      </c>
    </row>
    <row r="768" spans="27:32">
      <c r="AA768" t="s">
        <v>953</v>
      </c>
      <c r="AC768">
        <v>765</v>
      </c>
      <c r="AD768">
        <v>572.90000000000703</v>
      </c>
      <c r="AE768">
        <v>100</v>
      </c>
      <c r="AF768">
        <v>16.4500000000786</v>
      </c>
    </row>
    <row r="769" spans="27:32">
      <c r="AA769" t="s">
        <v>953</v>
      </c>
      <c r="AC769">
        <v>766</v>
      </c>
      <c r="AD769">
        <v>573.00000000000705</v>
      </c>
      <c r="AE769">
        <v>100</v>
      </c>
      <c r="AF769">
        <v>16.500000000078</v>
      </c>
    </row>
    <row r="770" spans="27:32">
      <c r="AA770" t="s">
        <v>953</v>
      </c>
      <c r="AC770">
        <v>767</v>
      </c>
      <c r="AD770">
        <v>573.10000000000696</v>
      </c>
      <c r="AE770">
        <v>100</v>
      </c>
      <c r="AF770">
        <v>16.5500000000774</v>
      </c>
    </row>
    <row r="771" spans="27:32">
      <c r="AA771" t="s">
        <v>953</v>
      </c>
      <c r="AC771">
        <v>768</v>
      </c>
      <c r="AD771">
        <v>573.20000000000698</v>
      </c>
      <c r="AE771">
        <v>100</v>
      </c>
      <c r="AF771">
        <v>16.6000000000768</v>
      </c>
    </row>
    <row r="772" spans="27:32">
      <c r="AA772" t="s">
        <v>953</v>
      </c>
      <c r="AC772">
        <v>769</v>
      </c>
      <c r="AD772">
        <v>573.300000000007</v>
      </c>
      <c r="AE772">
        <v>100</v>
      </c>
      <c r="AF772">
        <v>16.650000000076201</v>
      </c>
    </row>
    <row r="773" spans="27:32">
      <c r="AA773" t="s">
        <v>953</v>
      </c>
      <c r="AC773">
        <v>770</v>
      </c>
      <c r="AD773">
        <v>573.40000000000703</v>
      </c>
      <c r="AE773">
        <v>100</v>
      </c>
      <c r="AF773">
        <v>16.700000000075601</v>
      </c>
    </row>
    <row r="774" spans="27:32">
      <c r="AA774" t="s">
        <v>953</v>
      </c>
      <c r="AC774">
        <v>771</v>
      </c>
      <c r="AD774">
        <v>573.50000000000705</v>
      </c>
      <c r="AE774">
        <v>100</v>
      </c>
      <c r="AF774">
        <v>16.750000000075001</v>
      </c>
    </row>
    <row r="775" spans="27:32">
      <c r="AA775" t="s">
        <v>953</v>
      </c>
      <c r="AC775">
        <v>772</v>
      </c>
      <c r="AD775">
        <v>573.60000000000696</v>
      </c>
      <c r="AE775">
        <v>100</v>
      </c>
      <c r="AF775">
        <v>16.800000000074402</v>
      </c>
    </row>
    <row r="776" spans="27:32">
      <c r="AA776" t="s">
        <v>953</v>
      </c>
      <c r="AC776">
        <v>773</v>
      </c>
      <c r="AD776">
        <v>573.70000000000698</v>
      </c>
      <c r="AE776">
        <v>100</v>
      </c>
      <c r="AF776">
        <v>16.850000000073798</v>
      </c>
    </row>
    <row r="777" spans="27:32">
      <c r="AA777" t="s">
        <v>953</v>
      </c>
      <c r="AC777">
        <v>774</v>
      </c>
      <c r="AD777">
        <v>573.800000000007</v>
      </c>
      <c r="AE777">
        <v>100</v>
      </c>
      <c r="AF777">
        <v>16.900000000073199</v>
      </c>
    </row>
    <row r="778" spans="27:32">
      <c r="AA778" t="s">
        <v>953</v>
      </c>
      <c r="AC778">
        <v>775</v>
      </c>
      <c r="AD778">
        <v>573.90000000000703</v>
      </c>
      <c r="AE778">
        <v>100</v>
      </c>
      <c r="AF778">
        <v>16.950000000072599</v>
      </c>
    </row>
    <row r="779" spans="27:32">
      <c r="AA779" t="s">
        <v>953</v>
      </c>
      <c r="AC779">
        <v>776</v>
      </c>
      <c r="AD779">
        <v>574.00000000000705</v>
      </c>
      <c r="AE779">
        <v>100</v>
      </c>
      <c r="AF779">
        <v>17.000000000071999</v>
      </c>
    </row>
    <row r="780" spans="27:32">
      <c r="AA780" t="s">
        <v>953</v>
      </c>
      <c r="AC780">
        <v>777</v>
      </c>
      <c r="AD780">
        <v>574.10000000000696</v>
      </c>
      <c r="AE780">
        <v>100</v>
      </c>
      <c r="AF780">
        <v>17.0500000000714</v>
      </c>
    </row>
    <row r="781" spans="27:32">
      <c r="AA781" t="s">
        <v>953</v>
      </c>
      <c r="AC781">
        <v>778</v>
      </c>
      <c r="AD781">
        <v>574.20000000000698</v>
      </c>
      <c r="AE781">
        <v>100</v>
      </c>
      <c r="AF781">
        <v>17.1000000000708</v>
      </c>
    </row>
    <row r="782" spans="27:32">
      <c r="AA782" t="s">
        <v>953</v>
      </c>
      <c r="AC782">
        <v>779</v>
      </c>
      <c r="AD782">
        <v>574.300000000007</v>
      </c>
      <c r="AE782">
        <v>100</v>
      </c>
      <c r="AF782">
        <v>17.1500000000702</v>
      </c>
    </row>
    <row r="783" spans="27:32">
      <c r="AA783" t="s">
        <v>953</v>
      </c>
      <c r="AC783">
        <v>780</v>
      </c>
      <c r="AD783">
        <v>574.40000000000703</v>
      </c>
      <c r="AE783">
        <v>100</v>
      </c>
      <c r="AF783">
        <v>17.200000000069601</v>
      </c>
    </row>
    <row r="784" spans="27:32">
      <c r="AA784" t="s">
        <v>953</v>
      </c>
      <c r="AC784">
        <v>781</v>
      </c>
      <c r="AD784">
        <v>574.50000000000705</v>
      </c>
      <c r="AE784">
        <v>100</v>
      </c>
      <c r="AF784">
        <v>17.250000000069001</v>
      </c>
    </row>
    <row r="785" spans="27:33">
      <c r="AA785" t="s">
        <v>953</v>
      </c>
      <c r="AC785">
        <v>782</v>
      </c>
      <c r="AD785">
        <v>574.60000000000696</v>
      </c>
      <c r="AE785">
        <v>100</v>
      </c>
      <c r="AF785">
        <v>17.300000000068401</v>
      </c>
    </row>
    <row r="786" spans="27:33">
      <c r="AA786" t="s">
        <v>953</v>
      </c>
      <c r="AC786">
        <v>783</v>
      </c>
      <c r="AD786">
        <v>574.70000000000698</v>
      </c>
      <c r="AE786">
        <v>100</v>
      </c>
      <c r="AF786">
        <v>17.350000000067801</v>
      </c>
    </row>
    <row r="787" spans="27:33">
      <c r="AA787" t="s">
        <v>953</v>
      </c>
      <c r="AC787">
        <v>784</v>
      </c>
      <c r="AD787">
        <v>574.800000000007</v>
      </c>
      <c r="AE787">
        <v>100</v>
      </c>
      <c r="AF787">
        <v>17.400000000067202</v>
      </c>
    </row>
    <row r="788" spans="27:33">
      <c r="AA788" t="s">
        <v>953</v>
      </c>
      <c r="AC788">
        <v>785</v>
      </c>
      <c r="AD788">
        <v>574.90000000000703</v>
      </c>
      <c r="AE788">
        <v>100</v>
      </c>
      <c r="AF788">
        <v>17.450000000066598</v>
      </c>
    </row>
    <row r="789" spans="27:33">
      <c r="AA789" t="s">
        <v>953</v>
      </c>
      <c r="AC789">
        <v>786</v>
      </c>
      <c r="AD789">
        <v>575.00000000000705</v>
      </c>
      <c r="AE789">
        <v>100</v>
      </c>
      <c r="AF789">
        <v>17.500000000065999</v>
      </c>
    </row>
    <row r="790" spans="27:33">
      <c r="AA790" t="s">
        <v>953</v>
      </c>
      <c r="AC790">
        <v>787</v>
      </c>
      <c r="AD790">
        <v>575.10000000000696</v>
      </c>
      <c r="AE790">
        <v>100</v>
      </c>
      <c r="AF790">
        <v>17.550000000065399</v>
      </c>
    </row>
    <row r="791" spans="27:33">
      <c r="AA791" t="s">
        <v>953</v>
      </c>
      <c r="AC791">
        <v>788</v>
      </c>
      <c r="AD791">
        <v>575.20000000000698</v>
      </c>
      <c r="AE791">
        <v>100</v>
      </c>
      <c r="AF791">
        <v>17.600000000064799</v>
      </c>
    </row>
    <row r="792" spans="27:33">
      <c r="AA792" t="s">
        <v>953</v>
      </c>
      <c r="AC792">
        <v>789</v>
      </c>
      <c r="AD792">
        <v>575.300000000007</v>
      </c>
      <c r="AE792">
        <v>100</v>
      </c>
      <c r="AF792">
        <v>17.6500000000642</v>
      </c>
    </row>
    <row r="793" spans="27:33">
      <c r="AA793" t="s">
        <v>953</v>
      </c>
      <c r="AC793">
        <v>790</v>
      </c>
      <c r="AD793">
        <v>575.40000000000703</v>
      </c>
      <c r="AE793">
        <v>100</v>
      </c>
      <c r="AF793">
        <v>17.7000000000636</v>
      </c>
    </row>
    <row r="794" spans="27:33">
      <c r="AA794" t="s">
        <v>953</v>
      </c>
      <c r="AC794">
        <v>791</v>
      </c>
      <c r="AD794">
        <v>575.50000000000705</v>
      </c>
      <c r="AE794">
        <v>100</v>
      </c>
      <c r="AF794">
        <v>17.750000000063</v>
      </c>
    </row>
    <row r="795" spans="27:33">
      <c r="AA795" t="s">
        <v>953</v>
      </c>
      <c r="AC795">
        <v>792</v>
      </c>
      <c r="AD795">
        <v>575.60000000000696</v>
      </c>
      <c r="AE795">
        <v>100</v>
      </c>
      <c r="AF795">
        <v>17.800000000062401</v>
      </c>
    </row>
    <row r="796" spans="27:33">
      <c r="AA796" t="s">
        <v>953</v>
      </c>
      <c r="AC796">
        <v>793</v>
      </c>
      <c r="AD796">
        <v>575.70000000000698</v>
      </c>
      <c r="AE796">
        <v>100</v>
      </c>
      <c r="AF796">
        <v>17.850000000061801</v>
      </c>
    </row>
    <row r="797" spans="27:33">
      <c r="AA797" t="s">
        <v>953</v>
      </c>
      <c r="AC797">
        <v>794</v>
      </c>
      <c r="AD797">
        <v>575.800000000007</v>
      </c>
      <c r="AE797">
        <v>100</v>
      </c>
      <c r="AF797">
        <v>17.900000000061201</v>
      </c>
      <c r="AG797">
        <v>1.7100000000000001E-2</v>
      </c>
    </row>
    <row r="798" spans="27:33">
      <c r="AA798" t="s">
        <v>953</v>
      </c>
      <c r="AC798">
        <v>795</v>
      </c>
      <c r="AD798">
        <v>575.90000000000703</v>
      </c>
      <c r="AE798">
        <v>100</v>
      </c>
      <c r="AF798">
        <v>17.950000000060601</v>
      </c>
    </row>
    <row r="799" spans="27:33">
      <c r="AA799" t="s">
        <v>953</v>
      </c>
      <c r="AC799">
        <v>796</v>
      </c>
      <c r="AD799">
        <v>576.00000000000705</v>
      </c>
      <c r="AE799">
        <v>100</v>
      </c>
      <c r="AF799">
        <v>18.000000000059998</v>
      </c>
    </row>
    <row r="800" spans="27:33">
      <c r="AA800" t="s">
        <v>953</v>
      </c>
      <c r="AC800">
        <v>797</v>
      </c>
      <c r="AD800">
        <v>576.10000000000696</v>
      </c>
      <c r="AE800">
        <v>100</v>
      </c>
      <c r="AF800">
        <v>18.050000000059399</v>
      </c>
    </row>
    <row r="801" spans="27:32">
      <c r="AA801" t="s">
        <v>953</v>
      </c>
      <c r="AC801">
        <v>798</v>
      </c>
      <c r="AD801">
        <v>576.20000000000698</v>
      </c>
      <c r="AE801">
        <v>100</v>
      </c>
      <c r="AF801">
        <v>18.100000000058799</v>
      </c>
    </row>
    <row r="802" spans="27:32">
      <c r="AA802" t="s">
        <v>953</v>
      </c>
      <c r="AC802">
        <v>799</v>
      </c>
      <c r="AD802">
        <v>576.300000000007</v>
      </c>
      <c r="AE802">
        <v>100</v>
      </c>
      <c r="AF802">
        <v>18.150000000058199</v>
      </c>
    </row>
    <row r="803" spans="27:32">
      <c r="AA803" t="s">
        <v>953</v>
      </c>
      <c r="AC803">
        <v>800</v>
      </c>
      <c r="AD803">
        <v>576.40000000000703</v>
      </c>
      <c r="AE803">
        <v>100</v>
      </c>
      <c r="AF803">
        <v>18.200000000057599</v>
      </c>
    </row>
    <row r="804" spans="27:32">
      <c r="AA804" t="s">
        <v>953</v>
      </c>
      <c r="AC804">
        <v>801</v>
      </c>
      <c r="AD804">
        <v>576.50000000000796</v>
      </c>
      <c r="AE804">
        <v>100</v>
      </c>
      <c r="AF804">
        <v>18.250000000057</v>
      </c>
    </row>
    <row r="805" spans="27:32">
      <c r="AA805" t="s">
        <v>953</v>
      </c>
      <c r="AC805">
        <v>802</v>
      </c>
      <c r="AD805">
        <v>576.60000000000798</v>
      </c>
      <c r="AE805">
        <v>100</v>
      </c>
      <c r="AF805">
        <v>18.3000000000564</v>
      </c>
    </row>
    <row r="806" spans="27:32">
      <c r="AA806" t="s">
        <v>953</v>
      </c>
      <c r="AC806">
        <v>803</v>
      </c>
      <c r="AD806">
        <v>576.700000000008</v>
      </c>
      <c r="AE806">
        <v>100</v>
      </c>
      <c r="AF806">
        <v>18.3500000000558</v>
      </c>
    </row>
    <row r="807" spans="27:32">
      <c r="AA807" t="s">
        <v>953</v>
      </c>
      <c r="AC807">
        <v>804</v>
      </c>
      <c r="AD807">
        <v>576.80000000000803</v>
      </c>
      <c r="AE807">
        <v>100</v>
      </c>
      <c r="AF807">
        <v>18.400000000055201</v>
      </c>
    </row>
    <row r="808" spans="27:32">
      <c r="AA808" t="s">
        <v>953</v>
      </c>
      <c r="AC808">
        <v>805</v>
      </c>
      <c r="AD808">
        <v>576.90000000000805</v>
      </c>
      <c r="AE808">
        <v>100</v>
      </c>
      <c r="AF808">
        <v>18.450000000054601</v>
      </c>
    </row>
    <row r="809" spans="27:32">
      <c r="AA809" t="s">
        <v>953</v>
      </c>
      <c r="AC809">
        <v>806</v>
      </c>
      <c r="AD809">
        <v>577.00000000000796</v>
      </c>
      <c r="AE809">
        <v>100</v>
      </c>
      <c r="AF809">
        <v>18.500000000054001</v>
      </c>
    </row>
    <row r="810" spans="27:32">
      <c r="AA810" t="s">
        <v>953</v>
      </c>
      <c r="AC810">
        <v>807</v>
      </c>
      <c r="AD810">
        <v>577.10000000000798</v>
      </c>
      <c r="AE810">
        <v>100</v>
      </c>
      <c r="AF810">
        <v>18.550000000053402</v>
      </c>
    </row>
    <row r="811" spans="27:32">
      <c r="AA811" t="s">
        <v>953</v>
      </c>
      <c r="AC811">
        <v>808</v>
      </c>
      <c r="AD811">
        <v>577.200000000008</v>
      </c>
      <c r="AE811">
        <v>100</v>
      </c>
      <c r="AF811">
        <v>18.600000000052798</v>
      </c>
    </row>
    <row r="812" spans="27:32">
      <c r="AA812" t="s">
        <v>953</v>
      </c>
      <c r="AC812">
        <v>809</v>
      </c>
      <c r="AD812">
        <v>577.30000000000803</v>
      </c>
      <c r="AE812">
        <v>100</v>
      </c>
      <c r="AF812">
        <v>18.650000000052199</v>
      </c>
    </row>
    <row r="813" spans="27:32">
      <c r="AA813" t="s">
        <v>953</v>
      </c>
      <c r="AC813">
        <v>810</v>
      </c>
      <c r="AD813">
        <v>577.40000000000805</v>
      </c>
      <c r="AE813">
        <v>100</v>
      </c>
      <c r="AF813">
        <v>18.700000000051599</v>
      </c>
    </row>
    <row r="814" spans="27:32">
      <c r="AA814" t="s">
        <v>953</v>
      </c>
      <c r="AC814">
        <v>811</v>
      </c>
      <c r="AD814">
        <v>577.50000000000796</v>
      </c>
      <c r="AE814">
        <v>100</v>
      </c>
      <c r="AF814">
        <v>18.750000000050999</v>
      </c>
    </row>
    <row r="815" spans="27:32">
      <c r="AA815" t="s">
        <v>953</v>
      </c>
      <c r="AC815">
        <v>812</v>
      </c>
      <c r="AD815">
        <v>577.60000000000798</v>
      </c>
      <c r="AE815">
        <v>100</v>
      </c>
      <c r="AF815">
        <v>18.8000000000504</v>
      </c>
    </row>
    <row r="816" spans="27:32">
      <c r="AA816" t="s">
        <v>953</v>
      </c>
      <c r="AC816">
        <v>813</v>
      </c>
      <c r="AD816">
        <v>577.700000000008</v>
      </c>
      <c r="AE816">
        <v>100</v>
      </c>
      <c r="AF816">
        <v>18.8500000000498</v>
      </c>
    </row>
    <row r="817" spans="27:32">
      <c r="AA817" t="s">
        <v>953</v>
      </c>
      <c r="AC817">
        <v>814</v>
      </c>
      <c r="AD817">
        <v>577.80000000000803</v>
      </c>
      <c r="AE817">
        <v>100</v>
      </c>
      <c r="AF817">
        <v>18.9000000000492</v>
      </c>
    </row>
    <row r="818" spans="27:32">
      <c r="AA818" t="s">
        <v>953</v>
      </c>
      <c r="AC818">
        <v>815</v>
      </c>
      <c r="AD818">
        <v>577.90000000000805</v>
      </c>
      <c r="AE818">
        <v>100</v>
      </c>
      <c r="AF818">
        <v>18.9500000000486</v>
      </c>
    </row>
    <row r="819" spans="27:32">
      <c r="AA819" t="s">
        <v>953</v>
      </c>
      <c r="AC819">
        <v>816</v>
      </c>
      <c r="AD819">
        <v>578.00000000000796</v>
      </c>
      <c r="AE819">
        <v>100</v>
      </c>
      <c r="AF819">
        <v>19.000000000048001</v>
      </c>
    </row>
    <row r="820" spans="27:32">
      <c r="AA820" t="s">
        <v>953</v>
      </c>
      <c r="AC820">
        <v>817</v>
      </c>
      <c r="AD820">
        <v>578.10000000000798</v>
      </c>
      <c r="AE820">
        <v>100</v>
      </c>
      <c r="AF820">
        <v>19.050000000047401</v>
      </c>
    </row>
    <row r="821" spans="27:32">
      <c r="AA821" t="s">
        <v>953</v>
      </c>
      <c r="AC821">
        <v>818</v>
      </c>
      <c r="AD821">
        <v>578.200000000008</v>
      </c>
      <c r="AE821">
        <v>100</v>
      </c>
      <c r="AF821">
        <v>19.100000000046801</v>
      </c>
    </row>
    <row r="822" spans="27:32">
      <c r="AA822" t="s">
        <v>953</v>
      </c>
      <c r="AC822">
        <v>819</v>
      </c>
      <c r="AD822">
        <v>578.30000000000803</v>
      </c>
      <c r="AE822">
        <v>100</v>
      </c>
      <c r="AF822">
        <v>19.150000000046202</v>
      </c>
    </row>
    <row r="823" spans="27:32">
      <c r="AA823" t="s">
        <v>953</v>
      </c>
      <c r="AC823">
        <v>820</v>
      </c>
      <c r="AD823">
        <v>578.40000000000805</v>
      </c>
      <c r="AE823">
        <v>100</v>
      </c>
      <c r="AF823">
        <v>19.200000000045598</v>
      </c>
    </row>
    <row r="824" spans="27:32">
      <c r="AA824" t="s">
        <v>953</v>
      </c>
      <c r="AC824">
        <v>821</v>
      </c>
      <c r="AD824">
        <v>578.50000000000796</v>
      </c>
      <c r="AE824">
        <v>100</v>
      </c>
      <c r="AF824">
        <v>19.250000000044999</v>
      </c>
    </row>
    <row r="825" spans="27:32">
      <c r="AA825" t="s">
        <v>953</v>
      </c>
      <c r="AC825">
        <v>822</v>
      </c>
      <c r="AD825">
        <v>578.60000000000798</v>
      </c>
      <c r="AE825">
        <v>100</v>
      </c>
      <c r="AF825">
        <v>19.300000000044399</v>
      </c>
    </row>
    <row r="826" spans="27:32">
      <c r="AA826" t="s">
        <v>953</v>
      </c>
      <c r="AC826">
        <v>823</v>
      </c>
      <c r="AD826">
        <v>578.700000000008</v>
      </c>
      <c r="AE826">
        <v>100</v>
      </c>
      <c r="AF826">
        <v>19.350000000043799</v>
      </c>
    </row>
    <row r="827" spans="27:32">
      <c r="AA827" t="s">
        <v>953</v>
      </c>
      <c r="AC827">
        <v>824</v>
      </c>
      <c r="AD827">
        <v>578.80000000000803</v>
      </c>
      <c r="AE827">
        <v>100</v>
      </c>
      <c r="AF827">
        <v>19.4000000000432</v>
      </c>
    </row>
    <row r="828" spans="27:32">
      <c r="AA828" t="s">
        <v>953</v>
      </c>
      <c r="AC828">
        <v>825</v>
      </c>
      <c r="AD828">
        <v>578.90000000000805</v>
      </c>
      <c r="AE828">
        <v>100</v>
      </c>
      <c r="AF828">
        <v>19.4500000000426</v>
      </c>
    </row>
    <row r="829" spans="27:32">
      <c r="AA829" t="s">
        <v>953</v>
      </c>
      <c r="AC829">
        <v>826</v>
      </c>
      <c r="AD829">
        <v>579.00000000000796</v>
      </c>
      <c r="AE829">
        <v>100</v>
      </c>
      <c r="AF829">
        <v>19.500000000042</v>
      </c>
    </row>
    <row r="830" spans="27:32">
      <c r="AA830" t="s">
        <v>953</v>
      </c>
      <c r="AC830">
        <v>827</v>
      </c>
      <c r="AD830">
        <v>579.10000000000798</v>
      </c>
      <c r="AE830">
        <v>100</v>
      </c>
      <c r="AF830">
        <v>19.5500000000414</v>
      </c>
    </row>
    <row r="831" spans="27:32">
      <c r="AA831" t="s">
        <v>953</v>
      </c>
      <c r="AC831">
        <v>828</v>
      </c>
      <c r="AD831">
        <v>579.200000000008</v>
      </c>
      <c r="AE831">
        <v>100</v>
      </c>
      <c r="AF831">
        <v>19.600000000040801</v>
      </c>
    </row>
    <row r="832" spans="27:32">
      <c r="AA832" t="s">
        <v>953</v>
      </c>
      <c r="AC832">
        <v>829</v>
      </c>
      <c r="AD832">
        <v>579.30000000000803</v>
      </c>
      <c r="AE832">
        <v>100</v>
      </c>
      <c r="AF832">
        <v>19.650000000040201</v>
      </c>
    </row>
    <row r="833" spans="27:32">
      <c r="AA833" t="s">
        <v>953</v>
      </c>
      <c r="AC833">
        <v>830</v>
      </c>
      <c r="AD833">
        <v>579.40000000000805</v>
      </c>
      <c r="AE833">
        <v>100</v>
      </c>
      <c r="AF833">
        <v>19.700000000039601</v>
      </c>
    </row>
    <row r="834" spans="27:32">
      <c r="AA834" t="s">
        <v>953</v>
      </c>
      <c r="AC834">
        <v>831</v>
      </c>
      <c r="AD834">
        <v>579.50000000000796</v>
      </c>
      <c r="AE834">
        <v>100</v>
      </c>
      <c r="AF834">
        <v>19.750000000039002</v>
      </c>
    </row>
    <row r="835" spans="27:32">
      <c r="AA835" t="s">
        <v>953</v>
      </c>
      <c r="AC835">
        <v>832</v>
      </c>
      <c r="AD835">
        <v>579.60000000000798</v>
      </c>
      <c r="AE835">
        <v>100</v>
      </c>
      <c r="AF835">
        <v>19.800000000038398</v>
      </c>
    </row>
    <row r="836" spans="27:32">
      <c r="AA836" t="s">
        <v>953</v>
      </c>
      <c r="AC836">
        <v>833</v>
      </c>
      <c r="AD836">
        <v>579.700000000008</v>
      </c>
      <c r="AE836">
        <v>100</v>
      </c>
      <c r="AF836">
        <v>19.850000000037799</v>
      </c>
    </row>
    <row r="837" spans="27:32">
      <c r="AA837" t="s">
        <v>953</v>
      </c>
      <c r="AC837">
        <v>834</v>
      </c>
      <c r="AD837">
        <v>579.80000000000803</v>
      </c>
      <c r="AE837">
        <v>100</v>
      </c>
      <c r="AF837">
        <v>19.900000000037199</v>
      </c>
    </row>
    <row r="838" spans="27:32">
      <c r="AA838" t="s">
        <v>953</v>
      </c>
      <c r="AC838">
        <v>835</v>
      </c>
      <c r="AD838">
        <v>579.90000000000805</v>
      </c>
      <c r="AE838">
        <v>100</v>
      </c>
      <c r="AF838">
        <v>19.950000000036599</v>
      </c>
    </row>
    <row r="839" spans="27:32">
      <c r="AA839" t="s">
        <v>953</v>
      </c>
      <c r="AC839">
        <v>836</v>
      </c>
      <c r="AD839">
        <v>580.00000000000796</v>
      </c>
      <c r="AE839">
        <v>100</v>
      </c>
      <c r="AF839">
        <v>20.000000000036</v>
      </c>
    </row>
    <row r="840" spans="27:32">
      <c r="AA840" t="s">
        <v>953</v>
      </c>
      <c r="AC840">
        <v>837</v>
      </c>
      <c r="AD840">
        <v>580.10000000000798</v>
      </c>
      <c r="AE840">
        <v>100</v>
      </c>
      <c r="AF840">
        <v>20.0500000000354</v>
      </c>
    </row>
    <row r="841" spans="27:32">
      <c r="AA841" t="s">
        <v>953</v>
      </c>
      <c r="AC841">
        <v>838</v>
      </c>
      <c r="AD841">
        <v>580.200000000008</v>
      </c>
      <c r="AE841">
        <v>100</v>
      </c>
      <c r="AF841">
        <v>20.1000000000348</v>
      </c>
    </row>
    <row r="842" spans="27:32">
      <c r="AA842" t="s">
        <v>953</v>
      </c>
      <c r="AC842">
        <v>839</v>
      </c>
      <c r="AD842">
        <v>580.30000000000803</v>
      </c>
      <c r="AE842">
        <v>100</v>
      </c>
      <c r="AF842">
        <v>20.150000000034201</v>
      </c>
    </row>
    <row r="843" spans="27:32">
      <c r="AA843" t="s">
        <v>953</v>
      </c>
      <c r="AC843">
        <v>840</v>
      </c>
      <c r="AD843">
        <v>580.40000000000805</v>
      </c>
      <c r="AE843">
        <v>100</v>
      </c>
      <c r="AF843">
        <v>20.200000000033601</v>
      </c>
    </row>
    <row r="844" spans="27:32">
      <c r="AA844" t="s">
        <v>953</v>
      </c>
      <c r="AC844">
        <v>841</v>
      </c>
      <c r="AD844">
        <v>580.50000000000796</v>
      </c>
      <c r="AE844">
        <v>100</v>
      </c>
      <c r="AF844">
        <v>20.250000000033001</v>
      </c>
    </row>
    <row r="845" spans="27:32">
      <c r="AA845" t="s">
        <v>953</v>
      </c>
      <c r="AC845">
        <v>842</v>
      </c>
      <c r="AD845">
        <v>580.60000000000798</v>
      </c>
      <c r="AE845">
        <v>100</v>
      </c>
      <c r="AF845">
        <v>20.300000000032401</v>
      </c>
    </row>
    <row r="846" spans="27:32">
      <c r="AA846" t="s">
        <v>953</v>
      </c>
      <c r="AC846">
        <v>843</v>
      </c>
      <c r="AD846">
        <v>580.700000000008</v>
      </c>
      <c r="AE846">
        <v>100</v>
      </c>
      <c r="AF846">
        <v>20.350000000031802</v>
      </c>
    </row>
    <row r="847" spans="27:32">
      <c r="AA847" t="s">
        <v>953</v>
      </c>
      <c r="AC847">
        <v>844</v>
      </c>
      <c r="AD847">
        <v>580.80000000000803</v>
      </c>
      <c r="AE847">
        <v>100</v>
      </c>
      <c r="AF847">
        <v>20.400000000031199</v>
      </c>
    </row>
    <row r="848" spans="27:32">
      <c r="AA848" t="s">
        <v>953</v>
      </c>
      <c r="AC848">
        <v>845</v>
      </c>
      <c r="AD848">
        <v>580.90000000000896</v>
      </c>
      <c r="AE848">
        <v>100</v>
      </c>
      <c r="AF848">
        <v>20.450000000030599</v>
      </c>
    </row>
    <row r="849" spans="27:32">
      <c r="AA849" t="s">
        <v>953</v>
      </c>
      <c r="AC849">
        <v>846</v>
      </c>
      <c r="AD849">
        <v>581.00000000000898</v>
      </c>
      <c r="AE849">
        <v>100</v>
      </c>
      <c r="AF849">
        <v>20.500000000029999</v>
      </c>
    </row>
    <row r="850" spans="27:32">
      <c r="AA850" t="s">
        <v>953</v>
      </c>
      <c r="AC850">
        <v>847</v>
      </c>
      <c r="AD850">
        <v>581.100000000009</v>
      </c>
      <c r="AE850">
        <v>100</v>
      </c>
      <c r="AF850">
        <v>20.550000000029399</v>
      </c>
    </row>
    <row r="851" spans="27:32">
      <c r="AA851" t="s">
        <v>953</v>
      </c>
      <c r="AC851">
        <v>848</v>
      </c>
      <c r="AD851">
        <v>581.20000000000903</v>
      </c>
      <c r="AE851">
        <v>100</v>
      </c>
      <c r="AF851">
        <v>20.6000000000288</v>
      </c>
    </row>
    <row r="852" spans="27:32">
      <c r="AA852" t="s">
        <v>953</v>
      </c>
      <c r="AC852">
        <v>849</v>
      </c>
      <c r="AD852">
        <v>581.30000000000905</v>
      </c>
      <c r="AE852">
        <v>100</v>
      </c>
      <c r="AF852">
        <v>20.6500000000282</v>
      </c>
    </row>
    <row r="853" spans="27:32">
      <c r="AA853" t="s">
        <v>953</v>
      </c>
      <c r="AC853">
        <v>850</v>
      </c>
      <c r="AD853">
        <v>581.40000000000896</v>
      </c>
      <c r="AE853">
        <v>100</v>
      </c>
      <c r="AF853">
        <v>20.7000000000276</v>
      </c>
    </row>
    <row r="854" spans="27:32">
      <c r="AA854" t="s">
        <v>953</v>
      </c>
      <c r="AC854">
        <v>851</v>
      </c>
      <c r="AD854">
        <v>581.50000000000898</v>
      </c>
      <c r="AE854">
        <v>100</v>
      </c>
      <c r="AF854">
        <v>20.750000000027001</v>
      </c>
    </row>
    <row r="855" spans="27:32">
      <c r="AA855" t="s">
        <v>953</v>
      </c>
      <c r="AC855">
        <v>852</v>
      </c>
      <c r="AD855">
        <v>581.600000000009</v>
      </c>
      <c r="AE855">
        <v>100</v>
      </c>
      <c r="AF855">
        <v>20.800000000026401</v>
      </c>
    </row>
    <row r="856" spans="27:32">
      <c r="AA856" t="s">
        <v>953</v>
      </c>
      <c r="AC856">
        <v>853</v>
      </c>
      <c r="AD856">
        <v>581.70000000000903</v>
      </c>
      <c r="AE856">
        <v>100</v>
      </c>
      <c r="AF856">
        <v>20.850000000025801</v>
      </c>
    </row>
    <row r="857" spans="27:32">
      <c r="AA857" t="s">
        <v>953</v>
      </c>
      <c r="AC857">
        <v>854</v>
      </c>
      <c r="AD857">
        <v>581.80000000000905</v>
      </c>
      <c r="AE857">
        <v>100</v>
      </c>
      <c r="AF857">
        <v>20.900000000025202</v>
      </c>
    </row>
    <row r="858" spans="27:32">
      <c r="AA858" t="s">
        <v>953</v>
      </c>
      <c r="AC858">
        <v>855</v>
      </c>
      <c r="AD858">
        <v>581.90000000000896</v>
      </c>
      <c r="AE858">
        <v>100</v>
      </c>
      <c r="AF858">
        <v>20.950000000024598</v>
      </c>
    </row>
    <row r="859" spans="27:32">
      <c r="AA859" t="s">
        <v>953</v>
      </c>
      <c r="AC859">
        <v>856</v>
      </c>
      <c r="AD859">
        <v>582.00000000000898</v>
      </c>
      <c r="AE859">
        <v>100</v>
      </c>
      <c r="AF859">
        <v>21.000000000023999</v>
      </c>
    </row>
    <row r="860" spans="27:32">
      <c r="AA860" t="s">
        <v>953</v>
      </c>
      <c r="AC860">
        <v>857</v>
      </c>
      <c r="AD860">
        <v>582.100000000009</v>
      </c>
      <c r="AE860">
        <v>100</v>
      </c>
      <c r="AF860">
        <v>21.050000000023399</v>
      </c>
    </row>
    <row r="861" spans="27:32">
      <c r="AA861" t="s">
        <v>953</v>
      </c>
      <c r="AC861">
        <v>858</v>
      </c>
      <c r="AD861">
        <v>582.20000000000903</v>
      </c>
      <c r="AE861">
        <v>100</v>
      </c>
      <c r="AF861">
        <v>21.100000000022799</v>
      </c>
    </row>
    <row r="862" spans="27:32">
      <c r="AA862" t="s">
        <v>953</v>
      </c>
      <c r="AC862">
        <v>859</v>
      </c>
      <c r="AD862">
        <v>582.30000000000905</v>
      </c>
      <c r="AE862">
        <v>100</v>
      </c>
      <c r="AF862">
        <v>21.150000000022199</v>
      </c>
    </row>
    <row r="863" spans="27:32">
      <c r="AA863" t="s">
        <v>953</v>
      </c>
      <c r="AC863">
        <v>860</v>
      </c>
      <c r="AD863">
        <v>582.40000000000896</v>
      </c>
      <c r="AE863">
        <v>100</v>
      </c>
      <c r="AF863">
        <v>21.2000000000216</v>
      </c>
    </row>
    <row r="864" spans="27:32">
      <c r="AA864" t="s">
        <v>953</v>
      </c>
      <c r="AC864">
        <v>861</v>
      </c>
      <c r="AD864">
        <v>582.50000000000898</v>
      </c>
      <c r="AE864">
        <v>100</v>
      </c>
      <c r="AF864">
        <v>21.250000000021</v>
      </c>
    </row>
    <row r="865" spans="27:32">
      <c r="AA865" t="s">
        <v>953</v>
      </c>
      <c r="AC865">
        <v>862</v>
      </c>
      <c r="AD865">
        <v>582.600000000009</v>
      </c>
      <c r="AE865">
        <v>100</v>
      </c>
      <c r="AF865">
        <v>21.3000000000204</v>
      </c>
    </row>
    <row r="866" spans="27:32">
      <c r="AA866" t="s">
        <v>953</v>
      </c>
      <c r="AC866">
        <v>863</v>
      </c>
      <c r="AD866">
        <v>582.70000000000903</v>
      </c>
      <c r="AE866">
        <v>100</v>
      </c>
      <c r="AF866">
        <v>21.350000000019801</v>
      </c>
    </row>
    <row r="867" spans="27:32">
      <c r="AA867" t="s">
        <v>953</v>
      </c>
      <c r="AC867">
        <v>864</v>
      </c>
      <c r="AD867">
        <v>582.80000000000905</v>
      </c>
      <c r="AE867">
        <v>100</v>
      </c>
      <c r="AF867">
        <v>21.400000000019201</v>
      </c>
    </row>
    <row r="868" spans="27:32">
      <c r="AA868" t="s">
        <v>953</v>
      </c>
      <c r="AC868">
        <v>865</v>
      </c>
      <c r="AD868">
        <v>582.90000000000896</v>
      </c>
      <c r="AE868">
        <v>100</v>
      </c>
      <c r="AF868">
        <v>21.450000000018601</v>
      </c>
    </row>
    <row r="869" spans="27:32">
      <c r="AA869" t="s">
        <v>953</v>
      </c>
      <c r="AC869">
        <v>866</v>
      </c>
      <c r="AD869">
        <v>583.00000000000898</v>
      </c>
      <c r="AE869">
        <v>100</v>
      </c>
      <c r="AF869">
        <v>21.500000000018002</v>
      </c>
    </row>
    <row r="870" spans="27:32">
      <c r="AA870" t="s">
        <v>953</v>
      </c>
      <c r="AC870">
        <v>867</v>
      </c>
      <c r="AD870">
        <v>583.100000000009</v>
      </c>
      <c r="AE870">
        <v>100</v>
      </c>
      <c r="AF870">
        <v>21.550000000017398</v>
      </c>
    </row>
    <row r="871" spans="27:32">
      <c r="AA871" t="s">
        <v>953</v>
      </c>
      <c r="AC871">
        <v>868</v>
      </c>
      <c r="AD871">
        <v>583.20000000000903</v>
      </c>
      <c r="AE871">
        <v>100</v>
      </c>
      <c r="AF871">
        <v>21.600000000016799</v>
      </c>
    </row>
    <row r="872" spans="27:32">
      <c r="AA872" t="s">
        <v>953</v>
      </c>
      <c r="AC872">
        <v>869</v>
      </c>
      <c r="AD872">
        <v>583.30000000000905</v>
      </c>
      <c r="AE872">
        <v>100</v>
      </c>
      <c r="AF872">
        <v>21.650000000016199</v>
      </c>
    </row>
    <row r="873" spans="27:32">
      <c r="AA873" t="s">
        <v>953</v>
      </c>
      <c r="AC873">
        <v>870</v>
      </c>
      <c r="AD873">
        <v>583.40000000000896</v>
      </c>
      <c r="AE873">
        <v>100</v>
      </c>
      <c r="AF873">
        <v>21.700000000015599</v>
      </c>
    </row>
    <row r="874" spans="27:32">
      <c r="AA874" t="s">
        <v>953</v>
      </c>
      <c r="AC874">
        <v>871</v>
      </c>
      <c r="AD874">
        <v>583.50000000000898</v>
      </c>
      <c r="AE874">
        <v>100</v>
      </c>
      <c r="AF874">
        <v>21.750000000015</v>
      </c>
    </row>
    <row r="875" spans="27:32">
      <c r="AA875" t="s">
        <v>953</v>
      </c>
      <c r="AC875">
        <v>872</v>
      </c>
      <c r="AD875">
        <v>583.600000000009</v>
      </c>
      <c r="AE875">
        <v>100</v>
      </c>
      <c r="AF875">
        <v>21.8000000000144</v>
      </c>
    </row>
    <row r="876" spans="27:32">
      <c r="AA876" t="s">
        <v>953</v>
      </c>
      <c r="AC876">
        <v>873</v>
      </c>
      <c r="AD876">
        <v>583.70000000000903</v>
      </c>
      <c r="AE876">
        <v>100</v>
      </c>
      <c r="AF876">
        <v>21.8500000000138</v>
      </c>
    </row>
    <row r="877" spans="27:32">
      <c r="AA877" t="s">
        <v>953</v>
      </c>
      <c r="AC877">
        <v>874</v>
      </c>
      <c r="AD877">
        <v>583.80000000000905</v>
      </c>
      <c r="AE877">
        <v>100</v>
      </c>
      <c r="AF877">
        <v>21.9000000000132</v>
      </c>
    </row>
    <row r="878" spans="27:32">
      <c r="AA878" t="s">
        <v>953</v>
      </c>
      <c r="AC878">
        <v>875</v>
      </c>
      <c r="AD878">
        <v>583.90000000000896</v>
      </c>
      <c r="AE878">
        <v>100</v>
      </c>
      <c r="AF878">
        <v>21.950000000012601</v>
      </c>
    </row>
    <row r="879" spans="27:32">
      <c r="AA879" t="s">
        <v>953</v>
      </c>
      <c r="AC879">
        <v>876</v>
      </c>
      <c r="AD879">
        <v>584.00000000000898</v>
      </c>
      <c r="AE879">
        <v>100</v>
      </c>
      <c r="AF879">
        <v>22.000000000012001</v>
      </c>
    </row>
    <row r="880" spans="27:32">
      <c r="AA880" t="s">
        <v>953</v>
      </c>
      <c r="AC880">
        <v>877</v>
      </c>
      <c r="AD880">
        <v>584.100000000009</v>
      </c>
      <c r="AE880">
        <v>100</v>
      </c>
      <c r="AF880">
        <v>22.050000000011401</v>
      </c>
    </row>
    <row r="881" spans="27:32">
      <c r="AA881" t="s">
        <v>953</v>
      </c>
      <c r="AC881">
        <v>878</v>
      </c>
      <c r="AD881">
        <v>584.20000000000903</v>
      </c>
      <c r="AE881">
        <v>100</v>
      </c>
      <c r="AF881">
        <v>22.100000000010802</v>
      </c>
    </row>
    <row r="882" spans="27:32">
      <c r="AA882" t="s">
        <v>953</v>
      </c>
      <c r="AC882">
        <v>879</v>
      </c>
      <c r="AD882">
        <v>584.30000000000905</v>
      </c>
      <c r="AE882">
        <v>100</v>
      </c>
      <c r="AF882">
        <v>22.150000000010198</v>
      </c>
    </row>
    <row r="883" spans="27:32">
      <c r="AA883" t="s">
        <v>953</v>
      </c>
      <c r="AC883">
        <v>880</v>
      </c>
      <c r="AD883">
        <v>584.40000000000896</v>
      </c>
      <c r="AE883">
        <v>100</v>
      </c>
      <c r="AF883">
        <v>22.200000000009599</v>
      </c>
    </row>
    <row r="884" spans="27:32">
      <c r="AA884" t="s">
        <v>953</v>
      </c>
      <c r="AC884">
        <v>881</v>
      </c>
      <c r="AD884">
        <v>584.50000000000898</v>
      </c>
      <c r="AE884">
        <v>100</v>
      </c>
      <c r="AF884">
        <v>22.250000000008999</v>
      </c>
    </row>
    <row r="885" spans="27:32">
      <c r="AA885" t="s">
        <v>953</v>
      </c>
      <c r="AC885">
        <v>882</v>
      </c>
      <c r="AD885">
        <v>584.600000000009</v>
      </c>
      <c r="AE885">
        <v>100</v>
      </c>
      <c r="AF885">
        <v>22.300000000008399</v>
      </c>
    </row>
    <row r="886" spans="27:32">
      <c r="AA886" t="s">
        <v>953</v>
      </c>
      <c r="AC886">
        <v>883</v>
      </c>
      <c r="AD886">
        <v>584.70000000000903</v>
      </c>
      <c r="AE886">
        <v>100</v>
      </c>
      <c r="AF886">
        <v>22.3500000000078</v>
      </c>
    </row>
    <row r="887" spans="27:32">
      <c r="AA887" t="s">
        <v>953</v>
      </c>
      <c r="AC887">
        <v>884</v>
      </c>
      <c r="AD887">
        <v>584.80000000000905</v>
      </c>
      <c r="AE887">
        <v>100</v>
      </c>
      <c r="AF887">
        <v>22.4000000000072</v>
      </c>
    </row>
    <row r="888" spans="27:32">
      <c r="AA888" t="s">
        <v>953</v>
      </c>
      <c r="AC888">
        <v>885</v>
      </c>
      <c r="AD888">
        <v>584.90000000000896</v>
      </c>
      <c r="AE888">
        <v>100</v>
      </c>
      <c r="AF888">
        <v>22.4500000000066</v>
      </c>
    </row>
    <row r="889" spans="27:32">
      <c r="AA889" t="s">
        <v>953</v>
      </c>
      <c r="AC889">
        <v>886</v>
      </c>
      <c r="AD889">
        <v>585.00000000000898</v>
      </c>
      <c r="AE889">
        <v>100</v>
      </c>
      <c r="AF889">
        <v>22.500000000006001</v>
      </c>
    </row>
    <row r="890" spans="27:32">
      <c r="AA890" t="s">
        <v>953</v>
      </c>
      <c r="AC890">
        <v>887</v>
      </c>
      <c r="AD890">
        <v>585.100000000009</v>
      </c>
      <c r="AE890">
        <v>100</v>
      </c>
      <c r="AF890">
        <v>22.550000000005401</v>
      </c>
    </row>
    <row r="891" spans="27:32">
      <c r="AA891" t="s">
        <v>953</v>
      </c>
      <c r="AC891">
        <v>888</v>
      </c>
      <c r="AD891">
        <v>585.20000000000903</v>
      </c>
      <c r="AE891">
        <v>100</v>
      </c>
      <c r="AF891">
        <v>22.600000000004801</v>
      </c>
    </row>
    <row r="892" spans="27:32">
      <c r="AA892" t="s">
        <v>953</v>
      </c>
      <c r="AC892">
        <v>889</v>
      </c>
      <c r="AD892">
        <v>585.30000000000996</v>
      </c>
      <c r="AE892">
        <v>100</v>
      </c>
      <c r="AF892">
        <v>22.650000000004201</v>
      </c>
    </row>
    <row r="893" spans="27:32">
      <c r="AA893" t="s">
        <v>953</v>
      </c>
      <c r="AC893">
        <v>890</v>
      </c>
      <c r="AD893">
        <v>585.40000000000998</v>
      </c>
      <c r="AE893">
        <v>100</v>
      </c>
      <c r="AF893">
        <v>22.700000000003602</v>
      </c>
    </row>
    <row r="894" spans="27:32">
      <c r="AA894" t="s">
        <v>953</v>
      </c>
      <c r="AC894">
        <v>891</v>
      </c>
      <c r="AD894">
        <v>585.50000000001</v>
      </c>
      <c r="AE894">
        <v>100</v>
      </c>
      <c r="AF894">
        <v>22.750000000002998</v>
      </c>
    </row>
    <row r="895" spans="27:32">
      <c r="AA895" t="s">
        <v>953</v>
      </c>
      <c r="AC895">
        <v>892</v>
      </c>
      <c r="AD895">
        <v>585.60000000001003</v>
      </c>
      <c r="AE895">
        <v>100</v>
      </c>
      <c r="AF895">
        <v>22.800000000002399</v>
      </c>
    </row>
    <row r="896" spans="27:32">
      <c r="AA896" t="s">
        <v>953</v>
      </c>
      <c r="AC896">
        <v>893</v>
      </c>
      <c r="AD896">
        <v>585.70000000001005</v>
      </c>
      <c r="AE896">
        <v>100</v>
      </c>
      <c r="AF896">
        <v>22.850000000001799</v>
      </c>
    </row>
    <row r="897" spans="27:32">
      <c r="AA897" t="s">
        <v>953</v>
      </c>
      <c r="AC897">
        <v>894</v>
      </c>
      <c r="AD897">
        <v>585.80000000000996</v>
      </c>
      <c r="AE897">
        <v>100</v>
      </c>
      <c r="AF897">
        <v>22.900000000001199</v>
      </c>
    </row>
    <row r="898" spans="27:32">
      <c r="AA898" t="s">
        <v>953</v>
      </c>
      <c r="AC898">
        <v>895</v>
      </c>
      <c r="AD898">
        <v>585.90000000000998</v>
      </c>
      <c r="AE898">
        <v>100</v>
      </c>
      <c r="AF898">
        <v>22.9500000000006</v>
      </c>
    </row>
    <row r="899" spans="27:32">
      <c r="AA899" t="s">
        <v>953</v>
      </c>
      <c r="AC899">
        <v>896</v>
      </c>
      <c r="AD899">
        <v>586.00000000001</v>
      </c>
      <c r="AE899">
        <v>100</v>
      </c>
      <c r="AF899">
        <v>23</v>
      </c>
    </row>
    <row r="900" spans="27:32">
      <c r="AA900" t="s">
        <v>953</v>
      </c>
      <c r="AC900">
        <v>897</v>
      </c>
      <c r="AD900">
        <v>586.10000000001003</v>
      </c>
      <c r="AE900">
        <v>100</v>
      </c>
      <c r="AF900">
        <v>23.0499999999994</v>
      </c>
    </row>
    <row r="901" spans="27:32">
      <c r="AA901" t="s">
        <v>953</v>
      </c>
      <c r="AC901">
        <v>898</v>
      </c>
      <c r="AD901">
        <v>586.20000000001005</v>
      </c>
      <c r="AE901">
        <v>100</v>
      </c>
      <c r="AF901">
        <v>22.949999999999399</v>
      </c>
    </row>
    <row r="902" spans="27:32">
      <c r="AA902" t="s">
        <v>953</v>
      </c>
      <c r="AC902">
        <v>899</v>
      </c>
      <c r="AD902">
        <v>586.30000000000996</v>
      </c>
      <c r="AE902">
        <v>100</v>
      </c>
      <c r="AF902">
        <v>22.849999999999401</v>
      </c>
    </row>
    <row r="903" spans="27:32">
      <c r="AA903" t="s">
        <v>953</v>
      </c>
      <c r="AC903">
        <v>900</v>
      </c>
      <c r="AD903">
        <v>586.40000000000998</v>
      </c>
      <c r="AE903">
        <v>100</v>
      </c>
      <c r="AF903">
        <v>22.7499999999994</v>
      </c>
    </row>
    <row r="904" spans="27:32">
      <c r="AA904" t="s">
        <v>953</v>
      </c>
      <c r="AC904">
        <v>901</v>
      </c>
      <c r="AD904">
        <v>586.50000000001</v>
      </c>
      <c r="AE904">
        <v>100</v>
      </c>
      <c r="AF904">
        <v>22.649999999999402</v>
      </c>
    </row>
    <row r="905" spans="27:32">
      <c r="AA905" t="s">
        <v>953</v>
      </c>
      <c r="AC905">
        <v>902</v>
      </c>
      <c r="AD905">
        <v>586.60000000001003</v>
      </c>
      <c r="AE905">
        <v>100</v>
      </c>
      <c r="AF905">
        <v>22.5499999999994</v>
      </c>
    </row>
    <row r="906" spans="27:32">
      <c r="AA906" t="s">
        <v>953</v>
      </c>
      <c r="AC906">
        <v>903</v>
      </c>
      <c r="AD906">
        <v>586.70000000001005</v>
      </c>
      <c r="AE906">
        <v>100</v>
      </c>
      <c r="AF906">
        <v>22.449999999999399</v>
      </c>
    </row>
    <row r="907" spans="27:32">
      <c r="AA907" t="s">
        <v>953</v>
      </c>
      <c r="AC907">
        <v>904</v>
      </c>
      <c r="AD907">
        <v>586.80000000000996</v>
      </c>
      <c r="AE907">
        <v>100</v>
      </c>
      <c r="AF907">
        <v>22.349999999999401</v>
      </c>
    </row>
    <row r="908" spans="27:32">
      <c r="AA908" t="s">
        <v>953</v>
      </c>
      <c r="AC908">
        <v>905</v>
      </c>
      <c r="AD908">
        <v>586.90000000000998</v>
      </c>
      <c r="AE908">
        <v>100</v>
      </c>
      <c r="AF908">
        <v>22.2499999999994</v>
      </c>
    </row>
    <row r="909" spans="27:32">
      <c r="AA909" t="s">
        <v>953</v>
      </c>
      <c r="AC909">
        <v>906</v>
      </c>
      <c r="AD909">
        <v>587.00000000001</v>
      </c>
      <c r="AE909">
        <v>100</v>
      </c>
      <c r="AF909">
        <v>22.149999999999402</v>
      </c>
    </row>
    <row r="910" spans="27:32">
      <c r="AA910" t="s">
        <v>953</v>
      </c>
      <c r="AC910">
        <v>907</v>
      </c>
      <c r="AD910">
        <v>587.10000000001003</v>
      </c>
      <c r="AE910">
        <v>100</v>
      </c>
      <c r="AF910">
        <v>22.0499999999994</v>
      </c>
    </row>
    <row r="911" spans="27:32">
      <c r="AA911" t="s">
        <v>953</v>
      </c>
      <c r="AC911">
        <v>908</v>
      </c>
      <c r="AD911">
        <v>587.20000000001005</v>
      </c>
      <c r="AE911">
        <v>100</v>
      </c>
      <c r="AF911">
        <v>21.949999999999399</v>
      </c>
    </row>
    <row r="912" spans="27:32">
      <c r="AA912" t="s">
        <v>953</v>
      </c>
      <c r="AC912">
        <v>909</v>
      </c>
      <c r="AD912">
        <v>587.30000000000996</v>
      </c>
      <c r="AE912">
        <v>100</v>
      </c>
      <c r="AF912">
        <v>21.849999999999401</v>
      </c>
    </row>
    <row r="913" spans="27:32">
      <c r="AA913" t="s">
        <v>953</v>
      </c>
      <c r="AC913">
        <v>910</v>
      </c>
      <c r="AD913">
        <v>587.40000000000998</v>
      </c>
      <c r="AE913">
        <v>100</v>
      </c>
      <c r="AF913">
        <v>21.7499999999994</v>
      </c>
    </row>
    <row r="914" spans="27:32">
      <c r="AA914" t="s">
        <v>953</v>
      </c>
      <c r="AC914">
        <v>911</v>
      </c>
      <c r="AD914">
        <v>587.50000000001</v>
      </c>
      <c r="AE914">
        <v>100</v>
      </c>
      <c r="AF914">
        <v>21.649999999999402</v>
      </c>
    </row>
    <row r="915" spans="27:32">
      <c r="AA915" t="s">
        <v>953</v>
      </c>
      <c r="AC915">
        <v>912</v>
      </c>
      <c r="AD915">
        <v>587.60000000001003</v>
      </c>
      <c r="AE915">
        <v>100</v>
      </c>
      <c r="AF915">
        <v>21.5499999999994</v>
      </c>
    </row>
    <row r="916" spans="27:32">
      <c r="AA916" t="s">
        <v>953</v>
      </c>
      <c r="AC916">
        <v>913</v>
      </c>
      <c r="AD916">
        <v>587.70000000001005</v>
      </c>
      <c r="AE916">
        <v>100</v>
      </c>
      <c r="AF916">
        <v>21.449999999999399</v>
      </c>
    </row>
    <row r="917" spans="27:32">
      <c r="AA917" t="s">
        <v>953</v>
      </c>
      <c r="AC917">
        <v>914</v>
      </c>
      <c r="AD917">
        <v>587.80000000000996</v>
      </c>
      <c r="AE917">
        <v>100</v>
      </c>
      <c r="AF917">
        <v>21.349999999999401</v>
      </c>
    </row>
    <row r="918" spans="27:32">
      <c r="AA918" t="s">
        <v>953</v>
      </c>
      <c r="AC918">
        <v>915</v>
      </c>
      <c r="AD918">
        <v>587.90000000000998</v>
      </c>
      <c r="AE918">
        <v>100</v>
      </c>
      <c r="AF918">
        <v>21.2499999999994</v>
      </c>
    </row>
    <row r="919" spans="27:32">
      <c r="AA919" t="s">
        <v>953</v>
      </c>
      <c r="AC919">
        <v>916</v>
      </c>
      <c r="AD919">
        <v>588.00000000001</v>
      </c>
      <c r="AE919">
        <v>100</v>
      </c>
      <c r="AF919">
        <v>21.149999999999402</v>
      </c>
    </row>
    <row r="920" spans="27:32">
      <c r="AA920" t="s">
        <v>953</v>
      </c>
      <c r="AC920">
        <v>917</v>
      </c>
      <c r="AD920">
        <v>588.10000000001003</v>
      </c>
      <c r="AE920">
        <v>100</v>
      </c>
      <c r="AF920">
        <v>21.0499999999994</v>
      </c>
    </row>
    <row r="921" spans="27:32">
      <c r="AA921" t="s">
        <v>953</v>
      </c>
      <c r="AC921">
        <v>918</v>
      </c>
      <c r="AD921">
        <v>588.20000000001005</v>
      </c>
      <c r="AE921">
        <v>100</v>
      </c>
      <c r="AF921">
        <v>20.949999999999399</v>
      </c>
    </row>
    <row r="922" spans="27:32">
      <c r="AA922" t="s">
        <v>953</v>
      </c>
      <c r="AC922">
        <v>919</v>
      </c>
      <c r="AD922">
        <v>588.30000000000996</v>
      </c>
      <c r="AE922">
        <v>100</v>
      </c>
      <c r="AF922">
        <v>20.849999999999397</v>
      </c>
    </row>
    <row r="923" spans="27:32">
      <c r="AA923" t="s">
        <v>953</v>
      </c>
      <c r="AC923">
        <v>920</v>
      </c>
      <c r="AD923">
        <v>588.40000000000998</v>
      </c>
      <c r="AE923">
        <v>100</v>
      </c>
      <c r="AF923">
        <v>20.7499999999994</v>
      </c>
    </row>
    <row r="924" spans="27:32">
      <c r="AA924" t="s">
        <v>953</v>
      </c>
      <c r="AC924">
        <v>921</v>
      </c>
      <c r="AD924">
        <v>588.50000000001</v>
      </c>
      <c r="AE924">
        <v>100</v>
      </c>
      <c r="AF924">
        <v>20.649999999999402</v>
      </c>
    </row>
    <row r="925" spans="27:32">
      <c r="AA925" t="s">
        <v>953</v>
      </c>
      <c r="AC925">
        <v>922</v>
      </c>
      <c r="AD925">
        <v>588.60000000001003</v>
      </c>
      <c r="AE925">
        <v>100</v>
      </c>
      <c r="AF925">
        <v>20.5499999999994</v>
      </c>
    </row>
    <row r="926" spans="27:32">
      <c r="AA926" t="s">
        <v>953</v>
      </c>
      <c r="AC926">
        <v>923</v>
      </c>
      <c r="AD926">
        <v>588.70000000001005</v>
      </c>
      <c r="AE926">
        <v>100</v>
      </c>
      <c r="AF926">
        <v>20.449999999999399</v>
      </c>
    </row>
    <row r="927" spans="27:32">
      <c r="AA927" t="s">
        <v>953</v>
      </c>
      <c r="AC927">
        <v>924</v>
      </c>
      <c r="AD927">
        <v>588.80000000000996</v>
      </c>
      <c r="AE927">
        <v>100</v>
      </c>
      <c r="AF927">
        <v>20.349999999999397</v>
      </c>
    </row>
    <row r="928" spans="27:32">
      <c r="AA928" t="s">
        <v>953</v>
      </c>
      <c r="AC928">
        <v>925</v>
      </c>
      <c r="AD928">
        <v>588.90000000000998</v>
      </c>
      <c r="AE928">
        <v>100</v>
      </c>
      <c r="AF928">
        <v>20.2499999999994</v>
      </c>
    </row>
    <row r="929" spans="27:33">
      <c r="AA929" t="s">
        <v>953</v>
      </c>
      <c r="AC929">
        <v>926</v>
      </c>
      <c r="AD929">
        <v>589.00000000001</v>
      </c>
      <c r="AE929">
        <v>100</v>
      </c>
      <c r="AF929">
        <v>20.149999999999402</v>
      </c>
    </row>
    <row r="930" spans="27:33">
      <c r="AA930" t="s">
        <v>953</v>
      </c>
      <c r="AC930">
        <v>927</v>
      </c>
      <c r="AD930">
        <v>589.10000000001003</v>
      </c>
      <c r="AE930">
        <v>100</v>
      </c>
      <c r="AF930">
        <v>20.0499999999994</v>
      </c>
    </row>
    <row r="931" spans="27:33">
      <c r="AA931" t="s">
        <v>953</v>
      </c>
      <c r="AC931">
        <v>928</v>
      </c>
      <c r="AD931">
        <v>589.20000000001005</v>
      </c>
      <c r="AE931">
        <v>100</v>
      </c>
      <c r="AF931">
        <v>19.949999999999399</v>
      </c>
    </row>
    <row r="932" spans="27:33">
      <c r="AA932" t="s">
        <v>953</v>
      </c>
      <c r="AC932">
        <v>929</v>
      </c>
      <c r="AD932">
        <v>589.30000000000996</v>
      </c>
      <c r="AE932">
        <v>100</v>
      </c>
      <c r="AF932">
        <v>19.849999999999298</v>
      </c>
    </row>
    <row r="933" spans="27:33">
      <c r="AA933" t="s">
        <v>953</v>
      </c>
      <c r="AC933">
        <v>930</v>
      </c>
      <c r="AD933">
        <v>589.40000000000998</v>
      </c>
      <c r="AE933">
        <v>100</v>
      </c>
      <c r="AF933">
        <v>19.7499999999993</v>
      </c>
    </row>
    <row r="934" spans="27:33">
      <c r="AA934" t="s">
        <v>953</v>
      </c>
      <c r="AC934">
        <v>931</v>
      </c>
      <c r="AD934">
        <v>589.50000000001</v>
      </c>
      <c r="AE934">
        <v>100</v>
      </c>
      <c r="AF934">
        <v>19.649999999999302</v>
      </c>
    </row>
    <row r="935" spans="27:33">
      <c r="AA935" t="s">
        <v>953</v>
      </c>
      <c r="AC935">
        <v>932</v>
      </c>
      <c r="AD935">
        <v>589.60000000001003</v>
      </c>
      <c r="AE935">
        <v>100</v>
      </c>
      <c r="AF935">
        <v>19.549999999999301</v>
      </c>
    </row>
    <row r="936" spans="27:33">
      <c r="AA936" t="s">
        <v>953</v>
      </c>
      <c r="AC936">
        <v>933</v>
      </c>
      <c r="AD936">
        <v>589.70000000001096</v>
      </c>
      <c r="AE936">
        <v>100</v>
      </c>
      <c r="AF936">
        <v>19.449999999999299</v>
      </c>
    </row>
    <row r="937" spans="27:33">
      <c r="AA937" t="s">
        <v>953</v>
      </c>
      <c r="AC937">
        <v>934</v>
      </c>
      <c r="AD937">
        <v>589.80000000001098</v>
      </c>
      <c r="AE937">
        <v>100</v>
      </c>
      <c r="AF937">
        <v>19.349999999999298</v>
      </c>
      <c r="AG937">
        <v>1.7000000000000001E-2</v>
      </c>
    </row>
    <row r="938" spans="27:33">
      <c r="AA938" t="s">
        <v>953</v>
      </c>
      <c r="AC938">
        <v>935</v>
      </c>
      <c r="AD938">
        <v>589.900000000011</v>
      </c>
      <c r="AE938">
        <v>100</v>
      </c>
      <c r="AF938">
        <v>19.2499999999993</v>
      </c>
    </row>
    <row r="939" spans="27:33">
      <c r="AA939" t="s">
        <v>953</v>
      </c>
      <c r="AC939">
        <v>936</v>
      </c>
      <c r="AD939">
        <v>590.00000000001103</v>
      </c>
      <c r="AE939">
        <v>100</v>
      </c>
      <c r="AF939">
        <v>19.149999999999302</v>
      </c>
    </row>
    <row r="940" spans="27:33">
      <c r="AA940" t="s">
        <v>953</v>
      </c>
      <c r="AC940">
        <v>937</v>
      </c>
      <c r="AD940">
        <v>590.10000000001105</v>
      </c>
      <c r="AE940">
        <v>100</v>
      </c>
      <c r="AF940">
        <v>19.049999999999301</v>
      </c>
    </row>
    <row r="941" spans="27:33">
      <c r="AA941" t="s">
        <v>953</v>
      </c>
      <c r="AC941">
        <v>938</v>
      </c>
      <c r="AD941">
        <v>590.20000000001096</v>
      </c>
      <c r="AE941">
        <v>100</v>
      </c>
      <c r="AF941">
        <v>18.949999999999299</v>
      </c>
    </row>
    <row r="942" spans="27:33">
      <c r="AA942" t="s">
        <v>953</v>
      </c>
      <c r="AC942">
        <v>939</v>
      </c>
      <c r="AD942">
        <v>590.30000000001098</v>
      </c>
      <c r="AE942">
        <v>100</v>
      </c>
      <c r="AF942">
        <v>18.849999999999298</v>
      </c>
    </row>
    <row r="943" spans="27:33">
      <c r="AA943" t="s">
        <v>953</v>
      </c>
      <c r="AC943">
        <v>940</v>
      </c>
      <c r="AD943">
        <v>590.400000000011</v>
      </c>
      <c r="AE943">
        <v>100</v>
      </c>
      <c r="AF943">
        <v>18.7499999999993</v>
      </c>
    </row>
    <row r="944" spans="27:33">
      <c r="AA944" t="s">
        <v>953</v>
      </c>
      <c r="AC944">
        <v>941</v>
      </c>
      <c r="AD944">
        <v>590.50000000001103</v>
      </c>
      <c r="AE944">
        <v>100</v>
      </c>
      <c r="AF944">
        <v>18.649999999999302</v>
      </c>
    </row>
    <row r="945" spans="27:32">
      <c r="AA945" t="s">
        <v>953</v>
      </c>
      <c r="AC945">
        <v>942</v>
      </c>
      <c r="AD945">
        <v>590.60000000001105</v>
      </c>
      <c r="AE945">
        <v>100</v>
      </c>
      <c r="AF945">
        <v>18.549999999999301</v>
      </c>
    </row>
    <row r="946" spans="27:32">
      <c r="AA946" t="s">
        <v>953</v>
      </c>
      <c r="AC946">
        <v>943</v>
      </c>
      <c r="AD946">
        <v>590.70000000001096</v>
      </c>
      <c r="AE946">
        <v>100</v>
      </c>
      <c r="AF946">
        <v>18.449999999999299</v>
      </c>
    </row>
    <row r="947" spans="27:32">
      <c r="AA947" t="s">
        <v>953</v>
      </c>
      <c r="AC947">
        <v>944</v>
      </c>
      <c r="AD947">
        <v>590.80000000001098</v>
      </c>
      <c r="AE947">
        <v>100</v>
      </c>
      <c r="AF947">
        <v>18.349999999999298</v>
      </c>
    </row>
    <row r="948" spans="27:32">
      <c r="AA948" t="s">
        <v>953</v>
      </c>
      <c r="AC948">
        <v>945</v>
      </c>
      <c r="AD948">
        <v>590.900000000011</v>
      </c>
      <c r="AE948">
        <v>100</v>
      </c>
      <c r="AF948">
        <v>18.2499999999993</v>
      </c>
    </row>
    <row r="949" spans="27:32">
      <c r="AA949" t="s">
        <v>953</v>
      </c>
      <c r="AC949">
        <v>946</v>
      </c>
      <c r="AD949">
        <v>591.00000000001103</v>
      </c>
      <c r="AE949">
        <v>100</v>
      </c>
      <c r="AF949">
        <v>18.149999999999302</v>
      </c>
    </row>
    <row r="950" spans="27:32">
      <c r="AA950" t="s">
        <v>953</v>
      </c>
      <c r="AC950">
        <v>947</v>
      </c>
      <c r="AD950">
        <v>591.10000000001105</v>
      </c>
      <c r="AE950">
        <v>100</v>
      </c>
      <c r="AF950">
        <v>18.049999999999301</v>
      </c>
    </row>
    <row r="951" spans="27:32">
      <c r="AA951" t="s">
        <v>953</v>
      </c>
      <c r="AC951">
        <v>948</v>
      </c>
      <c r="AD951">
        <v>591.20000000001096</v>
      </c>
      <c r="AE951">
        <v>100</v>
      </c>
      <c r="AF951">
        <v>17.949999999999299</v>
      </c>
    </row>
    <row r="952" spans="27:32">
      <c r="AA952" t="s">
        <v>953</v>
      </c>
      <c r="AC952">
        <v>949</v>
      </c>
      <c r="AD952">
        <v>591.30000000001098</v>
      </c>
      <c r="AE952">
        <v>100</v>
      </c>
      <c r="AF952">
        <v>17.849999999999298</v>
      </c>
    </row>
    <row r="953" spans="27:32">
      <c r="AA953" t="s">
        <v>953</v>
      </c>
      <c r="AC953">
        <v>950</v>
      </c>
      <c r="AD953">
        <v>591.400000000011</v>
      </c>
      <c r="AE953">
        <v>100</v>
      </c>
      <c r="AF953">
        <v>17.7499999999993</v>
      </c>
    </row>
    <row r="954" spans="27:32">
      <c r="AA954" t="s">
        <v>953</v>
      </c>
      <c r="AC954">
        <v>951</v>
      </c>
      <c r="AD954">
        <v>591.50000000001103</v>
      </c>
      <c r="AE954">
        <v>100</v>
      </c>
      <c r="AF954">
        <v>17.649999999999302</v>
      </c>
    </row>
    <row r="955" spans="27:32">
      <c r="AA955" t="s">
        <v>953</v>
      </c>
      <c r="AC955">
        <v>952</v>
      </c>
      <c r="AD955">
        <v>591.60000000001105</v>
      </c>
      <c r="AE955">
        <v>100</v>
      </c>
      <c r="AF955">
        <v>17.549999999999301</v>
      </c>
    </row>
    <row r="956" spans="27:32">
      <c r="AA956" t="s">
        <v>953</v>
      </c>
      <c r="AC956">
        <v>953</v>
      </c>
      <c r="AD956">
        <v>591.70000000001096</v>
      </c>
      <c r="AE956">
        <v>100</v>
      </c>
      <c r="AF956">
        <v>17.449999999999299</v>
      </c>
    </row>
    <row r="957" spans="27:32">
      <c r="AA957" t="s">
        <v>953</v>
      </c>
      <c r="AC957">
        <v>954</v>
      </c>
      <c r="AD957">
        <v>591.80000000001098</v>
      </c>
      <c r="AE957">
        <v>100</v>
      </c>
      <c r="AF957">
        <v>17.349999999999298</v>
      </c>
    </row>
    <row r="958" spans="27:32">
      <c r="AA958" t="s">
        <v>953</v>
      </c>
      <c r="AC958">
        <v>955</v>
      </c>
      <c r="AD958">
        <v>591.900000000011</v>
      </c>
      <c r="AE958">
        <v>100</v>
      </c>
      <c r="AF958">
        <v>17.2499999999993</v>
      </c>
    </row>
    <row r="959" spans="27:32">
      <c r="AA959" t="s">
        <v>953</v>
      </c>
      <c r="AC959">
        <v>956</v>
      </c>
      <c r="AD959">
        <v>592.00000000001103</v>
      </c>
      <c r="AE959">
        <v>100</v>
      </c>
      <c r="AF959">
        <v>17.149999999999302</v>
      </c>
    </row>
    <row r="960" spans="27:32">
      <c r="AA960" t="s">
        <v>953</v>
      </c>
      <c r="AC960">
        <v>957</v>
      </c>
      <c r="AD960">
        <v>592.10000000001105</v>
      </c>
      <c r="AE960">
        <v>100</v>
      </c>
      <c r="AF960">
        <v>17.049999999999301</v>
      </c>
    </row>
    <row r="961" spans="27:32">
      <c r="AA961" t="s">
        <v>953</v>
      </c>
      <c r="AC961">
        <v>958</v>
      </c>
      <c r="AD961">
        <v>592.20000000001096</v>
      </c>
      <c r="AE961">
        <v>100</v>
      </c>
      <c r="AF961">
        <v>16.949999999999299</v>
      </c>
    </row>
    <row r="962" spans="27:32">
      <c r="AA962" t="s">
        <v>953</v>
      </c>
      <c r="AC962">
        <v>959</v>
      </c>
      <c r="AD962">
        <v>592.30000000001098</v>
      </c>
      <c r="AE962">
        <v>100</v>
      </c>
      <c r="AF962">
        <v>16.849999999999298</v>
      </c>
    </row>
    <row r="963" spans="27:32">
      <c r="AA963" t="s">
        <v>953</v>
      </c>
      <c r="AC963">
        <v>960</v>
      </c>
      <c r="AD963">
        <v>592.400000000011</v>
      </c>
      <c r="AE963">
        <v>100</v>
      </c>
      <c r="AF963">
        <v>16.7499999999993</v>
      </c>
    </row>
    <row r="964" spans="27:32">
      <c r="AA964" t="s">
        <v>953</v>
      </c>
      <c r="AC964">
        <v>961</v>
      </c>
      <c r="AD964">
        <v>592.50000000001103</v>
      </c>
      <c r="AE964">
        <v>100</v>
      </c>
      <c r="AF964">
        <v>16.649999999999302</v>
      </c>
    </row>
    <row r="965" spans="27:32">
      <c r="AA965" t="s">
        <v>953</v>
      </c>
      <c r="AC965">
        <v>962</v>
      </c>
      <c r="AD965">
        <v>592.60000000001105</v>
      </c>
      <c r="AE965">
        <v>100</v>
      </c>
      <c r="AF965">
        <v>16.549999999999301</v>
      </c>
    </row>
    <row r="966" spans="27:32">
      <c r="AA966" t="s">
        <v>953</v>
      </c>
      <c r="AC966">
        <v>963</v>
      </c>
      <c r="AD966">
        <v>592.70000000001096</v>
      </c>
      <c r="AE966">
        <v>100</v>
      </c>
      <c r="AF966">
        <v>16.449999999999299</v>
      </c>
    </row>
    <row r="967" spans="27:32">
      <c r="AA967" t="s">
        <v>953</v>
      </c>
      <c r="AC967">
        <v>964</v>
      </c>
      <c r="AD967">
        <v>592.80000000001098</v>
      </c>
      <c r="AE967">
        <v>100</v>
      </c>
      <c r="AF967">
        <v>16.349999999999298</v>
      </c>
    </row>
    <row r="968" spans="27:32">
      <c r="AA968" t="s">
        <v>953</v>
      </c>
      <c r="AC968">
        <v>965</v>
      </c>
      <c r="AD968">
        <v>592.900000000011</v>
      </c>
      <c r="AE968">
        <v>100</v>
      </c>
      <c r="AF968">
        <v>16.2499999999993</v>
      </c>
    </row>
    <row r="969" spans="27:32">
      <c r="AA969" t="s">
        <v>953</v>
      </c>
      <c r="AC969">
        <v>966</v>
      </c>
      <c r="AD969">
        <v>593.00000000001103</v>
      </c>
      <c r="AE969">
        <v>100</v>
      </c>
      <c r="AF969">
        <v>16.149999999999302</v>
      </c>
    </row>
    <row r="970" spans="27:32">
      <c r="AA970" t="s">
        <v>953</v>
      </c>
      <c r="AC970">
        <v>967</v>
      </c>
      <c r="AD970">
        <v>593.10000000001105</v>
      </c>
      <c r="AE970">
        <v>100</v>
      </c>
      <c r="AF970">
        <v>16.049999999999301</v>
      </c>
    </row>
    <row r="971" spans="27:32">
      <c r="AA971" t="s">
        <v>953</v>
      </c>
      <c r="AC971">
        <v>968</v>
      </c>
      <c r="AD971">
        <v>593.20000000001096</v>
      </c>
      <c r="AE971">
        <v>100</v>
      </c>
      <c r="AF971">
        <v>15.949999999999299</v>
      </c>
    </row>
    <row r="972" spans="27:32">
      <c r="AA972" t="s">
        <v>953</v>
      </c>
      <c r="AC972">
        <v>969</v>
      </c>
      <c r="AD972">
        <v>593.30000000001098</v>
      </c>
      <c r="AE972">
        <v>100</v>
      </c>
      <c r="AF972">
        <v>15.8499999999993</v>
      </c>
    </row>
    <row r="973" spans="27:32">
      <c r="AA973" t="s">
        <v>953</v>
      </c>
      <c r="AC973">
        <v>970</v>
      </c>
      <c r="AD973">
        <v>593.400000000011</v>
      </c>
      <c r="AE973">
        <v>100</v>
      </c>
      <c r="AF973">
        <v>15.7499999999993</v>
      </c>
    </row>
    <row r="974" spans="27:32">
      <c r="AA974" t="s">
        <v>953</v>
      </c>
      <c r="AC974">
        <v>971</v>
      </c>
      <c r="AD974">
        <v>593.50000000001103</v>
      </c>
      <c r="AE974">
        <v>100</v>
      </c>
      <c r="AF974">
        <v>15.6499999999993</v>
      </c>
    </row>
    <row r="975" spans="27:32">
      <c r="AA975" t="s">
        <v>953</v>
      </c>
      <c r="AC975">
        <v>972</v>
      </c>
      <c r="AD975">
        <v>593.60000000001105</v>
      </c>
      <c r="AE975">
        <v>100</v>
      </c>
      <c r="AF975">
        <v>15.549999999999301</v>
      </c>
    </row>
    <row r="976" spans="27:32">
      <c r="AA976" t="s">
        <v>953</v>
      </c>
      <c r="AC976">
        <v>973</v>
      </c>
      <c r="AD976">
        <v>593.70000000001096</v>
      </c>
      <c r="AE976">
        <v>100</v>
      </c>
      <c r="AF976">
        <v>15.449999999999299</v>
      </c>
    </row>
    <row r="977" spans="27:32">
      <c r="AA977" t="s">
        <v>953</v>
      </c>
      <c r="AC977">
        <v>974</v>
      </c>
      <c r="AD977">
        <v>593.80000000001098</v>
      </c>
      <c r="AE977">
        <v>100</v>
      </c>
      <c r="AF977">
        <v>15.3499999999993</v>
      </c>
    </row>
    <row r="978" spans="27:32">
      <c r="AA978" t="s">
        <v>953</v>
      </c>
      <c r="AC978">
        <v>975</v>
      </c>
      <c r="AD978">
        <v>593.900000000011</v>
      </c>
      <c r="AE978">
        <v>100</v>
      </c>
      <c r="AF978">
        <v>15.2499999999993</v>
      </c>
    </row>
    <row r="979" spans="27:32">
      <c r="AA979" t="s">
        <v>953</v>
      </c>
      <c r="AC979">
        <v>976</v>
      </c>
      <c r="AD979">
        <v>594.00000000001103</v>
      </c>
      <c r="AE979">
        <v>100</v>
      </c>
      <c r="AF979">
        <v>15.1499999999993</v>
      </c>
    </row>
    <row r="980" spans="27:32">
      <c r="AA980" t="s">
        <v>953</v>
      </c>
      <c r="AC980">
        <v>977</v>
      </c>
      <c r="AD980">
        <v>594.10000000001196</v>
      </c>
      <c r="AE980">
        <v>100</v>
      </c>
      <c r="AF980">
        <v>15.049999999999301</v>
      </c>
    </row>
    <row r="981" spans="27:32">
      <c r="AA981" t="s">
        <v>953</v>
      </c>
      <c r="AC981">
        <v>978</v>
      </c>
      <c r="AD981">
        <v>594.20000000001198</v>
      </c>
      <c r="AE981">
        <v>100</v>
      </c>
      <c r="AF981">
        <v>14.949999999999299</v>
      </c>
    </row>
    <row r="982" spans="27:32">
      <c r="AA982" t="s">
        <v>953</v>
      </c>
      <c r="AC982">
        <v>979</v>
      </c>
      <c r="AD982">
        <v>594.30000000001201</v>
      </c>
      <c r="AE982">
        <v>100</v>
      </c>
      <c r="AF982">
        <v>14.8499999999993</v>
      </c>
    </row>
    <row r="983" spans="27:32">
      <c r="AA983" t="s">
        <v>953</v>
      </c>
      <c r="AC983">
        <v>980</v>
      </c>
      <c r="AD983">
        <v>594.40000000001203</v>
      </c>
      <c r="AE983">
        <v>100</v>
      </c>
      <c r="AF983">
        <v>14.7499999999993</v>
      </c>
    </row>
    <row r="984" spans="27:32">
      <c r="AA984" t="s">
        <v>953</v>
      </c>
      <c r="AC984">
        <v>981</v>
      </c>
      <c r="AD984">
        <v>594.50000000001205</v>
      </c>
      <c r="AE984">
        <v>100</v>
      </c>
      <c r="AF984">
        <v>14.6499999999993</v>
      </c>
    </row>
    <row r="985" spans="27:32">
      <c r="AA985" t="s">
        <v>953</v>
      </c>
      <c r="AC985">
        <v>982</v>
      </c>
      <c r="AD985">
        <v>594.60000000001196</v>
      </c>
      <c r="AE985">
        <v>100</v>
      </c>
      <c r="AF985">
        <v>14.549999999999301</v>
      </c>
    </row>
    <row r="986" spans="27:32">
      <c r="AA986" t="s">
        <v>953</v>
      </c>
      <c r="AC986">
        <v>983</v>
      </c>
      <c r="AD986">
        <v>594.70000000001198</v>
      </c>
      <c r="AE986">
        <v>100</v>
      </c>
      <c r="AF986">
        <v>14.449999999999299</v>
      </c>
    </row>
    <row r="987" spans="27:32">
      <c r="AA987" t="s">
        <v>953</v>
      </c>
      <c r="AC987">
        <v>984</v>
      </c>
      <c r="AD987">
        <v>594.80000000001201</v>
      </c>
      <c r="AE987">
        <v>100</v>
      </c>
      <c r="AF987">
        <v>14.3499999999993</v>
      </c>
    </row>
    <row r="988" spans="27:32">
      <c r="AA988" t="s">
        <v>953</v>
      </c>
      <c r="AC988">
        <v>985</v>
      </c>
      <c r="AD988">
        <v>594.90000000001203</v>
      </c>
      <c r="AE988">
        <v>100</v>
      </c>
      <c r="AF988">
        <v>14.2499999999993</v>
      </c>
    </row>
    <row r="989" spans="27:32">
      <c r="AA989" t="s">
        <v>953</v>
      </c>
      <c r="AC989">
        <v>986</v>
      </c>
      <c r="AD989">
        <v>595.00000000001205</v>
      </c>
      <c r="AE989">
        <v>100</v>
      </c>
      <c r="AF989">
        <v>14.1499999999993</v>
      </c>
    </row>
    <row r="990" spans="27:32">
      <c r="AA990" t="s">
        <v>953</v>
      </c>
      <c r="AC990">
        <v>987</v>
      </c>
      <c r="AD990">
        <v>595.10000000001196</v>
      </c>
      <c r="AE990">
        <v>100</v>
      </c>
      <c r="AF990">
        <v>14.049999999999301</v>
      </c>
    </row>
    <row r="991" spans="27:32">
      <c r="AA991" t="s">
        <v>953</v>
      </c>
      <c r="AC991">
        <v>988</v>
      </c>
      <c r="AD991">
        <v>595.20000000001198</v>
      </c>
      <c r="AE991">
        <v>100</v>
      </c>
      <c r="AF991">
        <v>13.949999999999299</v>
      </c>
    </row>
    <row r="992" spans="27:32">
      <c r="AA992" t="s">
        <v>953</v>
      </c>
      <c r="AC992">
        <v>989</v>
      </c>
      <c r="AD992">
        <v>595.30000000001201</v>
      </c>
      <c r="AE992">
        <v>100</v>
      </c>
      <c r="AF992">
        <v>13.8499999999993</v>
      </c>
    </row>
    <row r="993" spans="27:33">
      <c r="AA993" t="s">
        <v>953</v>
      </c>
      <c r="AC993">
        <v>990</v>
      </c>
      <c r="AD993">
        <v>595.40000000001203</v>
      </c>
      <c r="AE993">
        <v>100</v>
      </c>
      <c r="AF993">
        <v>13.7499999999993</v>
      </c>
    </row>
    <row r="994" spans="27:33">
      <c r="AA994" t="s">
        <v>953</v>
      </c>
      <c r="AC994">
        <v>991</v>
      </c>
      <c r="AD994">
        <v>595.50000000001205</v>
      </c>
      <c r="AE994">
        <v>100</v>
      </c>
      <c r="AF994">
        <v>13.6499999999993</v>
      </c>
    </row>
    <row r="995" spans="27:33">
      <c r="AA995" t="s">
        <v>953</v>
      </c>
      <c r="AC995">
        <v>992</v>
      </c>
      <c r="AD995">
        <v>595.60000000001196</v>
      </c>
      <c r="AE995">
        <v>100</v>
      </c>
      <c r="AF995">
        <v>13.549999999999301</v>
      </c>
    </row>
    <row r="996" spans="27:33">
      <c r="AA996" t="s">
        <v>953</v>
      </c>
      <c r="AC996">
        <v>993</v>
      </c>
      <c r="AD996">
        <v>595.70000000001198</v>
      </c>
      <c r="AE996">
        <v>100</v>
      </c>
      <c r="AF996">
        <v>13.449999999999299</v>
      </c>
    </row>
    <row r="997" spans="27:33">
      <c r="AA997" t="s">
        <v>953</v>
      </c>
      <c r="AC997">
        <v>994</v>
      </c>
      <c r="AD997">
        <v>595.80000000001201</v>
      </c>
      <c r="AE997">
        <v>100</v>
      </c>
      <c r="AF997">
        <v>13.3499999999993</v>
      </c>
      <c r="AG997">
        <v>1.6900000000000002E-2</v>
      </c>
    </row>
    <row r="998" spans="27:33">
      <c r="AA998" t="s">
        <v>953</v>
      </c>
      <c r="AC998">
        <v>995</v>
      </c>
      <c r="AD998">
        <v>595.90000000001203</v>
      </c>
      <c r="AE998">
        <v>100</v>
      </c>
      <c r="AF998">
        <v>13.2499999999993</v>
      </c>
    </row>
    <row r="999" spans="27:33">
      <c r="AA999" t="s">
        <v>953</v>
      </c>
      <c r="AC999">
        <v>996</v>
      </c>
      <c r="AD999">
        <v>596.00000000001205</v>
      </c>
      <c r="AE999">
        <v>100</v>
      </c>
      <c r="AF999">
        <v>13.149999999999299</v>
      </c>
    </row>
    <row r="1000" spans="27:33">
      <c r="AA1000" t="s">
        <v>953</v>
      </c>
      <c r="AC1000">
        <v>997</v>
      </c>
      <c r="AD1000">
        <v>596.10000000001196</v>
      </c>
      <c r="AE1000">
        <v>100</v>
      </c>
      <c r="AF1000">
        <v>13.049999999999301</v>
      </c>
    </row>
    <row r="1001" spans="27:33">
      <c r="AA1001" t="s">
        <v>953</v>
      </c>
      <c r="AC1001">
        <v>998</v>
      </c>
      <c r="AD1001">
        <v>596.20000000001198</v>
      </c>
      <c r="AE1001">
        <v>100</v>
      </c>
      <c r="AF1001">
        <v>12.949999999999299</v>
      </c>
    </row>
    <row r="1002" spans="27:33">
      <c r="AA1002" t="s">
        <v>953</v>
      </c>
      <c r="AC1002">
        <v>999</v>
      </c>
      <c r="AD1002">
        <v>596.30000000001201</v>
      </c>
      <c r="AE1002">
        <v>100</v>
      </c>
      <c r="AF1002">
        <v>12.8499999999992</v>
      </c>
    </row>
    <row r="1003" spans="27:33">
      <c r="AA1003" t="s">
        <v>953</v>
      </c>
      <c r="AC1003">
        <v>1000</v>
      </c>
      <c r="AD1003">
        <v>596.40000000001203</v>
      </c>
      <c r="AE1003">
        <v>100</v>
      </c>
      <c r="AF1003">
        <v>12.95</v>
      </c>
    </row>
    <row r="1004" spans="27:33">
      <c r="AA1004" t="s">
        <v>953</v>
      </c>
      <c r="AC1004">
        <v>1001</v>
      </c>
      <c r="AD1004">
        <v>596.50000000023999</v>
      </c>
      <c r="AE1004">
        <v>100</v>
      </c>
      <c r="AF1004">
        <v>13</v>
      </c>
    </row>
    <row r="1005" spans="27:33">
      <c r="AA1005" t="s">
        <v>953</v>
      </c>
      <c r="AC1005">
        <v>1002</v>
      </c>
      <c r="AD1005">
        <v>596.60000000046796</v>
      </c>
      <c r="AE1005">
        <v>100</v>
      </c>
      <c r="AF1005">
        <v>13.05</v>
      </c>
    </row>
    <row r="1006" spans="27:33">
      <c r="AA1006" t="s">
        <v>953</v>
      </c>
      <c r="AC1006">
        <v>1003</v>
      </c>
      <c r="AD1006">
        <v>596.70000000069604</v>
      </c>
      <c r="AE1006">
        <v>100</v>
      </c>
      <c r="AF1006">
        <v>13.1</v>
      </c>
    </row>
    <row r="1007" spans="27:33">
      <c r="AA1007" t="s">
        <v>953</v>
      </c>
      <c r="AC1007">
        <v>1004</v>
      </c>
      <c r="AD1007">
        <v>596.800000000924</v>
      </c>
      <c r="AE1007">
        <v>100</v>
      </c>
      <c r="AF1007">
        <v>13.15</v>
      </c>
    </row>
    <row r="1008" spans="27:33">
      <c r="AA1008" t="s">
        <v>953</v>
      </c>
      <c r="AC1008">
        <v>1005</v>
      </c>
      <c r="AD1008">
        <v>596.90000000115197</v>
      </c>
      <c r="AE1008">
        <v>100</v>
      </c>
      <c r="AF1008">
        <v>13.2</v>
      </c>
    </row>
    <row r="1009" spans="27:32">
      <c r="AA1009" t="s">
        <v>953</v>
      </c>
      <c r="AC1009">
        <v>1006</v>
      </c>
      <c r="AD1009">
        <v>597.00000000138004</v>
      </c>
      <c r="AE1009">
        <v>100</v>
      </c>
      <c r="AF1009">
        <v>13.25</v>
      </c>
    </row>
    <row r="1010" spans="27:32">
      <c r="AA1010" t="s">
        <v>953</v>
      </c>
      <c r="AC1010">
        <v>1007</v>
      </c>
      <c r="AD1010">
        <v>597.10000000160801</v>
      </c>
      <c r="AE1010">
        <v>100</v>
      </c>
      <c r="AF1010">
        <v>13.3</v>
      </c>
    </row>
    <row r="1011" spans="27:32">
      <c r="AA1011" t="s">
        <v>953</v>
      </c>
      <c r="AC1011">
        <v>1008</v>
      </c>
      <c r="AD1011">
        <v>597.20000000183597</v>
      </c>
      <c r="AE1011">
        <v>100</v>
      </c>
      <c r="AF1011">
        <v>13.35</v>
      </c>
    </row>
    <row r="1012" spans="27:32">
      <c r="AA1012" t="s">
        <v>953</v>
      </c>
      <c r="AC1012">
        <v>1009</v>
      </c>
      <c r="AD1012">
        <v>597.30000000206405</v>
      </c>
      <c r="AE1012">
        <v>100</v>
      </c>
      <c r="AF1012">
        <v>13.4</v>
      </c>
    </row>
    <row r="1013" spans="27:32">
      <c r="AA1013" t="s">
        <v>953</v>
      </c>
      <c r="AC1013">
        <v>1010</v>
      </c>
      <c r="AD1013">
        <v>597.40000000229202</v>
      </c>
      <c r="AE1013">
        <v>100</v>
      </c>
      <c r="AF1013">
        <v>13.45</v>
      </c>
    </row>
    <row r="1014" spans="27:32">
      <c r="AA1014" t="s">
        <v>953</v>
      </c>
      <c r="AC1014">
        <v>1011</v>
      </c>
      <c r="AD1014">
        <v>597.50000000251998</v>
      </c>
      <c r="AE1014">
        <v>100</v>
      </c>
      <c r="AF1014">
        <v>13.5</v>
      </c>
    </row>
    <row r="1015" spans="27:32">
      <c r="AA1015" t="s">
        <v>953</v>
      </c>
      <c r="AC1015">
        <v>1012</v>
      </c>
      <c r="AD1015">
        <v>597.60000000274795</v>
      </c>
      <c r="AE1015">
        <v>100</v>
      </c>
      <c r="AF1015">
        <v>13.55</v>
      </c>
    </row>
    <row r="1016" spans="27:32">
      <c r="AA1016" t="s">
        <v>953</v>
      </c>
      <c r="AC1016">
        <v>1013</v>
      </c>
      <c r="AD1016">
        <v>597.70000000297603</v>
      </c>
      <c r="AE1016">
        <v>100</v>
      </c>
      <c r="AF1016">
        <v>13.6</v>
      </c>
    </row>
    <row r="1017" spans="27:32">
      <c r="AA1017" t="s">
        <v>953</v>
      </c>
      <c r="AC1017">
        <v>1014</v>
      </c>
      <c r="AD1017">
        <v>597.80000000320399</v>
      </c>
      <c r="AE1017">
        <v>100</v>
      </c>
      <c r="AF1017">
        <v>13.65</v>
      </c>
    </row>
    <row r="1018" spans="27:32">
      <c r="AA1018" t="s">
        <v>953</v>
      </c>
      <c r="AC1018">
        <v>1015</v>
      </c>
      <c r="AD1018">
        <v>597.90000000343196</v>
      </c>
      <c r="AE1018">
        <v>100</v>
      </c>
      <c r="AF1018">
        <v>13.7</v>
      </c>
    </row>
    <row r="1019" spans="27:32">
      <c r="AA1019" t="s">
        <v>953</v>
      </c>
      <c r="AC1019">
        <v>1016</v>
      </c>
      <c r="AD1019">
        <v>598.00000000365901</v>
      </c>
      <c r="AE1019">
        <v>100</v>
      </c>
      <c r="AF1019">
        <v>13.75</v>
      </c>
    </row>
    <row r="1020" spans="27:32">
      <c r="AA1020" t="s">
        <v>953</v>
      </c>
      <c r="AC1020">
        <v>1017</v>
      </c>
      <c r="AD1020">
        <v>598.10000000388698</v>
      </c>
      <c r="AE1020">
        <v>100</v>
      </c>
      <c r="AF1020">
        <v>13.8</v>
      </c>
    </row>
    <row r="1021" spans="27:32">
      <c r="AA1021" t="s">
        <v>953</v>
      </c>
      <c r="AC1021">
        <v>1018</v>
      </c>
      <c r="AD1021">
        <v>598.20000000411505</v>
      </c>
      <c r="AE1021">
        <v>100</v>
      </c>
      <c r="AF1021">
        <v>13.85</v>
      </c>
    </row>
    <row r="1022" spans="27:32">
      <c r="AA1022" t="s">
        <v>953</v>
      </c>
      <c r="AC1022">
        <v>1019</v>
      </c>
      <c r="AD1022">
        <v>598.30000000434302</v>
      </c>
      <c r="AE1022">
        <v>100</v>
      </c>
      <c r="AF1022">
        <v>13.9</v>
      </c>
    </row>
    <row r="1023" spans="27:32">
      <c r="AA1023" t="s">
        <v>953</v>
      </c>
      <c r="AC1023">
        <v>1020</v>
      </c>
      <c r="AD1023">
        <v>598.40000000457098</v>
      </c>
      <c r="AE1023">
        <v>100</v>
      </c>
      <c r="AF1023">
        <v>13.95</v>
      </c>
    </row>
    <row r="1024" spans="27:32">
      <c r="AA1024" t="s">
        <v>953</v>
      </c>
      <c r="AC1024">
        <v>1021</v>
      </c>
      <c r="AD1024">
        <v>598.50000000479895</v>
      </c>
      <c r="AE1024">
        <v>100</v>
      </c>
      <c r="AF1024">
        <v>14</v>
      </c>
    </row>
    <row r="1025" spans="27:32">
      <c r="AA1025" t="s">
        <v>953</v>
      </c>
      <c r="AC1025">
        <v>1022</v>
      </c>
      <c r="AD1025">
        <v>598.60000000502703</v>
      </c>
      <c r="AE1025">
        <v>100</v>
      </c>
      <c r="AF1025">
        <v>14.05</v>
      </c>
    </row>
    <row r="1026" spans="27:32">
      <c r="AA1026" t="s">
        <v>953</v>
      </c>
      <c r="AC1026">
        <v>1023</v>
      </c>
      <c r="AD1026">
        <v>598.70000000525499</v>
      </c>
      <c r="AE1026">
        <v>100</v>
      </c>
      <c r="AF1026">
        <v>14.1</v>
      </c>
    </row>
    <row r="1027" spans="27:32">
      <c r="AA1027" t="s">
        <v>953</v>
      </c>
      <c r="AC1027">
        <v>1024</v>
      </c>
      <c r="AD1027">
        <v>598.80000000548296</v>
      </c>
      <c r="AE1027">
        <v>100</v>
      </c>
      <c r="AF1027">
        <v>14.15</v>
      </c>
    </row>
    <row r="1028" spans="27:32">
      <c r="AA1028" t="s">
        <v>953</v>
      </c>
      <c r="AC1028">
        <v>1025</v>
      </c>
      <c r="AD1028">
        <v>598.90000000571104</v>
      </c>
      <c r="AE1028">
        <v>100</v>
      </c>
      <c r="AF1028">
        <v>14.2</v>
      </c>
    </row>
    <row r="1029" spans="27:32">
      <c r="AA1029" t="s">
        <v>953</v>
      </c>
      <c r="AC1029">
        <v>1026</v>
      </c>
      <c r="AD1029">
        <v>599.000000005939</v>
      </c>
      <c r="AE1029">
        <v>100</v>
      </c>
      <c r="AF1029">
        <v>14.25</v>
      </c>
    </row>
    <row r="1030" spans="27:32">
      <c r="AA1030" t="s">
        <v>953</v>
      </c>
      <c r="AC1030">
        <v>1027</v>
      </c>
      <c r="AD1030">
        <v>599.10000000616697</v>
      </c>
      <c r="AE1030">
        <v>100</v>
      </c>
      <c r="AF1030">
        <v>14.3</v>
      </c>
    </row>
    <row r="1031" spans="27:32">
      <c r="AA1031" t="s">
        <v>953</v>
      </c>
      <c r="AC1031">
        <v>1028</v>
      </c>
      <c r="AD1031">
        <v>599.20000000639504</v>
      </c>
      <c r="AE1031">
        <v>100</v>
      </c>
      <c r="AF1031">
        <v>14.35</v>
      </c>
    </row>
    <row r="1032" spans="27:32">
      <c r="AA1032" t="s">
        <v>953</v>
      </c>
      <c r="AC1032">
        <v>1029</v>
      </c>
      <c r="AD1032">
        <v>599.30000000662301</v>
      </c>
      <c r="AE1032">
        <v>100</v>
      </c>
      <c r="AF1032">
        <v>14.39999999999999</v>
      </c>
    </row>
    <row r="1033" spans="27:32">
      <c r="AA1033" t="s">
        <v>953</v>
      </c>
      <c r="AC1033">
        <v>1030</v>
      </c>
      <c r="AD1033">
        <v>599.40000000685097</v>
      </c>
      <c r="AE1033">
        <v>100</v>
      </c>
      <c r="AF1033">
        <v>14.44999999999999</v>
      </c>
    </row>
    <row r="1034" spans="27:32">
      <c r="AA1034" t="s">
        <v>953</v>
      </c>
      <c r="AC1034">
        <v>1031</v>
      </c>
      <c r="AD1034">
        <v>599.50000000707905</v>
      </c>
      <c r="AE1034">
        <v>100</v>
      </c>
      <c r="AF1034">
        <v>14.499999999999989</v>
      </c>
    </row>
    <row r="1035" spans="27:32">
      <c r="AA1035" t="s">
        <v>953</v>
      </c>
      <c r="AC1035">
        <v>1032</v>
      </c>
      <c r="AD1035">
        <v>599.60000000730702</v>
      </c>
      <c r="AE1035">
        <v>100</v>
      </c>
      <c r="AF1035">
        <v>14.54999999999999</v>
      </c>
    </row>
    <row r="1036" spans="27:32">
      <c r="AA1036" t="s">
        <v>953</v>
      </c>
      <c r="AC1036">
        <v>1033</v>
      </c>
      <c r="AD1036">
        <v>599.70000000753498</v>
      </c>
      <c r="AE1036">
        <v>100</v>
      </c>
      <c r="AF1036">
        <v>14.599999999999991</v>
      </c>
    </row>
    <row r="1037" spans="27:32">
      <c r="AA1037" t="s">
        <v>953</v>
      </c>
      <c r="AC1037">
        <v>1034</v>
      </c>
      <c r="AD1037">
        <v>599.80000000776295</v>
      </c>
      <c r="AE1037">
        <v>100</v>
      </c>
      <c r="AF1037">
        <v>14.64999999999999</v>
      </c>
    </row>
    <row r="1038" spans="27:32">
      <c r="AA1038" t="s">
        <v>953</v>
      </c>
      <c r="AC1038">
        <v>1035</v>
      </c>
      <c r="AD1038">
        <v>599.90000000799103</v>
      </c>
      <c r="AE1038">
        <v>100</v>
      </c>
      <c r="AF1038">
        <v>14.69999999999999</v>
      </c>
    </row>
    <row r="1039" spans="27:32">
      <c r="AA1039" t="s">
        <v>953</v>
      </c>
      <c r="AC1039">
        <v>1036</v>
      </c>
      <c r="AD1039">
        <v>600.00000000821899</v>
      </c>
      <c r="AE1039">
        <v>100</v>
      </c>
      <c r="AF1039">
        <v>14.749999999999989</v>
      </c>
    </row>
    <row r="1040" spans="27:32">
      <c r="AA1040" t="s">
        <v>953</v>
      </c>
      <c r="AC1040">
        <v>1037</v>
      </c>
      <c r="AD1040">
        <v>600.10000000844695</v>
      </c>
      <c r="AE1040">
        <v>100</v>
      </c>
      <c r="AF1040">
        <v>14.79999999999999</v>
      </c>
    </row>
    <row r="1041" spans="27:32">
      <c r="AA1041" t="s">
        <v>953</v>
      </c>
      <c r="AC1041">
        <v>1038</v>
      </c>
      <c r="AD1041">
        <v>600.20000000867503</v>
      </c>
      <c r="AE1041">
        <v>100</v>
      </c>
      <c r="AF1041">
        <v>14.849999999999991</v>
      </c>
    </row>
    <row r="1042" spans="27:32">
      <c r="AA1042" t="s">
        <v>953</v>
      </c>
      <c r="AC1042">
        <v>1039</v>
      </c>
      <c r="AD1042">
        <v>600.300000008903</v>
      </c>
      <c r="AE1042">
        <v>100</v>
      </c>
      <c r="AF1042">
        <v>14.89999999999999</v>
      </c>
    </row>
    <row r="1043" spans="27:32">
      <c r="AA1043" t="s">
        <v>953</v>
      </c>
      <c r="AC1043">
        <v>1040</v>
      </c>
      <c r="AD1043">
        <v>600.40000000913096</v>
      </c>
      <c r="AE1043">
        <v>100</v>
      </c>
      <c r="AF1043">
        <v>14.94999999999999</v>
      </c>
    </row>
    <row r="1044" spans="27:32">
      <c r="AA1044" t="s">
        <v>953</v>
      </c>
      <c r="AC1044">
        <v>1041</v>
      </c>
      <c r="AD1044">
        <v>600.50000000935904</v>
      </c>
      <c r="AE1044">
        <v>100</v>
      </c>
      <c r="AF1044">
        <v>14.999999999999989</v>
      </c>
    </row>
    <row r="1045" spans="27:32">
      <c r="AA1045" t="s">
        <v>953</v>
      </c>
      <c r="AC1045">
        <v>1042</v>
      </c>
      <c r="AD1045">
        <v>600.60000000958701</v>
      </c>
      <c r="AE1045">
        <v>100</v>
      </c>
      <c r="AF1045">
        <v>15.04999999999999</v>
      </c>
    </row>
    <row r="1046" spans="27:32">
      <c r="AA1046" t="s">
        <v>953</v>
      </c>
      <c r="AC1046">
        <v>1043</v>
      </c>
      <c r="AD1046">
        <v>600.70000000981497</v>
      </c>
      <c r="AE1046">
        <v>100</v>
      </c>
      <c r="AF1046">
        <v>15.099999999999991</v>
      </c>
    </row>
    <row r="1047" spans="27:32">
      <c r="AA1047" t="s">
        <v>953</v>
      </c>
      <c r="AC1047">
        <v>1044</v>
      </c>
      <c r="AD1047">
        <v>600.80000001004203</v>
      </c>
      <c r="AE1047">
        <v>100</v>
      </c>
      <c r="AF1047">
        <v>15.14999999999999</v>
      </c>
    </row>
    <row r="1048" spans="27:32">
      <c r="AA1048" t="s">
        <v>953</v>
      </c>
      <c r="AC1048">
        <v>1045</v>
      </c>
      <c r="AD1048">
        <v>600.90000001026999</v>
      </c>
      <c r="AE1048">
        <v>100</v>
      </c>
      <c r="AF1048">
        <v>15.19999999999999</v>
      </c>
    </row>
    <row r="1049" spans="27:32">
      <c r="AA1049" t="s">
        <v>953</v>
      </c>
      <c r="AC1049">
        <v>1046</v>
      </c>
      <c r="AD1049">
        <v>601.00000001049796</v>
      </c>
      <c r="AE1049">
        <v>100</v>
      </c>
      <c r="AF1049">
        <v>15.249999999999989</v>
      </c>
    </row>
    <row r="1050" spans="27:32">
      <c r="AA1050" t="s">
        <v>953</v>
      </c>
      <c r="AC1050">
        <v>1047</v>
      </c>
      <c r="AD1050">
        <v>601.10000001072603</v>
      </c>
      <c r="AE1050">
        <v>100</v>
      </c>
      <c r="AF1050">
        <v>15.3</v>
      </c>
    </row>
    <row r="1051" spans="27:32">
      <c r="AA1051" t="s">
        <v>953</v>
      </c>
      <c r="AC1051">
        <v>1048</v>
      </c>
      <c r="AD1051">
        <v>601.200000010954</v>
      </c>
      <c r="AE1051">
        <v>100</v>
      </c>
      <c r="AF1051">
        <v>15.35</v>
      </c>
    </row>
    <row r="1052" spans="27:32">
      <c r="AA1052" t="s">
        <v>953</v>
      </c>
      <c r="AC1052">
        <v>1049</v>
      </c>
      <c r="AD1052">
        <v>601.30000001118196</v>
      </c>
      <c r="AE1052">
        <v>100</v>
      </c>
      <c r="AF1052">
        <v>15.4</v>
      </c>
    </row>
    <row r="1053" spans="27:32">
      <c r="AA1053" t="s">
        <v>953</v>
      </c>
      <c r="AC1053">
        <v>1050</v>
      </c>
      <c r="AD1053">
        <v>601.40000001141004</v>
      </c>
      <c r="AE1053">
        <v>100</v>
      </c>
      <c r="AF1053">
        <v>15.45</v>
      </c>
    </row>
    <row r="1054" spans="27:32">
      <c r="AA1054" t="s">
        <v>953</v>
      </c>
      <c r="AC1054">
        <v>1051</v>
      </c>
      <c r="AD1054">
        <v>601.50000001163801</v>
      </c>
      <c r="AE1054">
        <v>100</v>
      </c>
      <c r="AF1054">
        <v>15.5</v>
      </c>
    </row>
    <row r="1055" spans="27:32">
      <c r="AA1055" t="s">
        <v>953</v>
      </c>
      <c r="AC1055">
        <v>1052</v>
      </c>
      <c r="AD1055">
        <v>601.60000001186597</v>
      </c>
      <c r="AE1055">
        <v>100</v>
      </c>
      <c r="AF1055">
        <v>15.55</v>
      </c>
    </row>
    <row r="1056" spans="27:32">
      <c r="AA1056" t="s">
        <v>953</v>
      </c>
      <c r="AC1056">
        <v>1053</v>
      </c>
      <c r="AD1056">
        <v>601.70000001209405</v>
      </c>
      <c r="AE1056">
        <v>100</v>
      </c>
      <c r="AF1056">
        <v>15.6</v>
      </c>
    </row>
    <row r="1057" spans="27:32">
      <c r="AA1057" t="s">
        <v>953</v>
      </c>
      <c r="AC1057">
        <v>1054</v>
      </c>
      <c r="AD1057">
        <v>601.80000001232202</v>
      </c>
      <c r="AE1057">
        <v>100</v>
      </c>
      <c r="AF1057">
        <v>15.65</v>
      </c>
    </row>
    <row r="1058" spans="27:32">
      <c r="AA1058" t="s">
        <v>953</v>
      </c>
      <c r="AC1058">
        <v>1055</v>
      </c>
      <c r="AD1058">
        <v>601.90000001254998</v>
      </c>
      <c r="AE1058">
        <v>100</v>
      </c>
      <c r="AF1058">
        <v>15.7</v>
      </c>
    </row>
    <row r="1059" spans="27:32">
      <c r="AA1059" t="s">
        <v>953</v>
      </c>
      <c r="AC1059">
        <v>1056</v>
      </c>
      <c r="AD1059">
        <v>602.00000001277795</v>
      </c>
      <c r="AE1059">
        <v>100</v>
      </c>
      <c r="AF1059">
        <v>15.75</v>
      </c>
    </row>
    <row r="1060" spans="27:32">
      <c r="AA1060" t="s">
        <v>953</v>
      </c>
      <c r="AC1060">
        <v>1057</v>
      </c>
      <c r="AD1060">
        <v>602.10000001300602</v>
      </c>
      <c r="AE1060">
        <v>100</v>
      </c>
      <c r="AF1060">
        <v>15.8</v>
      </c>
    </row>
    <row r="1061" spans="27:32">
      <c r="AA1061" t="s">
        <v>953</v>
      </c>
      <c r="AC1061">
        <v>1058</v>
      </c>
      <c r="AD1061">
        <v>602.20000001323399</v>
      </c>
      <c r="AE1061">
        <v>100</v>
      </c>
      <c r="AF1061">
        <v>15.85</v>
      </c>
    </row>
    <row r="1062" spans="27:32">
      <c r="AA1062" t="s">
        <v>953</v>
      </c>
      <c r="AC1062">
        <v>1059</v>
      </c>
      <c r="AD1062">
        <v>602.30000001346195</v>
      </c>
      <c r="AE1062">
        <v>100</v>
      </c>
      <c r="AF1062">
        <v>15.9</v>
      </c>
    </row>
    <row r="1063" spans="27:32">
      <c r="AA1063" t="s">
        <v>953</v>
      </c>
      <c r="AC1063">
        <v>1060</v>
      </c>
      <c r="AD1063">
        <v>602.40000001369003</v>
      </c>
      <c r="AE1063">
        <v>100</v>
      </c>
      <c r="AF1063">
        <v>15.95</v>
      </c>
    </row>
    <row r="1064" spans="27:32">
      <c r="AA1064" t="s">
        <v>953</v>
      </c>
      <c r="AC1064">
        <v>1061</v>
      </c>
      <c r="AD1064">
        <v>602.500000013918</v>
      </c>
      <c r="AE1064">
        <v>100</v>
      </c>
      <c r="AF1064">
        <v>16</v>
      </c>
    </row>
    <row r="1065" spans="27:32">
      <c r="AA1065" t="s">
        <v>953</v>
      </c>
      <c r="AC1065">
        <v>1062</v>
      </c>
      <c r="AD1065">
        <v>602.60000001414596</v>
      </c>
      <c r="AE1065">
        <v>100</v>
      </c>
      <c r="AF1065">
        <v>16.05</v>
      </c>
    </row>
    <row r="1066" spans="27:32">
      <c r="AA1066" t="s">
        <v>953</v>
      </c>
      <c r="AC1066">
        <v>1063</v>
      </c>
      <c r="AD1066">
        <v>602.70000001437404</v>
      </c>
      <c r="AE1066">
        <v>100</v>
      </c>
      <c r="AF1066">
        <v>16.100000000000001</v>
      </c>
    </row>
    <row r="1067" spans="27:32">
      <c r="AA1067" t="s">
        <v>953</v>
      </c>
      <c r="AC1067">
        <v>1064</v>
      </c>
      <c r="AD1067">
        <v>602.80000001460201</v>
      </c>
      <c r="AE1067">
        <v>100</v>
      </c>
      <c r="AF1067">
        <v>16.149999999999999</v>
      </c>
    </row>
    <row r="1068" spans="27:32">
      <c r="AA1068" t="s">
        <v>953</v>
      </c>
      <c r="AC1068">
        <v>1065</v>
      </c>
      <c r="AD1068">
        <v>602.90000001482997</v>
      </c>
      <c r="AE1068">
        <v>100</v>
      </c>
      <c r="AF1068">
        <v>16.2</v>
      </c>
    </row>
    <row r="1069" spans="27:32">
      <c r="AA1069" t="s">
        <v>953</v>
      </c>
      <c r="AC1069">
        <v>1066</v>
      </c>
      <c r="AD1069">
        <v>603.00000001505805</v>
      </c>
      <c r="AE1069">
        <v>100</v>
      </c>
      <c r="AF1069">
        <v>16.25</v>
      </c>
    </row>
    <row r="1070" spans="27:32">
      <c r="AA1070" t="s">
        <v>953</v>
      </c>
      <c r="AC1070">
        <v>1067</v>
      </c>
      <c r="AD1070">
        <v>603.10000001528601</v>
      </c>
      <c r="AE1070">
        <v>100</v>
      </c>
      <c r="AF1070">
        <v>16.3</v>
      </c>
    </row>
    <row r="1071" spans="27:32">
      <c r="AA1071" t="s">
        <v>953</v>
      </c>
      <c r="AC1071">
        <v>1068</v>
      </c>
      <c r="AD1071">
        <v>603.20000001551398</v>
      </c>
      <c r="AE1071">
        <v>100</v>
      </c>
      <c r="AF1071">
        <v>16.350000000000001</v>
      </c>
    </row>
    <row r="1072" spans="27:32">
      <c r="AA1072" t="s">
        <v>953</v>
      </c>
      <c r="AC1072">
        <v>1069</v>
      </c>
      <c r="AD1072">
        <v>603.30000001574194</v>
      </c>
      <c r="AE1072">
        <v>100</v>
      </c>
      <c r="AF1072">
        <v>16.399999999999999</v>
      </c>
    </row>
    <row r="1073" spans="27:32">
      <c r="AA1073" t="s">
        <v>953</v>
      </c>
      <c r="AC1073">
        <v>1070</v>
      </c>
      <c r="AD1073">
        <v>603.40000001597002</v>
      </c>
      <c r="AE1073">
        <v>100</v>
      </c>
      <c r="AF1073">
        <v>16.45</v>
      </c>
    </row>
    <row r="1074" spans="27:32">
      <c r="AA1074" t="s">
        <v>953</v>
      </c>
      <c r="AC1074">
        <v>1071</v>
      </c>
      <c r="AD1074">
        <v>603.50000001619799</v>
      </c>
      <c r="AE1074">
        <v>100</v>
      </c>
      <c r="AF1074">
        <v>16.5</v>
      </c>
    </row>
    <row r="1075" spans="27:32">
      <c r="AA1075" t="s">
        <v>953</v>
      </c>
      <c r="AC1075">
        <v>1072</v>
      </c>
      <c r="AD1075">
        <v>603.60000001642504</v>
      </c>
      <c r="AE1075">
        <v>100</v>
      </c>
      <c r="AF1075">
        <v>16.55</v>
      </c>
    </row>
    <row r="1076" spans="27:32">
      <c r="AA1076" t="s">
        <v>953</v>
      </c>
      <c r="AC1076">
        <v>1073</v>
      </c>
      <c r="AD1076">
        <v>603.70000001665301</v>
      </c>
      <c r="AE1076">
        <v>100</v>
      </c>
      <c r="AF1076">
        <v>16.600000000000001</v>
      </c>
    </row>
    <row r="1077" spans="27:32">
      <c r="AA1077" t="s">
        <v>953</v>
      </c>
      <c r="AC1077">
        <v>1074</v>
      </c>
      <c r="AD1077">
        <v>603.80000001688097</v>
      </c>
      <c r="AE1077">
        <v>100</v>
      </c>
      <c r="AF1077">
        <v>16.649999999999999</v>
      </c>
    </row>
    <row r="1078" spans="27:32">
      <c r="AA1078" t="s">
        <v>953</v>
      </c>
      <c r="AC1078">
        <v>1075</v>
      </c>
      <c r="AD1078">
        <v>603.90000001710905</v>
      </c>
      <c r="AE1078">
        <v>100</v>
      </c>
      <c r="AF1078">
        <v>16.7</v>
      </c>
    </row>
    <row r="1079" spans="27:32">
      <c r="AA1079" t="s">
        <v>953</v>
      </c>
      <c r="AC1079">
        <v>1076</v>
      </c>
      <c r="AD1079">
        <v>604.00000001733702</v>
      </c>
      <c r="AE1079">
        <v>100</v>
      </c>
      <c r="AF1079">
        <v>16.75</v>
      </c>
    </row>
    <row r="1080" spans="27:32">
      <c r="AA1080" t="s">
        <v>953</v>
      </c>
      <c r="AC1080">
        <v>1077</v>
      </c>
      <c r="AD1080">
        <v>604.10000001756498</v>
      </c>
      <c r="AE1080">
        <v>100</v>
      </c>
      <c r="AF1080">
        <v>16.8</v>
      </c>
    </row>
    <row r="1081" spans="27:32">
      <c r="AA1081" t="s">
        <v>953</v>
      </c>
      <c r="AC1081">
        <v>1078</v>
      </c>
      <c r="AD1081">
        <v>604.20000001779295</v>
      </c>
      <c r="AE1081">
        <v>100</v>
      </c>
      <c r="AF1081">
        <v>16.850000000000001</v>
      </c>
    </row>
    <row r="1082" spans="27:32">
      <c r="AA1082" t="s">
        <v>953</v>
      </c>
      <c r="AC1082">
        <v>1079</v>
      </c>
      <c r="AD1082">
        <v>604.30000001802102</v>
      </c>
      <c r="AE1082">
        <v>100</v>
      </c>
      <c r="AF1082">
        <v>16.899999999999999</v>
      </c>
    </row>
    <row r="1083" spans="27:32">
      <c r="AA1083" t="s">
        <v>953</v>
      </c>
      <c r="AC1083">
        <v>1080</v>
      </c>
      <c r="AD1083">
        <v>604.40000001824899</v>
      </c>
      <c r="AE1083">
        <v>100</v>
      </c>
      <c r="AF1083">
        <v>16.95</v>
      </c>
    </row>
    <row r="1084" spans="27:32">
      <c r="AA1084" t="s">
        <v>953</v>
      </c>
      <c r="AC1084">
        <v>1081</v>
      </c>
      <c r="AD1084">
        <v>604.50000001847695</v>
      </c>
      <c r="AE1084">
        <v>100</v>
      </c>
      <c r="AF1084">
        <v>17</v>
      </c>
    </row>
    <row r="1085" spans="27:32">
      <c r="AA1085" t="s">
        <v>953</v>
      </c>
      <c r="AC1085">
        <v>1082</v>
      </c>
      <c r="AD1085">
        <v>604.60000001870503</v>
      </c>
      <c r="AE1085">
        <v>100</v>
      </c>
      <c r="AF1085">
        <v>17.05</v>
      </c>
    </row>
    <row r="1086" spans="27:32">
      <c r="AA1086" t="s">
        <v>953</v>
      </c>
      <c r="AC1086">
        <v>1083</v>
      </c>
      <c r="AD1086">
        <v>604.700000018933</v>
      </c>
      <c r="AE1086">
        <v>100</v>
      </c>
      <c r="AF1086">
        <v>17.100000000000001</v>
      </c>
    </row>
    <row r="1087" spans="27:32">
      <c r="AA1087" t="s">
        <v>953</v>
      </c>
      <c r="AC1087">
        <v>1084</v>
      </c>
      <c r="AD1087">
        <v>604.80000001916096</v>
      </c>
      <c r="AE1087">
        <v>100</v>
      </c>
      <c r="AF1087">
        <v>17.149999999999999</v>
      </c>
    </row>
    <row r="1088" spans="27:32">
      <c r="AA1088" t="s">
        <v>953</v>
      </c>
      <c r="AC1088">
        <v>1085</v>
      </c>
      <c r="AD1088">
        <v>604.90000001938904</v>
      </c>
      <c r="AE1088">
        <v>100</v>
      </c>
      <c r="AF1088">
        <v>17.2</v>
      </c>
    </row>
    <row r="1089" spans="27:32">
      <c r="AA1089" t="s">
        <v>953</v>
      </c>
      <c r="AC1089">
        <v>1086</v>
      </c>
      <c r="AD1089">
        <v>605.000000019617</v>
      </c>
      <c r="AE1089">
        <v>100</v>
      </c>
      <c r="AF1089">
        <v>17.25</v>
      </c>
    </row>
    <row r="1090" spans="27:32">
      <c r="AA1090" t="s">
        <v>953</v>
      </c>
      <c r="AC1090">
        <v>1087</v>
      </c>
      <c r="AD1090">
        <v>605.10000001984497</v>
      </c>
      <c r="AE1090">
        <v>100</v>
      </c>
      <c r="AF1090">
        <v>17.3</v>
      </c>
    </row>
    <row r="1091" spans="27:32">
      <c r="AA1091" t="s">
        <v>953</v>
      </c>
      <c r="AC1091">
        <v>1088</v>
      </c>
      <c r="AD1091">
        <v>605.20000002007305</v>
      </c>
      <c r="AE1091">
        <v>100</v>
      </c>
      <c r="AF1091">
        <v>17.350000000000001</v>
      </c>
    </row>
    <row r="1092" spans="27:32">
      <c r="AA1092" t="s">
        <v>953</v>
      </c>
      <c r="AC1092">
        <v>1089</v>
      </c>
      <c r="AD1092">
        <v>605.30000002030101</v>
      </c>
      <c r="AE1092">
        <v>100</v>
      </c>
      <c r="AF1092">
        <v>17.399999999999999</v>
      </c>
    </row>
    <row r="1093" spans="27:32">
      <c r="AA1093" t="s">
        <v>953</v>
      </c>
      <c r="AC1093">
        <v>1090</v>
      </c>
      <c r="AD1093">
        <v>605.40000002052898</v>
      </c>
      <c r="AE1093">
        <v>100</v>
      </c>
      <c r="AF1093">
        <v>17.45</v>
      </c>
    </row>
    <row r="1094" spans="27:32">
      <c r="AA1094" t="s">
        <v>953</v>
      </c>
      <c r="AC1094">
        <v>1091</v>
      </c>
      <c r="AD1094">
        <v>605.50000002075706</v>
      </c>
      <c r="AE1094">
        <v>100</v>
      </c>
      <c r="AF1094">
        <v>17.5</v>
      </c>
    </row>
    <row r="1095" spans="27:32">
      <c r="AA1095" t="s">
        <v>953</v>
      </c>
      <c r="AC1095">
        <v>1092</v>
      </c>
      <c r="AD1095">
        <v>605.60000002098502</v>
      </c>
      <c r="AE1095">
        <v>100</v>
      </c>
      <c r="AF1095">
        <v>17.55</v>
      </c>
    </row>
    <row r="1096" spans="27:32">
      <c r="AA1096" t="s">
        <v>953</v>
      </c>
      <c r="AC1096">
        <v>1093</v>
      </c>
      <c r="AD1096">
        <v>605.70000002121299</v>
      </c>
      <c r="AE1096">
        <v>100</v>
      </c>
      <c r="AF1096">
        <v>17.600000000000001</v>
      </c>
    </row>
    <row r="1097" spans="27:32">
      <c r="AA1097" t="s">
        <v>953</v>
      </c>
      <c r="AC1097">
        <v>1094</v>
      </c>
      <c r="AD1097">
        <v>605.80000002144095</v>
      </c>
      <c r="AE1097">
        <v>100</v>
      </c>
      <c r="AF1097">
        <v>17.649999999999999</v>
      </c>
    </row>
    <row r="1098" spans="27:32">
      <c r="AA1098" t="s">
        <v>953</v>
      </c>
      <c r="AC1098">
        <v>1095</v>
      </c>
      <c r="AD1098">
        <v>605.90000002166903</v>
      </c>
      <c r="AE1098">
        <v>100</v>
      </c>
      <c r="AF1098">
        <v>17.7</v>
      </c>
    </row>
    <row r="1099" spans="27:32">
      <c r="AA1099" t="s">
        <v>953</v>
      </c>
      <c r="AC1099">
        <v>1096</v>
      </c>
      <c r="AD1099">
        <v>606.00000002189699</v>
      </c>
      <c r="AE1099">
        <v>100</v>
      </c>
      <c r="AF1099">
        <v>17.75</v>
      </c>
    </row>
    <row r="1100" spans="27:32">
      <c r="AA1100" t="s">
        <v>953</v>
      </c>
      <c r="AC1100">
        <v>1097</v>
      </c>
      <c r="AD1100">
        <v>606.10000002212496</v>
      </c>
      <c r="AE1100">
        <v>100</v>
      </c>
      <c r="AF1100">
        <v>17.8</v>
      </c>
    </row>
    <row r="1101" spans="27:32">
      <c r="AA1101" t="s">
        <v>953</v>
      </c>
      <c r="AC1101">
        <v>1098</v>
      </c>
      <c r="AD1101">
        <v>606.20000002235304</v>
      </c>
      <c r="AE1101">
        <v>100</v>
      </c>
      <c r="AF1101">
        <v>17.850000000000001</v>
      </c>
    </row>
    <row r="1102" spans="27:32">
      <c r="AA1102" t="s">
        <v>953</v>
      </c>
      <c r="AC1102">
        <v>1099</v>
      </c>
      <c r="AD1102">
        <v>606.300000022581</v>
      </c>
      <c r="AE1102">
        <v>100</v>
      </c>
      <c r="AF1102">
        <v>17.899999999999999</v>
      </c>
    </row>
    <row r="1103" spans="27:32">
      <c r="AA1103" t="s">
        <v>953</v>
      </c>
      <c r="AC1103">
        <v>1100</v>
      </c>
      <c r="AD1103">
        <v>606.40000002280897</v>
      </c>
      <c r="AE1103">
        <v>100</v>
      </c>
      <c r="AF1103">
        <v>17.95</v>
      </c>
    </row>
    <row r="1104" spans="27:32">
      <c r="AA1104" t="s">
        <v>953</v>
      </c>
      <c r="AC1104">
        <v>1101</v>
      </c>
      <c r="AD1104">
        <v>606.50000002303602</v>
      </c>
      <c r="AE1104">
        <v>100</v>
      </c>
      <c r="AF1104">
        <v>18</v>
      </c>
    </row>
    <row r="1105" spans="27:32">
      <c r="AA1105" t="s">
        <v>953</v>
      </c>
      <c r="AC1105">
        <v>1102</v>
      </c>
      <c r="AD1105">
        <v>606.60000002326399</v>
      </c>
      <c r="AE1105">
        <v>100</v>
      </c>
      <c r="AF1105">
        <v>18.05</v>
      </c>
    </row>
    <row r="1106" spans="27:32">
      <c r="AA1106" t="s">
        <v>953</v>
      </c>
      <c r="AC1106">
        <v>1103</v>
      </c>
      <c r="AD1106">
        <v>606.70000002349195</v>
      </c>
      <c r="AE1106">
        <v>100</v>
      </c>
      <c r="AF1106">
        <v>18.100000000000001</v>
      </c>
    </row>
    <row r="1107" spans="27:32">
      <c r="AA1107" t="s">
        <v>953</v>
      </c>
      <c r="AC1107">
        <v>1104</v>
      </c>
      <c r="AD1107">
        <v>606.80000002372003</v>
      </c>
      <c r="AE1107">
        <v>100</v>
      </c>
      <c r="AF1107">
        <v>18.149999999999999</v>
      </c>
    </row>
    <row r="1108" spans="27:32">
      <c r="AA1108" t="s">
        <v>953</v>
      </c>
      <c r="AC1108">
        <v>1105</v>
      </c>
      <c r="AD1108">
        <v>606.900000023948</v>
      </c>
      <c r="AE1108">
        <v>100</v>
      </c>
      <c r="AF1108">
        <v>18.2</v>
      </c>
    </row>
    <row r="1109" spans="27:32">
      <c r="AA1109" t="s">
        <v>953</v>
      </c>
      <c r="AC1109">
        <v>1106</v>
      </c>
      <c r="AD1109">
        <v>607.00000002417596</v>
      </c>
      <c r="AE1109">
        <v>100</v>
      </c>
      <c r="AF1109">
        <v>18.25</v>
      </c>
    </row>
    <row r="1110" spans="27:32">
      <c r="AA1110" t="s">
        <v>953</v>
      </c>
      <c r="AC1110">
        <v>1107</v>
      </c>
      <c r="AD1110">
        <v>607.10000002440404</v>
      </c>
      <c r="AE1110">
        <v>100</v>
      </c>
      <c r="AF1110">
        <v>18.3</v>
      </c>
    </row>
    <row r="1111" spans="27:32">
      <c r="AA1111" t="s">
        <v>953</v>
      </c>
      <c r="AC1111">
        <v>1108</v>
      </c>
      <c r="AD1111">
        <v>607.200000024632</v>
      </c>
      <c r="AE1111">
        <v>100</v>
      </c>
      <c r="AF1111">
        <v>18.350000000000001</v>
      </c>
    </row>
    <row r="1112" spans="27:32">
      <c r="AA1112" t="s">
        <v>953</v>
      </c>
      <c r="AC1112">
        <v>1109</v>
      </c>
      <c r="AD1112">
        <v>607.30000002485997</v>
      </c>
      <c r="AE1112">
        <v>100</v>
      </c>
      <c r="AF1112">
        <v>18.399999999999999</v>
      </c>
    </row>
    <row r="1113" spans="27:32">
      <c r="AA1113" t="s">
        <v>953</v>
      </c>
      <c r="AC1113">
        <v>1110</v>
      </c>
      <c r="AD1113">
        <v>607.40000002508805</v>
      </c>
      <c r="AE1113">
        <v>100</v>
      </c>
      <c r="AF1113">
        <v>18.45</v>
      </c>
    </row>
    <row r="1114" spans="27:32">
      <c r="AA1114" t="s">
        <v>953</v>
      </c>
      <c r="AC1114">
        <v>1111</v>
      </c>
      <c r="AD1114">
        <v>607.50000002531601</v>
      </c>
      <c r="AE1114">
        <v>100</v>
      </c>
      <c r="AF1114">
        <v>18.5</v>
      </c>
    </row>
    <row r="1115" spans="27:32">
      <c r="AA1115" t="s">
        <v>953</v>
      </c>
      <c r="AC1115">
        <v>1112</v>
      </c>
      <c r="AD1115">
        <v>607.60000002554398</v>
      </c>
      <c r="AE1115">
        <v>100</v>
      </c>
      <c r="AF1115">
        <v>18.55</v>
      </c>
    </row>
    <row r="1116" spans="27:32">
      <c r="AA1116" t="s">
        <v>953</v>
      </c>
      <c r="AC1116">
        <v>1113</v>
      </c>
      <c r="AD1116">
        <v>607.70000002577206</v>
      </c>
      <c r="AE1116">
        <v>100</v>
      </c>
      <c r="AF1116">
        <v>18.600000000000001</v>
      </c>
    </row>
    <row r="1117" spans="27:32">
      <c r="AA1117" t="s">
        <v>953</v>
      </c>
      <c r="AC1117">
        <v>1114</v>
      </c>
      <c r="AD1117">
        <v>607.80000002600002</v>
      </c>
      <c r="AE1117">
        <v>100</v>
      </c>
      <c r="AF1117">
        <v>18.649999999999999</v>
      </c>
    </row>
    <row r="1118" spans="27:32">
      <c r="AA1118" t="s">
        <v>953</v>
      </c>
      <c r="AC1118">
        <v>1115</v>
      </c>
      <c r="AD1118">
        <v>607.90000002622799</v>
      </c>
      <c r="AE1118">
        <v>100</v>
      </c>
      <c r="AF1118">
        <v>18.7</v>
      </c>
    </row>
    <row r="1119" spans="27:32">
      <c r="AA1119" t="s">
        <v>953</v>
      </c>
      <c r="AC1119">
        <v>1116</v>
      </c>
      <c r="AD1119">
        <v>608.00000002645595</v>
      </c>
      <c r="AE1119">
        <v>100</v>
      </c>
      <c r="AF1119">
        <v>18.75</v>
      </c>
    </row>
    <row r="1120" spans="27:32">
      <c r="AA1120" t="s">
        <v>953</v>
      </c>
      <c r="AC1120">
        <v>1117</v>
      </c>
      <c r="AD1120">
        <v>608.10000002668403</v>
      </c>
      <c r="AE1120">
        <v>100</v>
      </c>
      <c r="AF1120">
        <v>18.8</v>
      </c>
    </row>
    <row r="1121" spans="27:32">
      <c r="AA1121" t="s">
        <v>953</v>
      </c>
      <c r="AC1121">
        <v>1118</v>
      </c>
      <c r="AD1121">
        <v>608.20000002691199</v>
      </c>
      <c r="AE1121">
        <v>100</v>
      </c>
      <c r="AF1121">
        <v>18.850000000000001</v>
      </c>
    </row>
    <row r="1122" spans="27:32">
      <c r="AA1122" t="s">
        <v>953</v>
      </c>
      <c r="AC1122">
        <v>1119</v>
      </c>
      <c r="AD1122">
        <v>608.30000002713996</v>
      </c>
      <c r="AE1122">
        <v>100</v>
      </c>
      <c r="AF1122">
        <v>18.899999999999999</v>
      </c>
    </row>
    <row r="1123" spans="27:32">
      <c r="AA1123" t="s">
        <v>953</v>
      </c>
      <c r="AC1123">
        <v>1120</v>
      </c>
      <c r="AD1123">
        <v>608.40000002736804</v>
      </c>
      <c r="AE1123">
        <v>100</v>
      </c>
      <c r="AF1123">
        <v>18.850000000000001</v>
      </c>
    </row>
    <row r="1124" spans="27:32">
      <c r="AA1124" t="s">
        <v>953</v>
      </c>
      <c r="AC1124">
        <v>1121</v>
      </c>
      <c r="AD1124">
        <v>608.500000027596</v>
      </c>
      <c r="AE1124">
        <v>100</v>
      </c>
      <c r="AF1124">
        <v>18.8</v>
      </c>
    </row>
    <row r="1125" spans="27:32">
      <c r="AA1125" t="s">
        <v>953</v>
      </c>
      <c r="AC1125">
        <v>1122</v>
      </c>
      <c r="AD1125">
        <v>608.60000002782397</v>
      </c>
      <c r="AE1125">
        <v>100</v>
      </c>
      <c r="AF1125">
        <v>18.75</v>
      </c>
    </row>
    <row r="1126" spans="27:32">
      <c r="AA1126" t="s">
        <v>953</v>
      </c>
      <c r="AC1126">
        <v>1123</v>
      </c>
      <c r="AD1126">
        <v>608.70000002805205</v>
      </c>
      <c r="AE1126">
        <v>100</v>
      </c>
      <c r="AF1126">
        <v>18.7</v>
      </c>
    </row>
    <row r="1127" spans="27:32">
      <c r="AA1127" t="s">
        <v>953</v>
      </c>
      <c r="AC1127">
        <v>1124</v>
      </c>
      <c r="AD1127">
        <v>608.80000002828001</v>
      </c>
      <c r="AE1127">
        <v>100</v>
      </c>
      <c r="AF1127">
        <v>18.649999999999999</v>
      </c>
    </row>
    <row r="1128" spans="27:32">
      <c r="AA1128" t="s">
        <v>953</v>
      </c>
      <c r="AC1128">
        <v>1125</v>
      </c>
      <c r="AD1128">
        <v>608.90000002850798</v>
      </c>
      <c r="AE1128">
        <v>100</v>
      </c>
      <c r="AF1128">
        <v>18.600000000000001</v>
      </c>
    </row>
    <row r="1129" spans="27:32">
      <c r="AA1129" t="s">
        <v>953</v>
      </c>
      <c r="AC1129">
        <v>1126</v>
      </c>
      <c r="AD1129">
        <v>609.00000002873605</v>
      </c>
      <c r="AE1129">
        <v>100</v>
      </c>
      <c r="AF1129">
        <v>18.55</v>
      </c>
    </row>
    <row r="1130" spans="27:32">
      <c r="AA1130" t="s">
        <v>953</v>
      </c>
      <c r="AC1130">
        <v>1127</v>
      </c>
      <c r="AD1130">
        <v>609.10000002896402</v>
      </c>
      <c r="AE1130">
        <v>100</v>
      </c>
      <c r="AF1130">
        <v>18.5</v>
      </c>
    </row>
    <row r="1131" spans="27:32">
      <c r="AA1131" t="s">
        <v>953</v>
      </c>
      <c r="AC1131">
        <v>1128</v>
      </c>
      <c r="AD1131">
        <v>609.20000002919198</v>
      </c>
      <c r="AE1131">
        <v>100</v>
      </c>
      <c r="AF1131">
        <v>18.45</v>
      </c>
    </row>
    <row r="1132" spans="27:32">
      <c r="AA1132" t="s">
        <v>953</v>
      </c>
      <c r="AC1132">
        <v>1129</v>
      </c>
      <c r="AD1132">
        <v>609.30000002941904</v>
      </c>
      <c r="AE1132">
        <v>100</v>
      </c>
      <c r="AF1132">
        <v>18.399999999999999</v>
      </c>
    </row>
    <row r="1133" spans="27:32">
      <c r="AA1133" t="s">
        <v>953</v>
      </c>
      <c r="AC1133">
        <v>1130</v>
      </c>
      <c r="AD1133">
        <v>609.400000029647</v>
      </c>
      <c r="AE1133">
        <v>100</v>
      </c>
      <c r="AF1133">
        <v>18.350000000000001</v>
      </c>
    </row>
    <row r="1134" spans="27:32">
      <c r="AA1134" t="s">
        <v>953</v>
      </c>
      <c r="AC1134">
        <v>1131</v>
      </c>
      <c r="AD1134">
        <v>609.50000002987497</v>
      </c>
      <c r="AE1134">
        <v>100</v>
      </c>
      <c r="AF1134">
        <v>18.3</v>
      </c>
    </row>
    <row r="1135" spans="27:32">
      <c r="AA1135" t="s">
        <v>953</v>
      </c>
      <c r="AC1135">
        <v>1132</v>
      </c>
      <c r="AD1135">
        <v>609.60000003010305</v>
      </c>
      <c r="AE1135">
        <v>100</v>
      </c>
      <c r="AF1135">
        <v>18.25</v>
      </c>
    </row>
    <row r="1136" spans="27:32">
      <c r="AA1136" t="s">
        <v>953</v>
      </c>
      <c r="AC1136">
        <v>1133</v>
      </c>
      <c r="AD1136">
        <v>609.70000003033101</v>
      </c>
      <c r="AE1136">
        <v>100</v>
      </c>
      <c r="AF1136">
        <v>18.2</v>
      </c>
    </row>
    <row r="1137" spans="27:32">
      <c r="AA1137" t="s">
        <v>953</v>
      </c>
      <c r="AC1137">
        <v>1134</v>
      </c>
      <c r="AD1137">
        <v>609.80000003055898</v>
      </c>
      <c r="AE1137">
        <v>100</v>
      </c>
      <c r="AF1137">
        <v>18.149999999999999</v>
      </c>
    </row>
    <row r="1138" spans="27:32">
      <c r="AA1138" t="s">
        <v>953</v>
      </c>
      <c r="AC1138">
        <v>1135</v>
      </c>
      <c r="AD1138">
        <v>609.90000003078706</v>
      </c>
      <c r="AE1138">
        <v>100</v>
      </c>
      <c r="AF1138">
        <v>18.100000000000001</v>
      </c>
    </row>
    <row r="1139" spans="27:32">
      <c r="AA1139" t="s">
        <v>953</v>
      </c>
      <c r="AC1139">
        <v>1136</v>
      </c>
      <c r="AD1139">
        <v>610.00000003101502</v>
      </c>
      <c r="AE1139">
        <v>100</v>
      </c>
      <c r="AF1139">
        <v>18.05</v>
      </c>
    </row>
    <row r="1140" spans="27:32">
      <c r="AA1140" t="s">
        <v>953</v>
      </c>
      <c r="AC1140">
        <v>1137</v>
      </c>
      <c r="AD1140">
        <v>610.10000003124298</v>
      </c>
      <c r="AE1140">
        <v>100</v>
      </c>
      <c r="AF1140">
        <v>18</v>
      </c>
    </row>
    <row r="1141" spans="27:32">
      <c r="AA1141" t="s">
        <v>953</v>
      </c>
      <c r="AC1141">
        <v>1138</v>
      </c>
      <c r="AD1141">
        <v>610.20000003147095</v>
      </c>
      <c r="AE1141">
        <v>100</v>
      </c>
      <c r="AF1141">
        <v>17.950000000000099</v>
      </c>
    </row>
    <row r="1142" spans="27:32">
      <c r="AA1142" t="s">
        <v>953</v>
      </c>
      <c r="AC1142">
        <v>1139</v>
      </c>
      <c r="AD1142">
        <v>610.30000003169903</v>
      </c>
      <c r="AE1142">
        <v>100</v>
      </c>
      <c r="AF1142">
        <v>17.900000000000102</v>
      </c>
    </row>
    <row r="1143" spans="27:32">
      <c r="AA1143" t="s">
        <v>953</v>
      </c>
      <c r="AC1143">
        <v>1140</v>
      </c>
      <c r="AD1143">
        <v>610.40000003192699</v>
      </c>
      <c r="AE1143">
        <v>100</v>
      </c>
      <c r="AF1143">
        <v>17.850000000000101</v>
      </c>
    </row>
    <row r="1144" spans="27:32">
      <c r="AA1144" t="s">
        <v>953</v>
      </c>
      <c r="AC1144">
        <v>1141</v>
      </c>
      <c r="AD1144">
        <v>610.50000003215496</v>
      </c>
      <c r="AE1144">
        <v>100</v>
      </c>
      <c r="AF1144">
        <v>17.8000000000001</v>
      </c>
    </row>
    <row r="1145" spans="27:32">
      <c r="AA1145" t="s">
        <v>953</v>
      </c>
      <c r="AC1145">
        <v>1142</v>
      </c>
      <c r="AD1145">
        <v>610.60000003238304</v>
      </c>
      <c r="AE1145">
        <v>100</v>
      </c>
      <c r="AF1145">
        <v>17.750000000000099</v>
      </c>
    </row>
    <row r="1146" spans="27:32">
      <c r="AA1146" t="s">
        <v>953</v>
      </c>
      <c r="AC1146">
        <v>1143</v>
      </c>
      <c r="AD1146">
        <v>610.700000032611</v>
      </c>
      <c r="AE1146">
        <v>100</v>
      </c>
      <c r="AF1146">
        <v>17.700000000000099</v>
      </c>
    </row>
    <row r="1147" spans="27:32">
      <c r="AA1147" t="s">
        <v>953</v>
      </c>
      <c r="AC1147">
        <v>1144</v>
      </c>
      <c r="AD1147">
        <v>610.80000003283897</v>
      </c>
      <c r="AE1147">
        <v>100</v>
      </c>
      <c r="AF1147">
        <v>17.650000000000102</v>
      </c>
    </row>
    <row r="1148" spans="27:32">
      <c r="AA1148" t="s">
        <v>953</v>
      </c>
      <c r="AC1148">
        <v>1145</v>
      </c>
      <c r="AD1148">
        <v>610.90000003306704</v>
      </c>
      <c r="AE1148">
        <v>100</v>
      </c>
      <c r="AF1148">
        <v>17.600000000000101</v>
      </c>
    </row>
    <row r="1149" spans="27:32">
      <c r="AA1149" t="s">
        <v>953</v>
      </c>
      <c r="AC1149">
        <v>1146</v>
      </c>
      <c r="AD1149">
        <v>611.00000003329501</v>
      </c>
      <c r="AE1149">
        <v>100</v>
      </c>
      <c r="AF1149">
        <v>17.5500000000001</v>
      </c>
    </row>
    <row r="1150" spans="27:32">
      <c r="AA1150" t="s">
        <v>953</v>
      </c>
      <c r="AC1150">
        <v>1147</v>
      </c>
      <c r="AD1150">
        <v>611.10000003352297</v>
      </c>
      <c r="AE1150">
        <v>100</v>
      </c>
      <c r="AF1150">
        <v>17.500000000000099</v>
      </c>
    </row>
    <row r="1151" spans="27:32">
      <c r="AA1151" t="s">
        <v>953</v>
      </c>
      <c r="AC1151">
        <v>1148</v>
      </c>
      <c r="AD1151">
        <v>611.20000003375105</v>
      </c>
      <c r="AE1151">
        <v>100</v>
      </c>
      <c r="AF1151">
        <v>17.450000000000099</v>
      </c>
    </row>
    <row r="1152" spans="27:32">
      <c r="AA1152" t="s">
        <v>953</v>
      </c>
      <c r="AC1152">
        <v>1149</v>
      </c>
      <c r="AD1152">
        <v>611.30000003397902</v>
      </c>
      <c r="AE1152">
        <v>100</v>
      </c>
      <c r="AF1152">
        <v>17.400000000000102</v>
      </c>
    </row>
    <row r="1153" spans="27:32">
      <c r="AA1153" t="s">
        <v>953</v>
      </c>
      <c r="AC1153">
        <v>1150</v>
      </c>
      <c r="AD1153">
        <v>611.40000003420698</v>
      </c>
      <c r="AE1153">
        <v>100</v>
      </c>
      <c r="AF1153">
        <v>17.350000000000101</v>
      </c>
    </row>
    <row r="1154" spans="27:32">
      <c r="AA1154" t="s">
        <v>953</v>
      </c>
      <c r="AC1154">
        <v>1151</v>
      </c>
      <c r="AD1154">
        <v>611.50000003443495</v>
      </c>
      <c r="AE1154">
        <v>100</v>
      </c>
      <c r="AF1154">
        <v>17.3000000000001</v>
      </c>
    </row>
    <row r="1155" spans="27:32">
      <c r="AA1155" t="s">
        <v>953</v>
      </c>
      <c r="AC1155">
        <v>1152</v>
      </c>
      <c r="AD1155">
        <v>611.60000003466303</v>
      </c>
      <c r="AE1155">
        <v>100</v>
      </c>
      <c r="AF1155">
        <v>17.250000000000099</v>
      </c>
    </row>
    <row r="1156" spans="27:32">
      <c r="AA1156" t="s">
        <v>953</v>
      </c>
      <c r="AC1156">
        <v>1153</v>
      </c>
      <c r="AD1156">
        <v>611.70000003489099</v>
      </c>
      <c r="AE1156">
        <v>100</v>
      </c>
      <c r="AF1156">
        <v>17.200000000000099</v>
      </c>
    </row>
    <row r="1157" spans="27:32">
      <c r="AA1157" t="s">
        <v>953</v>
      </c>
      <c r="AC1157">
        <v>1154</v>
      </c>
      <c r="AD1157">
        <v>611.80000003511896</v>
      </c>
      <c r="AE1157">
        <v>100</v>
      </c>
      <c r="AF1157">
        <v>17.150000000000102</v>
      </c>
    </row>
    <row r="1158" spans="27:32">
      <c r="AA1158" t="s">
        <v>953</v>
      </c>
      <c r="AC1158">
        <v>1155</v>
      </c>
      <c r="AD1158">
        <v>611.90000003534703</v>
      </c>
      <c r="AE1158">
        <v>100</v>
      </c>
      <c r="AF1158">
        <v>17.100000000000101</v>
      </c>
    </row>
    <row r="1159" spans="27:32">
      <c r="AA1159" t="s">
        <v>953</v>
      </c>
      <c r="AC1159">
        <v>1156</v>
      </c>
      <c r="AD1159">
        <v>612.000000035575</v>
      </c>
      <c r="AE1159">
        <v>100</v>
      </c>
      <c r="AF1159">
        <v>17.0500000000001</v>
      </c>
    </row>
    <row r="1160" spans="27:32">
      <c r="AA1160" t="s">
        <v>953</v>
      </c>
      <c r="AC1160">
        <v>1157</v>
      </c>
      <c r="AD1160">
        <v>612.10000003580296</v>
      </c>
      <c r="AE1160">
        <v>100</v>
      </c>
      <c r="AF1160">
        <v>17.000000000000099</v>
      </c>
    </row>
    <row r="1161" spans="27:32">
      <c r="AA1161" t="s">
        <v>953</v>
      </c>
      <c r="AC1161">
        <v>1158</v>
      </c>
      <c r="AD1161">
        <v>612.20000003603002</v>
      </c>
      <c r="AE1161">
        <v>100</v>
      </c>
      <c r="AF1161">
        <v>17.0500000000001</v>
      </c>
    </row>
    <row r="1162" spans="27:32">
      <c r="AA1162" t="s">
        <v>953</v>
      </c>
      <c r="AC1162">
        <v>1159</v>
      </c>
      <c r="AD1162">
        <v>612.30000003625798</v>
      </c>
      <c r="AE1162">
        <v>100</v>
      </c>
      <c r="AF1162">
        <v>17.100000000000101</v>
      </c>
    </row>
    <row r="1163" spans="27:32">
      <c r="AA1163" t="s">
        <v>953</v>
      </c>
      <c r="AC1163">
        <v>1160</v>
      </c>
      <c r="AD1163">
        <v>612.40000003648595</v>
      </c>
      <c r="AE1163">
        <v>100</v>
      </c>
      <c r="AF1163">
        <v>17.150000000000102</v>
      </c>
    </row>
    <row r="1164" spans="27:32">
      <c r="AA1164" t="s">
        <v>953</v>
      </c>
      <c r="AC1164">
        <v>1161</v>
      </c>
      <c r="AD1164">
        <v>612.50000003671403</v>
      </c>
      <c r="AE1164">
        <v>100</v>
      </c>
      <c r="AF1164">
        <v>17.200000000000099</v>
      </c>
    </row>
    <row r="1165" spans="27:32">
      <c r="AA1165" t="s">
        <v>953</v>
      </c>
      <c r="AC1165">
        <v>1162</v>
      </c>
      <c r="AD1165">
        <v>612.60000003694199</v>
      </c>
      <c r="AE1165">
        <v>100</v>
      </c>
      <c r="AF1165">
        <v>17.250000000000099</v>
      </c>
    </row>
    <row r="1166" spans="27:32">
      <c r="AA1166" t="s">
        <v>953</v>
      </c>
      <c r="AC1166">
        <v>1163</v>
      </c>
      <c r="AD1166">
        <v>612.70000003716996</v>
      </c>
      <c r="AE1166">
        <v>100</v>
      </c>
      <c r="AF1166">
        <v>17.3000000000001</v>
      </c>
    </row>
    <row r="1167" spans="27:32">
      <c r="AA1167" t="s">
        <v>953</v>
      </c>
      <c r="AC1167">
        <v>1164</v>
      </c>
      <c r="AD1167">
        <v>612.80000003739804</v>
      </c>
      <c r="AE1167">
        <v>100</v>
      </c>
      <c r="AF1167">
        <v>17.350000000000101</v>
      </c>
    </row>
    <row r="1168" spans="27:32">
      <c r="AA1168" t="s">
        <v>953</v>
      </c>
      <c r="AC1168">
        <v>1165</v>
      </c>
      <c r="AD1168">
        <v>612.900000037626</v>
      </c>
      <c r="AE1168">
        <v>100</v>
      </c>
      <c r="AF1168">
        <v>17.400000000000102</v>
      </c>
    </row>
    <row r="1169" spans="27:32">
      <c r="AA1169" t="s">
        <v>953</v>
      </c>
      <c r="AC1169">
        <v>1166</v>
      </c>
      <c r="AD1169">
        <v>613.00000003785397</v>
      </c>
      <c r="AE1169">
        <v>100</v>
      </c>
      <c r="AF1169">
        <v>17.450000000000099</v>
      </c>
    </row>
    <row r="1170" spans="27:32">
      <c r="AA1170" t="s">
        <v>953</v>
      </c>
      <c r="AC1170">
        <v>1167</v>
      </c>
      <c r="AD1170">
        <v>613.10000003808204</v>
      </c>
      <c r="AE1170">
        <v>100</v>
      </c>
      <c r="AF1170">
        <v>17.500000000000099</v>
      </c>
    </row>
    <row r="1171" spans="27:32">
      <c r="AA1171" t="s">
        <v>953</v>
      </c>
      <c r="AC1171">
        <v>1168</v>
      </c>
      <c r="AD1171">
        <v>613.20000003831001</v>
      </c>
      <c r="AE1171">
        <v>100</v>
      </c>
      <c r="AF1171">
        <v>17.5500000000001</v>
      </c>
    </row>
    <row r="1172" spans="27:32">
      <c r="AA1172" t="s">
        <v>953</v>
      </c>
      <c r="AC1172">
        <v>1169</v>
      </c>
      <c r="AD1172">
        <v>613.30000003853797</v>
      </c>
      <c r="AE1172">
        <v>100</v>
      </c>
      <c r="AF1172">
        <v>17.600000000000101</v>
      </c>
    </row>
    <row r="1173" spans="27:32">
      <c r="AA1173" t="s">
        <v>953</v>
      </c>
      <c r="AC1173">
        <v>1170</v>
      </c>
      <c r="AD1173">
        <v>613.40000003876605</v>
      </c>
      <c r="AE1173">
        <v>100</v>
      </c>
      <c r="AF1173">
        <v>17.650000000000102</v>
      </c>
    </row>
    <row r="1174" spans="27:32">
      <c r="AA1174" t="s">
        <v>953</v>
      </c>
      <c r="AC1174">
        <v>1171</v>
      </c>
      <c r="AD1174">
        <v>613.50000003899402</v>
      </c>
      <c r="AE1174">
        <v>100</v>
      </c>
      <c r="AF1174">
        <v>17.700000000000099</v>
      </c>
    </row>
    <row r="1175" spans="27:32">
      <c r="AA1175" t="s">
        <v>953</v>
      </c>
      <c r="AC1175">
        <v>1172</v>
      </c>
      <c r="AD1175">
        <v>613.60000003922198</v>
      </c>
      <c r="AE1175">
        <v>100</v>
      </c>
      <c r="AF1175">
        <v>17.750000000000099</v>
      </c>
    </row>
    <row r="1176" spans="27:32">
      <c r="AA1176" t="s">
        <v>953</v>
      </c>
      <c r="AC1176">
        <v>1173</v>
      </c>
      <c r="AD1176">
        <v>613.70000003944995</v>
      </c>
      <c r="AE1176">
        <v>100</v>
      </c>
      <c r="AF1176">
        <v>17.8000000000001</v>
      </c>
    </row>
    <row r="1177" spans="27:32">
      <c r="AA1177" t="s">
        <v>953</v>
      </c>
      <c r="AC1177">
        <v>1174</v>
      </c>
      <c r="AD1177">
        <v>613.80000003967803</v>
      </c>
      <c r="AE1177">
        <v>100</v>
      </c>
      <c r="AF1177">
        <v>17.850000000000101</v>
      </c>
    </row>
    <row r="1178" spans="27:32">
      <c r="AA1178" t="s">
        <v>953</v>
      </c>
      <c r="AC1178">
        <v>1175</v>
      </c>
      <c r="AD1178">
        <v>613.90000003990599</v>
      </c>
      <c r="AE1178">
        <v>100</v>
      </c>
      <c r="AF1178">
        <v>17.900000000000102</v>
      </c>
    </row>
    <row r="1179" spans="27:32">
      <c r="AA1179" t="s">
        <v>953</v>
      </c>
      <c r="AC1179">
        <v>1176</v>
      </c>
      <c r="AD1179">
        <v>614.00000004013395</v>
      </c>
      <c r="AE1179">
        <v>100</v>
      </c>
      <c r="AF1179">
        <v>17.950000000000099</v>
      </c>
    </row>
    <row r="1180" spans="27:32">
      <c r="AA1180" t="s">
        <v>953</v>
      </c>
      <c r="AC1180">
        <v>1177</v>
      </c>
      <c r="AD1180">
        <v>614.10000004036203</v>
      </c>
      <c r="AE1180">
        <v>100</v>
      </c>
      <c r="AF1180">
        <v>18.000000000000099</v>
      </c>
    </row>
    <row r="1181" spans="27:32">
      <c r="AA1181" t="s">
        <v>953</v>
      </c>
      <c r="AC1181">
        <v>1178</v>
      </c>
      <c r="AD1181">
        <v>614.20000004059</v>
      </c>
      <c r="AE1181">
        <v>100</v>
      </c>
      <c r="AF1181">
        <v>18.0500000000001</v>
      </c>
    </row>
    <row r="1182" spans="27:32">
      <c r="AA1182" t="s">
        <v>953</v>
      </c>
      <c r="AC1182">
        <v>1179</v>
      </c>
      <c r="AD1182">
        <v>614.30000004081796</v>
      </c>
      <c r="AE1182">
        <v>100</v>
      </c>
      <c r="AF1182">
        <v>18.100000000000101</v>
      </c>
    </row>
    <row r="1183" spans="27:32">
      <c r="AA1183" t="s">
        <v>953</v>
      </c>
      <c r="AC1183">
        <v>1180</v>
      </c>
      <c r="AD1183">
        <v>614.40000004104604</v>
      </c>
      <c r="AE1183">
        <v>100</v>
      </c>
      <c r="AF1183">
        <v>18.150000000000102</v>
      </c>
    </row>
    <row r="1184" spans="27:32">
      <c r="AA1184" t="s">
        <v>953</v>
      </c>
      <c r="AC1184">
        <v>1181</v>
      </c>
      <c r="AD1184">
        <v>614.50000004127401</v>
      </c>
      <c r="AE1184">
        <v>100</v>
      </c>
      <c r="AF1184">
        <v>18.200000000000099</v>
      </c>
    </row>
    <row r="1185" spans="27:33">
      <c r="AA1185" t="s">
        <v>953</v>
      </c>
      <c r="AC1185">
        <v>1182</v>
      </c>
      <c r="AD1185">
        <v>614.60000004150197</v>
      </c>
      <c r="AE1185">
        <v>100</v>
      </c>
      <c r="AF1185">
        <v>18.250000000000099</v>
      </c>
    </row>
    <row r="1186" spans="27:33">
      <c r="AA1186" t="s">
        <v>953</v>
      </c>
      <c r="AC1186">
        <v>1183</v>
      </c>
      <c r="AD1186">
        <v>614.70000004173005</v>
      </c>
      <c r="AE1186">
        <v>100</v>
      </c>
      <c r="AF1186">
        <v>18.3000000000001</v>
      </c>
    </row>
    <row r="1187" spans="27:33">
      <c r="AA1187" t="s">
        <v>953</v>
      </c>
      <c r="AC1187">
        <v>1184</v>
      </c>
      <c r="AD1187">
        <v>614.80000004195801</v>
      </c>
      <c r="AE1187">
        <v>100</v>
      </c>
      <c r="AF1187">
        <v>18.350000000000101</v>
      </c>
    </row>
    <row r="1188" spans="27:33">
      <c r="AA1188" t="s">
        <v>953</v>
      </c>
      <c r="AC1188">
        <v>1185</v>
      </c>
      <c r="AD1188">
        <v>614.90000004218598</v>
      </c>
      <c r="AE1188">
        <v>100</v>
      </c>
      <c r="AF1188">
        <v>18.400000000000102</v>
      </c>
    </row>
    <row r="1189" spans="27:33">
      <c r="AA1189" t="s">
        <v>953</v>
      </c>
      <c r="AC1189">
        <v>1186</v>
      </c>
      <c r="AD1189">
        <v>615.00000004241303</v>
      </c>
      <c r="AE1189">
        <v>100</v>
      </c>
      <c r="AF1189">
        <v>18.450000000000099</v>
      </c>
    </row>
    <row r="1190" spans="27:33">
      <c r="AA1190" t="s">
        <v>953</v>
      </c>
      <c r="AC1190">
        <v>1187</v>
      </c>
      <c r="AD1190">
        <v>615.100000042641</v>
      </c>
      <c r="AE1190">
        <v>100</v>
      </c>
      <c r="AF1190">
        <v>18.500000000000099</v>
      </c>
    </row>
    <row r="1191" spans="27:33">
      <c r="AA1191" t="s">
        <v>953</v>
      </c>
      <c r="AC1191">
        <v>1188</v>
      </c>
      <c r="AD1191">
        <v>615.20000004286896</v>
      </c>
      <c r="AE1191">
        <v>100</v>
      </c>
      <c r="AF1191">
        <v>18.5500000000001</v>
      </c>
    </row>
    <row r="1192" spans="27:33">
      <c r="AA1192" t="s">
        <v>953</v>
      </c>
      <c r="AC1192">
        <v>1189</v>
      </c>
      <c r="AD1192">
        <v>615.30000004309704</v>
      </c>
      <c r="AE1192">
        <v>100</v>
      </c>
      <c r="AF1192">
        <v>18.600000000000101</v>
      </c>
    </row>
    <row r="1193" spans="27:33">
      <c r="AA1193" t="s">
        <v>953</v>
      </c>
      <c r="AC1193">
        <v>1190</v>
      </c>
      <c r="AD1193">
        <v>615.40000004332501</v>
      </c>
      <c r="AE1193">
        <v>100</v>
      </c>
      <c r="AF1193">
        <v>18.650000000000102</v>
      </c>
    </row>
    <row r="1194" spans="27:33">
      <c r="AA1194" t="s">
        <v>953</v>
      </c>
      <c r="AC1194">
        <v>1191</v>
      </c>
      <c r="AD1194">
        <v>615.50000004355297</v>
      </c>
      <c r="AE1194">
        <v>100</v>
      </c>
      <c r="AF1194">
        <v>18.700000000000099</v>
      </c>
    </row>
    <row r="1195" spans="27:33">
      <c r="AA1195" t="s">
        <v>953</v>
      </c>
      <c r="AC1195">
        <v>1192</v>
      </c>
      <c r="AD1195">
        <v>615.60000004378105</v>
      </c>
      <c r="AE1195">
        <v>100</v>
      </c>
      <c r="AF1195">
        <v>18.750000000000099</v>
      </c>
    </row>
    <row r="1196" spans="27:33">
      <c r="AA1196" t="s">
        <v>953</v>
      </c>
      <c r="AC1196">
        <v>1193</v>
      </c>
      <c r="AD1196">
        <v>615.70000004400902</v>
      </c>
      <c r="AE1196">
        <v>100</v>
      </c>
      <c r="AF1196">
        <v>18.8000000000001</v>
      </c>
    </row>
    <row r="1197" spans="27:33">
      <c r="AA1197" t="s">
        <v>953</v>
      </c>
      <c r="AC1197">
        <v>1194</v>
      </c>
      <c r="AD1197">
        <v>615.80000004423698</v>
      </c>
      <c r="AE1197">
        <v>100</v>
      </c>
      <c r="AF1197">
        <v>18.850000000000101</v>
      </c>
      <c r="AG1197">
        <v>1.6900000000000002E-2</v>
      </c>
    </row>
    <row r="1198" spans="27:33">
      <c r="AA1198" t="s">
        <v>953</v>
      </c>
      <c r="AC1198">
        <v>1195</v>
      </c>
      <c r="AD1198">
        <v>615.90000004446495</v>
      </c>
      <c r="AE1198">
        <v>100</v>
      </c>
      <c r="AF1198">
        <v>18.900000000000102</v>
      </c>
    </row>
    <row r="1199" spans="27:33">
      <c r="AA1199" t="s">
        <v>953</v>
      </c>
      <c r="AC1199">
        <v>1196</v>
      </c>
      <c r="AD1199">
        <v>616.00000004469302</v>
      </c>
      <c r="AE1199">
        <v>100</v>
      </c>
      <c r="AF1199">
        <v>18.950000000000099</v>
      </c>
    </row>
    <row r="1200" spans="27:33">
      <c r="AA1200" t="s">
        <v>953</v>
      </c>
      <c r="AC1200">
        <v>1197</v>
      </c>
      <c r="AD1200">
        <v>616.10000004492099</v>
      </c>
      <c r="AE1200">
        <v>100</v>
      </c>
      <c r="AF1200">
        <v>19.000000000000099</v>
      </c>
    </row>
    <row r="1201" spans="27:32">
      <c r="AA1201" t="s">
        <v>953</v>
      </c>
      <c r="AC1201">
        <v>1198</v>
      </c>
      <c r="AD1201">
        <v>616.20000004514895</v>
      </c>
      <c r="AE1201">
        <v>100</v>
      </c>
      <c r="AF1201">
        <v>19.0500000000001</v>
      </c>
    </row>
    <row r="1202" spans="27:32">
      <c r="AA1202" t="s">
        <v>953</v>
      </c>
      <c r="AC1202">
        <v>1199</v>
      </c>
      <c r="AD1202">
        <v>616.30000004537703</v>
      </c>
      <c r="AE1202">
        <v>100</v>
      </c>
      <c r="AF1202">
        <v>19.100000000000101</v>
      </c>
    </row>
    <row r="1203" spans="27:32">
      <c r="AA1203" t="s">
        <v>953</v>
      </c>
      <c r="AC1203">
        <v>1200</v>
      </c>
      <c r="AD1203">
        <v>616.400000045605</v>
      </c>
      <c r="AE1203">
        <v>100</v>
      </c>
      <c r="AF1203">
        <v>19.150000000000102</v>
      </c>
    </row>
    <row r="1204" spans="27:32">
      <c r="AA1204" t="s">
        <v>953</v>
      </c>
      <c r="AC1204">
        <v>1201</v>
      </c>
      <c r="AD1204">
        <v>616.50000004583296</v>
      </c>
      <c r="AE1204">
        <v>100</v>
      </c>
      <c r="AF1204">
        <v>19.200000000000099</v>
      </c>
    </row>
    <row r="1205" spans="27:32">
      <c r="AA1205" t="s">
        <v>953</v>
      </c>
      <c r="AC1205">
        <v>1202</v>
      </c>
      <c r="AD1205">
        <v>616.60000004606104</v>
      </c>
      <c r="AE1205">
        <v>100</v>
      </c>
      <c r="AF1205">
        <v>19.250000000000099</v>
      </c>
    </row>
    <row r="1206" spans="27:32">
      <c r="AA1206" t="s">
        <v>953</v>
      </c>
      <c r="AC1206">
        <v>1203</v>
      </c>
      <c r="AD1206">
        <v>616.70000004628901</v>
      </c>
      <c r="AE1206">
        <v>100</v>
      </c>
      <c r="AF1206">
        <v>19.3000000000001</v>
      </c>
    </row>
    <row r="1207" spans="27:32">
      <c r="AA1207" t="s">
        <v>953</v>
      </c>
      <c r="AC1207">
        <v>1204</v>
      </c>
      <c r="AD1207">
        <v>616.80000004651697</v>
      </c>
      <c r="AE1207">
        <v>100</v>
      </c>
      <c r="AF1207">
        <v>19.350000000000101</v>
      </c>
    </row>
    <row r="1208" spans="27:32">
      <c r="AA1208" t="s">
        <v>953</v>
      </c>
      <c r="AC1208">
        <v>1205</v>
      </c>
      <c r="AD1208">
        <v>616.90000004674505</v>
      </c>
      <c r="AE1208">
        <v>100</v>
      </c>
      <c r="AF1208">
        <v>19.400000000000102</v>
      </c>
    </row>
    <row r="1209" spans="27:32">
      <c r="AA1209" t="s">
        <v>953</v>
      </c>
      <c r="AC1209">
        <v>1206</v>
      </c>
      <c r="AD1209">
        <v>617.00000004697301</v>
      </c>
      <c r="AE1209">
        <v>100</v>
      </c>
      <c r="AF1209">
        <v>19.450000000000099</v>
      </c>
    </row>
    <row r="1210" spans="27:32">
      <c r="AA1210" t="s">
        <v>953</v>
      </c>
      <c r="AC1210">
        <v>1207</v>
      </c>
      <c r="AD1210">
        <v>617.10000004720098</v>
      </c>
      <c r="AE1210">
        <v>100</v>
      </c>
      <c r="AF1210">
        <v>19.500000000000099</v>
      </c>
    </row>
    <row r="1211" spans="27:32">
      <c r="AA1211" t="s">
        <v>953</v>
      </c>
      <c r="AC1211">
        <v>1208</v>
      </c>
      <c r="AD1211">
        <v>617.20000004742894</v>
      </c>
      <c r="AE1211">
        <v>100</v>
      </c>
      <c r="AF1211">
        <v>19.5500000000001</v>
      </c>
    </row>
    <row r="1212" spans="27:32">
      <c r="AA1212" t="s">
        <v>953</v>
      </c>
      <c r="AC1212">
        <v>1209</v>
      </c>
      <c r="AD1212">
        <v>617.30000004765702</v>
      </c>
      <c r="AE1212">
        <v>100</v>
      </c>
      <c r="AF1212">
        <v>19.600000000000101</v>
      </c>
    </row>
    <row r="1213" spans="27:32">
      <c r="AA1213" t="s">
        <v>953</v>
      </c>
      <c r="AC1213">
        <v>1210</v>
      </c>
      <c r="AD1213">
        <v>617.40000004788499</v>
      </c>
      <c r="AE1213">
        <v>100</v>
      </c>
      <c r="AF1213">
        <v>19.650000000000102</v>
      </c>
    </row>
    <row r="1214" spans="27:32">
      <c r="AA1214" t="s">
        <v>953</v>
      </c>
      <c r="AC1214">
        <v>1211</v>
      </c>
      <c r="AD1214">
        <v>617.50000004811295</v>
      </c>
      <c r="AE1214">
        <v>100</v>
      </c>
      <c r="AF1214">
        <v>19.700000000000099</v>
      </c>
    </row>
    <row r="1215" spans="27:32">
      <c r="AA1215" t="s">
        <v>953</v>
      </c>
      <c r="AC1215">
        <v>1212</v>
      </c>
      <c r="AD1215">
        <v>617.60000004834103</v>
      </c>
      <c r="AE1215">
        <v>100</v>
      </c>
      <c r="AF1215">
        <v>19.750000000000099</v>
      </c>
    </row>
    <row r="1216" spans="27:32">
      <c r="AA1216" t="s">
        <v>953</v>
      </c>
      <c r="AC1216">
        <v>1213</v>
      </c>
      <c r="AD1216">
        <v>617.700000048569</v>
      </c>
      <c r="AE1216">
        <v>100</v>
      </c>
      <c r="AF1216">
        <v>19.8000000000001</v>
      </c>
    </row>
    <row r="1217" spans="27:32">
      <c r="AA1217" t="s">
        <v>953</v>
      </c>
      <c r="AC1217">
        <v>1214</v>
      </c>
      <c r="AD1217">
        <v>617.80000004879696</v>
      </c>
      <c r="AE1217">
        <v>100</v>
      </c>
      <c r="AF1217">
        <v>19.850000000000101</v>
      </c>
    </row>
    <row r="1218" spans="27:32">
      <c r="AA1218" t="s">
        <v>953</v>
      </c>
      <c r="AC1218">
        <v>1215</v>
      </c>
      <c r="AD1218">
        <v>617.90000004902402</v>
      </c>
      <c r="AE1218">
        <v>100</v>
      </c>
      <c r="AF1218">
        <v>19.900000000000102</v>
      </c>
    </row>
    <row r="1219" spans="27:32">
      <c r="AA1219" t="s">
        <v>953</v>
      </c>
      <c r="AC1219">
        <v>1216</v>
      </c>
      <c r="AD1219">
        <v>618.00000004925198</v>
      </c>
      <c r="AE1219">
        <v>100</v>
      </c>
      <c r="AF1219">
        <v>19.950000000000099</v>
      </c>
    </row>
    <row r="1220" spans="27:32">
      <c r="AA1220" t="s">
        <v>953</v>
      </c>
      <c r="AC1220">
        <v>1217</v>
      </c>
      <c r="AD1220">
        <v>618.10000004947995</v>
      </c>
      <c r="AE1220">
        <v>100</v>
      </c>
      <c r="AF1220">
        <v>20.000000000000099</v>
      </c>
    </row>
    <row r="1221" spans="27:32">
      <c r="AA1221" t="s">
        <v>953</v>
      </c>
      <c r="AC1221">
        <v>1218</v>
      </c>
      <c r="AD1221">
        <v>618.20000004970802</v>
      </c>
      <c r="AE1221">
        <v>100</v>
      </c>
      <c r="AF1221">
        <v>20.0500000000001</v>
      </c>
    </row>
    <row r="1222" spans="27:32">
      <c r="AA1222" t="s">
        <v>953</v>
      </c>
      <c r="AC1222">
        <v>1219</v>
      </c>
      <c r="AD1222">
        <v>618.30000004993599</v>
      </c>
      <c r="AE1222">
        <v>100</v>
      </c>
      <c r="AF1222">
        <v>20.100000000000101</v>
      </c>
    </row>
    <row r="1223" spans="27:32">
      <c r="AA1223" t="s">
        <v>953</v>
      </c>
      <c r="AC1223">
        <v>1220</v>
      </c>
      <c r="AD1223">
        <v>618.40000005016395</v>
      </c>
      <c r="AE1223">
        <v>100</v>
      </c>
      <c r="AF1223">
        <v>20.150000000000102</v>
      </c>
    </row>
    <row r="1224" spans="27:32">
      <c r="AA1224" t="s">
        <v>953</v>
      </c>
      <c r="AC1224">
        <v>1221</v>
      </c>
      <c r="AD1224">
        <v>618.50000005039203</v>
      </c>
      <c r="AE1224">
        <v>100</v>
      </c>
      <c r="AF1224">
        <v>20.200000000000099</v>
      </c>
    </row>
    <row r="1225" spans="27:32">
      <c r="AA1225" t="s">
        <v>953</v>
      </c>
      <c r="AC1225">
        <v>1222</v>
      </c>
      <c r="AD1225">
        <v>618.60000005062</v>
      </c>
      <c r="AE1225">
        <v>100</v>
      </c>
      <c r="AF1225">
        <v>20.250000000000099</v>
      </c>
    </row>
    <row r="1226" spans="27:32">
      <c r="AA1226" t="s">
        <v>953</v>
      </c>
      <c r="AC1226">
        <v>1223</v>
      </c>
      <c r="AD1226">
        <v>618.70000005084796</v>
      </c>
      <c r="AE1226">
        <v>100</v>
      </c>
      <c r="AF1226">
        <v>20.3000000000001</v>
      </c>
    </row>
    <row r="1227" spans="27:32">
      <c r="AA1227" t="s">
        <v>953</v>
      </c>
      <c r="AC1227">
        <v>1224</v>
      </c>
      <c r="AD1227">
        <v>618.80000005107604</v>
      </c>
      <c r="AE1227">
        <v>100</v>
      </c>
      <c r="AF1227">
        <v>20.3500000000002</v>
      </c>
    </row>
    <row r="1228" spans="27:32">
      <c r="AA1228" t="s">
        <v>953</v>
      </c>
      <c r="AC1228">
        <v>1225</v>
      </c>
      <c r="AD1228">
        <v>618.900000051304</v>
      </c>
      <c r="AE1228">
        <v>100</v>
      </c>
      <c r="AF1228">
        <v>20.400000000000102</v>
      </c>
    </row>
    <row r="1229" spans="27:32">
      <c r="AA1229" t="s">
        <v>953</v>
      </c>
      <c r="AC1229">
        <v>1226</v>
      </c>
      <c r="AD1229">
        <v>619.00000005153197</v>
      </c>
      <c r="AE1229">
        <v>100</v>
      </c>
      <c r="AF1229">
        <v>20.450000000000099</v>
      </c>
    </row>
    <row r="1230" spans="27:32">
      <c r="AA1230" t="s">
        <v>953</v>
      </c>
      <c r="AC1230">
        <v>1227</v>
      </c>
      <c r="AD1230">
        <v>619.10000005176005</v>
      </c>
      <c r="AE1230">
        <v>100</v>
      </c>
      <c r="AF1230">
        <v>20.500000000000099</v>
      </c>
    </row>
    <row r="1231" spans="27:32">
      <c r="AA1231" t="s">
        <v>953</v>
      </c>
      <c r="AC1231">
        <v>1228</v>
      </c>
      <c r="AD1231">
        <v>619.20000005198801</v>
      </c>
      <c r="AE1231">
        <v>100</v>
      </c>
      <c r="AF1231">
        <v>20.5500000000001</v>
      </c>
    </row>
    <row r="1232" spans="27:32">
      <c r="AA1232" t="s">
        <v>953</v>
      </c>
      <c r="AC1232">
        <v>1229</v>
      </c>
      <c r="AD1232">
        <v>619.30000005221598</v>
      </c>
      <c r="AE1232">
        <v>100</v>
      </c>
      <c r="AF1232">
        <v>20.6000000000002</v>
      </c>
    </row>
    <row r="1233" spans="27:32">
      <c r="AA1233" t="s">
        <v>953</v>
      </c>
      <c r="AC1233">
        <v>1230</v>
      </c>
      <c r="AD1233">
        <v>619.40000005244406</v>
      </c>
      <c r="AE1233">
        <v>100</v>
      </c>
      <c r="AF1233">
        <v>20.650000000000102</v>
      </c>
    </row>
    <row r="1234" spans="27:32">
      <c r="AA1234" t="s">
        <v>953</v>
      </c>
      <c r="AC1234">
        <v>1231</v>
      </c>
      <c r="AD1234">
        <v>619.50000005267202</v>
      </c>
      <c r="AE1234">
        <v>100</v>
      </c>
      <c r="AF1234">
        <v>20.700000000000099</v>
      </c>
    </row>
    <row r="1235" spans="27:32">
      <c r="AA1235" t="s">
        <v>953</v>
      </c>
      <c r="AC1235">
        <v>1232</v>
      </c>
      <c r="AD1235">
        <v>619.60000005289999</v>
      </c>
      <c r="AE1235">
        <v>100</v>
      </c>
      <c r="AF1235">
        <v>20.750000000000099</v>
      </c>
    </row>
    <row r="1236" spans="27:32">
      <c r="AA1236" t="s">
        <v>953</v>
      </c>
      <c r="AC1236">
        <v>1233</v>
      </c>
      <c r="AD1236">
        <v>619.70000005312795</v>
      </c>
      <c r="AE1236">
        <v>100</v>
      </c>
      <c r="AF1236">
        <v>20.8000000000001</v>
      </c>
    </row>
    <row r="1237" spans="27:32">
      <c r="AA1237" t="s">
        <v>953</v>
      </c>
      <c r="AC1237">
        <v>1234</v>
      </c>
      <c r="AD1237">
        <v>619.80000005335603</v>
      </c>
      <c r="AE1237">
        <v>100</v>
      </c>
      <c r="AF1237">
        <v>20.8500000000002</v>
      </c>
    </row>
    <row r="1238" spans="27:32">
      <c r="AA1238" t="s">
        <v>953</v>
      </c>
      <c r="AC1238">
        <v>1235</v>
      </c>
      <c r="AD1238">
        <v>619.90000005358399</v>
      </c>
      <c r="AE1238">
        <v>100</v>
      </c>
      <c r="AF1238">
        <v>20.900000000000201</v>
      </c>
    </row>
    <row r="1239" spans="27:32">
      <c r="AA1239" t="s">
        <v>953</v>
      </c>
      <c r="AC1239">
        <v>1236</v>
      </c>
      <c r="AD1239">
        <v>620.00000005381196</v>
      </c>
      <c r="AE1239">
        <v>100</v>
      </c>
      <c r="AF1239">
        <v>20.950000000000198</v>
      </c>
    </row>
    <row r="1240" spans="27:32">
      <c r="AA1240" t="s">
        <v>953</v>
      </c>
      <c r="AC1240">
        <v>1237</v>
      </c>
      <c r="AD1240">
        <v>620.10000005404004</v>
      </c>
      <c r="AE1240">
        <v>100</v>
      </c>
      <c r="AF1240">
        <v>21.000000000000199</v>
      </c>
    </row>
    <row r="1241" spans="27:32">
      <c r="AA1241" t="s">
        <v>953</v>
      </c>
      <c r="AC1241">
        <v>1238</v>
      </c>
      <c r="AD1241">
        <v>620.200000054268</v>
      </c>
      <c r="AE1241">
        <v>100</v>
      </c>
      <c r="AF1241">
        <v>21.0500000000002</v>
      </c>
    </row>
    <row r="1242" spans="27:32">
      <c r="AA1242" t="s">
        <v>953</v>
      </c>
      <c r="AC1242">
        <v>1239</v>
      </c>
      <c r="AD1242">
        <v>620.30000005449597</v>
      </c>
      <c r="AE1242">
        <v>100</v>
      </c>
      <c r="AF1242">
        <v>21.1000000000002</v>
      </c>
    </row>
    <row r="1243" spans="27:32">
      <c r="AA1243" t="s">
        <v>953</v>
      </c>
      <c r="AC1243">
        <v>1240</v>
      </c>
      <c r="AD1243">
        <v>620.40000005472405</v>
      </c>
      <c r="AE1243">
        <v>100</v>
      </c>
      <c r="AF1243">
        <v>21.150000000000201</v>
      </c>
    </row>
    <row r="1244" spans="27:32">
      <c r="AA1244" t="s">
        <v>953</v>
      </c>
      <c r="AC1244">
        <v>1241</v>
      </c>
      <c r="AD1244">
        <v>620.50000005495201</v>
      </c>
      <c r="AE1244">
        <v>100</v>
      </c>
      <c r="AF1244">
        <v>21.200000000000198</v>
      </c>
    </row>
    <row r="1245" spans="27:32">
      <c r="AA1245" t="s">
        <v>953</v>
      </c>
      <c r="AC1245">
        <v>1242</v>
      </c>
      <c r="AD1245">
        <v>620.60000005517998</v>
      </c>
      <c r="AE1245">
        <v>100</v>
      </c>
      <c r="AF1245">
        <v>21.250000000000199</v>
      </c>
    </row>
    <row r="1246" spans="27:32">
      <c r="AA1246" t="s">
        <v>953</v>
      </c>
      <c r="AC1246">
        <v>1243</v>
      </c>
      <c r="AD1246">
        <v>620.70000005540703</v>
      </c>
      <c r="AE1246">
        <v>100</v>
      </c>
      <c r="AF1246">
        <v>21.3000000000002</v>
      </c>
    </row>
    <row r="1247" spans="27:32">
      <c r="AA1247" t="s">
        <v>953</v>
      </c>
      <c r="AC1247">
        <v>1244</v>
      </c>
      <c r="AD1247">
        <v>620.800000055635</v>
      </c>
      <c r="AE1247">
        <v>100</v>
      </c>
      <c r="AF1247">
        <v>21.3500000000002</v>
      </c>
    </row>
    <row r="1248" spans="27:32">
      <c r="AA1248" t="s">
        <v>953</v>
      </c>
      <c r="AC1248">
        <v>1245</v>
      </c>
      <c r="AD1248">
        <v>620.90000005586296</v>
      </c>
      <c r="AE1248">
        <v>100</v>
      </c>
      <c r="AF1248">
        <v>21.400000000000201</v>
      </c>
    </row>
    <row r="1249" spans="27:32">
      <c r="AA1249" t="s">
        <v>953</v>
      </c>
      <c r="AC1249">
        <v>1246</v>
      </c>
      <c r="AD1249">
        <v>621.00000005609104</v>
      </c>
      <c r="AE1249">
        <v>100</v>
      </c>
      <c r="AF1249">
        <v>21.450000000000198</v>
      </c>
    </row>
    <row r="1250" spans="27:32">
      <c r="AA1250" t="s">
        <v>953</v>
      </c>
      <c r="AC1250">
        <v>1247</v>
      </c>
      <c r="AD1250">
        <v>621.100000056319</v>
      </c>
      <c r="AE1250">
        <v>100</v>
      </c>
      <c r="AF1250">
        <v>21.500000000000199</v>
      </c>
    </row>
    <row r="1251" spans="27:32">
      <c r="AA1251" t="s">
        <v>953</v>
      </c>
      <c r="AC1251">
        <v>1248</v>
      </c>
      <c r="AD1251">
        <v>621.20000005654697</v>
      </c>
      <c r="AE1251">
        <v>100</v>
      </c>
      <c r="AF1251">
        <v>21.5500000000002</v>
      </c>
    </row>
    <row r="1252" spans="27:32">
      <c r="AA1252" t="s">
        <v>953</v>
      </c>
      <c r="AC1252">
        <v>1249</v>
      </c>
      <c r="AD1252">
        <v>621.30000005677505</v>
      </c>
      <c r="AE1252">
        <v>100</v>
      </c>
      <c r="AF1252">
        <v>21.6000000000002</v>
      </c>
    </row>
    <row r="1253" spans="27:32">
      <c r="AA1253" t="s">
        <v>953</v>
      </c>
      <c r="AC1253">
        <v>1250</v>
      </c>
      <c r="AD1253">
        <v>621.40000005700301</v>
      </c>
      <c r="AE1253">
        <v>100</v>
      </c>
      <c r="AF1253">
        <v>21.650000000000201</v>
      </c>
    </row>
    <row r="1254" spans="27:32">
      <c r="AA1254" t="s">
        <v>953</v>
      </c>
      <c r="AC1254">
        <v>1251</v>
      </c>
      <c r="AD1254">
        <v>621.50000005723098</v>
      </c>
      <c r="AE1254">
        <v>100</v>
      </c>
      <c r="AF1254">
        <v>21.700000000000198</v>
      </c>
    </row>
    <row r="1255" spans="27:32">
      <c r="AA1255" t="s">
        <v>953</v>
      </c>
      <c r="AC1255">
        <v>1252</v>
      </c>
      <c r="AD1255">
        <v>621.60000005745906</v>
      </c>
      <c r="AE1255">
        <v>100</v>
      </c>
      <c r="AF1255">
        <v>21.750000000000199</v>
      </c>
    </row>
    <row r="1256" spans="27:32">
      <c r="AA1256" t="s">
        <v>953</v>
      </c>
      <c r="AC1256">
        <v>1253</v>
      </c>
      <c r="AD1256">
        <v>621.70000005768702</v>
      </c>
      <c r="AE1256">
        <v>100</v>
      </c>
      <c r="AF1256">
        <v>21.8000000000002</v>
      </c>
    </row>
    <row r="1257" spans="27:32">
      <c r="AA1257" t="s">
        <v>953</v>
      </c>
      <c r="AC1257">
        <v>1254</v>
      </c>
      <c r="AD1257">
        <v>621.80000005791499</v>
      </c>
      <c r="AE1257">
        <v>100</v>
      </c>
      <c r="AF1257">
        <v>21.8500000000002</v>
      </c>
    </row>
    <row r="1258" spans="27:32">
      <c r="AA1258" t="s">
        <v>953</v>
      </c>
      <c r="AC1258">
        <v>1255</v>
      </c>
      <c r="AD1258">
        <v>621.90000005814295</v>
      </c>
      <c r="AE1258">
        <v>100</v>
      </c>
      <c r="AF1258">
        <v>21.900000000000201</v>
      </c>
    </row>
    <row r="1259" spans="27:32">
      <c r="AA1259" t="s">
        <v>953</v>
      </c>
      <c r="AC1259">
        <v>1256</v>
      </c>
      <c r="AD1259">
        <v>622.00000005837103</v>
      </c>
      <c r="AE1259">
        <v>100</v>
      </c>
      <c r="AF1259">
        <v>21.950000000000198</v>
      </c>
    </row>
    <row r="1260" spans="27:32">
      <c r="AA1260" t="s">
        <v>953</v>
      </c>
      <c r="AC1260">
        <v>1257</v>
      </c>
      <c r="AD1260">
        <v>622.10000005859899</v>
      </c>
      <c r="AE1260">
        <v>100</v>
      </c>
      <c r="AF1260">
        <v>22.000000000000199</v>
      </c>
    </row>
    <row r="1261" spans="27:32">
      <c r="AA1261" t="s">
        <v>953</v>
      </c>
      <c r="AC1261">
        <v>1258</v>
      </c>
      <c r="AD1261">
        <v>622.20000005882696</v>
      </c>
      <c r="AE1261">
        <v>100</v>
      </c>
      <c r="AF1261">
        <v>21.950000000000198</v>
      </c>
    </row>
    <row r="1262" spans="27:32">
      <c r="AA1262" t="s">
        <v>953</v>
      </c>
      <c r="AC1262">
        <v>1259</v>
      </c>
      <c r="AD1262">
        <v>622.30000005905504</v>
      </c>
      <c r="AE1262">
        <v>100</v>
      </c>
      <c r="AF1262">
        <v>21.900000000000201</v>
      </c>
    </row>
    <row r="1263" spans="27:32">
      <c r="AA1263" t="s">
        <v>953</v>
      </c>
      <c r="AC1263">
        <v>1260</v>
      </c>
      <c r="AD1263">
        <v>622.400000059283</v>
      </c>
      <c r="AE1263">
        <v>100</v>
      </c>
      <c r="AF1263">
        <v>21.8500000000002</v>
      </c>
    </row>
    <row r="1264" spans="27:32">
      <c r="AA1264" t="s">
        <v>953</v>
      </c>
      <c r="AC1264">
        <v>1261</v>
      </c>
      <c r="AD1264">
        <v>622.50000005951097</v>
      </c>
      <c r="AE1264">
        <v>100</v>
      </c>
      <c r="AF1264">
        <v>21.8000000000002</v>
      </c>
    </row>
    <row r="1265" spans="27:32">
      <c r="AA1265" t="s">
        <v>953</v>
      </c>
      <c r="AC1265">
        <v>1262</v>
      </c>
      <c r="AD1265">
        <v>622.60000005973905</v>
      </c>
      <c r="AE1265">
        <v>100</v>
      </c>
      <c r="AF1265">
        <v>21.750000000000199</v>
      </c>
    </row>
    <row r="1266" spans="27:32">
      <c r="AA1266" t="s">
        <v>953</v>
      </c>
      <c r="AC1266">
        <v>1263</v>
      </c>
      <c r="AD1266">
        <v>622.70000005996701</v>
      </c>
      <c r="AE1266">
        <v>100</v>
      </c>
      <c r="AF1266">
        <v>21.700000000000198</v>
      </c>
    </row>
    <row r="1267" spans="27:32">
      <c r="AA1267" t="s">
        <v>953</v>
      </c>
      <c r="AC1267">
        <v>1264</v>
      </c>
      <c r="AD1267">
        <v>622.80000006019498</v>
      </c>
      <c r="AE1267">
        <v>100</v>
      </c>
      <c r="AF1267">
        <v>21.650000000000201</v>
      </c>
    </row>
    <row r="1268" spans="27:32">
      <c r="AA1268" t="s">
        <v>953</v>
      </c>
      <c r="AC1268">
        <v>1265</v>
      </c>
      <c r="AD1268">
        <v>622.90000006042305</v>
      </c>
      <c r="AE1268">
        <v>100</v>
      </c>
      <c r="AF1268">
        <v>21.6000000000002</v>
      </c>
    </row>
    <row r="1269" spans="27:32">
      <c r="AA1269" t="s">
        <v>953</v>
      </c>
      <c r="AC1269">
        <v>1266</v>
      </c>
      <c r="AD1269">
        <v>623.00000006065102</v>
      </c>
      <c r="AE1269">
        <v>100</v>
      </c>
      <c r="AF1269">
        <v>21.5500000000002</v>
      </c>
    </row>
    <row r="1270" spans="27:32">
      <c r="AA1270" t="s">
        <v>953</v>
      </c>
      <c r="AC1270">
        <v>1267</v>
      </c>
      <c r="AD1270">
        <v>623.10000006087898</v>
      </c>
      <c r="AE1270">
        <v>100</v>
      </c>
      <c r="AF1270">
        <v>21.500000000000199</v>
      </c>
    </row>
    <row r="1271" spans="27:32">
      <c r="AA1271" t="s">
        <v>953</v>
      </c>
      <c r="AC1271">
        <v>1268</v>
      </c>
      <c r="AD1271">
        <v>623.20000006110695</v>
      </c>
      <c r="AE1271">
        <v>100</v>
      </c>
      <c r="AF1271">
        <v>21.450000000000198</v>
      </c>
    </row>
    <row r="1272" spans="27:32">
      <c r="AA1272" t="s">
        <v>953</v>
      </c>
      <c r="AC1272">
        <v>1269</v>
      </c>
      <c r="AD1272">
        <v>623.30000006133503</v>
      </c>
      <c r="AE1272">
        <v>100</v>
      </c>
      <c r="AF1272">
        <v>21.400000000000201</v>
      </c>
    </row>
    <row r="1273" spans="27:32">
      <c r="AA1273" t="s">
        <v>953</v>
      </c>
      <c r="AC1273">
        <v>1270</v>
      </c>
      <c r="AD1273">
        <v>623.40000006156299</v>
      </c>
      <c r="AE1273">
        <v>100</v>
      </c>
      <c r="AF1273">
        <v>21.3500000000002</v>
      </c>
    </row>
    <row r="1274" spans="27:32">
      <c r="AA1274" t="s">
        <v>953</v>
      </c>
      <c r="AC1274">
        <v>1271</v>
      </c>
      <c r="AD1274">
        <v>623.50000006179096</v>
      </c>
      <c r="AE1274">
        <v>100</v>
      </c>
      <c r="AF1274">
        <v>21.3000000000002</v>
      </c>
    </row>
    <row r="1275" spans="27:32">
      <c r="AA1275" t="s">
        <v>953</v>
      </c>
      <c r="AC1275">
        <v>1272</v>
      </c>
      <c r="AD1275">
        <v>623.60000006201801</v>
      </c>
      <c r="AE1275">
        <v>100</v>
      </c>
      <c r="AF1275">
        <v>21.250000000000199</v>
      </c>
    </row>
    <row r="1276" spans="27:32">
      <c r="AA1276" t="s">
        <v>953</v>
      </c>
      <c r="AC1276">
        <v>1273</v>
      </c>
      <c r="AD1276">
        <v>623.70000006224598</v>
      </c>
      <c r="AE1276">
        <v>100</v>
      </c>
      <c r="AF1276">
        <v>21.200000000000198</v>
      </c>
    </row>
    <row r="1277" spans="27:32">
      <c r="AA1277" t="s">
        <v>953</v>
      </c>
      <c r="AC1277">
        <v>1274</v>
      </c>
      <c r="AD1277">
        <v>623.80000006247406</v>
      </c>
      <c r="AE1277">
        <v>100</v>
      </c>
      <c r="AF1277">
        <v>21.150000000000201</v>
      </c>
    </row>
    <row r="1278" spans="27:32">
      <c r="AA1278" t="s">
        <v>953</v>
      </c>
      <c r="AC1278">
        <v>1275</v>
      </c>
      <c r="AD1278">
        <v>623.90000006270202</v>
      </c>
      <c r="AE1278">
        <v>100</v>
      </c>
      <c r="AF1278">
        <v>21.1000000000002</v>
      </c>
    </row>
    <row r="1279" spans="27:32">
      <c r="AA1279" t="s">
        <v>953</v>
      </c>
      <c r="AC1279">
        <v>1276</v>
      </c>
      <c r="AD1279">
        <v>624.00000006292998</v>
      </c>
      <c r="AE1279">
        <v>100</v>
      </c>
      <c r="AF1279">
        <v>21.0500000000002</v>
      </c>
    </row>
    <row r="1280" spans="27:32">
      <c r="AA1280" t="s">
        <v>953</v>
      </c>
      <c r="AC1280">
        <v>1277</v>
      </c>
      <c r="AD1280">
        <v>624.10000006315795</v>
      </c>
      <c r="AE1280">
        <v>100</v>
      </c>
      <c r="AF1280">
        <v>21.000000000000199</v>
      </c>
    </row>
    <row r="1281" spans="27:32">
      <c r="AA1281" t="s">
        <v>953</v>
      </c>
      <c r="AC1281">
        <v>1278</v>
      </c>
      <c r="AD1281">
        <v>624.20000006338603</v>
      </c>
      <c r="AE1281">
        <v>100</v>
      </c>
      <c r="AF1281">
        <v>20.950000000000198</v>
      </c>
    </row>
    <row r="1282" spans="27:32">
      <c r="AA1282" t="s">
        <v>953</v>
      </c>
      <c r="AC1282">
        <v>1279</v>
      </c>
      <c r="AD1282">
        <v>624.30000006361399</v>
      </c>
      <c r="AE1282">
        <v>100</v>
      </c>
      <c r="AF1282">
        <v>20.900000000000201</v>
      </c>
    </row>
    <row r="1283" spans="27:32">
      <c r="AA1283" t="s">
        <v>953</v>
      </c>
      <c r="AC1283">
        <v>1280</v>
      </c>
      <c r="AD1283">
        <v>624.40000006384196</v>
      </c>
      <c r="AE1283">
        <v>100</v>
      </c>
      <c r="AF1283">
        <v>20.8500000000002</v>
      </c>
    </row>
    <row r="1284" spans="27:32">
      <c r="AA1284" t="s">
        <v>953</v>
      </c>
      <c r="AC1284">
        <v>1281</v>
      </c>
      <c r="AD1284">
        <v>624.50000006407004</v>
      </c>
      <c r="AE1284">
        <v>100</v>
      </c>
      <c r="AF1284">
        <v>20.8000000000002</v>
      </c>
    </row>
    <row r="1285" spans="27:32">
      <c r="AA1285" t="s">
        <v>953</v>
      </c>
      <c r="AC1285">
        <v>1282</v>
      </c>
      <c r="AD1285">
        <v>624.600000064298</v>
      </c>
      <c r="AE1285">
        <v>100</v>
      </c>
      <c r="AF1285">
        <v>20.750000000000199</v>
      </c>
    </row>
    <row r="1286" spans="27:32">
      <c r="AA1286" t="s">
        <v>953</v>
      </c>
      <c r="AC1286">
        <v>1283</v>
      </c>
      <c r="AD1286">
        <v>624.70000006452597</v>
      </c>
      <c r="AE1286">
        <v>100</v>
      </c>
      <c r="AF1286">
        <v>20.700000000000198</v>
      </c>
    </row>
    <row r="1287" spans="27:32">
      <c r="AA1287" t="s">
        <v>953</v>
      </c>
      <c r="AC1287">
        <v>1284</v>
      </c>
      <c r="AD1287">
        <v>624.80000006475404</v>
      </c>
      <c r="AE1287">
        <v>100</v>
      </c>
      <c r="AF1287">
        <v>20.650000000000201</v>
      </c>
    </row>
    <row r="1288" spans="27:32">
      <c r="AA1288" t="s">
        <v>953</v>
      </c>
      <c r="AC1288">
        <v>1285</v>
      </c>
      <c r="AD1288">
        <v>624.90000006498201</v>
      </c>
      <c r="AE1288">
        <v>100</v>
      </c>
      <c r="AF1288">
        <v>20.6000000000002</v>
      </c>
    </row>
    <row r="1289" spans="27:32">
      <c r="AA1289" t="s">
        <v>953</v>
      </c>
      <c r="AC1289">
        <v>1286</v>
      </c>
      <c r="AD1289">
        <v>625.00000006520997</v>
      </c>
      <c r="AE1289">
        <v>100</v>
      </c>
      <c r="AF1289">
        <v>20.5500000000002</v>
      </c>
    </row>
    <row r="1290" spans="27:32">
      <c r="AA1290" t="s">
        <v>953</v>
      </c>
      <c r="AC1290">
        <v>1287</v>
      </c>
      <c r="AD1290">
        <v>625.10000006543805</v>
      </c>
      <c r="AE1290">
        <v>100</v>
      </c>
      <c r="AF1290">
        <v>20.500000000000199</v>
      </c>
    </row>
    <row r="1291" spans="27:32">
      <c r="AA1291" t="s">
        <v>953</v>
      </c>
      <c r="AC1291">
        <v>1288</v>
      </c>
      <c r="AD1291">
        <v>625.20000006566602</v>
      </c>
      <c r="AE1291">
        <v>100</v>
      </c>
      <c r="AF1291">
        <v>20.450000000000198</v>
      </c>
    </row>
    <row r="1292" spans="27:32">
      <c r="AA1292" t="s">
        <v>953</v>
      </c>
      <c r="AC1292">
        <v>1289</v>
      </c>
      <c r="AD1292">
        <v>625.30000006589398</v>
      </c>
      <c r="AE1292">
        <v>100</v>
      </c>
      <c r="AF1292">
        <v>20.400000000000201</v>
      </c>
    </row>
    <row r="1293" spans="27:32">
      <c r="AA1293" t="s">
        <v>953</v>
      </c>
      <c r="AC1293">
        <v>1290</v>
      </c>
      <c r="AD1293">
        <v>625.40000006612195</v>
      </c>
      <c r="AE1293">
        <v>100</v>
      </c>
      <c r="AF1293">
        <v>20.3500000000002</v>
      </c>
    </row>
    <row r="1294" spans="27:32">
      <c r="AA1294" t="s">
        <v>953</v>
      </c>
      <c r="AC1294">
        <v>1291</v>
      </c>
      <c r="AD1294">
        <v>625.50000006635003</v>
      </c>
      <c r="AE1294">
        <v>100</v>
      </c>
      <c r="AF1294">
        <v>20.3000000000002</v>
      </c>
    </row>
    <row r="1295" spans="27:32">
      <c r="AA1295" t="s">
        <v>953</v>
      </c>
      <c r="AC1295">
        <v>1292</v>
      </c>
      <c r="AD1295">
        <v>625.60000006657799</v>
      </c>
      <c r="AE1295">
        <v>100</v>
      </c>
      <c r="AF1295">
        <v>20.250000000000199</v>
      </c>
    </row>
    <row r="1296" spans="27:32">
      <c r="AA1296" t="s">
        <v>953</v>
      </c>
      <c r="AC1296">
        <v>1293</v>
      </c>
      <c r="AD1296">
        <v>625.70000006680596</v>
      </c>
      <c r="AE1296">
        <v>100</v>
      </c>
      <c r="AF1296">
        <v>20.200000000000198</v>
      </c>
    </row>
    <row r="1297" spans="27:33">
      <c r="AA1297" t="s">
        <v>953</v>
      </c>
      <c r="AC1297">
        <v>1294</v>
      </c>
      <c r="AD1297">
        <v>625.80000006703403</v>
      </c>
      <c r="AE1297">
        <v>100</v>
      </c>
      <c r="AF1297">
        <v>20.150000000000201</v>
      </c>
      <c r="AG1297">
        <v>1.7100000000000001E-2</v>
      </c>
    </row>
    <row r="1298" spans="27:33">
      <c r="AA1298" t="s">
        <v>953</v>
      </c>
      <c r="AC1298">
        <v>1295</v>
      </c>
      <c r="AD1298">
        <v>625.900000067262</v>
      </c>
      <c r="AE1298">
        <v>100</v>
      </c>
      <c r="AF1298">
        <v>20.1000000000002</v>
      </c>
    </row>
    <row r="1299" spans="27:33">
      <c r="AA1299" t="s">
        <v>953</v>
      </c>
      <c r="AC1299">
        <v>1296</v>
      </c>
      <c r="AD1299">
        <v>626.00000006748996</v>
      </c>
      <c r="AE1299">
        <v>100</v>
      </c>
      <c r="AF1299">
        <v>20.0500000000002</v>
      </c>
    </row>
    <row r="1300" spans="27:33">
      <c r="AA1300" t="s">
        <v>953</v>
      </c>
      <c r="AC1300">
        <v>1297</v>
      </c>
      <c r="AD1300">
        <v>626.10000006771804</v>
      </c>
      <c r="AE1300">
        <v>100</v>
      </c>
      <c r="AF1300">
        <v>20.000000000000199</v>
      </c>
    </row>
    <row r="1301" spans="27:33">
      <c r="AA1301" t="s">
        <v>953</v>
      </c>
      <c r="AC1301">
        <v>1298</v>
      </c>
      <c r="AD1301">
        <v>626.20000006794601</v>
      </c>
      <c r="AE1301">
        <v>100</v>
      </c>
      <c r="AF1301">
        <v>19.950000000000198</v>
      </c>
    </row>
    <row r="1302" spans="27:33">
      <c r="AA1302" t="s">
        <v>953</v>
      </c>
      <c r="AC1302">
        <v>1299</v>
      </c>
      <c r="AD1302">
        <v>626.30000006817397</v>
      </c>
      <c r="AE1302">
        <v>100</v>
      </c>
      <c r="AF1302">
        <v>19.900000000000201</v>
      </c>
    </row>
    <row r="1303" spans="27:33">
      <c r="AA1303" t="s">
        <v>953</v>
      </c>
      <c r="AC1303">
        <v>1300</v>
      </c>
      <c r="AD1303">
        <v>626.40000006840103</v>
      </c>
      <c r="AE1303">
        <v>100</v>
      </c>
      <c r="AF1303">
        <v>19.8500000000002</v>
      </c>
    </row>
    <row r="1304" spans="27:33">
      <c r="AA1304" t="s">
        <v>953</v>
      </c>
      <c r="AC1304">
        <v>1301</v>
      </c>
      <c r="AD1304">
        <v>626.50000006862899</v>
      </c>
      <c r="AE1304">
        <v>100</v>
      </c>
      <c r="AF1304">
        <v>19.8000000000002</v>
      </c>
    </row>
    <row r="1305" spans="27:33">
      <c r="AA1305" t="s">
        <v>953</v>
      </c>
      <c r="AC1305">
        <v>1302</v>
      </c>
      <c r="AD1305">
        <v>626.60000006885696</v>
      </c>
      <c r="AE1305">
        <v>100</v>
      </c>
      <c r="AF1305">
        <v>19.750000000000199</v>
      </c>
    </row>
    <row r="1306" spans="27:33">
      <c r="AA1306" t="s">
        <v>953</v>
      </c>
      <c r="AC1306">
        <v>1303</v>
      </c>
      <c r="AD1306">
        <v>626.70000006908504</v>
      </c>
      <c r="AE1306">
        <v>100</v>
      </c>
      <c r="AF1306">
        <v>19.700000000000198</v>
      </c>
    </row>
    <row r="1307" spans="27:33">
      <c r="AA1307" t="s">
        <v>953</v>
      </c>
      <c r="AC1307">
        <v>1304</v>
      </c>
      <c r="AD1307">
        <v>626.800000069313</v>
      </c>
      <c r="AE1307">
        <v>100</v>
      </c>
      <c r="AF1307">
        <v>19.650000000000201</v>
      </c>
    </row>
    <row r="1308" spans="27:33">
      <c r="AA1308" t="s">
        <v>953</v>
      </c>
      <c r="AC1308">
        <v>1305</v>
      </c>
      <c r="AD1308">
        <v>626.90000006954097</v>
      </c>
      <c r="AE1308">
        <v>100</v>
      </c>
      <c r="AF1308">
        <v>19.6000000000002</v>
      </c>
    </row>
    <row r="1309" spans="27:33">
      <c r="AA1309" t="s">
        <v>953</v>
      </c>
      <c r="AC1309">
        <v>1306</v>
      </c>
      <c r="AD1309">
        <v>627.00000006976904</v>
      </c>
      <c r="AE1309">
        <v>100</v>
      </c>
      <c r="AF1309">
        <v>19.5500000000002</v>
      </c>
    </row>
    <row r="1310" spans="27:33">
      <c r="AA1310" t="s">
        <v>953</v>
      </c>
      <c r="AC1310">
        <v>1307</v>
      </c>
      <c r="AD1310">
        <v>627.10000006999701</v>
      </c>
      <c r="AE1310">
        <v>100</v>
      </c>
      <c r="AF1310">
        <v>19.500000000000199</v>
      </c>
    </row>
    <row r="1311" spans="27:33">
      <c r="AA1311" t="s">
        <v>953</v>
      </c>
      <c r="AC1311">
        <v>1308</v>
      </c>
      <c r="AD1311">
        <v>627.20000007022497</v>
      </c>
      <c r="AE1311">
        <v>100</v>
      </c>
      <c r="AF1311">
        <v>19.450000000000198</v>
      </c>
    </row>
    <row r="1312" spans="27:33">
      <c r="AA1312" t="s">
        <v>953</v>
      </c>
      <c r="AC1312">
        <v>1309</v>
      </c>
      <c r="AD1312">
        <v>627.30000007045305</v>
      </c>
      <c r="AE1312">
        <v>100</v>
      </c>
      <c r="AF1312">
        <v>19.400000000000201</v>
      </c>
    </row>
    <row r="1313" spans="27:32">
      <c r="AA1313" t="s">
        <v>953</v>
      </c>
      <c r="AC1313">
        <v>1310</v>
      </c>
      <c r="AD1313">
        <v>627.40000007068102</v>
      </c>
      <c r="AE1313">
        <v>100</v>
      </c>
      <c r="AF1313">
        <v>19.3500000000002</v>
      </c>
    </row>
    <row r="1314" spans="27:32">
      <c r="AA1314" t="s">
        <v>953</v>
      </c>
      <c r="AC1314">
        <v>1311</v>
      </c>
      <c r="AD1314">
        <v>627.50000007090898</v>
      </c>
      <c r="AE1314">
        <v>100</v>
      </c>
      <c r="AF1314">
        <v>19.3000000000002</v>
      </c>
    </row>
    <row r="1315" spans="27:32">
      <c r="AA1315" t="s">
        <v>953</v>
      </c>
      <c r="AC1315">
        <v>1312</v>
      </c>
      <c r="AD1315">
        <v>627.60000007113695</v>
      </c>
      <c r="AE1315">
        <v>100</v>
      </c>
      <c r="AF1315">
        <v>19.250000000000199</v>
      </c>
    </row>
    <row r="1316" spans="27:32">
      <c r="AA1316" t="s">
        <v>953</v>
      </c>
      <c r="AC1316">
        <v>1313</v>
      </c>
      <c r="AD1316">
        <v>627.70000007136503</v>
      </c>
      <c r="AE1316">
        <v>100</v>
      </c>
      <c r="AF1316">
        <v>19.200000000000198</v>
      </c>
    </row>
    <row r="1317" spans="27:32">
      <c r="AA1317" t="s">
        <v>953</v>
      </c>
      <c r="AC1317">
        <v>1314</v>
      </c>
      <c r="AD1317">
        <v>627.80000007159299</v>
      </c>
      <c r="AE1317">
        <v>100</v>
      </c>
      <c r="AF1317">
        <v>19.150000000000201</v>
      </c>
    </row>
    <row r="1318" spans="27:32">
      <c r="AA1318" t="s">
        <v>953</v>
      </c>
      <c r="AC1318">
        <v>1315</v>
      </c>
      <c r="AD1318">
        <v>627.90000007182095</v>
      </c>
      <c r="AE1318">
        <v>100</v>
      </c>
      <c r="AF1318">
        <v>19.1000000000002</v>
      </c>
    </row>
    <row r="1319" spans="27:32">
      <c r="AA1319" t="s">
        <v>953</v>
      </c>
      <c r="AC1319">
        <v>1316</v>
      </c>
      <c r="AD1319">
        <v>628.00000007204903</v>
      </c>
      <c r="AE1319">
        <v>100</v>
      </c>
      <c r="AF1319">
        <v>19.0500000000002</v>
      </c>
    </row>
    <row r="1320" spans="27:32">
      <c r="AA1320" t="s">
        <v>953</v>
      </c>
      <c r="AC1320">
        <v>1317</v>
      </c>
      <c r="AD1320">
        <v>628.100000072277</v>
      </c>
      <c r="AE1320">
        <v>100</v>
      </c>
      <c r="AF1320">
        <v>19.000000000000199</v>
      </c>
    </row>
    <row r="1321" spans="27:32">
      <c r="AA1321" t="s">
        <v>953</v>
      </c>
      <c r="AC1321">
        <v>1318</v>
      </c>
      <c r="AD1321">
        <v>628.20000007250496</v>
      </c>
      <c r="AE1321">
        <v>100</v>
      </c>
      <c r="AF1321">
        <v>18.950000000000198</v>
      </c>
    </row>
    <row r="1322" spans="27:32">
      <c r="AA1322" t="s">
        <v>953</v>
      </c>
      <c r="AC1322">
        <v>1319</v>
      </c>
      <c r="AD1322">
        <v>628.30000007273304</v>
      </c>
      <c r="AE1322">
        <v>100</v>
      </c>
      <c r="AF1322">
        <v>18.900000000000201</v>
      </c>
    </row>
    <row r="1323" spans="27:32">
      <c r="AA1323" t="s">
        <v>953</v>
      </c>
      <c r="AC1323">
        <v>1320</v>
      </c>
      <c r="AD1323">
        <v>628.40000007296101</v>
      </c>
      <c r="AE1323">
        <v>100</v>
      </c>
      <c r="AF1323">
        <v>18.8500000000002</v>
      </c>
    </row>
    <row r="1324" spans="27:32">
      <c r="AA1324" t="s">
        <v>953</v>
      </c>
      <c r="AC1324">
        <v>1321</v>
      </c>
      <c r="AD1324">
        <v>628.50000007318897</v>
      </c>
      <c r="AE1324">
        <v>100</v>
      </c>
      <c r="AF1324">
        <v>18.8000000000001</v>
      </c>
    </row>
    <row r="1325" spans="27:32">
      <c r="AA1325" t="s">
        <v>953</v>
      </c>
      <c r="AC1325">
        <v>1322</v>
      </c>
      <c r="AD1325">
        <v>628.60000007341705</v>
      </c>
      <c r="AE1325">
        <v>100</v>
      </c>
      <c r="AF1325">
        <v>18.750000000000099</v>
      </c>
    </row>
    <row r="1326" spans="27:32">
      <c r="AA1326" t="s">
        <v>953</v>
      </c>
      <c r="AC1326">
        <v>1323</v>
      </c>
      <c r="AD1326">
        <v>628.70000007364501</v>
      </c>
      <c r="AE1326">
        <v>100</v>
      </c>
      <c r="AF1326">
        <v>18.700000000000099</v>
      </c>
    </row>
    <row r="1327" spans="27:32">
      <c r="AA1327" t="s">
        <v>953</v>
      </c>
      <c r="AC1327">
        <v>1324</v>
      </c>
      <c r="AD1327">
        <v>628.80000007387298</v>
      </c>
      <c r="AE1327">
        <v>100</v>
      </c>
      <c r="AF1327">
        <v>18.650000000000102</v>
      </c>
    </row>
    <row r="1328" spans="27:32">
      <c r="AA1328" t="s">
        <v>953</v>
      </c>
      <c r="AC1328">
        <v>1325</v>
      </c>
      <c r="AD1328">
        <v>628.90000007410094</v>
      </c>
      <c r="AE1328">
        <v>100</v>
      </c>
      <c r="AF1328">
        <v>18.6000000000002</v>
      </c>
    </row>
    <row r="1329" spans="27:32">
      <c r="AA1329" t="s">
        <v>953</v>
      </c>
      <c r="AC1329">
        <v>1326</v>
      </c>
      <c r="AD1329">
        <v>629.00000007432902</v>
      </c>
      <c r="AE1329">
        <v>100</v>
      </c>
      <c r="AF1329">
        <v>18.5500000000001</v>
      </c>
    </row>
    <row r="1330" spans="27:32">
      <c r="AA1330" t="s">
        <v>953</v>
      </c>
      <c r="AC1330">
        <v>1327</v>
      </c>
      <c r="AD1330">
        <v>629.10000007455699</v>
      </c>
      <c r="AE1330">
        <v>100</v>
      </c>
      <c r="AF1330">
        <v>18.500000000000099</v>
      </c>
    </row>
    <row r="1331" spans="27:32">
      <c r="AA1331" t="s">
        <v>953</v>
      </c>
      <c r="AC1331">
        <v>1328</v>
      </c>
      <c r="AD1331">
        <v>629.20000007478404</v>
      </c>
      <c r="AE1331">
        <v>100</v>
      </c>
      <c r="AF1331">
        <v>18.450000000000099</v>
      </c>
    </row>
    <row r="1332" spans="27:32">
      <c r="AA1332" t="s">
        <v>953</v>
      </c>
      <c r="AC1332">
        <v>1329</v>
      </c>
      <c r="AD1332">
        <v>629.30000007501201</v>
      </c>
      <c r="AE1332">
        <v>100</v>
      </c>
      <c r="AF1332">
        <v>18.400000000000102</v>
      </c>
    </row>
    <row r="1333" spans="27:32">
      <c r="AA1333" t="s">
        <v>953</v>
      </c>
      <c r="AC1333">
        <v>1330</v>
      </c>
      <c r="AD1333">
        <v>629.40000007523997</v>
      </c>
      <c r="AE1333">
        <v>100</v>
      </c>
      <c r="AF1333">
        <v>18.3500000000002</v>
      </c>
    </row>
    <row r="1334" spans="27:32">
      <c r="AA1334" t="s">
        <v>953</v>
      </c>
      <c r="AC1334">
        <v>1331</v>
      </c>
      <c r="AD1334">
        <v>629.50000007546805</v>
      </c>
      <c r="AE1334">
        <v>100</v>
      </c>
      <c r="AF1334">
        <v>18.3000000000001</v>
      </c>
    </row>
    <row r="1335" spans="27:32">
      <c r="AA1335" t="s">
        <v>953</v>
      </c>
      <c r="AC1335">
        <v>1332</v>
      </c>
      <c r="AD1335">
        <v>629.60000007569602</v>
      </c>
      <c r="AE1335">
        <v>100</v>
      </c>
      <c r="AF1335">
        <v>18.250000000000099</v>
      </c>
    </row>
    <row r="1336" spans="27:32">
      <c r="AA1336" t="s">
        <v>953</v>
      </c>
      <c r="AC1336">
        <v>1333</v>
      </c>
      <c r="AD1336">
        <v>629.70000007592398</v>
      </c>
      <c r="AE1336">
        <v>100</v>
      </c>
      <c r="AF1336">
        <v>18.200000000000099</v>
      </c>
    </row>
    <row r="1337" spans="27:32">
      <c r="AA1337" t="s">
        <v>953</v>
      </c>
      <c r="AC1337">
        <v>1334</v>
      </c>
      <c r="AD1337">
        <v>629.80000007615195</v>
      </c>
      <c r="AE1337">
        <v>100</v>
      </c>
      <c r="AF1337">
        <v>18.150000000000102</v>
      </c>
    </row>
    <row r="1338" spans="27:32">
      <c r="AA1338" t="s">
        <v>953</v>
      </c>
      <c r="AC1338">
        <v>1335</v>
      </c>
      <c r="AD1338">
        <v>629.90000007638002</v>
      </c>
      <c r="AE1338">
        <v>100</v>
      </c>
      <c r="AF1338">
        <v>18.100000000000101</v>
      </c>
    </row>
    <row r="1339" spans="27:32">
      <c r="AA1339" t="s">
        <v>953</v>
      </c>
      <c r="AC1339">
        <v>1336</v>
      </c>
      <c r="AD1339">
        <v>630.00000007660799</v>
      </c>
      <c r="AE1339">
        <v>100</v>
      </c>
      <c r="AF1339">
        <v>18.0500000000001</v>
      </c>
    </row>
    <row r="1340" spans="27:32">
      <c r="AA1340" t="s">
        <v>953</v>
      </c>
      <c r="AC1340">
        <v>1337</v>
      </c>
      <c r="AD1340">
        <v>630.10000007683595</v>
      </c>
      <c r="AE1340">
        <v>100</v>
      </c>
      <c r="AF1340">
        <v>18.000000000000099</v>
      </c>
    </row>
    <row r="1341" spans="27:32">
      <c r="AA1341" t="s">
        <v>953</v>
      </c>
      <c r="AC1341">
        <v>1338</v>
      </c>
      <c r="AD1341">
        <v>630.20000007706403</v>
      </c>
      <c r="AE1341">
        <v>100</v>
      </c>
      <c r="AF1341">
        <v>17.950000000000099</v>
      </c>
    </row>
    <row r="1342" spans="27:32">
      <c r="AA1342" t="s">
        <v>953</v>
      </c>
      <c r="AC1342">
        <v>1339</v>
      </c>
      <c r="AD1342">
        <v>630.300000077292</v>
      </c>
      <c r="AE1342">
        <v>100</v>
      </c>
      <c r="AF1342">
        <v>17.900000000000102</v>
      </c>
    </row>
    <row r="1343" spans="27:32">
      <c r="AA1343" t="s">
        <v>953</v>
      </c>
      <c r="AC1343">
        <v>1340</v>
      </c>
      <c r="AD1343">
        <v>630.40000007751996</v>
      </c>
      <c r="AE1343">
        <v>100</v>
      </c>
      <c r="AF1343">
        <v>17.850000000000101</v>
      </c>
    </row>
    <row r="1344" spans="27:32">
      <c r="AA1344" t="s">
        <v>953</v>
      </c>
      <c r="AC1344">
        <v>1341</v>
      </c>
      <c r="AD1344">
        <v>630.50000007774804</v>
      </c>
      <c r="AE1344">
        <v>100</v>
      </c>
      <c r="AF1344">
        <v>17.8000000000001</v>
      </c>
    </row>
    <row r="1345" spans="27:32">
      <c r="AA1345" t="s">
        <v>953</v>
      </c>
      <c r="AC1345">
        <v>1342</v>
      </c>
      <c r="AD1345">
        <v>630.60000007797601</v>
      </c>
      <c r="AE1345">
        <v>100</v>
      </c>
      <c r="AF1345">
        <v>17.750000000000099</v>
      </c>
    </row>
    <row r="1346" spans="27:32">
      <c r="AA1346" t="s">
        <v>953</v>
      </c>
      <c r="AC1346">
        <v>1343</v>
      </c>
      <c r="AD1346">
        <v>630.70000007820397</v>
      </c>
      <c r="AE1346">
        <v>100</v>
      </c>
      <c r="AF1346">
        <v>17.700000000000099</v>
      </c>
    </row>
    <row r="1347" spans="27:32">
      <c r="AA1347" t="s">
        <v>953</v>
      </c>
      <c r="AC1347">
        <v>1344</v>
      </c>
      <c r="AD1347">
        <v>630.80000007843205</v>
      </c>
      <c r="AE1347">
        <v>100</v>
      </c>
      <c r="AF1347">
        <v>17.650000000000102</v>
      </c>
    </row>
    <row r="1348" spans="27:32">
      <c r="AA1348" t="s">
        <v>953</v>
      </c>
      <c r="AC1348">
        <v>1345</v>
      </c>
      <c r="AD1348">
        <v>630.90000007866001</v>
      </c>
      <c r="AE1348">
        <v>100</v>
      </c>
      <c r="AF1348">
        <v>17.600000000000101</v>
      </c>
    </row>
    <row r="1349" spans="27:32">
      <c r="AA1349" t="s">
        <v>953</v>
      </c>
      <c r="AC1349">
        <v>1346</v>
      </c>
      <c r="AD1349">
        <v>631.00000007888798</v>
      </c>
      <c r="AE1349">
        <v>100</v>
      </c>
      <c r="AF1349">
        <v>17.5500000000001</v>
      </c>
    </row>
    <row r="1350" spans="27:32">
      <c r="AA1350" t="s">
        <v>953</v>
      </c>
      <c r="AC1350">
        <v>1347</v>
      </c>
      <c r="AD1350">
        <v>631.10000007911594</v>
      </c>
      <c r="AE1350">
        <v>100</v>
      </c>
      <c r="AF1350">
        <v>17.500000000000099</v>
      </c>
    </row>
    <row r="1351" spans="27:32">
      <c r="AA1351" t="s">
        <v>953</v>
      </c>
      <c r="AC1351">
        <v>1348</v>
      </c>
      <c r="AD1351">
        <v>631.20000007934402</v>
      </c>
      <c r="AE1351">
        <v>100</v>
      </c>
      <c r="AF1351">
        <v>17.450000000000099</v>
      </c>
    </row>
    <row r="1352" spans="27:32">
      <c r="AA1352" t="s">
        <v>953</v>
      </c>
      <c r="AC1352">
        <v>1349</v>
      </c>
      <c r="AD1352">
        <v>631.30000007957199</v>
      </c>
      <c r="AE1352">
        <v>100</v>
      </c>
      <c r="AF1352">
        <v>17.400000000000102</v>
      </c>
    </row>
    <row r="1353" spans="27:32">
      <c r="AA1353" t="s">
        <v>953</v>
      </c>
      <c r="AC1353">
        <v>1350</v>
      </c>
      <c r="AD1353">
        <v>631.40000007979995</v>
      </c>
      <c r="AE1353">
        <v>100</v>
      </c>
      <c r="AF1353">
        <v>17.350000000000101</v>
      </c>
    </row>
    <row r="1354" spans="27:32">
      <c r="AA1354" t="s">
        <v>953</v>
      </c>
      <c r="AC1354">
        <v>1351</v>
      </c>
      <c r="AD1354">
        <v>631.50000008002803</v>
      </c>
      <c r="AE1354">
        <v>100</v>
      </c>
      <c r="AF1354">
        <v>17.3000000000001</v>
      </c>
    </row>
    <row r="1355" spans="27:32">
      <c r="AA1355" t="s">
        <v>953</v>
      </c>
      <c r="AC1355">
        <v>1352</v>
      </c>
      <c r="AD1355">
        <v>631.600000080256</v>
      </c>
      <c r="AE1355">
        <v>100</v>
      </c>
      <c r="AF1355">
        <v>17.250000000000099</v>
      </c>
    </row>
    <row r="1356" spans="27:32">
      <c r="AA1356" t="s">
        <v>953</v>
      </c>
      <c r="AC1356">
        <v>1353</v>
      </c>
      <c r="AD1356">
        <v>631.70000008048396</v>
      </c>
      <c r="AE1356">
        <v>100</v>
      </c>
      <c r="AF1356">
        <v>17.200000000000099</v>
      </c>
    </row>
    <row r="1357" spans="27:32">
      <c r="AA1357" t="s">
        <v>953</v>
      </c>
      <c r="AC1357">
        <v>1354</v>
      </c>
      <c r="AD1357">
        <v>631.80000008071204</v>
      </c>
      <c r="AE1357">
        <v>100</v>
      </c>
      <c r="AF1357">
        <v>17.150000000000102</v>
      </c>
    </row>
    <row r="1358" spans="27:32">
      <c r="AA1358" t="s">
        <v>953</v>
      </c>
      <c r="AC1358">
        <v>1355</v>
      </c>
      <c r="AD1358">
        <v>631.90000008094</v>
      </c>
      <c r="AE1358">
        <v>100</v>
      </c>
      <c r="AF1358">
        <v>17.100000000000101</v>
      </c>
    </row>
    <row r="1359" spans="27:32">
      <c r="AA1359" t="s">
        <v>953</v>
      </c>
      <c r="AC1359">
        <v>1356</v>
      </c>
      <c r="AD1359">
        <v>632.00000008116797</v>
      </c>
      <c r="AE1359">
        <v>100</v>
      </c>
      <c r="AF1359">
        <v>17.0500000000001</v>
      </c>
    </row>
    <row r="1360" spans="27:32">
      <c r="AA1360" t="s">
        <v>953</v>
      </c>
      <c r="AC1360">
        <v>1357</v>
      </c>
      <c r="AD1360">
        <v>632.10000008139502</v>
      </c>
      <c r="AE1360">
        <v>100</v>
      </c>
      <c r="AF1360">
        <v>17.000000000000099</v>
      </c>
    </row>
    <row r="1361" spans="27:32">
      <c r="AA1361" t="s">
        <v>953</v>
      </c>
      <c r="AC1361">
        <v>1358</v>
      </c>
      <c r="AD1361">
        <v>632.20000008162299</v>
      </c>
      <c r="AE1361">
        <v>100</v>
      </c>
      <c r="AF1361">
        <v>16.950000000000099</v>
      </c>
    </row>
    <row r="1362" spans="27:32">
      <c r="AA1362" t="s">
        <v>953</v>
      </c>
      <c r="AC1362">
        <v>1359</v>
      </c>
      <c r="AD1362">
        <v>632.30000008185095</v>
      </c>
      <c r="AE1362">
        <v>100</v>
      </c>
      <c r="AF1362">
        <v>16.900000000000102</v>
      </c>
    </row>
    <row r="1363" spans="27:32">
      <c r="AA1363" t="s">
        <v>953</v>
      </c>
      <c r="AC1363">
        <v>1360</v>
      </c>
      <c r="AD1363">
        <v>632.40000008207903</v>
      </c>
      <c r="AE1363">
        <v>100</v>
      </c>
      <c r="AF1363">
        <v>16.850000000000101</v>
      </c>
    </row>
    <row r="1364" spans="27:32">
      <c r="AA1364" t="s">
        <v>953</v>
      </c>
      <c r="AC1364">
        <v>1361</v>
      </c>
      <c r="AD1364">
        <v>632.500000082307</v>
      </c>
      <c r="AE1364">
        <v>100</v>
      </c>
      <c r="AF1364">
        <v>16.8000000000001</v>
      </c>
    </row>
    <row r="1365" spans="27:32">
      <c r="AA1365" t="s">
        <v>953</v>
      </c>
      <c r="AC1365">
        <v>1362</v>
      </c>
      <c r="AD1365">
        <v>632.60000008253496</v>
      </c>
      <c r="AE1365">
        <v>100</v>
      </c>
      <c r="AF1365">
        <v>16.750000000000099</v>
      </c>
    </row>
    <row r="1366" spans="27:32">
      <c r="AA1366" t="s">
        <v>953</v>
      </c>
      <c r="AC1366">
        <v>1363</v>
      </c>
      <c r="AD1366">
        <v>632.70000008276304</v>
      </c>
      <c r="AE1366">
        <v>100</v>
      </c>
      <c r="AF1366">
        <v>16.700000000000099</v>
      </c>
    </row>
    <row r="1367" spans="27:32">
      <c r="AA1367" t="s">
        <v>953</v>
      </c>
      <c r="AC1367">
        <v>1364</v>
      </c>
      <c r="AD1367">
        <v>632.80000008299101</v>
      </c>
      <c r="AE1367">
        <v>100</v>
      </c>
      <c r="AF1367">
        <v>16.650000000000102</v>
      </c>
    </row>
    <row r="1368" spans="27:32">
      <c r="AA1368" t="s">
        <v>953</v>
      </c>
      <c r="AC1368">
        <v>1365</v>
      </c>
      <c r="AD1368">
        <v>632.90000008321897</v>
      </c>
      <c r="AE1368">
        <v>100</v>
      </c>
      <c r="AF1368">
        <v>16.600000000000101</v>
      </c>
    </row>
    <row r="1369" spans="27:32">
      <c r="AA1369" t="s">
        <v>953</v>
      </c>
      <c r="AC1369">
        <v>1366</v>
      </c>
      <c r="AD1369">
        <v>633.00000008344705</v>
      </c>
      <c r="AE1369">
        <v>100</v>
      </c>
      <c r="AF1369">
        <v>16.5500000000001</v>
      </c>
    </row>
    <row r="1370" spans="27:32">
      <c r="AA1370" t="s">
        <v>953</v>
      </c>
      <c r="AC1370">
        <v>1367</v>
      </c>
      <c r="AD1370">
        <v>633.10000008367501</v>
      </c>
      <c r="AE1370">
        <v>100</v>
      </c>
      <c r="AF1370">
        <v>16.500000000000099</v>
      </c>
    </row>
    <row r="1371" spans="27:32">
      <c r="AA1371" t="s">
        <v>953</v>
      </c>
      <c r="AC1371">
        <v>1368</v>
      </c>
      <c r="AD1371">
        <v>633.20000008390298</v>
      </c>
      <c r="AE1371">
        <v>100</v>
      </c>
      <c r="AF1371">
        <v>16.450000000000099</v>
      </c>
    </row>
    <row r="1372" spans="27:32">
      <c r="AA1372" t="s">
        <v>953</v>
      </c>
      <c r="AC1372">
        <v>1369</v>
      </c>
      <c r="AD1372">
        <v>633.30000008413106</v>
      </c>
      <c r="AE1372">
        <v>100</v>
      </c>
      <c r="AF1372">
        <v>16.400000000000102</v>
      </c>
    </row>
    <row r="1373" spans="27:32">
      <c r="AA1373" t="s">
        <v>953</v>
      </c>
      <c r="AC1373">
        <v>1370</v>
      </c>
      <c r="AD1373">
        <v>633.40000008435902</v>
      </c>
      <c r="AE1373">
        <v>100</v>
      </c>
      <c r="AF1373">
        <v>16.350000000000101</v>
      </c>
    </row>
    <row r="1374" spans="27:32">
      <c r="AA1374" t="s">
        <v>953</v>
      </c>
      <c r="AC1374">
        <v>1371</v>
      </c>
      <c r="AD1374">
        <v>633.50000008458699</v>
      </c>
      <c r="AE1374">
        <v>100</v>
      </c>
      <c r="AF1374">
        <v>16.3000000000001</v>
      </c>
    </row>
    <row r="1375" spans="27:32">
      <c r="AA1375" t="s">
        <v>953</v>
      </c>
      <c r="AC1375">
        <v>1372</v>
      </c>
      <c r="AD1375">
        <v>633.60000008481495</v>
      </c>
      <c r="AE1375">
        <v>100</v>
      </c>
      <c r="AF1375">
        <v>16.250000000000099</v>
      </c>
    </row>
    <row r="1376" spans="27:32">
      <c r="AA1376" t="s">
        <v>953</v>
      </c>
      <c r="AC1376">
        <v>1373</v>
      </c>
      <c r="AD1376">
        <v>633.70000008504303</v>
      </c>
      <c r="AE1376">
        <v>100</v>
      </c>
      <c r="AF1376">
        <v>16.200000000000099</v>
      </c>
    </row>
    <row r="1377" spans="27:32">
      <c r="AA1377" t="s">
        <v>953</v>
      </c>
      <c r="AC1377">
        <v>1374</v>
      </c>
      <c r="AD1377">
        <v>633.80000008527099</v>
      </c>
      <c r="AE1377">
        <v>100</v>
      </c>
      <c r="AF1377">
        <v>16.150000000000102</v>
      </c>
    </row>
    <row r="1378" spans="27:32">
      <c r="AA1378" t="s">
        <v>953</v>
      </c>
      <c r="AC1378">
        <v>1375</v>
      </c>
      <c r="AD1378">
        <v>633.90000008549896</v>
      </c>
      <c r="AE1378">
        <v>100</v>
      </c>
      <c r="AF1378">
        <v>16.100000000000101</v>
      </c>
    </row>
    <row r="1379" spans="27:32">
      <c r="AA1379" t="s">
        <v>953</v>
      </c>
      <c r="AC1379">
        <v>1376</v>
      </c>
      <c r="AD1379">
        <v>634.00000008572704</v>
      </c>
      <c r="AE1379">
        <v>100</v>
      </c>
      <c r="AF1379">
        <v>16.0500000000001</v>
      </c>
    </row>
    <row r="1380" spans="27:32">
      <c r="AA1380" t="s">
        <v>953</v>
      </c>
      <c r="AC1380">
        <v>1377</v>
      </c>
      <c r="AD1380">
        <v>634.100000085955</v>
      </c>
      <c r="AE1380">
        <v>100</v>
      </c>
      <c r="AF1380">
        <v>16.000000000000099</v>
      </c>
    </row>
    <row r="1381" spans="27:32">
      <c r="AA1381" t="s">
        <v>953</v>
      </c>
      <c r="AC1381">
        <v>1378</v>
      </c>
      <c r="AD1381">
        <v>634.20000008618297</v>
      </c>
      <c r="AE1381">
        <v>100</v>
      </c>
      <c r="AF1381">
        <v>15.950000000000101</v>
      </c>
    </row>
    <row r="1382" spans="27:32">
      <c r="AA1382" t="s">
        <v>953</v>
      </c>
      <c r="AC1382">
        <v>1379</v>
      </c>
      <c r="AD1382">
        <v>634.30000008641105</v>
      </c>
      <c r="AE1382">
        <v>100</v>
      </c>
      <c r="AF1382">
        <v>15.9000000000001</v>
      </c>
    </row>
    <row r="1383" spans="27:32">
      <c r="AA1383" t="s">
        <v>953</v>
      </c>
      <c r="AC1383">
        <v>1380</v>
      </c>
      <c r="AD1383">
        <v>634.40000008663901</v>
      </c>
      <c r="AE1383">
        <v>100</v>
      </c>
      <c r="AF1383">
        <v>15.850000000000099</v>
      </c>
    </row>
    <row r="1384" spans="27:32">
      <c r="AA1384" t="s">
        <v>953</v>
      </c>
      <c r="AC1384">
        <v>1381</v>
      </c>
      <c r="AD1384">
        <v>634.50000008686698</v>
      </c>
      <c r="AE1384">
        <v>100</v>
      </c>
      <c r="AF1384">
        <v>15.8000000000001</v>
      </c>
    </row>
    <row r="1385" spans="27:32">
      <c r="AA1385" t="s">
        <v>953</v>
      </c>
      <c r="AC1385">
        <v>1382</v>
      </c>
      <c r="AD1385">
        <v>634.60000008709505</v>
      </c>
      <c r="AE1385">
        <v>100</v>
      </c>
      <c r="AF1385">
        <v>15.750000000000099</v>
      </c>
    </row>
    <row r="1386" spans="27:32">
      <c r="AA1386" t="s">
        <v>953</v>
      </c>
      <c r="AC1386">
        <v>1383</v>
      </c>
      <c r="AD1386">
        <v>634.70000008732302</v>
      </c>
      <c r="AE1386">
        <v>100</v>
      </c>
      <c r="AF1386">
        <v>15.700000000000101</v>
      </c>
    </row>
    <row r="1387" spans="27:32">
      <c r="AA1387" t="s">
        <v>953</v>
      </c>
      <c r="AC1387">
        <v>1384</v>
      </c>
      <c r="AD1387">
        <v>634.80000008755098</v>
      </c>
      <c r="AE1387">
        <v>100</v>
      </c>
      <c r="AF1387">
        <v>15.6500000000001</v>
      </c>
    </row>
    <row r="1388" spans="27:32">
      <c r="AA1388" t="s">
        <v>953</v>
      </c>
      <c r="AC1388">
        <v>1385</v>
      </c>
      <c r="AD1388">
        <v>634.90000008777804</v>
      </c>
      <c r="AE1388">
        <v>100</v>
      </c>
      <c r="AF1388">
        <v>15.600000000000099</v>
      </c>
    </row>
    <row r="1389" spans="27:32">
      <c r="AA1389" t="s">
        <v>953</v>
      </c>
      <c r="AC1389">
        <v>1386</v>
      </c>
      <c r="AD1389">
        <v>635.000000088006</v>
      </c>
      <c r="AE1389">
        <v>100</v>
      </c>
      <c r="AF1389">
        <v>15.5500000000001</v>
      </c>
    </row>
    <row r="1390" spans="27:32">
      <c r="AA1390" t="s">
        <v>953</v>
      </c>
      <c r="AC1390">
        <v>1387</v>
      </c>
      <c r="AD1390">
        <v>635.10000008823397</v>
      </c>
      <c r="AE1390">
        <v>100</v>
      </c>
      <c r="AF1390">
        <v>15.500000000000099</v>
      </c>
    </row>
    <row r="1391" spans="27:32">
      <c r="AA1391" t="s">
        <v>953</v>
      </c>
      <c r="AC1391">
        <v>1388</v>
      </c>
      <c r="AD1391">
        <v>635.20000008846205</v>
      </c>
      <c r="AE1391">
        <v>100</v>
      </c>
      <c r="AF1391">
        <v>15.450000000000101</v>
      </c>
    </row>
    <row r="1392" spans="27:32">
      <c r="AA1392" t="s">
        <v>953</v>
      </c>
      <c r="AC1392">
        <v>1389</v>
      </c>
      <c r="AD1392">
        <v>635.30000008869001</v>
      </c>
      <c r="AE1392">
        <v>100</v>
      </c>
      <c r="AF1392">
        <v>15.4000000000001</v>
      </c>
    </row>
    <row r="1393" spans="27:32">
      <c r="AA1393" t="s">
        <v>953</v>
      </c>
      <c r="AC1393">
        <v>1390</v>
      </c>
      <c r="AD1393">
        <v>635.40000008891798</v>
      </c>
      <c r="AE1393">
        <v>100</v>
      </c>
      <c r="AF1393">
        <v>15.350000000000099</v>
      </c>
    </row>
    <row r="1394" spans="27:32">
      <c r="AA1394" t="s">
        <v>953</v>
      </c>
      <c r="AC1394">
        <v>1391</v>
      </c>
      <c r="AD1394">
        <v>635.50000008914606</v>
      </c>
      <c r="AE1394">
        <v>100</v>
      </c>
      <c r="AF1394">
        <v>15.3000000000001</v>
      </c>
    </row>
    <row r="1395" spans="27:32">
      <c r="AA1395" t="s">
        <v>953</v>
      </c>
      <c r="AC1395">
        <v>1392</v>
      </c>
      <c r="AD1395">
        <v>635.60000008937402</v>
      </c>
      <c r="AE1395">
        <v>100</v>
      </c>
      <c r="AF1395">
        <v>15.250000000000099</v>
      </c>
    </row>
    <row r="1396" spans="27:32">
      <c r="AA1396" t="s">
        <v>953</v>
      </c>
      <c r="AC1396">
        <v>1393</v>
      </c>
      <c r="AD1396">
        <v>635.70000008960199</v>
      </c>
      <c r="AE1396">
        <v>100</v>
      </c>
      <c r="AF1396">
        <v>15.200000000000101</v>
      </c>
    </row>
    <row r="1397" spans="27:32">
      <c r="AA1397" t="s">
        <v>953</v>
      </c>
      <c r="AC1397">
        <v>1394</v>
      </c>
      <c r="AD1397">
        <v>635.80000008982995</v>
      </c>
      <c r="AE1397">
        <v>100</v>
      </c>
      <c r="AF1397">
        <v>15.1500000000001</v>
      </c>
    </row>
    <row r="1398" spans="27:32">
      <c r="AA1398" t="s">
        <v>953</v>
      </c>
      <c r="AC1398">
        <v>1395</v>
      </c>
      <c r="AD1398">
        <v>635.90000009005803</v>
      </c>
      <c r="AE1398">
        <v>100</v>
      </c>
      <c r="AF1398">
        <v>15.100000000000099</v>
      </c>
    </row>
    <row r="1399" spans="27:32">
      <c r="AA1399" t="s">
        <v>953</v>
      </c>
      <c r="AC1399">
        <v>1396</v>
      </c>
      <c r="AD1399">
        <v>636.00000009028599</v>
      </c>
      <c r="AE1399">
        <v>100</v>
      </c>
      <c r="AF1399">
        <v>15.0500000000001</v>
      </c>
    </row>
    <row r="1400" spans="27:32">
      <c r="AA1400" t="s">
        <v>953</v>
      </c>
      <c r="AC1400">
        <v>1397</v>
      </c>
      <c r="AD1400">
        <v>636.10000009051396</v>
      </c>
      <c r="AE1400">
        <v>100</v>
      </c>
      <c r="AF1400">
        <v>15.000000000000099</v>
      </c>
    </row>
    <row r="1401" spans="27:32">
      <c r="AA1401" t="s">
        <v>953</v>
      </c>
      <c r="AC1401">
        <v>1398</v>
      </c>
      <c r="AD1401">
        <v>636.20000009074204</v>
      </c>
      <c r="AE1401">
        <v>100</v>
      </c>
      <c r="AF1401">
        <v>14.950000000000101</v>
      </c>
    </row>
    <row r="1402" spans="27:32">
      <c r="AA1402" t="s">
        <v>953</v>
      </c>
      <c r="AC1402">
        <v>1399</v>
      </c>
      <c r="AD1402">
        <v>636.30000009097</v>
      </c>
      <c r="AE1402">
        <v>100</v>
      </c>
      <c r="AF1402">
        <v>14.9000000000001</v>
      </c>
    </row>
    <row r="1403" spans="27:32">
      <c r="AA1403" t="s">
        <v>953</v>
      </c>
      <c r="AC1403">
        <v>1400</v>
      </c>
      <c r="AD1403">
        <v>636.40000009119797</v>
      </c>
      <c r="AE1403">
        <v>100</v>
      </c>
      <c r="AF1403">
        <v>14.850000000000099</v>
      </c>
    </row>
    <row r="1404" spans="27:32">
      <c r="AA1404" t="s">
        <v>953</v>
      </c>
      <c r="AC1404">
        <v>1401</v>
      </c>
      <c r="AD1404">
        <v>636.50000009142605</v>
      </c>
      <c r="AE1404">
        <v>100</v>
      </c>
      <c r="AF1404">
        <v>14.8000000000001</v>
      </c>
    </row>
    <row r="1405" spans="27:32">
      <c r="AA1405" t="s">
        <v>953</v>
      </c>
      <c r="AC1405">
        <v>1402</v>
      </c>
      <c r="AD1405">
        <v>636.60000009165401</v>
      </c>
      <c r="AE1405">
        <v>100</v>
      </c>
      <c r="AF1405">
        <v>14.750000000000099</v>
      </c>
    </row>
    <row r="1406" spans="27:32">
      <c r="AA1406" t="s">
        <v>953</v>
      </c>
      <c r="AC1406">
        <v>1403</v>
      </c>
      <c r="AD1406">
        <v>636.70000009188198</v>
      </c>
      <c r="AE1406">
        <v>100</v>
      </c>
      <c r="AF1406">
        <v>14.700000000000101</v>
      </c>
    </row>
    <row r="1407" spans="27:32">
      <c r="AA1407" t="s">
        <v>953</v>
      </c>
      <c r="AC1407">
        <v>1404</v>
      </c>
      <c r="AD1407">
        <v>636.80000009211005</v>
      </c>
      <c r="AE1407">
        <v>100</v>
      </c>
      <c r="AF1407">
        <v>14.6500000000001</v>
      </c>
    </row>
    <row r="1408" spans="27:32">
      <c r="AA1408" t="s">
        <v>953</v>
      </c>
      <c r="AC1408">
        <v>1405</v>
      </c>
      <c r="AD1408">
        <v>636.90000009233802</v>
      </c>
      <c r="AE1408">
        <v>100</v>
      </c>
      <c r="AF1408">
        <v>14.600000000000099</v>
      </c>
    </row>
    <row r="1409" spans="27:32">
      <c r="AA1409" t="s">
        <v>953</v>
      </c>
      <c r="AC1409">
        <v>1406</v>
      </c>
      <c r="AD1409">
        <v>637.00000009256598</v>
      </c>
      <c r="AE1409">
        <v>100</v>
      </c>
      <c r="AF1409">
        <v>14.5500000000001</v>
      </c>
    </row>
    <row r="1410" spans="27:32">
      <c r="AA1410" t="s">
        <v>953</v>
      </c>
      <c r="AC1410">
        <v>1407</v>
      </c>
      <c r="AD1410">
        <v>637.10000009279395</v>
      </c>
      <c r="AE1410">
        <v>100</v>
      </c>
      <c r="AF1410">
        <v>14.500000000000099</v>
      </c>
    </row>
    <row r="1411" spans="27:32">
      <c r="AA1411" t="s">
        <v>953</v>
      </c>
      <c r="AC1411">
        <v>1408</v>
      </c>
      <c r="AD1411">
        <v>637.20000009302203</v>
      </c>
      <c r="AE1411">
        <v>100</v>
      </c>
      <c r="AF1411">
        <v>14.450000000000101</v>
      </c>
    </row>
    <row r="1412" spans="27:32">
      <c r="AA1412" t="s">
        <v>953</v>
      </c>
      <c r="AC1412">
        <v>1409</v>
      </c>
      <c r="AD1412">
        <v>637.30000009324999</v>
      </c>
      <c r="AE1412">
        <v>100</v>
      </c>
      <c r="AF1412">
        <v>14.4000000000001</v>
      </c>
    </row>
    <row r="1413" spans="27:32">
      <c r="AA1413" t="s">
        <v>953</v>
      </c>
      <c r="AC1413">
        <v>1410</v>
      </c>
      <c r="AD1413">
        <v>637.40000009347796</v>
      </c>
      <c r="AE1413">
        <v>100</v>
      </c>
      <c r="AF1413">
        <v>14.350000000000099</v>
      </c>
    </row>
    <row r="1414" spans="27:32">
      <c r="AA1414" t="s">
        <v>953</v>
      </c>
      <c r="AC1414">
        <v>1411</v>
      </c>
      <c r="AD1414">
        <v>637.50000009370603</v>
      </c>
      <c r="AE1414">
        <v>100</v>
      </c>
      <c r="AF1414">
        <v>14.3000000000001</v>
      </c>
    </row>
    <row r="1415" spans="27:32">
      <c r="AA1415" t="s">
        <v>953</v>
      </c>
      <c r="AC1415">
        <v>1412</v>
      </c>
      <c r="AD1415">
        <v>637.600000093934</v>
      </c>
      <c r="AE1415">
        <v>100</v>
      </c>
      <c r="AF1415">
        <v>14.250000000000099</v>
      </c>
    </row>
    <row r="1416" spans="27:32">
      <c r="AA1416" t="s">
        <v>953</v>
      </c>
      <c r="AC1416">
        <v>1413</v>
      </c>
      <c r="AD1416">
        <v>637.70000009416196</v>
      </c>
      <c r="AE1416">
        <v>100</v>
      </c>
      <c r="AF1416">
        <v>14.200000000000101</v>
      </c>
    </row>
    <row r="1417" spans="27:32">
      <c r="AA1417" t="s">
        <v>953</v>
      </c>
      <c r="AC1417">
        <v>1414</v>
      </c>
      <c r="AD1417">
        <v>637.80000009438902</v>
      </c>
      <c r="AE1417">
        <v>100</v>
      </c>
      <c r="AF1417">
        <v>14.1500000000001</v>
      </c>
    </row>
    <row r="1418" spans="27:32">
      <c r="AA1418" t="s">
        <v>953</v>
      </c>
      <c r="AC1418">
        <v>1415</v>
      </c>
      <c r="AD1418">
        <v>637.90000009461698</v>
      </c>
      <c r="AE1418">
        <v>100</v>
      </c>
      <c r="AF1418">
        <v>14.100000000000099</v>
      </c>
    </row>
    <row r="1419" spans="27:32">
      <c r="AA1419" t="s">
        <v>953</v>
      </c>
      <c r="AC1419">
        <v>1416</v>
      </c>
      <c r="AD1419">
        <v>638.00000009484495</v>
      </c>
      <c r="AE1419">
        <v>100</v>
      </c>
      <c r="AF1419">
        <v>14.0500000000001</v>
      </c>
    </row>
    <row r="1420" spans="27:32">
      <c r="AA1420" t="s">
        <v>953</v>
      </c>
      <c r="AC1420">
        <v>1417</v>
      </c>
      <c r="AD1420">
        <v>638.10000009507303</v>
      </c>
      <c r="AE1420">
        <v>100</v>
      </c>
      <c r="AF1420">
        <v>14.000000000000099</v>
      </c>
    </row>
    <row r="1421" spans="27:32">
      <c r="AA1421" t="s">
        <v>953</v>
      </c>
      <c r="AC1421">
        <v>1418</v>
      </c>
      <c r="AD1421">
        <v>638.20000009530099</v>
      </c>
      <c r="AE1421">
        <v>100</v>
      </c>
      <c r="AF1421">
        <v>13.950000000000101</v>
      </c>
    </row>
    <row r="1422" spans="27:32">
      <c r="AA1422" t="s">
        <v>953</v>
      </c>
      <c r="AC1422">
        <v>1419</v>
      </c>
      <c r="AD1422">
        <v>638.30000009552896</v>
      </c>
      <c r="AE1422">
        <v>100</v>
      </c>
      <c r="AF1422">
        <v>13.9000000000001</v>
      </c>
    </row>
    <row r="1423" spans="27:32">
      <c r="AA1423" t="s">
        <v>953</v>
      </c>
      <c r="AC1423">
        <v>1420</v>
      </c>
      <c r="AD1423">
        <v>638.40000009575704</v>
      </c>
      <c r="AE1423">
        <v>100</v>
      </c>
      <c r="AF1423">
        <v>13.850000000000099</v>
      </c>
    </row>
    <row r="1424" spans="27:32">
      <c r="AA1424" t="s">
        <v>953</v>
      </c>
      <c r="AC1424">
        <v>1421</v>
      </c>
      <c r="AD1424">
        <v>638.500000095985</v>
      </c>
      <c r="AE1424">
        <v>100</v>
      </c>
      <c r="AF1424">
        <v>13.8000000000001</v>
      </c>
    </row>
    <row r="1425" spans="27:32">
      <c r="AA1425" t="s">
        <v>953</v>
      </c>
      <c r="AC1425">
        <v>1422</v>
      </c>
      <c r="AD1425">
        <v>638.60000009621297</v>
      </c>
      <c r="AE1425">
        <v>100</v>
      </c>
      <c r="AF1425">
        <v>13.750000000000099</v>
      </c>
    </row>
    <row r="1426" spans="27:32">
      <c r="AA1426" t="s">
        <v>953</v>
      </c>
      <c r="AC1426">
        <v>1423</v>
      </c>
      <c r="AD1426">
        <v>638.70000009644104</v>
      </c>
      <c r="AE1426">
        <v>100</v>
      </c>
      <c r="AF1426">
        <v>13.700000000000101</v>
      </c>
    </row>
    <row r="1427" spans="27:32">
      <c r="AA1427" t="s">
        <v>953</v>
      </c>
      <c r="AC1427">
        <v>1424</v>
      </c>
      <c r="AD1427">
        <v>638.80000009666901</v>
      </c>
      <c r="AE1427">
        <v>100</v>
      </c>
      <c r="AF1427">
        <v>13.6500000000001</v>
      </c>
    </row>
    <row r="1428" spans="27:32">
      <c r="AA1428" t="s">
        <v>953</v>
      </c>
      <c r="AC1428">
        <v>1425</v>
      </c>
      <c r="AD1428">
        <v>638.90000009689697</v>
      </c>
      <c r="AE1428">
        <v>100</v>
      </c>
      <c r="AF1428">
        <v>13.600000000000099</v>
      </c>
    </row>
    <row r="1429" spans="27:32">
      <c r="AA1429" t="s">
        <v>953</v>
      </c>
      <c r="AC1429">
        <v>1426</v>
      </c>
      <c r="AD1429">
        <v>639.00000009712505</v>
      </c>
      <c r="AE1429">
        <v>100</v>
      </c>
      <c r="AF1429">
        <v>13.5500000000001</v>
      </c>
    </row>
    <row r="1430" spans="27:32">
      <c r="AA1430" t="s">
        <v>953</v>
      </c>
      <c r="AC1430">
        <v>1427</v>
      </c>
      <c r="AD1430">
        <v>639.10000009735302</v>
      </c>
      <c r="AE1430">
        <v>100</v>
      </c>
      <c r="AF1430">
        <v>13.500000000000099</v>
      </c>
    </row>
    <row r="1431" spans="27:32">
      <c r="AA1431" t="s">
        <v>953</v>
      </c>
      <c r="AC1431">
        <v>1428</v>
      </c>
      <c r="AD1431">
        <v>639.20000009758098</v>
      </c>
      <c r="AE1431">
        <v>100</v>
      </c>
      <c r="AF1431">
        <v>13.450000000000101</v>
      </c>
    </row>
    <row r="1432" spans="27:32">
      <c r="AA1432" t="s">
        <v>953</v>
      </c>
      <c r="AC1432">
        <v>1429</v>
      </c>
      <c r="AD1432">
        <v>639.30000009780895</v>
      </c>
      <c r="AE1432">
        <v>100</v>
      </c>
      <c r="AF1432">
        <v>13.4000000000001</v>
      </c>
    </row>
    <row r="1433" spans="27:32">
      <c r="AA1433" t="s">
        <v>953</v>
      </c>
      <c r="AC1433">
        <v>1430</v>
      </c>
      <c r="AD1433">
        <v>639.40000009803703</v>
      </c>
      <c r="AE1433">
        <v>100</v>
      </c>
      <c r="AF1433">
        <v>13.350000000000099</v>
      </c>
    </row>
    <row r="1434" spans="27:32">
      <c r="AA1434" t="s">
        <v>953</v>
      </c>
      <c r="AC1434">
        <v>1431</v>
      </c>
      <c r="AD1434">
        <v>639.50000009826499</v>
      </c>
      <c r="AE1434">
        <v>100</v>
      </c>
      <c r="AF1434">
        <v>13.3000000000001</v>
      </c>
    </row>
    <row r="1435" spans="27:32">
      <c r="AA1435" t="s">
        <v>953</v>
      </c>
      <c r="AC1435">
        <v>1432</v>
      </c>
      <c r="AD1435">
        <v>639.60000009849296</v>
      </c>
      <c r="AE1435">
        <v>100</v>
      </c>
      <c r="AF1435">
        <v>13.250000000000099</v>
      </c>
    </row>
    <row r="1436" spans="27:32">
      <c r="AA1436" t="s">
        <v>953</v>
      </c>
      <c r="AC1436">
        <v>1433</v>
      </c>
      <c r="AD1436">
        <v>639.70000009872103</v>
      </c>
      <c r="AE1436">
        <v>100</v>
      </c>
      <c r="AF1436">
        <v>13.200000000000101</v>
      </c>
    </row>
    <row r="1437" spans="27:32">
      <c r="AA1437" t="s">
        <v>953</v>
      </c>
      <c r="AC1437">
        <v>1434</v>
      </c>
      <c r="AD1437">
        <v>639.800000098949</v>
      </c>
      <c r="AE1437">
        <v>100</v>
      </c>
      <c r="AF1437">
        <v>13.1500000000001</v>
      </c>
    </row>
    <row r="1438" spans="27:32">
      <c r="AA1438" t="s">
        <v>953</v>
      </c>
      <c r="AC1438">
        <v>1435</v>
      </c>
      <c r="AD1438">
        <v>639.90000009917696</v>
      </c>
      <c r="AE1438">
        <v>100</v>
      </c>
      <c r="AF1438">
        <v>13.100000000000099</v>
      </c>
    </row>
    <row r="1439" spans="27:32">
      <c r="AA1439" t="s">
        <v>953</v>
      </c>
      <c r="AC1439">
        <v>1436</v>
      </c>
      <c r="AD1439">
        <v>640.00000009940504</v>
      </c>
      <c r="AE1439">
        <v>100</v>
      </c>
      <c r="AF1439">
        <v>13.0500000000001</v>
      </c>
    </row>
    <row r="1440" spans="27:32">
      <c r="AA1440" t="s">
        <v>953</v>
      </c>
      <c r="AC1440">
        <v>1437</v>
      </c>
      <c r="AD1440">
        <v>640.10000009963301</v>
      </c>
      <c r="AE1440">
        <v>100</v>
      </c>
      <c r="AF1440">
        <v>13.000000000000099</v>
      </c>
    </row>
    <row r="1441" spans="27:32">
      <c r="AA1441" t="s">
        <v>953</v>
      </c>
      <c r="AC1441">
        <v>1438</v>
      </c>
      <c r="AD1441">
        <v>640.20000009986097</v>
      </c>
      <c r="AE1441">
        <v>100</v>
      </c>
      <c r="AF1441">
        <v>12.950000000000101</v>
      </c>
    </row>
    <row r="1442" spans="27:32">
      <c r="AA1442" t="s">
        <v>953</v>
      </c>
      <c r="AC1442">
        <v>1439</v>
      </c>
      <c r="AD1442">
        <v>640.30000010008905</v>
      </c>
      <c r="AE1442">
        <v>100</v>
      </c>
      <c r="AF1442">
        <v>12.9000000000001</v>
      </c>
    </row>
    <row r="1443" spans="27:32">
      <c r="AA1443" t="s">
        <v>953</v>
      </c>
      <c r="AC1443">
        <v>1440</v>
      </c>
      <c r="AD1443">
        <v>640.40000010031702</v>
      </c>
      <c r="AE1443">
        <v>100</v>
      </c>
      <c r="AF1443">
        <v>12.850000000000099</v>
      </c>
    </row>
    <row r="1444" spans="27:32">
      <c r="AA1444" t="s">
        <v>953</v>
      </c>
      <c r="AC1444">
        <v>1441</v>
      </c>
      <c r="AD1444">
        <v>640.50000010054498</v>
      </c>
      <c r="AE1444">
        <v>100</v>
      </c>
      <c r="AF1444">
        <v>12.8000000000001</v>
      </c>
    </row>
    <row r="1445" spans="27:32">
      <c r="AA1445" t="s">
        <v>953</v>
      </c>
      <c r="AC1445">
        <v>1442</v>
      </c>
      <c r="AD1445">
        <v>640.60000010077204</v>
      </c>
      <c r="AE1445">
        <v>100</v>
      </c>
      <c r="AF1445">
        <v>12.750000000000099</v>
      </c>
    </row>
    <row r="1446" spans="27:32">
      <c r="AA1446" t="s">
        <v>953</v>
      </c>
      <c r="AC1446">
        <v>1443</v>
      </c>
      <c r="AD1446">
        <v>640.700000101</v>
      </c>
      <c r="AE1446">
        <v>100</v>
      </c>
      <c r="AF1446">
        <v>12.700000000000101</v>
      </c>
    </row>
    <row r="1447" spans="27:32">
      <c r="AA1447" t="s">
        <v>953</v>
      </c>
      <c r="AC1447">
        <v>1444</v>
      </c>
      <c r="AD1447">
        <v>640.80000010122797</v>
      </c>
      <c r="AE1447">
        <v>100</v>
      </c>
      <c r="AF1447">
        <v>12.6500000000001</v>
      </c>
    </row>
    <row r="1448" spans="27:32">
      <c r="AA1448" t="s">
        <v>953</v>
      </c>
      <c r="AC1448">
        <v>1445</v>
      </c>
      <c r="AD1448">
        <v>640.90000010145604</v>
      </c>
      <c r="AE1448">
        <v>100</v>
      </c>
      <c r="AF1448">
        <v>12.600000000000099</v>
      </c>
    </row>
    <row r="1449" spans="27:32">
      <c r="AA1449" t="s">
        <v>953</v>
      </c>
      <c r="AC1449">
        <v>1446</v>
      </c>
      <c r="AD1449">
        <v>641.00000010168401</v>
      </c>
      <c r="AE1449">
        <v>100</v>
      </c>
      <c r="AF1449">
        <v>12.5500000000001</v>
      </c>
    </row>
    <row r="1450" spans="27:32">
      <c r="AA1450" t="s">
        <v>953</v>
      </c>
      <c r="AC1450">
        <v>1447</v>
      </c>
      <c r="AD1450">
        <v>641.10000010191197</v>
      </c>
      <c r="AE1450">
        <v>100</v>
      </c>
      <c r="AF1450">
        <v>12.500000000000099</v>
      </c>
    </row>
    <row r="1451" spans="27:32">
      <c r="AA1451" t="s">
        <v>953</v>
      </c>
      <c r="AC1451">
        <v>1448</v>
      </c>
      <c r="AD1451">
        <v>641.20000010214005</v>
      </c>
      <c r="AE1451">
        <v>100</v>
      </c>
      <c r="AF1451">
        <v>12.450000000000101</v>
      </c>
    </row>
    <row r="1452" spans="27:32">
      <c r="AA1452" t="s">
        <v>953</v>
      </c>
      <c r="AC1452">
        <v>1449</v>
      </c>
      <c r="AD1452">
        <v>641.30000010236802</v>
      </c>
      <c r="AE1452">
        <v>100</v>
      </c>
      <c r="AF1452">
        <v>12.4000000000001</v>
      </c>
    </row>
    <row r="1453" spans="27:32">
      <c r="AA1453" t="s">
        <v>953</v>
      </c>
      <c r="AC1453">
        <v>1450</v>
      </c>
      <c r="AD1453">
        <v>641.40000010259598</v>
      </c>
      <c r="AE1453">
        <v>100</v>
      </c>
      <c r="AF1453">
        <v>12.350000000000099</v>
      </c>
    </row>
    <row r="1454" spans="27:32">
      <c r="AA1454" t="s">
        <v>953</v>
      </c>
      <c r="AC1454">
        <v>1451</v>
      </c>
      <c r="AD1454">
        <v>641.50000010282395</v>
      </c>
      <c r="AE1454">
        <v>100</v>
      </c>
      <c r="AF1454">
        <v>12.3000000000001</v>
      </c>
    </row>
    <row r="1455" spans="27:32">
      <c r="AA1455" t="s">
        <v>953</v>
      </c>
      <c r="AC1455">
        <v>1452</v>
      </c>
      <c r="AD1455">
        <v>641.60000010305203</v>
      </c>
      <c r="AE1455">
        <v>100</v>
      </c>
      <c r="AF1455">
        <v>12.250000000000099</v>
      </c>
    </row>
    <row r="1456" spans="27:32">
      <c r="AA1456" t="s">
        <v>953</v>
      </c>
      <c r="AC1456">
        <v>1453</v>
      </c>
      <c r="AD1456">
        <v>641.70000010327999</v>
      </c>
      <c r="AE1456">
        <v>100</v>
      </c>
      <c r="AF1456">
        <v>12.200000000000101</v>
      </c>
    </row>
    <row r="1457" spans="27:32">
      <c r="AA1457" t="s">
        <v>953</v>
      </c>
      <c r="AC1457">
        <v>1454</v>
      </c>
      <c r="AD1457">
        <v>641.80000010350795</v>
      </c>
      <c r="AE1457">
        <v>100</v>
      </c>
      <c r="AF1457">
        <v>12.1500000000001</v>
      </c>
    </row>
    <row r="1458" spans="27:32">
      <c r="AA1458" t="s">
        <v>953</v>
      </c>
      <c r="AC1458">
        <v>1455</v>
      </c>
      <c r="AD1458">
        <v>641.90000010373603</v>
      </c>
      <c r="AE1458">
        <v>100</v>
      </c>
      <c r="AF1458">
        <v>12.100000000000099</v>
      </c>
    </row>
    <row r="1459" spans="27:32">
      <c r="AA1459" t="s">
        <v>953</v>
      </c>
      <c r="AC1459">
        <v>1456</v>
      </c>
      <c r="AD1459">
        <v>642.000000103964</v>
      </c>
      <c r="AE1459">
        <v>100</v>
      </c>
      <c r="AF1459">
        <v>12.0500000000001</v>
      </c>
    </row>
    <row r="1460" spans="27:32">
      <c r="AA1460" t="s">
        <v>953</v>
      </c>
      <c r="AC1460">
        <v>1457</v>
      </c>
      <c r="AD1460">
        <v>642.10000010419196</v>
      </c>
      <c r="AE1460">
        <v>100</v>
      </c>
      <c r="AF1460">
        <v>12.000000000000099</v>
      </c>
    </row>
    <row r="1461" spans="27:32">
      <c r="AA1461" t="s">
        <v>953</v>
      </c>
      <c r="AC1461">
        <v>1458</v>
      </c>
      <c r="AD1461">
        <v>642.20000010442004</v>
      </c>
      <c r="AE1461">
        <v>100</v>
      </c>
      <c r="AF1461">
        <v>11.950000000000101</v>
      </c>
    </row>
    <row r="1462" spans="27:32">
      <c r="AA1462" t="s">
        <v>953</v>
      </c>
      <c r="AC1462">
        <v>1459</v>
      </c>
      <c r="AD1462">
        <v>642.30000010464801</v>
      </c>
      <c r="AE1462">
        <v>100</v>
      </c>
      <c r="AF1462">
        <v>11.9000000000001</v>
      </c>
    </row>
    <row r="1463" spans="27:32">
      <c r="AA1463" t="s">
        <v>953</v>
      </c>
      <c r="AC1463">
        <v>1460</v>
      </c>
      <c r="AD1463">
        <v>642.40000010487597</v>
      </c>
      <c r="AE1463">
        <v>100</v>
      </c>
      <c r="AF1463">
        <v>11.850000000000099</v>
      </c>
    </row>
    <row r="1464" spans="27:32">
      <c r="AA1464" t="s">
        <v>953</v>
      </c>
      <c r="AC1464">
        <v>1461</v>
      </c>
      <c r="AD1464">
        <v>642.50000010510405</v>
      </c>
      <c r="AE1464">
        <v>100</v>
      </c>
      <c r="AF1464">
        <v>11.8000000000001</v>
      </c>
    </row>
    <row r="1465" spans="27:32">
      <c r="AA1465" t="s">
        <v>953</v>
      </c>
      <c r="AC1465">
        <v>1462</v>
      </c>
      <c r="AD1465">
        <v>642.60000010533201</v>
      </c>
      <c r="AE1465">
        <v>100</v>
      </c>
      <c r="AF1465">
        <v>11.750000000000099</v>
      </c>
    </row>
    <row r="1466" spans="27:32">
      <c r="AA1466" t="s">
        <v>953</v>
      </c>
      <c r="AC1466">
        <v>1463</v>
      </c>
      <c r="AD1466">
        <v>642.70000010555998</v>
      </c>
      <c r="AE1466">
        <v>100</v>
      </c>
      <c r="AF1466">
        <v>11.700000000000101</v>
      </c>
    </row>
    <row r="1467" spans="27:32">
      <c r="AA1467" t="s">
        <v>953</v>
      </c>
      <c r="AC1467">
        <v>1464</v>
      </c>
      <c r="AD1467">
        <v>642.80000010578794</v>
      </c>
      <c r="AE1467">
        <v>100</v>
      </c>
      <c r="AF1467">
        <v>11.6500000000001</v>
      </c>
    </row>
    <row r="1468" spans="27:32">
      <c r="AA1468" t="s">
        <v>953</v>
      </c>
      <c r="AC1468">
        <v>1465</v>
      </c>
      <c r="AD1468">
        <v>642.90000010601602</v>
      </c>
      <c r="AE1468">
        <v>100</v>
      </c>
      <c r="AF1468">
        <v>11.600000000000099</v>
      </c>
    </row>
    <row r="1469" spans="27:32">
      <c r="AA1469" t="s">
        <v>953</v>
      </c>
      <c r="AC1469">
        <v>1466</v>
      </c>
      <c r="AD1469">
        <v>643.00000010624399</v>
      </c>
      <c r="AE1469">
        <v>100</v>
      </c>
      <c r="AF1469">
        <v>11.5500000000001</v>
      </c>
    </row>
    <row r="1470" spans="27:32">
      <c r="AA1470" t="s">
        <v>953</v>
      </c>
      <c r="AC1470">
        <v>1467</v>
      </c>
      <c r="AD1470">
        <v>643.10000010647195</v>
      </c>
      <c r="AE1470">
        <v>100</v>
      </c>
      <c r="AF1470">
        <v>11.500000000000099</v>
      </c>
    </row>
    <row r="1471" spans="27:32">
      <c r="AA1471" t="s">
        <v>953</v>
      </c>
      <c r="AC1471">
        <v>1468</v>
      </c>
      <c r="AD1471">
        <v>643.20000010670003</v>
      </c>
      <c r="AE1471">
        <v>100</v>
      </c>
      <c r="AF1471">
        <v>11.450000000000101</v>
      </c>
    </row>
    <row r="1472" spans="27:32">
      <c r="AA1472" t="s">
        <v>953</v>
      </c>
      <c r="AC1472">
        <v>1469</v>
      </c>
      <c r="AD1472">
        <v>643.300000106928</v>
      </c>
      <c r="AE1472">
        <v>100</v>
      </c>
      <c r="AF1472">
        <v>11.4</v>
      </c>
    </row>
    <row r="1473" spans="27:32">
      <c r="AA1473" t="s">
        <v>953</v>
      </c>
      <c r="AC1473">
        <v>1470</v>
      </c>
      <c r="AD1473">
        <v>643.40000010715596</v>
      </c>
      <c r="AE1473">
        <v>100</v>
      </c>
      <c r="AF1473">
        <v>11.35</v>
      </c>
    </row>
    <row r="1474" spans="27:32">
      <c r="AA1474" t="s">
        <v>953</v>
      </c>
      <c r="AC1474">
        <v>1471</v>
      </c>
      <c r="AD1474">
        <v>643.50000010738302</v>
      </c>
      <c r="AE1474">
        <v>100</v>
      </c>
      <c r="AF1474">
        <v>11.3</v>
      </c>
    </row>
    <row r="1475" spans="27:32">
      <c r="AA1475" t="s">
        <v>953</v>
      </c>
      <c r="AC1475">
        <v>1472</v>
      </c>
      <c r="AD1475">
        <v>643.60000010761098</v>
      </c>
      <c r="AE1475">
        <v>100</v>
      </c>
      <c r="AF1475">
        <v>11.25</v>
      </c>
    </row>
    <row r="1476" spans="27:32">
      <c r="AA1476" t="s">
        <v>953</v>
      </c>
      <c r="AC1476">
        <v>1473</v>
      </c>
      <c r="AD1476">
        <v>643.70000010783895</v>
      </c>
      <c r="AE1476">
        <v>100</v>
      </c>
      <c r="AF1476">
        <v>11.2</v>
      </c>
    </row>
    <row r="1477" spans="27:32">
      <c r="AA1477" t="s">
        <v>953</v>
      </c>
      <c r="AC1477">
        <v>1474</v>
      </c>
      <c r="AD1477">
        <v>643.80000010806702</v>
      </c>
      <c r="AE1477">
        <v>100</v>
      </c>
      <c r="AF1477">
        <v>11.15</v>
      </c>
    </row>
    <row r="1478" spans="27:32">
      <c r="AA1478" t="s">
        <v>953</v>
      </c>
      <c r="AC1478">
        <v>1475</v>
      </c>
      <c r="AD1478">
        <v>643.90000010829499</v>
      </c>
      <c r="AE1478">
        <v>100</v>
      </c>
      <c r="AF1478">
        <v>11.1</v>
      </c>
    </row>
    <row r="1479" spans="27:32">
      <c r="AA1479" t="s">
        <v>953</v>
      </c>
      <c r="AC1479">
        <v>1476</v>
      </c>
      <c r="AD1479">
        <v>644.00000010852295</v>
      </c>
      <c r="AE1479">
        <v>100</v>
      </c>
      <c r="AF1479">
        <v>11.05</v>
      </c>
    </row>
    <row r="1480" spans="27:32">
      <c r="AA1480" t="s">
        <v>953</v>
      </c>
      <c r="AC1480">
        <v>1477</v>
      </c>
      <c r="AD1480">
        <v>644.10000010875103</v>
      </c>
      <c r="AE1480">
        <v>100</v>
      </c>
      <c r="AF1480">
        <v>11</v>
      </c>
    </row>
    <row r="1481" spans="27:32">
      <c r="AA1481" t="s">
        <v>953</v>
      </c>
      <c r="AC1481">
        <v>1478</v>
      </c>
      <c r="AD1481">
        <v>644.200000108979</v>
      </c>
      <c r="AE1481">
        <v>100</v>
      </c>
      <c r="AF1481">
        <v>10.95</v>
      </c>
    </row>
    <row r="1482" spans="27:32">
      <c r="AA1482" t="s">
        <v>953</v>
      </c>
      <c r="AC1482">
        <v>1479</v>
      </c>
      <c r="AD1482">
        <v>644.30000010920696</v>
      </c>
      <c r="AE1482">
        <v>100</v>
      </c>
      <c r="AF1482">
        <v>10.9</v>
      </c>
    </row>
    <row r="1483" spans="27:32">
      <c r="AA1483" t="s">
        <v>953</v>
      </c>
      <c r="AC1483">
        <v>1480</v>
      </c>
      <c r="AD1483">
        <v>644.40000010943504</v>
      </c>
      <c r="AE1483">
        <v>100</v>
      </c>
      <c r="AF1483">
        <v>10.85</v>
      </c>
    </row>
    <row r="1484" spans="27:32">
      <c r="AA1484" t="s">
        <v>953</v>
      </c>
      <c r="AC1484">
        <v>1481</v>
      </c>
      <c r="AD1484">
        <v>644.50000010966301</v>
      </c>
      <c r="AE1484">
        <v>100</v>
      </c>
      <c r="AF1484">
        <v>10.8</v>
      </c>
    </row>
    <row r="1485" spans="27:32">
      <c r="AA1485" t="s">
        <v>953</v>
      </c>
      <c r="AC1485">
        <v>1482</v>
      </c>
      <c r="AD1485">
        <v>644.60000010989097</v>
      </c>
      <c r="AE1485">
        <v>100</v>
      </c>
      <c r="AF1485">
        <v>10.75</v>
      </c>
    </row>
    <row r="1486" spans="27:32">
      <c r="AA1486" t="s">
        <v>953</v>
      </c>
      <c r="AC1486">
        <v>1483</v>
      </c>
      <c r="AD1486">
        <v>644.70000011011905</v>
      </c>
      <c r="AE1486">
        <v>100</v>
      </c>
      <c r="AF1486">
        <v>10.7</v>
      </c>
    </row>
    <row r="1487" spans="27:32">
      <c r="AA1487" t="s">
        <v>953</v>
      </c>
      <c r="AC1487">
        <v>1484</v>
      </c>
      <c r="AD1487">
        <v>644.80000011034701</v>
      </c>
      <c r="AE1487">
        <v>100</v>
      </c>
      <c r="AF1487">
        <v>10.65</v>
      </c>
    </row>
    <row r="1488" spans="27:32">
      <c r="AA1488" t="s">
        <v>953</v>
      </c>
      <c r="AC1488">
        <v>1485</v>
      </c>
      <c r="AD1488">
        <v>644.90000011057498</v>
      </c>
      <c r="AE1488">
        <v>100</v>
      </c>
      <c r="AF1488">
        <v>10.6</v>
      </c>
    </row>
    <row r="1489" spans="27:33">
      <c r="AA1489" t="s">
        <v>953</v>
      </c>
      <c r="AC1489">
        <v>1486</v>
      </c>
      <c r="AD1489">
        <v>645.00000011080294</v>
      </c>
      <c r="AE1489">
        <v>100</v>
      </c>
      <c r="AF1489">
        <v>10.55</v>
      </c>
    </row>
    <row r="1490" spans="27:33">
      <c r="AA1490" t="s">
        <v>953</v>
      </c>
      <c r="AC1490">
        <v>1487</v>
      </c>
      <c r="AD1490">
        <v>645.10000011103102</v>
      </c>
      <c r="AE1490">
        <v>100</v>
      </c>
      <c r="AF1490">
        <v>10.5</v>
      </c>
    </row>
    <row r="1491" spans="27:33">
      <c r="AA1491" t="s">
        <v>953</v>
      </c>
      <c r="AC1491">
        <v>1488</v>
      </c>
      <c r="AD1491">
        <v>645.20000011125899</v>
      </c>
      <c r="AE1491">
        <v>100</v>
      </c>
      <c r="AF1491">
        <v>10.45</v>
      </c>
    </row>
    <row r="1492" spans="27:33">
      <c r="AA1492" t="s">
        <v>953</v>
      </c>
      <c r="AC1492">
        <v>1489</v>
      </c>
      <c r="AD1492">
        <v>645.30000011148695</v>
      </c>
      <c r="AE1492">
        <v>100</v>
      </c>
      <c r="AF1492">
        <v>10.4</v>
      </c>
    </row>
    <row r="1493" spans="27:33">
      <c r="AA1493" t="s">
        <v>953</v>
      </c>
      <c r="AC1493">
        <v>1490</v>
      </c>
      <c r="AD1493">
        <v>645.40000011171503</v>
      </c>
      <c r="AE1493">
        <v>100</v>
      </c>
      <c r="AF1493">
        <v>10.35</v>
      </c>
    </row>
    <row r="1494" spans="27:33">
      <c r="AA1494" t="s">
        <v>953</v>
      </c>
      <c r="AC1494">
        <v>1491</v>
      </c>
      <c r="AD1494">
        <v>645.500000111943</v>
      </c>
      <c r="AE1494">
        <v>100</v>
      </c>
      <c r="AF1494">
        <v>10.3</v>
      </c>
    </row>
    <row r="1495" spans="27:33">
      <c r="AA1495" t="s">
        <v>953</v>
      </c>
      <c r="AC1495">
        <v>1492</v>
      </c>
      <c r="AD1495">
        <v>645.60000011217096</v>
      </c>
      <c r="AE1495">
        <v>100</v>
      </c>
      <c r="AF1495">
        <v>10.25</v>
      </c>
    </row>
    <row r="1496" spans="27:33">
      <c r="AA1496" t="s">
        <v>953</v>
      </c>
      <c r="AC1496">
        <v>1493</v>
      </c>
      <c r="AD1496">
        <v>645.70000011239904</v>
      </c>
      <c r="AE1496">
        <v>100</v>
      </c>
      <c r="AF1496">
        <v>10.199999999999999</v>
      </c>
    </row>
    <row r="1497" spans="27:33">
      <c r="AA1497" t="s">
        <v>953</v>
      </c>
      <c r="AC1497">
        <v>1494</v>
      </c>
      <c r="AD1497">
        <v>645.800000112627</v>
      </c>
      <c r="AE1497">
        <v>100</v>
      </c>
      <c r="AF1497">
        <v>10.15</v>
      </c>
    </row>
    <row r="1498" spans="27:33">
      <c r="AA1498" t="s">
        <v>953</v>
      </c>
      <c r="AC1498">
        <v>1495</v>
      </c>
      <c r="AD1498">
        <v>645.90000011285497</v>
      </c>
      <c r="AE1498">
        <v>100</v>
      </c>
      <c r="AF1498">
        <v>10.1</v>
      </c>
    </row>
    <row r="1499" spans="27:33">
      <c r="AA1499" t="s">
        <v>953</v>
      </c>
      <c r="AC1499">
        <v>1496</v>
      </c>
      <c r="AD1499">
        <v>646.00000011308305</v>
      </c>
      <c r="AE1499">
        <v>100</v>
      </c>
      <c r="AF1499">
        <v>10.050000000000001</v>
      </c>
    </row>
    <row r="1500" spans="27:33">
      <c r="AA1500" t="s">
        <v>953</v>
      </c>
      <c r="AC1500">
        <v>1497</v>
      </c>
      <c r="AD1500">
        <v>646.10000011331101</v>
      </c>
      <c r="AE1500">
        <v>100</v>
      </c>
      <c r="AF1500">
        <v>10</v>
      </c>
    </row>
    <row r="1501" spans="27:33">
      <c r="AA1501" t="s">
        <v>953</v>
      </c>
      <c r="AC1501">
        <v>1498</v>
      </c>
      <c r="AD1501">
        <v>646.20000011353898</v>
      </c>
      <c r="AE1501">
        <v>100</v>
      </c>
      <c r="AF1501">
        <v>9.9499999999999993</v>
      </c>
    </row>
    <row r="1502" spans="27:33">
      <c r="AA1502" t="s">
        <v>953</v>
      </c>
      <c r="AC1502">
        <v>1499</v>
      </c>
      <c r="AD1502">
        <v>646.30000011376603</v>
      </c>
      <c r="AE1502">
        <v>100</v>
      </c>
      <c r="AF1502">
        <v>9.9</v>
      </c>
    </row>
    <row r="1503" spans="27:33">
      <c r="AA1503" t="s">
        <v>953</v>
      </c>
      <c r="AC1503">
        <v>1500</v>
      </c>
      <c r="AD1503">
        <v>646.400000113994</v>
      </c>
      <c r="AE1503">
        <v>100</v>
      </c>
      <c r="AF1503">
        <v>9.85</v>
      </c>
    </row>
    <row r="1504" spans="27:33">
      <c r="AA1504" t="s">
        <v>954</v>
      </c>
      <c r="AC1504">
        <v>1</v>
      </c>
      <c r="AD1504">
        <v>496.5</v>
      </c>
      <c r="AE1504">
        <v>100</v>
      </c>
      <c r="AF1504">
        <v>30.853999999999299</v>
      </c>
      <c r="AG1504">
        <v>1.7100000000000001E-2</v>
      </c>
    </row>
    <row r="1505" spans="27:32">
      <c r="AA1505" t="s">
        <v>954</v>
      </c>
      <c r="AC1505">
        <v>2</v>
      </c>
      <c r="AD1505">
        <v>496.6</v>
      </c>
      <c r="AE1505">
        <v>100</v>
      </c>
      <c r="AF1505">
        <v>30.861999999999298</v>
      </c>
    </row>
    <row r="1506" spans="27:32">
      <c r="AA1506" t="s">
        <v>954</v>
      </c>
      <c r="AC1506">
        <v>3</v>
      </c>
      <c r="AD1506">
        <v>496.7</v>
      </c>
      <c r="AE1506">
        <v>100</v>
      </c>
      <c r="AF1506">
        <v>30.869999999999301</v>
      </c>
    </row>
    <row r="1507" spans="27:32">
      <c r="AA1507" t="s">
        <v>954</v>
      </c>
      <c r="AC1507">
        <v>4</v>
      </c>
      <c r="AD1507">
        <v>496.8</v>
      </c>
      <c r="AE1507">
        <v>100</v>
      </c>
      <c r="AF1507">
        <v>30.8779999999993</v>
      </c>
    </row>
    <row r="1508" spans="27:32">
      <c r="AA1508" t="s">
        <v>954</v>
      </c>
      <c r="AC1508">
        <v>5</v>
      </c>
      <c r="AD1508">
        <v>496.9</v>
      </c>
      <c r="AE1508">
        <v>100</v>
      </c>
      <c r="AF1508">
        <v>30.885999999999299</v>
      </c>
    </row>
    <row r="1509" spans="27:32">
      <c r="AA1509" t="s">
        <v>954</v>
      </c>
      <c r="AC1509">
        <v>6</v>
      </c>
      <c r="AD1509">
        <v>497</v>
      </c>
      <c r="AE1509">
        <v>100</v>
      </c>
      <c r="AF1509">
        <v>30.893999999999298</v>
      </c>
    </row>
    <row r="1510" spans="27:32">
      <c r="AA1510" t="s">
        <v>954</v>
      </c>
      <c r="AC1510">
        <v>7</v>
      </c>
      <c r="AD1510">
        <v>497.1</v>
      </c>
      <c r="AE1510">
        <v>100</v>
      </c>
      <c r="AF1510">
        <v>30.901999999999301</v>
      </c>
    </row>
    <row r="1511" spans="27:32">
      <c r="AA1511" t="s">
        <v>954</v>
      </c>
      <c r="AC1511">
        <v>8</v>
      </c>
      <c r="AD1511">
        <v>497.2</v>
      </c>
      <c r="AE1511">
        <v>100</v>
      </c>
      <c r="AF1511">
        <v>30.9099999999993</v>
      </c>
    </row>
    <row r="1512" spans="27:32">
      <c r="AA1512" t="s">
        <v>954</v>
      </c>
      <c r="AC1512">
        <v>9</v>
      </c>
      <c r="AD1512">
        <v>497.3</v>
      </c>
      <c r="AE1512">
        <v>100</v>
      </c>
      <c r="AF1512">
        <v>30.917999999999299</v>
      </c>
    </row>
    <row r="1513" spans="27:32">
      <c r="AA1513" t="s">
        <v>954</v>
      </c>
      <c r="AC1513">
        <v>10</v>
      </c>
      <c r="AD1513">
        <v>497.4</v>
      </c>
      <c r="AE1513">
        <v>100</v>
      </c>
      <c r="AF1513">
        <v>30.925999999999298</v>
      </c>
    </row>
    <row r="1514" spans="27:32">
      <c r="AA1514" t="s">
        <v>954</v>
      </c>
      <c r="AC1514">
        <v>11</v>
      </c>
      <c r="AD1514">
        <v>497.5</v>
      </c>
      <c r="AE1514">
        <v>100</v>
      </c>
      <c r="AF1514">
        <v>30.933999999999301</v>
      </c>
    </row>
    <row r="1515" spans="27:32">
      <c r="AA1515" t="s">
        <v>954</v>
      </c>
      <c r="AC1515">
        <v>12</v>
      </c>
      <c r="AD1515">
        <v>497.6</v>
      </c>
      <c r="AE1515">
        <v>100</v>
      </c>
      <c r="AF1515">
        <v>30.9419999999993</v>
      </c>
    </row>
    <row r="1516" spans="27:32">
      <c r="AA1516" t="s">
        <v>954</v>
      </c>
      <c r="AC1516">
        <v>13</v>
      </c>
      <c r="AD1516">
        <v>497.7</v>
      </c>
      <c r="AE1516">
        <v>100</v>
      </c>
      <c r="AF1516">
        <v>30.949999999999299</v>
      </c>
    </row>
    <row r="1517" spans="27:32">
      <c r="AA1517" t="s">
        <v>954</v>
      </c>
      <c r="AC1517">
        <v>14</v>
      </c>
      <c r="AD1517">
        <v>497.8</v>
      </c>
      <c r="AE1517">
        <v>100</v>
      </c>
      <c r="AF1517">
        <v>30.957999999999299</v>
      </c>
    </row>
    <row r="1518" spans="27:32">
      <c r="AA1518" t="s">
        <v>954</v>
      </c>
      <c r="AC1518">
        <v>15</v>
      </c>
      <c r="AD1518">
        <v>497.9</v>
      </c>
      <c r="AE1518">
        <v>100</v>
      </c>
      <c r="AF1518">
        <v>30.965999999999301</v>
      </c>
    </row>
    <row r="1519" spans="27:32">
      <c r="AA1519" t="s">
        <v>954</v>
      </c>
      <c r="AC1519">
        <v>16</v>
      </c>
      <c r="AD1519">
        <v>498</v>
      </c>
      <c r="AE1519">
        <v>100</v>
      </c>
      <c r="AF1519">
        <v>30.9739999999993</v>
      </c>
    </row>
    <row r="1520" spans="27:32">
      <c r="AA1520" t="s">
        <v>954</v>
      </c>
      <c r="AC1520">
        <v>17</v>
      </c>
      <c r="AD1520">
        <v>498.1</v>
      </c>
      <c r="AE1520">
        <v>100</v>
      </c>
      <c r="AF1520">
        <v>30.981999999999299</v>
      </c>
    </row>
    <row r="1521" spans="27:32">
      <c r="AA1521" t="s">
        <v>954</v>
      </c>
      <c r="AC1521">
        <v>18</v>
      </c>
      <c r="AD1521">
        <v>498.2</v>
      </c>
      <c r="AE1521">
        <v>100</v>
      </c>
      <c r="AF1521">
        <v>30.989999999999299</v>
      </c>
    </row>
    <row r="1522" spans="27:32">
      <c r="AA1522" t="s">
        <v>954</v>
      </c>
      <c r="AC1522">
        <v>19</v>
      </c>
      <c r="AD1522">
        <v>498.3</v>
      </c>
      <c r="AE1522">
        <v>100</v>
      </c>
      <c r="AF1522">
        <v>30.997999999999401</v>
      </c>
    </row>
    <row r="1523" spans="27:32">
      <c r="AA1523" t="s">
        <v>954</v>
      </c>
      <c r="AC1523">
        <v>20</v>
      </c>
      <c r="AD1523">
        <v>498.4</v>
      </c>
      <c r="AE1523">
        <v>100</v>
      </c>
      <c r="AF1523">
        <v>31.0059999999994</v>
      </c>
    </row>
    <row r="1524" spans="27:32">
      <c r="AA1524" t="s">
        <v>954</v>
      </c>
      <c r="AC1524">
        <v>21</v>
      </c>
      <c r="AD1524">
        <v>498.5</v>
      </c>
      <c r="AE1524">
        <v>100</v>
      </c>
      <c r="AF1524">
        <v>31.013999999999399</v>
      </c>
    </row>
    <row r="1525" spans="27:32">
      <c r="AA1525" t="s">
        <v>954</v>
      </c>
      <c r="AC1525">
        <v>22</v>
      </c>
      <c r="AD1525">
        <v>498.6</v>
      </c>
      <c r="AE1525">
        <v>100</v>
      </c>
      <c r="AF1525">
        <v>31.021999999999402</v>
      </c>
    </row>
    <row r="1526" spans="27:32">
      <c r="AA1526" t="s">
        <v>954</v>
      </c>
      <c r="AC1526">
        <v>23</v>
      </c>
      <c r="AD1526">
        <v>498.7</v>
      </c>
      <c r="AE1526">
        <v>100</v>
      </c>
      <c r="AF1526">
        <v>31.029999999999401</v>
      </c>
    </row>
    <row r="1527" spans="27:32">
      <c r="AA1527" t="s">
        <v>954</v>
      </c>
      <c r="AC1527">
        <v>24</v>
      </c>
      <c r="AD1527">
        <v>498.8</v>
      </c>
      <c r="AE1527">
        <v>100</v>
      </c>
      <c r="AF1527">
        <v>31.0379999999994</v>
      </c>
    </row>
    <row r="1528" spans="27:32">
      <c r="AA1528" t="s">
        <v>954</v>
      </c>
      <c r="AC1528">
        <v>25</v>
      </c>
      <c r="AD1528">
        <v>498.9</v>
      </c>
      <c r="AE1528">
        <v>100</v>
      </c>
      <c r="AF1528">
        <v>31.045999999999399</v>
      </c>
    </row>
    <row r="1529" spans="27:32">
      <c r="AA1529" t="s">
        <v>954</v>
      </c>
      <c r="AC1529">
        <v>26</v>
      </c>
      <c r="AD1529">
        <v>499</v>
      </c>
      <c r="AE1529">
        <v>100</v>
      </c>
      <c r="AF1529">
        <v>31.053999999999402</v>
      </c>
    </row>
    <row r="1530" spans="27:32">
      <c r="AA1530" t="s">
        <v>954</v>
      </c>
      <c r="AC1530">
        <v>27</v>
      </c>
      <c r="AD1530">
        <v>499.1</v>
      </c>
      <c r="AE1530">
        <v>100</v>
      </c>
      <c r="AF1530">
        <v>31.061999999999401</v>
      </c>
    </row>
    <row r="1531" spans="27:32">
      <c r="AA1531" t="s">
        <v>954</v>
      </c>
      <c r="AC1531">
        <v>28</v>
      </c>
      <c r="AD1531">
        <v>499.2</v>
      </c>
      <c r="AE1531">
        <v>100</v>
      </c>
      <c r="AF1531">
        <v>31.0699999999994</v>
      </c>
    </row>
    <row r="1532" spans="27:32">
      <c r="AA1532" t="s">
        <v>954</v>
      </c>
      <c r="AC1532">
        <v>29</v>
      </c>
      <c r="AD1532">
        <v>499.3</v>
      </c>
      <c r="AE1532">
        <v>100</v>
      </c>
      <c r="AF1532">
        <v>31.077999999999399</v>
      </c>
    </row>
    <row r="1533" spans="27:32">
      <c r="AA1533" t="s">
        <v>954</v>
      </c>
      <c r="AC1533">
        <v>30</v>
      </c>
      <c r="AD1533">
        <v>499.4</v>
      </c>
      <c r="AE1533">
        <v>100</v>
      </c>
      <c r="AF1533">
        <v>31.085999999999402</v>
      </c>
    </row>
    <row r="1534" spans="27:32">
      <c r="AA1534" t="s">
        <v>954</v>
      </c>
      <c r="AC1534">
        <v>31</v>
      </c>
      <c r="AD1534">
        <v>499.5</v>
      </c>
      <c r="AE1534">
        <v>100</v>
      </c>
      <c r="AF1534">
        <v>31.093999999999401</v>
      </c>
    </row>
    <row r="1535" spans="27:32">
      <c r="AA1535" t="s">
        <v>954</v>
      </c>
      <c r="AC1535">
        <v>32</v>
      </c>
      <c r="AD1535">
        <v>499.6</v>
      </c>
      <c r="AE1535">
        <v>100</v>
      </c>
      <c r="AF1535">
        <v>31.1019999999994</v>
      </c>
    </row>
    <row r="1536" spans="27:32">
      <c r="AA1536" t="s">
        <v>954</v>
      </c>
      <c r="AC1536">
        <v>33</v>
      </c>
      <c r="AD1536">
        <v>499.7</v>
      </c>
      <c r="AE1536">
        <v>100</v>
      </c>
      <c r="AF1536">
        <v>31.109999999999399</v>
      </c>
    </row>
    <row r="1537" spans="27:32">
      <c r="AA1537" t="s">
        <v>954</v>
      </c>
      <c r="AC1537">
        <v>34</v>
      </c>
      <c r="AD1537">
        <v>499.8</v>
      </c>
      <c r="AE1537">
        <v>100</v>
      </c>
      <c r="AF1537">
        <v>31.117999999999402</v>
      </c>
    </row>
    <row r="1538" spans="27:32">
      <c r="AA1538" t="s">
        <v>954</v>
      </c>
      <c r="AC1538">
        <v>35</v>
      </c>
      <c r="AD1538">
        <v>499.9</v>
      </c>
      <c r="AE1538">
        <v>100</v>
      </c>
      <c r="AF1538">
        <v>31.125999999999401</v>
      </c>
    </row>
    <row r="1539" spans="27:32">
      <c r="AA1539" t="s">
        <v>954</v>
      </c>
      <c r="AC1539">
        <v>36</v>
      </c>
      <c r="AD1539">
        <v>500</v>
      </c>
      <c r="AE1539">
        <v>100</v>
      </c>
      <c r="AF1539">
        <v>31.1339999999994</v>
      </c>
    </row>
    <row r="1540" spans="27:32">
      <c r="AA1540" t="s">
        <v>954</v>
      </c>
      <c r="AC1540">
        <v>37</v>
      </c>
      <c r="AD1540">
        <v>500.1</v>
      </c>
      <c r="AE1540">
        <v>100</v>
      </c>
      <c r="AF1540">
        <v>31.141999999999399</v>
      </c>
    </row>
    <row r="1541" spans="27:32">
      <c r="AA1541" t="s">
        <v>954</v>
      </c>
      <c r="AC1541">
        <v>38</v>
      </c>
      <c r="AD1541">
        <v>500.2</v>
      </c>
      <c r="AE1541">
        <v>100</v>
      </c>
      <c r="AF1541">
        <v>31.149999999999402</v>
      </c>
    </row>
    <row r="1542" spans="27:32">
      <c r="AA1542" t="s">
        <v>954</v>
      </c>
      <c r="AC1542">
        <v>39</v>
      </c>
      <c r="AD1542">
        <v>500.3</v>
      </c>
      <c r="AE1542">
        <v>100</v>
      </c>
      <c r="AF1542">
        <v>31.157999999999401</v>
      </c>
    </row>
    <row r="1543" spans="27:32">
      <c r="AA1543" t="s">
        <v>954</v>
      </c>
      <c r="AC1543">
        <v>40</v>
      </c>
      <c r="AD1543">
        <v>500.4</v>
      </c>
      <c r="AE1543">
        <v>100</v>
      </c>
      <c r="AF1543">
        <v>31.1659999999994</v>
      </c>
    </row>
    <row r="1544" spans="27:32">
      <c r="AA1544" t="s">
        <v>954</v>
      </c>
      <c r="AC1544">
        <v>41</v>
      </c>
      <c r="AD1544">
        <v>500.5</v>
      </c>
      <c r="AE1544">
        <v>100</v>
      </c>
      <c r="AF1544">
        <v>31.173999999999399</v>
      </c>
    </row>
    <row r="1545" spans="27:32">
      <c r="AA1545" t="s">
        <v>954</v>
      </c>
      <c r="AC1545">
        <v>42</v>
      </c>
      <c r="AD1545">
        <v>500.6</v>
      </c>
      <c r="AE1545">
        <v>100</v>
      </c>
      <c r="AF1545">
        <v>31.181999999999402</v>
      </c>
    </row>
    <row r="1546" spans="27:32">
      <c r="AA1546" t="s">
        <v>954</v>
      </c>
      <c r="AC1546">
        <v>43</v>
      </c>
      <c r="AD1546">
        <v>500.7</v>
      </c>
      <c r="AE1546">
        <v>100</v>
      </c>
      <c r="AF1546">
        <v>31.189999999999401</v>
      </c>
    </row>
    <row r="1547" spans="27:32">
      <c r="AA1547" t="s">
        <v>954</v>
      </c>
      <c r="AC1547">
        <v>44</v>
      </c>
      <c r="AD1547">
        <v>500.8</v>
      </c>
      <c r="AE1547">
        <v>100</v>
      </c>
      <c r="AF1547">
        <v>31.1979999999994</v>
      </c>
    </row>
    <row r="1548" spans="27:32">
      <c r="AA1548" t="s">
        <v>954</v>
      </c>
      <c r="AC1548">
        <v>45</v>
      </c>
      <c r="AD1548">
        <v>500.9</v>
      </c>
      <c r="AE1548">
        <v>100</v>
      </c>
      <c r="AF1548">
        <v>31.205999999999399</v>
      </c>
    </row>
    <row r="1549" spans="27:32">
      <c r="AA1549" t="s">
        <v>954</v>
      </c>
      <c r="AC1549">
        <v>46</v>
      </c>
      <c r="AD1549">
        <v>501</v>
      </c>
      <c r="AE1549">
        <v>100</v>
      </c>
      <c r="AF1549">
        <v>31.213999999999398</v>
      </c>
    </row>
    <row r="1550" spans="27:32">
      <c r="AA1550" t="s">
        <v>954</v>
      </c>
      <c r="AC1550">
        <v>47</v>
      </c>
      <c r="AD1550">
        <v>501.1</v>
      </c>
      <c r="AE1550">
        <v>100</v>
      </c>
      <c r="AF1550">
        <v>31.221999999999401</v>
      </c>
    </row>
    <row r="1551" spans="27:32">
      <c r="AA1551" t="s">
        <v>954</v>
      </c>
      <c r="AC1551">
        <v>48</v>
      </c>
      <c r="AD1551">
        <v>501.2</v>
      </c>
      <c r="AE1551">
        <v>100</v>
      </c>
      <c r="AF1551">
        <v>31.2299999999994</v>
      </c>
    </row>
    <row r="1552" spans="27:32">
      <c r="AA1552" t="s">
        <v>954</v>
      </c>
      <c r="AC1552">
        <v>49</v>
      </c>
      <c r="AD1552">
        <v>501.3</v>
      </c>
      <c r="AE1552">
        <v>100</v>
      </c>
      <c r="AF1552">
        <v>31.237999999999399</v>
      </c>
    </row>
    <row r="1553" spans="27:32">
      <c r="AA1553" t="s">
        <v>954</v>
      </c>
      <c r="AC1553">
        <v>50</v>
      </c>
      <c r="AD1553">
        <v>501.4</v>
      </c>
      <c r="AE1553">
        <v>100</v>
      </c>
      <c r="AF1553">
        <v>31.245999999999398</v>
      </c>
    </row>
    <row r="1554" spans="27:32">
      <c r="AA1554" t="s">
        <v>954</v>
      </c>
      <c r="AC1554">
        <v>51</v>
      </c>
      <c r="AD1554">
        <v>501.5</v>
      </c>
      <c r="AE1554">
        <v>100</v>
      </c>
      <c r="AF1554">
        <v>31.253999999999401</v>
      </c>
    </row>
    <row r="1555" spans="27:32">
      <c r="AA1555" t="s">
        <v>954</v>
      </c>
      <c r="AC1555">
        <v>52</v>
      </c>
      <c r="AD1555">
        <v>501.6</v>
      </c>
      <c r="AE1555">
        <v>100</v>
      </c>
      <c r="AF1555">
        <v>31.2619999999994</v>
      </c>
    </row>
    <row r="1556" spans="27:32">
      <c r="AA1556" t="s">
        <v>954</v>
      </c>
      <c r="AC1556">
        <v>53</v>
      </c>
      <c r="AD1556">
        <v>501.7</v>
      </c>
      <c r="AE1556">
        <v>100</v>
      </c>
      <c r="AF1556">
        <v>31.269999999999399</v>
      </c>
    </row>
    <row r="1557" spans="27:32">
      <c r="AA1557" t="s">
        <v>954</v>
      </c>
      <c r="AC1557">
        <v>54</v>
      </c>
      <c r="AD1557">
        <v>501.8</v>
      </c>
      <c r="AE1557">
        <v>100</v>
      </c>
      <c r="AF1557">
        <v>31.277999999999398</v>
      </c>
    </row>
    <row r="1558" spans="27:32">
      <c r="AA1558" t="s">
        <v>954</v>
      </c>
      <c r="AC1558">
        <v>55</v>
      </c>
      <c r="AD1558">
        <v>501.9</v>
      </c>
      <c r="AE1558">
        <v>100</v>
      </c>
      <c r="AF1558">
        <v>31.2859999999995</v>
      </c>
    </row>
    <row r="1559" spans="27:32">
      <c r="AA1559" t="s">
        <v>954</v>
      </c>
      <c r="AC1559">
        <v>56</v>
      </c>
      <c r="AD1559">
        <v>502</v>
      </c>
      <c r="AE1559">
        <v>100</v>
      </c>
      <c r="AF1559">
        <v>31.2939999999994</v>
      </c>
    </row>
    <row r="1560" spans="27:32">
      <c r="AA1560" t="s">
        <v>954</v>
      </c>
      <c r="AC1560">
        <v>57</v>
      </c>
      <c r="AD1560">
        <v>502.1</v>
      </c>
      <c r="AE1560">
        <v>100</v>
      </c>
      <c r="AF1560">
        <v>31.301999999999399</v>
      </c>
    </row>
    <row r="1561" spans="27:32">
      <c r="AA1561" t="s">
        <v>954</v>
      </c>
      <c r="AC1561">
        <v>58</v>
      </c>
      <c r="AD1561">
        <v>502.2</v>
      </c>
      <c r="AE1561">
        <v>100</v>
      </c>
      <c r="AF1561">
        <v>31.309999999999501</v>
      </c>
    </row>
    <row r="1562" spans="27:32">
      <c r="AA1562" t="s">
        <v>954</v>
      </c>
      <c r="AC1562">
        <v>59</v>
      </c>
      <c r="AD1562">
        <v>502.3</v>
      </c>
      <c r="AE1562">
        <v>100</v>
      </c>
      <c r="AF1562">
        <v>31.3179999999995</v>
      </c>
    </row>
    <row r="1563" spans="27:32">
      <c r="AA1563" t="s">
        <v>954</v>
      </c>
      <c r="AC1563">
        <v>60</v>
      </c>
      <c r="AD1563">
        <v>502.4</v>
      </c>
      <c r="AE1563">
        <v>100</v>
      </c>
      <c r="AF1563">
        <v>31.3259999999995</v>
      </c>
    </row>
    <row r="1564" spans="27:32">
      <c r="AA1564" t="s">
        <v>954</v>
      </c>
      <c r="AC1564">
        <v>61</v>
      </c>
      <c r="AD1564">
        <v>502.5</v>
      </c>
      <c r="AE1564">
        <v>100</v>
      </c>
      <c r="AF1564">
        <v>31.333999999999499</v>
      </c>
    </row>
    <row r="1565" spans="27:32">
      <c r="AA1565" t="s">
        <v>954</v>
      </c>
      <c r="AC1565">
        <v>62</v>
      </c>
      <c r="AD1565">
        <v>502.6</v>
      </c>
      <c r="AE1565">
        <v>100</v>
      </c>
      <c r="AF1565">
        <v>31.341999999999501</v>
      </c>
    </row>
    <row r="1566" spans="27:32">
      <c r="AA1566" t="s">
        <v>954</v>
      </c>
      <c r="AC1566">
        <v>63</v>
      </c>
      <c r="AD1566">
        <v>502.7</v>
      </c>
      <c r="AE1566">
        <v>100</v>
      </c>
      <c r="AF1566">
        <v>31.3499999999995</v>
      </c>
    </row>
    <row r="1567" spans="27:32">
      <c r="AA1567" t="s">
        <v>954</v>
      </c>
      <c r="AC1567">
        <v>64</v>
      </c>
      <c r="AD1567">
        <v>502.8</v>
      </c>
      <c r="AE1567">
        <v>100</v>
      </c>
      <c r="AF1567">
        <v>31.3579999999995</v>
      </c>
    </row>
    <row r="1568" spans="27:32">
      <c r="AA1568" t="s">
        <v>954</v>
      </c>
      <c r="AC1568">
        <v>65</v>
      </c>
      <c r="AD1568">
        <v>502.9</v>
      </c>
      <c r="AE1568">
        <v>100</v>
      </c>
      <c r="AF1568">
        <v>31.365999999999499</v>
      </c>
    </row>
    <row r="1569" spans="27:32">
      <c r="AA1569" t="s">
        <v>954</v>
      </c>
      <c r="AC1569">
        <v>66</v>
      </c>
      <c r="AD1569">
        <v>503</v>
      </c>
      <c r="AE1569">
        <v>100</v>
      </c>
      <c r="AF1569">
        <v>31.373999999999501</v>
      </c>
    </row>
    <row r="1570" spans="27:32">
      <c r="AA1570" t="s">
        <v>954</v>
      </c>
      <c r="AC1570">
        <v>67</v>
      </c>
      <c r="AD1570">
        <v>503.1</v>
      </c>
      <c r="AE1570">
        <v>100</v>
      </c>
      <c r="AF1570">
        <v>31.381999999999501</v>
      </c>
    </row>
    <row r="1571" spans="27:32">
      <c r="AA1571" t="s">
        <v>954</v>
      </c>
      <c r="AC1571">
        <v>68</v>
      </c>
      <c r="AD1571">
        <v>503.2</v>
      </c>
      <c r="AE1571">
        <v>100</v>
      </c>
      <c r="AF1571">
        <v>31.3899999999995</v>
      </c>
    </row>
    <row r="1572" spans="27:32">
      <c r="AA1572" t="s">
        <v>954</v>
      </c>
      <c r="AC1572">
        <v>69</v>
      </c>
      <c r="AD1572">
        <v>503.3</v>
      </c>
      <c r="AE1572">
        <v>100</v>
      </c>
      <c r="AF1572">
        <v>31.397999999999499</v>
      </c>
    </row>
    <row r="1573" spans="27:32">
      <c r="AA1573" t="s">
        <v>954</v>
      </c>
      <c r="AC1573">
        <v>70</v>
      </c>
      <c r="AD1573">
        <v>503.4</v>
      </c>
      <c r="AE1573">
        <v>100</v>
      </c>
      <c r="AF1573">
        <v>31.405999999999501</v>
      </c>
    </row>
    <row r="1574" spans="27:32">
      <c r="AA1574" t="s">
        <v>954</v>
      </c>
      <c r="AC1574">
        <v>71</v>
      </c>
      <c r="AD1574">
        <v>503.5</v>
      </c>
      <c r="AE1574">
        <v>100</v>
      </c>
      <c r="AF1574">
        <v>31.413999999999501</v>
      </c>
    </row>
    <row r="1575" spans="27:32">
      <c r="AA1575" t="s">
        <v>954</v>
      </c>
      <c r="AC1575">
        <v>72</v>
      </c>
      <c r="AD1575">
        <v>503.6</v>
      </c>
      <c r="AE1575">
        <v>100</v>
      </c>
      <c r="AF1575">
        <v>31.4219999999995</v>
      </c>
    </row>
    <row r="1576" spans="27:32">
      <c r="AA1576" t="s">
        <v>954</v>
      </c>
      <c r="AC1576">
        <v>73</v>
      </c>
      <c r="AD1576">
        <v>503.7</v>
      </c>
      <c r="AE1576">
        <v>100</v>
      </c>
      <c r="AF1576">
        <v>31.429999999999499</v>
      </c>
    </row>
    <row r="1577" spans="27:32">
      <c r="AA1577" t="s">
        <v>954</v>
      </c>
      <c r="AC1577">
        <v>74</v>
      </c>
      <c r="AD1577">
        <v>503.8</v>
      </c>
      <c r="AE1577">
        <v>100</v>
      </c>
      <c r="AF1577">
        <v>31.437999999999501</v>
      </c>
    </row>
    <row r="1578" spans="27:32">
      <c r="AA1578" t="s">
        <v>954</v>
      </c>
      <c r="AC1578">
        <v>75</v>
      </c>
      <c r="AD1578">
        <v>503.9</v>
      </c>
      <c r="AE1578">
        <v>100</v>
      </c>
      <c r="AF1578">
        <v>31.445999999999501</v>
      </c>
    </row>
    <row r="1579" spans="27:32">
      <c r="AA1579" t="s">
        <v>954</v>
      </c>
      <c r="AC1579">
        <v>76</v>
      </c>
      <c r="AD1579">
        <v>504</v>
      </c>
      <c r="AE1579">
        <v>100</v>
      </c>
      <c r="AF1579">
        <v>31.4539999999995</v>
      </c>
    </row>
    <row r="1580" spans="27:32">
      <c r="AA1580" t="s">
        <v>954</v>
      </c>
      <c r="AC1580">
        <v>77</v>
      </c>
      <c r="AD1580">
        <v>504.1</v>
      </c>
      <c r="AE1580">
        <v>100</v>
      </c>
      <c r="AF1580">
        <v>31.461999999999499</v>
      </c>
    </row>
    <row r="1581" spans="27:32">
      <c r="AA1581" t="s">
        <v>954</v>
      </c>
      <c r="AC1581">
        <v>78</v>
      </c>
      <c r="AD1581">
        <v>504.2</v>
      </c>
      <c r="AE1581">
        <v>100</v>
      </c>
      <c r="AF1581">
        <v>31.469999999999501</v>
      </c>
    </row>
    <row r="1582" spans="27:32">
      <c r="AA1582" t="s">
        <v>954</v>
      </c>
      <c r="AC1582">
        <v>79</v>
      </c>
      <c r="AD1582">
        <v>504.3</v>
      </c>
      <c r="AE1582">
        <v>100</v>
      </c>
      <c r="AF1582">
        <v>31.477999999999501</v>
      </c>
    </row>
    <row r="1583" spans="27:32">
      <c r="AA1583" t="s">
        <v>954</v>
      </c>
      <c r="AC1583">
        <v>80</v>
      </c>
      <c r="AD1583">
        <v>504.4</v>
      </c>
      <c r="AE1583">
        <v>100</v>
      </c>
      <c r="AF1583">
        <v>31.4859999999995</v>
      </c>
    </row>
    <row r="1584" spans="27:32">
      <c r="AA1584" t="s">
        <v>954</v>
      </c>
      <c r="AC1584">
        <v>81</v>
      </c>
      <c r="AD1584">
        <v>504.5</v>
      </c>
      <c r="AE1584">
        <v>100</v>
      </c>
      <c r="AF1584">
        <v>31.493999999999499</v>
      </c>
    </row>
    <row r="1585" spans="27:32">
      <c r="AA1585" t="s">
        <v>954</v>
      </c>
      <c r="AC1585">
        <v>82</v>
      </c>
      <c r="AD1585">
        <v>504.6</v>
      </c>
      <c r="AE1585">
        <v>100</v>
      </c>
      <c r="AF1585">
        <v>31.501999999999502</v>
      </c>
    </row>
    <row r="1586" spans="27:32">
      <c r="AA1586" t="s">
        <v>954</v>
      </c>
      <c r="AC1586">
        <v>83</v>
      </c>
      <c r="AD1586">
        <v>504.7</v>
      </c>
      <c r="AE1586">
        <v>100</v>
      </c>
      <c r="AF1586">
        <v>31.509999999999501</v>
      </c>
    </row>
    <row r="1587" spans="27:32">
      <c r="AA1587" t="s">
        <v>954</v>
      </c>
      <c r="AC1587">
        <v>84</v>
      </c>
      <c r="AD1587">
        <v>504.8</v>
      </c>
      <c r="AE1587">
        <v>100</v>
      </c>
      <c r="AF1587">
        <v>31.5179999999995</v>
      </c>
    </row>
    <row r="1588" spans="27:32">
      <c r="AA1588" t="s">
        <v>954</v>
      </c>
      <c r="AC1588">
        <v>85</v>
      </c>
      <c r="AD1588">
        <v>504.9</v>
      </c>
      <c r="AE1588">
        <v>100</v>
      </c>
      <c r="AF1588">
        <v>31.525999999999499</v>
      </c>
    </row>
    <row r="1589" spans="27:32">
      <c r="AA1589" t="s">
        <v>954</v>
      </c>
      <c r="AC1589">
        <v>86</v>
      </c>
      <c r="AD1589">
        <v>505</v>
      </c>
      <c r="AE1589">
        <v>100</v>
      </c>
      <c r="AF1589">
        <v>31.533999999999502</v>
      </c>
    </row>
    <row r="1590" spans="27:32">
      <c r="AA1590" t="s">
        <v>954</v>
      </c>
      <c r="AC1590">
        <v>87</v>
      </c>
      <c r="AD1590">
        <v>505.1</v>
      </c>
      <c r="AE1590">
        <v>100</v>
      </c>
      <c r="AF1590">
        <v>31.541999999999501</v>
      </c>
    </row>
    <row r="1591" spans="27:32">
      <c r="AA1591" t="s">
        <v>954</v>
      </c>
      <c r="AC1591">
        <v>88</v>
      </c>
      <c r="AD1591">
        <v>505.2</v>
      </c>
      <c r="AE1591">
        <v>100</v>
      </c>
      <c r="AF1591">
        <v>31.5499999999995</v>
      </c>
    </row>
    <row r="1592" spans="27:32">
      <c r="AA1592" t="s">
        <v>954</v>
      </c>
      <c r="AC1592">
        <v>89</v>
      </c>
      <c r="AD1592">
        <v>505.3</v>
      </c>
      <c r="AE1592">
        <v>100</v>
      </c>
      <c r="AF1592">
        <v>31.557999999999499</v>
      </c>
    </row>
    <row r="1593" spans="27:32">
      <c r="AA1593" t="s">
        <v>954</v>
      </c>
      <c r="AC1593">
        <v>90</v>
      </c>
      <c r="AD1593">
        <v>505.4</v>
      </c>
      <c r="AE1593">
        <v>100</v>
      </c>
      <c r="AF1593">
        <v>31.565999999999502</v>
      </c>
    </row>
    <row r="1594" spans="27:32">
      <c r="AA1594" t="s">
        <v>954</v>
      </c>
      <c r="AC1594">
        <v>91</v>
      </c>
      <c r="AD1594">
        <v>505.5</v>
      </c>
      <c r="AE1594">
        <v>100</v>
      </c>
      <c r="AF1594">
        <v>31.573999999999501</v>
      </c>
    </row>
    <row r="1595" spans="27:32">
      <c r="AA1595" t="s">
        <v>954</v>
      </c>
      <c r="AC1595">
        <v>92</v>
      </c>
      <c r="AD1595">
        <v>505.6</v>
      </c>
      <c r="AE1595">
        <v>100</v>
      </c>
      <c r="AF1595">
        <v>31.5819999999995</v>
      </c>
    </row>
    <row r="1596" spans="27:32">
      <c r="AA1596" t="s">
        <v>954</v>
      </c>
      <c r="AC1596">
        <v>93</v>
      </c>
      <c r="AD1596">
        <v>505.7</v>
      </c>
      <c r="AE1596">
        <v>100</v>
      </c>
      <c r="AF1596">
        <v>31.589999999999499</v>
      </c>
    </row>
    <row r="1597" spans="27:32">
      <c r="AA1597" t="s">
        <v>954</v>
      </c>
      <c r="AC1597">
        <v>94</v>
      </c>
      <c r="AD1597">
        <v>505.8</v>
      </c>
      <c r="AE1597">
        <v>100</v>
      </c>
      <c r="AF1597">
        <v>31.597999999999601</v>
      </c>
    </row>
    <row r="1598" spans="27:32">
      <c r="AA1598" t="s">
        <v>954</v>
      </c>
      <c r="AC1598">
        <v>95</v>
      </c>
      <c r="AD1598">
        <v>505.9</v>
      </c>
      <c r="AE1598">
        <v>100</v>
      </c>
      <c r="AF1598">
        <v>31.6059999999996</v>
      </c>
    </row>
    <row r="1599" spans="27:32">
      <c r="AA1599" t="s">
        <v>954</v>
      </c>
      <c r="AC1599">
        <v>96</v>
      </c>
      <c r="AD1599">
        <v>506</v>
      </c>
      <c r="AE1599">
        <v>100</v>
      </c>
      <c r="AF1599">
        <v>31.613999999999599</v>
      </c>
    </row>
    <row r="1600" spans="27:32">
      <c r="AA1600" t="s">
        <v>954</v>
      </c>
      <c r="AC1600">
        <v>97</v>
      </c>
      <c r="AD1600">
        <v>506.1</v>
      </c>
      <c r="AE1600">
        <v>100</v>
      </c>
      <c r="AF1600">
        <v>31.621999999999598</v>
      </c>
    </row>
    <row r="1601" spans="27:32">
      <c r="AA1601" t="s">
        <v>954</v>
      </c>
      <c r="AC1601">
        <v>98</v>
      </c>
      <c r="AD1601">
        <v>506.2</v>
      </c>
      <c r="AE1601">
        <v>100</v>
      </c>
      <c r="AF1601">
        <v>31.629999999999601</v>
      </c>
    </row>
    <row r="1602" spans="27:32">
      <c r="AA1602" t="s">
        <v>954</v>
      </c>
      <c r="AC1602">
        <v>99</v>
      </c>
      <c r="AD1602">
        <v>506.3</v>
      </c>
      <c r="AE1602">
        <v>100</v>
      </c>
      <c r="AF1602">
        <v>31.6379999999996</v>
      </c>
    </row>
    <row r="1603" spans="27:32">
      <c r="AA1603" t="s">
        <v>954</v>
      </c>
      <c r="AC1603">
        <v>100</v>
      </c>
      <c r="AD1603">
        <v>506.4</v>
      </c>
      <c r="AE1603">
        <v>100</v>
      </c>
      <c r="AF1603">
        <v>31.645999999999599</v>
      </c>
    </row>
    <row r="1604" spans="27:32">
      <c r="AA1604" t="s">
        <v>954</v>
      </c>
      <c r="AC1604">
        <v>101</v>
      </c>
      <c r="AD1604">
        <v>506.5</v>
      </c>
      <c r="AE1604">
        <v>100</v>
      </c>
      <c r="AF1604">
        <v>31.653999999999598</v>
      </c>
    </row>
    <row r="1605" spans="27:32">
      <c r="AA1605" t="s">
        <v>954</v>
      </c>
      <c r="AC1605">
        <v>102</v>
      </c>
      <c r="AD1605">
        <v>506.6</v>
      </c>
      <c r="AE1605">
        <v>100</v>
      </c>
      <c r="AF1605">
        <v>31.661999999999601</v>
      </c>
    </row>
    <row r="1606" spans="27:32">
      <c r="AA1606" t="s">
        <v>954</v>
      </c>
      <c r="AC1606">
        <v>103</v>
      </c>
      <c r="AD1606">
        <v>506.7</v>
      </c>
      <c r="AE1606">
        <v>100</v>
      </c>
      <c r="AF1606">
        <v>31.6699999999996</v>
      </c>
    </row>
    <row r="1607" spans="27:32">
      <c r="AA1607" t="s">
        <v>954</v>
      </c>
      <c r="AC1607">
        <v>104</v>
      </c>
      <c r="AD1607">
        <v>506.8</v>
      </c>
      <c r="AE1607">
        <v>100</v>
      </c>
      <c r="AF1607">
        <v>31.677999999999599</v>
      </c>
    </row>
    <row r="1608" spans="27:32">
      <c r="AA1608" t="s">
        <v>954</v>
      </c>
      <c r="AC1608">
        <v>105</v>
      </c>
      <c r="AD1608">
        <v>506.9</v>
      </c>
      <c r="AE1608">
        <v>100</v>
      </c>
      <c r="AF1608">
        <v>31.685999999999598</v>
      </c>
    </row>
    <row r="1609" spans="27:32">
      <c r="AA1609" t="s">
        <v>954</v>
      </c>
      <c r="AC1609">
        <v>106</v>
      </c>
      <c r="AD1609">
        <v>507</v>
      </c>
      <c r="AE1609">
        <v>100</v>
      </c>
      <c r="AF1609">
        <v>31.693999999999601</v>
      </c>
    </row>
    <row r="1610" spans="27:32">
      <c r="AA1610" t="s">
        <v>954</v>
      </c>
      <c r="AC1610">
        <v>107</v>
      </c>
      <c r="AD1610">
        <v>507.1</v>
      </c>
      <c r="AE1610">
        <v>100</v>
      </c>
      <c r="AF1610">
        <v>31.7019999999996</v>
      </c>
    </row>
    <row r="1611" spans="27:32">
      <c r="AA1611" t="s">
        <v>954</v>
      </c>
      <c r="AC1611">
        <v>108</v>
      </c>
      <c r="AD1611">
        <v>507.2</v>
      </c>
      <c r="AE1611">
        <v>100</v>
      </c>
      <c r="AF1611">
        <v>31.709999999999599</v>
      </c>
    </row>
    <row r="1612" spans="27:32">
      <c r="AA1612" t="s">
        <v>954</v>
      </c>
      <c r="AC1612">
        <v>109</v>
      </c>
      <c r="AD1612">
        <v>507.3</v>
      </c>
      <c r="AE1612">
        <v>100</v>
      </c>
      <c r="AF1612">
        <v>31.717999999999599</v>
      </c>
    </row>
    <row r="1613" spans="27:32">
      <c r="AA1613" t="s">
        <v>954</v>
      </c>
      <c r="AC1613">
        <v>110</v>
      </c>
      <c r="AD1613">
        <v>507.4</v>
      </c>
      <c r="AE1613">
        <v>100</v>
      </c>
      <c r="AF1613">
        <v>31.725999999999601</v>
      </c>
    </row>
    <row r="1614" spans="27:32">
      <c r="AA1614" t="s">
        <v>954</v>
      </c>
      <c r="AC1614">
        <v>111</v>
      </c>
      <c r="AD1614">
        <v>507.5</v>
      </c>
      <c r="AE1614">
        <v>100</v>
      </c>
      <c r="AF1614">
        <v>31.7339999999996</v>
      </c>
    </row>
    <row r="1615" spans="27:32">
      <c r="AA1615" t="s">
        <v>954</v>
      </c>
      <c r="AC1615">
        <v>112</v>
      </c>
      <c r="AD1615">
        <v>507.6</v>
      </c>
      <c r="AE1615">
        <v>100</v>
      </c>
      <c r="AF1615">
        <v>31.741999999999599</v>
      </c>
    </row>
    <row r="1616" spans="27:32">
      <c r="AA1616" t="s">
        <v>954</v>
      </c>
      <c r="AC1616">
        <v>113</v>
      </c>
      <c r="AD1616">
        <v>507.7</v>
      </c>
      <c r="AE1616">
        <v>100</v>
      </c>
      <c r="AF1616">
        <v>31.749999999999599</v>
      </c>
    </row>
    <row r="1617" spans="27:32">
      <c r="AA1617" t="s">
        <v>954</v>
      </c>
      <c r="AC1617">
        <v>114</v>
      </c>
      <c r="AD1617">
        <v>507.8</v>
      </c>
      <c r="AE1617">
        <v>100</v>
      </c>
      <c r="AF1617">
        <v>31.757999999999601</v>
      </c>
    </row>
    <row r="1618" spans="27:32">
      <c r="AA1618" t="s">
        <v>954</v>
      </c>
      <c r="AC1618">
        <v>115</v>
      </c>
      <c r="AD1618">
        <v>507.9</v>
      </c>
      <c r="AE1618">
        <v>100</v>
      </c>
      <c r="AF1618">
        <v>31.7659999999996</v>
      </c>
    </row>
    <row r="1619" spans="27:32">
      <c r="AA1619" t="s">
        <v>954</v>
      </c>
      <c r="AC1619">
        <v>116</v>
      </c>
      <c r="AD1619">
        <v>508</v>
      </c>
      <c r="AE1619">
        <v>100</v>
      </c>
      <c r="AF1619">
        <v>31.773999999999599</v>
      </c>
    </row>
    <row r="1620" spans="27:32">
      <c r="AA1620" t="s">
        <v>954</v>
      </c>
      <c r="AC1620">
        <v>117</v>
      </c>
      <c r="AD1620">
        <v>508.1</v>
      </c>
      <c r="AE1620">
        <v>100</v>
      </c>
      <c r="AF1620">
        <v>31.781999999999599</v>
      </c>
    </row>
    <row r="1621" spans="27:32">
      <c r="AA1621" t="s">
        <v>954</v>
      </c>
      <c r="AC1621">
        <v>118</v>
      </c>
      <c r="AD1621">
        <v>508.2</v>
      </c>
      <c r="AE1621">
        <v>100</v>
      </c>
      <c r="AF1621">
        <v>31.789999999999601</v>
      </c>
    </row>
    <row r="1622" spans="27:32">
      <c r="AA1622" t="s">
        <v>954</v>
      </c>
      <c r="AC1622">
        <v>119</v>
      </c>
      <c r="AD1622">
        <v>508.3</v>
      </c>
      <c r="AE1622">
        <v>100</v>
      </c>
      <c r="AF1622">
        <v>31.7979999999996</v>
      </c>
    </row>
    <row r="1623" spans="27:32">
      <c r="AA1623" t="s">
        <v>954</v>
      </c>
      <c r="AC1623">
        <v>120</v>
      </c>
      <c r="AD1623">
        <v>508.4</v>
      </c>
      <c r="AE1623">
        <v>100</v>
      </c>
      <c r="AF1623">
        <v>31.805999999999599</v>
      </c>
    </row>
    <row r="1624" spans="27:32">
      <c r="AA1624" t="s">
        <v>954</v>
      </c>
      <c r="AC1624">
        <v>121</v>
      </c>
      <c r="AD1624">
        <v>508.5</v>
      </c>
      <c r="AE1624">
        <v>100</v>
      </c>
      <c r="AF1624">
        <v>31.813999999999599</v>
      </c>
    </row>
    <row r="1625" spans="27:32">
      <c r="AA1625" t="s">
        <v>954</v>
      </c>
      <c r="AC1625">
        <v>122</v>
      </c>
      <c r="AD1625">
        <v>508.6</v>
      </c>
      <c r="AE1625">
        <v>100</v>
      </c>
      <c r="AF1625">
        <v>31.821999999999601</v>
      </c>
    </row>
    <row r="1626" spans="27:32">
      <c r="AA1626" t="s">
        <v>954</v>
      </c>
      <c r="AC1626">
        <v>123</v>
      </c>
      <c r="AD1626">
        <v>508.7</v>
      </c>
      <c r="AE1626">
        <v>100</v>
      </c>
      <c r="AF1626">
        <v>31.8299999999996</v>
      </c>
    </row>
    <row r="1627" spans="27:32">
      <c r="AA1627" t="s">
        <v>954</v>
      </c>
      <c r="AC1627">
        <v>124</v>
      </c>
      <c r="AD1627">
        <v>508.8</v>
      </c>
      <c r="AE1627">
        <v>100</v>
      </c>
      <c r="AF1627">
        <v>31.8379999999996</v>
      </c>
    </row>
    <row r="1628" spans="27:32">
      <c r="AA1628" t="s">
        <v>954</v>
      </c>
      <c r="AC1628">
        <v>125</v>
      </c>
      <c r="AD1628">
        <v>508.9</v>
      </c>
      <c r="AE1628">
        <v>100</v>
      </c>
      <c r="AF1628">
        <v>31.845999999999599</v>
      </c>
    </row>
    <row r="1629" spans="27:32">
      <c r="AA1629" t="s">
        <v>954</v>
      </c>
      <c r="AC1629">
        <v>126</v>
      </c>
      <c r="AD1629">
        <v>509</v>
      </c>
      <c r="AE1629">
        <v>100</v>
      </c>
      <c r="AF1629">
        <v>31.853999999999601</v>
      </c>
    </row>
    <row r="1630" spans="27:32">
      <c r="AA1630" t="s">
        <v>954</v>
      </c>
      <c r="AC1630">
        <v>127</v>
      </c>
      <c r="AD1630">
        <v>509.1</v>
      </c>
      <c r="AE1630">
        <v>100</v>
      </c>
      <c r="AF1630">
        <v>31.8619999999996</v>
      </c>
    </row>
    <row r="1631" spans="27:32">
      <c r="AA1631" t="s">
        <v>954</v>
      </c>
      <c r="AC1631">
        <v>128</v>
      </c>
      <c r="AD1631">
        <v>509.2</v>
      </c>
      <c r="AE1631">
        <v>100</v>
      </c>
      <c r="AF1631">
        <v>31.8699999999996</v>
      </c>
    </row>
    <row r="1632" spans="27:32">
      <c r="AA1632" t="s">
        <v>954</v>
      </c>
      <c r="AC1632">
        <v>129</v>
      </c>
      <c r="AD1632">
        <v>509.3</v>
      </c>
      <c r="AE1632">
        <v>100</v>
      </c>
      <c r="AF1632">
        <v>31.877999999999599</v>
      </c>
    </row>
    <row r="1633" spans="27:32">
      <c r="AA1633" t="s">
        <v>954</v>
      </c>
      <c r="AC1633">
        <v>130</v>
      </c>
      <c r="AD1633">
        <v>509.4</v>
      </c>
      <c r="AE1633">
        <v>100</v>
      </c>
      <c r="AF1633">
        <v>31.885999999999701</v>
      </c>
    </row>
    <row r="1634" spans="27:32">
      <c r="AA1634" t="s">
        <v>954</v>
      </c>
      <c r="AC1634">
        <v>131</v>
      </c>
      <c r="AD1634">
        <v>509.5</v>
      </c>
      <c r="AE1634">
        <v>100</v>
      </c>
      <c r="AF1634">
        <v>31.8939999999997</v>
      </c>
    </row>
    <row r="1635" spans="27:32">
      <c r="AA1635" t="s">
        <v>954</v>
      </c>
      <c r="AC1635">
        <v>132</v>
      </c>
      <c r="AD1635">
        <v>509.6</v>
      </c>
      <c r="AE1635">
        <v>100</v>
      </c>
      <c r="AF1635">
        <v>31.9019999999996</v>
      </c>
    </row>
    <row r="1636" spans="27:32">
      <c r="AA1636" t="s">
        <v>954</v>
      </c>
      <c r="AC1636">
        <v>133</v>
      </c>
      <c r="AD1636">
        <v>509.7</v>
      </c>
      <c r="AE1636">
        <v>100</v>
      </c>
      <c r="AF1636">
        <v>31.909999999999702</v>
      </c>
    </row>
    <row r="1637" spans="27:32">
      <c r="AA1637" t="s">
        <v>954</v>
      </c>
      <c r="AC1637">
        <v>134</v>
      </c>
      <c r="AD1637">
        <v>509.8</v>
      </c>
      <c r="AE1637">
        <v>100</v>
      </c>
      <c r="AF1637">
        <v>31.917999999999701</v>
      </c>
    </row>
    <row r="1638" spans="27:32">
      <c r="AA1638" t="s">
        <v>954</v>
      </c>
      <c r="AC1638">
        <v>135</v>
      </c>
      <c r="AD1638">
        <v>509.9</v>
      </c>
      <c r="AE1638">
        <v>100</v>
      </c>
      <c r="AF1638">
        <v>31.9259999999997</v>
      </c>
    </row>
    <row r="1639" spans="27:32">
      <c r="AA1639" t="s">
        <v>954</v>
      </c>
      <c r="AC1639">
        <v>136</v>
      </c>
      <c r="AD1639">
        <v>510</v>
      </c>
      <c r="AE1639">
        <v>100</v>
      </c>
      <c r="AF1639">
        <v>31.933999999999699</v>
      </c>
    </row>
    <row r="1640" spans="27:32">
      <c r="AA1640" t="s">
        <v>954</v>
      </c>
      <c r="AC1640">
        <v>137</v>
      </c>
      <c r="AD1640">
        <v>510.1</v>
      </c>
      <c r="AE1640">
        <v>100</v>
      </c>
      <c r="AF1640">
        <v>31.941999999999702</v>
      </c>
    </row>
    <row r="1641" spans="27:32">
      <c r="AA1641" t="s">
        <v>954</v>
      </c>
      <c r="AC1641">
        <v>138</v>
      </c>
      <c r="AD1641">
        <v>510.2</v>
      </c>
      <c r="AE1641">
        <v>100</v>
      </c>
      <c r="AF1641">
        <v>31.949999999999701</v>
      </c>
    </row>
    <row r="1642" spans="27:32">
      <c r="AA1642" t="s">
        <v>954</v>
      </c>
      <c r="AC1642">
        <v>139</v>
      </c>
      <c r="AD1642">
        <v>510.3</v>
      </c>
      <c r="AE1642">
        <v>100</v>
      </c>
      <c r="AF1642">
        <v>31.9579999999997</v>
      </c>
    </row>
    <row r="1643" spans="27:32">
      <c r="AA1643" t="s">
        <v>954</v>
      </c>
      <c r="AC1643">
        <v>140</v>
      </c>
      <c r="AD1643">
        <v>510.4</v>
      </c>
      <c r="AE1643">
        <v>100</v>
      </c>
      <c r="AF1643">
        <v>31.965999999999699</v>
      </c>
    </row>
    <row r="1644" spans="27:32">
      <c r="AA1644" t="s">
        <v>954</v>
      </c>
      <c r="AC1644">
        <v>141</v>
      </c>
      <c r="AD1644">
        <v>510.5</v>
      </c>
      <c r="AE1644">
        <v>100</v>
      </c>
      <c r="AF1644">
        <v>31.973999999999702</v>
      </c>
    </row>
    <row r="1645" spans="27:32">
      <c r="AA1645" t="s">
        <v>954</v>
      </c>
      <c r="AC1645">
        <v>142</v>
      </c>
      <c r="AD1645">
        <v>510.6</v>
      </c>
      <c r="AE1645">
        <v>100</v>
      </c>
      <c r="AF1645">
        <v>31.981999999999701</v>
      </c>
    </row>
    <row r="1646" spans="27:32">
      <c r="AA1646" t="s">
        <v>954</v>
      </c>
      <c r="AC1646">
        <v>143</v>
      </c>
      <c r="AD1646">
        <v>510.69999999999902</v>
      </c>
      <c r="AE1646">
        <v>100</v>
      </c>
      <c r="AF1646">
        <v>31.9899999999997</v>
      </c>
    </row>
    <row r="1647" spans="27:32">
      <c r="AA1647" t="s">
        <v>954</v>
      </c>
      <c r="AC1647">
        <v>144</v>
      </c>
      <c r="AD1647">
        <v>510.79999999999899</v>
      </c>
      <c r="AE1647">
        <v>100</v>
      </c>
      <c r="AF1647">
        <v>31.997999999999699</v>
      </c>
    </row>
    <row r="1648" spans="27:32">
      <c r="AA1648" t="s">
        <v>954</v>
      </c>
      <c r="AC1648">
        <v>145</v>
      </c>
      <c r="AD1648">
        <v>510.89999999999901</v>
      </c>
      <c r="AE1648">
        <v>100</v>
      </c>
      <c r="AF1648">
        <v>32.005999999999702</v>
      </c>
    </row>
    <row r="1649" spans="27:33">
      <c r="AA1649" t="s">
        <v>954</v>
      </c>
      <c r="AC1649">
        <v>146</v>
      </c>
      <c r="AD1649">
        <v>510.99999999999898</v>
      </c>
      <c r="AE1649">
        <v>100</v>
      </c>
      <c r="AF1649">
        <v>32.013999999999697</v>
      </c>
    </row>
    <row r="1650" spans="27:33">
      <c r="AA1650" t="s">
        <v>954</v>
      </c>
      <c r="AC1650">
        <v>147</v>
      </c>
      <c r="AD1650">
        <v>511.099999999999</v>
      </c>
      <c r="AE1650">
        <v>100</v>
      </c>
      <c r="AF1650">
        <v>32.0219999999997</v>
      </c>
    </row>
    <row r="1651" spans="27:33">
      <c r="AA1651" t="s">
        <v>954</v>
      </c>
      <c r="AC1651">
        <v>148</v>
      </c>
      <c r="AD1651">
        <v>511.19999999999902</v>
      </c>
      <c r="AE1651">
        <v>100</v>
      </c>
      <c r="AF1651">
        <v>32.029999999999703</v>
      </c>
    </row>
    <row r="1652" spans="27:33">
      <c r="AA1652" t="s">
        <v>954</v>
      </c>
      <c r="AC1652">
        <v>149</v>
      </c>
      <c r="AD1652">
        <v>511.29999999999899</v>
      </c>
      <c r="AE1652">
        <v>100</v>
      </c>
      <c r="AF1652">
        <v>32.037999999999698</v>
      </c>
    </row>
    <row r="1653" spans="27:33">
      <c r="AA1653" t="s">
        <v>954</v>
      </c>
      <c r="AC1653">
        <v>150</v>
      </c>
      <c r="AD1653">
        <v>511.39999999999901</v>
      </c>
      <c r="AE1653">
        <v>100</v>
      </c>
      <c r="AF1653">
        <v>32.045999999999701</v>
      </c>
    </row>
    <row r="1654" spans="27:33">
      <c r="AA1654" t="s">
        <v>954</v>
      </c>
      <c r="AC1654">
        <v>151</v>
      </c>
      <c r="AD1654">
        <v>511.49999999999898</v>
      </c>
      <c r="AE1654">
        <v>100</v>
      </c>
      <c r="AF1654">
        <v>32.053999999999697</v>
      </c>
      <c r="AG1654">
        <v>1.7100000000000001E-2</v>
      </c>
    </row>
    <row r="1655" spans="27:33">
      <c r="AA1655" t="s">
        <v>954</v>
      </c>
      <c r="AC1655">
        <v>152</v>
      </c>
      <c r="AD1655">
        <v>511.599999999999</v>
      </c>
      <c r="AE1655">
        <v>100</v>
      </c>
      <c r="AF1655">
        <v>32.061999999999699</v>
      </c>
    </row>
    <row r="1656" spans="27:33">
      <c r="AA1656" t="s">
        <v>954</v>
      </c>
      <c r="AC1656">
        <v>153</v>
      </c>
      <c r="AD1656">
        <v>511.69999999999902</v>
      </c>
      <c r="AE1656">
        <v>100</v>
      </c>
      <c r="AF1656">
        <v>32.069999999999702</v>
      </c>
    </row>
    <row r="1657" spans="27:33">
      <c r="AA1657" t="s">
        <v>954</v>
      </c>
      <c r="AC1657">
        <v>154</v>
      </c>
      <c r="AD1657">
        <v>511.79999999999899</v>
      </c>
      <c r="AE1657">
        <v>100</v>
      </c>
      <c r="AF1657">
        <v>32.077999999999697</v>
      </c>
    </row>
    <row r="1658" spans="27:33">
      <c r="AA1658" t="s">
        <v>954</v>
      </c>
      <c r="AC1658">
        <v>155</v>
      </c>
      <c r="AD1658">
        <v>511.89999999999901</v>
      </c>
      <c r="AE1658">
        <v>100</v>
      </c>
      <c r="AF1658">
        <v>32.0859999999997</v>
      </c>
    </row>
    <row r="1659" spans="27:33">
      <c r="AA1659" t="s">
        <v>954</v>
      </c>
      <c r="AC1659">
        <v>156</v>
      </c>
      <c r="AD1659">
        <v>511.99999999999898</v>
      </c>
      <c r="AE1659">
        <v>100</v>
      </c>
      <c r="AF1659">
        <v>32.093999999999703</v>
      </c>
    </row>
    <row r="1660" spans="27:33">
      <c r="AA1660" t="s">
        <v>954</v>
      </c>
      <c r="AC1660">
        <v>157</v>
      </c>
      <c r="AD1660">
        <v>512.099999999999</v>
      </c>
      <c r="AE1660">
        <v>100</v>
      </c>
      <c r="AF1660">
        <v>32.101999999999698</v>
      </c>
    </row>
    <row r="1661" spans="27:33">
      <c r="AA1661" t="s">
        <v>954</v>
      </c>
      <c r="AC1661">
        <v>158</v>
      </c>
      <c r="AD1661">
        <v>512.19999999999902</v>
      </c>
      <c r="AE1661">
        <v>100</v>
      </c>
      <c r="AF1661">
        <v>32.109999999999701</v>
      </c>
    </row>
    <row r="1662" spans="27:33">
      <c r="AA1662" t="s">
        <v>954</v>
      </c>
      <c r="AC1662">
        <v>159</v>
      </c>
      <c r="AD1662">
        <v>512.29999999999905</v>
      </c>
      <c r="AE1662">
        <v>100</v>
      </c>
      <c r="AF1662">
        <v>32.117999999999697</v>
      </c>
    </row>
    <row r="1663" spans="27:33">
      <c r="AA1663" t="s">
        <v>954</v>
      </c>
      <c r="AC1663">
        <v>160</v>
      </c>
      <c r="AD1663">
        <v>512.39999999999895</v>
      </c>
      <c r="AE1663">
        <v>100</v>
      </c>
      <c r="AF1663">
        <v>32.125999999999699</v>
      </c>
    </row>
    <row r="1664" spans="27:33">
      <c r="AA1664" t="s">
        <v>954</v>
      </c>
      <c r="AC1664">
        <v>161</v>
      </c>
      <c r="AD1664">
        <v>512.49999999999898</v>
      </c>
      <c r="AE1664">
        <v>100</v>
      </c>
      <c r="AF1664">
        <v>32.133999999999702</v>
      </c>
    </row>
    <row r="1665" spans="27:32">
      <c r="AA1665" t="s">
        <v>954</v>
      </c>
      <c r="AC1665">
        <v>162</v>
      </c>
      <c r="AD1665">
        <v>512.599999999999</v>
      </c>
      <c r="AE1665">
        <v>100</v>
      </c>
      <c r="AF1665">
        <v>32.141999999999697</v>
      </c>
    </row>
    <row r="1666" spans="27:32">
      <c r="AA1666" t="s">
        <v>954</v>
      </c>
      <c r="AC1666">
        <v>163</v>
      </c>
      <c r="AD1666">
        <v>512.69999999999902</v>
      </c>
      <c r="AE1666">
        <v>100</v>
      </c>
      <c r="AF1666">
        <v>32.1499999999997</v>
      </c>
    </row>
    <row r="1667" spans="27:32">
      <c r="AA1667" t="s">
        <v>954</v>
      </c>
      <c r="AC1667">
        <v>164</v>
      </c>
      <c r="AD1667">
        <v>512.79999999999905</v>
      </c>
      <c r="AE1667">
        <v>100</v>
      </c>
      <c r="AF1667">
        <v>32.157999999999703</v>
      </c>
    </row>
    <row r="1668" spans="27:32">
      <c r="AA1668" t="s">
        <v>954</v>
      </c>
      <c r="AC1668">
        <v>165</v>
      </c>
      <c r="AD1668">
        <v>512.89999999999895</v>
      </c>
      <c r="AE1668">
        <v>100</v>
      </c>
      <c r="AF1668">
        <v>32.165999999999698</v>
      </c>
    </row>
    <row r="1669" spans="27:32">
      <c r="AA1669" t="s">
        <v>954</v>
      </c>
      <c r="AC1669">
        <v>166</v>
      </c>
      <c r="AD1669">
        <v>512.99999999999898</v>
      </c>
      <c r="AE1669">
        <v>100</v>
      </c>
      <c r="AF1669">
        <v>32.173999999999701</v>
      </c>
    </row>
    <row r="1670" spans="27:32">
      <c r="AA1670" t="s">
        <v>954</v>
      </c>
      <c r="AC1670">
        <v>167</v>
      </c>
      <c r="AD1670">
        <v>513.099999999999</v>
      </c>
      <c r="AE1670">
        <v>100</v>
      </c>
      <c r="AF1670">
        <v>32.181999999999697</v>
      </c>
    </row>
    <row r="1671" spans="27:32">
      <c r="AA1671" t="s">
        <v>954</v>
      </c>
      <c r="AC1671">
        <v>168</v>
      </c>
      <c r="AD1671">
        <v>513.19999999999902</v>
      </c>
      <c r="AE1671">
        <v>100</v>
      </c>
      <c r="AF1671">
        <v>32.189999999999699</v>
      </c>
    </row>
    <row r="1672" spans="27:32">
      <c r="AA1672" t="s">
        <v>954</v>
      </c>
      <c r="AC1672">
        <v>169</v>
      </c>
      <c r="AD1672">
        <v>513.29999999999905</v>
      </c>
      <c r="AE1672">
        <v>100</v>
      </c>
      <c r="AF1672">
        <v>32.197999999999801</v>
      </c>
    </row>
    <row r="1673" spans="27:32">
      <c r="AA1673" t="s">
        <v>954</v>
      </c>
      <c r="AC1673">
        <v>170</v>
      </c>
      <c r="AD1673">
        <v>513.39999999999895</v>
      </c>
      <c r="AE1673">
        <v>100</v>
      </c>
      <c r="AF1673">
        <v>32.205999999999797</v>
      </c>
    </row>
    <row r="1674" spans="27:32">
      <c r="AA1674" t="s">
        <v>954</v>
      </c>
      <c r="AC1674">
        <v>171</v>
      </c>
      <c r="AD1674">
        <v>513.49999999999898</v>
      </c>
      <c r="AE1674">
        <v>100</v>
      </c>
      <c r="AF1674">
        <v>32.2139999999998</v>
      </c>
    </row>
    <row r="1675" spans="27:32">
      <c r="AA1675" t="s">
        <v>954</v>
      </c>
      <c r="AC1675">
        <v>172</v>
      </c>
      <c r="AD1675">
        <v>513.599999999999</v>
      </c>
      <c r="AE1675">
        <v>100</v>
      </c>
      <c r="AF1675">
        <v>32.221999999999802</v>
      </c>
    </row>
    <row r="1676" spans="27:32">
      <c r="AA1676" t="s">
        <v>954</v>
      </c>
      <c r="AC1676">
        <v>173</v>
      </c>
      <c r="AD1676">
        <v>513.69999999999902</v>
      </c>
      <c r="AE1676">
        <v>100</v>
      </c>
      <c r="AF1676">
        <v>32.229999999999798</v>
      </c>
    </row>
    <row r="1677" spans="27:32">
      <c r="AA1677" t="s">
        <v>954</v>
      </c>
      <c r="AC1677">
        <v>174</v>
      </c>
      <c r="AD1677">
        <v>513.79999999999905</v>
      </c>
      <c r="AE1677">
        <v>100</v>
      </c>
      <c r="AF1677">
        <v>32.237999999999801</v>
      </c>
    </row>
    <row r="1678" spans="27:32">
      <c r="AA1678" t="s">
        <v>954</v>
      </c>
      <c r="AC1678">
        <v>175</v>
      </c>
      <c r="AD1678">
        <v>513.89999999999895</v>
      </c>
      <c r="AE1678">
        <v>100</v>
      </c>
      <c r="AF1678">
        <v>32.245999999999803</v>
      </c>
    </row>
    <row r="1679" spans="27:32">
      <c r="AA1679" t="s">
        <v>954</v>
      </c>
      <c r="AC1679">
        <v>176</v>
      </c>
      <c r="AD1679">
        <v>513.99999999999898</v>
      </c>
      <c r="AE1679">
        <v>100</v>
      </c>
      <c r="AF1679">
        <v>32.253999999999799</v>
      </c>
    </row>
    <row r="1680" spans="27:32">
      <c r="AA1680" t="s">
        <v>954</v>
      </c>
      <c r="AC1680">
        <v>177</v>
      </c>
      <c r="AD1680">
        <v>514.099999999999</v>
      </c>
      <c r="AE1680">
        <v>100</v>
      </c>
      <c r="AF1680">
        <v>32.261999999999802</v>
      </c>
    </row>
    <row r="1681" spans="27:32">
      <c r="AA1681" t="s">
        <v>954</v>
      </c>
      <c r="AC1681">
        <v>178</v>
      </c>
      <c r="AD1681">
        <v>514.19999999999902</v>
      </c>
      <c r="AE1681">
        <v>100</v>
      </c>
      <c r="AF1681">
        <v>32.269999999999797</v>
      </c>
    </row>
    <row r="1682" spans="27:32">
      <c r="AA1682" t="s">
        <v>954</v>
      </c>
      <c r="AC1682">
        <v>179</v>
      </c>
      <c r="AD1682">
        <v>514.29999999999905</v>
      </c>
      <c r="AE1682">
        <v>100</v>
      </c>
      <c r="AF1682">
        <v>32.2779999999998</v>
      </c>
    </row>
    <row r="1683" spans="27:32">
      <c r="AA1683" t="s">
        <v>954</v>
      </c>
      <c r="AC1683">
        <v>180</v>
      </c>
      <c r="AD1683">
        <v>514.39999999999895</v>
      </c>
      <c r="AE1683">
        <v>100</v>
      </c>
      <c r="AF1683">
        <v>32.285999999999802</v>
      </c>
    </row>
    <row r="1684" spans="27:32">
      <c r="AA1684" t="s">
        <v>954</v>
      </c>
      <c r="AC1684">
        <v>181</v>
      </c>
      <c r="AD1684">
        <v>514.49999999999898</v>
      </c>
      <c r="AE1684">
        <v>100</v>
      </c>
      <c r="AF1684">
        <v>32.293999999999798</v>
      </c>
    </row>
    <row r="1685" spans="27:32">
      <c r="AA1685" t="s">
        <v>954</v>
      </c>
      <c r="AC1685">
        <v>182</v>
      </c>
      <c r="AD1685">
        <v>514.599999999999</v>
      </c>
      <c r="AE1685">
        <v>100</v>
      </c>
      <c r="AF1685">
        <v>32.301999999999801</v>
      </c>
    </row>
    <row r="1686" spans="27:32">
      <c r="AA1686" t="s">
        <v>954</v>
      </c>
      <c r="AC1686">
        <v>183</v>
      </c>
      <c r="AD1686">
        <v>514.69999999999902</v>
      </c>
      <c r="AE1686">
        <v>100</v>
      </c>
      <c r="AF1686">
        <v>32.309999999999803</v>
      </c>
    </row>
    <row r="1687" spans="27:32">
      <c r="AA1687" t="s">
        <v>954</v>
      </c>
      <c r="AC1687">
        <v>184</v>
      </c>
      <c r="AD1687">
        <v>514.79999999999905</v>
      </c>
      <c r="AE1687">
        <v>100</v>
      </c>
      <c r="AF1687">
        <v>32.317999999999799</v>
      </c>
    </row>
    <row r="1688" spans="27:32">
      <c r="AA1688" t="s">
        <v>954</v>
      </c>
      <c r="AC1688">
        <v>185</v>
      </c>
      <c r="AD1688">
        <v>514.89999999999895</v>
      </c>
      <c r="AE1688">
        <v>100</v>
      </c>
      <c r="AF1688">
        <v>32.325999999999802</v>
      </c>
    </row>
    <row r="1689" spans="27:32">
      <c r="AA1689" t="s">
        <v>954</v>
      </c>
      <c r="AC1689">
        <v>186</v>
      </c>
      <c r="AD1689">
        <v>514.99999999999898</v>
      </c>
      <c r="AE1689">
        <v>100</v>
      </c>
      <c r="AF1689">
        <v>32.333999999999797</v>
      </c>
    </row>
    <row r="1690" spans="27:32">
      <c r="AA1690" t="s">
        <v>954</v>
      </c>
      <c r="AC1690">
        <v>187</v>
      </c>
      <c r="AD1690">
        <v>515.099999999999</v>
      </c>
      <c r="AE1690">
        <v>100</v>
      </c>
      <c r="AF1690">
        <v>32.3419999999998</v>
      </c>
    </row>
    <row r="1691" spans="27:32">
      <c r="AA1691" t="s">
        <v>954</v>
      </c>
      <c r="AC1691">
        <v>188</v>
      </c>
      <c r="AD1691">
        <v>515.19999999999902</v>
      </c>
      <c r="AE1691">
        <v>100</v>
      </c>
      <c r="AF1691">
        <v>32.349999999999802</v>
      </c>
    </row>
    <row r="1692" spans="27:32">
      <c r="AA1692" t="s">
        <v>954</v>
      </c>
      <c r="AC1692">
        <v>189</v>
      </c>
      <c r="AD1692">
        <v>515.29999999999905</v>
      </c>
      <c r="AE1692">
        <v>100</v>
      </c>
      <c r="AF1692">
        <v>32.357999999999798</v>
      </c>
    </row>
    <row r="1693" spans="27:32">
      <c r="AA1693" t="s">
        <v>954</v>
      </c>
      <c r="AC1693">
        <v>190</v>
      </c>
      <c r="AD1693">
        <v>515.39999999999804</v>
      </c>
      <c r="AE1693">
        <v>100</v>
      </c>
      <c r="AF1693">
        <v>32.365999999999801</v>
      </c>
    </row>
    <row r="1694" spans="27:32">
      <c r="AA1694" t="s">
        <v>954</v>
      </c>
      <c r="AC1694">
        <v>191</v>
      </c>
      <c r="AD1694">
        <v>515.49999999999795</v>
      </c>
      <c r="AE1694">
        <v>100</v>
      </c>
      <c r="AF1694">
        <v>32.373999999999803</v>
      </c>
    </row>
    <row r="1695" spans="27:32">
      <c r="AA1695" t="s">
        <v>954</v>
      </c>
      <c r="AC1695">
        <v>192</v>
      </c>
      <c r="AD1695">
        <v>515.59999999999798</v>
      </c>
      <c r="AE1695">
        <v>100</v>
      </c>
      <c r="AF1695">
        <v>32.381999999999799</v>
      </c>
    </row>
    <row r="1696" spans="27:32">
      <c r="AA1696" t="s">
        <v>954</v>
      </c>
      <c r="AC1696">
        <v>193</v>
      </c>
      <c r="AD1696">
        <v>515.699999999998</v>
      </c>
      <c r="AE1696">
        <v>100</v>
      </c>
      <c r="AF1696">
        <v>32.389999999999802</v>
      </c>
    </row>
    <row r="1697" spans="27:32">
      <c r="AA1697" t="s">
        <v>954</v>
      </c>
      <c r="AC1697">
        <v>194</v>
      </c>
      <c r="AD1697">
        <v>515.79999999999802</v>
      </c>
      <c r="AE1697">
        <v>100</v>
      </c>
      <c r="AF1697">
        <v>32.397999999999797</v>
      </c>
    </row>
    <row r="1698" spans="27:32">
      <c r="AA1698" t="s">
        <v>954</v>
      </c>
      <c r="AC1698">
        <v>195</v>
      </c>
      <c r="AD1698">
        <v>515.89999999999804</v>
      </c>
      <c r="AE1698">
        <v>100</v>
      </c>
      <c r="AF1698">
        <v>32.4059999999998</v>
      </c>
    </row>
    <row r="1699" spans="27:32">
      <c r="AA1699" t="s">
        <v>954</v>
      </c>
      <c r="AC1699">
        <v>196</v>
      </c>
      <c r="AD1699">
        <v>515.99999999999795</v>
      </c>
      <c r="AE1699">
        <v>100</v>
      </c>
      <c r="AF1699">
        <v>32.413999999999803</v>
      </c>
    </row>
    <row r="1700" spans="27:32">
      <c r="AA1700" t="s">
        <v>954</v>
      </c>
      <c r="AC1700">
        <v>197</v>
      </c>
      <c r="AD1700">
        <v>516.09999999999798</v>
      </c>
      <c r="AE1700">
        <v>100</v>
      </c>
      <c r="AF1700">
        <v>32.421999999999798</v>
      </c>
    </row>
    <row r="1701" spans="27:32">
      <c r="AA1701" t="s">
        <v>954</v>
      </c>
      <c r="AC1701">
        <v>198</v>
      </c>
      <c r="AD1701">
        <v>516.199999999998</v>
      </c>
      <c r="AE1701">
        <v>100</v>
      </c>
      <c r="AF1701">
        <v>32.429999999999801</v>
      </c>
    </row>
    <row r="1702" spans="27:32">
      <c r="AA1702" t="s">
        <v>954</v>
      </c>
      <c r="AC1702">
        <v>199</v>
      </c>
      <c r="AD1702">
        <v>516.29999999999802</v>
      </c>
      <c r="AE1702">
        <v>100</v>
      </c>
      <c r="AF1702">
        <v>32.437999999999803</v>
      </c>
    </row>
    <row r="1703" spans="27:32">
      <c r="AA1703" t="s">
        <v>954</v>
      </c>
      <c r="AC1703">
        <v>200</v>
      </c>
      <c r="AD1703">
        <v>516.39999999999804</v>
      </c>
      <c r="AE1703">
        <v>100</v>
      </c>
      <c r="AF1703">
        <v>32.445999999999799</v>
      </c>
    </row>
    <row r="1704" spans="27:32">
      <c r="AA1704" t="s">
        <v>954</v>
      </c>
      <c r="AC1704">
        <v>201</v>
      </c>
      <c r="AD1704">
        <v>516.49999999999704</v>
      </c>
      <c r="AE1704">
        <v>100</v>
      </c>
      <c r="AF1704">
        <v>32.453999999999802</v>
      </c>
    </row>
    <row r="1705" spans="27:32">
      <c r="AA1705" t="s">
        <v>954</v>
      </c>
      <c r="AC1705">
        <v>202</v>
      </c>
      <c r="AD1705">
        <v>516.59999999999695</v>
      </c>
      <c r="AE1705">
        <v>100</v>
      </c>
      <c r="AF1705">
        <v>32.461999999999797</v>
      </c>
    </row>
    <row r="1706" spans="27:32">
      <c r="AA1706" t="s">
        <v>954</v>
      </c>
      <c r="AC1706">
        <v>203</v>
      </c>
      <c r="AD1706">
        <v>516.69999999999698</v>
      </c>
      <c r="AE1706">
        <v>100</v>
      </c>
      <c r="AF1706">
        <v>32.4699999999998</v>
      </c>
    </row>
    <row r="1707" spans="27:32">
      <c r="AA1707" t="s">
        <v>954</v>
      </c>
      <c r="AC1707">
        <v>204</v>
      </c>
      <c r="AD1707">
        <v>516.799999999997</v>
      </c>
      <c r="AE1707">
        <v>100</v>
      </c>
      <c r="AF1707">
        <v>32.477999999999803</v>
      </c>
    </row>
    <row r="1708" spans="27:32">
      <c r="AA1708" t="s">
        <v>954</v>
      </c>
      <c r="AC1708">
        <v>205</v>
      </c>
      <c r="AD1708">
        <v>516.89999999999702</v>
      </c>
      <c r="AE1708">
        <v>100</v>
      </c>
      <c r="AF1708">
        <v>32.485999999999798</v>
      </c>
    </row>
    <row r="1709" spans="27:32">
      <c r="AA1709" t="s">
        <v>954</v>
      </c>
      <c r="AC1709">
        <v>206</v>
      </c>
      <c r="AD1709">
        <v>516.99999999999704</v>
      </c>
      <c r="AE1709">
        <v>100</v>
      </c>
      <c r="AF1709">
        <v>32.4939999999999</v>
      </c>
    </row>
    <row r="1710" spans="27:32">
      <c r="AA1710" t="s">
        <v>954</v>
      </c>
      <c r="AC1710">
        <v>207</v>
      </c>
      <c r="AD1710">
        <v>517.09999999999695</v>
      </c>
      <c r="AE1710">
        <v>100</v>
      </c>
      <c r="AF1710">
        <v>32.501999999999903</v>
      </c>
    </row>
    <row r="1711" spans="27:32">
      <c r="AA1711" t="s">
        <v>954</v>
      </c>
      <c r="AC1711">
        <v>208</v>
      </c>
      <c r="AD1711">
        <v>517.19999999999698</v>
      </c>
      <c r="AE1711">
        <v>100</v>
      </c>
      <c r="AF1711">
        <v>32.509999999999899</v>
      </c>
    </row>
    <row r="1712" spans="27:32">
      <c r="AA1712" t="s">
        <v>954</v>
      </c>
      <c r="AC1712">
        <v>209</v>
      </c>
      <c r="AD1712">
        <v>517.299999999997</v>
      </c>
      <c r="AE1712">
        <v>100</v>
      </c>
      <c r="AF1712">
        <v>32.517999999999901</v>
      </c>
    </row>
    <row r="1713" spans="27:32">
      <c r="AA1713" t="s">
        <v>954</v>
      </c>
      <c r="AC1713">
        <v>210</v>
      </c>
      <c r="AD1713">
        <v>517.39999999999702</v>
      </c>
      <c r="AE1713">
        <v>100</v>
      </c>
      <c r="AF1713">
        <v>32.525999999999897</v>
      </c>
    </row>
    <row r="1714" spans="27:32">
      <c r="AA1714" t="s">
        <v>954</v>
      </c>
      <c r="AC1714">
        <v>211</v>
      </c>
      <c r="AD1714">
        <v>517.49999999999704</v>
      </c>
      <c r="AE1714">
        <v>100</v>
      </c>
      <c r="AF1714">
        <v>32.533999999999899</v>
      </c>
    </row>
    <row r="1715" spans="27:32">
      <c r="AA1715" t="s">
        <v>954</v>
      </c>
      <c r="AC1715">
        <v>212</v>
      </c>
      <c r="AD1715">
        <v>517.59999999999695</v>
      </c>
      <c r="AE1715">
        <v>100</v>
      </c>
      <c r="AF1715">
        <v>32.541999999999902</v>
      </c>
    </row>
    <row r="1716" spans="27:32">
      <c r="AA1716" t="s">
        <v>954</v>
      </c>
      <c r="AC1716">
        <v>213</v>
      </c>
      <c r="AD1716">
        <v>517.69999999999698</v>
      </c>
      <c r="AE1716">
        <v>100</v>
      </c>
      <c r="AF1716">
        <v>32.549999999999898</v>
      </c>
    </row>
    <row r="1717" spans="27:32">
      <c r="AA1717" t="s">
        <v>954</v>
      </c>
      <c r="AC1717">
        <v>214</v>
      </c>
      <c r="AD1717">
        <v>517.799999999997</v>
      </c>
      <c r="AE1717">
        <v>100</v>
      </c>
      <c r="AF1717">
        <v>32.5579999999999</v>
      </c>
    </row>
    <row r="1718" spans="27:32">
      <c r="AA1718" t="s">
        <v>954</v>
      </c>
      <c r="AC1718">
        <v>215</v>
      </c>
      <c r="AD1718">
        <v>517.89999999999702</v>
      </c>
      <c r="AE1718">
        <v>100</v>
      </c>
      <c r="AF1718">
        <v>32.565999999999903</v>
      </c>
    </row>
    <row r="1719" spans="27:32">
      <c r="AA1719" t="s">
        <v>954</v>
      </c>
      <c r="AC1719">
        <v>216</v>
      </c>
      <c r="AD1719">
        <v>517.99999999999704</v>
      </c>
      <c r="AE1719">
        <v>100</v>
      </c>
      <c r="AF1719">
        <v>32.573999999999899</v>
      </c>
    </row>
    <row r="1720" spans="27:32">
      <c r="AA1720" t="s">
        <v>954</v>
      </c>
      <c r="AC1720">
        <v>217</v>
      </c>
      <c r="AD1720">
        <v>518.09999999999695</v>
      </c>
      <c r="AE1720">
        <v>100</v>
      </c>
      <c r="AF1720">
        <v>32.581999999999901</v>
      </c>
    </row>
    <row r="1721" spans="27:32">
      <c r="AA1721" t="s">
        <v>954</v>
      </c>
      <c r="AC1721">
        <v>218</v>
      </c>
      <c r="AD1721">
        <v>518.19999999999698</v>
      </c>
      <c r="AE1721">
        <v>100</v>
      </c>
      <c r="AF1721">
        <v>32.589999999999897</v>
      </c>
    </row>
    <row r="1722" spans="27:32">
      <c r="AA1722" t="s">
        <v>954</v>
      </c>
      <c r="AC1722">
        <v>219</v>
      </c>
      <c r="AD1722">
        <v>518.299999999997</v>
      </c>
      <c r="AE1722">
        <v>100</v>
      </c>
      <c r="AF1722">
        <v>32.5979999999999</v>
      </c>
    </row>
    <row r="1723" spans="27:32">
      <c r="AA1723" t="s">
        <v>954</v>
      </c>
      <c r="AC1723">
        <v>220</v>
      </c>
      <c r="AD1723">
        <v>518.39999999999702</v>
      </c>
      <c r="AE1723">
        <v>100</v>
      </c>
      <c r="AF1723">
        <v>32.605999999999902</v>
      </c>
    </row>
    <row r="1724" spans="27:32">
      <c r="AA1724" t="s">
        <v>954</v>
      </c>
      <c r="AC1724">
        <v>221</v>
      </c>
      <c r="AD1724">
        <v>518.49999999999704</v>
      </c>
      <c r="AE1724">
        <v>100</v>
      </c>
      <c r="AF1724">
        <v>32.613999999999898</v>
      </c>
    </row>
    <row r="1725" spans="27:32">
      <c r="AA1725" t="s">
        <v>954</v>
      </c>
      <c r="AC1725">
        <v>222</v>
      </c>
      <c r="AD1725">
        <v>518.59999999999695</v>
      </c>
      <c r="AE1725">
        <v>100</v>
      </c>
      <c r="AF1725">
        <v>32.6219999999999</v>
      </c>
    </row>
    <row r="1726" spans="27:32">
      <c r="AA1726" t="s">
        <v>954</v>
      </c>
      <c r="AC1726">
        <v>223</v>
      </c>
      <c r="AD1726">
        <v>518.69999999999698</v>
      </c>
      <c r="AE1726">
        <v>100</v>
      </c>
      <c r="AF1726">
        <v>32.629999999999903</v>
      </c>
    </row>
    <row r="1727" spans="27:32">
      <c r="AA1727" t="s">
        <v>954</v>
      </c>
      <c r="AC1727">
        <v>224</v>
      </c>
      <c r="AD1727">
        <v>518.799999999997</v>
      </c>
      <c r="AE1727">
        <v>100</v>
      </c>
      <c r="AF1727">
        <v>32.637999999999899</v>
      </c>
    </row>
    <row r="1728" spans="27:32">
      <c r="AA1728" t="s">
        <v>954</v>
      </c>
      <c r="AC1728">
        <v>225</v>
      </c>
      <c r="AD1728">
        <v>518.89999999999702</v>
      </c>
      <c r="AE1728">
        <v>100</v>
      </c>
      <c r="AF1728">
        <v>32.645999999999901</v>
      </c>
    </row>
    <row r="1729" spans="27:32">
      <c r="AA1729" t="s">
        <v>954</v>
      </c>
      <c r="AC1729">
        <v>226</v>
      </c>
      <c r="AD1729">
        <v>518.99999999999704</v>
      </c>
      <c r="AE1729">
        <v>100</v>
      </c>
      <c r="AF1729">
        <v>32.653999999999897</v>
      </c>
    </row>
    <row r="1730" spans="27:32">
      <c r="AA1730" t="s">
        <v>954</v>
      </c>
      <c r="AC1730">
        <v>227</v>
      </c>
      <c r="AD1730">
        <v>519.09999999999695</v>
      </c>
      <c r="AE1730">
        <v>100</v>
      </c>
      <c r="AF1730">
        <v>32.6619999999999</v>
      </c>
    </row>
    <row r="1731" spans="27:32">
      <c r="AA1731" t="s">
        <v>954</v>
      </c>
      <c r="AC1731">
        <v>228</v>
      </c>
      <c r="AD1731">
        <v>519.19999999999698</v>
      </c>
      <c r="AE1731">
        <v>100</v>
      </c>
      <c r="AF1731">
        <v>32.669999999999902</v>
      </c>
    </row>
    <row r="1732" spans="27:32">
      <c r="AA1732" t="s">
        <v>954</v>
      </c>
      <c r="AC1732">
        <v>229</v>
      </c>
      <c r="AD1732">
        <v>519.299999999997</v>
      </c>
      <c r="AE1732">
        <v>100</v>
      </c>
      <c r="AF1732">
        <v>32.677999999999898</v>
      </c>
    </row>
    <row r="1733" spans="27:32">
      <c r="AA1733" t="s">
        <v>954</v>
      </c>
      <c r="AC1733">
        <v>230</v>
      </c>
      <c r="AD1733">
        <v>519.39999999999702</v>
      </c>
      <c r="AE1733">
        <v>100</v>
      </c>
      <c r="AF1733">
        <v>32.6859999999999</v>
      </c>
    </row>
    <row r="1734" spans="27:32">
      <c r="AA1734" t="s">
        <v>954</v>
      </c>
      <c r="AC1734">
        <v>231</v>
      </c>
      <c r="AD1734">
        <v>519.49999999999704</v>
      </c>
      <c r="AE1734">
        <v>100</v>
      </c>
      <c r="AF1734">
        <v>32.693999999999903</v>
      </c>
    </row>
    <row r="1735" spans="27:32">
      <c r="AA1735" t="s">
        <v>954</v>
      </c>
      <c r="AC1735">
        <v>232</v>
      </c>
      <c r="AD1735">
        <v>519.59999999999695</v>
      </c>
      <c r="AE1735">
        <v>100</v>
      </c>
      <c r="AF1735">
        <v>32.701999999999899</v>
      </c>
    </row>
    <row r="1736" spans="27:32">
      <c r="AA1736" t="s">
        <v>954</v>
      </c>
      <c r="AC1736">
        <v>233</v>
      </c>
      <c r="AD1736">
        <v>519.69999999999698</v>
      </c>
      <c r="AE1736">
        <v>100</v>
      </c>
      <c r="AF1736">
        <v>32.709999999999901</v>
      </c>
    </row>
    <row r="1737" spans="27:32">
      <c r="AA1737" t="s">
        <v>954</v>
      </c>
      <c r="AC1737">
        <v>234</v>
      </c>
      <c r="AD1737">
        <v>519.799999999997</v>
      </c>
      <c r="AE1737">
        <v>100</v>
      </c>
      <c r="AF1737">
        <v>32.717999999999897</v>
      </c>
    </row>
    <row r="1738" spans="27:32">
      <c r="AA1738" t="s">
        <v>954</v>
      </c>
      <c r="AC1738">
        <v>235</v>
      </c>
      <c r="AD1738">
        <v>519.89999999999702</v>
      </c>
      <c r="AE1738">
        <v>100</v>
      </c>
      <c r="AF1738">
        <v>32.7259999999999</v>
      </c>
    </row>
    <row r="1739" spans="27:32">
      <c r="AA1739" t="s">
        <v>954</v>
      </c>
      <c r="AC1739">
        <v>236</v>
      </c>
      <c r="AD1739">
        <v>519.99999999999704</v>
      </c>
      <c r="AE1739">
        <v>100</v>
      </c>
      <c r="AF1739">
        <v>32.733999999999902</v>
      </c>
    </row>
    <row r="1740" spans="27:32">
      <c r="AA1740" t="s">
        <v>954</v>
      </c>
      <c r="AC1740">
        <v>237</v>
      </c>
      <c r="AD1740">
        <v>520.09999999999695</v>
      </c>
      <c r="AE1740">
        <v>100</v>
      </c>
      <c r="AF1740">
        <v>32.741999999999898</v>
      </c>
    </row>
    <row r="1741" spans="27:32">
      <c r="AA1741" t="s">
        <v>954</v>
      </c>
      <c r="AC1741">
        <v>238</v>
      </c>
      <c r="AD1741">
        <v>520.19999999999698</v>
      </c>
      <c r="AE1741">
        <v>100</v>
      </c>
      <c r="AF1741">
        <v>32.749999999999901</v>
      </c>
    </row>
    <row r="1742" spans="27:32">
      <c r="AA1742" t="s">
        <v>954</v>
      </c>
      <c r="AC1742">
        <v>239</v>
      </c>
      <c r="AD1742">
        <v>520.299999999997</v>
      </c>
      <c r="AE1742">
        <v>100</v>
      </c>
      <c r="AF1742">
        <v>32.757999999999903</v>
      </c>
    </row>
    <row r="1743" spans="27:32">
      <c r="AA1743" t="s">
        <v>954</v>
      </c>
      <c r="AC1743">
        <v>240</v>
      </c>
      <c r="AD1743">
        <v>520.39999999999702</v>
      </c>
      <c r="AE1743">
        <v>100</v>
      </c>
      <c r="AF1743">
        <v>32.765999999999899</v>
      </c>
    </row>
    <row r="1744" spans="27:32">
      <c r="AA1744" t="s">
        <v>954</v>
      </c>
      <c r="AC1744">
        <v>241</v>
      </c>
      <c r="AD1744">
        <v>520.49999999999704</v>
      </c>
      <c r="AE1744">
        <v>100</v>
      </c>
      <c r="AF1744">
        <v>32.773999999999901</v>
      </c>
    </row>
    <row r="1745" spans="27:32">
      <c r="AA1745" t="s">
        <v>954</v>
      </c>
      <c r="AC1745">
        <v>242</v>
      </c>
      <c r="AD1745">
        <v>520.59999999999695</v>
      </c>
      <c r="AE1745">
        <v>100</v>
      </c>
      <c r="AF1745">
        <v>32.781999999999897</v>
      </c>
    </row>
    <row r="1746" spans="27:32">
      <c r="AA1746" t="s">
        <v>954</v>
      </c>
      <c r="AC1746">
        <v>243</v>
      </c>
      <c r="AD1746">
        <v>520.69999999999698</v>
      </c>
      <c r="AE1746">
        <v>100</v>
      </c>
      <c r="AF1746">
        <v>32.7899999999999</v>
      </c>
    </row>
    <row r="1747" spans="27:32">
      <c r="AA1747" t="s">
        <v>954</v>
      </c>
      <c r="AC1747">
        <v>244</v>
      </c>
      <c r="AD1747">
        <v>520.799999999997</v>
      </c>
      <c r="AE1747">
        <v>100</v>
      </c>
      <c r="AF1747">
        <v>32.798000000000002</v>
      </c>
    </row>
    <row r="1748" spans="27:32">
      <c r="AA1748" t="s">
        <v>954</v>
      </c>
      <c r="AC1748">
        <v>245</v>
      </c>
      <c r="AD1748">
        <v>520.89999999999702</v>
      </c>
      <c r="AE1748">
        <v>100</v>
      </c>
      <c r="AF1748">
        <v>32.805999999999997</v>
      </c>
    </row>
    <row r="1749" spans="27:32">
      <c r="AA1749" t="s">
        <v>954</v>
      </c>
      <c r="AC1749">
        <v>246</v>
      </c>
      <c r="AD1749">
        <v>520.99999999999704</v>
      </c>
      <c r="AE1749">
        <v>100</v>
      </c>
      <c r="AF1749">
        <v>32.814</v>
      </c>
    </row>
    <row r="1750" spans="27:32">
      <c r="AA1750" t="s">
        <v>954</v>
      </c>
      <c r="AC1750">
        <v>247</v>
      </c>
      <c r="AD1750">
        <v>521.09999999999604</v>
      </c>
      <c r="AE1750">
        <v>100</v>
      </c>
      <c r="AF1750">
        <v>32.822000000000003</v>
      </c>
    </row>
    <row r="1751" spans="27:32">
      <c r="AA1751" t="s">
        <v>954</v>
      </c>
      <c r="AC1751">
        <v>248</v>
      </c>
      <c r="AD1751">
        <v>521.19999999999595</v>
      </c>
      <c r="AE1751">
        <v>100</v>
      </c>
      <c r="AF1751">
        <v>32.83</v>
      </c>
    </row>
    <row r="1752" spans="27:32">
      <c r="AA1752" t="s">
        <v>954</v>
      </c>
      <c r="AC1752">
        <v>249</v>
      </c>
      <c r="AD1752">
        <v>521.29999999999598</v>
      </c>
      <c r="AE1752">
        <v>100</v>
      </c>
      <c r="AF1752">
        <v>32.838000000000001</v>
      </c>
    </row>
    <row r="1753" spans="27:32">
      <c r="AA1753" t="s">
        <v>954</v>
      </c>
      <c r="AC1753">
        <v>250</v>
      </c>
      <c r="AD1753">
        <v>521.399999999996</v>
      </c>
      <c r="AE1753">
        <v>100</v>
      </c>
      <c r="AF1753">
        <v>32.845999999999997</v>
      </c>
    </row>
    <row r="1754" spans="27:32">
      <c r="AA1754" t="s">
        <v>954</v>
      </c>
      <c r="AC1754">
        <v>251</v>
      </c>
      <c r="AD1754">
        <v>521.49999999999602</v>
      </c>
      <c r="AE1754">
        <v>100</v>
      </c>
      <c r="AF1754">
        <v>32.853999999999999</v>
      </c>
    </row>
    <row r="1755" spans="27:32">
      <c r="AA1755" t="s">
        <v>954</v>
      </c>
      <c r="AC1755">
        <v>252</v>
      </c>
      <c r="AD1755">
        <v>521.59999999999604</v>
      </c>
      <c r="AE1755">
        <v>100</v>
      </c>
      <c r="AF1755">
        <v>32.862000000000002</v>
      </c>
    </row>
    <row r="1756" spans="27:32">
      <c r="AA1756" t="s">
        <v>954</v>
      </c>
      <c r="AC1756">
        <v>253</v>
      </c>
      <c r="AD1756">
        <v>521.69999999999595</v>
      </c>
      <c r="AE1756">
        <v>100</v>
      </c>
      <c r="AF1756">
        <v>32.869999999999997</v>
      </c>
    </row>
    <row r="1757" spans="27:32">
      <c r="AA1757" t="s">
        <v>954</v>
      </c>
      <c r="AC1757">
        <v>254</v>
      </c>
      <c r="AD1757">
        <v>521.79999999999598</v>
      </c>
      <c r="AE1757">
        <v>100</v>
      </c>
      <c r="AF1757">
        <v>32.878</v>
      </c>
    </row>
    <row r="1758" spans="27:32">
      <c r="AA1758" t="s">
        <v>954</v>
      </c>
      <c r="AC1758">
        <v>255</v>
      </c>
      <c r="AD1758">
        <v>521.899999999996</v>
      </c>
      <c r="AE1758">
        <v>100</v>
      </c>
      <c r="AF1758">
        <v>32.886000000000003</v>
      </c>
    </row>
    <row r="1759" spans="27:32">
      <c r="AA1759" t="s">
        <v>954</v>
      </c>
      <c r="AC1759">
        <v>256</v>
      </c>
      <c r="AD1759">
        <v>521.99999999999602</v>
      </c>
      <c r="AE1759">
        <v>100</v>
      </c>
      <c r="AF1759">
        <v>32.893999999999998</v>
      </c>
    </row>
    <row r="1760" spans="27:32">
      <c r="AA1760" t="s">
        <v>954</v>
      </c>
      <c r="AC1760">
        <v>257</v>
      </c>
      <c r="AD1760">
        <v>522.09999999999604</v>
      </c>
      <c r="AE1760">
        <v>100</v>
      </c>
      <c r="AF1760">
        <v>32.902000000000001</v>
      </c>
    </row>
    <row r="1761" spans="27:32">
      <c r="AA1761" t="s">
        <v>954</v>
      </c>
      <c r="AC1761">
        <v>258</v>
      </c>
      <c r="AD1761">
        <v>522.19999999999504</v>
      </c>
      <c r="AE1761">
        <v>100</v>
      </c>
      <c r="AF1761">
        <v>32.909999999999997</v>
      </c>
    </row>
    <row r="1762" spans="27:32">
      <c r="AA1762" t="s">
        <v>954</v>
      </c>
      <c r="AC1762">
        <v>259</v>
      </c>
      <c r="AD1762">
        <v>522.29999999999495</v>
      </c>
      <c r="AE1762">
        <v>100</v>
      </c>
      <c r="AF1762">
        <v>32.917999999999999</v>
      </c>
    </row>
    <row r="1763" spans="27:32">
      <c r="AA1763" t="s">
        <v>954</v>
      </c>
      <c r="AC1763">
        <v>260</v>
      </c>
      <c r="AD1763">
        <v>522.39999999999498</v>
      </c>
      <c r="AE1763">
        <v>100</v>
      </c>
      <c r="AF1763">
        <v>32.926000000000002</v>
      </c>
    </row>
    <row r="1764" spans="27:32">
      <c r="AA1764" t="s">
        <v>954</v>
      </c>
      <c r="AC1764">
        <v>261</v>
      </c>
      <c r="AD1764">
        <v>522.499999999995</v>
      </c>
      <c r="AE1764">
        <v>100</v>
      </c>
      <c r="AF1764">
        <v>32.933999999999997</v>
      </c>
    </row>
    <row r="1765" spans="27:32">
      <c r="AA1765" t="s">
        <v>954</v>
      </c>
      <c r="AC1765">
        <v>262</v>
      </c>
      <c r="AD1765">
        <v>522.59999999999502</v>
      </c>
      <c r="AE1765">
        <v>100</v>
      </c>
      <c r="AF1765">
        <v>32.942</v>
      </c>
    </row>
    <row r="1766" spans="27:32">
      <c r="AA1766" t="s">
        <v>954</v>
      </c>
      <c r="AC1766">
        <v>263</v>
      </c>
      <c r="AD1766">
        <v>522.69999999999504</v>
      </c>
      <c r="AE1766">
        <v>100</v>
      </c>
      <c r="AF1766">
        <v>32.950000000000003</v>
      </c>
    </row>
    <row r="1767" spans="27:32">
      <c r="AA1767" t="s">
        <v>954</v>
      </c>
      <c r="AC1767">
        <v>264</v>
      </c>
      <c r="AD1767">
        <v>522.79999999999495</v>
      </c>
      <c r="AE1767">
        <v>100</v>
      </c>
      <c r="AF1767">
        <v>32.999999998283997</v>
      </c>
    </row>
    <row r="1768" spans="27:32">
      <c r="AA1768" t="s">
        <v>954</v>
      </c>
      <c r="AC1768">
        <v>265</v>
      </c>
      <c r="AD1768">
        <v>522.89999999999498</v>
      </c>
      <c r="AE1768">
        <v>100</v>
      </c>
      <c r="AF1768">
        <v>32.649999998326898</v>
      </c>
    </row>
    <row r="1769" spans="27:32">
      <c r="AA1769" t="s">
        <v>954</v>
      </c>
      <c r="AC1769">
        <v>266</v>
      </c>
      <c r="AD1769">
        <v>522.999999999995</v>
      </c>
      <c r="AE1769">
        <v>100</v>
      </c>
      <c r="AF1769">
        <v>32.299999998369799</v>
      </c>
    </row>
    <row r="1770" spans="27:32">
      <c r="AA1770" t="s">
        <v>954</v>
      </c>
      <c r="AC1770">
        <v>267</v>
      </c>
      <c r="AD1770">
        <v>523.09999999999502</v>
      </c>
      <c r="AE1770">
        <v>100</v>
      </c>
      <c r="AF1770">
        <v>31.9499999984127</v>
      </c>
    </row>
    <row r="1771" spans="27:32">
      <c r="AA1771" t="s">
        <v>954</v>
      </c>
      <c r="AC1771">
        <v>268</v>
      </c>
      <c r="AD1771">
        <v>523.19999999999504</v>
      </c>
      <c r="AE1771">
        <v>100</v>
      </c>
      <c r="AF1771">
        <v>31.599999998455601</v>
      </c>
    </row>
    <row r="1772" spans="27:32">
      <c r="AA1772" t="s">
        <v>954</v>
      </c>
      <c r="AC1772">
        <v>269</v>
      </c>
      <c r="AD1772">
        <v>523.29999999999495</v>
      </c>
      <c r="AE1772">
        <v>100</v>
      </c>
      <c r="AF1772">
        <v>31.249999998498499</v>
      </c>
    </row>
    <row r="1773" spans="27:32">
      <c r="AA1773" t="s">
        <v>954</v>
      </c>
      <c r="AC1773">
        <v>270</v>
      </c>
      <c r="AD1773">
        <v>523.39999999999498</v>
      </c>
      <c r="AE1773">
        <v>100</v>
      </c>
      <c r="AF1773">
        <v>30.8999999985414</v>
      </c>
    </row>
    <row r="1774" spans="27:32">
      <c r="AA1774" t="s">
        <v>954</v>
      </c>
      <c r="AC1774">
        <v>271</v>
      </c>
      <c r="AD1774">
        <v>523.499999999995</v>
      </c>
      <c r="AE1774">
        <v>100</v>
      </c>
      <c r="AF1774">
        <v>30.549999998584301</v>
      </c>
    </row>
    <row r="1775" spans="27:32">
      <c r="AA1775" t="s">
        <v>954</v>
      </c>
      <c r="AC1775">
        <v>272</v>
      </c>
      <c r="AD1775">
        <v>523.59999999999502</v>
      </c>
      <c r="AE1775">
        <v>100</v>
      </c>
      <c r="AF1775">
        <v>30.199999998627199</v>
      </c>
    </row>
    <row r="1776" spans="27:32">
      <c r="AA1776" t="s">
        <v>954</v>
      </c>
      <c r="AC1776">
        <v>273</v>
      </c>
      <c r="AD1776">
        <v>523.69999999999504</v>
      </c>
      <c r="AE1776">
        <v>100</v>
      </c>
      <c r="AF1776">
        <v>29.8499999986701</v>
      </c>
    </row>
    <row r="1777" spans="27:32">
      <c r="AA1777" t="s">
        <v>954</v>
      </c>
      <c r="AC1777">
        <v>274</v>
      </c>
      <c r="AD1777">
        <v>523.79999999999495</v>
      </c>
      <c r="AE1777">
        <v>100</v>
      </c>
      <c r="AF1777">
        <v>29.499999998713001</v>
      </c>
    </row>
    <row r="1778" spans="27:32">
      <c r="AA1778" t="s">
        <v>954</v>
      </c>
      <c r="AC1778">
        <v>275</v>
      </c>
      <c r="AD1778">
        <v>523.89999999999498</v>
      </c>
      <c r="AE1778">
        <v>100</v>
      </c>
      <c r="AF1778">
        <v>29.149999998755899</v>
      </c>
    </row>
    <row r="1779" spans="27:32">
      <c r="AA1779" t="s">
        <v>954</v>
      </c>
      <c r="AC1779">
        <v>276</v>
      </c>
      <c r="AD1779">
        <v>523.999999999995</v>
      </c>
      <c r="AE1779">
        <v>100</v>
      </c>
      <c r="AF1779">
        <v>28.7999999987988</v>
      </c>
    </row>
    <row r="1780" spans="27:32">
      <c r="AA1780" t="s">
        <v>954</v>
      </c>
      <c r="AC1780">
        <v>277</v>
      </c>
      <c r="AD1780">
        <v>524.09999999999502</v>
      </c>
      <c r="AE1780">
        <v>100</v>
      </c>
      <c r="AF1780">
        <v>28.449999998841701</v>
      </c>
    </row>
    <row r="1781" spans="27:32">
      <c r="AA1781" t="s">
        <v>954</v>
      </c>
      <c r="AC1781">
        <v>278</v>
      </c>
      <c r="AD1781">
        <v>524.19999999999504</v>
      </c>
      <c r="AE1781">
        <v>100</v>
      </c>
      <c r="AF1781">
        <v>28.099999998884599</v>
      </c>
    </row>
    <row r="1782" spans="27:32">
      <c r="AA1782" t="s">
        <v>954</v>
      </c>
      <c r="AC1782">
        <v>279</v>
      </c>
      <c r="AD1782">
        <v>524.29999999999495</v>
      </c>
      <c r="AE1782">
        <v>100</v>
      </c>
      <c r="AF1782">
        <v>27.7499999989275</v>
      </c>
    </row>
    <row r="1783" spans="27:32">
      <c r="AA1783" t="s">
        <v>954</v>
      </c>
      <c r="AC1783">
        <v>280</v>
      </c>
      <c r="AD1783">
        <v>524.39999999999498</v>
      </c>
      <c r="AE1783">
        <v>100</v>
      </c>
      <c r="AF1783">
        <v>27.399999998970401</v>
      </c>
    </row>
    <row r="1784" spans="27:32">
      <c r="AA1784" t="s">
        <v>954</v>
      </c>
      <c r="AC1784">
        <v>281</v>
      </c>
      <c r="AD1784">
        <v>524.499999999995</v>
      </c>
      <c r="AE1784">
        <v>100</v>
      </c>
      <c r="AF1784">
        <v>27.049999999013298</v>
      </c>
    </row>
    <row r="1785" spans="27:32">
      <c r="AA1785" t="s">
        <v>954</v>
      </c>
      <c r="AC1785">
        <v>282</v>
      </c>
      <c r="AD1785">
        <v>524.59999999999502</v>
      </c>
      <c r="AE1785">
        <v>100</v>
      </c>
      <c r="AF1785">
        <v>26.6999999990562</v>
      </c>
    </row>
    <row r="1786" spans="27:32">
      <c r="AA1786" t="s">
        <v>954</v>
      </c>
      <c r="AC1786">
        <v>283</v>
      </c>
      <c r="AD1786">
        <v>524.69999999999504</v>
      </c>
      <c r="AE1786">
        <v>100</v>
      </c>
      <c r="AF1786">
        <v>26.349999999099101</v>
      </c>
    </row>
    <row r="1787" spans="27:32">
      <c r="AA1787" t="s">
        <v>954</v>
      </c>
      <c r="AC1787">
        <v>284</v>
      </c>
      <c r="AD1787">
        <v>524.79999999999598</v>
      </c>
      <c r="AE1787">
        <v>100</v>
      </c>
      <c r="AF1787">
        <v>25.999999999141998</v>
      </c>
    </row>
    <row r="1788" spans="27:32">
      <c r="AA1788" t="s">
        <v>954</v>
      </c>
      <c r="AC1788">
        <v>285</v>
      </c>
      <c r="AD1788">
        <v>524.899999999996</v>
      </c>
      <c r="AE1788">
        <v>100</v>
      </c>
      <c r="AF1788">
        <v>25.649999999184899</v>
      </c>
    </row>
    <row r="1789" spans="27:32">
      <c r="AA1789" t="s">
        <v>954</v>
      </c>
      <c r="AC1789">
        <v>286</v>
      </c>
      <c r="AD1789">
        <v>524.99999999999602</v>
      </c>
      <c r="AE1789">
        <v>100</v>
      </c>
      <c r="AF1789">
        <v>25.299999999227801</v>
      </c>
    </row>
    <row r="1790" spans="27:32">
      <c r="AA1790" t="s">
        <v>954</v>
      </c>
      <c r="AC1790">
        <v>287</v>
      </c>
      <c r="AD1790">
        <v>525.09999999999604</v>
      </c>
      <c r="AE1790">
        <v>100</v>
      </c>
      <c r="AF1790">
        <v>24.949999999270698</v>
      </c>
    </row>
    <row r="1791" spans="27:32">
      <c r="AA1791" t="s">
        <v>954</v>
      </c>
      <c r="AC1791">
        <v>288</v>
      </c>
      <c r="AD1791">
        <v>525.19999999999595</v>
      </c>
      <c r="AE1791">
        <v>100</v>
      </c>
      <c r="AF1791">
        <v>24.599999999313599</v>
      </c>
    </row>
    <row r="1792" spans="27:32">
      <c r="AA1792" t="s">
        <v>954</v>
      </c>
      <c r="AC1792">
        <v>289</v>
      </c>
      <c r="AD1792">
        <v>525.29999999999598</v>
      </c>
      <c r="AE1792">
        <v>100</v>
      </c>
      <c r="AF1792">
        <v>24.249999999356501</v>
      </c>
    </row>
    <row r="1793" spans="27:32">
      <c r="AA1793" t="s">
        <v>954</v>
      </c>
      <c r="AC1793">
        <v>290</v>
      </c>
      <c r="AD1793">
        <v>525.399999999996</v>
      </c>
      <c r="AE1793">
        <v>100</v>
      </c>
      <c r="AF1793">
        <v>23.899999999399402</v>
      </c>
    </row>
    <row r="1794" spans="27:32">
      <c r="AA1794" t="s">
        <v>954</v>
      </c>
      <c r="AC1794">
        <v>291</v>
      </c>
      <c r="AD1794">
        <v>525.49999999999602</v>
      </c>
      <c r="AE1794">
        <v>100</v>
      </c>
      <c r="AF1794">
        <v>23.549999999442299</v>
      </c>
    </row>
    <row r="1795" spans="27:32">
      <c r="AA1795" t="s">
        <v>954</v>
      </c>
      <c r="AC1795">
        <v>292</v>
      </c>
      <c r="AD1795">
        <v>525.59999999999604</v>
      </c>
      <c r="AE1795">
        <v>100</v>
      </c>
      <c r="AF1795">
        <v>23.1999999994852</v>
      </c>
    </row>
    <row r="1796" spans="27:32">
      <c r="AA1796" t="s">
        <v>954</v>
      </c>
      <c r="AC1796">
        <v>293</v>
      </c>
      <c r="AD1796">
        <v>525.69999999999595</v>
      </c>
      <c r="AE1796">
        <v>100</v>
      </c>
      <c r="AF1796">
        <v>22.849999999528102</v>
      </c>
    </row>
    <row r="1797" spans="27:32">
      <c r="AA1797" t="s">
        <v>954</v>
      </c>
      <c r="AC1797">
        <v>294</v>
      </c>
      <c r="AD1797">
        <v>525.79999999999598</v>
      </c>
      <c r="AE1797">
        <v>100</v>
      </c>
      <c r="AF1797">
        <v>22.499999999570999</v>
      </c>
    </row>
    <row r="1798" spans="27:32">
      <c r="AA1798" t="s">
        <v>954</v>
      </c>
      <c r="AC1798">
        <v>295</v>
      </c>
      <c r="AD1798">
        <v>525.899999999996</v>
      </c>
      <c r="AE1798">
        <v>100</v>
      </c>
      <c r="AF1798">
        <v>22.1499999996139</v>
      </c>
    </row>
    <row r="1799" spans="27:32">
      <c r="AA1799" t="s">
        <v>954</v>
      </c>
      <c r="AC1799">
        <v>296</v>
      </c>
      <c r="AD1799">
        <v>525.99999999999602</v>
      </c>
      <c r="AE1799">
        <v>100</v>
      </c>
      <c r="AF1799">
        <v>21.799999999656801</v>
      </c>
    </row>
    <row r="1800" spans="27:32">
      <c r="AA1800" t="s">
        <v>954</v>
      </c>
      <c r="AC1800">
        <v>297</v>
      </c>
      <c r="AD1800">
        <v>526.09999999999604</v>
      </c>
      <c r="AE1800">
        <v>100</v>
      </c>
      <c r="AF1800">
        <v>21.449999999699699</v>
      </c>
    </row>
    <row r="1801" spans="27:32">
      <c r="AA1801" t="s">
        <v>954</v>
      </c>
      <c r="AC1801">
        <v>298</v>
      </c>
      <c r="AD1801">
        <v>526.19999999999595</v>
      </c>
      <c r="AE1801">
        <v>100</v>
      </c>
      <c r="AF1801">
        <v>21.0999999997426</v>
      </c>
    </row>
    <row r="1802" spans="27:32">
      <c r="AA1802" t="s">
        <v>954</v>
      </c>
      <c r="AC1802">
        <v>299</v>
      </c>
      <c r="AD1802">
        <v>526.29999999999598</v>
      </c>
      <c r="AE1802">
        <v>100</v>
      </c>
      <c r="AF1802">
        <v>20.749999999785501</v>
      </c>
    </row>
    <row r="1803" spans="27:32">
      <c r="AA1803" t="s">
        <v>954</v>
      </c>
      <c r="AC1803">
        <v>300</v>
      </c>
      <c r="AD1803">
        <v>526.399999999996</v>
      </c>
      <c r="AE1803">
        <v>100</v>
      </c>
      <c r="AF1803">
        <v>20.399999999828399</v>
      </c>
    </row>
    <row r="1804" spans="27:32">
      <c r="AA1804" t="s">
        <v>954</v>
      </c>
      <c r="AC1804">
        <v>301</v>
      </c>
      <c r="AD1804">
        <v>526.49999999999602</v>
      </c>
      <c r="AE1804">
        <v>100</v>
      </c>
      <c r="AF1804">
        <v>20.0499999998713</v>
      </c>
    </row>
    <row r="1805" spans="27:32">
      <c r="AA1805" t="s">
        <v>954</v>
      </c>
      <c r="AC1805">
        <v>302</v>
      </c>
      <c r="AD1805">
        <v>526.59999999999604</v>
      </c>
      <c r="AE1805">
        <v>100</v>
      </c>
      <c r="AF1805">
        <v>19.699999999914201</v>
      </c>
    </row>
    <row r="1806" spans="27:32">
      <c r="AA1806" t="s">
        <v>954</v>
      </c>
      <c r="AC1806">
        <v>303</v>
      </c>
      <c r="AD1806">
        <v>526.69999999999595</v>
      </c>
      <c r="AE1806">
        <v>100</v>
      </c>
      <c r="AF1806">
        <v>19.349999999957099</v>
      </c>
    </row>
    <row r="1807" spans="27:32">
      <c r="AA1807" t="s">
        <v>954</v>
      </c>
      <c r="AC1807">
        <v>304</v>
      </c>
      <c r="AD1807">
        <v>526.79999999999598</v>
      </c>
      <c r="AE1807">
        <v>100</v>
      </c>
      <c r="AF1807">
        <v>19</v>
      </c>
    </row>
    <row r="1808" spans="27:32">
      <c r="AA1808" t="s">
        <v>954</v>
      </c>
      <c r="AC1808">
        <v>305</v>
      </c>
      <c r="AD1808">
        <v>526.899999999996</v>
      </c>
      <c r="AE1808">
        <v>100</v>
      </c>
      <c r="AF1808">
        <v>18.650000000042901</v>
      </c>
    </row>
    <row r="1809" spans="27:33">
      <c r="AA1809" t="s">
        <v>954</v>
      </c>
      <c r="AC1809">
        <v>306</v>
      </c>
      <c r="AD1809">
        <v>526.99999999999602</v>
      </c>
      <c r="AE1809">
        <v>100</v>
      </c>
      <c r="AF1809">
        <v>18.6000000000436</v>
      </c>
      <c r="AG1809">
        <v>1.7000000000000001E-2</v>
      </c>
    </row>
    <row r="1810" spans="27:33">
      <c r="AA1810" t="s">
        <v>954</v>
      </c>
      <c r="AC1810">
        <v>307</v>
      </c>
      <c r="AD1810">
        <v>527.09999999999604</v>
      </c>
      <c r="AE1810">
        <v>100</v>
      </c>
      <c r="AF1810">
        <v>18.550000000044299</v>
      </c>
    </row>
    <row r="1811" spans="27:33">
      <c r="AA1811" t="s">
        <v>954</v>
      </c>
      <c r="AC1811">
        <v>308</v>
      </c>
      <c r="AD1811">
        <v>527.19999999999595</v>
      </c>
      <c r="AE1811">
        <v>100</v>
      </c>
      <c r="AF1811">
        <v>18.500000000044999</v>
      </c>
    </row>
    <row r="1812" spans="27:33">
      <c r="AA1812" t="s">
        <v>954</v>
      </c>
      <c r="AC1812">
        <v>309</v>
      </c>
      <c r="AD1812">
        <v>527.29999999999598</v>
      </c>
      <c r="AE1812">
        <v>100</v>
      </c>
      <c r="AF1812">
        <v>18.450000000045701</v>
      </c>
    </row>
    <row r="1813" spans="27:33">
      <c r="AA1813" t="s">
        <v>954</v>
      </c>
      <c r="AC1813">
        <v>310</v>
      </c>
      <c r="AD1813">
        <v>527.399999999996</v>
      </c>
      <c r="AE1813">
        <v>100</v>
      </c>
      <c r="AF1813">
        <v>18.400000000046401</v>
      </c>
    </row>
    <row r="1814" spans="27:33">
      <c r="AA1814" t="s">
        <v>954</v>
      </c>
      <c r="AC1814">
        <v>311</v>
      </c>
      <c r="AD1814">
        <v>527.49999999999602</v>
      </c>
      <c r="AE1814">
        <v>100</v>
      </c>
      <c r="AF1814">
        <v>18.3500000000471</v>
      </c>
    </row>
    <row r="1815" spans="27:33">
      <c r="AA1815" t="s">
        <v>954</v>
      </c>
      <c r="AC1815">
        <v>312</v>
      </c>
      <c r="AD1815">
        <v>527.59999999999604</v>
      </c>
      <c r="AE1815">
        <v>100</v>
      </c>
      <c r="AF1815">
        <v>18.300000000047799</v>
      </c>
    </row>
    <row r="1816" spans="27:33">
      <c r="AA1816" t="s">
        <v>954</v>
      </c>
      <c r="AC1816">
        <v>313</v>
      </c>
      <c r="AD1816">
        <v>527.69999999999595</v>
      </c>
      <c r="AE1816">
        <v>100</v>
      </c>
      <c r="AF1816">
        <v>18.250000000048502</v>
      </c>
    </row>
    <row r="1817" spans="27:33">
      <c r="AA1817" t="s">
        <v>954</v>
      </c>
      <c r="AC1817">
        <v>314</v>
      </c>
      <c r="AD1817">
        <v>527.79999999999598</v>
      </c>
      <c r="AE1817">
        <v>100</v>
      </c>
      <c r="AF1817">
        <v>18.200000000049201</v>
      </c>
    </row>
    <row r="1818" spans="27:33">
      <c r="AA1818" t="s">
        <v>954</v>
      </c>
      <c r="AC1818">
        <v>315</v>
      </c>
      <c r="AD1818">
        <v>527.899999999996</v>
      </c>
      <c r="AE1818">
        <v>100</v>
      </c>
      <c r="AF1818">
        <v>18.1500000000499</v>
      </c>
    </row>
    <row r="1819" spans="27:33">
      <c r="AA1819" t="s">
        <v>954</v>
      </c>
      <c r="AC1819">
        <v>316</v>
      </c>
      <c r="AD1819">
        <v>527.99999999999602</v>
      </c>
      <c r="AE1819">
        <v>100</v>
      </c>
      <c r="AF1819">
        <v>18.100000000050599</v>
      </c>
    </row>
    <row r="1820" spans="27:33">
      <c r="AA1820" t="s">
        <v>954</v>
      </c>
      <c r="AC1820">
        <v>317</v>
      </c>
      <c r="AD1820">
        <v>528.09999999999604</v>
      </c>
      <c r="AE1820">
        <v>100</v>
      </c>
      <c r="AF1820">
        <v>18.050000000051298</v>
      </c>
    </row>
    <row r="1821" spans="27:33">
      <c r="AA1821" t="s">
        <v>954</v>
      </c>
      <c r="AC1821">
        <v>318</v>
      </c>
      <c r="AD1821">
        <v>528.19999999999595</v>
      </c>
      <c r="AE1821">
        <v>100</v>
      </c>
      <c r="AF1821">
        <v>18.000000000052001</v>
      </c>
    </row>
    <row r="1822" spans="27:33">
      <c r="AA1822" t="s">
        <v>954</v>
      </c>
      <c r="AC1822">
        <v>319</v>
      </c>
      <c r="AD1822">
        <v>528.29999999999598</v>
      </c>
      <c r="AE1822">
        <v>100</v>
      </c>
      <c r="AF1822">
        <v>17.9500000000527</v>
      </c>
    </row>
    <row r="1823" spans="27:33">
      <c r="AA1823" t="s">
        <v>954</v>
      </c>
      <c r="AC1823">
        <v>320</v>
      </c>
      <c r="AD1823">
        <v>528.399999999996</v>
      </c>
      <c r="AE1823">
        <v>100</v>
      </c>
      <c r="AF1823">
        <v>17.900000000053399</v>
      </c>
    </row>
    <row r="1824" spans="27:33">
      <c r="AA1824" t="s">
        <v>954</v>
      </c>
      <c r="AC1824">
        <v>321</v>
      </c>
      <c r="AD1824">
        <v>528.49999999999602</v>
      </c>
      <c r="AE1824">
        <v>100</v>
      </c>
      <c r="AF1824">
        <v>17.850000000054099</v>
      </c>
    </row>
    <row r="1825" spans="27:32">
      <c r="AA1825" t="s">
        <v>954</v>
      </c>
      <c r="AC1825">
        <v>322</v>
      </c>
      <c r="AD1825">
        <v>528.59999999999604</v>
      </c>
      <c r="AE1825">
        <v>100</v>
      </c>
      <c r="AF1825">
        <v>17.800000000054801</v>
      </c>
    </row>
    <row r="1826" spans="27:32">
      <c r="AA1826" t="s">
        <v>954</v>
      </c>
      <c r="AC1826">
        <v>323</v>
      </c>
      <c r="AD1826">
        <v>528.69999999999595</v>
      </c>
      <c r="AE1826">
        <v>100</v>
      </c>
      <c r="AF1826">
        <v>17.7500000000555</v>
      </c>
    </row>
    <row r="1827" spans="27:32">
      <c r="AA1827" t="s">
        <v>954</v>
      </c>
      <c r="AC1827">
        <v>324</v>
      </c>
      <c r="AD1827">
        <v>528.79999999999598</v>
      </c>
      <c r="AE1827">
        <v>100</v>
      </c>
      <c r="AF1827">
        <v>17.7000000000562</v>
      </c>
    </row>
    <row r="1828" spans="27:32">
      <c r="AA1828" t="s">
        <v>954</v>
      </c>
      <c r="AC1828">
        <v>325</v>
      </c>
      <c r="AD1828">
        <v>528.899999999996</v>
      </c>
      <c r="AE1828">
        <v>100</v>
      </c>
      <c r="AF1828">
        <v>17.650000000056899</v>
      </c>
    </row>
    <row r="1829" spans="27:32">
      <c r="AA1829" t="s">
        <v>954</v>
      </c>
      <c r="AC1829">
        <v>326</v>
      </c>
      <c r="AD1829">
        <v>528.99999999999602</v>
      </c>
      <c r="AE1829">
        <v>100</v>
      </c>
      <c r="AF1829">
        <v>17.600000000057602</v>
      </c>
    </row>
    <row r="1830" spans="27:32">
      <c r="AA1830" t="s">
        <v>954</v>
      </c>
      <c r="AC1830">
        <v>327</v>
      </c>
      <c r="AD1830">
        <v>529.09999999999604</v>
      </c>
      <c r="AE1830">
        <v>100</v>
      </c>
      <c r="AF1830">
        <v>17.550000000058301</v>
      </c>
    </row>
    <row r="1831" spans="27:32">
      <c r="AA1831" t="s">
        <v>954</v>
      </c>
      <c r="AC1831">
        <v>328</v>
      </c>
      <c r="AD1831">
        <v>529.19999999999698</v>
      </c>
      <c r="AE1831">
        <v>100</v>
      </c>
      <c r="AF1831">
        <v>17.500000000059</v>
      </c>
    </row>
    <row r="1832" spans="27:32">
      <c r="AA1832" t="s">
        <v>954</v>
      </c>
      <c r="AC1832">
        <v>329</v>
      </c>
      <c r="AD1832">
        <v>529.299999999997</v>
      </c>
      <c r="AE1832">
        <v>100</v>
      </c>
      <c r="AF1832">
        <v>17.450000000059699</v>
      </c>
    </row>
    <row r="1833" spans="27:32">
      <c r="AA1833" t="s">
        <v>954</v>
      </c>
      <c r="AC1833">
        <v>330</v>
      </c>
      <c r="AD1833">
        <v>529.39999999999702</v>
      </c>
      <c r="AE1833">
        <v>100</v>
      </c>
      <c r="AF1833">
        <v>17.400000000060398</v>
      </c>
    </row>
    <row r="1834" spans="27:32">
      <c r="AA1834" t="s">
        <v>954</v>
      </c>
      <c r="AC1834">
        <v>331</v>
      </c>
      <c r="AD1834">
        <v>529.49999999999704</v>
      </c>
      <c r="AE1834">
        <v>100</v>
      </c>
      <c r="AF1834">
        <v>17.350000000061101</v>
      </c>
    </row>
    <row r="1835" spans="27:32">
      <c r="AA1835" t="s">
        <v>954</v>
      </c>
      <c r="AC1835">
        <v>332</v>
      </c>
      <c r="AD1835">
        <v>529.59999999999695</v>
      </c>
      <c r="AE1835">
        <v>100</v>
      </c>
      <c r="AF1835">
        <v>17.3000000000618</v>
      </c>
    </row>
    <row r="1836" spans="27:32">
      <c r="AA1836" t="s">
        <v>954</v>
      </c>
      <c r="AC1836">
        <v>333</v>
      </c>
      <c r="AD1836">
        <v>529.69999999999698</v>
      </c>
      <c r="AE1836">
        <v>100</v>
      </c>
      <c r="AF1836">
        <v>17.250000000062499</v>
      </c>
    </row>
    <row r="1837" spans="27:32">
      <c r="AA1837" t="s">
        <v>954</v>
      </c>
      <c r="AC1837">
        <v>334</v>
      </c>
      <c r="AD1837">
        <v>529.799999999997</v>
      </c>
      <c r="AE1837">
        <v>100</v>
      </c>
      <c r="AF1837">
        <v>17.200000000063199</v>
      </c>
    </row>
    <row r="1838" spans="27:32">
      <c r="AA1838" t="s">
        <v>954</v>
      </c>
      <c r="AC1838">
        <v>335</v>
      </c>
      <c r="AD1838">
        <v>529.89999999999702</v>
      </c>
      <c r="AE1838">
        <v>100</v>
      </c>
      <c r="AF1838">
        <v>17.150000000063901</v>
      </c>
    </row>
    <row r="1839" spans="27:32">
      <c r="AA1839" t="s">
        <v>954</v>
      </c>
      <c r="AC1839">
        <v>336</v>
      </c>
      <c r="AD1839">
        <v>529.99999999999704</v>
      </c>
      <c r="AE1839">
        <v>100</v>
      </c>
      <c r="AF1839">
        <v>17.1000000000646</v>
      </c>
    </row>
    <row r="1840" spans="27:32">
      <c r="AA1840" t="s">
        <v>954</v>
      </c>
      <c r="AC1840">
        <v>337</v>
      </c>
      <c r="AD1840">
        <v>530.09999999999695</v>
      </c>
      <c r="AE1840">
        <v>100</v>
      </c>
      <c r="AF1840">
        <v>17.0500000000653</v>
      </c>
    </row>
    <row r="1841" spans="27:32">
      <c r="AA1841" t="s">
        <v>954</v>
      </c>
      <c r="AC1841">
        <v>338</v>
      </c>
      <c r="AD1841">
        <v>530.19999999999698</v>
      </c>
      <c r="AE1841">
        <v>100</v>
      </c>
      <c r="AF1841">
        <v>17.000000000065999</v>
      </c>
    </row>
    <row r="1842" spans="27:32">
      <c r="AA1842" t="s">
        <v>954</v>
      </c>
      <c r="AC1842">
        <v>339</v>
      </c>
      <c r="AD1842">
        <v>530.299999999997</v>
      </c>
      <c r="AE1842">
        <v>100</v>
      </c>
      <c r="AF1842">
        <v>16.950000000066701</v>
      </c>
    </row>
    <row r="1843" spans="27:32">
      <c r="AA1843" t="s">
        <v>954</v>
      </c>
      <c r="AC1843">
        <v>340</v>
      </c>
      <c r="AD1843">
        <v>530.39999999999702</v>
      </c>
      <c r="AE1843">
        <v>100</v>
      </c>
      <c r="AF1843">
        <v>16.9000000000675</v>
      </c>
    </row>
    <row r="1844" spans="27:32">
      <c r="AA1844" t="s">
        <v>954</v>
      </c>
      <c r="AC1844">
        <v>341</v>
      </c>
      <c r="AD1844">
        <v>530.49999999999704</v>
      </c>
      <c r="AE1844">
        <v>100</v>
      </c>
      <c r="AF1844">
        <v>16.8500000000681</v>
      </c>
    </row>
    <row r="1845" spans="27:32">
      <c r="AA1845" t="s">
        <v>954</v>
      </c>
      <c r="AC1845">
        <v>342</v>
      </c>
      <c r="AD1845">
        <v>530.59999999999695</v>
      </c>
      <c r="AE1845">
        <v>100</v>
      </c>
      <c r="AF1845">
        <v>16.800000000068799</v>
      </c>
    </row>
    <row r="1846" spans="27:32">
      <c r="AA1846" t="s">
        <v>954</v>
      </c>
      <c r="AC1846">
        <v>343</v>
      </c>
      <c r="AD1846">
        <v>530.69999999999698</v>
      </c>
      <c r="AE1846">
        <v>100</v>
      </c>
      <c r="AF1846">
        <v>16.750000000069502</v>
      </c>
    </row>
    <row r="1847" spans="27:32">
      <c r="AA1847" t="s">
        <v>954</v>
      </c>
      <c r="AC1847">
        <v>344</v>
      </c>
      <c r="AD1847">
        <v>530.799999999997</v>
      </c>
      <c r="AE1847">
        <v>100</v>
      </c>
      <c r="AF1847">
        <v>16.7000000000703</v>
      </c>
    </row>
    <row r="1848" spans="27:32">
      <c r="AA1848" t="s">
        <v>954</v>
      </c>
      <c r="AC1848">
        <v>345</v>
      </c>
      <c r="AD1848">
        <v>530.89999999999702</v>
      </c>
      <c r="AE1848">
        <v>100</v>
      </c>
      <c r="AF1848">
        <v>16.6500000000709</v>
      </c>
    </row>
    <row r="1849" spans="27:32">
      <c r="AA1849" t="s">
        <v>954</v>
      </c>
      <c r="AC1849">
        <v>346</v>
      </c>
      <c r="AD1849">
        <v>530.99999999999704</v>
      </c>
      <c r="AE1849">
        <v>100</v>
      </c>
      <c r="AF1849">
        <v>16.600000000071599</v>
      </c>
    </row>
    <row r="1850" spans="27:32">
      <c r="AA1850" t="s">
        <v>954</v>
      </c>
      <c r="AC1850">
        <v>347</v>
      </c>
      <c r="AD1850">
        <v>531.09999999999695</v>
      </c>
      <c r="AE1850">
        <v>100</v>
      </c>
      <c r="AF1850">
        <v>16.550000000072298</v>
      </c>
    </row>
    <row r="1851" spans="27:32">
      <c r="AA1851" t="s">
        <v>954</v>
      </c>
      <c r="AC1851">
        <v>348</v>
      </c>
      <c r="AD1851">
        <v>531.19999999999698</v>
      </c>
      <c r="AE1851">
        <v>100</v>
      </c>
      <c r="AF1851">
        <v>16.500000000073101</v>
      </c>
    </row>
    <row r="1852" spans="27:32">
      <c r="AA1852" t="s">
        <v>954</v>
      </c>
      <c r="AC1852">
        <v>349</v>
      </c>
      <c r="AD1852">
        <v>531.299999999997</v>
      </c>
      <c r="AE1852">
        <v>100</v>
      </c>
      <c r="AF1852">
        <v>16.4500000000738</v>
      </c>
    </row>
    <row r="1853" spans="27:32">
      <c r="AA1853" t="s">
        <v>954</v>
      </c>
      <c r="AC1853">
        <v>350</v>
      </c>
      <c r="AD1853">
        <v>531.39999999999702</v>
      </c>
      <c r="AE1853">
        <v>100</v>
      </c>
      <c r="AF1853">
        <v>16.400000000074499</v>
      </c>
    </row>
    <row r="1854" spans="27:32">
      <c r="AA1854" t="s">
        <v>954</v>
      </c>
      <c r="AC1854">
        <v>351</v>
      </c>
      <c r="AD1854">
        <v>531.49999999999704</v>
      </c>
      <c r="AE1854">
        <v>100</v>
      </c>
      <c r="AF1854">
        <v>16.350000000075202</v>
      </c>
    </row>
    <row r="1855" spans="27:32">
      <c r="AA1855" t="s">
        <v>954</v>
      </c>
      <c r="AC1855">
        <v>352</v>
      </c>
      <c r="AD1855">
        <v>531.59999999999695</v>
      </c>
      <c r="AE1855">
        <v>100</v>
      </c>
      <c r="AF1855">
        <v>16.300000000075901</v>
      </c>
    </row>
    <row r="1856" spans="27:32">
      <c r="AA1856" t="s">
        <v>954</v>
      </c>
      <c r="AC1856">
        <v>353</v>
      </c>
      <c r="AD1856">
        <v>531.69999999999698</v>
      </c>
      <c r="AE1856">
        <v>100</v>
      </c>
      <c r="AF1856">
        <v>16.2500000000766</v>
      </c>
    </row>
    <row r="1857" spans="27:32">
      <c r="AA1857" t="s">
        <v>954</v>
      </c>
      <c r="AC1857">
        <v>354</v>
      </c>
      <c r="AD1857">
        <v>531.799999999997</v>
      </c>
      <c r="AE1857">
        <v>100</v>
      </c>
      <c r="AF1857">
        <v>16.200000000077299</v>
      </c>
    </row>
    <row r="1858" spans="27:32">
      <c r="AA1858" t="s">
        <v>954</v>
      </c>
      <c r="AC1858">
        <v>355</v>
      </c>
      <c r="AD1858">
        <v>531.89999999999702</v>
      </c>
      <c r="AE1858">
        <v>100</v>
      </c>
      <c r="AF1858">
        <v>16.150000000077998</v>
      </c>
    </row>
    <row r="1859" spans="27:32">
      <c r="AA1859" t="s">
        <v>954</v>
      </c>
      <c r="AC1859">
        <v>356</v>
      </c>
      <c r="AD1859">
        <v>531.99999999999704</v>
      </c>
      <c r="AE1859">
        <v>100</v>
      </c>
      <c r="AF1859">
        <v>16.100000000078701</v>
      </c>
    </row>
    <row r="1860" spans="27:32">
      <c r="AA1860" t="s">
        <v>954</v>
      </c>
      <c r="AC1860">
        <v>357</v>
      </c>
      <c r="AD1860">
        <v>532.09999999999695</v>
      </c>
      <c r="AE1860">
        <v>100</v>
      </c>
      <c r="AF1860">
        <v>16.0500000000794</v>
      </c>
    </row>
    <row r="1861" spans="27:32">
      <c r="AA1861" t="s">
        <v>954</v>
      </c>
      <c r="AC1861">
        <v>358</v>
      </c>
      <c r="AD1861">
        <v>532.19999999999698</v>
      </c>
      <c r="AE1861">
        <v>100</v>
      </c>
      <c r="AF1861">
        <v>16.000000000080099</v>
      </c>
    </row>
    <row r="1862" spans="27:32">
      <c r="AA1862" t="s">
        <v>954</v>
      </c>
      <c r="AC1862">
        <v>359</v>
      </c>
      <c r="AD1862">
        <v>532.299999999997</v>
      </c>
      <c r="AE1862">
        <v>100</v>
      </c>
      <c r="AF1862">
        <v>15.9500000000808</v>
      </c>
    </row>
    <row r="1863" spans="27:32">
      <c r="AA1863" t="s">
        <v>954</v>
      </c>
      <c r="AC1863">
        <v>360</v>
      </c>
      <c r="AD1863">
        <v>532.39999999999702</v>
      </c>
      <c r="AE1863">
        <v>100</v>
      </c>
      <c r="AF1863">
        <v>15.9000000000815</v>
      </c>
    </row>
    <row r="1864" spans="27:32">
      <c r="AA1864" t="s">
        <v>954</v>
      </c>
      <c r="AC1864">
        <v>361</v>
      </c>
      <c r="AD1864">
        <v>532.49999999999704</v>
      </c>
      <c r="AE1864">
        <v>100</v>
      </c>
      <c r="AF1864">
        <v>15.850000000082201</v>
      </c>
    </row>
    <row r="1865" spans="27:32">
      <c r="AA1865" t="s">
        <v>954</v>
      </c>
      <c r="AC1865">
        <v>362</v>
      </c>
      <c r="AD1865">
        <v>532.59999999999695</v>
      </c>
      <c r="AE1865">
        <v>100</v>
      </c>
      <c r="AF1865">
        <v>15.8000000000829</v>
      </c>
    </row>
    <row r="1866" spans="27:32">
      <c r="AA1866" t="s">
        <v>954</v>
      </c>
      <c r="AC1866">
        <v>363</v>
      </c>
      <c r="AD1866">
        <v>532.69999999999698</v>
      </c>
      <c r="AE1866">
        <v>100</v>
      </c>
      <c r="AF1866">
        <v>15.750000000083601</v>
      </c>
    </row>
    <row r="1867" spans="27:32">
      <c r="AA1867" t="s">
        <v>954</v>
      </c>
      <c r="AC1867">
        <v>364</v>
      </c>
      <c r="AD1867">
        <v>532.799999999997</v>
      </c>
      <c r="AE1867">
        <v>100</v>
      </c>
      <c r="AF1867">
        <v>15.7000000000843</v>
      </c>
    </row>
    <row r="1868" spans="27:32">
      <c r="AA1868" t="s">
        <v>954</v>
      </c>
      <c r="AC1868">
        <v>365</v>
      </c>
      <c r="AD1868">
        <v>532.89999999999702</v>
      </c>
      <c r="AE1868">
        <v>100</v>
      </c>
      <c r="AF1868">
        <v>15.650000000085001</v>
      </c>
    </row>
    <row r="1869" spans="27:32">
      <c r="AA1869" t="s">
        <v>954</v>
      </c>
      <c r="AC1869">
        <v>366</v>
      </c>
      <c r="AD1869">
        <v>532.99999999999704</v>
      </c>
      <c r="AE1869">
        <v>100</v>
      </c>
      <c r="AF1869">
        <v>15.6000000000857</v>
      </c>
    </row>
    <row r="1870" spans="27:32">
      <c r="AA1870" t="s">
        <v>954</v>
      </c>
      <c r="AC1870">
        <v>367</v>
      </c>
      <c r="AD1870">
        <v>533.09999999999695</v>
      </c>
      <c r="AE1870">
        <v>100</v>
      </c>
      <c r="AF1870">
        <v>15.550000000086399</v>
      </c>
    </row>
    <row r="1871" spans="27:32">
      <c r="AA1871" t="s">
        <v>954</v>
      </c>
      <c r="AC1871">
        <v>368</v>
      </c>
      <c r="AD1871">
        <v>533.19999999999698</v>
      </c>
      <c r="AE1871">
        <v>100</v>
      </c>
      <c r="AF1871">
        <v>15.5000000000871</v>
      </c>
    </row>
    <row r="1872" spans="27:32">
      <c r="AA1872" t="s">
        <v>954</v>
      </c>
      <c r="AC1872">
        <v>369</v>
      </c>
      <c r="AD1872">
        <v>533.299999999997</v>
      </c>
      <c r="AE1872">
        <v>100</v>
      </c>
      <c r="AF1872">
        <v>15.450000000087799</v>
      </c>
    </row>
    <row r="1873" spans="27:32">
      <c r="AA1873" t="s">
        <v>954</v>
      </c>
      <c r="AC1873">
        <v>370</v>
      </c>
      <c r="AD1873">
        <v>533.39999999999702</v>
      </c>
      <c r="AE1873">
        <v>100</v>
      </c>
      <c r="AF1873">
        <v>15.4000000000885</v>
      </c>
    </row>
    <row r="1874" spans="27:32">
      <c r="AA1874" t="s">
        <v>954</v>
      </c>
      <c r="AC1874">
        <v>371</v>
      </c>
      <c r="AD1874">
        <v>533.49999999999704</v>
      </c>
      <c r="AE1874">
        <v>100</v>
      </c>
      <c r="AF1874">
        <v>15.350000000089199</v>
      </c>
    </row>
    <row r="1875" spans="27:32">
      <c r="AA1875" t="s">
        <v>954</v>
      </c>
      <c r="AC1875">
        <v>372</v>
      </c>
      <c r="AD1875">
        <v>533.59999999999798</v>
      </c>
      <c r="AE1875">
        <v>100</v>
      </c>
      <c r="AF1875">
        <v>15.3000000000899</v>
      </c>
    </row>
    <row r="1876" spans="27:32">
      <c r="AA1876" t="s">
        <v>954</v>
      </c>
      <c r="AC1876">
        <v>373</v>
      </c>
      <c r="AD1876">
        <v>533.699999999998</v>
      </c>
      <c r="AE1876">
        <v>100</v>
      </c>
      <c r="AF1876">
        <v>15.2500000000906</v>
      </c>
    </row>
    <row r="1877" spans="27:32">
      <c r="AA1877" t="s">
        <v>954</v>
      </c>
      <c r="AC1877">
        <v>374</v>
      </c>
      <c r="AD1877">
        <v>533.79999999999802</v>
      </c>
      <c r="AE1877">
        <v>100</v>
      </c>
      <c r="AF1877">
        <v>15.2000000000913</v>
      </c>
    </row>
    <row r="1878" spans="27:32">
      <c r="AA1878" t="s">
        <v>954</v>
      </c>
      <c r="AC1878">
        <v>375</v>
      </c>
      <c r="AD1878">
        <v>533.89999999999804</v>
      </c>
      <c r="AE1878">
        <v>100</v>
      </c>
      <c r="AF1878">
        <v>15.150000000092</v>
      </c>
    </row>
    <row r="1879" spans="27:32">
      <c r="AA1879" t="s">
        <v>954</v>
      </c>
      <c r="AC1879">
        <v>376</v>
      </c>
      <c r="AD1879">
        <v>533.99999999999795</v>
      </c>
      <c r="AE1879">
        <v>100</v>
      </c>
      <c r="AF1879">
        <v>15.100000000092701</v>
      </c>
    </row>
    <row r="1880" spans="27:32">
      <c r="AA1880" t="s">
        <v>954</v>
      </c>
      <c r="AC1880">
        <v>377</v>
      </c>
      <c r="AD1880">
        <v>534.09999999999798</v>
      </c>
      <c r="AE1880">
        <v>100</v>
      </c>
      <c r="AF1880">
        <v>15.0500000000934</v>
      </c>
    </row>
    <row r="1881" spans="27:32">
      <c r="AA1881" t="s">
        <v>954</v>
      </c>
      <c r="AC1881">
        <v>378</v>
      </c>
      <c r="AD1881">
        <v>534.199999999998</v>
      </c>
      <c r="AE1881">
        <v>100</v>
      </c>
      <c r="AF1881">
        <v>15.000000000094101</v>
      </c>
    </row>
    <row r="1882" spans="27:32">
      <c r="AA1882" t="s">
        <v>954</v>
      </c>
      <c r="AC1882">
        <v>379</v>
      </c>
      <c r="AD1882">
        <v>534.29999999999802</v>
      </c>
      <c r="AE1882">
        <v>100</v>
      </c>
      <c r="AF1882">
        <v>14.9500000000948</v>
      </c>
    </row>
    <row r="1883" spans="27:32">
      <c r="AA1883" t="s">
        <v>954</v>
      </c>
      <c r="AC1883">
        <v>380</v>
      </c>
      <c r="AD1883">
        <v>534.39999999999804</v>
      </c>
      <c r="AE1883">
        <v>100</v>
      </c>
      <c r="AF1883">
        <v>14.900000000095501</v>
      </c>
    </row>
    <row r="1884" spans="27:32">
      <c r="AA1884" t="s">
        <v>954</v>
      </c>
      <c r="AC1884">
        <v>381</v>
      </c>
      <c r="AD1884">
        <v>534.49999999999795</v>
      </c>
      <c r="AE1884">
        <v>100</v>
      </c>
      <c r="AF1884">
        <v>14.8500000000962</v>
      </c>
    </row>
    <row r="1885" spans="27:32">
      <c r="AA1885" t="s">
        <v>954</v>
      </c>
      <c r="AC1885">
        <v>382</v>
      </c>
      <c r="AD1885">
        <v>534.59999999999798</v>
      </c>
      <c r="AE1885">
        <v>100</v>
      </c>
      <c r="AF1885">
        <v>14.800000000096899</v>
      </c>
    </row>
    <row r="1886" spans="27:32">
      <c r="AA1886" t="s">
        <v>954</v>
      </c>
      <c r="AC1886">
        <v>383</v>
      </c>
      <c r="AD1886">
        <v>534.699999999998</v>
      </c>
      <c r="AE1886">
        <v>100</v>
      </c>
      <c r="AF1886">
        <v>14.7500000000976</v>
      </c>
    </row>
    <row r="1887" spans="27:32">
      <c r="AA1887" t="s">
        <v>954</v>
      </c>
      <c r="AC1887">
        <v>384</v>
      </c>
      <c r="AD1887">
        <v>534.79999999999802</v>
      </c>
      <c r="AE1887">
        <v>100</v>
      </c>
      <c r="AF1887">
        <v>14.700000000098299</v>
      </c>
    </row>
    <row r="1888" spans="27:32">
      <c r="AA1888" t="s">
        <v>954</v>
      </c>
      <c r="AC1888">
        <v>385</v>
      </c>
      <c r="AD1888">
        <v>534.89999999999804</v>
      </c>
      <c r="AE1888">
        <v>100</v>
      </c>
      <c r="AF1888">
        <v>14.650000000099</v>
      </c>
    </row>
    <row r="1889" spans="27:32">
      <c r="AA1889" t="s">
        <v>954</v>
      </c>
      <c r="AC1889">
        <v>386</v>
      </c>
      <c r="AD1889">
        <v>534.99999999999795</v>
      </c>
      <c r="AE1889">
        <v>100</v>
      </c>
      <c r="AF1889">
        <v>14.600000000099699</v>
      </c>
    </row>
    <row r="1890" spans="27:32">
      <c r="AA1890" t="s">
        <v>954</v>
      </c>
      <c r="AC1890">
        <v>387</v>
      </c>
      <c r="AD1890">
        <v>535.09999999999798</v>
      </c>
      <c r="AE1890">
        <v>100</v>
      </c>
      <c r="AF1890">
        <v>14.5500000001004</v>
      </c>
    </row>
    <row r="1891" spans="27:32">
      <c r="AA1891" t="s">
        <v>954</v>
      </c>
      <c r="AC1891">
        <v>388</v>
      </c>
      <c r="AD1891">
        <v>535.199999999998</v>
      </c>
      <c r="AE1891">
        <v>100</v>
      </c>
      <c r="AF1891">
        <v>14.5000000001011</v>
      </c>
    </row>
    <row r="1892" spans="27:32">
      <c r="AA1892" t="s">
        <v>954</v>
      </c>
      <c r="AC1892">
        <v>389</v>
      </c>
      <c r="AD1892">
        <v>535.29999999999802</v>
      </c>
      <c r="AE1892">
        <v>100</v>
      </c>
      <c r="AF1892">
        <v>14.450000000101801</v>
      </c>
    </row>
    <row r="1893" spans="27:32">
      <c r="AA1893" t="s">
        <v>954</v>
      </c>
      <c r="AC1893">
        <v>390</v>
      </c>
      <c r="AD1893">
        <v>535.39999999999804</v>
      </c>
      <c r="AE1893">
        <v>100</v>
      </c>
      <c r="AF1893">
        <v>14.4000000001025</v>
      </c>
    </row>
    <row r="1894" spans="27:32">
      <c r="AA1894" t="s">
        <v>954</v>
      </c>
      <c r="AC1894">
        <v>391</v>
      </c>
      <c r="AD1894">
        <v>535.49999999999795</v>
      </c>
      <c r="AE1894">
        <v>100</v>
      </c>
      <c r="AF1894">
        <v>14.350000000103201</v>
      </c>
    </row>
    <row r="1895" spans="27:32">
      <c r="AA1895" t="s">
        <v>954</v>
      </c>
      <c r="AC1895">
        <v>392</v>
      </c>
      <c r="AD1895">
        <v>535.59999999999798</v>
      </c>
      <c r="AE1895">
        <v>100</v>
      </c>
      <c r="AF1895">
        <v>14.3000000001039</v>
      </c>
    </row>
    <row r="1896" spans="27:32">
      <c r="AA1896" t="s">
        <v>954</v>
      </c>
      <c r="AC1896">
        <v>393</v>
      </c>
      <c r="AD1896">
        <v>535.699999999998</v>
      </c>
      <c r="AE1896">
        <v>100</v>
      </c>
      <c r="AF1896">
        <v>14.250000000104601</v>
      </c>
    </row>
    <row r="1897" spans="27:32">
      <c r="AA1897" t="s">
        <v>954</v>
      </c>
      <c r="AC1897">
        <v>394</v>
      </c>
      <c r="AD1897">
        <v>535.79999999999802</v>
      </c>
      <c r="AE1897">
        <v>100</v>
      </c>
      <c r="AF1897">
        <v>14.2000000001053</v>
      </c>
    </row>
    <row r="1898" spans="27:32">
      <c r="AA1898" t="s">
        <v>954</v>
      </c>
      <c r="AC1898">
        <v>395</v>
      </c>
      <c r="AD1898">
        <v>535.89999999999804</v>
      </c>
      <c r="AE1898">
        <v>100</v>
      </c>
      <c r="AF1898">
        <v>14.150000000105999</v>
      </c>
    </row>
    <row r="1899" spans="27:32">
      <c r="AA1899" t="s">
        <v>954</v>
      </c>
      <c r="AC1899">
        <v>396</v>
      </c>
      <c r="AD1899">
        <v>535.99999999999795</v>
      </c>
      <c r="AE1899">
        <v>100</v>
      </c>
      <c r="AF1899">
        <v>14.1000000001067</v>
      </c>
    </row>
    <row r="1900" spans="27:32">
      <c r="AA1900" t="s">
        <v>954</v>
      </c>
      <c r="AC1900">
        <v>397</v>
      </c>
      <c r="AD1900">
        <v>536.09999999999798</v>
      </c>
      <c r="AE1900">
        <v>100</v>
      </c>
      <c r="AF1900">
        <v>14.050000000107399</v>
      </c>
    </row>
    <row r="1901" spans="27:32">
      <c r="AA1901" t="s">
        <v>954</v>
      </c>
      <c r="AC1901">
        <v>398</v>
      </c>
      <c r="AD1901">
        <v>536.199999999998</v>
      </c>
      <c r="AE1901">
        <v>100</v>
      </c>
      <c r="AF1901">
        <v>14.0000000001081</v>
      </c>
    </row>
    <row r="1902" spans="27:32">
      <c r="AA1902" t="s">
        <v>954</v>
      </c>
      <c r="AC1902">
        <v>399</v>
      </c>
      <c r="AD1902">
        <v>536.29999999999802</v>
      </c>
      <c r="AE1902">
        <v>100</v>
      </c>
      <c r="AF1902">
        <v>14.050000000107399</v>
      </c>
    </row>
    <row r="1903" spans="27:32">
      <c r="AA1903" t="s">
        <v>954</v>
      </c>
      <c r="AC1903">
        <v>400</v>
      </c>
      <c r="AD1903">
        <v>536.39999999999804</v>
      </c>
      <c r="AE1903">
        <v>100</v>
      </c>
      <c r="AF1903">
        <v>14.1000000001068</v>
      </c>
    </row>
    <row r="1904" spans="27:32">
      <c r="AA1904" t="s">
        <v>954</v>
      </c>
      <c r="AC1904">
        <v>401</v>
      </c>
      <c r="AD1904">
        <v>536.49999999999795</v>
      </c>
      <c r="AE1904">
        <v>100</v>
      </c>
      <c r="AF1904">
        <v>14.1500000001062</v>
      </c>
    </row>
    <row r="1905" spans="27:32">
      <c r="AA1905" t="s">
        <v>954</v>
      </c>
      <c r="AC1905">
        <v>402</v>
      </c>
      <c r="AD1905">
        <v>536.59999999999798</v>
      </c>
      <c r="AE1905">
        <v>100</v>
      </c>
      <c r="AF1905">
        <v>14.2000000001056</v>
      </c>
    </row>
    <row r="1906" spans="27:32">
      <c r="AA1906" t="s">
        <v>954</v>
      </c>
      <c r="AC1906">
        <v>403</v>
      </c>
      <c r="AD1906">
        <v>536.699999999998</v>
      </c>
      <c r="AE1906">
        <v>100</v>
      </c>
      <c r="AF1906">
        <v>14.2500000001051</v>
      </c>
    </row>
    <row r="1907" spans="27:32">
      <c r="AA1907" t="s">
        <v>954</v>
      </c>
      <c r="AC1907">
        <v>404</v>
      </c>
      <c r="AD1907">
        <v>536.79999999999802</v>
      </c>
      <c r="AE1907">
        <v>100</v>
      </c>
      <c r="AF1907">
        <v>14.3000000001045</v>
      </c>
    </row>
    <row r="1908" spans="27:32">
      <c r="AA1908" t="s">
        <v>954</v>
      </c>
      <c r="AC1908">
        <v>405</v>
      </c>
      <c r="AD1908">
        <v>536.89999999999804</v>
      </c>
      <c r="AE1908">
        <v>100</v>
      </c>
      <c r="AF1908">
        <v>14.350000000103901</v>
      </c>
    </row>
    <row r="1909" spans="27:32">
      <c r="AA1909" t="s">
        <v>954</v>
      </c>
      <c r="AC1909">
        <v>406</v>
      </c>
      <c r="AD1909">
        <v>536.99999999999795</v>
      </c>
      <c r="AE1909">
        <v>100</v>
      </c>
      <c r="AF1909">
        <v>14.400000000103301</v>
      </c>
    </row>
    <row r="1910" spans="27:32">
      <c r="AA1910" t="s">
        <v>954</v>
      </c>
      <c r="AC1910">
        <v>407</v>
      </c>
      <c r="AD1910">
        <v>537.09999999999798</v>
      </c>
      <c r="AE1910">
        <v>100</v>
      </c>
      <c r="AF1910">
        <v>14.450000000102699</v>
      </c>
    </row>
    <row r="1911" spans="27:32">
      <c r="AA1911" t="s">
        <v>954</v>
      </c>
      <c r="AC1911">
        <v>408</v>
      </c>
      <c r="AD1911">
        <v>537.199999999998</v>
      </c>
      <c r="AE1911">
        <v>100</v>
      </c>
      <c r="AF1911">
        <v>14.5000000001021</v>
      </c>
    </row>
    <row r="1912" spans="27:32">
      <c r="AA1912" t="s">
        <v>954</v>
      </c>
      <c r="AC1912">
        <v>409</v>
      </c>
      <c r="AD1912">
        <v>537.29999999999802</v>
      </c>
      <c r="AE1912">
        <v>100</v>
      </c>
      <c r="AF1912">
        <v>14.5500000001015</v>
      </c>
    </row>
    <row r="1913" spans="27:32">
      <c r="AA1913" t="s">
        <v>954</v>
      </c>
      <c r="AC1913">
        <v>410</v>
      </c>
      <c r="AD1913">
        <v>537.39999999999804</v>
      </c>
      <c r="AE1913">
        <v>100</v>
      </c>
      <c r="AF1913">
        <v>14.6000000001009</v>
      </c>
    </row>
    <row r="1914" spans="27:32">
      <c r="AA1914" t="s">
        <v>954</v>
      </c>
      <c r="AC1914">
        <v>411</v>
      </c>
      <c r="AD1914">
        <v>537.49999999999795</v>
      </c>
      <c r="AE1914">
        <v>100</v>
      </c>
      <c r="AF1914">
        <v>14.650000000100301</v>
      </c>
    </row>
    <row r="1915" spans="27:32">
      <c r="AA1915" t="s">
        <v>954</v>
      </c>
      <c r="AC1915">
        <v>412</v>
      </c>
      <c r="AD1915">
        <v>537.59999999999798</v>
      </c>
      <c r="AE1915">
        <v>100</v>
      </c>
      <c r="AF1915">
        <v>14.700000000099701</v>
      </c>
    </row>
    <row r="1916" spans="27:32">
      <c r="AA1916" t="s">
        <v>954</v>
      </c>
      <c r="AC1916">
        <v>413</v>
      </c>
      <c r="AD1916">
        <v>537.699999999998</v>
      </c>
      <c r="AE1916">
        <v>100</v>
      </c>
      <c r="AF1916">
        <v>14.750000000099099</v>
      </c>
    </row>
    <row r="1917" spans="27:32">
      <c r="AA1917" t="s">
        <v>954</v>
      </c>
      <c r="AC1917">
        <v>414</v>
      </c>
      <c r="AD1917">
        <v>537.79999999999802</v>
      </c>
      <c r="AE1917">
        <v>100</v>
      </c>
      <c r="AF1917">
        <v>14.8000000000985</v>
      </c>
    </row>
    <row r="1918" spans="27:32">
      <c r="AA1918" t="s">
        <v>954</v>
      </c>
      <c r="AC1918">
        <v>415</v>
      </c>
      <c r="AD1918">
        <v>537.89999999999804</v>
      </c>
      <c r="AE1918">
        <v>100</v>
      </c>
      <c r="AF1918">
        <v>14.8500000000979</v>
      </c>
    </row>
    <row r="1919" spans="27:32">
      <c r="AA1919" t="s">
        <v>954</v>
      </c>
      <c r="AC1919">
        <v>416</v>
      </c>
      <c r="AD1919">
        <v>537.99999999999898</v>
      </c>
      <c r="AE1919">
        <v>100</v>
      </c>
      <c r="AF1919">
        <v>14.9000000000973</v>
      </c>
    </row>
    <row r="1920" spans="27:32">
      <c r="AA1920" t="s">
        <v>954</v>
      </c>
      <c r="AC1920">
        <v>417</v>
      </c>
      <c r="AD1920">
        <v>538.099999999999</v>
      </c>
      <c r="AE1920">
        <v>100</v>
      </c>
      <c r="AF1920">
        <v>14.950000000096701</v>
      </c>
    </row>
    <row r="1921" spans="27:32">
      <c r="AA1921" t="s">
        <v>954</v>
      </c>
      <c r="AC1921">
        <v>418</v>
      </c>
      <c r="AD1921">
        <v>538.19999999999902</v>
      </c>
      <c r="AE1921">
        <v>100</v>
      </c>
      <c r="AF1921">
        <v>15.000000000096099</v>
      </c>
    </row>
    <row r="1922" spans="27:32">
      <c r="AA1922" t="s">
        <v>954</v>
      </c>
      <c r="AC1922">
        <v>419</v>
      </c>
      <c r="AD1922">
        <v>538.29999999999905</v>
      </c>
      <c r="AE1922">
        <v>100</v>
      </c>
      <c r="AF1922">
        <v>15.050000000095499</v>
      </c>
    </row>
    <row r="1923" spans="27:32">
      <c r="AA1923" t="s">
        <v>954</v>
      </c>
      <c r="AC1923">
        <v>420</v>
      </c>
      <c r="AD1923">
        <v>538.39999999999895</v>
      </c>
      <c r="AE1923">
        <v>100</v>
      </c>
      <c r="AF1923">
        <v>15.1000000000949</v>
      </c>
    </row>
    <row r="1924" spans="27:32">
      <c r="AA1924" t="s">
        <v>954</v>
      </c>
      <c r="AC1924">
        <v>421</v>
      </c>
      <c r="AD1924">
        <v>538.49999999999898</v>
      </c>
      <c r="AE1924">
        <v>100</v>
      </c>
      <c r="AF1924">
        <v>15.1500000000943</v>
      </c>
    </row>
    <row r="1925" spans="27:32">
      <c r="AA1925" t="s">
        <v>954</v>
      </c>
      <c r="AC1925">
        <v>422</v>
      </c>
      <c r="AD1925">
        <v>538.599999999999</v>
      </c>
      <c r="AE1925">
        <v>100</v>
      </c>
      <c r="AF1925">
        <v>15.2000000000937</v>
      </c>
    </row>
    <row r="1926" spans="27:32">
      <c r="AA1926" t="s">
        <v>954</v>
      </c>
      <c r="AC1926">
        <v>423</v>
      </c>
      <c r="AD1926">
        <v>538.69999999999902</v>
      </c>
      <c r="AE1926">
        <v>100</v>
      </c>
      <c r="AF1926">
        <v>15.250000000093101</v>
      </c>
    </row>
    <row r="1927" spans="27:32">
      <c r="AA1927" t="s">
        <v>954</v>
      </c>
      <c r="AC1927">
        <v>424</v>
      </c>
      <c r="AD1927">
        <v>538.79999999999905</v>
      </c>
      <c r="AE1927">
        <v>100</v>
      </c>
      <c r="AF1927">
        <v>15.300000000092499</v>
      </c>
    </row>
    <row r="1928" spans="27:32">
      <c r="AA1928" t="s">
        <v>954</v>
      </c>
      <c r="AC1928">
        <v>425</v>
      </c>
      <c r="AD1928">
        <v>538.89999999999895</v>
      </c>
      <c r="AE1928">
        <v>100</v>
      </c>
      <c r="AF1928">
        <v>15.350000000091899</v>
      </c>
    </row>
    <row r="1929" spans="27:32">
      <c r="AA1929" t="s">
        <v>954</v>
      </c>
      <c r="AC1929">
        <v>426</v>
      </c>
      <c r="AD1929">
        <v>538.99999999999898</v>
      </c>
      <c r="AE1929">
        <v>100</v>
      </c>
      <c r="AF1929">
        <v>15.4000000000913</v>
      </c>
    </row>
    <row r="1930" spans="27:32">
      <c r="AA1930" t="s">
        <v>954</v>
      </c>
      <c r="AC1930">
        <v>427</v>
      </c>
      <c r="AD1930">
        <v>539.099999999999</v>
      </c>
      <c r="AE1930">
        <v>100</v>
      </c>
      <c r="AF1930">
        <v>15.4500000000907</v>
      </c>
    </row>
    <row r="1931" spans="27:32">
      <c r="AA1931" t="s">
        <v>954</v>
      </c>
      <c r="AC1931">
        <v>428</v>
      </c>
      <c r="AD1931">
        <v>539.19999999999902</v>
      </c>
      <c r="AE1931">
        <v>100</v>
      </c>
      <c r="AF1931">
        <v>15.5000000000901</v>
      </c>
    </row>
    <row r="1932" spans="27:32">
      <c r="AA1932" t="s">
        <v>954</v>
      </c>
      <c r="AC1932">
        <v>429</v>
      </c>
      <c r="AD1932">
        <v>539.29999999999905</v>
      </c>
      <c r="AE1932">
        <v>100</v>
      </c>
      <c r="AF1932">
        <v>15.550000000089501</v>
      </c>
    </row>
    <row r="1933" spans="27:32">
      <c r="AA1933" t="s">
        <v>954</v>
      </c>
      <c r="AC1933">
        <v>430</v>
      </c>
      <c r="AD1933">
        <v>539.39999999999895</v>
      </c>
      <c r="AE1933">
        <v>100</v>
      </c>
      <c r="AF1933">
        <v>15.600000000088899</v>
      </c>
    </row>
    <row r="1934" spans="27:32">
      <c r="AA1934" t="s">
        <v>954</v>
      </c>
      <c r="AC1934">
        <v>431</v>
      </c>
      <c r="AD1934">
        <v>539.49999999999898</v>
      </c>
      <c r="AE1934">
        <v>100</v>
      </c>
      <c r="AF1934">
        <v>15.6500000000883</v>
      </c>
    </row>
    <row r="1935" spans="27:32">
      <c r="AA1935" t="s">
        <v>954</v>
      </c>
      <c r="AC1935">
        <v>432</v>
      </c>
      <c r="AD1935">
        <v>539.599999999999</v>
      </c>
      <c r="AE1935">
        <v>100</v>
      </c>
      <c r="AF1935">
        <v>15.7000000000877</v>
      </c>
    </row>
    <row r="1936" spans="27:32">
      <c r="AA1936" t="s">
        <v>954</v>
      </c>
      <c r="AC1936">
        <v>433</v>
      </c>
      <c r="AD1936">
        <v>539.69999999999902</v>
      </c>
      <c r="AE1936">
        <v>100</v>
      </c>
      <c r="AF1936">
        <v>15.7500000000871</v>
      </c>
    </row>
    <row r="1937" spans="27:32">
      <c r="AA1937" t="s">
        <v>954</v>
      </c>
      <c r="AC1937">
        <v>434</v>
      </c>
      <c r="AD1937">
        <v>539.79999999999905</v>
      </c>
      <c r="AE1937">
        <v>100</v>
      </c>
      <c r="AF1937">
        <v>15.8000000000865</v>
      </c>
    </row>
    <row r="1938" spans="27:32">
      <c r="AA1938" t="s">
        <v>954</v>
      </c>
      <c r="AC1938">
        <v>435</v>
      </c>
      <c r="AD1938">
        <v>539.89999999999895</v>
      </c>
      <c r="AE1938">
        <v>100</v>
      </c>
      <c r="AF1938">
        <v>15.850000000085901</v>
      </c>
    </row>
    <row r="1939" spans="27:32">
      <c r="AA1939" t="s">
        <v>954</v>
      </c>
      <c r="AC1939">
        <v>436</v>
      </c>
      <c r="AD1939">
        <v>539.99999999999898</v>
      </c>
      <c r="AE1939">
        <v>100</v>
      </c>
      <c r="AF1939">
        <v>15.900000000085299</v>
      </c>
    </row>
    <row r="1940" spans="27:32">
      <c r="AA1940" t="s">
        <v>954</v>
      </c>
      <c r="AC1940">
        <v>437</v>
      </c>
      <c r="AD1940">
        <v>540.099999999999</v>
      </c>
      <c r="AE1940">
        <v>100</v>
      </c>
      <c r="AF1940">
        <v>15.9500000000847</v>
      </c>
    </row>
    <row r="1941" spans="27:32">
      <c r="AA1941" t="s">
        <v>954</v>
      </c>
      <c r="AC1941">
        <v>438</v>
      </c>
      <c r="AD1941">
        <v>540.19999999999902</v>
      </c>
      <c r="AE1941">
        <v>100</v>
      </c>
      <c r="AF1941">
        <v>16.0000000000841</v>
      </c>
    </row>
    <row r="1942" spans="27:32">
      <c r="AA1942" t="s">
        <v>954</v>
      </c>
      <c r="AC1942">
        <v>439</v>
      </c>
      <c r="AD1942">
        <v>540.29999999999905</v>
      </c>
      <c r="AE1942">
        <v>100</v>
      </c>
      <c r="AF1942">
        <v>16.0500000000835</v>
      </c>
    </row>
    <row r="1943" spans="27:32">
      <c r="AA1943" t="s">
        <v>954</v>
      </c>
      <c r="AC1943">
        <v>440</v>
      </c>
      <c r="AD1943">
        <v>540.39999999999895</v>
      </c>
      <c r="AE1943">
        <v>100</v>
      </c>
      <c r="AF1943">
        <v>16.1000000000829</v>
      </c>
    </row>
    <row r="1944" spans="27:32">
      <c r="AA1944" t="s">
        <v>954</v>
      </c>
      <c r="AC1944">
        <v>441</v>
      </c>
      <c r="AD1944">
        <v>540.49999999999898</v>
      </c>
      <c r="AE1944">
        <v>100</v>
      </c>
      <c r="AF1944">
        <v>16.150000000082301</v>
      </c>
    </row>
    <row r="1945" spans="27:32">
      <c r="AA1945" t="s">
        <v>954</v>
      </c>
      <c r="AC1945">
        <v>442</v>
      </c>
      <c r="AD1945">
        <v>540.599999999999</v>
      </c>
      <c r="AE1945">
        <v>100</v>
      </c>
      <c r="AF1945">
        <v>16.200000000081701</v>
      </c>
    </row>
    <row r="1946" spans="27:32">
      <c r="AA1946" t="s">
        <v>954</v>
      </c>
      <c r="AC1946">
        <v>443</v>
      </c>
      <c r="AD1946">
        <v>540.69999999999902</v>
      </c>
      <c r="AE1946">
        <v>100</v>
      </c>
      <c r="AF1946">
        <v>16.250000000081101</v>
      </c>
    </row>
    <row r="1947" spans="27:32">
      <c r="AA1947" t="s">
        <v>954</v>
      </c>
      <c r="AC1947">
        <v>444</v>
      </c>
      <c r="AD1947">
        <v>540.79999999999905</v>
      </c>
      <c r="AE1947">
        <v>100</v>
      </c>
      <c r="AF1947">
        <v>16.300000000080502</v>
      </c>
    </row>
    <row r="1948" spans="27:32">
      <c r="AA1948" t="s">
        <v>954</v>
      </c>
      <c r="AC1948">
        <v>445</v>
      </c>
      <c r="AD1948">
        <v>540.89999999999895</v>
      </c>
      <c r="AE1948">
        <v>100</v>
      </c>
      <c r="AF1948">
        <v>16.350000000079898</v>
      </c>
    </row>
    <row r="1949" spans="27:32">
      <c r="AA1949" t="s">
        <v>954</v>
      </c>
      <c r="AC1949">
        <v>446</v>
      </c>
      <c r="AD1949">
        <v>540.99999999999898</v>
      </c>
      <c r="AE1949">
        <v>100</v>
      </c>
      <c r="AF1949">
        <v>16.400000000079299</v>
      </c>
    </row>
    <row r="1950" spans="27:32">
      <c r="AA1950" t="s">
        <v>954</v>
      </c>
      <c r="AC1950">
        <v>447</v>
      </c>
      <c r="AD1950">
        <v>541.099999999999</v>
      </c>
      <c r="AE1950">
        <v>100</v>
      </c>
      <c r="AF1950">
        <v>16.450000000078699</v>
      </c>
    </row>
    <row r="1951" spans="27:32">
      <c r="AA1951" t="s">
        <v>954</v>
      </c>
      <c r="AC1951">
        <v>448</v>
      </c>
      <c r="AD1951">
        <v>541.19999999999902</v>
      </c>
      <c r="AE1951">
        <v>100</v>
      </c>
      <c r="AF1951">
        <v>16.500000000078099</v>
      </c>
    </row>
    <row r="1952" spans="27:32">
      <c r="AA1952" t="s">
        <v>954</v>
      </c>
      <c r="AC1952">
        <v>449</v>
      </c>
      <c r="AD1952">
        <v>541.29999999999905</v>
      </c>
      <c r="AE1952">
        <v>100</v>
      </c>
      <c r="AF1952">
        <v>16.5500000000775</v>
      </c>
    </row>
    <row r="1953" spans="27:33">
      <c r="AA1953" t="s">
        <v>954</v>
      </c>
      <c r="AC1953">
        <v>450</v>
      </c>
      <c r="AD1953">
        <v>541.39999999999895</v>
      </c>
      <c r="AE1953">
        <v>100</v>
      </c>
      <c r="AF1953">
        <v>16.6000000000769</v>
      </c>
    </row>
    <row r="1954" spans="27:33">
      <c r="AA1954" t="s">
        <v>954</v>
      </c>
      <c r="AC1954">
        <v>451</v>
      </c>
      <c r="AD1954">
        <v>541.49999999999898</v>
      </c>
      <c r="AE1954">
        <v>100</v>
      </c>
      <c r="AF1954">
        <v>16.6500000000763</v>
      </c>
    </row>
    <row r="1955" spans="27:33">
      <c r="AA1955" t="s">
        <v>954</v>
      </c>
      <c r="AC1955">
        <v>452</v>
      </c>
      <c r="AD1955">
        <v>541.599999999999</v>
      </c>
      <c r="AE1955">
        <v>100</v>
      </c>
      <c r="AF1955">
        <v>16.700000000075701</v>
      </c>
    </row>
    <row r="1956" spans="27:33">
      <c r="AA1956" t="s">
        <v>954</v>
      </c>
      <c r="AC1956">
        <v>453</v>
      </c>
      <c r="AD1956">
        <v>541.69999999999902</v>
      </c>
      <c r="AE1956">
        <v>100</v>
      </c>
      <c r="AF1956">
        <v>16.750000000075101</v>
      </c>
    </row>
    <row r="1957" spans="27:33">
      <c r="AA1957" t="s">
        <v>954</v>
      </c>
      <c r="AC1957">
        <v>454</v>
      </c>
      <c r="AD1957">
        <v>541.79999999999905</v>
      </c>
      <c r="AE1957">
        <v>100</v>
      </c>
      <c r="AF1957">
        <v>16.800000000074501</v>
      </c>
    </row>
    <row r="1958" spans="27:33">
      <c r="AA1958" t="s">
        <v>954</v>
      </c>
      <c r="AC1958">
        <v>455</v>
      </c>
      <c r="AD1958">
        <v>541.89999999999895</v>
      </c>
      <c r="AE1958">
        <v>100</v>
      </c>
      <c r="AF1958">
        <v>16.850000000073901</v>
      </c>
    </row>
    <row r="1959" spans="27:33">
      <c r="AA1959" t="s">
        <v>954</v>
      </c>
      <c r="AC1959">
        <v>456</v>
      </c>
      <c r="AD1959">
        <v>541.99999999999898</v>
      </c>
      <c r="AE1959">
        <v>100</v>
      </c>
      <c r="AF1959">
        <v>16.900000000073302</v>
      </c>
    </row>
    <row r="1960" spans="27:33">
      <c r="AA1960" t="s">
        <v>954</v>
      </c>
      <c r="AC1960">
        <v>457</v>
      </c>
      <c r="AD1960">
        <v>542.099999999999</v>
      </c>
      <c r="AE1960">
        <v>100</v>
      </c>
      <c r="AF1960">
        <v>16.950000000072698</v>
      </c>
    </row>
    <row r="1961" spans="27:33">
      <c r="AA1961" t="s">
        <v>954</v>
      </c>
      <c r="AC1961">
        <v>458</v>
      </c>
      <c r="AD1961">
        <v>542.19999999999902</v>
      </c>
      <c r="AE1961">
        <v>100</v>
      </c>
      <c r="AF1961">
        <v>17.000000000072099</v>
      </c>
    </row>
    <row r="1962" spans="27:33">
      <c r="AA1962" t="s">
        <v>954</v>
      </c>
      <c r="AC1962">
        <v>459</v>
      </c>
      <c r="AD1962">
        <v>542.29999999999905</v>
      </c>
      <c r="AE1962">
        <v>100</v>
      </c>
      <c r="AF1962">
        <v>17.050000000071499</v>
      </c>
    </row>
    <row r="1963" spans="27:33">
      <c r="AA1963" t="s">
        <v>954</v>
      </c>
      <c r="AC1963">
        <v>460</v>
      </c>
      <c r="AD1963">
        <v>542.4</v>
      </c>
      <c r="AE1963">
        <v>100</v>
      </c>
      <c r="AF1963">
        <v>17.100000000070899</v>
      </c>
    </row>
    <row r="1964" spans="27:33">
      <c r="AA1964" t="s">
        <v>954</v>
      </c>
      <c r="AC1964">
        <v>461</v>
      </c>
      <c r="AD1964">
        <v>542.5</v>
      </c>
      <c r="AE1964">
        <v>100</v>
      </c>
      <c r="AF1964">
        <v>17.1500000000703</v>
      </c>
    </row>
    <row r="1965" spans="27:33">
      <c r="AA1965" t="s">
        <v>954</v>
      </c>
      <c r="AC1965">
        <v>462</v>
      </c>
      <c r="AD1965">
        <v>542.6</v>
      </c>
      <c r="AE1965">
        <v>100</v>
      </c>
      <c r="AF1965">
        <v>17.2000000000697</v>
      </c>
    </row>
    <row r="1966" spans="27:33">
      <c r="AA1966" t="s">
        <v>954</v>
      </c>
      <c r="AC1966">
        <v>463</v>
      </c>
      <c r="AD1966">
        <v>542.70000000000005</v>
      </c>
      <c r="AE1966">
        <v>100</v>
      </c>
      <c r="AF1966">
        <v>17.2500000000691</v>
      </c>
    </row>
    <row r="1967" spans="27:33">
      <c r="AA1967" t="s">
        <v>954</v>
      </c>
      <c r="AC1967">
        <v>464</v>
      </c>
      <c r="AD1967">
        <v>542.79999999999995</v>
      </c>
      <c r="AE1967">
        <v>100</v>
      </c>
      <c r="AF1967">
        <v>17.300000000068501</v>
      </c>
      <c r="AG1967">
        <v>1.7100000000000001E-2</v>
      </c>
    </row>
    <row r="1968" spans="27:33">
      <c r="AA1968" t="s">
        <v>954</v>
      </c>
      <c r="AC1968">
        <v>465</v>
      </c>
      <c r="AD1968">
        <v>542.9</v>
      </c>
      <c r="AE1968">
        <v>100</v>
      </c>
      <c r="AF1968">
        <v>17.350000000067901</v>
      </c>
    </row>
    <row r="1969" spans="27:32">
      <c r="AA1969" t="s">
        <v>954</v>
      </c>
      <c r="AC1969">
        <v>466</v>
      </c>
      <c r="AD1969">
        <v>543</v>
      </c>
      <c r="AE1969">
        <v>100</v>
      </c>
      <c r="AF1969">
        <v>17.400000000067301</v>
      </c>
    </row>
    <row r="1970" spans="27:32">
      <c r="AA1970" t="s">
        <v>954</v>
      </c>
      <c r="AC1970">
        <v>467</v>
      </c>
      <c r="AD1970">
        <v>543.1</v>
      </c>
      <c r="AE1970">
        <v>100</v>
      </c>
      <c r="AF1970">
        <v>17.450000000066701</v>
      </c>
    </row>
    <row r="1971" spans="27:32">
      <c r="AA1971" t="s">
        <v>954</v>
      </c>
      <c r="AC1971">
        <v>468</v>
      </c>
      <c r="AD1971">
        <v>543.20000000000005</v>
      </c>
      <c r="AE1971">
        <v>100</v>
      </c>
      <c r="AF1971">
        <v>17.500000000066098</v>
      </c>
    </row>
    <row r="1972" spans="27:32">
      <c r="AA1972" t="s">
        <v>954</v>
      </c>
      <c r="AC1972">
        <v>469</v>
      </c>
      <c r="AD1972">
        <v>543.29999999999995</v>
      </c>
      <c r="AE1972">
        <v>100</v>
      </c>
      <c r="AF1972">
        <v>17.550000000065499</v>
      </c>
    </row>
    <row r="1973" spans="27:32">
      <c r="AA1973" t="s">
        <v>954</v>
      </c>
      <c r="AC1973">
        <v>470</v>
      </c>
      <c r="AD1973">
        <v>543.4</v>
      </c>
      <c r="AE1973">
        <v>100</v>
      </c>
      <c r="AF1973">
        <v>17.600000000064899</v>
      </c>
    </row>
    <row r="1974" spans="27:32">
      <c r="AA1974" t="s">
        <v>954</v>
      </c>
      <c r="AC1974">
        <v>471</v>
      </c>
      <c r="AD1974">
        <v>543.5</v>
      </c>
      <c r="AE1974">
        <v>100</v>
      </c>
      <c r="AF1974">
        <v>17.650000000064299</v>
      </c>
    </row>
    <row r="1975" spans="27:32">
      <c r="AA1975" t="s">
        <v>954</v>
      </c>
      <c r="AC1975">
        <v>472</v>
      </c>
      <c r="AD1975">
        <v>543.6</v>
      </c>
      <c r="AE1975">
        <v>100</v>
      </c>
      <c r="AF1975">
        <v>17.700000000063699</v>
      </c>
    </row>
    <row r="1976" spans="27:32">
      <c r="AA1976" t="s">
        <v>954</v>
      </c>
      <c r="AC1976">
        <v>473</v>
      </c>
      <c r="AD1976">
        <v>543.70000000000005</v>
      </c>
      <c r="AE1976">
        <v>100</v>
      </c>
      <c r="AF1976">
        <v>17.7500000000631</v>
      </c>
    </row>
    <row r="1977" spans="27:32">
      <c r="AA1977" t="s">
        <v>954</v>
      </c>
      <c r="AC1977">
        <v>474</v>
      </c>
      <c r="AD1977">
        <v>543.79999999999995</v>
      </c>
      <c r="AE1977">
        <v>100</v>
      </c>
      <c r="AF1977">
        <v>17.8000000000625</v>
      </c>
    </row>
    <row r="1978" spans="27:32">
      <c r="AA1978" t="s">
        <v>954</v>
      </c>
      <c r="AC1978">
        <v>475</v>
      </c>
      <c r="AD1978">
        <v>543.9</v>
      </c>
      <c r="AE1978">
        <v>100</v>
      </c>
      <c r="AF1978">
        <v>17.8500000000619</v>
      </c>
    </row>
    <row r="1979" spans="27:32">
      <c r="AA1979" t="s">
        <v>954</v>
      </c>
      <c r="AC1979">
        <v>476</v>
      </c>
      <c r="AD1979">
        <v>544</v>
      </c>
      <c r="AE1979">
        <v>100</v>
      </c>
      <c r="AF1979">
        <v>17.900000000061301</v>
      </c>
    </row>
    <row r="1980" spans="27:32">
      <c r="AA1980" t="s">
        <v>954</v>
      </c>
      <c r="AC1980">
        <v>477</v>
      </c>
      <c r="AD1980">
        <v>544.1</v>
      </c>
      <c r="AE1980">
        <v>100</v>
      </c>
      <c r="AF1980">
        <v>17.950000000060701</v>
      </c>
    </row>
    <row r="1981" spans="27:32">
      <c r="AA1981" t="s">
        <v>954</v>
      </c>
      <c r="AC1981">
        <v>478</v>
      </c>
      <c r="AD1981">
        <v>544.20000000000005</v>
      </c>
      <c r="AE1981">
        <v>100</v>
      </c>
      <c r="AF1981">
        <v>18.000000000060101</v>
      </c>
    </row>
    <row r="1982" spans="27:32">
      <c r="AA1982" t="s">
        <v>954</v>
      </c>
      <c r="AC1982">
        <v>479</v>
      </c>
      <c r="AD1982">
        <v>544.29999999999995</v>
      </c>
      <c r="AE1982">
        <v>100</v>
      </c>
      <c r="AF1982">
        <v>18.050000000059502</v>
      </c>
    </row>
    <row r="1983" spans="27:32">
      <c r="AA1983" t="s">
        <v>954</v>
      </c>
      <c r="AC1983">
        <v>480</v>
      </c>
      <c r="AD1983">
        <v>544.4</v>
      </c>
      <c r="AE1983">
        <v>100</v>
      </c>
      <c r="AF1983">
        <v>18.100000000058898</v>
      </c>
    </row>
    <row r="1984" spans="27:32">
      <c r="AA1984" t="s">
        <v>954</v>
      </c>
      <c r="AC1984">
        <v>481</v>
      </c>
      <c r="AD1984">
        <v>544.5</v>
      </c>
      <c r="AE1984">
        <v>100</v>
      </c>
      <c r="AF1984">
        <v>18.150000000058299</v>
      </c>
    </row>
    <row r="1985" spans="27:32">
      <c r="AA1985" t="s">
        <v>954</v>
      </c>
      <c r="AC1985">
        <v>482</v>
      </c>
      <c r="AD1985">
        <v>544.6</v>
      </c>
      <c r="AE1985">
        <v>100</v>
      </c>
      <c r="AF1985">
        <v>18.200000000057699</v>
      </c>
    </row>
    <row r="1986" spans="27:32">
      <c r="AA1986" t="s">
        <v>954</v>
      </c>
      <c r="AC1986">
        <v>483</v>
      </c>
      <c r="AD1986">
        <v>544.70000000000005</v>
      </c>
      <c r="AE1986">
        <v>100</v>
      </c>
      <c r="AF1986">
        <v>18.250000000057099</v>
      </c>
    </row>
    <row r="1987" spans="27:32">
      <c r="AA1987" t="s">
        <v>954</v>
      </c>
      <c r="AC1987">
        <v>484</v>
      </c>
      <c r="AD1987">
        <v>544.79999999999995</v>
      </c>
      <c r="AE1987">
        <v>100</v>
      </c>
      <c r="AF1987">
        <v>18.3000000000565</v>
      </c>
    </row>
    <row r="1988" spans="27:32">
      <c r="AA1988" t="s">
        <v>954</v>
      </c>
      <c r="AC1988">
        <v>485</v>
      </c>
      <c r="AD1988">
        <v>544.9</v>
      </c>
      <c r="AE1988">
        <v>100</v>
      </c>
      <c r="AF1988">
        <v>18.3500000000559</v>
      </c>
    </row>
    <row r="1989" spans="27:32">
      <c r="AA1989" t="s">
        <v>954</v>
      </c>
      <c r="AC1989">
        <v>486</v>
      </c>
      <c r="AD1989">
        <v>545</v>
      </c>
      <c r="AE1989">
        <v>100</v>
      </c>
      <c r="AF1989">
        <v>18.4000000000553</v>
      </c>
    </row>
    <row r="1990" spans="27:32">
      <c r="AA1990" t="s">
        <v>954</v>
      </c>
      <c r="AC1990">
        <v>487</v>
      </c>
      <c r="AD1990">
        <v>545.1</v>
      </c>
      <c r="AE1990">
        <v>100</v>
      </c>
      <c r="AF1990">
        <v>18.4500000000547</v>
      </c>
    </row>
    <row r="1991" spans="27:32">
      <c r="AA1991" t="s">
        <v>954</v>
      </c>
      <c r="AC1991">
        <v>488</v>
      </c>
      <c r="AD1991">
        <v>545.20000000000005</v>
      </c>
      <c r="AE1991">
        <v>100</v>
      </c>
      <c r="AF1991">
        <v>18.500000000054101</v>
      </c>
    </row>
    <row r="1992" spans="27:32">
      <c r="AA1992" t="s">
        <v>954</v>
      </c>
      <c r="AC1992">
        <v>489</v>
      </c>
      <c r="AD1992">
        <v>545.29999999999995</v>
      </c>
      <c r="AE1992">
        <v>100</v>
      </c>
      <c r="AF1992">
        <v>18.550000000053501</v>
      </c>
    </row>
    <row r="1993" spans="27:32">
      <c r="AA1993" t="s">
        <v>954</v>
      </c>
      <c r="AC1993">
        <v>490</v>
      </c>
      <c r="AD1993">
        <v>545.4</v>
      </c>
      <c r="AE1993">
        <v>100</v>
      </c>
      <c r="AF1993">
        <v>18.600000000052901</v>
      </c>
    </row>
    <row r="1994" spans="27:32">
      <c r="AA1994" t="s">
        <v>954</v>
      </c>
      <c r="AC1994">
        <v>491</v>
      </c>
      <c r="AD1994">
        <v>545.5</v>
      </c>
      <c r="AE1994">
        <v>100</v>
      </c>
      <c r="AF1994">
        <v>18.650000000052302</v>
      </c>
    </row>
    <row r="1995" spans="27:32">
      <c r="AA1995" t="s">
        <v>954</v>
      </c>
      <c r="AC1995">
        <v>492</v>
      </c>
      <c r="AD1995">
        <v>545.6</v>
      </c>
      <c r="AE1995">
        <v>100</v>
      </c>
      <c r="AF1995">
        <v>18.700000000051698</v>
      </c>
    </row>
    <row r="1996" spans="27:32">
      <c r="AA1996" t="s">
        <v>954</v>
      </c>
      <c r="AC1996">
        <v>493</v>
      </c>
      <c r="AD1996">
        <v>545.70000000000095</v>
      </c>
      <c r="AE1996">
        <v>100</v>
      </c>
      <c r="AF1996">
        <v>18.750000000051099</v>
      </c>
    </row>
    <row r="1997" spans="27:32">
      <c r="AA1997" t="s">
        <v>954</v>
      </c>
      <c r="AC1997">
        <v>494</v>
      </c>
      <c r="AD1997">
        <v>545.80000000000098</v>
      </c>
      <c r="AE1997">
        <v>100</v>
      </c>
      <c r="AF1997">
        <v>18.800000000050499</v>
      </c>
    </row>
    <row r="1998" spans="27:32">
      <c r="AA1998" t="s">
        <v>954</v>
      </c>
      <c r="AC1998">
        <v>495</v>
      </c>
      <c r="AD1998">
        <v>545.900000000001</v>
      </c>
      <c r="AE1998">
        <v>100</v>
      </c>
      <c r="AF1998">
        <v>18.850000000049899</v>
      </c>
    </row>
    <row r="1999" spans="27:32">
      <c r="AA1999" t="s">
        <v>954</v>
      </c>
      <c r="AC1999">
        <v>496</v>
      </c>
      <c r="AD1999">
        <v>546.00000000000102</v>
      </c>
      <c r="AE1999">
        <v>100</v>
      </c>
      <c r="AF1999">
        <v>18.9000000000493</v>
      </c>
    </row>
    <row r="2000" spans="27:32">
      <c r="AA2000" t="s">
        <v>954</v>
      </c>
      <c r="AC2000">
        <v>497</v>
      </c>
      <c r="AD2000">
        <v>546.10000000000105</v>
      </c>
      <c r="AE2000">
        <v>100</v>
      </c>
      <c r="AF2000">
        <v>18.9500000000487</v>
      </c>
    </row>
    <row r="2001" spans="27:32">
      <c r="AA2001" t="s">
        <v>954</v>
      </c>
      <c r="AC2001">
        <v>498</v>
      </c>
      <c r="AD2001">
        <v>546.20000000000095</v>
      </c>
      <c r="AE2001">
        <v>100</v>
      </c>
      <c r="AF2001">
        <v>19.0000000000481</v>
      </c>
    </row>
    <row r="2002" spans="27:32">
      <c r="AA2002" t="s">
        <v>954</v>
      </c>
      <c r="AC2002">
        <v>499</v>
      </c>
      <c r="AD2002">
        <v>546.30000000000098</v>
      </c>
      <c r="AE2002">
        <v>100</v>
      </c>
      <c r="AF2002">
        <v>19.0500000000475</v>
      </c>
    </row>
    <row r="2003" spans="27:32">
      <c r="AA2003" t="s">
        <v>954</v>
      </c>
      <c r="AC2003">
        <v>500</v>
      </c>
      <c r="AD2003">
        <v>546.400000000001</v>
      </c>
      <c r="AE2003">
        <v>100</v>
      </c>
      <c r="AF2003">
        <v>19.100000000046901</v>
      </c>
    </row>
    <row r="2004" spans="27:32">
      <c r="AA2004" t="s">
        <v>954</v>
      </c>
      <c r="AC2004">
        <v>501</v>
      </c>
      <c r="AD2004">
        <v>546.50000000000102</v>
      </c>
      <c r="AE2004">
        <v>100</v>
      </c>
      <c r="AF2004">
        <v>19.150000000046301</v>
      </c>
    </row>
    <row r="2005" spans="27:32">
      <c r="AA2005" t="s">
        <v>954</v>
      </c>
      <c r="AC2005">
        <v>502</v>
      </c>
      <c r="AD2005">
        <v>546.60000000000105</v>
      </c>
      <c r="AE2005">
        <v>100</v>
      </c>
      <c r="AF2005">
        <v>19.200000000045701</v>
      </c>
    </row>
    <row r="2006" spans="27:32">
      <c r="AA2006" t="s">
        <v>954</v>
      </c>
      <c r="AC2006">
        <v>503</v>
      </c>
      <c r="AD2006">
        <v>546.70000000000095</v>
      </c>
      <c r="AE2006">
        <v>100</v>
      </c>
      <c r="AF2006">
        <v>19.250000000045102</v>
      </c>
    </row>
    <row r="2007" spans="27:32">
      <c r="AA2007" t="s">
        <v>954</v>
      </c>
      <c r="AC2007">
        <v>504</v>
      </c>
      <c r="AD2007">
        <v>546.80000000000098</v>
      </c>
      <c r="AE2007">
        <v>100</v>
      </c>
      <c r="AF2007">
        <v>19.300000000044498</v>
      </c>
    </row>
    <row r="2008" spans="27:32">
      <c r="AA2008" t="s">
        <v>954</v>
      </c>
      <c r="AC2008">
        <v>505</v>
      </c>
      <c r="AD2008">
        <v>546.900000000001</v>
      </c>
      <c r="AE2008">
        <v>100</v>
      </c>
      <c r="AF2008">
        <v>19.350000000043899</v>
      </c>
    </row>
    <row r="2009" spans="27:32">
      <c r="AA2009" t="s">
        <v>954</v>
      </c>
      <c r="AC2009">
        <v>506</v>
      </c>
      <c r="AD2009">
        <v>547.00000000000102</v>
      </c>
      <c r="AE2009">
        <v>100</v>
      </c>
      <c r="AF2009">
        <v>19.400000000043299</v>
      </c>
    </row>
    <row r="2010" spans="27:32">
      <c r="AA2010" t="s">
        <v>954</v>
      </c>
      <c r="AC2010">
        <v>507</v>
      </c>
      <c r="AD2010">
        <v>547.10000000000105</v>
      </c>
      <c r="AE2010">
        <v>100</v>
      </c>
      <c r="AF2010">
        <v>19.450000000042699</v>
      </c>
    </row>
    <row r="2011" spans="27:32">
      <c r="AA2011" t="s">
        <v>954</v>
      </c>
      <c r="AC2011">
        <v>508</v>
      </c>
      <c r="AD2011">
        <v>547.20000000000095</v>
      </c>
      <c r="AE2011">
        <v>100</v>
      </c>
      <c r="AF2011">
        <v>19.5000000000421</v>
      </c>
    </row>
    <row r="2012" spans="27:32">
      <c r="AA2012" t="s">
        <v>954</v>
      </c>
      <c r="AC2012">
        <v>509</v>
      </c>
      <c r="AD2012">
        <v>547.30000000000098</v>
      </c>
      <c r="AE2012">
        <v>100</v>
      </c>
      <c r="AF2012">
        <v>19.5500000000415</v>
      </c>
    </row>
    <row r="2013" spans="27:32">
      <c r="AA2013" t="s">
        <v>954</v>
      </c>
      <c r="AC2013">
        <v>510</v>
      </c>
      <c r="AD2013">
        <v>547.400000000001</v>
      </c>
      <c r="AE2013">
        <v>100</v>
      </c>
      <c r="AF2013">
        <v>19.6000000000409</v>
      </c>
    </row>
    <row r="2014" spans="27:32">
      <c r="AA2014" t="s">
        <v>954</v>
      </c>
      <c r="AC2014">
        <v>511</v>
      </c>
      <c r="AD2014">
        <v>547.50000000000102</v>
      </c>
      <c r="AE2014">
        <v>100</v>
      </c>
      <c r="AF2014">
        <v>19.650000000040301</v>
      </c>
    </row>
    <row r="2015" spans="27:32">
      <c r="AA2015" t="s">
        <v>954</v>
      </c>
      <c r="AC2015">
        <v>512</v>
      </c>
      <c r="AD2015">
        <v>547.60000000000105</v>
      </c>
      <c r="AE2015">
        <v>100</v>
      </c>
      <c r="AF2015">
        <v>19.700000000039701</v>
      </c>
    </row>
    <row r="2016" spans="27:32">
      <c r="AA2016" t="s">
        <v>954</v>
      </c>
      <c r="AC2016">
        <v>513</v>
      </c>
      <c r="AD2016">
        <v>547.70000000000095</v>
      </c>
      <c r="AE2016">
        <v>100</v>
      </c>
      <c r="AF2016">
        <v>19.750000000039101</v>
      </c>
    </row>
    <row r="2017" spans="27:32">
      <c r="AA2017" t="s">
        <v>954</v>
      </c>
      <c r="AC2017">
        <v>514</v>
      </c>
      <c r="AD2017">
        <v>547.80000000000098</v>
      </c>
      <c r="AE2017">
        <v>100</v>
      </c>
      <c r="AF2017">
        <v>19.800000000038501</v>
      </c>
    </row>
    <row r="2018" spans="27:32">
      <c r="AA2018" t="s">
        <v>954</v>
      </c>
      <c r="AC2018">
        <v>515</v>
      </c>
      <c r="AD2018">
        <v>547.900000000001</v>
      </c>
      <c r="AE2018">
        <v>100</v>
      </c>
      <c r="AF2018">
        <v>19.850000000037902</v>
      </c>
    </row>
    <row r="2019" spans="27:32">
      <c r="AA2019" t="s">
        <v>954</v>
      </c>
      <c r="AC2019">
        <v>516</v>
      </c>
      <c r="AD2019">
        <v>548.00000000000102</v>
      </c>
      <c r="AE2019">
        <v>100</v>
      </c>
      <c r="AF2019">
        <v>19.900000000037299</v>
      </c>
    </row>
    <row r="2020" spans="27:32">
      <c r="AA2020" t="s">
        <v>954</v>
      </c>
      <c r="AC2020">
        <v>517</v>
      </c>
      <c r="AD2020">
        <v>548.10000000000105</v>
      </c>
      <c r="AE2020">
        <v>100</v>
      </c>
      <c r="AF2020">
        <v>19.950000000036699</v>
      </c>
    </row>
    <row r="2021" spans="27:32">
      <c r="AA2021" t="s">
        <v>954</v>
      </c>
      <c r="AC2021">
        <v>518</v>
      </c>
      <c r="AD2021">
        <v>548.20000000000095</v>
      </c>
      <c r="AE2021">
        <v>100</v>
      </c>
      <c r="AF2021">
        <v>20.000000000036099</v>
      </c>
    </row>
    <row r="2022" spans="27:32">
      <c r="AA2022" t="s">
        <v>954</v>
      </c>
      <c r="AC2022">
        <v>519</v>
      </c>
      <c r="AD2022">
        <v>548.30000000000098</v>
      </c>
      <c r="AE2022">
        <v>100</v>
      </c>
      <c r="AF2022">
        <v>20.050000000035499</v>
      </c>
    </row>
    <row r="2023" spans="27:32">
      <c r="AA2023" t="s">
        <v>954</v>
      </c>
      <c r="AC2023">
        <v>520</v>
      </c>
      <c r="AD2023">
        <v>548.400000000001</v>
      </c>
      <c r="AE2023">
        <v>100</v>
      </c>
      <c r="AF2023">
        <v>20.1000000000349</v>
      </c>
    </row>
    <row r="2024" spans="27:32">
      <c r="AA2024" t="s">
        <v>954</v>
      </c>
      <c r="AC2024">
        <v>521</v>
      </c>
      <c r="AD2024">
        <v>548.50000000000102</v>
      </c>
      <c r="AE2024">
        <v>100</v>
      </c>
      <c r="AF2024">
        <v>20.1500000000343</v>
      </c>
    </row>
    <row r="2025" spans="27:32">
      <c r="AA2025" t="s">
        <v>954</v>
      </c>
      <c r="AC2025">
        <v>522</v>
      </c>
      <c r="AD2025">
        <v>548.60000000000105</v>
      </c>
      <c r="AE2025">
        <v>100</v>
      </c>
      <c r="AF2025">
        <v>20.2000000000337</v>
      </c>
    </row>
    <row r="2026" spans="27:32">
      <c r="AA2026" t="s">
        <v>954</v>
      </c>
      <c r="AC2026">
        <v>523</v>
      </c>
      <c r="AD2026">
        <v>548.70000000000095</v>
      </c>
      <c r="AE2026">
        <v>100</v>
      </c>
      <c r="AF2026">
        <v>20.250000000033101</v>
      </c>
    </row>
    <row r="2027" spans="27:32">
      <c r="AA2027" t="s">
        <v>954</v>
      </c>
      <c r="AC2027">
        <v>524</v>
      </c>
      <c r="AD2027">
        <v>548.80000000000098</v>
      </c>
      <c r="AE2027">
        <v>100</v>
      </c>
      <c r="AF2027">
        <v>20.300000000032501</v>
      </c>
    </row>
    <row r="2028" spans="27:32">
      <c r="AA2028" t="s">
        <v>954</v>
      </c>
      <c r="AC2028">
        <v>525</v>
      </c>
      <c r="AD2028">
        <v>548.900000000001</v>
      </c>
      <c r="AE2028">
        <v>100</v>
      </c>
      <c r="AF2028">
        <v>20.350000000031901</v>
      </c>
    </row>
    <row r="2029" spans="27:32">
      <c r="AA2029" t="s">
        <v>954</v>
      </c>
      <c r="AC2029">
        <v>526</v>
      </c>
      <c r="AD2029">
        <v>549.00000000000102</v>
      </c>
      <c r="AE2029">
        <v>100</v>
      </c>
      <c r="AF2029">
        <v>20.400000000031302</v>
      </c>
    </row>
    <row r="2030" spans="27:32">
      <c r="AA2030" t="s">
        <v>954</v>
      </c>
      <c r="AC2030">
        <v>527</v>
      </c>
      <c r="AD2030">
        <v>549.10000000000105</v>
      </c>
      <c r="AE2030">
        <v>100</v>
      </c>
      <c r="AF2030">
        <v>20.450000000030698</v>
      </c>
    </row>
    <row r="2031" spans="27:32">
      <c r="AA2031" t="s">
        <v>954</v>
      </c>
      <c r="AC2031">
        <v>528</v>
      </c>
      <c r="AD2031">
        <v>549.20000000000095</v>
      </c>
      <c r="AE2031">
        <v>100</v>
      </c>
      <c r="AF2031">
        <v>20.500000000030099</v>
      </c>
    </row>
    <row r="2032" spans="27:32">
      <c r="AA2032" t="s">
        <v>954</v>
      </c>
      <c r="AC2032">
        <v>529</v>
      </c>
      <c r="AD2032">
        <v>549.30000000000098</v>
      </c>
      <c r="AE2032">
        <v>100</v>
      </c>
      <c r="AF2032">
        <v>20.550000000029499</v>
      </c>
    </row>
    <row r="2033" spans="27:32">
      <c r="AA2033" t="s">
        <v>954</v>
      </c>
      <c r="AC2033">
        <v>530</v>
      </c>
      <c r="AD2033">
        <v>549.400000000001</v>
      </c>
      <c r="AE2033">
        <v>100</v>
      </c>
      <c r="AF2033">
        <v>20.600000000028899</v>
      </c>
    </row>
    <row r="2034" spans="27:32">
      <c r="AA2034" t="s">
        <v>954</v>
      </c>
      <c r="AC2034">
        <v>531</v>
      </c>
      <c r="AD2034">
        <v>549.50000000000102</v>
      </c>
      <c r="AE2034">
        <v>100</v>
      </c>
      <c r="AF2034">
        <v>20.650000000028299</v>
      </c>
    </row>
    <row r="2035" spans="27:32">
      <c r="AA2035" t="s">
        <v>954</v>
      </c>
      <c r="AC2035">
        <v>532</v>
      </c>
      <c r="AD2035">
        <v>549.60000000000105</v>
      </c>
      <c r="AE2035">
        <v>100</v>
      </c>
      <c r="AF2035">
        <v>20.7000000000277</v>
      </c>
    </row>
    <row r="2036" spans="27:32">
      <c r="AA2036" t="s">
        <v>954</v>
      </c>
      <c r="AC2036">
        <v>533</v>
      </c>
      <c r="AD2036">
        <v>549.70000000000095</v>
      </c>
      <c r="AE2036">
        <v>100</v>
      </c>
      <c r="AF2036">
        <v>20.7500000000271</v>
      </c>
    </row>
    <row r="2037" spans="27:32">
      <c r="AA2037" t="s">
        <v>954</v>
      </c>
      <c r="AC2037">
        <v>534</v>
      </c>
      <c r="AD2037">
        <v>549.80000000000098</v>
      </c>
      <c r="AE2037">
        <v>100</v>
      </c>
      <c r="AF2037">
        <v>20.8000000000265</v>
      </c>
    </row>
    <row r="2038" spans="27:32">
      <c r="AA2038" t="s">
        <v>954</v>
      </c>
      <c r="AC2038">
        <v>535</v>
      </c>
      <c r="AD2038">
        <v>549.900000000001</v>
      </c>
      <c r="AE2038">
        <v>100</v>
      </c>
      <c r="AF2038">
        <v>20.850000000025901</v>
      </c>
    </row>
    <row r="2039" spans="27:32">
      <c r="AA2039" t="s">
        <v>954</v>
      </c>
      <c r="AC2039">
        <v>536</v>
      </c>
      <c r="AD2039">
        <v>550.00000000000102</v>
      </c>
      <c r="AE2039">
        <v>100</v>
      </c>
      <c r="AF2039">
        <v>20.900000000025301</v>
      </c>
    </row>
    <row r="2040" spans="27:32">
      <c r="AA2040" t="s">
        <v>954</v>
      </c>
      <c r="AC2040">
        <v>537</v>
      </c>
      <c r="AD2040">
        <v>550.10000000000196</v>
      </c>
      <c r="AE2040">
        <v>100</v>
      </c>
      <c r="AF2040">
        <v>20.950000000024701</v>
      </c>
    </row>
    <row r="2041" spans="27:32">
      <c r="AA2041" t="s">
        <v>954</v>
      </c>
      <c r="AC2041">
        <v>538</v>
      </c>
      <c r="AD2041">
        <v>550.20000000000198</v>
      </c>
      <c r="AE2041">
        <v>100</v>
      </c>
      <c r="AF2041">
        <v>21.000000000024102</v>
      </c>
    </row>
    <row r="2042" spans="27:32">
      <c r="AA2042" t="s">
        <v>954</v>
      </c>
      <c r="AC2042">
        <v>539</v>
      </c>
      <c r="AD2042">
        <v>550.300000000002</v>
      </c>
      <c r="AE2042">
        <v>100</v>
      </c>
      <c r="AF2042">
        <v>21.050000000023498</v>
      </c>
    </row>
    <row r="2043" spans="27:32">
      <c r="AA2043" t="s">
        <v>954</v>
      </c>
      <c r="AC2043">
        <v>540</v>
      </c>
      <c r="AD2043">
        <v>550.40000000000202</v>
      </c>
      <c r="AE2043">
        <v>100</v>
      </c>
      <c r="AF2043">
        <v>21.100000000022899</v>
      </c>
    </row>
    <row r="2044" spans="27:32">
      <c r="AA2044" t="s">
        <v>954</v>
      </c>
      <c r="AC2044">
        <v>541</v>
      </c>
      <c r="AD2044">
        <v>550.50000000000205</v>
      </c>
      <c r="AE2044">
        <v>100</v>
      </c>
      <c r="AF2044">
        <v>21.150000000022299</v>
      </c>
    </row>
    <row r="2045" spans="27:32">
      <c r="AA2045" t="s">
        <v>954</v>
      </c>
      <c r="AC2045">
        <v>542</v>
      </c>
      <c r="AD2045">
        <v>550.60000000000196</v>
      </c>
      <c r="AE2045">
        <v>100</v>
      </c>
      <c r="AF2045">
        <v>21.200000000021699</v>
      </c>
    </row>
    <row r="2046" spans="27:32">
      <c r="AA2046" t="s">
        <v>954</v>
      </c>
      <c r="AC2046">
        <v>543</v>
      </c>
      <c r="AD2046">
        <v>550.70000000000198</v>
      </c>
      <c r="AE2046">
        <v>100</v>
      </c>
      <c r="AF2046">
        <v>21.2500000000211</v>
      </c>
    </row>
    <row r="2047" spans="27:32">
      <c r="AA2047" t="s">
        <v>954</v>
      </c>
      <c r="AC2047">
        <v>544</v>
      </c>
      <c r="AD2047">
        <v>550.800000000002</v>
      </c>
      <c r="AE2047">
        <v>100</v>
      </c>
      <c r="AF2047">
        <v>21.3000000000205</v>
      </c>
    </row>
    <row r="2048" spans="27:32">
      <c r="AA2048" t="s">
        <v>954</v>
      </c>
      <c r="AC2048">
        <v>545</v>
      </c>
      <c r="AD2048">
        <v>550.90000000000202</v>
      </c>
      <c r="AE2048">
        <v>100</v>
      </c>
      <c r="AF2048">
        <v>21.3500000000199</v>
      </c>
    </row>
    <row r="2049" spans="27:32">
      <c r="AA2049" t="s">
        <v>954</v>
      </c>
      <c r="AC2049">
        <v>546</v>
      </c>
      <c r="AD2049">
        <v>551.00000000000205</v>
      </c>
      <c r="AE2049">
        <v>100</v>
      </c>
      <c r="AF2049">
        <v>21.4000000000193</v>
      </c>
    </row>
    <row r="2050" spans="27:32">
      <c r="AA2050" t="s">
        <v>954</v>
      </c>
      <c r="AC2050">
        <v>547</v>
      </c>
      <c r="AD2050">
        <v>551.10000000000196</v>
      </c>
      <c r="AE2050">
        <v>100</v>
      </c>
      <c r="AF2050">
        <v>21.450000000018701</v>
      </c>
    </row>
    <row r="2051" spans="27:32">
      <c r="AA2051" t="s">
        <v>954</v>
      </c>
      <c r="AC2051">
        <v>548</v>
      </c>
      <c r="AD2051">
        <v>551.20000000000198</v>
      </c>
      <c r="AE2051">
        <v>100</v>
      </c>
      <c r="AF2051">
        <v>21.500000000018101</v>
      </c>
    </row>
    <row r="2052" spans="27:32">
      <c r="AA2052" t="s">
        <v>954</v>
      </c>
      <c r="AC2052">
        <v>549</v>
      </c>
      <c r="AD2052">
        <v>551.300000000002</v>
      </c>
      <c r="AE2052">
        <v>100</v>
      </c>
      <c r="AF2052">
        <v>21.550000000017501</v>
      </c>
    </row>
    <row r="2053" spans="27:32">
      <c r="AA2053" t="s">
        <v>954</v>
      </c>
      <c r="AC2053">
        <v>550</v>
      </c>
      <c r="AD2053">
        <v>551.40000000000202</v>
      </c>
      <c r="AE2053">
        <v>100</v>
      </c>
      <c r="AF2053">
        <v>21.600000000016902</v>
      </c>
    </row>
    <row r="2054" spans="27:32">
      <c r="AA2054" t="s">
        <v>954</v>
      </c>
      <c r="AC2054">
        <v>551</v>
      </c>
      <c r="AD2054">
        <v>551.50000000000205</v>
      </c>
      <c r="AE2054">
        <v>100</v>
      </c>
      <c r="AF2054">
        <v>21.650000000016298</v>
      </c>
    </row>
    <row r="2055" spans="27:32">
      <c r="AA2055" t="s">
        <v>954</v>
      </c>
      <c r="AC2055">
        <v>552</v>
      </c>
      <c r="AD2055">
        <v>551.60000000000196</v>
      </c>
      <c r="AE2055">
        <v>100</v>
      </c>
      <c r="AF2055">
        <v>21.700000000015699</v>
      </c>
    </row>
    <row r="2056" spans="27:32">
      <c r="AA2056" t="s">
        <v>954</v>
      </c>
      <c r="AC2056">
        <v>553</v>
      </c>
      <c r="AD2056">
        <v>551.70000000000198</v>
      </c>
      <c r="AE2056">
        <v>100</v>
      </c>
      <c r="AF2056">
        <v>21.750000000015099</v>
      </c>
    </row>
    <row r="2057" spans="27:32">
      <c r="AA2057" t="s">
        <v>954</v>
      </c>
      <c r="AC2057">
        <v>554</v>
      </c>
      <c r="AD2057">
        <v>551.800000000002</v>
      </c>
      <c r="AE2057">
        <v>100</v>
      </c>
      <c r="AF2057">
        <v>21.800000000014499</v>
      </c>
    </row>
    <row r="2058" spans="27:32">
      <c r="AA2058" t="s">
        <v>954</v>
      </c>
      <c r="AC2058">
        <v>555</v>
      </c>
      <c r="AD2058">
        <v>551.90000000000202</v>
      </c>
      <c r="AE2058">
        <v>100</v>
      </c>
      <c r="AF2058">
        <v>21.8500000000139</v>
      </c>
    </row>
    <row r="2059" spans="27:32">
      <c r="AA2059" t="s">
        <v>954</v>
      </c>
      <c r="AC2059">
        <v>556</v>
      </c>
      <c r="AD2059">
        <v>552.00000000000205</v>
      </c>
      <c r="AE2059">
        <v>100</v>
      </c>
      <c r="AF2059">
        <v>21.9000000000133</v>
      </c>
    </row>
    <row r="2060" spans="27:32">
      <c r="AA2060" t="s">
        <v>954</v>
      </c>
      <c r="AC2060">
        <v>557</v>
      </c>
      <c r="AD2060">
        <v>552.10000000000196</v>
      </c>
      <c r="AE2060">
        <v>100</v>
      </c>
      <c r="AF2060">
        <v>21.9500000000127</v>
      </c>
    </row>
    <row r="2061" spans="27:32">
      <c r="AA2061" t="s">
        <v>954</v>
      </c>
      <c r="AC2061">
        <v>558</v>
      </c>
      <c r="AD2061">
        <v>552.20000000000198</v>
      </c>
      <c r="AE2061">
        <v>100</v>
      </c>
      <c r="AF2061">
        <v>22.000000000012101</v>
      </c>
    </row>
    <row r="2062" spans="27:32">
      <c r="AA2062" t="s">
        <v>954</v>
      </c>
      <c r="AC2062">
        <v>559</v>
      </c>
      <c r="AD2062">
        <v>552.300000000002</v>
      </c>
      <c r="AE2062">
        <v>100</v>
      </c>
      <c r="AF2062">
        <v>21.9500000000127</v>
      </c>
    </row>
    <row r="2063" spans="27:32">
      <c r="AA2063" t="s">
        <v>954</v>
      </c>
      <c r="AC2063">
        <v>560</v>
      </c>
      <c r="AD2063">
        <v>552.40000000000202</v>
      </c>
      <c r="AE2063">
        <v>100</v>
      </c>
      <c r="AF2063">
        <v>21.9000000000133</v>
      </c>
    </row>
    <row r="2064" spans="27:32">
      <c r="AA2064" t="s">
        <v>954</v>
      </c>
      <c r="AC2064">
        <v>561</v>
      </c>
      <c r="AD2064">
        <v>552.50000000000205</v>
      </c>
      <c r="AE2064">
        <v>100</v>
      </c>
      <c r="AF2064">
        <v>21.8500000000138</v>
      </c>
    </row>
    <row r="2065" spans="27:32">
      <c r="AA2065" t="s">
        <v>954</v>
      </c>
      <c r="AC2065">
        <v>562</v>
      </c>
      <c r="AD2065">
        <v>552.60000000000196</v>
      </c>
      <c r="AE2065">
        <v>100</v>
      </c>
      <c r="AF2065">
        <v>21.8000000000144</v>
      </c>
    </row>
    <row r="2066" spans="27:32">
      <c r="AA2066" t="s">
        <v>954</v>
      </c>
      <c r="AC2066">
        <v>563</v>
      </c>
      <c r="AD2066">
        <v>552.70000000000198</v>
      </c>
      <c r="AE2066">
        <v>100</v>
      </c>
      <c r="AF2066">
        <v>21.750000000015</v>
      </c>
    </row>
    <row r="2067" spans="27:32">
      <c r="AA2067" t="s">
        <v>954</v>
      </c>
      <c r="AC2067">
        <v>564</v>
      </c>
      <c r="AD2067">
        <v>552.800000000002</v>
      </c>
      <c r="AE2067">
        <v>100</v>
      </c>
      <c r="AF2067">
        <v>21.700000000015599</v>
      </c>
    </row>
    <row r="2068" spans="27:32">
      <c r="AA2068" t="s">
        <v>954</v>
      </c>
      <c r="AC2068">
        <v>565</v>
      </c>
      <c r="AD2068">
        <v>552.90000000000202</v>
      </c>
      <c r="AE2068">
        <v>100</v>
      </c>
      <c r="AF2068">
        <v>21.650000000016199</v>
      </c>
    </row>
    <row r="2069" spans="27:32">
      <c r="AA2069" t="s">
        <v>954</v>
      </c>
      <c r="AC2069">
        <v>566</v>
      </c>
      <c r="AD2069">
        <v>553.00000000000205</v>
      </c>
      <c r="AE2069">
        <v>100</v>
      </c>
      <c r="AF2069">
        <v>21.600000000016799</v>
      </c>
    </row>
    <row r="2070" spans="27:32">
      <c r="AA2070" t="s">
        <v>954</v>
      </c>
      <c r="AC2070">
        <v>567</v>
      </c>
      <c r="AD2070">
        <v>553.10000000000196</v>
      </c>
      <c r="AE2070">
        <v>100</v>
      </c>
      <c r="AF2070">
        <v>21.550000000017398</v>
      </c>
    </row>
    <row r="2071" spans="27:32">
      <c r="AA2071" t="s">
        <v>954</v>
      </c>
      <c r="AC2071">
        <v>568</v>
      </c>
      <c r="AD2071">
        <v>553.20000000000198</v>
      </c>
      <c r="AE2071">
        <v>100</v>
      </c>
      <c r="AF2071">
        <v>21.500000000018002</v>
      </c>
    </row>
    <row r="2072" spans="27:32">
      <c r="AA2072" t="s">
        <v>954</v>
      </c>
      <c r="AC2072">
        <v>569</v>
      </c>
      <c r="AD2072">
        <v>553.300000000002</v>
      </c>
      <c r="AE2072">
        <v>100</v>
      </c>
      <c r="AF2072">
        <v>21.450000000018601</v>
      </c>
    </row>
    <row r="2073" spans="27:32">
      <c r="AA2073" t="s">
        <v>954</v>
      </c>
      <c r="AC2073">
        <v>570</v>
      </c>
      <c r="AD2073">
        <v>553.40000000000202</v>
      </c>
      <c r="AE2073">
        <v>100</v>
      </c>
      <c r="AF2073">
        <v>21.400000000019201</v>
      </c>
    </row>
    <row r="2074" spans="27:32">
      <c r="AA2074" t="s">
        <v>954</v>
      </c>
      <c r="AC2074">
        <v>571</v>
      </c>
      <c r="AD2074">
        <v>553.50000000000205</v>
      </c>
      <c r="AE2074">
        <v>100</v>
      </c>
      <c r="AF2074">
        <v>21.350000000019801</v>
      </c>
    </row>
    <row r="2075" spans="27:32">
      <c r="AA2075" t="s">
        <v>954</v>
      </c>
      <c r="AC2075">
        <v>572</v>
      </c>
      <c r="AD2075">
        <v>553.60000000000196</v>
      </c>
      <c r="AE2075">
        <v>100</v>
      </c>
      <c r="AF2075">
        <v>21.3000000000204</v>
      </c>
    </row>
    <row r="2076" spans="27:32">
      <c r="AA2076" t="s">
        <v>954</v>
      </c>
      <c r="AC2076">
        <v>573</v>
      </c>
      <c r="AD2076">
        <v>553.70000000000198</v>
      </c>
      <c r="AE2076">
        <v>100</v>
      </c>
      <c r="AF2076">
        <v>21.250000000021</v>
      </c>
    </row>
    <row r="2077" spans="27:32">
      <c r="AA2077" t="s">
        <v>954</v>
      </c>
      <c r="AC2077">
        <v>574</v>
      </c>
      <c r="AD2077">
        <v>553.800000000002</v>
      </c>
      <c r="AE2077">
        <v>100</v>
      </c>
      <c r="AF2077">
        <v>21.2000000000216</v>
      </c>
    </row>
    <row r="2078" spans="27:32">
      <c r="AA2078" t="s">
        <v>954</v>
      </c>
      <c r="AC2078">
        <v>575</v>
      </c>
      <c r="AD2078">
        <v>553.90000000000202</v>
      </c>
      <c r="AE2078">
        <v>100</v>
      </c>
      <c r="AF2078">
        <v>21.150000000022199</v>
      </c>
    </row>
    <row r="2079" spans="27:32">
      <c r="AA2079" t="s">
        <v>954</v>
      </c>
      <c r="AC2079">
        <v>576</v>
      </c>
      <c r="AD2079">
        <v>554.00000000000205</v>
      </c>
      <c r="AE2079">
        <v>100</v>
      </c>
      <c r="AF2079">
        <v>21.100000000022799</v>
      </c>
    </row>
    <row r="2080" spans="27:32">
      <c r="AA2080" t="s">
        <v>954</v>
      </c>
      <c r="AC2080">
        <v>577</v>
      </c>
      <c r="AD2080">
        <v>554.10000000000196</v>
      </c>
      <c r="AE2080">
        <v>100</v>
      </c>
      <c r="AF2080">
        <v>21.050000000023399</v>
      </c>
    </row>
    <row r="2081" spans="27:32">
      <c r="AA2081" t="s">
        <v>954</v>
      </c>
      <c r="AC2081">
        <v>578</v>
      </c>
      <c r="AD2081">
        <v>554.20000000000198</v>
      </c>
      <c r="AE2081">
        <v>100</v>
      </c>
      <c r="AF2081">
        <v>21.000000000023999</v>
      </c>
    </row>
    <row r="2082" spans="27:32">
      <c r="AA2082" t="s">
        <v>954</v>
      </c>
      <c r="AC2082">
        <v>579</v>
      </c>
      <c r="AD2082">
        <v>554.300000000002</v>
      </c>
      <c r="AE2082">
        <v>100</v>
      </c>
      <c r="AF2082">
        <v>20.950000000024598</v>
      </c>
    </row>
    <row r="2083" spans="27:32">
      <c r="AA2083" t="s">
        <v>954</v>
      </c>
      <c r="AC2083">
        <v>580</v>
      </c>
      <c r="AD2083">
        <v>554.40000000000202</v>
      </c>
      <c r="AE2083">
        <v>100</v>
      </c>
      <c r="AF2083">
        <v>20.900000000025202</v>
      </c>
    </row>
    <row r="2084" spans="27:32">
      <c r="AA2084" t="s">
        <v>954</v>
      </c>
      <c r="AC2084">
        <v>581</v>
      </c>
      <c r="AD2084">
        <v>554.50000000000296</v>
      </c>
      <c r="AE2084">
        <v>100</v>
      </c>
      <c r="AF2084">
        <v>20.850000000025801</v>
      </c>
    </row>
    <row r="2085" spans="27:32">
      <c r="AA2085" t="s">
        <v>954</v>
      </c>
      <c r="AC2085">
        <v>582</v>
      </c>
      <c r="AD2085">
        <v>554.60000000000298</v>
      </c>
      <c r="AE2085">
        <v>100</v>
      </c>
      <c r="AF2085">
        <v>20.800000000026401</v>
      </c>
    </row>
    <row r="2086" spans="27:32">
      <c r="AA2086" t="s">
        <v>954</v>
      </c>
      <c r="AC2086">
        <v>583</v>
      </c>
      <c r="AD2086">
        <v>554.700000000003</v>
      </c>
      <c r="AE2086">
        <v>100</v>
      </c>
      <c r="AF2086">
        <v>20.750000000027001</v>
      </c>
    </row>
    <row r="2087" spans="27:32">
      <c r="AA2087" t="s">
        <v>954</v>
      </c>
      <c r="AC2087">
        <v>584</v>
      </c>
      <c r="AD2087">
        <v>554.80000000000302</v>
      </c>
      <c r="AE2087">
        <v>100</v>
      </c>
      <c r="AF2087">
        <v>20.7000000000276</v>
      </c>
    </row>
    <row r="2088" spans="27:32">
      <c r="AA2088" t="s">
        <v>954</v>
      </c>
      <c r="AC2088">
        <v>585</v>
      </c>
      <c r="AD2088">
        <v>554.90000000000305</v>
      </c>
      <c r="AE2088">
        <v>100</v>
      </c>
      <c r="AF2088">
        <v>20.6500000000282</v>
      </c>
    </row>
    <row r="2089" spans="27:32">
      <c r="AA2089" t="s">
        <v>954</v>
      </c>
      <c r="AC2089">
        <v>586</v>
      </c>
      <c r="AD2089">
        <v>555.00000000000296</v>
      </c>
      <c r="AE2089">
        <v>100</v>
      </c>
      <c r="AF2089">
        <v>20.6000000000288</v>
      </c>
    </row>
    <row r="2090" spans="27:32">
      <c r="AA2090" t="s">
        <v>954</v>
      </c>
      <c r="AC2090">
        <v>587</v>
      </c>
      <c r="AD2090">
        <v>555.10000000000298</v>
      </c>
      <c r="AE2090">
        <v>100</v>
      </c>
      <c r="AF2090">
        <v>20.550000000029399</v>
      </c>
    </row>
    <row r="2091" spans="27:32">
      <c r="AA2091" t="s">
        <v>954</v>
      </c>
      <c r="AC2091">
        <v>588</v>
      </c>
      <c r="AD2091">
        <v>555.200000000003</v>
      </c>
      <c r="AE2091">
        <v>100</v>
      </c>
      <c r="AF2091">
        <v>20.500000000029999</v>
      </c>
    </row>
    <row r="2092" spans="27:32">
      <c r="AA2092" t="s">
        <v>954</v>
      </c>
      <c r="AC2092">
        <v>589</v>
      </c>
      <c r="AD2092">
        <v>555.30000000000302</v>
      </c>
      <c r="AE2092">
        <v>100</v>
      </c>
      <c r="AF2092">
        <v>20.450000000030599</v>
      </c>
    </row>
    <row r="2093" spans="27:32">
      <c r="AA2093" t="s">
        <v>954</v>
      </c>
      <c r="AC2093">
        <v>590</v>
      </c>
      <c r="AD2093">
        <v>555.40000000000305</v>
      </c>
      <c r="AE2093">
        <v>100</v>
      </c>
      <c r="AF2093">
        <v>20.400000000031199</v>
      </c>
    </row>
    <row r="2094" spans="27:32">
      <c r="AA2094" t="s">
        <v>954</v>
      </c>
      <c r="AC2094">
        <v>591</v>
      </c>
      <c r="AD2094">
        <v>555.50000000000296</v>
      </c>
      <c r="AE2094">
        <v>100</v>
      </c>
      <c r="AF2094">
        <v>20.350000000031802</v>
      </c>
    </row>
    <row r="2095" spans="27:32">
      <c r="AA2095" t="s">
        <v>954</v>
      </c>
      <c r="AC2095">
        <v>592</v>
      </c>
      <c r="AD2095">
        <v>555.60000000000298</v>
      </c>
      <c r="AE2095">
        <v>100</v>
      </c>
      <c r="AF2095">
        <v>20.300000000032401</v>
      </c>
    </row>
    <row r="2096" spans="27:32">
      <c r="AA2096" t="s">
        <v>954</v>
      </c>
      <c r="AC2096">
        <v>593</v>
      </c>
      <c r="AD2096">
        <v>555.700000000003</v>
      </c>
      <c r="AE2096">
        <v>100</v>
      </c>
      <c r="AF2096">
        <v>20.250000000033001</v>
      </c>
    </row>
    <row r="2097" spans="27:32">
      <c r="AA2097" t="s">
        <v>954</v>
      </c>
      <c r="AC2097">
        <v>594</v>
      </c>
      <c r="AD2097">
        <v>555.80000000000302</v>
      </c>
      <c r="AE2097">
        <v>100</v>
      </c>
      <c r="AF2097">
        <v>20.200000000033601</v>
      </c>
    </row>
    <row r="2098" spans="27:32">
      <c r="AA2098" t="s">
        <v>954</v>
      </c>
      <c r="AC2098">
        <v>595</v>
      </c>
      <c r="AD2098">
        <v>555.90000000000305</v>
      </c>
      <c r="AE2098">
        <v>100</v>
      </c>
      <c r="AF2098">
        <v>20.150000000034201</v>
      </c>
    </row>
    <row r="2099" spans="27:32">
      <c r="AA2099" t="s">
        <v>954</v>
      </c>
      <c r="AC2099">
        <v>596</v>
      </c>
      <c r="AD2099">
        <v>556.00000000000296</v>
      </c>
      <c r="AE2099">
        <v>100</v>
      </c>
      <c r="AF2099">
        <v>20.1000000000348</v>
      </c>
    </row>
    <row r="2100" spans="27:32">
      <c r="AA2100" t="s">
        <v>954</v>
      </c>
      <c r="AC2100">
        <v>597</v>
      </c>
      <c r="AD2100">
        <v>556.10000000000298</v>
      </c>
      <c r="AE2100">
        <v>100</v>
      </c>
      <c r="AF2100">
        <v>20.0500000000354</v>
      </c>
    </row>
    <row r="2101" spans="27:32">
      <c r="AA2101" t="s">
        <v>954</v>
      </c>
      <c r="AC2101">
        <v>598</v>
      </c>
      <c r="AD2101">
        <v>556.200000000003</v>
      </c>
      <c r="AE2101">
        <v>100</v>
      </c>
      <c r="AF2101">
        <v>20.000000000036</v>
      </c>
    </row>
    <row r="2102" spans="27:32">
      <c r="AA2102" t="s">
        <v>954</v>
      </c>
      <c r="AC2102">
        <v>599</v>
      </c>
      <c r="AD2102">
        <v>556.30000000000302</v>
      </c>
      <c r="AE2102">
        <v>100</v>
      </c>
      <c r="AF2102">
        <v>19.950000000036599</v>
      </c>
    </row>
    <row r="2103" spans="27:32">
      <c r="AA2103" t="s">
        <v>954</v>
      </c>
      <c r="AC2103">
        <v>600</v>
      </c>
      <c r="AD2103">
        <v>556.40000000000305</v>
      </c>
      <c r="AE2103">
        <v>100</v>
      </c>
      <c r="AF2103">
        <v>19.900000000037199</v>
      </c>
    </row>
    <row r="2104" spans="27:32">
      <c r="AA2104" t="s">
        <v>954</v>
      </c>
      <c r="AC2104">
        <v>601</v>
      </c>
      <c r="AD2104">
        <v>556.50000000000296</v>
      </c>
      <c r="AE2104">
        <v>100</v>
      </c>
      <c r="AF2104">
        <v>19.850000000037799</v>
      </c>
    </row>
    <row r="2105" spans="27:32">
      <c r="AA2105" t="s">
        <v>954</v>
      </c>
      <c r="AC2105">
        <v>602</v>
      </c>
      <c r="AD2105">
        <v>556.60000000000298</v>
      </c>
      <c r="AE2105">
        <v>100</v>
      </c>
      <c r="AF2105">
        <v>19.800000000038398</v>
      </c>
    </row>
    <row r="2106" spans="27:32">
      <c r="AA2106" t="s">
        <v>954</v>
      </c>
      <c r="AC2106">
        <v>603</v>
      </c>
      <c r="AD2106">
        <v>556.700000000003</v>
      </c>
      <c r="AE2106">
        <v>100</v>
      </c>
      <c r="AF2106">
        <v>19.750000000039002</v>
      </c>
    </row>
    <row r="2107" spans="27:32">
      <c r="AA2107" t="s">
        <v>954</v>
      </c>
      <c r="AC2107">
        <v>604</v>
      </c>
      <c r="AD2107">
        <v>556.80000000000302</v>
      </c>
      <c r="AE2107">
        <v>100</v>
      </c>
      <c r="AF2107">
        <v>19.700000000039601</v>
      </c>
    </row>
    <row r="2108" spans="27:32">
      <c r="AA2108" t="s">
        <v>954</v>
      </c>
      <c r="AC2108">
        <v>605</v>
      </c>
      <c r="AD2108">
        <v>556.90000000000305</v>
      </c>
      <c r="AE2108">
        <v>100</v>
      </c>
      <c r="AF2108">
        <v>19.650000000040201</v>
      </c>
    </row>
    <row r="2109" spans="27:32">
      <c r="AA2109" t="s">
        <v>954</v>
      </c>
      <c r="AC2109">
        <v>606</v>
      </c>
      <c r="AD2109">
        <v>557.00000000000296</v>
      </c>
      <c r="AE2109">
        <v>100</v>
      </c>
      <c r="AF2109">
        <v>19.600000000040801</v>
      </c>
    </row>
    <row r="2110" spans="27:32">
      <c r="AA2110" t="s">
        <v>954</v>
      </c>
      <c r="AC2110">
        <v>607</v>
      </c>
      <c r="AD2110">
        <v>557.10000000000298</v>
      </c>
      <c r="AE2110">
        <v>100</v>
      </c>
      <c r="AF2110">
        <v>19.5500000000414</v>
      </c>
    </row>
    <row r="2111" spans="27:32">
      <c r="AA2111" t="s">
        <v>954</v>
      </c>
      <c r="AC2111">
        <v>608</v>
      </c>
      <c r="AD2111">
        <v>557.200000000003</v>
      </c>
      <c r="AE2111">
        <v>100</v>
      </c>
      <c r="AF2111">
        <v>19.500000000042</v>
      </c>
    </row>
    <row r="2112" spans="27:32">
      <c r="AA2112" t="s">
        <v>954</v>
      </c>
      <c r="AC2112">
        <v>609</v>
      </c>
      <c r="AD2112">
        <v>557.30000000000302</v>
      </c>
      <c r="AE2112">
        <v>100</v>
      </c>
      <c r="AF2112">
        <v>19.4500000000426</v>
      </c>
    </row>
    <row r="2113" spans="27:33">
      <c r="AA2113" t="s">
        <v>954</v>
      </c>
      <c r="AC2113">
        <v>610</v>
      </c>
      <c r="AD2113">
        <v>557.40000000000305</v>
      </c>
      <c r="AE2113">
        <v>100</v>
      </c>
      <c r="AF2113">
        <v>19.4000000000432</v>
      </c>
    </row>
    <row r="2114" spans="27:33">
      <c r="AA2114" t="s">
        <v>954</v>
      </c>
      <c r="AC2114">
        <v>611</v>
      </c>
      <c r="AD2114">
        <v>557.50000000000296</v>
      </c>
      <c r="AE2114">
        <v>100</v>
      </c>
      <c r="AF2114">
        <v>19.350000000043799</v>
      </c>
    </row>
    <row r="2115" spans="27:33">
      <c r="AA2115" t="s">
        <v>954</v>
      </c>
      <c r="AC2115">
        <v>612</v>
      </c>
      <c r="AD2115">
        <v>557.60000000000298</v>
      </c>
      <c r="AE2115">
        <v>100</v>
      </c>
      <c r="AF2115">
        <v>19.300000000044399</v>
      </c>
    </row>
    <row r="2116" spans="27:33">
      <c r="AA2116" t="s">
        <v>954</v>
      </c>
      <c r="AC2116">
        <v>613</v>
      </c>
      <c r="AD2116">
        <v>557.700000000003</v>
      </c>
      <c r="AE2116">
        <v>100</v>
      </c>
      <c r="AF2116">
        <v>19.250000000044999</v>
      </c>
    </row>
    <row r="2117" spans="27:33">
      <c r="AA2117" t="s">
        <v>954</v>
      </c>
      <c r="AC2117">
        <v>614</v>
      </c>
      <c r="AD2117">
        <v>557.80000000000302</v>
      </c>
      <c r="AE2117">
        <v>100</v>
      </c>
      <c r="AF2117">
        <v>19.200000000045598</v>
      </c>
    </row>
    <row r="2118" spans="27:33">
      <c r="AA2118" t="s">
        <v>954</v>
      </c>
      <c r="AC2118">
        <v>615</v>
      </c>
      <c r="AD2118">
        <v>557.90000000000305</v>
      </c>
      <c r="AE2118">
        <v>100</v>
      </c>
      <c r="AF2118">
        <v>19.150000000046202</v>
      </c>
    </row>
    <row r="2119" spans="27:33">
      <c r="AA2119" t="s">
        <v>954</v>
      </c>
      <c r="AC2119">
        <v>616</v>
      </c>
      <c r="AD2119">
        <v>558.00000000000296</v>
      </c>
      <c r="AE2119">
        <v>100</v>
      </c>
      <c r="AF2119">
        <v>19.100000000046801</v>
      </c>
    </row>
    <row r="2120" spans="27:33">
      <c r="AA2120" t="s">
        <v>954</v>
      </c>
      <c r="AC2120">
        <v>617</v>
      </c>
      <c r="AD2120">
        <v>558.10000000000298</v>
      </c>
      <c r="AE2120">
        <v>100</v>
      </c>
      <c r="AF2120">
        <v>19.050000000047401</v>
      </c>
    </row>
    <row r="2121" spans="27:33">
      <c r="AA2121" t="s">
        <v>954</v>
      </c>
      <c r="AC2121">
        <v>618</v>
      </c>
      <c r="AD2121">
        <v>558.200000000003</v>
      </c>
      <c r="AE2121">
        <v>100</v>
      </c>
      <c r="AF2121">
        <v>19.000000000048001</v>
      </c>
    </row>
    <row r="2122" spans="27:33">
      <c r="AA2122" t="s">
        <v>954</v>
      </c>
      <c r="AC2122">
        <v>619</v>
      </c>
      <c r="AD2122">
        <v>558.30000000000302</v>
      </c>
      <c r="AE2122">
        <v>100</v>
      </c>
      <c r="AF2122">
        <v>18.9500000000486</v>
      </c>
    </row>
    <row r="2123" spans="27:33">
      <c r="AA2123" t="s">
        <v>954</v>
      </c>
      <c r="AC2123">
        <v>620</v>
      </c>
      <c r="AD2123">
        <v>558.40000000000305</v>
      </c>
      <c r="AE2123">
        <v>100</v>
      </c>
      <c r="AF2123">
        <v>18.9000000000492</v>
      </c>
    </row>
    <row r="2124" spans="27:33">
      <c r="AA2124" t="s">
        <v>954</v>
      </c>
      <c r="AC2124">
        <v>621</v>
      </c>
      <c r="AD2124">
        <v>558.50000000000296</v>
      </c>
      <c r="AE2124">
        <v>100</v>
      </c>
      <c r="AF2124">
        <v>18.8500000000498</v>
      </c>
    </row>
    <row r="2125" spans="27:33">
      <c r="AA2125" t="s">
        <v>954</v>
      </c>
      <c r="AC2125">
        <v>622</v>
      </c>
      <c r="AD2125">
        <v>558.60000000000298</v>
      </c>
      <c r="AE2125">
        <v>100</v>
      </c>
      <c r="AF2125">
        <v>18.8000000000504</v>
      </c>
    </row>
    <row r="2126" spans="27:33">
      <c r="AA2126" t="s">
        <v>954</v>
      </c>
      <c r="AC2126">
        <v>623</v>
      </c>
      <c r="AD2126">
        <v>558.700000000003</v>
      </c>
      <c r="AE2126">
        <v>100</v>
      </c>
      <c r="AF2126">
        <v>18.750000000050999</v>
      </c>
    </row>
    <row r="2127" spans="27:33">
      <c r="AA2127" t="s">
        <v>954</v>
      </c>
      <c r="AC2127">
        <v>624</v>
      </c>
      <c r="AD2127">
        <v>558.80000000000302</v>
      </c>
      <c r="AE2127">
        <v>100</v>
      </c>
      <c r="AF2127">
        <v>18.700000000051599</v>
      </c>
      <c r="AG2127">
        <v>1.7100000000000001E-2</v>
      </c>
    </row>
    <row r="2128" spans="27:33">
      <c r="AA2128" t="s">
        <v>954</v>
      </c>
      <c r="AC2128">
        <v>625</v>
      </c>
      <c r="AD2128">
        <v>558.90000000000396</v>
      </c>
      <c r="AE2128">
        <v>100</v>
      </c>
      <c r="AF2128">
        <v>18.650000000052199</v>
      </c>
    </row>
    <row r="2129" spans="27:32">
      <c r="AA2129" t="s">
        <v>954</v>
      </c>
      <c r="AC2129">
        <v>626</v>
      </c>
      <c r="AD2129">
        <v>559.00000000000398</v>
      </c>
      <c r="AE2129">
        <v>100</v>
      </c>
      <c r="AF2129">
        <v>18.600000000052798</v>
      </c>
    </row>
    <row r="2130" spans="27:32">
      <c r="AA2130" t="s">
        <v>954</v>
      </c>
      <c r="AC2130">
        <v>627</v>
      </c>
      <c r="AD2130">
        <v>559.100000000004</v>
      </c>
      <c r="AE2130">
        <v>100</v>
      </c>
      <c r="AF2130">
        <v>18.550000000053402</v>
      </c>
    </row>
    <row r="2131" spans="27:32">
      <c r="AA2131" t="s">
        <v>954</v>
      </c>
      <c r="AC2131">
        <v>628</v>
      </c>
      <c r="AD2131">
        <v>559.20000000000402</v>
      </c>
      <c r="AE2131">
        <v>100</v>
      </c>
      <c r="AF2131">
        <v>18.500000000054001</v>
      </c>
    </row>
    <row r="2132" spans="27:32">
      <c r="AA2132" t="s">
        <v>954</v>
      </c>
      <c r="AC2132">
        <v>629</v>
      </c>
      <c r="AD2132">
        <v>559.30000000000405</v>
      </c>
      <c r="AE2132">
        <v>100</v>
      </c>
      <c r="AF2132">
        <v>18.450000000054601</v>
      </c>
    </row>
    <row r="2133" spans="27:32">
      <c r="AA2133" t="s">
        <v>954</v>
      </c>
      <c r="AC2133">
        <v>630</v>
      </c>
      <c r="AD2133">
        <v>559.40000000000396</v>
      </c>
      <c r="AE2133">
        <v>100</v>
      </c>
      <c r="AF2133">
        <v>18.400000000055201</v>
      </c>
    </row>
    <row r="2134" spans="27:32">
      <c r="AA2134" t="s">
        <v>954</v>
      </c>
      <c r="AC2134">
        <v>631</v>
      </c>
      <c r="AD2134">
        <v>559.50000000000398</v>
      </c>
      <c r="AE2134">
        <v>100</v>
      </c>
      <c r="AF2134">
        <v>18.3500000000558</v>
      </c>
    </row>
    <row r="2135" spans="27:32">
      <c r="AA2135" t="s">
        <v>954</v>
      </c>
      <c r="AC2135">
        <v>632</v>
      </c>
      <c r="AD2135">
        <v>559.600000000004</v>
      </c>
      <c r="AE2135">
        <v>100</v>
      </c>
      <c r="AF2135">
        <v>18.3000000000564</v>
      </c>
    </row>
    <row r="2136" spans="27:32">
      <c r="AA2136" t="s">
        <v>954</v>
      </c>
      <c r="AC2136">
        <v>633</v>
      </c>
      <c r="AD2136">
        <v>559.70000000000402</v>
      </c>
      <c r="AE2136">
        <v>100</v>
      </c>
      <c r="AF2136">
        <v>18.250000000057</v>
      </c>
    </row>
    <row r="2137" spans="27:32">
      <c r="AA2137" t="s">
        <v>954</v>
      </c>
      <c r="AC2137">
        <v>634</v>
      </c>
      <c r="AD2137">
        <v>559.80000000000405</v>
      </c>
      <c r="AE2137">
        <v>100</v>
      </c>
      <c r="AF2137">
        <v>18.200000000057599</v>
      </c>
    </row>
    <row r="2138" spans="27:32">
      <c r="AA2138" t="s">
        <v>954</v>
      </c>
      <c r="AC2138">
        <v>635</v>
      </c>
      <c r="AD2138">
        <v>559.90000000000396</v>
      </c>
      <c r="AE2138">
        <v>100</v>
      </c>
      <c r="AF2138">
        <v>18.150000000058199</v>
      </c>
    </row>
    <row r="2139" spans="27:32">
      <c r="AA2139" t="s">
        <v>954</v>
      </c>
      <c r="AC2139">
        <v>636</v>
      </c>
      <c r="AD2139">
        <v>560.00000000000398</v>
      </c>
      <c r="AE2139">
        <v>100</v>
      </c>
      <c r="AF2139">
        <v>18.100000000058799</v>
      </c>
    </row>
    <row r="2140" spans="27:32">
      <c r="AA2140" t="s">
        <v>954</v>
      </c>
      <c r="AC2140">
        <v>637</v>
      </c>
      <c r="AD2140">
        <v>560.100000000004</v>
      </c>
      <c r="AE2140">
        <v>100</v>
      </c>
      <c r="AF2140">
        <v>18.050000000059399</v>
      </c>
    </row>
    <row r="2141" spans="27:32">
      <c r="AA2141" t="s">
        <v>954</v>
      </c>
      <c r="AC2141">
        <v>638</v>
      </c>
      <c r="AD2141">
        <v>560.20000000000402</v>
      </c>
      <c r="AE2141">
        <v>100</v>
      </c>
      <c r="AF2141">
        <v>18.000000000059998</v>
      </c>
    </row>
    <row r="2142" spans="27:32">
      <c r="AA2142" t="s">
        <v>954</v>
      </c>
      <c r="AC2142">
        <v>639</v>
      </c>
      <c r="AD2142">
        <v>560.30000000000405</v>
      </c>
      <c r="AE2142">
        <v>100</v>
      </c>
      <c r="AF2142">
        <v>17.950000000060601</v>
      </c>
    </row>
    <row r="2143" spans="27:32">
      <c r="AA2143" t="s">
        <v>954</v>
      </c>
      <c r="AC2143">
        <v>640</v>
      </c>
      <c r="AD2143">
        <v>560.40000000000396</v>
      </c>
      <c r="AE2143">
        <v>100</v>
      </c>
      <c r="AF2143">
        <v>17.900000000061201</v>
      </c>
    </row>
    <row r="2144" spans="27:32">
      <c r="AA2144" t="s">
        <v>954</v>
      </c>
      <c r="AC2144">
        <v>641</v>
      </c>
      <c r="AD2144">
        <v>560.50000000000398</v>
      </c>
      <c r="AE2144">
        <v>100</v>
      </c>
      <c r="AF2144">
        <v>17.850000000061801</v>
      </c>
    </row>
    <row r="2145" spans="27:32">
      <c r="AA2145" t="s">
        <v>954</v>
      </c>
      <c r="AC2145">
        <v>642</v>
      </c>
      <c r="AD2145">
        <v>560.600000000004</v>
      </c>
      <c r="AE2145">
        <v>100</v>
      </c>
      <c r="AF2145">
        <v>17.800000000062401</v>
      </c>
    </row>
    <row r="2146" spans="27:32">
      <c r="AA2146" t="s">
        <v>954</v>
      </c>
      <c r="AC2146">
        <v>643</v>
      </c>
      <c r="AD2146">
        <v>560.70000000000402</v>
      </c>
      <c r="AE2146">
        <v>100</v>
      </c>
      <c r="AF2146">
        <v>17.750000000063</v>
      </c>
    </row>
    <row r="2147" spans="27:32">
      <c r="AA2147" t="s">
        <v>954</v>
      </c>
      <c r="AC2147">
        <v>644</v>
      </c>
      <c r="AD2147">
        <v>560.80000000000405</v>
      </c>
      <c r="AE2147">
        <v>100</v>
      </c>
      <c r="AF2147">
        <v>17.7000000000636</v>
      </c>
    </row>
    <row r="2148" spans="27:32">
      <c r="AA2148" t="s">
        <v>954</v>
      </c>
      <c r="AC2148">
        <v>645</v>
      </c>
      <c r="AD2148">
        <v>560.90000000000396</v>
      </c>
      <c r="AE2148">
        <v>100</v>
      </c>
      <c r="AF2148">
        <v>17.6500000000642</v>
      </c>
    </row>
    <row r="2149" spans="27:32">
      <c r="AA2149" t="s">
        <v>954</v>
      </c>
      <c r="AC2149">
        <v>646</v>
      </c>
      <c r="AD2149">
        <v>561.00000000000398</v>
      </c>
      <c r="AE2149">
        <v>100</v>
      </c>
      <c r="AF2149">
        <v>17.600000000064799</v>
      </c>
    </row>
    <row r="2150" spans="27:32">
      <c r="AA2150" t="s">
        <v>954</v>
      </c>
      <c r="AC2150">
        <v>647</v>
      </c>
      <c r="AD2150">
        <v>561.100000000004</v>
      </c>
      <c r="AE2150">
        <v>100</v>
      </c>
      <c r="AF2150">
        <v>17.550000000065399</v>
      </c>
    </row>
    <row r="2151" spans="27:32">
      <c r="AA2151" t="s">
        <v>954</v>
      </c>
      <c r="AC2151">
        <v>648</v>
      </c>
      <c r="AD2151">
        <v>561.20000000000402</v>
      </c>
      <c r="AE2151">
        <v>100</v>
      </c>
      <c r="AF2151">
        <v>17.500000000065999</v>
      </c>
    </row>
    <row r="2152" spans="27:32">
      <c r="AA2152" t="s">
        <v>954</v>
      </c>
      <c r="AC2152">
        <v>649</v>
      </c>
      <c r="AD2152">
        <v>561.30000000000405</v>
      </c>
      <c r="AE2152">
        <v>100</v>
      </c>
      <c r="AF2152">
        <v>17.450000000066598</v>
      </c>
    </row>
    <row r="2153" spans="27:32">
      <c r="AA2153" t="s">
        <v>954</v>
      </c>
      <c r="AC2153">
        <v>650</v>
      </c>
      <c r="AD2153">
        <v>561.40000000000396</v>
      </c>
      <c r="AE2153">
        <v>100</v>
      </c>
      <c r="AF2153">
        <v>17.400000000067202</v>
      </c>
    </row>
    <row r="2154" spans="27:32">
      <c r="AA2154" t="s">
        <v>954</v>
      </c>
      <c r="AC2154">
        <v>651</v>
      </c>
      <c r="AD2154">
        <v>561.50000000000398</v>
      </c>
      <c r="AE2154">
        <v>100</v>
      </c>
      <c r="AF2154">
        <v>17.350000000067801</v>
      </c>
    </row>
    <row r="2155" spans="27:32">
      <c r="AA2155" t="s">
        <v>954</v>
      </c>
      <c r="AC2155">
        <v>652</v>
      </c>
      <c r="AD2155">
        <v>561.600000000004</v>
      </c>
      <c r="AE2155">
        <v>100</v>
      </c>
      <c r="AF2155">
        <v>17.300000000068401</v>
      </c>
    </row>
    <row r="2156" spans="27:32">
      <c r="AA2156" t="s">
        <v>954</v>
      </c>
      <c r="AC2156">
        <v>653</v>
      </c>
      <c r="AD2156">
        <v>561.70000000000402</v>
      </c>
      <c r="AE2156">
        <v>100</v>
      </c>
      <c r="AF2156">
        <v>17.250000000069001</v>
      </c>
    </row>
    <row r="2157" spans="27:32">
      <c r="AA2157" t="s">
        <v>954</v>
      </c>
      <c r="AC2157">
        <v>654</v>
      </c>
      <c r="AD2157">
        <v>561.80000000000405</v>
      </c>
      <c r="AE2157">
        <v>100</v>
      </c>
      <c r="AF2157">
        <v>17.200000000069601</v>
      </c>
    </row>
    <row r="2158" spans="27:32">
      <c r="AA2158" t="s">
        <v>954</v>
      </c>
      <c r="AC2158">
        <v>655</v>
      </c>
      <c r="AD2158">
        <v>561.90000000000396</v>
      </c>
      <c r="AE2158">
        <v>100</v>
      </c>
      <c r="AF2158">
        <v>17.1500000000702</v>
      </c>
    </row>
    <row r="2159" spans="27:32">
      <c r="AA2159" t="s">
        <v>954</v>
      </c>
      <c r="AC2159">
        <v>656</v>
      </c>
      <c r="AD2159">
        <v>562.00000000000398</v>
      </c>
      <c r="AE2159">
        <v>100</v>
      </c>
      <c r="AF2159">
        <v>17.1000000000708</v>
      </c>
    </row>
    <row r="2160" spans="27:32">
      <c r="AA2160" t="s">
        <v>954</v>
      </c>
      <c r="AC2160">
        <v>657</v>
      </c>
      <c r="AD2160">
        <v>562.100000000004</v>
      </c>
      <c r="AE2160">
        <v>100</v>
      </c>
      <c r="AF2160">
        <v>17.0500000000714</v>
      </c>
    </row>
    <row r="2161" spans="27:32">
      <c r="AA2161" t="s">
        <v>954</v>
      </c>
      <c r="AC2161">
        <v>658</v>
      </c>
      <c r="AD2161">
        <v>562.20000000000402</v>
      </c>
      <c r="AE2161">
        <v>100</v>
      </c>
      <c r="AF2161">
        <v>17.000000000071999</v>
      </c>
    </row>
    <row r="2162" spans="27:32">
      <c r="AA2162" t="s">
        <v>954</v>
      </c>
      <c r="AC2162">
        <v>659</v>
      </c>
      <c r="AD2162">
        <v>562.30000000000405</v>
      </c>
      <c r="AE2162">
        <v>100</v>
      </c>
      <c r="AF2162">
        <v>16.950000000072599</v>
      </c>
    </row>
    <row r="2163" spans="27:32">
      <c r="AA2163" t="s">
        <v>954</v>
      </c>
      <c r="AC2163">
        <v>660</v>
      </c>
      <c r="AD2163">
        <v>562.40000000000396</v>
      </c>
      <c r="AE2163">
        <v>100</v>
      </c>
      <c r="AF2163">
        <v>16.900000000073199</v>
      </c>
    </row>
    <row r="2164" spans="27:32">
      <c r="AA2164" t="s">
        <v>954</v>
      </c>
      <c r="AC2164">
        <v>661</v>
      </c>
      <c r="AD2164">
        <v>562.50000000000398</v>
      </c>
      <c r="AE2164">
        <v>100</v>
      </c>
      <c r="AF2164">
        <v>16.850000000073798</v>
      </c>
    </row>
    <row r="2165" spans="27:32">
      <c r="AA2165" t="s">
        <v>954</v>
      </c>
      <c r="AC2165">
        <v>662</v>
      </c>
      <c r="AD2165">
        <v>562.600000000004</v>
      </c>
      <c r="AE2165">
        <v>100</v>
      </c>
      <c r="AF2165">
        <v>16.800000000074402</v>
      </c>
    </row>
    <row r="2166" spans="27:32">
      <c r="AA2166" t="s">
        <v>954</v>
      </c>
      <c r="AC2166">
        <v>663</v>
      </c>
      <c r="AD2166">
        <v>562.70000000000402</v>
      </c>
      <c r="AE2166">
        <v>100</v>
      </c>
      <c r="AF2166">
        <v>16.750000000075001</v>
      </c>
    </row>
    <row r="2167" spans="27:32">
      <c r="AA2167" t="s">
        <v>954</v>
      </c>
      <c r="AC2167">
        <v>664</v>
      </c>
      <c r="AD2167">
        <v>562.80000000000405</v>
      </c>
      <c r="AE2167">
        <v>100</v>
      </c>
      <c r="AF2167">
        <v>16.700000000075601</v>
      </c>
    </row>
    <row r="2168" spans="27:32">
      <c r="AA2168" t="s">
        <v>954</v>
      </c>
      <c r="AC2168">
        <v>665</v>
      </c>
      <c r="AD2168">
        <v>562.90000000000396</v>
      </c>
      <c r="AE2168">
        <v>100</v>
      </c>
      <c r="AF2168">
        <v>16.650000000076201</v>
      </c>
    </row>
    <row r="2169" spans="27:32">
      <c r="AA2169" t="s">
        <v>954</v>
      </c>
      <c r="AC2169">
        <v>666</v>
      </c>
      <c r="AD2169">
        <v>563.00000000000398</v>
      </c>
      <c r="AE2169">
        <v>100</v>
      </c>
      <c r="AF2169">
        <v>16.6000000000768</v>
      </c>
    </row>
    <row r="2170" spans="27:32">
      <c r="AA2170" t="s">
        <v>954</v>
      </c>
      <c r="AC2170">
        <v>667</v>
      </c>
      <c r="AD2170">
        <v>563.100000000004</v>
      </c>
      <c r="AE2170">
        <v>100</v>
      </c>
      <c r="AF2170">
        <v>16.5500000000774</v>
      </c>
    </row>
    <row r="2171" spans="27:32">
      <c r="AA2171" t="s">
        <v>954</v>
      </c>
      <c r="AC2171">
        <v>668</v>
      </c>
      <c r="AD2171">
        <v>563.20000000000402</v>
      </c>
      <c r="AE2171">
        <v>100</v>
      </c>
      <c r="AF2171">
        <v>16.500000000078</v>
      </c>
    </row>
    <row r="2172" spans="27:32">
      <c r="AA2172" t="s">
        <v>954</v>
      </c>
      <c r="AC2172">
        <v>669</v>
      </c>
      <c r="AD2172">
        <v>563.30000000000496</v>
      </c>
      <c r="AE2172">
        <v>100</v>
      </c>
      <c r="AF2172">
        <v>16.4500000000786</v>
      </c>
    </row>
    <row r="2173" spans="27:32">
      <c r="AA2173" t="s">
        <v>954</v>
      </c>
      <c r="AC2173">
        <v>670</v>
      </c>
      <c r="AD2173">
        <v>563.40000000000498</v>
      </c>
      <c r="AE2173">
        <v>100</v>
      </c>
      <c r="AF2173">
        <v>16.400000000079199</v>
      </c>
    </row>
    <row r="2174" spans="27:32">
      <c r="AA2174" t="s">
        <v>954</v>
      </c>
      <c r="AC2174">
        <v>671</v>
      </c>
      <c r="AD2174">
        <v>563.500000000005</v>
      </c>
      <c r="AE2174">
        <v>100</v>
      </c>
      <c r="AF2174">
        <v>16.350000000079799</v>
      </c>
    </row>
    <row r="2175" spans="27:32">
      <c r="AA2175" t="s">
        <v>954</v>
      </c>
      <c r="AC2175">
        <v>672</v>
      </c>
      <c r="AD2175">
        <v>563.60000000000502</v>
      </c>
      <c r="AE2175">
        <v>100</v>
      </c>
      <c r="AF2175">
        <v>16.300000000080399</v>
      </c>
    </row>
    <row r="2176" spans="27:32">
      <c r="AA2176" t="s">
        <v>954</v>
      </c>
      <c r="AC2176">
        <v>673</v>
      </c>
      <c r="AD2176">
        <v>563.70000000000505</v>
      </c>
      <c r="AE2176">
        <v>100</v>
      </c>
      <c r="AF2176">
        <v>16.250000000080998</v>
      </c>
    </row>
    <row r="2177" spans="27:32">
      <c r="AA2177" t="s">
        <v>954</v>
      </c>
      <c r="AC2177">
        <v>674</v>
      </c>
      <c r="AD2177">
        <v>563.80000000000496</v>
      </c>
      <c r="AE2177">
        <v>100</v>
      </c>
      <c r="AF2177">
        <v>16.200000000081602</v>
      </c>
    </row>
    <row r="2178" spans="27:32">
      <c r="AA2178" t="s">
        <v>954</v>
      </c>
      <c r="AC2178">
        <v>675</v>
      </c>
      <c r="AD2178">
        <v>563.90000000000498</v>
      </c>
      <c r="AE2178">
        <v>100</v>
      </c>
      <c r="AF2178">
        <v>16.150000000082201</v>
      </c>
    </row>
    <row r="2179" spans="27:32">
      <c r="AA2179" t="s">
        <v>954</v>
      </c>
      <c r="AC2179">
        <v>676</v>
      </c>
      <c r="AD2179">
        <v>564.000000000005</v>
      </c>
      <c r="AE2179">
        <v>100</v>
      </c>
      <c r="AF2179">
        <v>16.100000000082801</v>
      </c>
    </row>
    <row r="2180" spans="27:32">
      <c r="AA2180" t="s">
        <v>954</v>
      </c>
      <c r="AC2180">
        <v>677</v>
      </c>
      <c r="AD2180">
        <v>564.10000000000502</v>
      </c>
      <c r="AE2180">
        <v>100</v>
      </c>
      <c r="AF2180">
        <v>16.050000000083401</v>
      </c>
    </row>
    <row r="2181" spans="27:32">
      <c r="AA2181" t="s">
        <v>954</v>
      </c>
      <c r="AC2181">
        <v>678</v>
      </c>
      <c r="AD2181">
        <v>564.20000000000505</v>
      </c>
      <c r="AE2181">
        <v>100</v>
      </c>
      <c r="AF2181">
        <v>16.000000000084</v>
      </c>
    </row>
    <row r="2182" spans="27:32">
      <c r="AA2182" t="s">
        <v>954</v>
      </c>
      <c r="AC2182">
        <v>679</v>
      </c>
      <c r="AD2182">
        <v>564.30000000000496</v>
      </c>
      <c r="AE2182">
        <v>100</v>
      </c>
      <c r="AF2182">
        <v>15.9500000000846</v>
      </c>
    </row>
    <row r="2183" spans="27:32">
      <c r="AA2183" t="s">
        <v>954</v>
      </c>
      <c r="AC2183">
        <v>680</v>
      </c>
      <c r="AD2183">
        <v>564.40000000000498</v>
      </c>
      <c r="AE2183">
        <v>100</v>
      </c>
      <c r="AF2183">
        <v>15.9000000000852</v>
      </c>
    </row>
    <row r="2184" spans="27:32">
      <c r="AA2184" t="s">
        <v>954</v>
      </c>
      <c r="AC2184">
        <v>681</v>
      </c>
      <c r="AD2184">
        <v>564.500000000005</v>
      </c>
      <c r="AE2184">
        <v>100</v>
      </c>
      <c r="AF2184">
        <v>15.850000000085799</v>
      </c>
    </row>
    <row r="2185" spans="27:32">
      <c r="AA2185" t="s">
        <v>954</v>
      </c>
      <c r="AC2185">
        <v>682</v>
      </c>
      <c r="AD2185">
        <v>564.60000000000502</v>
      </c>
      <c r="AE2185">
        <v>100</v>
      </c>
      <c r="AF2185">
        <v>15.800000000086399</v>
      </c>
    </row>
    <row r="2186" spans="27:32">
      <c r="AA2186" t="s">
        <v>954</v>
      </c>
      <c r="AC2186">
        <v>683</v>
      </c>
      <c r="AD2186">
        <v>564.70000000000505</v>
      </c>
      <c r="AE2186">
        <v>100</v>
      </c>
      <c r="AF2186">
        <v>15.750000000087001</v>
      </c>
    </row>
    <row r="2187" spans="27:32">
      <c r="AA2187" t="s">
        <v>954</v>
      </c>
      <c r="AC2187">
        <v>684</v>
      </c>
      <c r="AD2187">
        <v>564.80000000000496</v>
      </c>
      <c r="AE2187">
        <v>100</v>
      </c>
      <c r="AF2187">
        <v>15.7000000000876</v>
      </c>
    </row>
    <row r="2188" spans="27:32">
      <c r="AA2188" t="s">
        <v>954</v>
      </c>
      <c r="AC2188">
        <v>685</v>
      </c>
      <c r="AD2188">
        <v>564.90000000000498</v>
      </c>
      <c r="AE2188">
        <v>100</v>
      </c>
      <c r="AF2188">
        <v>15.6500000000882</v>
      </c>
    </row>
    <row r="2189" spans="27:32">
      <c r="AA2189" t="s">
        <v>954</v>
      </c>
      <c r="AC2189">
        <v>686</v>
      </c>
      <c r="AD2189">
        <v>565.000000000005</v>
      </c>
      <c r="AE2189">
        <v>100</v>
      </c>
      <c r="AF2189">
        <v>15.6000000000888</v>
      </c>
    </row>
    <row r="2190" spans="27:32">
      <c r="AA2190" t="s">
        <v>954</v>
      </c>
      <c r="AC2190">
        <v>687</v>
      </c>
      <c r="AD2190">
        <v>565.10000000000502</v>
      </c>
      <c r="AE2190">
        <v>100</v>
      </c>
      <c r="AF2190">
        <v>15.550000000089399</v>
      </c>
    </row>
    <row r="2191" spans="27:32">
      <c r="AA2191" t="s">
        <v>954</v>
      </c>
      <c r="AC2191">
        <v>688</v>
      </c>
      <c r="AD2191">
        <v>565.20000000000505</v>
      </c>
      <c r="AE2191">
        <v>100</v>
      </c>
      <c r="AF2191">
        <v>15.500000000089999</v>
      </c>
    </row>
    <row r="2192" spans="27:32">
      <c r="AA2192" t="s">
        <v>954</v>
      </c>
      <c r="AC2192">
        <v>689</v>
      </c>
      <c r="AD2192">
        <v>565.30000000000496</v>
      </c>
      <c r="AE2192">
        <v>100</v>
      </c>
      <c r="AF2192">
        <v>15.450000000090601</v>
      </c>
    </row>
    <row r="2193" spans="27:32">
      <c r="AA2193" t="s">
        <v>954</v>
      </c>
      <c r="AC2193">
        <v>690</v>
      </c>
      <c r="AD2193">
        <v>565.40000000000498</v>
      </c>
      <c r="AE2193">
        <v>100</v>
      </c>
      <c r="AF2193">
        <v>15.4000000000912</v>
      </c>
    </row>
    <row r="2194" spans="27:32">
      <c r="AA2194" t="s">
        <v>954</v>
      </c>
      <c r="AC2194">
        <v>691</v>
      </c>
      <c r="AD2194">
        <v>565.500000000005</v>
      </c>
      <c r="AE2194">
        <v>100</v>
      </c>
      <c r="AF2194">
        <v>15.3500000000918</v>
      </c>
    </row>
    <row r="2195" spans="27:32">
      <c r="AA2195" t="s">
        <v>954</v>
      </c>
      <c r="AC2195">
        <v>692</v>
      </c>
      <c r="AD2195">
        <v>565.60000000000502</v>
      </c>
      <c r="AE2195">
        <v>100</v>
      </c>
      <c r="AF2195">
        <v>15.3000000000924</v>
      </c>
    </row>
    <row r="2196" spans="27:32">
      <c r="AA2196" t="s">
        <v>954</v>
      </c>
      <c r="AC2196">
        <v>693</v>
      </c>
      <c r="AD2196">
        <v>565.70000000000505</v>
      </c>
      <c r="AE2196">
        <v>100</v>
      </c>
      <c r="AF2196">
        <v>15.250000000092999</v>
      </c>
    </row>
    <row r="2197" spans="27:32">
      <c r="AA2197" t="s">
        <v>954</v>
      </c>
      <c r="AC2197">
        <v>694</v>
      </c>
      <c r="AD2197">
        <v>565.80000000000496</v>
      </c>
      <c r="AE2197">
        <v>100</v>
      </c>
      <c r="AF2197">
        <v>15.200000000093601</v>
      </c>
    </row>
    <row r="2198" spans="27:32">
      <c r="AA2198" t="s">
        <v>954</v>
      </c>
      <c r="AC2198">
        <v>695</v>
      </c>
      <c r="AD2198">
        <v>565.90000000000498</v>
      </c>
      <c r="AE2198">
        <v>100</v>
      </c>
      <c r="AF2198">
        <v>15.150000000094201</v>
      </c>
    </row>
    <row r="2199" spans="27:32">
      <c r="AA2199" t="s">
        <v>954</v>
      </c>
      <c r="AC2199">
        <v>696</v>
      </c>
      <c r="AD2199">
        <v>566.000000000005</v>
      </c>
      <c r="AE2199">
        <v>100</v>
      </c>
      <c r="AF2199">
        <v>15.1000000000948</v>
      </c>
    </row>
    <row r="2200" spans="27:32">
      <c r="AA2200" t="s">
        <v>954</v>
      </c>
      <c r="AC2200">
        <v>697</v>
      </c>
      <c r="AD2200">
        <v>566.10000000000502</v>
      </c>
      <c r="AE2200">
        <v>100</v>
      </c>
      <c r="AF2200">
        <v>15.0500000000954</v>
      </c>
    </row>
    <row r="2201" spans="27:32">
      <c r="AA2201" t="s">
        <v>954</v>
      </c>
      <c r="AC2201">
        <v>698</v>
      </c>
      <c r="AD2201">
        <v>566.20000000000505</v>
      </c>
      <c r="AE2201">
        <v>100</v>
      </c>
      <c r="AF2201">
        <v>15.000000000096</v>
      </c>
    </row>
    <row r="2202" spans="27:32">
      <c r="AA2202" t="s">
        <v>954</v>
      </c>
      <c r="AC2202">
        <v>699</v>
      </c>
      <c r="AD2202">
        <v>566.30000000000496</v>
      </c>
      <c r="AE2202">
        <v>100</v>
      </c>
      <c r="AF2202">
        <v>14.950000000096599</v>
      </c>
    </row>
    <row r="2203" spans="27:32">
      <c r="AA2203" t="s">
        <v>954</v>
      </c>
      <c r="AC2203">
        <v>700</v>
      </c>
      <c r="AD2203">
        <v>566.40000000000498</v>
      </c>
      <c r="AE2203">
        <v>100</v>
      </c>
      <c r="AF2203">
        <v>14.900000000097201</v>
      </c>
    </row>
    <row r="2204" spans="27:32">
      <c r="AA2204" t="s">
        <v>954</v>
      </c>
      <c r="AC2204">
        <v>701</v>
      </c>
      <c r="AD2204">
        <v>566.500000000005</v>
      </c>
      <c r="AE2204">
        <v>100</v>
      </c>
      <c r="AF2204">
        <v>14.850000000097801</v>
      </c>
    </row>
    <row r="2205" spans="27:32">
      <c r="AA2205" t="s">
        <v>954</v>
      </c>
      <c r="AC2205">
        <v>702</v>
      </c>
      <c r="AD2205">
        <v>566.60000000000502</v>
      </c>
      <c r="AE2205">
        <v>100</v>
      </c>
      <c r="AF2205">
        <v>14.8000000000984</v>
      </c>
    </row>
    <row r="2206" spans="27:32">
      <c r="AA2206" t="s">
        <v>954</v>
      </c>
      <c r="AC2206">
        <v>703</v>
      </c>
      <c r="AD2206">
        <v>566.70000000000505</v>
      </c>
      <c r="AE2206">
        <v>100</v>
      </c>
      <c r="AF2206">
        <v>14.750000000099</v>
      </c>
    </row>
    <row r="2207" spans="27:32">
      <c r="AA2207" t="s">
        <v>954</v>
      </c>
      <c r="AC2207">
        <v>704</v>
      </c>
      <c r="AD2207">
        <v>566.80000000000496</v>
      </c>
      <c r="AE2207">
        <v>100</v>
      </c>
      <c r="AF2207">
        <v>14.7000000000996</v>
      </c>
    </row>
    <row r="2208" spans="27:32">
      <c r="AA2208" t="s">
        <v>954</v>
      </c>
      <c r="AC2208">
        <v>705</v>
      </c>
      <c r="AD2208">
        <v>566.90000000000498</v>
      </c>
      <c r="AE2208">
        <v>100</v>
      </c>
      <c r="AF2208">
        <v>14.650000000100199</v>
      </c>
    </row>
    <row r="2209" spans="27:32">
      <c r="AA2209" t="s">
        <v>954</v>
      </c>
      <c r="AC2209">
        <v>706</v>
      </c>
      <c r="AD2209">
        <v>567.000000000005</v>
      </c>
      <c r="AE2209">
        <v>100</v>
      </c>
      <c r="AF2209">
        <v>14.600000000100801</v>
      </c>
    </row>
    <row r="2210" spans="27:32">
      <c r="AA2210" t="s">
        <v>954</v>
      </c>
      <c r="AC2210">
        <v>707</v>
      </c>
      <c r="AD2210">
        <v>567.10000000000502</v>
      </c>
      <c r="AE2210">
        <v>100</v>
      </c>
      <c r="AF2210">
        <v>14.5500000001014</v>
      </c>
    </row>
    <row r="2211" spans="27:32">
      <c r="AA2211" t="s">
        <v>954</v>
      </c>
      <c r="AC2211">
        <v>708</v>
      </c>
      <c r="AD2211">
        <v>567.20000000000505</v>
      </c>
      <c r="AE2211">
        <v>100</v>
      </c>
      <c r="AF2211">
        <v>14.500000000102</v>
      </c>
    </row>
    <row r="2212" spans="27:32">
      <c r="AA2212" t="s">
        <v>954</v>
      </c>
      <c r="AC2212">
        <v>709</v>
      </c>
      <c r="AD2212">
        <v>567.30000000000496</v>
      </c>
      <c r="AE2212">
        <v>100</v>
      </c>
      <c r="AF2212">
        <v>14.4500000001026</v>
      </c>
    </row>
    <row r="2213" spans="27:32">
      <c r="AA2213" t="s">
        <v>954</v>
      </c>
      <c r="AC2213">
        <v>710</v>
      </c>
      <c r="AD2213">
        <v>567.40000000000498</v>
      </c>
      <c r="AE2213">
        <v>100</v>
      </c>
      <c r="AF2213">
        <v>14.4000000001032</v>
      </c>
    </row>
    <row r="2214" spans="27:32">
      <c r="AA2214" t="s">
        <v>954</v>
      </c>
      <c r="AC2214">
        <v>711</v>
      </c>
      <c r="AD2214">
        <v>567.500000000005</v>
      </c>
      <c r="AE2214">
        <v>100</v>
      </c>
      <c r="AF2214">
        <v>14.350000000103799</v>
      </c>
    </row>
    <row r="2215" spans="27:32">
      <c r="AA2215" t="s">
        <v>954</v>
      </c>
      <c r="AC2215">
        <v>712</v>
      </c>
      <c r="AD2215">
        <v>567.60000000000502</v>
      </c>
      <c r="AE2215">
        <v>100</v>
      </c>
      <c r="AF2215">
        <v>14.300000000104401</v>
      </c>
    </row>
    <row r="2216" spans="27:32">
      <c r="AA2216" t="s">
        <v>954</v>
      </c>
      <c r="AC2216">
        <v>713</v>
      </c>
      <c r="AD2216">
        <v>567.70000000000596</v>
      </c>
      <c r="AE2216">
        <v>100</v>
      </c>
      <c r="AF2216">
        <v>14.250000000105</v>
      </c>
    </row>
    <row r="2217" spans="27:32">
      <c r="AA2217" t="s">
        <v>954</v>
      </c>
      <c r="AC2217">
        <v>714</v>
      </c>
      <c r="AD2217">
        <v>567.80000000000598</v>
      </c>
      <c r="AE2217">
        <v>100</v>
      </c>
      <c r="AF2217">
        <v>14.2000000001056</v>
      </c>
    </row>
    <row r="2218" spans="27:32">
      <c r="AA2218" t="s">
        <v>954</v>
      </c>
      <c r="AC2218">
        <v>715</v>
      </c>
      <c r="AD2218">
        <v>567.900000000006</v>
      </c>
      <c r="AE2218">
        <v>100</v>
      </c>
      <c r="AF2218">
        <v>14.1500000001062</v>
      </c>
    </row>
    <row r="2219" spans="27:32">
      <c r="AA2219" t="s">
        <v>954</v>
      </c>
      <c r="AC2219">
        <v>716</v>
      </c>
      <c r="AD2219">
        <v>568.00000000000603</v>
      </c>
      <c r="AE2219">
        <v>100</v>
      </c>
      <c r="AF2219">
        <v>14.1000000001068</v>
      </c>
    </row>
    <row r="2220" spans="27:32">
      <c r="AA2220" t="s">
        <v>954</v>
      </c>
      <c r="AC2220">
        <v>717</v>
      </c>
      <c r="AD2220">
        <v>568.10000000000605</v>
      </c>
      <c r="AE2220">
        <v>100</v>
      </c>
      <c r="AF2220">
        <v>14.050000000107399</v>
      </c>
    </row>
    <row r="2221" spans="27:32">
      <c r="AA2221" t="s">
        <v>954</v>
      </c>
      <c r="AC2221">
        <v>718</v>
      </c>
      <c r="AD2221">
        <v>568.20000000000596</v>
      </c>
      <c r="AE2221">
        <v>100</v>
      </c>
      <c r="AF2221">
        <v>14.1000000001068</v>
      </c>
    </row>
    <row r="2222" spans="27:32">
      <c r="AA2222" t="s">
        <v>954</v>
      </c>
      <c r="AC2222">
        <v>719</v>
      </c>
      <c r="AD2222">
        <v>568.30000000000598</v>
      </c>
      <c r="AE2222">
        <v>100</v>
      </c>
      <c r="AF2222">
        <v>14.1500000001062</v>
      </c>
    </row>
    <row r="2223" spans="27:32">
      <c r="AA2223" t="s">
        <v>954</v>
      </c>
      <c r="AC2223">
        <v>720</v>
      </c>
      <c r="AD2223">
        <v>568.400000000006</v>
      </c>
      <c r="AE2223">
        <v>100</v>
      </c>
      <c r="AF2223">
        <v>14.2000000001056</v>
      </c>
    </row>
    <row r="2224" spans="27:32">
      <c r="AA2224" t="s">
        <v>954</v>
      </c>
      <c r="AC2224">
        <v>721</v>
      </c>
      <c r="AD2224">
        <v>568.50000000000603</v>
      </c>
      <c r="AE2224">
        <v>100</v>
      </c>
      <c r="AF2224">
        <v>14.250000000105</v>
      </c>
    </row>
    <row r="2225" spans="27:32">
      <c r="AA2225" t="s">
        <v>954</v>
      </c>
      <c r="AC2225">
        <v>722</v>
      </c>
      <c r="AD2225">
        <v>568.60000000000605</v>
      </c>
      <c r="AE2225">
        <v>100</v>
      </c>
      <c r="AF2225">
        <v>14.300000000104401</v>
      </c>
    </row>
    <row r="2226" spans="27:32">
      <c r="AA2226" t="s">
        <v>954</v>
      </c>
      <c r="AC2226">
        <v>723</v>
      </c>
      <c r="AD2226">
        <v>568.70000000000596</v>
      </c>
      <c r="AE2226">
        <v>100</v>
      </c>
      <c r="AF2226">
        <v>14.350000000103799</v>
      </c>
    </row>
    <row r="2227" spans="27:32">
      <c r="AA2227" t="s">
        <v>954</v>
      </c>
      <c r="AC2227">
        <v>724</v>
      </c>
      <c r="AD2227">
        <v>568.80000000000598</v>
      </c>
      <c r="AE2227">
        <v>100</v>
      </c>
      <c r="AF2227">
        <v>14.4000000001032</v>
      </c>
    </row>
    <row r="2228" spans="27:32">
      <c r="AA2228" t="s">
        <v>954</v>
      </c>
      <c r="AC2228">
        <v>725</v>
      </c>
      <c r="AD2228">
        <v>568.900000000006</v>
      </c>
      <c r="AE2228">
        <v>100</v>
      </c>
      <c r="AF2228">
        <v>14.4500000001026</v>
      </c>
    </row>
    <row r="2229" spans="27:32">
      <c r="AA2229" t="s">
        <v>954</v>
      </c>
      <c r="AC2229">
        <v>726</v>
      </c>
      <c r="AD2229">
        <v>569.00000000000603</v>
      </c>
      <c r="AE2229">
        <v>100</v>
      </c>
      <c r="AF2229">
        <v>14.500000000102</v>
      </c>
    </row>
    <row r="2230" spans="27:32">
      <c r="AA2230" t="s">
        <v>954</v>
      </c>
      <c r="AC2230">
        <v>727</v>
      </c>
      <c r="AD2230">
        <v>569.10000000000605</v>
      </c>
      <c r="AE2230">
        <v>100</v>
      </c>
      <c r="AF2230">
        <v>14.5500000001014</v>
      </c>
    </row>
    <row r="2231" spans="27:32">
      <c r="AA2231" t="s">
        <v>954</v>
      </c>
      <c r="AC2231">
        <v>728</v>
      </c>
      <c r="AD2231">
        <v>569.20000000000596</v>
      </c>
      <c r="AE2231">
        <v>100</v>
      </c>
      <c r="AF2231">
        <v>14.600000000100801</v>
      </c>
    </row>
    <row r="2232" spans="27:32">
      <c r="AA2232" t="s">
        <v>954</v>
      </c>
      <c r="AC2232">
        <v>729</v>
      </c>
      <c r="AD2232">
        <v>569.30000000000598</v>
      </c>
      <c r="AE2232">
        <v>100</v>
      </c>
      <c r="AF2232">
        <v>14.650000000100199</v>
      </c>
    </row>
    <row r="2233" spans="27:32">
      <c r="AA2233" t="s">
        <v>954</v>
      </c>
      <c r="AC2233">
        <v>730</v>
      </c>
      <c r="AD2233">
        <v>569.400000000006</v>
      </c>
      <c r="AE2233">
        <v>100</v>
      </c>
      <c r="AF2233">
        <v>14.7000000000996</v>
      </c>
    </row>
    <row r="2234" spans="27:32">
      <c r="AA2234" t="s">
        <v>954</v>
      </c>
      <c r="AC2234">
        <v>731</v>
      </c>
      <c r="AD2234">
        <v>569.50000000000603</v>
      </c>
      <c r="AE2234">
        <v>100</v>
      </c>
      <c r="AF2234">
        <v>14.750000000099</v>
      </c>
    </row>
    <row r="2235" spans="27:32">
      <c r="AA2235" t="s">
        <v>954</v>
      </c>
      <c r="AC2235">
        <v>732</v>
      </c>
      <c r="AD2235">
        <v>569.60000000000605</v>
      </c>
      <c r="AE2235">
        <v>100</v>
      </c>
      <c r="AF2235">
        <v>14.8000000000984</v>
      </c>
    </row>
    <row r="2236" spans="27:32">
      <c r="AA2236" t="s">
        <v>954</v>
      </c>
      <c r="AC2236">
        <v>733</v>
      </c>
      <c r="AD2236">
        <v>569.70000000000596</v>
      </c>
      <c r="AE2236">
        <v>100</v>
      </c>
      <c r="AF2236">
        <v>14.850000000097801</v>
      </c>
    </row>
    <row r="2237" spans="27:32">
      <c r="AA2237" t="s">
        <v>954</v>
      </c>
      <c r="AC2237">
        <v>734</v>
      </c>
      <c r="AD2237">
        <v>569.80000000000598</v>
      </c>
      <c r="AE2237">
        <v>100</v>
      </c>
      <c r="AF2237">
        <v>14.900000000097201</v>
      </c>
    </row>
    <row r="2238" spans="27:32">
      <c r="AA2238" t="s">
        <v>954</v>
      </c>
      <c r="AC2238">
        <v>735</v>
      </c>
      <c r="AD2238">
        <v>569.900000000006</v>
      </c>
      <c r="AE2238">
        <v>100</v>
      </c>
      <c r="AF2238">
        <v>14.950000000096599</v>
      </c>
    </row>
    <row r="2239" spans="27:32">
      <c r="AA2239" t="s">
        <v>954</v>
      </c>
      <c r="AC2239">
        <v>736</v>
      </c>
      <c r="AD2239">
        <v>570.00000000000603</v>
      </c>
      <c r="AE2239">
        <v>100</v>
      </c>
      <c r="AF2239">
        <v>15.000000000096</v>
      </c>
    </row>
    <row r="2240" spans="27:32">
      <c r="AA2240" t="s">
        <v>954</v>
      </c>
      <c r="AC2240">
        <v>737</v>
      </c>
      <c r="AD2240">
        <v>570.10000000000605</v>
      </c>
      <c r="AE2240">
        <v>100</v>
      </c>
      <c r="AF2240">
        <v>15.0500000000954</v>
      </c>
    </row>
    <row r="2241" spans="27:32">
      <c r="AA2241" t="s">
        <v>954</v>
      </c>
      <c r="AC2241">
        <v>738</v>
      </c>
      <c r="AD2241">
        <v>570.20000000000596</v>
      </c>
      <c r="AE2241">
        <v>100</v>
      </c>
      <c r="AF2241">
        <v>15.1000000000948</v>
      </c>
    </row>
    <row r="2242" spans="27:32">
      <c r="AA2242" t="s">
        <v>954</v>
      </c>
      <c r="AC2242">
        <v>739</v>
      </c>
      <c r="AD2242">
        <v>570.30000000000598</v>
      </c>
      <c r="AE2242">
        <v>100</v>
      </c>
      <c r="AF2242">
        <v>15.150000000094201</v>
      </c>
    </row>
    <row r="2243" spans="27:32">
      <c r="AA2243" t="s">
        <v>954</v>
      </c>
      <c r="AC2243">
        <v>740</v>
      </c>
      <c r="AD2243">
        <v>570.400000000006</v>
      </c>
      <c r="AE2243">
        <v>100</v>
      </c>
      <c r="AF2243">
        <v>15.200000000093601</v>
      </c>
    </row>
    <row r="2244" spans="27:32">
      <c r="AA2244" t="s">
        <v>954</v>
      </c>
      <c r="AC2244">
        <v>741</v>
      </c>
      <c r="AD2244">
        <v>570.50000000000603</v>
      </c>
      <c r="AE2244">
        <v>100</v>
      </c>
      <c r="AF2244">
        <v>15.250000000092999</v>
      </c>
    </row>
    <row r="2245" spans="27:32">
      <c r="AA2245" t="s">
        <v>954</v>
      </c>
      <c r="AC2245">
        <v>742</v>
      </c>
      <c r="AD2245">
        <v>570.60000000000605</v>
      </c>
      <c r="AE2245">
        <v>100</v>
      </c>
      <c r="AF2245">
        <v>15.3000000000924</v>
      </c>
    </row>
    <row r="2246" spans="27:32">
      <c r="AA2246" t="s">
        <v>954</v>
      </c>
      <c r="AC2246">
        <v>743</v>
      </c>
      <c r="AD2246">
        <v>570.70000000000596</v>
      </c>
      <c r="AE2246">
        <v>100</v>
      </c>
      <c r="AF2246">
        <v>15.3500000000918</v>
      </c>
    </row>
    <row r="2247" spans="27:32">
      <c r="AA2247" t="s">
        <v>954</v>
      </c>
      <c r="AC2247">
        <v>744</v>
      </c>
      <c r="AD2247">
        <v>570.80000000000598</v>
      </c>
      <c r="AE2247">
        <v>100</v>
      </c>
      <c r="AF2247">
        <v>15.4000000000912</v>
      </c>
    </row>
    <row r="2248" spans="27:32">
      <c r="AA2248" t="s">
        <v>954</v>
      </c>
      <c r="AC2248">
        <v>745</v>
      </c>
      <c r="AD2248">
        <v>570.900000000006</v>
      </c>
      <c r="AE2248">
        <v>100</v>
      </c>
      <c r="AF2248">
        <v>15.450000000090601</v>
      </c>
    </row>
    <row r="2249" spans="27:32">
      <c r="AA2249" t="s">
        <v>954</v>
      </c>
      <c r="AC2249">
        <v>746</v>
      </c>
      <c r="AD2249">
        <v>571.00000000000603</v>
      </c>
      <c r="AE2249">
        <v>100</v>
      </c>
      <c r="AF2249">
        <v>15.500000000089999</v>
      </c>
    </row>
    <row r="2250" spans="27:32">
      <c r="AA2250" t="s">
        <v>954</v>
      </c>
      <c r="AC2250">
        <v>747</v>
      </c>
      <c r="AD2250">
        <v>571.10000000000605</v>
      </c>
      <c r="AE2250">
        <v>100</v>
      </c>
      <c r="AF2250">
        <v>15.550000000089399</v>
      </c>
    </row>
    <row r="2251" spans="27:32">
      <c r="AA2251" t="s">
        <v>954</v>
      </c>
      <c r="AC2251">
        <v>748</v>
      </c>
      <c r="AD2251">
        <v>571.20000000000596</v>
      </c>
      <c r="AE2251">
        <v>100</v>
      </c>
      <c r="AF2251">
        <v>15.6000000000888</v>
      </c>
    </row>
    <row r="2252" spans="27:32">
      <c r="AA2252" t="s">
        <v>954</v>
      </c>
      <c r="AC2252">
        <v>749</v>
      </c>
      <c r="AD2252">
        <v>571.30000000000598</v>
      </c>
      <c r="AE2252">
        <v>100</v>
      </c>
      <c r="AF2252">
        <v>15.6500000000882</v>
      </c>
    </row>
    <row r="2253" spans="27:32">
      <c r="AA2253" t="s">
        <v>954</v>
      </c>
      <c r="AC2253">
        <v>750</v>
      </c>
      <c r="AD2253">
        <v>571.400000000006</v>
      </c>
      <c r="AE2253">
        <v>100</v>
      </c>
      <c r="AF2253">
        <v>15.7000000000876</v>
      </c>
    </row>
    <row r="2254" spans="27:32">
      <c r="AA2254" t="s">
        <v>954</v>
      </c>
      <c r="AC2254">
        <v>751</v>
      </c>
      <c r="AD2254">
        <v>571.50000000000603</v>
      </c>
      <c r="AE2254">
        <v>100</v>
      </c>
      <c r="AF2254">
        <v>15.750000000087001</v>
      </c>
    </row>
    <row r="2255" spans="27:32">
      <c r="AA2255" t="s">
        <v>954</v>
      </c>
      <c r="AC2255">
        <v>752</v>
      </c>
      <c r="AD2255">
        <v>571.60000000000605</v>
      </c>
      <c r="AE2255">
        <v>100</v>
      </c>
      <c r="AF2255">
        <v>15.800000000086399</v>
      </c>
    </row>
    <row r="2256" spans="27:32">
      <c r="AA2256" t="s">
        <v>954</v>
      </c>
      <c r="AC2256">
        <v>753</v>
      </c>
      <c r="AD2256">
        <v>571.70000000000596</v>
      </c>
      <c r="AE2256">
        <v>100</v>
      </c>
      <c r="AF2256">
        <v>15.850000000085799</v>
      </c>
    </row>
    <row r="2257" spans="27:32">
      <c r="AA2257" t="s">
        <v>954</v>
      </c>
      <c r="AC2257">
        <v>754</v>
      </c>
      <c r="AD2257">
        <v>571.80000000000598</v>
      </c>
      <c r="AE2257">
        <v>100</v>
      </c>
      <c r="AF2257">
        <v>15.9000000000852</v>
      </c>
    </row>
    <row r="2258" spans="27:32">
      <c r="AA2258" t="s">
        <v>954</v>
      </c>
      <c r="AC2258">
        <v>755</v>
      </c>
      <c r="AD2258">
        <v>571.900000000006</v>
      </c>
      <c r="AE2258">
        <v>100</v>
      </c>
      <c r="AF2258">
        <v>15.9500000000846</v>
      </c>
    </row>
    <row r="2259" spans="27:32">
      <c r="AA2259" t="s">
        <v>954</v>
      </c>
      <c r="AC2259">
        <v>756</v>
      </c>
      <c r="AD2259">
        <v>572.00000000000603</v>
      </c>
      <c r="AE2259">
        <v>100</v>
      </c>
      <c r="AF2259">
        <v>16.000000000084</v>
      </c>
    </row>
    <row r="2260" spans="27:32">
      <c r="AA2260" t="s">
        <v>954</v>
      </c>
      <c r="AC2260">
        <v>757</v>
      </c>
      <c r="AD2260">
        <v>572.10000000000696</v>
      </c>
      <c r="AE2260">
        <v>100</v>
      </c>
      <c r="AF2260">
        <v>16.050000000083401</v>
      </c>
    </row>
    <row r="2261" spans="27:32">
      <c r="AA2261" t="s">
        <v>954</v>
      </c>
      <c r="AC2261">
        <v>758</v>
      </c>
      <c r="AD2261">
        <v>572.20000000000698</v>
      </c>
      <c r="AE2261">
        <v>100</v>
      </c>
      <c r="AF2261">
        <v>16.100000000082801</v>
      </c>
    </row>
    <row r="2262" spans="27:32">
      <c r="AA2262" t="s">
        <v>954</v>
      </c>
      <c r="AC2262">
        <v>759</v>
      </c>
      <c r="AD2262">
        <v>572.300000000007</v>
      </c>
      <c r="AE2262">
        <v>100</v>
      </c>
      <c r="AF2262">
        <v>16.150000000082201</v>
      </c>
    </row>
    <row r="2263" spans="27:32">
      <c r="AA2263" t="s">
        <v>954</v>
      </c>
      <c r="AC2263">
        <v>760</v>
      </c>
      <c r="AD2263">
        <v>572.40000000000703</v>
      </c>
      <c r="AE2263">
        <v>100</v>
      </c>
      <c r="AF2263">
        <v>16.200000000081602</v>
      </c>
    </row>
    <row r="2264" spans="27:32">
      <c r="AA2264" t="s">
        <v>954</v>
      </c>
      <c r="AC2264">
        <v>761</v>
      </c>
      <c r="AD2264">
        <v>572.50000000000705</v>
      </c>
      <c r="AE2264">
        <v>100</v>
      </c>
      <c r="AF2264">
        <v>16.250000000080998</v>
      </c>
    </row>
    <row r="2265" spans="27:32">
      <c r="AA2265" t="s">
        <v>954</v>
      </c>
      <c r="AC2265">
        <v>762</v>
      </c>
      <c r="AD2265">
        <v>572.60000000000696</v>
      </c>
      <c r="AE2265">
        <v>100</v>
      </c>
      <c r="AF2265">
        <v>16.300000000080399</v>
      </c>
    </row>
    <row r="2266" spans="27:32">
      <c r="AA2266" t="s">
        <v>954</v>
      </c>
      <c r="AC2266">
        <v>763</v>
      </c>
      <c r="AD2266">
        <v>572.70000000000698</v>
      </c>
      <c r="AE2266">
        <v>100</v>
      </c>
      <c r="AF2266">
        <v>16.350000000079799</v>
      </c>
    </row>
    <row r="2267" spans="27:32">
      <c r="AA2267" t="s">
        <v>954</v>
      </c>
      <c r="AC2267">
        <v>764</v>
      </c>
      <c r="AD2267">
        <v>572.800000000007</v>
      </c>
      <c r="AE2267">
        <v>100</v>
      </c>
      <c r="AF2267">
        <v>16.400000000079199</v>
      </c>
    </row>
    <row r="2268" spans="27:32">
      <c r="AA2268" t="s">
        <v>954</v>
      </c>
      <c r="AC2268">
        <v>765</v>
      </c>
      <c r="AD2268">
        <v>572.90000000000703</v>
      </c>
      <c r="AE2268">
        <v>100</v>
      </c>
      <c r="AF2268">
        <v>16.4500000000786</v>
      </c>
    </row>
    <row r="2269" spans="27:32">
      <c r="AA2269" t="s">
        <v>954</v>
      </c>
      <c r="AC2269">
        <v>766</v>
      </c>
      <c r="AD2269">
        <v>573.00000000000705</v>
      </c>
      <c r="AE2269">
        <v>100</v>
      </c>
      <c r="AF2269">
        <v>16.500000000078</v>
      </c>
    </row>
    <row r="2270" spans="27:32">
      <c r="AA2270" t="s">
        <v>954</v>
      </c>
      <c r="AC2270">
        <v>767</v>
      </c>
      <c r="AD2270">
        <v>573.10000000000696</v>
      </c>
      <c r="AE2270">
        <v>100</v>
      </c>
      <c r="AF2270">
        <v>16.5500000000774</v>
      </c>
    </row>
    <row r="2271" spans="27:32">
      <c r="AA2271" t="s">
        <v>954</v>
      </c>
      <c r="AC2271">
        <v>768</v>
      </c>
      <c r="AD2271">
        <v>573.20000000000698</v>
      </c>
      <c r="AE2271">
        <v>100</v>
      </c>
      <c r="AF2271">
        <v>16.6000000000768</v>
      </c>
    </row>
    <row r="2272" spans="27:32">
      <c r="AA2272" t="s">
        <v>954</v>
      </c>
      <c r="AC2272">
        <v>769</v>
      </c>
      <c r="AD2272">
        <v>573.300000000007</v>
      </c>
      <c r="AE2272">
        <v>100</v>
      </c>
      <c r="AF2272">
        <v>16.650000000076201</v>
      </c>
    </row>
    <row r="2273" spans="27:32">
      <c r="AA2273" t="s">
        <v>954</v>
      </c>
      <c r="AC2273">
        <v>770</v>
      </c>
      <c r="AD2273">
        <v>573.40000000000703</v>
      </c>
      <c r="AE2273">
        <v>100</v>
      </c>
      <c r="AF2273">
        <v>16.700000000075601</v>
      </c>
    </row>
    <row r="2274" spans="27:32">
      <c r="AA2274" t="s">
        <v>954</v>
      </c>
      <c r="AC2274">
        <v>771</v>
      </c>
      <c r="AD2274">
        <v>573.50000000000705</v>
      </c>
      <c r="AE2274">
        <v>100</v>
      </c>
      <c r="AF2274">
        <v>16.750000000075001</v>
      </c>
    </row>
    <row r="2275" spans="27:32">
      <c r="AA2275" t="s">
        <v>954</v>
      </c>
      <c r="AC2275">
        <v>772</v>
      </c>
      <c r="AD2275">
        <v>573.60000000000696</v>
      </c>
      <c r="AE2275">
        <v>100</v>
      </c>
      <c r="AF2275">
        <v>16.800000000074402</v>
      </c>
    </row>
    <row r="2276" spans="27:32">
      <c r="AA2276" t="s">
        <v>954</v>
      </c>
      <c r="AC2276">
        <v>773</v>
      </c>
      <c r="AD2276">
        <v>573.70000000000698</v>
      </c>
      <c r="AE2276">
        <v>100</v>
      </c>
      <c r="AF2276">
        <v>16.850000000073798</v>
      </c>
    </row>
    <row r="2277" spans="27:32">
      <c r="AA2277" t="s">
        <v>954</v>
      </c>
      <c r="AC2277">
        <v>774</v>
      </c>
      <c r="AD2277">
        <v>573.800000000007</v>
      </c>
      <c r="AE2277">
        <v>100</v>
      </c>
      <c r="AF2277">
        <v>16.900000000073199</v>
      </c>
    </row>
    <row r="2278" spans="27:32">
      <c r="AA2278" t="s">
        <v>954</v>
      </c>
      <c r="AC2278">
        <v>775</v>
      </c>
      <c r="AD2278">
        <v>573.90000000000703</v>
      </c>
      <c r="AE2278">
        <v>100</v>
      </c>
      <c r="AF2278">
        <v>16.950000000072599</v>
      </c>
    </row>
    <row r="2279" spans="27:32">
      <c r="AA2279" t="s">
        <v>954</v>
      </c>
      <c r="AC2279">
        <v>776</v>
      </c>
      <c r="AD2279">
        <v>574.00000000000705</v>
      </c>
      <c r="AE2279">
        <v>100</v>
      </c>
      <c r="AF2279">
        <v>17.000000000071999</v>
      </c>
    </row>
    <row r="2280" spans="27:32">
      <c r="AA2280" t="s">
        <v>954</v>
      </c>
      <c r="AC2280">
        <v>777</v>
      </c>
      <c r="AD2280">
        <v>574.10000000000696</v>
      </c>
      <c r="AE2280">
        <v>100</v>
      </c>
      <c r="AF2280">
        <v>17.0500000000714</v>
      </c>
    </row>
    <row r="2281" spans="27:32">
      <c r="AA2281" t="s">
        <v>954</v>
      </c>
      <c r="AC2281">
        <v>778</v>
      </c>
      <c r="AD2281">
        <v>574.20000000000698</v>
      </c>
      <c r="AE2281">
        <v>100</v>
      </c>
      <c r="AF2281">
        <v>17.1000000000708</v>
      </c>
    </row>
    <row r="2282" spans="27:32">
      <c r="AA2282" t="s">
        <v>954</v>
      </c>
      <c r="AC2282">
        <v>779</v>
      </c>
      <c r="AD2282">
        <v>574.300000000007</v>
      </c>
      <c r="AE2282">
        <v>100</v>
      </c>
      <c r="AF2282">
        <v>17.1500000000702</v>
      </c>
    </row>
    <row r="2283" spans="27:32">
      <c r="AA2283" t="s">
        <v>954</v>
      </c>
      <c r="AC2283">
        <v>780</v>
      </c>
      <c r="AD2283">
        <v>574.40000000000703</v>
      </c>
      <c r="AE2283">
        <v>100</v>
      </c>
      <c r="AF2283">
        <v>17.200000000069601</v>
      </c>
    </row>
    <row r="2284" spans="27:32">
      <c r="AA2284" t="s">
        <v>954</v>
      </c>
      <c r="AC2284">
        <v>781</v>
      </c>
      <c r="AD2284">
        <v>574.50000000000705</v>
      </c>
      <c r="AE2284">
        <v>100</v>
      </c>
      <c r="AF2284">
        <v>17.250000000069001</v>
      </c>
    </row>
    <row r="2285" spans="27:32">
      <c r="AA2285" t="s">
        <v>954</v>
      </c>
      <c r="AC2285">
        <v>782</v>
      </c>
      <c r="AD2285">
        <v>574.60000000000696</v>
      </c>
      <c r="AE2285">
        <v>100</v>
      </c>
      <c r="AF2285">
        <v>17.300000000068401</v>
      </c>
    </row>
    <row r="2286" spans="27:32">
      <c r="AA2286" t="s">
        <v>954</v>
      </c>
      <c r="AC2286">
        <v>783</v>
      </c>
      <c r="AD2286">
        <v>574.70000000000698</v>
      </c>
      <c r="AE2286">
        <v>100</v>
      </c>
      <c r="AF2286">
        <v>17.350000000067801</v>
      </c>
    </row>
    <row r="2287" spans="27:32">
      <c r="AA2287" t="s">
        <v>954</v>
      </c>
      <c r="AC2287">
        <v>784</v>
      </c>
      <c r="AD2287">
        <v>574.800000000007</v>
      </c>
      <c r="AE2287">
        <v>100</v>
      </c>
      <c r="AF2287">
        <v>17.400000000067202</v>
      </c>
    </row>
    <row r="2288" spans="27:32">
      <c r="AA2288" t="s">
        <v>954</v>
      </c>
      <c r="AC2288">
        <v>785</v>
      </c>
      <c r="AD2288">
        <v>574.90000000000703</v>
      </c>
      <c r="AE2288">
        <v>100</v>
      </c>
      <c r="AF2288">
        <v>17.450000000066598</v>
      </c>
    </row>
    <row r="2289" spans="27:33">
      <c r="AA2289" t="s">
        <v>954</v>
      </c>
      <c r="AC2289">
        <v>786</v>
      </c>
      <c r="AD2289">
        <v>575.00000000000705</v>
      </c>
      <c r="AE2289">
        <v>100</v>
      </c>
      <c r="AF2289">
        <v>17.500000000065999</v>
      </c>
    </row>
    <row r="2290" spans="27:33">
      <c r="AA2290" t="s">
        <v>954</v>
      </c>
      <c r="AC2290">
        <v>787</v>
      </c>
      <c r="AD2290">
        <v>575.10000000000696</v>
      </c>
      <c r="AE2290">
        <v>100</v>
      </c>
      <c r="AF2290">
        <v>17.550000000065399</v>
      </c>
    </row>
    <row r="2291" spans="27:33">
      <c r="AA2291" t="s">
        <v>954</v>
      </c>
      <c r="AC2291">
        <v>788</v>
      </c>
      <c r="AD2291">
        <v>575.20000000000698</v>
      </c>
      <c r="AE2291">
        <v>100</v>
      </c>
      <c r="AF2291">
        <v>17.600000000064799</v>
      </c>
    </row>
    <row r="2292" spans="27:33">
      <c r="AA2292" t="s">
        <v>954</v>
      </c>
      <c r="AC2292">
        <v>789</v>
      </c>
      <c r="AD2292">
        <v>575.300000000007</v>
      </c>
      <c r="AE2292">
        <v>100</v>
      </c>
      <c r="AF2292">
        <v>17.6500000000642</v>
      </c>
    </row>
    <row r="2293" spans="27:33">
      <c r="AA2293" t="s">
        <v>954</v>
      </c>
      <c r="AC2293">
        <v>790</v>
      </c>
      <c r="AD2293">
        <v>575.40000000000703</v>
      </c>
      <c r="AE2293">
        <v>100</v>
      </c>
      <c r="AF2293">
        <v>17.7000000000636</v>
      </c>
    </row>
    <row r="2294" spans="27:33">
      <c r="AA2294" t="s">
        <v>954</v>
      </c>
      <c r="AC2294">
        <v>791</v>
      </c>
      <c r="AD2294">
        <v>575.50000000000705</v>
      </c>
      <c r="AE2294">
        <v>100</v>
      </c>
      <c r="AF2294">
        <v>17.750000000063</v>
      </c>
    </row>
    <row r="2295" spans="27:33">
      <c r="AA2295" t="s">
        <v>954</v>
      </c>
      <c r="AC2295">
        <v>792</v>
      </c>
      <c r="AD2295">
        <v>575.60000000000696</v>
      </c>
      <c r="AE2295">
        <v>100</v>
      </c>
      <c r="AF2295">
        <v>17.800000000062401</v>
      </c>
    </row>
    <row r="2296" spans="27:33">
      <c r="AA2296" t="s">
        <v>954</v>
      </c>
      <c r="AC2296">
        <v>793</v>
      </c>
      <c r="AD2296">
        <v>575.70000000000698</v>
      </c>
      <c r="AE2296">
        <v>100</v>
      </c>
      <c r="AF2296">
        <v>17.850000000061801</v>
      </c>
    </row>
    <row r="2297" spans="27:33">
      <c r="AA2297" t="s">
        <v>954</v>
      </c>
      <c r="AC2297">
        <v>794</v>
      </c>
      <c r="AD2297">
        <v>575.800000000007</v>
      </c>
      <c r="AE2297">
        <v>100</v>
      </c>
      <c r="AF2297">
        <v>17.900000000061201</v>
      </c>
      <c r="AG2297">
        <v>1.6900000000000002E-2</v>
      </c>
    </row>
    <row r="2298" spans="27:33">
      <c r="AA2298" t="s">
        <v>954</v>
      </c>
      <c r="AC2298">
        <v>795</v>
      </c>
      <c r="AD2298">
        <v>575.90000000000703</v>
      </c>
      <c r="AE2298">
        <v>100</v>
      </c>
      <c r="AF2298">
        <v>17.950000000060601</v>
      </c>
    </row>
    <row r="2299" spans="27:33">
      <c r="AA2299" t="s">
        <v>954</v>
      </c>
      <c r="AC2299">
        <v>796</v>
      </c>
      <c r="AD2299">
        <v>576.00000000000705</v>
      </c>
      <c r="AE2299">
        <v>100</v>
      </c>
      <c r="AF2299">
        <v>18.000000000059998</v>
      </c>
    </row>
    <row r="2300" spans="27:33">
      <c r="AA2300" t="s">
        <v>954</v>
      </c>
      <c r="AC2300">
        <v>797</v>
      </c>
      <c r="AD2300">
        <v>576.10000000000696</v>
      </c>
      <c r="AE2300">
        <v>100</v>
      </c>
      <c r="AF2300">
        <v>18.050000000059399</v>
      </c>
    </row>
    <row r="2301" spans="27:33">
      <c r="AA2301" t="s">
        <v>954</v>
      </c>
      <c r="AC2301">
        <v>798</v>
      </c>
      <c r="AD2301">
        <v>576.20000000000698</v>
      </c>
      <c r="AE2301">
        <v>100</v>
      </c>
      <c r="AF2301">
        <v>18.100000000058799</v>
      </c>
    </row>
    <row r="2302" spans="27:33">
      <c r="AA2302" t="s">
        <v>954</v>
      </c>
      <c r="AC2302">
        <v>799</v>
      </c>
      <c r="AD2302">
        <v>576.300000000007</v>
      </c>
      <c r="AE2302">
        <v>100</v>
      </c>
      <c r="AF2302">
        <v>18.150000000058199</v>
      </c>
    </row>
    <row r="2303" spans="27:33">
      <c r="AA2303" t="s">
        <v>954</v>
      </c>
      <c r="AC2303">
        <v>800</v>
      </c>
      <c r="AD2303">
        <v>576.40000000000703</v>
      </c>
      <c r="AE2303">
        <v>100</v>
      </c>
      <c r="AF2303">
        <v>18.200000000057599</v>
      </c>
    </row>
    <row r="2304" spans="27:33">
      <c r="AA2304" t="s">
        <v>954</v>
      </c>
      <c r="AC2304">
        <v>801</v>
      </c>
      <c r="AD2304">
        <v>576.50000000000796</v>
      </c>
      <c r="AE2304">
        <v>100</v>
      </c>
      <c r="AF2304">
        <v>18.250000000057</v>
      </c>
    </row>
    <row r="2305" spans="27:32">
      <c r="AA2305" t="s">
        <v>954</v>
      </c>
      <c r="AC2305">
        <v>802</v>
      </c>
      <c r="AD2305">
        <v>576.60000000000798</v>
      </c>
      <c r="AE2305">
        <v>100</v>
      </c>
      <c r="AF2305">
        <v>18.3000000000564</v>
      </c>
    </row>
    <row r="2306" spans="27:32">
      <c r="AA2306" t="s">
        <v>954</v>
      </c>
      <c r="AC2306">
        <v>803</v>
      </c>
      <c r="AD2306">
        <v>576.700000000008</v>
      </c>
      <c r="AE2306">
        <v>100</v>
      </c>
      <c r="AF2306">
        <v>18.3500000000558</v>
      </c>
    </row>
    <row r="2307" spans="27:32">
      <c r="AA2307" t="s">
        <v>954</v>
      </c>
      <c r="AC2307">
        <v>804</v>
      </c>
      <c r="AD2307">
        <v>576.80000000000803</v>
      </c>
      <c r="AE2307">
        <v>100</v>
      </c>
      <c r="AF2307">
        <v>18.400000000055201</v>
      </c>
    </row>
    <row r="2308" spans="27:32">
      <c r="AA2308" t="s">
        <v>954</v>
      </c>
      <c r="AC2308">
        <v>805</v>
      </c>
      <c r="AD2308">
        <v>576.90000000000805</v>
      </c>
      <c r="AE2308">
        <v>100</v>
      </c>
      <c r="AF2308">
        <v>18.450000000054601</v>
      </c>
    </row>
    <row r="2309" spans="27:32">
      <c r="AA2309" t="s">
        <v>954</v>
      </c>
      <c r="AC2309">
        <v>806</v>
      </c>
      <c r="AD2309">
        <v>577.00000000000796</v>
      </c>
      <c r="AE2309">
        <v>100</v>
      </c>
      <c r="AF2309">
        <v>18.500000000054001</v>
      </c>
    </row>
    <row r="2310" spans="27:32">
      <c r="AA2310" t="s">
        <v>954</v>
      </c>
      <c r="AC2310">
        <v>807</v>
      </c>
      <c r="AD2310">
        <v>577.10000000000798</v>
      </c>
      <c r="AE2310">
        <v>100</v>
      </c>
      <c r="AF2310">
        <v>18.550000000053402</v>
      </c>
    </row>
    <row r="2311" spans="27:32">
      <c r="AA2311" t="s">
        <v>954</v>
      </c>
      <c r="AC2311">
        <v>808</v>
      </c>
      <c r="AD2311">
        <v>577.200000000008</v>
      </c>
      <c r="AE2311">
        <v>100</v>
      </c>
      <c r="AF2311">
        <v>18.600000000052798</v>
      </c>
    </row>
    <row r="2312" spans="27:32">
      <c r="AA2312" t="s">
        <v>954</v>
      </c>
      <c r="AC2312">
        <v>809</v>
      </c>
      <c r="AD2312">
        <v>577.30000000000803</v>
      </c>
      <c r="AE2312">
        <v>100</v>
      </c>
      <c r="AF2312">
        <v>18.650000000052199</v>
      </c>
    </row>
    <row r="2313" spans="27:32">
      <c r="AA2313" t="s">
        <v>954</v>
      </c>
      <c r="AC2313">
        <v>810</v>
      </c>
      <c r="AD2313">
        <v>577.40000000000805</v>
      </c>
      <c r="AE2313">
        <v>100</v>
      </c>
      <c r="AF2313">
        <v>18.700000000051599</v>
      </c>
    </row>
    <row r="2314" spans="27:32">
      <c r="AA2314" t="s">
        <v>954</v>
      </c>
      <c r="AC2314">
        <v>811</v>
      </c>
      <c r="AD2314">
        <v>577.50000000000796</v>
      </c>
      <c r="AE2314">
        <v>100</v>
      </c>
      <c r="AF2314">
        <v>18.750000000050999</v>
      </c>
    </row>
    <row r="2315" spans="27:32">
      <c r="AA2315" t="s">
        <v>954</v>
      </c>
      <c r="AC2315">
        <v>812</v>
      </c>
      <c r="AD2315">
        <v>577.60000000000798</v>
      </c>
      <c r="AE2315">
        <v>100</v>
      </c>
      <c r="AF2315">
        <v>18.8000000000504</v>
      </c>
    </row>
    <row r="2316" spans="27:32">
      <c r="AA2316" t="s">
        <v>954</v>
      </c>
      <c r="AC2316">
        <v>813</v>
      </c>
      <c r="AD2316">
        <v>577.700000000008</v>
      </c>
      <c r="AE2316">
        <v>100</v>
      </c>
      <c r="AF2316">
        <v>18.8500000000498</v>
      </c>
    </row>
    <row r="2317" spans="27:32">
      <c r="AA2317" t="s">
        <v>954</v>
      </c>
      <c r="AC2317">
        <v>814</v>
      </c>
      <c r="AD2317">
        <v>577.80000000000803</v>
      </c>
      <c r="AE2317">
        <v>100</v>
      </c>
      <c r="AF2317">
        <v>18.9000000000492</v>
      </c>
    </row>
    <row r="2318" spans="27:32">
      <c r="AA2318" t="s">
        <v>954</v>
      </c>
      <c r="AC2318">
        <v>815</v>
      </c>
      <c r="AD2318">
        <v>577.90000000000805</v>
      </c>
      <c r="AE2318">
        <v>100</v>
      </c>
      <c r="AF2318">
        <v>18.9500000000486</v>
      </c>
    </row>
    <row r="2319" spans="27:32">
      <c r="AA2319" t="s">
        <v>954</v>
      </c>
      <c r="AC2319">
        <v>816</v>
      </c>
      <c r="AD2319">
        <v>578.00000000000796</v>
      </c>
      <c r="AE2319">
        <v>100</v>
      </c>
      <c r="AF2319">
        <v>19.000000000048001</v>
      </c>
    </row>
    <row r="2320" spans="27:32">
      <c r="AA2320" t="s">
        <v>954</v>
      </c>
      <c r="AC2320">
        <v>817</v>
      </c>
      <c r="AD2320">
        <v>578.10000000000798</v>
      </c>
      <c r="AE2320">
        <v>100</v>
      </c>
      <c r="AF2320">
        <v>19.050000000047401</v>
      </c>
    </row>
    <row r="2321" spans="27:32">
      <c r="AA2321" t="s">
        <v>954</v>
      </c>
      <c r="AC2321">
        <v>818</v>
      </c>
      <c r="AD2321">
        <v>578.200000000008</v>
      </c>
      <c r="AE2321">
        <v>100</v>
      </c>
      <c r="AF2321">
        <v>19.100000000046801</v>
      </c>
    </row>
    <row r="2322" spans="27:32">
      <c r="AA2322" t="s">
        <v>954</v>
      </c>
      <c r="AC2322">
        <v>819</v>
      </c>
      <c r="AD2322">
        <v>578.30000000000803</v>
      </c>
      <c r="AE2322">
        <v>100</v>
      </c>
      <c r="AF2322">
        <v>19.150000000046202</v>
      </c>
    </row>
    <row r="2323" spans="27:32">
      <c r="AA2323" t="s">
        <v>954</v>
      </c>
      <c r="AC2323">
        <v>820</v>
      </c>
      <c r="AD2323">
        <v>578.40000000000805</v>
      </c>
      <c r="AE2323">
        <v>100</v>
      </c>
      <c r="AF2323">
        <v>19.200000000045598</v>
      </c>
    </row>
    <row r="2324" spans="27:32">
      <c r="AA2324" t="s">
        <v>954</v>
      </c>
      <c r="AC2324">
        <v>821</v>
      </c>
      <c r="AD2324">
        <v>578.50000000000796</v>
      </c>
      <c r="AE2324">
        <v>100</v>
      </c>
      <c r="AF2324">
        <v>19.250000000044999</v>
      </c>
    </row>
    <row r="2325" spans="27:32">
      <c r="AA2325" t="s">
        <v>954</v>
      </c>
      <c r="AC2325">
        <v>822</v>
      </c>
      <c r="AD2325">
        <v>578.60000000000798</v>
      </c>
      <c r="AE2325">
        <v>100</v>
      </c>
      <c r="AF2325">
        <v>19.300000000044399</v>
      </c>
    </row>
    <row r="2326" spans="27:32">
      <c r="AA2326" t="s">
        <v>954</v>
      </c>
      <c r="AC2326">
        <v>823</v>
      </c>
      <c r="AD2326">
        <v>578.700000000008</v>
      </c>
      <c r="AE2326">
        <v>100</v>
      </c>
      <c r="AF2326">
        <v>19.350000000043799</v>
      </c>
    </row>
    <row r="2327" spans="27:32">
      <c r="AA2327" t="s">
        <v>954</v>
      </c>
      <c r="AC2327">
        <v>824</v>
      </c>
      <c r="AD2327">
        <v>578.80000000000803</v>
      </c>
      <c r="AE2327">
        <v>100</v>
      </c>
      <c r="AF2327">
        <v>19.4000000000432</v>
      </c>
    </row>
    <row r="2328" spans="27:32">
      <c r="AA2328" t="s">
        <v>954</v>
      </c>
      <c r="AC2328">
        <v>825</v>
      </c>
      <c r="AD2328">
        <v>578.90000000000805</v>
      </c>
      <c r="AE2328">
        <v>100</v>
      </c>
      <c r="AF2328">
        <v>19.4500000000426</v>
      </c>
    </row>
    <row r="2329" spans="27:32">
      <c r="AA2329" t="s">
        <v>954</v>
      </c>
      <c r="AC2329">
        <v>826</v>
      </c>
      <c r="AD2329">
        <v>579.00000000000796</v>
      </c>
      <c r="AE2329">
        <v>100</v>
      </c>
      <c r="AF2329">
        <v>19.500000000042</v>
      </c>
    </row>
    <row r="2330" spans="27:32">
      <c r="AA2330" t="s">
        <v>954</v>
      </c>
      <c r="AC2330">
        <v>827</v>
      </c>
      <c r="AD2330">
        <v>579.10000000000798</v>
      </c>
      <c r="AE2330">
        <v>100</v>
      </c>
      <c r="AF2330">
        <v>19.5500000000414</v>
      </c>
    </row>
    <row r="2331" spans="27:32">
      <c r="AA2331" t="s">
        <v>954</v>
      </c>
      <c r="AC2331">
        <v>828</v>
      </c>
      <c r="AD2331">
        <v>579.200000000008</v>
      </c>
      <c r="AE2331">
        <v>100</v>
      </c>
      <c r="AF2331">
        <v>19.600000000040801</v>
      </c>
    </row>
    <row r="2332" spans="27:32">
      <c r="AA2332" t="s">
        <v>954</v>
      </c>
      <c r="AC2332">
        <v>829</v>
      </c>
      <c r="AD2332">
        <v>579.30000000000803</v>
      </c>
      <c r="AE2332">
        <v>100</v>
      </c>
      <c r="AF2332">
        <v>19.650000000040201</v>
      </c>
    </row>
    <row r="2333" spans="27:32">
      <c r="AA2333" t="s">
        <v>954</v>
      </c>
      <c r="AC2333">
        <v>830</v>
      </c>
      <c r="AD2333">
        <v>579.40000000000805</v>
      </c>
      <c r="AE2333">
        <v>100</v>
      </c>
      <c r="AF2333">
        <v>19.700000000039601</v>
      </c>
    </row>
    <row r="2334" spans="27:32">
      <c r="AA2334" t="s">
        <v>954</v>
      </c>
      <c r="AC2334">
        <v>831</v>
      </c>
      <c r="AD2334">
        <v>579.50000000000796</v>
      </c>
      <c r="AE2334">
        <v>100</v>
      </c>
      <c r="AF2334">
        <v>19.750000000039002</v>
      </c>
    </row>
    <row r="2335" spans="27:32">
      <c r="AA2335" t="s">
        <v>954</v>
      </c>
      <c r="AC2335">
        <v>832</v>
      </c>
      <c r="AD2335">
        <v>579.60000000000798</v>
      </c>
      <c r="AE2335">
        <v>100</v>
      </c>
      <c r="AF2335">
        <v>19.800000000038398</v>
      </c>
    </row>
    <row r="2336" spans="27:32">
      <c r="AA2336" t="s">
        <v>954</v>
      </c>
      <c r="AC2336">
        <v>833</v>
      </c>
      <c r="AD2336">
        <v>579.700000000008</v>
      </c>
      <c r="AE2336">
        <v>100</v>
      </c>
      <c r="AF2336">
        <v>19.850000000037799</v>
      </c>
    </row>
    <row r="2337" spans="27:32">
      <c r="AA2337" t="s">
        <v>954</v>
      </c>
      <c r="AC2337">
        <v>834</v>
      </c>
      <c r="AD2337">
        <v>579.80000000000803</v>
      </c>
      <c r="AE2337">
        <v>100</v>
      </c>
      <c r="AF2337">
        <v>19.900000000037199</v>
      </c>
    </row>
    <row r="2338" spans="27:32">
      <c r="AA2338" t="s">
        <v>954</v>
      </c>
      <c r="AC2338">
        <v>835</v>
      </c>
      <c r="AD2338">
        <v>579.90000000000805</v>
      </c>
      <c r="AE2338">
        <v>100</v>
      </c>
      <c r="AF2338">
        <v>19.950000000036599</v>
      </c>
    </row>
    <row r="2339" spans="27:32">
      <c r="AA2339" t="s">
        <v>954</v>
      </c>
      <c r="AC2339">
        <v>836</v>
      </c>
      <c r="AD2339">
        <v>580.00000000000796</v>
      </c>
      <c r="AE2339">
        <v>100</v>
      </c>
      <c r="AF2339">
        <v>20.000000000036</v>
      </c>
    </row>
    <row r="2340" spans="27:32">
      <c r="AA2340" t="s">
        <v>954</v>
      </c>
      <c r="AC2340">
        <v>837</v>
      </c>
      <c r="AD2340">
        <v>580.10000000000798</v>
      </c>
      <c r="AE2340">
        <v>100</v>
      </c>
      <c r="AF2340">
        <v>20.0500000000354</v>
      </c>
    </row>
    <row r="2341" spans="27:32">
      <c r="AA2341" t="s">
        <v>954</v>
      </c>
      <c r="AC2341">
        <v>838</v>
      </c>
      <c r="AD2341">
        <v>580.200000000008</v>
      </c>
      <c r="AE2341">
        <v>100</v>
      </c>
      <c r="AF2341">
        <v>20.1000000000348</v>
      </c>
    </row>
    <row r="2342" spans="27:32">
      <c r="AA2342" t="s">
        <v>954</v>
      </c>
      <c r="AC2342">
        <v>839</v>
      </c>
      <c r="AD2342">
        <v>580.30000000000803</v>
      </c>
      <c r="AE2342">
        <v>100</v>
      </c>
      <c r="AF2342">
        <v>20.150000000034201</v>
      </c>
    </row>
    <row r="2343" spans="27:32">
      <c r="AA2343" t="s">
        <v>954</v>
      </c>
      <c r="AC2343">
        <v>840</v>
      </c>
      <c r="AD2343">
        <v>580.40000000000805</v>
      </c>
      <c r="AE2343">
        <v>100</v>
      </c>
      <c r="AF2343">
        <v>20.200000000033601</v>
      </c>
    </row>
    <row r="2344" spans="27:32">
      <c r="AA2344" t="s">
        <v>954</v>
      </c>
      <c r="AC2344">
        <v>841</v>
      </c>
      <c r="AD2344">
        <v>580.50000000000796</v>
      </c>
      <c r="AE2344">
        <v>100</v>
      </c>
      <c r="AF2344">
        <v>20.250000000033001</v>
      </c>
    </row>
    <row r="2345" spans="27:32">
      <c r="AA2345" t="s">
        <v>954</v>
      </c>
      <c r="AC2345">
        <v>842</v>
      </c>
      <c r="AD2345">
        <v>580.60000000000798</v>
      </c>
      <c r="AE2345">
        <v>100</v>
      </c>
      <c r="AF2345">
        <v>20.300000000032401</v>
      </c>
    </row>
    <row r="2346" spans="27:32">
      <c r="AA2346" t="s">
        <v>954</v>
      </c>
      <c r="AC2346">
        <v>843</v>
      </c>
      <c r="AD2346">
        <v>580.700000000008</v>
      </c>
      <c r="AE2346">
        <v>100</v>
      </c>
      <c r="AF2346">
        <v>20.350000000031802</v>
      </c>
    </row>
    <row r="2347" spans="27:32">
      <c r="AA2347" t="s">
        <v>954</v>
      </c>
      <c r="AC2347">
        <v>844</v>
      </c>
      <c r="AD2347">
        <v>580.80000000000803</v>
      </c>
      <c r="AE2347">
        <v>100</v>
      </c>
      <c r="AF2347">
        <v>20.400000000031199</v>
      </c>
    </row>
    <row r="2348" spans="27:32">
      <c r="AA2348" t="s">
        <v>954</v>
      </c>
      <c r="AC2348">
        <v>845</v>
      </c>
      <c r="AD2348">
        <v>580.90000000000896</v>
      </c>
      <c r="AE2348">
        <v>100</v>
      </c>
      <c r="AF2348">
        <v>20.450000000030599</v>
      </c>
    </row>
    <row r="2349" spans="27:32">
      <c r="AA2349" t="s">
        <v>954</v>
      </c>
      <c r="AC2349">
        <v>846</v>
      </c>
      <c r="AD2349">
        <v>581.00000000000898</v>
      </c>
      <c r="AE2349">
        <v>100</v>
      </c>
      <c r="AF2349">
        <v>20.500000000029999</v>
      </c>
    </row>
    <row r="2350" spans="27:32">
      <c r="AA2350" t="s">
        <v>954</v>
      </c>
      <c r="AC2350">
        <v>847</v>
      </c>
      <c r="AD2350">
        <v>581.100000000009</v>
      </c>
      <c r="AE2350">
        <v>100</v>
      </c>
      <c r="AF2350">
        <v>20.550000000029399</v>
      </c>
    </row>
    <row r="2351" spans="27:32">
      <c r="AA2351" t="s">
        <v>954</v>
      </c>
      <c r="AC2351">
        <v>848</v>
      </c>
      <c r="AD2351">
        <v>581.20000000000903</v>
      </c>
      <c r="AE2351">
        <v>100</v>
      </c>
      <c r="AF2351">
        <v>20.6000000000288</v>
      </c>
    </row>
    <row r="2352" spans="27:32">
      <c r="AA2352" t="s">
        <v>954</v>
      </c>
      <c r="AC2352">
        <v>849</v>
      </c>
      <c r="AD2352">
        <v>581.30000000000905</v>
      </c>
      <c r="AE2352">
        <v>100</v>
      </c>
      <c r="AF2352">
        <v>20.6500000000282</v>
      </c>
    </row>
    <row r="2353" spans="27:32">
      <c r="AA2353" t="s">
        <v>954</v>
      </c>
      <c r="AC2353">
        <v>850</v>
      </c>
      <c r="AD2353">
        <v>581.40000000000896</v>
      </c>
      <c r="AE2353">
        <v>100</v>
      </c>
      <c r="AF2353">
        <v>20.7000000000276</v>
      </c>
    </row>
    <row r="2354" spans="27:32">
      <c r="AA2354" t="s">
        <v>954</v>
      </c>
      <c r="AC2354">
        <v>851</v>
      </c>
      <c r="AD2354">
        <v>581.50000000000898</v>
      </c>
      <c r="AE2354">
        <v>100</v>
      </c>
      <c r="AF2354">
        <v>20.750000000027001</v>
      </c>
    </row>
    <row r="2355" spans="27:32">
      <c r="AA2355" t="s">
        <v>954</v>
      </c>
      <c r="AC2355">
        <v>852</v>
      </c>
      <c r="AD2355">
        <v>581.600000000009</v>
      </c>
      <c r="AE2355">
        <v>100</v>
      </c>
      <c r="AF2355">
        <v>20.800000000026401</v>
      </c>
    </row>
    <row r="2356" spans="27:32">
      <c r="AA2356" t="s">
        <v>954</v>
      </c>
      <c r="AC2356">
        <v>853</v>
      </c>
      <c r="AD2356">
        <v>581.70000000000903</v>
      </c>
      <c r="AE2356">
        <v>100</v>
      </c>
      <c r="AF2356">
        <v>20.850000000025801</v>
      </c>
    </row>
    <row r="2357" spans="27:32">
      <c r="AA2357" t="s">
        <v>954</v>
      </c>
      <c r="AC2357">
        <v>854</v>
      </c>
      <c r="AD2357">
        <v>581.80000000000905</v>
      </c>
      <c r="AE2357">
        <v>100</v>
      </c>
      <c r="AF2357">
        <v>20.900000000025202</v>
      </c>
    </row>
    <row r="2358" spans="27:32">
      <c r="AA2358" t="s">
        <v>954</v>
      </c>
      <c r="AC2358">
        <v>855</v>
      </c>
      <c r="AD2358">
        <v>581.90000000000896</v>
      </c>
      <c r="AE2358">
        <v>100</v>
      </c>
      <c r="AF2358">
        <v>20.950000000024598</v>
      </c>
    </row>
    <row r="2359" spans="27:32">
      <c r="AA2359" t="s">
        <v>954</v>
      </c>
      <c r="AC2359">
        <v>856</v>
      </c>
      <c r="AD2359">
        <v>582.00000000000898</v>
      </c>
      <c r="AE2359">
        <v>100</v>
      </c>
      <c r="AF2359">
        <v>21.000000000023999</v>
      </c>
    </row>
    <row r="2360" spans="27:32">
      <c r="AA2360" t="s">
        <v>954</v>
      </c>
      <c r="AC2360">
        <v>857</v>
      </c>
      <c r="AD2360">
        <v>582.100000000009</v>
      </c>
      <c r="AE2360">
        <v>100</v>
      </c>
      <c r="AF2360">
        <v>21.050000000023399</v>
      </c>
    </row>
    <row r="2361" spans="27:32">
      <c r="AA2361" t="s">
        <v>954</v>
      </c>
      <c r="AC2361">
        <v>858</v>
      </c>
      <c r="AD2361">
        <v>582.20000000000903</v>
      </c>
      <c r="AE2361">
        <v>100</v>
      </c>
      <c r="AF2361">
        <v>21.100000000022799</v>
      </c>
    </row>
    <row r="2362" spans="27:32">
      <c r="AA2362" t="s">
        <v>954</v>
      </c>
      <c r="AC2362">
        <v>859</v>
      </c>
      <c r="AD2362">
        <v>582.30000000000905</v>
      </c>
      <c r="AE2362">
        <v>100</v>
      </c>
      <c r="AF2362">
        <v>21.150000000022199</v>
      </c>
    </row>
    <row r="2363" spans="27:32">
      <c r="AA2363" t="s">
        <v>954</v>
      </c>
      <c r="AC2363">
        <v>860</v>
      </c>
      <c r="AD2363">
        <v>582.40000000000896</v>
      </c>
      <c r="AE2363">
        <v>100</v>
      </c>
      <c r="AF2363">
        <v>21.2000000000216</v>
      </c>
    </row>
    <row r="2364" spans="27:32">
      <c r="AA2364" t="s">
        <v>954</v>
      </c>
      <c r="AC2364">
        <v>861</v>
      </c>
      <c r="AD2364">
        <v>582.50000000000898</v>
      </c>
      <c r="AE2364">
        <v>100</v>
      </c>
      <c r="AF2364">
        <v>21.250000000021</v>
      </c>
    </row>
    <row r="2365" spans="27:32">
      <c r="AA2365" t="s">
        <v>954</v>
      </c>
      <c r="AC2365">
        <v>862</v>
      </c>
      <c r="AD2365">
        <v>582.600000000009</v>
      </c>
      <c r="AE2365">
        <v>100</v>
      </c>
      <c r="AF2365">
        <v>21.3000000000204</v>
      </c>
    </row>
    <row r="2366" spans="27:32">
      <c r="AA2366" t="s">
        <v>954</v>
      </c>
      <c r="AC2366">
        <v>863</v>
      </c>
      <c r="AD2366">
        <v>582.70000000000903</v>
      </c>
      <c r="AE2366">
        <v>100</v>
      </c>
      <c r="AF2366">
        <v>21.350000000019801</v>
      </c>
    </row>
    <row r="2367" spans="27:32">
      <c r="AA2367" t="s">
        <v>954</v>
      </c>
      <c r="AC2367">
        <v>864</v>
      </c>
      <c r="AD2367">
        <v>582.80000000000905</v>
      </c>
      <c r="AE2367">
        <v>100</v>
      </c>
      <c r="AF2367">
        <v>21.400000000019201</v>
      </c>
    </row>
    <row r="2368" spans="27:32">
      <c r="AA2368" t="s">
        <v>954</v>
      </c>
      <c r="AC2368">
        <v>865</v>
      </c>
      <c r="AD2368">
        <v>582.90000000000896</v>
      </c>
      <c r="AE2368">
        <v>100</v>
      </c>
      <c r="AF2368">
        <v>21.450000000018601</v>
      </c>
    </row>
    <row r="2369" spans="27:32">
      <c r="AA2369" t="s">
        <v>954</v>
      </c>
      <c r="AC2369">
        <v>866</v>
      </c>
      <c r="AD2369">
        <v>583.00000000000898</v>
      </c>
      <c r="AE2369">
        <v>100</v>
      </c>
      <c r="AF2369">
        <v>21.500000000018002</v>
      </c>
    </row>
    <row r="2370" spans="27:32">
      <c r="AA2370" t="s">
        <v>954</v>
      </c>
      <c r="AC2370">
        <v>867</v>
      </c>
      <c r="AD2370">
        <v>583.100000000009</v>
      </c>
      <c r="AE2370">
        <v>100</v>
      </c>
      <c r="AF2370">
        <v>21.550000000017398</v>
      </c>
    </row>
    <row r="2371" spans="27:32">
      <c r="AA2371" t="s">
        <v>954</v>
      </c>
      <c r="AC2371">
        <v>868</v>
      </c>
      <c r="AD2371">
        <v>583.20000000000903</v>
      </c>
      <c r="AE2371">
        <v>100</v>
      </c>
      <c r="AF2371">
        <v>21.600000000016799</v>
      </c>
    </row>
    <row r="2372" spans="27:32">
      <c r="AA2372" t="s">
        <v>954</v>
      </c>
      <c r="AC2372">
        <v>869</v>
      </c>
      <c r="AD2372">
        <v>583.30000000000905</v>
      </c>
      <c r="AE2372">
        <v>100</v>
      </c>
      <c r="AF2372">
        <v>21.650000000016199</v>
      </c>
    </row>
    <row r="2373" spans="27:32">
      <c r="AA2373" t="s">
        <v>954</v>
      </c>
      <c r="AC2373">
        <v>870</v>
      </c>
      <c r="AD2373">
        <v>583.40000000000896</v>
      </c>
      <c r="AE2373">
        <v>100</v>
      </c>
      <c r="AF2373">
        <v>21.700000000015599</v>
      </c>
    </row>
    <row r="2374" spans="27:32">
      <c r="AA2374" t="s">
        <v>954</v>
      </c>
      <c r="AC2374">
        <v>871</v>
      </c>
      <c r="AD2374">
        <v>583.50000000000898</v>
      </c>
      <c r="AE2374">
        <v>100</v>
      </c>
      <c r="AF2374">
        <v>21.750000000015</v>
      </c>
    </row>
    <row r="2375" spans="27:32">
      <c r="AA2375" t="s">
        <v>954</v>
      </c>
      <c r="AC2375">
        <v>872</v>
      </c>
      <c r="AD2375">
        <v>583.600000000009</v>
      </c>
      <c r="AE2375">
        <v>100</v>
      </c>
      <c r="AF2375">
        <v>21.8000000000144</v>
      </c>
    </row>
    <row r="2376" spans="27:32">
      <c r="AA2376" t="s">
        <v>954</v>
      </c>
      <c r="AC2376">
        <v>873</v>
      </c>
      <c r="AD2376">
        <v>583.70000000000903</v>
      </c>
      <c r="AE2376">
        <v>100</v>
      </c>
      <c r="AF2376">
        <v>21.8500000000138</v>
      </c>
    </row>
    <row r="2377" spans="27:32">
      <c r="AA2377" t="s">
        <v>954</v>
      </c>
      <c r="AC2377">
        <v>874</v>
      </c>
      <c r="AD2377">
        <v>583.80000000000905</v>
      </c>
      <c r="AE2377">
        <v>100</v>
      </c>
      <c r="AF2377">
        <v>21.9000000000132</v>
      </c>
    </row>
    <row r="2378" spans="27:32">
      <c r="AA2378" t="s">
        <v>954</v>
      </c>
      <c r="AC2378">
        <v>875</v>
      </c>
      <c r="AD2378">
        <v>583.90000000000896</v>
      </c>
      <c r="AE2378">
        <v>100</v>
      </c>
      <c r="AF2378">
        <v>21.950000000012601</v>
      </c>
    </row>
    <row r="2379" spans="27:32">
      <c r="AA2379" t="s">
        <v>954</v>
      </c>
      <c r="AC2379">
        <v>876</v>
      </c>
      <c r="AD2379">
        <v>584.00000000000898</v>
      </c>
      <c r="AE2379">
        <v>100</v>
      </c>
      <c r="AF2379">
        <v>22.000000000012001</v>
      </c>
    </row>
    <row r="2380" spans="27:32">
      <c r="AA2380" t="s">
        <v>954</v>
      </c>
      <c r="AC2380">
        <v>877</v>
      </c>
      <c r="AD2380">
        <v>584.100000000009</v>
      </c>
      <c r="AE2380">
        <v>100</v>
      </c>
      <c r="AF2380">
        <v>22.050000000011401</v>
      </c>
    </row>
    <row r="2381" spans="27:32">
      <c r="AA2381" t="s">
        <v>954</v>
      </c>
      <c r="AC2381">
        <v>878</v>
      </c>
      <c r="AD2381">
        <v>584.20000000000903</v>
      </c>
      <c r="AE2381">
        <v>100</v>
      </c>
      <c r="AF2381">
        <v>22.100000000010802</v>
      </c>
    </row>
    <row r="2382" spans="27:32">
      <c r="AA2382" t="s">
        <v>954</v>
      </c>
      <c r="AC2382">
        <v>879</v>
      </c>
      <c r="AD2382">
        <v>584.30000000000905</v>
      </c>
      <c r="AE2382">
        <v>100</v>
      </c>
      <c r="AF2382">
        <v>22.150000000010198</v>
      </c>
    </row>
    <row r="2383" spans="27:32">
      <c r="AA2383" t="s">
        <v>954</v>
      </c>
      <c r="AC2383">
        <v>880</v>
      </c>
      <c r="AD2383">
        <v>584.40000000000896</v>
      </c>
      <c r="AE2383">
        <v>100</v>
      </c>
      <c r="AF2383">
        <v>22.200000000009599</v>
      </c>
    </row>
    <row r="2384" spans="27:32">
      <c r="AA2384" t="s">
        <v>954</v>
      </c>
      <c r="AC2384">
        <v>881</v>
      </c>
      <c r="AD2384">
        <v>584.50000000000898</v>
      </c>
      <c r="AE2384">
        <v>100</v>
      </c>
      <c r="AF2384">
        <v>22.250000000008999</v>
      </c>
    </row>
    <row r="2385" spans="27:32">
      <c r="AA2385" t="s">
        <v>954</v>
      </c>
      <c r="AC2385">
        <v>882</v>
      </c>
      <c r="AD2385">
        <v>584.600000000009</v>
      </c>
      <c r="AE2385">
        <v>100</v>
      </c>
      <c r="AF2385">
        <v>22.300000000008399</v>
      </c>
    </row>
    <row r="2386" spans="27:32">
      <c r="AA2386" t="s">
        <v>954</v>
      </c>
      <c r="AC2386">
        <v>883</v>
      </c>
      <c r="AD2386">
        <v>584.70000000000903</v>
      </c>
      <c r="AE2386">
        <v>100</v>
      </c>
      <c r="AF2386">
        <v>22.3500000000078</v>
      </c>
    </row>
    <row r="2387" spans="27:32">
      <c r="AA2387" t="s">
        <v>954</v>
      </c>
      <c r="AC2387">
        <v>884</v>
      </c>
      <c r="AD2387">
        <v>584.80000000000905</v>
      </c>
      <c r="AE2387">
        <v>100</v>
      </c>
      <c r="AF2387">
        <v>22.4000000000072</v>
      </c>
    </row>
    <row r="2388" spans="27:32">
      <c r="AA2388" t="s">
        <v>954</v>
      </c>
      <c r="AC2388">
        <v>885</v>
      </c>
      <c r="AD2388">
        <v>584.90000000000896</v>
      </c>
      <c r="AE2388">
        <v>100</v>
      </c>
      <c r="AF2388">
        <v>22.4500000000066</v>
      </c>
    </row>
    <row r="2389" spans="27:32">
      <c r="AA2389" t="s">
        <v>954</v>
      </c>
      <c r="AC2389">
        <v>886</v>
      </c>
      <c r="AD2389">
        <v>585.00000000000898</v>
      </c>
      <c r="AE2389">
        <v>100</v>
      </c>
      <c r="AF2389">
        <v>22.500000000006001</v>
      </c>
    </row>
    <row r="2390" spans="27:32">
      <c r="AA2390" t="s">
        <v>954</v>
      </c>
      <c r="AC2390">
        <v>887</v>
      </c>
      <c r="AD2390">
        <v>585.100000000009</v>
      </c>
      <c r="AE2390">
        <v>100</v>
      </c>
      <c r="AF2390">
        <v>22.550000000005401</v>
      </c>
    </row>
    <row r="2391" spans="27:32">
      <c r="AA2391" t="s">
        <v>954</v>
      </c>
      <c r="AC2391">
        <v>888</v>
      </c>
      <c r="AD2391">
        <v>585.20000000000903</v>
      </c>
      <c r="AE2391">
        <v>100</v>
      </c>
      <c r="AF2391">
        <v>22.600000000004801</v>
      </c>
    </row>
    <row r="2392" spans="27:32">
      <c r="AA2392" t="s">
        <v>954</v>
      </c>
      <c r="AC2392">
        <v>889</v>
      </c>
      <c r="AD2392">
        <v>585.30000000000996</v>
      </c>
      <c r="AE2392">
        <v>100</v>
      </c>
      <c r="AF2392">
        <v>22.650000000004201</v>
      </c>
    </row>
    <row r="2393" spans="27:32">
      <c r="AA2393" t="s">
        <v>954</v>
      </c>
      <c r="AC2393">
        <v>890</v>
      </c>
      <c r="AD2393">
        <v>585.40000000000998</v>
      </c>
      <c r="AE2393">
        <v>100</v>
      </c>
      <c r="AF2393">
        <v>22.700000000003602</v>
      </c>
    </row>
    <row r="2394" spans="27:32">
      <c r="AA2394" t="s">
        <v>954</v>
      </c>
      <c r="AC2394">
        <v>891</v>
      </c>
      <c r="AD2394">
        <v>585.50000000001</v>
      </c>
      <c r="AE2394">
        <v>100</v>
      </c>
      <c r="AF2394">
        <v>22.750000000002998</v>
      </c>
    </row>
    <row r="2395" spans="27:32">
      <c r="AA2395" t="s">
        <v>954</v>
      </c>
      <c r="AC2395">
        <v>892</v>
      </c>
      <c r="AD2395">
        <v>585.60000000001003</v>
      </c>
      <c r="AE2395">
        <v>100</v>
      </c>
      <c r="AF2395">
        <v>22.800000000002399</v>
      </c>
    </row>
    <row r="2396" spans="27:32">
      <c r="AA2396" t="s">
        <v>954</v>
      </c>
      <c r="AC2396">
        <v>893</v>
      </c>
      <c r="AD2396">
        <v>585.70000000001005</v>
      </c>
      <c r="AE2396">
        <v>100</v>
      </c>
      <c r="AF2396">
        <v>22.850000000001799</v>
      </c>
    </row>
    <row r="2397" spans="27:32">
      <c r="AA2397" t="s">
        <v>954</v>
      </c>
      <c r="AC2397">
        <v>894</v>
      </c>
      <c r="AD2397">
        <v>585.80000000000996</v>
      </c>
      <c r="AE2397">
        <v>100</v>
      </c>
      <c r="AF2397">
        <v>22.900000000001199</v>
      </c>
    </row>
    <row r="2398" spans="27:32">
      <c r="AA2398" t="s">
        <v>954</v>
      </c>
      <c r="AC2398">
        <v>895</v>
      </c>
      <c r="AD2398">
        <v>585.90000000000998</v>
      </c>
      <c r="AE2398">
        <v>100</v>
      </c>
      <c r="AF2398">
        <v>22.9500000000006</v>
      </c>
    </row>
    <row r="2399" spans="27:32">
      <c r="AA2399" t="s">
        <v>954</v>
      </c>
      <c r="AC2399">
        <v>896</v>
      </c>
      <c r="AD2399">
        <v>586.00000000001</v>
      </c>
      <c r="AE2399">
        <v>100</v>
      </c>
      <c r="AF2399">
        <v>23</v>
      </c>
    </row>
    <row r="2400" spans="27:32">
      <c r="AA2400" t="s">
        <v>954</v>
      </c>
      <c r="AC2400">
        <v>897</v>
      </c>
      <c r="AD2400">
        <v>586.10000000001003</v>
      </c>
      <c r="AE2400">
        <v>100</v>
      </c>
      <c r="AF2400">
        <v>23.0499999999994</v>
      </c>
    </row>
    <row r="2401" spans="27:32">
      <c r="AA2401" t="s">
        <v>954</v>
      </c>
      <c r="AC2401">
        <v>898</v>
      </c>
      <c r="AD2401">
        <v>586.20000000001005</v>
      </c>
      <c r="AE2401">
        <v>100</v>
      </c>
      <c r="AF2401">
        <v>22.949999999999399</v>
      </c>
    </row>
    <row r="2402" spans="27:32">
      <c r="AA2402" t="s">
        <v>954</v>
      </c>
      <c r="AC2402">
        <v>899</v>
      </c>
      <c r="AD2402">
        <v>586.30000000000996</v>
      </c>
      <c r="AE2402">
        <v>100</v>
      </c>
      <c r="AF2402">
        <v>22.849999999999401</v>
      </c>
    </row>
    <row r="2403" spans="27:32">
      <c r="AA2403" t="s">
        <v>954</v>
      </c>
      <c r="AC2403">
        <v>900</v>
      </c>
      <c r="AD2403">
        <v>586.40000000000998</v>
      </c>
      <c r="AE2403">
        <v>100</v>
      </c>
      <c r="AF2403">
        <v>22.7499999999994</v>
      </c>
    </row>
    <row r="2404" spans="27:32">
      <c r="AA2404" t="s">
        <v>954</v>
      </c>
      <c r="AC2404">
        <v>901</v>
      </c>
      <c r="AD2404">
        <v>586.50000000001</v>
      </c>
      <c r="AE2404">
        <v>100</v>
      </c>
      <c r="AF2404">
        <v>22.649999999999402</v>
      </c>
    </row>
    <row r="2405" spans="27:32">
      <c r="AA2405" t="s">
        <v>954</v>
      </c>
      <c r="AC2405">
        <v>902</v>
      </c>
      <c r="AD2405">
        <v>586.60000000001003</v>
      </c>
      <c r="AE2405">
        <v>100</v>
      </c>
      <c r="AF2405">
        <v>22.5499999999994</v>
      </c>
    </row>
    <row r="2406" spans="27:32">
      <c r="AA2406" t="s">
        <v>954</v>
      </c>
      <c r="AC2406">
        <v>903</v>
      </c>
      <c r="AD2406">
        <v>586.70000000001005</v>
      </c>
      <c r="AE2406">
        <v>100</v>
      </c>
      <c r="AF2406">
        <v>22.449999999999399</v>
      </c>
    </row>
    <row r="2407" spans="27:32">
      <c r="AA2407" t="s">
        <v>954</v>
      </c>
      <c r="AC2407">
        <v>904</v>
      </c>
      <c r="AD2407">
        <v>586.80000000000996</v>
      </c>
      <c r="AE2407">
        <v>100</v>
      </c>
      <c r="AF2407">
        <v>22.349999999999401</v>
      </c>
    </row>
    <row r="2408" spans="27:32">
      <c r="AA2408" t="s">
        <v>954</v>
      </c>
      <c r="AC2408">
        <v>905</v>
      </c>
      <c r="AD2408">
        <v>586.90000000000998</v>
      </c>
      <c r="AE2408">
        <v>100</v>
      </c>
      <c r="AF2408">
        <v>22.2499999999994</v>
      </c>
    </row>
    <row r="2409" spans="27:32">
      <c r="AA2409" t="s">
        <v>954</v>
      </c>
      <c r="AC2409">
        <v>906</v>
      </c>
      <c r="AD2409">
        <v>587.00000000001</v>
      </c>
      <c r="AE2409">
        <v>100</v>
      </c>
      <c r="AF2409">
        <v>22.149999999999402</v>
      </c>
    </row>
    <row r="2410" spans="27:32">
      <c r="AA2410" t="s">
        <v>954</v>
      </c>
      <c r="AC2410">
        <v>907</v>
      </c>
      <c r="AD2410">
        <v>587.10000000001003</v>
      </c>
      <c r="AE2410">
        <v>100</v>
      </c>
      <c r="AF2410">
        <v>22.0499999999994</v>
      </c>
    </row>
    <row r="2411" spans="27:32">
      <c r="AA2411" t="s">
        <v>954</v>
      </c>
      <c r="AC2411">
        <v>908</v>
      </c>
      <c r="AD2411">
        <v>587.20000000001005</v>
      </c>
      <c r="AE2411">
        <v>100</v>
      </c>
      <c r="AF2411">
        <v>21.949999999999399</v>
      </c>
    </row>
    <row r="2412" spans="27:32">
      <c r="AA2412" t="s">
        <v>954</v>
      </c>
      <c r="AC2412">
        <v>909</v>
      </c>
      <c r="AD2412">
        <v>587.30000000000996</v>
      </c>
      <c r="AE2412">
        <v>100</v>
      </c>
      <c r="AF2412">
        <v>21.849999999999401</v>
      </c>
    </row>
    <row r="2413" spans="27:32">
      <c r="AA2413" t="s">
        <v>954</v>
      </c>
      <c r="AC2413">
        <v>910</v>
      </c>
      <c r="AD2413">
        <v>587.40000000000998</v>
      </c>
      <c r="AE2413">
        <v>100</v>
      </c>
      <c r="AF2413">
        <v>21.7499999999994</v>
      </c>
    </row>
    <row r="2414" spans="27:32">
      <c r="AA2414" t="s">
        <v>954</v>
      </c>
      <c r="AC2414">
        <v>911</v>
      </c>
      <c r="AD2414">
        <v>587.50000000001</v>
      </c>
      <c r="AE2414">
        <v>100</v>
      </c>
      <c r="AF2414">
        <v>21.649999999999402</v>
      </c>
    </row>
    <row r="2415" spans="27:32">
      <c r="AA2415" t="s">
        <v>954</v>
      </c>
      <c r="AC2415">
        <v>912</v>
      </c>
      <c r="AD2415">
        <v>587.60000000001003</v>
      </c>
      <c r="AE2415">
        <v>100</v>
      </c>
      <c r="AF2415">
        <v>21.5499999999994</v>
      </c>
    </row>
    <row r="2416" spans="27:32">
      <c r="AA2416" t="s">
        <v>954</v>
      </c>
      <c r="AC2416">
        <v>913</v>
      </c>
      <c r="AD2416">
        <v>587.70000000001005</v>
      </c>
      <c r="AE2416">
        <v>100</v>
      </c>
      <c r="AF2416">
        <v>21.449999999999399</v>
      </c>
    </row>
    <row r="2417" spans="27:32">
      <c r="AA2417" t="s">
        <v>954</v>
      </c>
      <c r="AC2417">
        <v>914</v>
      </c>
      <c r="AD2417">
        <v>587.80000000000996</v>
      </c>
      <c r="AE2417">
        <v>100</v>
      </c>
      <c r="AF2417">
        <v>21.349999999999401</v>
      </c>
    </row>
    <row r="2418" spans="27:32">
      <c r="AA2418" t="s">
        <v>954</v>
      </c>
      <c r="AC2418">
        <v>915</v>
      </c>
      <c r="AD2418">
        <v>587.90000000000998</v>
      </c>
      <c r="AE2418">
        <v>100</v>
      </c>
      <c r="AF2418">
        <v>21.2499999999994</v>
      </c>
    </row>
    <row r="2419" spans="27:32">
      <c r="AA2419" t="s">
        <v>954</v>
      </c>
      <c r="AC2419">
        <v>916</v>
      </c>
      <c r="AD2419">
        <v>588.00000000001</v>
      </c>
      <c r="AE2419">
        <v>100</v>
      </c>
      <c r="AF2419">
        <v>21.149999999999402</v>
      </c>
    </row>
    <row r="2420" spans="27:32">
      <c r="AA2420" t="s">
        <v>954</v>
      </c>
      <c r="AC2420">
        <v>917</v>
      </c>
      <c r="AD2420">
        <v>588.10000000001003</v>
      </c>
      <c r="AE2420">
        <v>100</v>
      </c>
      <c r="AF2420">
        <v>21.0499999999994</v>
      </c>
    </row>
    <row r="2421" spans="27:32">
      <c r="AA2421" t="s">
        <v>954</v>
      </c>
      <c r="AC2421">
        <v>918</v>
      </c>
      <c r="AD2421">
        <v>588.20000000001005</v>
      </c>
      <c r="AE2421">
        <v>100</v>
      </c>
      <c r="AF2421">
        <v>20.949999999999399</v>
      </c>
    </row>
    <row r="2422" spans="27:32">
      <c r="AA2422" t="s">
        <v>954</v>
      </c>
      <c r="AC2422">
        <v>919</v>
      </c>
      <c r="AD2422">
        <v>588.30000000000996</v>
      </c>
      <c r="AE2422">
        <v>100</v>
      </c>
      <c r="AF2422">
        <v>20.849999999999397</v>
      </c>
    </row>
    <row r="2423" spans="27:32">
      <c r="AA2423" t="s">
        <v>954</v>
      </c>
      <c r="AC2423">
        <v>920</v>
      </c>
      <c r="AD2423">
        <v>588.40000000000998</v>
      </c>
      <c r="AE2423">
        <v>100</v>
      </c>
      <c r="AF2423">
        <v>20.7499999999994</v>
      </c>
    </row>
    <row r="2424" spans="27:32">
      <c r="AA2424" t="s">
        <v>954</v>
      </c>
      <c r="AC2424">
        <v>921</v>
      </c>
      <c r="AD2424">
        <v>588.50000000001</v>
      </c>
      <c r="AE2424">
        <v>100</v>
      </c>
      <c r="AF2424">
        <v>20.649999999999402</v>
      </c>
    </row>
    <row r="2425" spans="27:32">
      <c r="AA2425" t="s">
        <v>954</v>
      </c>
      <c r="AC2425">
        <v>922</v>
      </c>
      <c r="AD2425">
        <v>588.60000000001003</v>
      </c>
      <c r="AE2425">
        <v>100</v>
      </c>
      <c r="AF2425">
        <v>20.5499999999994</v>
      </c>
    </row>
    <row r="2426" spans="27:32">
      <c r="AA2426" t="s">
        <v>954</v>
      </c>
      <c r="AC2426">
        <v>923</v>
      </c>
      <c r="AD2426">
        <v>588.70000000001005</v>
      </c>
      <c r="AE2426">
        <v>100</v>
      </c>
      <c r="AF2426">
        <v>20.449999999999399</v>
      </c>
    </row>
    <row r="2427" spans="27:32">
      <c r="AA2427" t="s">
        <v>954</v>
      </c>
      <c r="AC2427">
        <v>924</v>
      </c>
      <c r="AD2427">
        <v>588.80000000000996</v>
      </c>
      <c r="AE2427">
        <v>100</v>
      </c>
      <c r="AF2427">
        <v>20.349999999999397</v>
      </c>
    </row>
    <row r="2428" spans="27:32">
      <c r="AA2428" t="s">
        <v>954</v>
      </c>
      <c r="AC2428">
        <v>925</v>
      </c>
      <c r="AD2428">
        <v>588.90000000000998</v>
      </c>
      <c r="AE2428">
        <v>100</v>
      </c>
      <c r="AF2428">
        <v>20.2499999999994</v>
      </c>
    </row>
    <row r="2429" spans="27:32">
      <c r="AA2429" t="s">
        <v>954</v>
      </c>
      <c r="AC2429">
        <v>926</v>
      </c>
      <c r="AD2429">
        <v>589.00000000001</v>
      </c>
      <c r="AE2429">
        <v>100</v>
      </c>
      <c r="AF2429">
        <v>20.149999999999402</v>
      </c>
    </row>
    <row r="2430" spans="27:32">
      <c r="AA2430" t="s">
        <v>954</v>
      </c>
      <c r="AC2430">
        <v>927</v>
      </c>
      <c r="AD2430">
        <v>589.10000000001003</v>
      </c>
      <c r="AE2430">
        <v>100</v>
      </c>
      <c r="AF2430">
        <v>20.0499999999994</v>
      </c>
    </row>
    <row r="2431" spans="27:32">
      <c r="AA2431" t="s">
        <v>954</v>
      </c>
      <c r="AC2431">
        <v>928</v>
      </c>
      <c r="AD2431">
        <v>589.20000000001005</v>
      </c>
      <c r="AE2431">
        <v>100</v>
      </c>
      <c r="AF2431">
        <v>19.949999999999399</v>
      </c>
    </row>
    <row r="2432" spans="27:32">
      <c r="AA2432" t="s">
        <v>954</v>
      </c>
      <c r="AC2432">
        <v>929</v>
      </c>
      <c r="AD2432">
        <v>589.30000000000996</v>
      </c>
      <c r="AE2432">
        <v>100</v>
      </c>
      <c r="AF2432">
        <v>19.849999999999298</v>
      </c>
    </row>
    <row r="2433" spans="27:33">
      <c r="AA2433" t="s">
        <v>954</v>
      </c>
      <c r="AC2433">
        <v>930</v>
      </c>
      <c r="AD2433">
        <v>589.40000000000998</v>
      </c>
      <c r="AE2433">
        <v>100</v>
      </c>
      <c r="AF2433">
        <v>19.7499999999993</v>
      </c>
    </row>
    <row r="2434" spans="27:33">
      <c r="AA2434" t="s">
        <v>954</v>
      </c>
      <c r="AC2434">
        <v>931</v>
      </c>
      <c r="AD2434">
        <v>589.50000000001</v>
      </c>
      <c r="AE2434">
        <v>100</v>
      </c>
      <c r="AF2434">
        <v>19.649999999999302</v>
      </c>
    </row>
    <row r="2435" spans="27:33">
      <c r="AA2435" t="s">
        <v>954</v>
      </c>
      <c r="AC2435">
        <v>932</v>
      </c>
      <c r="AD2435">
        <v>589.60000000001003</v>
      </c>
      <c r="AE2435">
        <v>100</v>
      </c>
      <c r="AF2435">
        <v>19.549999999999301</v>
      </c>
    </row>
    <row r="2436" spans="27:33">
      <c r="AA2436" t="s">
        <v>954</v>
      </c>
      <c r="AC2436">
        <v>933</v>
      </c>
      <c r="AD2436">
        <v>589.70000000001096</v>
      </c>
      <c r="AE2436">
        <v>100</v>
      </c>
      <c r="AF2436">
        <v>19.449999999999299</v>
      </c>
    </row>
    <row r="2437" spans="27:33">
      <c r="AA2437" t="s">
        <v>954</v>
      </c>
      <c r="AC2437">
        <v>934</v>
      </c>
      <c r="AD2437">
        <v>589.80000000001098</v>
      </c>
      <c r="AE2437">
        <v>100</v>
      </c>
      <c r="AF2437">
        <v>19.349999999999298</v>
      </c>
      <c r="AG2437">
        <v>1.6900000000000002E-2</v>
      </c>
    </row>
    <row r="2438" spans="27:33">
      <c r="AA2438" t="s">
        <v>954</v>
      </c>
      <c r="AC2438">
        <v>935</v>
      </c>
      <c r="AD2438">
        <v>589.900000000011</v>
      </c>
      <c r="AE2438">
        <v>100</v>
      </c>
      <c r="AF2438">
        <v>19.2499999999993</v>
      </c>
    </row>
    <row r="2439" spans="27:33">
      <c r="AA2439" t="s">
        <v>954</v>
      </c>
      <c r="AC2439">
        <v>936</v>
      </c>
      <c r="AD2439">
        <v>590.00000000001103</v>
      </c>
      <c r="AE2439">
        <v>100</v>
      </c>
      <c r="AF2439">
        <v>19.149999999999302</v>
      </c>
    </row>
    <row r="2440" spans="27:33">
      <c r="AA2440" t="s">
        <v>954</v>
      </c>
      <c r="AC2440">
        <v>937</v>
      </c>
      <c r="AD2440">
        <v>590.10000000001105</v>
      </c>
      <c r="AE2440">
        <v>100</v>
      </c>
      <c r="AF2440">
        <v>19.049999999999301</v>
      </c>
    </row>
    <row r="2441" spans="27:33">
      <c r="AA2441" t="s">
        <v>954</v>
      </c>
      <c r="AC2441">
        <v>938</v>
      </c>
      <c r="AD2441">
        <v>590.20000000001096</v>
      </c>
      <c r="AE2441">
        <v>100</v>
      </c>
      <c r="AF2441">
        <v>18.949999999999299</v>
      </c>
    </row>
    <row r="2442" spans="27:33">
      <c r="AA2442" t="s">
        <v>954</v>
      </c>
      <c r="AC2442">
        <v>939</v>
      </c>
      <c r="AD2442">
        <v>590.30000000001098</v>
      </c>
      <c r="AE2442">
        <v>100</v>
      </c>
      <c r="AF2442">
        <v>18.849999999999298</v>
      </c>
    </row>
    <row r="2443" spans="27:33">
      <c r="AA2443" t="s">
        <v>954</v>
      </c>
      <c r="AC2443">
        <v>940</v>
      </c>
      <c r="AD2443">
        <v>590.400000000011</v>
      </c>
      <c r="AE2443">
        <v>100</v>
      </c>
      <c r="AF2443">
        <v>18.7499999999993</v>
      </c>
    </row>
    <row r="2444" spans="27:33">
      <c r="AA2444" t="s">
        <v>954</v>
      </c>
      <c r="AC2444">
        <v>941</v>
      </c>
      <c r="AD2444">
        <v>590.50000000001103</v>
      </c>
      <c r="AE2444">
        <v>100</v>
      </c>
      <c r="AF2444">
        <v>18.649999999999302</v>
      </c>
    </row>
    <row r="2445" spans="27:33">
      <c r="AA2445" t="s">
        <v>954</v>
      </c>
      <c r="AC2445">
        <v>942</v>
      </c>
      <c r="AD2445">
        <v>590.60000000001105</v>
      </c>
      <c r="AE2445">
        <v>100</v>
      </c>
      <c r="AF2445">
        <v>18.549999999999301</v>
      </c>
    </row>
    <row r="2446" spans="27:33">
      <c r="AA2446" t="s">
        <v>954</v>
      </c>
      <c r="AC2446">
        <v>943</v>
      </c>
      <c r="AD2446">
        <v>590.70000000001096</v>
      </c>
      <c r="AE2446">
        <v>100</v>
      </c>
      <c r="AF2446">
        <v>18.449999999999299</v>
      </c>
    </row>
    <row r="2447" spans="27:33">
      <c r="AA2447" t="s">
        <v>954</v>
      </c>
      <c r="AC2447">
        <v>944</v>
      </c>
      <c r="AD2447">
        <v>590.80000000001098</v>
      </c>
      <c r="AE2447">
        <v>100</v>
      </c>
      <c r="AF2447">
        <v>18.349999999999298</v>
      </c>
    </row>
    <row r="2448" spans="27:33">
      <c r="AA2448" t="s">
        <v>954</v>
      </c>
      <c r="AC2448">
        <v>945</v>
      </c>
      <c r="AD2448">
        <v>590.900000000011</v>
      </c>
      <c r="AE2448">
        <v>100</v>
      </c>
      <c r="AF2448">
        <v>18.2499999999993</v>
      </c>
    </row>
    <row r="2449" spans="27:32">
      <c r="AA2449" t="s">
        <v>954</v>
      </c>
      <c r="AC2449">
        <v>946</v>
      </c>
      <c r="AD2449">
        <v>591.00000000001103</v>
      </c>
      <c r="AE2449">
        <v>100</v>
      </c>
      <c r="AF2449">
        <v>18.149999999999302</v>
      </c>
    </row>
    <row r="2450" spans="27:32">
      <c r="AA2450" t="s">
        <v>954</v>
      </c>
      <c r="AC2450">
        <v>947</v>
      </c>
      <c r="AD2450">
        <v>591.10000000001105</v>
      </c>
      <c r="AE2450">
        <v>100</v>
      </c>
      <c r="AF2450">
        <v>18.049999999999301</v>
      </c>
    </row>
    <row r="2451" spans="27:32">
      <c r="AA2451" t="s">
        <v>954</v>
      </c>
      <c r="AC2451">
        <v>948</v>
      </c>
      <c r="AD2451">
        <v>591.20000000001096</v>
      </c>
      <c r="AE2451">
        <v>100</v>
      </c>
      <c r="AF2451">
        <v>17.949999999999299</v>
      </c>
    </row>
    <row r="2452" spans="27:32">
      <c r="AA2452" t="s">
        <v>954</v>
      </c>
      <c r="AC2452">
        <v>949</v>
      </c>
      <c r="AD2452">
        <v>591.30000000001098</v>
      </c>
      <c r="AE2452">
        <v>100</v>
      </c>
      <c r="AF2452">
        <v>17.849999999999298</v>
      </c>
    </row>
    <row r="2453" spans="27:32">
      <c r="AA2453" t="s">
        <v>954</v>
      </c>
      <c r="AC2453">
        <v>950</v>
      </c>
      <c r="AD2453">
        <v>591.400000000011</v>
      </c>
      <c r="AE2453">
        <v>100</v>
      </c>
      <c r="AF2453">
        <v>17.7499999999993</v>
      </c>
    </row>
    <row r="2454" spans="27:32">
      <c r="AA2454" t="s">
        <v>954</v>
      </c>
      <c r="AC2454">
        <v>951</v>
      </c>
      <c r="AD2454">
        <v>591.50000000001103</v>
      </c>
      <c r="AE2454">
        <v>100</v>
      </c>
      <c r="AF2454">
        <v>17.649999999999302</v>
      </c>
    </row>
    <row r="2455" spans="27:32">
      <c r="AA2455" t="s">
        <v>954</v>
      </c>
      <c r="AC2455">
        <v>952</v>
      </c>
      <c r="AD2455">
        <v>591.60000000001105</v>
      </c>
      <c r="AE2455">
        <v>100</v>
      </c>
      <c r="AF2455">
        <v>17.549999999999301</v>
      </c>
    </row>
    <row r="2456" spans="27:32">
      <c r="AA2456" t="s">
        <v>954</v>
      </c>
      <c r="AC2456">
        <v>953</v>
      </c>
      <c r="AD2456">
        <v>591.70000000001096</v>
      </c>
      <c r="AE2456">
        <v>100</v>
      </c>
      <c r="AF2456">
        <v>17.449999999999299</v>
      </c>
    </row>
    <row r="2457" spans="27:32">
      <c r="AA2457" t="s">
        <v>954</v>
      </c>
      <c r="AC2457">
        <v>954</v>
      </c>
      <c r="AD2457">
        <v>591.80000000001098</v>
      </c>
      <c r="AE2457">
        <v>100</v>
      </c>
      <c r="AF2457">
        <v>17.349999999999298</v>
      </c>
    </row>
    <row r="2458" spans="27:32">
      <c r="AA2458" t="s">
        <v>954</v>
      </c>
      <c r="AC2458">
        <v>955</v>
      </c>
      <c r="AD2458">
        <v>591.900000000011</v>
      </c>
      <c r="AE2458">
        <v>100</v>
      </c>
      <c r="AF2458">
        <v>17.2499999999993</v>
      </c>
    </row>
    <row r="2459" spans="27:32">
      <c r="AA2459" t="s">
        <v>954</v>
      </c>
      <c r="AC2459">
        <v>956</v>
      </c>
      <c r="AD2459">
        <v>592.00000000001103</v>
      </c>
      <c r="AE2459">
        <v>100</v>
      </c>
      <c r="AF2459">
        <v>17.149999999999302</v>
      </c>
    </row>
    <row r="2460" spans="27:32">
      <c r="AA2460" t="s">
        <v>954</v>
      </c>
      <c r="AC2460">
        <v>957</v>
      </c>
      <c r="AD2460">
        <v>592.10000000001105</v>
      </c>
      <c r="AE2460">
        <v>100</v>
      </c>
      <c r="AF2460">
        <v>17.049999999999301</v>
      </c>
    </row>
    <row r="2461" spans="27:32">
      <c r="AA2461" t="s">
        <v>954</v>
      </c>
      <c r="AC2461">
        <v>958</v>
      </c>
      <c r="AD2461">
        <v>592.20000000001096</v>
      </c>
      <c r="AE2461">
        <v>100</v>
      </c>
      <c r="AF2461">
        <v>16.949999999999299</v>
      </c>
    </row>
    <row r="2462" spans="27:32">
      <c r="AA2462" t="s">
        <v>954</v>
      </c>
      <c r="AC2462">
        <v>959</v>
      </c>
      <c r="AD2462">
        <v>592.30000000001098</v>
      </c>
      <c r="AE2462">
        <v>100</v>
      </c>
      <c r="AF2462">
        <v>16.849999999999298</v>
      </c>
    </row>
    <row r="2463" spans="27:32">
      <c r="AA2463" t="s">
        <v>954</v>
      </c>
      <c r="AC2463">
        <v>960</v>
      </c>
      <c r="AD2463">
        <v>592.400000000011</v>
      </c>
      <c r="AE2463">
        <v>100</v>
      </c>
      <c r="AF2463">
        <v>16.7499999999993</v>
      </c>
    </row>
    <row r="2464" spans="27:32">
      <c r="AA2464" t="s">
        <v>954</v>
      </c>
      <c r="AC2464">
        <v>961</v>
      </c>
      <c r="AD2464">
        <v>592.50000000001103</v>
      </c>
      <c r="AE2464">
        <v>100</v>
      </c>
      <c r="AF2464">
        <v>16.649999999999302</v>
      </c>
    </row>
    <row r="2465" spans="27:32">
      <c r="AA2465" t="s">
        <v>954</v>
      </c>
      <c r="AC2465">
        <v>962</v>
      </c>
      <c r="AD2465">
        <v>592.60000000001105</v>
      </c>
      <c r="AE2465">
        <v>100</v>
      </c>
      <c r="AF2465">
        <v>16.549999999999301</v>
      </c>
    </row>
    <row r="2466" spans="27:32">
      <c r="AA2466" t="s">
        <v>954</v>
      </c>
      <c r="AC2466">
        <v>963</v>
      </c>
      <c r="AD2466">
        <v>592.70000000001096</v>
      </c>
      <c r="AE2466">
        <v>100</v>
      </c>
      <c r="AF2466">
        <v>16.449999999999299</v>
      </c>
    </row>
    <row r="2467" spans="27:32">
      <c r="AA2467" t="s">
        <v>954</v>
      </c>
      <c r="AC2467">
        <v>964</v>
      </c>
      <c r="AD2467">
        <v>592.80000000001098</v>
      </c>
      <c r="AE2467">
        <v>100</v>
      </c>
      <c r="AF2467">
        <v>16.349999999999298</v>
      </c>
    </row>
    <row r="2468" spans="27:32">
      <c r="AA2468" t="s">
        <v>954</v>
      </c>
      <c r="AC2468">
        <v>965</v>
      </c>
      <c r="AD2468">
        <v>592.900000000011</v>
      </c>
      <c r="AE2468">
        <v>100</v>
      </c>
      <c r="AF2468">
        <v>16.2499999999993</v>
      </c>
    </row>
    <row r="2469" spans="27:32">
      <c r="AA2469" t="s">
        <v>954</v>
      </c>
      <c r="AC2469">
        <v>966</v>
      </c>
      <c r="AD2469">
        <v>593.00000000001103</v>
      </c>
      <c r="AE2469">
        <v>100</v>
      </c>
      <c r="AF2469">
        <v>16.149999999999302</v>
      </c>
    </row>
    <row r="2470" spans="27:32">
      <c r="AA2470" t="s">
        <v>954</v>
      </c>
      <c r="AC2470">
        <v>967</v>
      </c>
      <c r="AD2470">
        <v>593.10000000001105</v>
      </c>
      <c r="AE2470">
        <v>100</v>
      </c>
      <c r="AF2470">
        <v>16.049999999999301</v>
      </c>
    </row>
    <row r="2471" spans="27:32">
      <c r="AA2471" t="s">
        <v>954</v>
      </c>
      <c r="AC2471">
        <v>968</v>
      </c>
      <c r="AD2471">
        <v>593.20000000001096</v>
      </c>
      <c r="AE2471">
        <v>100</v>
      </c>
      <c r="AF2471">
        <v>15.949999999999299</v>
      </c>
    </row>
    <row r="2472" spans="27:32">
      <c r="AA2472" t="s">
        <v>954</v>
      </c>
      <c r="AC2472">
        <v>969</v>
      </c>
      <c r="AD2472">
        <v>593.30000000001098</v>
      </c>
      <c r="AE2472">
        <v>100</v>
      </c>
      <c r="AF2472">
        <v>15.8499999999993</v>
      </c>
    </row>
    <row r="2473" spans="27:32">
      <c r="AA2473" t="s">
        <v>954</v>
      </c>
      <c r="AC2473">
        <v>970</v>
      </c>
      <c r="AD2473">
        <v>593.400000000011</v>
      </c>
      <c r="AE2473">
        <v>100</v>
      </c>
      <c r="AF2473">
        <v>15.7499999999993</v>
      </c>
    </row>
    <row r="2474" spans="27:32">
      <c r="AA2474" t="s">
        <v>954</v>
      </c>
      <c r="AC2474">
        <v>971</v>
      </c>
      <c r="AD2474">
        <v>593.50000000001103</v>
      </c>
      <c r="AE2474">
        <v>100</v>
      </c>
      <c r="AF2474">
        <v>15.6499999999993</v>
      </c>
    </row>
    <row r="2475" spans="27:32">
      <c r="AA2475" t="s">
        <v>954</v>
      </c>
      <c r="AC2475">
        <v>972</v>
      </c>
      <c r="AD2475">
        <v>593.60000000001105</v>
      </c>
      <c r="AE2475">
        <v>100</v>
      </c>
      <c r="AF2475">
        <v>15.549999999999301</v>
      </c>
    </row>
    <row r="2476" spans="27:32">
      <c r="AA2476" t="s">
        <v>954</v>
      </c>
      <c r="AC2476">
        <v>973</v>
      </c>
      <c r="AD2476">
        <v>593.70000000001096</v>
      </c>
      <c r="AE2476">
        <v>100</v>
      </c>
      <c r="AF2476">
        <v>15.449999999999299</v>
      </c>
    </row>
    <row r="2477" spans="27:32">
      <c r="AA2477" t="s">
        <v>954</v>
      </c>
      <c r="AC2477">
        <v>974</v>
      </c>
      <c r="AD2477">
        <v>593.80000000001098</v>
      </c>
      <c r="AE2477">
        <v>100</v>
      </c>
      <c r="AF2477">
        <v>15.3499999999993</v>
      </c>
    </row>
    <row r="2478" spans="27:32">
      <c r="AA2478" t="s">
        <v>954</v>
      </c>
      <c r="AC2478">
        <v>975</v>
      </c>
      <c r="AD2478">
        <v>593.900000000011</v>
      </c>
      <c r="AE2478">
        <v>100</v>
      </c>
      <c r="AF2478">
        <v>15.2499999999993</v>
      </c>
    </row>
    <row r="2479" spans="27:32">
      <c r="AA2479" t="s">
        <v>954</v>
      </c>
      <c r="AC2479">
        <v>976</v>
      </c>
      <c r="AD2479">
        <v>594.00000000001103</v>
      </c>
      <c r="AE2479">
        <v>100</v>
      </c>
      <c r="AF2479">
        <v>15.1499999999993</v>
      </c>
    </row>
    <row r="2480" spans="27:32">
      <c r="AA2480" t="s">
        <v>954</v>
      </c>
      <c r="AC2480">
        <v>977</v>
      </c>
      <c r="AD2480">
        <v>594.10000000001196</v>
      </c>
      <c r="AE2480">
        <v>100</v>
      </c>
      <c r="AF2480">
        <v>15.049999999999301</v>
      </c>
    </row>
    <row r="2481" spans="27:32">
      <c r="AA2481" t="s">
        <v>954</v>
      </c>
      <c r="AC2481">
        <v>978</v>
      </c>
      <c r="AD2481">
        <v>594.20000000001198</v>
      </c>
      <c r="AE2481">
        <v>100</v>
      </c>
      <c r="AF2481">
        <v>14.949999999999299</v>
      </c>
    </row>
    <row r="2482" spans="27:32">
      <c r="AA2482" t="s">
        <v>954</v>
      </c>
      <c r="AC2482">
        <v>979</v>
      </c>
      <c r="AD2482">
        <v>594.30000000001201</v>
      </c>
      <c r="AE2482">
        <v>100</v>
      </c>
      <c r="AF2482">
        <v>14.8499999999993</v>
      </c>
    </row>
    <row r="2483" spans="27:32">
      <c r="AA2483" t="s">
        <v>954</v>
      </c>
      <c r="AC2483">
        <v>980</v>
      </c>
      <c r="AD2483">
        <v>594.40000000001203</v>
      </c>
      <c r="AE2483">
        <v>100</v>
      </c>
      <c r="AF2483">
        <v>14.7499999999993</v>
      </c>
    </row>
    <row r="2484" spans="27:32">
      <c r="AA2484" t="s">
        <v>954</v>
      </c>
      <c r="AC2484">
        <v>981</v>
      </c>
      <c r="AD2484">
        <v>594.50000000001205</v>
      </c>
      <c r="AE2484">
        <v>100</v>
      </c>
      <c r="AF2484">
        <v>14.6499999999993</v>
      </c>
    </row>
    <row r="2485" spans="27:32">
      <c r="AA2485" t="s">
        <v>954</v>
      </c>
      <c r="AC2485">
        <v>982</v>
      </c>
      <c r="AD2485">
        <v>594.60000000001196</v>
      </c>
      <c r="AE2485">
        <v>100</v>
      </c>
      <c r="AF2485">
        <v>14.549999999999301</v>
      </c>
    </row>
    <row r="2486" spans="27:32">
      <c r="AA2486" t="s">
        <v>954</v>
      </c>
      <c r="AC2486">
        <v>983</v>
      </c>
      <c r="AD2486">
        <v>594.70000000001198</v>
      </c>
      <c r="AE2486">
        <v>100</v>
      </c>
      <c r="AF2486">
        <v>14.449999999999299</v>
      </c>
    </row>
    <row r="2487" spans="27:32">
      <c r="AA2487" t="s">
        <v>954</v>
      </c>
      <c r="AC2487">
        <v>984</v>
      </c>
      <c r="AD2487">
        <v>594.80000000001201</v>
      </c>
      <c r="AE2487">
        <v>100</v>
      </c>
      <c r="AF2487">
        <v>14.3499999999993</v>
      </c>
    </row>
    <row r="2488" spans="27:32">
      <c r="AA2488" t="s">
        <v>954</v>
      </c>
      <c r="AC2488">
        <v>985</v>
      </c>
      <c r="AD2488">
        <v>594.90000000001203</v>
      </c>
      <c r="AE2488">
        <v>100</v>
      </c>
      <c r="AF2488">
        <v>14.2499999999993</v>
      </c>
    </row>
    <row r="2489" spans="27:32">
      <c r="AA2489" t="s">
        <v>954</v>
      </c>
      <c r="AC2489">
        <v>986</v>
      </c>
      <c r="AD2489">
        <v>595.00000000001205</v>
      </c>
      <c r="AE2489">
        <v>100</v>
      </c>
      <c r="AF2489">
        <v>14.1499999999993</v>
      </c>
    </row>
    <row r="2490" spans="27:32">
      <c r="AA2490" t="s">
        <v>954</v>
      </c>
      <c r="AC2490">
        <v>987</v>
      </c>
      <c r="AD2490">
        <v>595.10000000001196</v>
      </c>
      <c r="AE2490">
        <v>100</v>
      </c>
      <c r="AF2490">
        <v>14.049999999999301</v>
      </c>
    </row>
    <row r="2491" spans="27:32">
      <c r="AA2491" t="s">
        <v>954</v>
      </c>
      <c r="AC2491">
        <v>988</v>
      </c>
      <c r="AD2491">
        <v>595.20000000001198</v>
      </c>
      <c r="AE2491">
        <v>100</v>
      </c>
      <c r="AF2491">
        <v>13.949999999999299</v>
      </c>
    </row>
    <row r="2492" spans="27:32">
      <c r="AA2492" t="s">
        <v>954</v>
      </c>
      <c r="AC2492">
        <v>989</v>
      </c>
      <c r="AD2492">
        <v>595.30000000001201</v>
      </c>
      <c r="AE2492">
        <v>100</v>
      </c>
      <c r="AF2492">
        <v>13.8499999999993</v>
      </c>
    </row>
    <row r="2493" spans="27:32">
      <c r="AA2493" t="s">
        <v>954</v>
      </c>
      <c r="AC2493">
        <v>990</v>
      </c>
      <c r="AD2493">
        <v>595.40000000001203</v>
      </c>
      <c r="AE2493">
        <v>100</v>
      </c>
      <c r="AF2493">
        <v>13.7499999999993</v>
      </c>
    </row>
    <row r="2494" spans="27:32">
      <c r="AA2494" t="s">
        <v>954</v>
      </c>
      <c r="AC2494">
        <v>991</v>
      </c>
      <c r="AD2494">
        <v>595.50000000001205</v>
      </c>
      <c r="AE2494">
        <v>100</v>
      </c>
      <c r="AF2494">
        <v>13.6499999999993</v>
      </c>
    </row>
    <row r="2495" spans="27:32">
      <c r="AA2495" t="s">
        <v>954</v>
      </c>
      <c r="AC2495">
        <v>992</v>
      </c>
      <c r="AD2495">
        <v>595.60000000001196</v>
      </c>
      <c r="AE2495">
        <v>100</v>
      </c>
      <c r="AF2495">
        <v>13.549999999999301</v>
      </c>
    </row>
    <row r="2496" spans="27:32">
      <c r="AA2496" t="s">
        <v>954</v>
      </c>
      <c r="AC2496">
        <v>993</v>
      </c>
      <c r="AD2496">
        <v>595.70000000001198</v>
      </c>
      <c r="AE2496">
        <v>100</v>
      </c>
      <c r="AF2496">
        <v>13.449999999999299</v>
      </c>
    </row>
    <row r="2497" spans="27:33">
      <c r="AA2497" t="s">
        <v>954</v>
      </c>
      <c r="AC2497">
        <v>994</v>
      </c>
      <c r="AD2497">
        <v>595.80000000001201</v>
      </c>
      <c r="AE2497">
        <v>100</v>
      </c>
      <c r="AF2497">
        <v>13.3499999999993</v>
      </c>
      <c r="AG2497">
        <v>1.7000000000000001E-2</v>
      </c>
    </row>
    <row r="2498" spans="27:33">
      <c r="AA2498" t="s">
        <v>954</v>
      </c>
      <c r="AC2498">
        <v>995</v>
      </c>
      <c r="AD2498">
        <v>595.90000000001203</v>
      </c>
      <c r="AE2498">
        <v>100</v>
      </c>
      <c r="AF2498">
        <v>13.2499999999993</v>
      </c>
    </row>
    <row r="2499" spans="27:33">
      <c r="AA2499" t="s">
        <v>954</v>
      </c>
      <c r="AC2499">
        <v>996</v>
      </c>
      <c r="AD2499">
        <v>596.00000000001205</v>
      </c>
      <c r="AE2499">
        <v>100</v>
      </c>
      <c r="AF2499">
        <v>13.149999999999299</v>
      </c>
    </row>
    <row r="2500" spans="27:33">
      <c r="AA2500" t="s">
        <v>954</v>
      </c>
      <c r="AC2500">
        <v>997</v>
      </c>
      <c r="AD2500">
        <v>596.10000000001196</v>
      </c>
      <c r="AE2500">
        <v>100</v>
      </c>
      <c r="AF2500">
        <v>13.049999999999301</v>
      </c>
    </row>
    <row r="2501" spans="27:33">
      <c r="AA2501" t="s">
        <v>954</v>
      </c>
      <c r="AC2501">
        <v>998</v>
      </c>
      <c r="AD2501">
        <v>596.20000000001198</v>
      </c>
      <c r="AE2501">
        <v>100</v>
      </c>
      <c r="AF2501">
        <v>12.949999999999299</v>
      </c>
    </row>
    <row r="2502" spans="27:33">
      <c r="AA2502" t="s">
        <v>954</v>
      </c>
      <c r="AC2502">
        <v>999</v>
      </c>
      <c r="AD2502">
        <v>596.30000000001201</v>
      </c>
      <c r="AE2502">
        <v>100</v>
      </c>
      <c r="AF2502">
        <v>12.8499999999992</v>
      </c>
    </row>
    <row r="2503" spans="27:33">
      <c r="AA2503" t="s">
        <v>954</v>
      </c>
      <c r="AC2503">
        <v>1000</v>
      </c>
      <c r="AD2503">
        <v>596.40000000001203</v>
      </c>
      <c r="AE2503">
        <v>100</v>
      </c>
      <c r="AF2503">
        <v>12.95</v>
      </c>
    </row>
    <row r="2504" spans="27:33">
      <c r="AA2504" t="s">
        <v>954</v>
      </c>
      <c r="AC2504">
        <v>1001</v>
      </c>
      <c r="AD2504">
        <v>596.50000000023999</v>
      </c>
      <c r="AE2504">
        <v>100</v>
      </c>
      <c r="AF2504">
        <v>13</v>
      </c>
    </row>
    <row r="2505" spans="27:33">
      <c r="AA2505" t="s">
        <v>954</v>
      </c>
      <c r="AC2505">
        <v>1002</v>
      </c>
      <c r="AD2505">
        <v>596.60000000046796</v>
      </c>
      <c r="AE2505">
        <v>100</v>
      </c>
      <c r="AF2505">
        <v>13.05</v>
      </c>
    </row>
    <row r="2506" spans="27:33">
      <c r="AA2506" t="s">
        <v>954</v>
      </c>
      <c r="AC2506">
        <v>1003</v>
      </c>
      <c r="AD2506">
        <v>596.70000000069604</v>
      </c>
      <c r="AE2506">
        <v>100</v>
      </c>
      <c r="AF2506">
        <v>13.1</v>
      </c>
    </row>
    <row r="2507" spans="27:33">
      <c r="AA2507" t="s">
        <v>954</v>
      </c>
      <c r="AC2507">
        <v>1004</v>
      </c>
      <c r="AD2507">
        <v>596.800000000924</v>
      </c>
      <c r="AE2507">
        <v>100</v>
      </c>
      <c r="AF2507">
        <v>13.15</v>
      </c>
    </row>
    <row r="2508" spans="27:33">
      <c r="AA2508" t="s">
        <v>954</v>
      </c>
      <c r="AC2508">
        <v>1005</v>
      </c>
      <c r="AD2508">
        <v>596.90000000115197</v>
      </c>
      <c r="AE2508">
        <v>100</v>
      </c>
      <c r="AF2508">
        <v>13.2</v>
      </c>
    </row>
    <row r="2509" spans="27:33">
      <c r="AA2509" t="s">
        <v>954</v>
      </c>
      <c r="AC2509">
        <v>1006</v>
      </c>
      <c r="AD2509">
        <v>597.00000000138004</v>
      </c>
      <c r="AE2509">
        <v>100</v>
      </c>
      <c r="AF2509">
        <v>13.25</v>
      </c>
    </row>
    <row r="2510" spans="27:33">
      <c r="AA2510" t="s">
        <v>954</v>
      </c>
      <c r="AC2510">
        <v>1007</v>
      </c>
      <c r="AD2510">
        <v>597.10000000160801</v>
      </c>
      <c r="AE2510">
        <v>100</v>
      </c>
      <c r="AF2510">
        <v>13.3</v>
      </c>
    </row>
    <row r="2511" spans="27:33">
      <c r="AA2511" t="s">
        <v>954</v>
      </c>
      <c r="AC2511">
        <v>1008</v>
      </c>
      <c r="AD2511">
        <v>597.20000000183597</v>
      </c>
      <c r="AE2511">
        <v>100</v>
      </c>
      <c r="AF2511">
        <v>13.35</v>
      </c>
    </row>
    <row r="2512" spans="27:33">
      <c r="AA2512" t="s">
        <v>954</v>
      </c>
      <c r="AC2512">
        <v>1009</v>
      </c>
      <c r="AD2512">
        <v>597.30000000206405</v>
      </c>
      <c r="AE2512">
        <v>100</v>
      </c>
      <c r="AF2512">
        <v>13.4</v>
      </c>
    </row>
    <row r="2513" spans="27:32">
      <c r="AA2513" t="s">
        <v>954</v>
      </c>
      <c r="AC2513">
        <v>1010</v>
      </c>
      <c r="AD2513">
        <v>597.40000000229202</v>
      </c>
      <c r="AE2513">
        <v>100</v>
      </c>
      <c r="AF2513">
        <v>13.45</v>
      </c>
    </row>
    <row r="2514" spans="27:32">
      <c r="AA2514" t="s">
        <v>954</v>
      </c>
      <c r="AC2514">
        <v>1011</v>
      </c>
      <c r="AD2514">
        <v>597.50000000251998</v>
      </c>
      <c r="AE2514">
        <v>100</v>
      </c>
      <c r="AF2514">
        <v>13.5</v>
      </c>
    </row>
    <row r="2515" spans="27:32">
      <c r="AA2515" t="s">
        <v>954</v>
      </c>
      <c r="AC2515">
        <v>1012</v>
      </c>
      <c r="AD2515">
        <v>597.60000000274795</v>
      </c>
      <c r="AE2515">
        <v>100</v>
      </c>
      <c r="AF2515">
        <v>13.55</v>
      </c>
    </row>
    <row r="2516" spans="27:32">
      <c r="AA2516" t="s">
        <v>954</v>
      </c>
      <c r="AC2516">
        <v>1013</v>
      </c>
      <c r="AD2516">
        <v>597.70000000297603</v>
      </c>
      <c r="AE2516">
        <v>100</v>
      </c>
      <c r="AF2516">
        <v>13.6</v>
      </c>
    </row>
    <row r="2517" spans="27:32">
      <c r="AA2517" t="s">
        <v>954</v>
      </c>
      <c r="AC2517">
        <v>1014</v>
      </c>
      <c r="AD2517">
        <v>597.80000000320399</v>
      </c>
      <c r="AE2517">
        <v>100</v>
      </c>
      <c r="AF2517">
        <v>13.65</v>
      </c>
    </row>
    <row r="2518" spans="27:32">
      <c r="AA2518" t="s">
        <v>954</v>
      </c>
      <c r="AC2518">
        <v>1015</v>
      </c>
      <c r="AD2518">
        <v>597.90000000343196</v>
      </c>
      <c r="AE2518">
        <v>100</v>
      </c>
      <c r="AF2518">
        <v>13.7</v>
      </c>
    </row>
    <row r="2519" spans="27:32">
      <c r="AA2519" t="s">
        <v>954</v>
      </c>
      <c r="AC2519">
        <v>1016</v>
      </c>
      <c r="AD2519">
        <v>598.00000000365901</v>
      </c>
      <c r="AE2519">
        <v>100</v>
      </c>
      <c r="AF2519">
        <v>13.75</v>
      </c>
    </row>
    <row r="2520" spans="27:32">
      <c r="AA2520" t="s">
        <v>954</v>
      </c>
      <c r="AC2520">
        <v>1017</v>
      </c>
      <c r="AD2520">
        <v>598.10000000388698</v>
      </c>
      <c r="AE2520">
        <v>100</v>
      </c>
      <c r="AF2520">
        <v>13.8</v>
      </c>
    </row>
    <row r="2521" spans="27:32">
      <c r="AA2521" t="s">
        <v>954</v>
      </c>
      <c r="AC2521">
        <v>1018</v>
      </c>
      <c r="AD2521">
        <v>598.20000000411505</v>
      </c>
      <c r="AE2521">
        <v>100</v>
      </c>
      <c r="AF2521">
        <v>13.85</v>
      </c>
    </row>
    <row r="2522" spans="27:32">
      <c r="AA2522" t="s">
        <v>954</v>
      </c>
      <c r="AC2522">
        <v>1019</v>
      </c>
      <c r="AD2522">
        <v>598.30000000434302</v>
      </c>
      <c r="AE2522">
        <v>100</v>
      </c>
      <c r="AF2522">
        <v>13.9</v>
      </c>
    </row>
    <row r="2523" spans="27:32">
      <c r="AA2523" t="s">
        <v>954</v>
      </c>
      <c r="AC2523">
        <v>1020</v>
      </c>
      <c r="AD2523">
        <v>598.40000000457098</v>
      </c>
      <c r="AE2523">
        <v>100</v>
      </c>
      <c r="AF2523">
        <v>13.95</v>
      </c>
    </row>
    <row r="2524" spans="27:32">
      <c r="AA2524" t="s">
        <v>954</v>
      </c>
      <c r="AC2524">
        <v>1021</v>
      </c>
      <c r="AD2524">
        <v>598.50000000479895</v>
      </c>
      <c r="AE2524">
        <v>100</v>
      </c>
      <c r="AF2524">
        <v>14</v>
      </c>
    </row>
    <row r="2525" spans="27:32">
      <c r="AA2525" t="s">
        <v>954</v>
      </c>
      <c r="AC2525">
        <v>1022</v>
      </c>
      <c r="AD2525">
        <v>598.60000000502703</v>
      </c>
      <c r="AE2525">
        <v>100</v>
      </c>
      <c r="AF2525">
        <v>14.05</v>
      </c>
    </row>
    <row r="2526" spans="27:32">
      <c r="AA2526" t="s">
        <v>954</v>
      </c>
      <c r="AC2526">
        <v>1023</v>
      </c>
      <c r="AD2526">
        <v>598.70000000525499</v>
      </c>
      <c r="AE2526">
        <v>100</v>
      </c>
      <c r="AF2526">
        <v>14.1</v>
      </c>
    </row>
    <row r="2527" spans="27:32">
      <c r="AA2527" t="s">
        <v>954</v>
      </c>
      <c r="AC2527">
        <v>1024</v>
      </c>
      <c r="AD2527">
        <v>598.80000000548296</v>
      </c>
      <c r="AE2527">
        <v>100</v>
      </c>
      <c r="AF2527">
        <v>14.15</v>
      </c>
    </row>
    <row r="2528" spans="27:32">
      <c r="AA2528" t="s">
        <v>954</v>
      </c>
      <c r="AC2528">
        <v>1025</v>
      </c>
      <c r="AD2528">
        <v>598.90000000571104</v>
      </c>
      <c r="AE2528">
        <v>100</v>
      </c>
      <c r="AF2528">
        <v>14.2</v>
      </c>
    </row>
    <row r="2529" spans="27:32">
      <c r="AA2529" t="s">
        <v>954</v>
      </c>
      <c r="AC2529">
        <v>1026</v>
      </c>
      <c r="AD2529">
        <v>599.000000005939</v>
      </c>
      <c r="AE2529">
        <v>100</v>
      </c>
      <c r="AF2529">
        <v>14.25</v>
      </c>
    </row>
    <row r="2530" spans="27:32">
      <c r="AA2530" t="s">
        <v>954</v>
      </c>
      <c r="AC2530">
        <v>1027</v>
      </c>
      <c r="AD2530">
        <v>599.10000000616697</v>
      </c>
      <c r="AE2530">
        <v>100</v>
      </c>
      <c r="AF2530">
        <v>14.3</v>
      </c>
    </row>
    <row r="2531" spans="27:32">
      <c r="AA2531" t="s">
        <v>954</v>
      </c>
      <c r="AC2531">
        <v>1028</v>
      </c>
      <c r="AD2531">
        <v>599.20000000639504</v>
      </c>
      <c r="AE2531">
        <v>100</v>
      </c>
      <c r="AF2531">
        <v>14.35</v>
      </c>
    </row>
    <row r="2532" spans="27:32">
      <c r="AA2532" t="s">
        <v>954</v>
      </c>
      <c r="AC2532">
        <v>1029</v>
      </c>
      <c r="AD2532">
        <v>599.30000000662301</v>
      </c>
      <c r="AE2532">
        <v>100</v>
      </c>
      <c r="AF2532">
        <v>14.39999999999999</v>
      </c>
    </row>
    <row r="2533" spans="27:32">
      <c r="AA2533" t="s">
        <v>954</v>
      </c>
      <c r="AC2533">
        <v>1030</v>
      </c>
      <c r="AD2533">
        <v>599.40000000685097</v>
      </c>
      <c r="AE2533">
        <v>100</v>
      </c>
      <c r="AF2533">
        <v>14.44999999999999</v>
      </c>
    </row>
    <row r="2534" spans="27:32">
      <c r="AA2534" t="s">
        <v>954</v>
      </c>
      <c r="AC2534">
        <v>1031</v>
      </c>
      <c r="AD2534">
        <v>599.50000000707905</v>
      </c>
      <c r="AE2534">
        <v>100</v>
      </c>
      <c r="AF2534">
        <v>14.499999999999989</v>
      </c>
    </row>
    <row r="2535" spans="27:32">
      <c r="AA2535" t="s">
        <v>954</v>
      </c>
      <c r="AC2535">
        <v>1032</v>
      </c>
      <c r="AD2535">
        <v>599.60000000730702</v>
      </c>
      <c r="AE2535">
        <v>100</v>
      </c>
      <c r="AF2535">
        <v>14.54999999999999</v>
      </c>
    </row>
    <row r="2536" spans="27:32">
      <c r="AA2536" t="s">
        <v>954</v>
      </c>
      <c r="AC2536">
        <v>1033</v>
      </c>
      <c r="AD2536">
        <v>599.70000000753498</v>
      </c>
      <c r="AE2536">
        <v>100</v>
      </c>
      <c r="AF2536">
        <v>14.599999999999991</v>
      </c>
    </row>
    <row r="2537" spans="27:32">
      <c r="AA2537" t="s">
        <v>954</v>
      </c>
      <c r="AC2537">
        <v>1034</v>
      </c>
      <c r="AD2537">
        <v>599.80000000776295</v>
      </c>
      <c r="AE2537">
        <v>100</v>
      </c>
      <c r="AF2537">
        <v>14.64999999999999</v>
      </c>
    </row>
    <row r="2538" spans="27:32">
      <c r="AA2538" t="s">
        <v>954</v>
      </c>
      <c r="AC2538">
        <v>1035</v>
      </c>
      <c r="AD2538">
        <v>599.90000000799103</v>
      </c>
      <c r="AE2538">
        <v>100</v>
      </c>
      <c r="AF2538">
        <v>14.69999999999999</v>
      </c>
    </row>
    <row r="2539" spans="27:32">
      <c r="AA2539" t="s">
        <v>954</v>
      </c>
      <c r="AC2539">
        <v>1036</v>
      </c>
      <c r="AD2539">
        <v>600.00000000821899</v>
      </c>
      <c r="AE2539">
        <v>100</v>
      </c>
      <c r="AF2539">
        <v>14.749999999999989</v>
      </c>
    </row>
    <row r="2540" spans="27:32">
      <c r="AA2540" t="s">
        <v>954</v>
      </c>
      <c r="AC2540">
        <v>1037</v>
      </c>
      <c r="AD2540">
        <v>600.10000000844695</v>
      </c>
      <c r="AE2540">
        <v>100</v>
      </c>
      <c r="AF2540">
        <v>14.79999999999999</v>
      </c>
    </row>
    <row r="2541" spans="27:32">
      <c r="AA2541" t="s">
        <v>954</v>
      </c>
      <c r="AC2541">
        <v>1038</v>
      </c>
      <c r="AD2541">
        <v>600.20000000867503</v>
      </c>
      <c r="AE2541">
        <v>100</v>
      </c>
      <c r="AF2541">
        <v>14.849999999999991</v>
      </c>
    </row>
    <row r="2542" spans="27:32">
      <c r="AA2542" t="s">
        <v>954</v>
      </c>
      <c r="AC2542">
        <v>1039</v>
      </c>
      <c r="AD2542">
        <v>600.300000008903</v>
      </c>
      <c r="AE2542">
        <v>100</v>
      </c>
      <c r="AF2542">
        <v>14.89999999999999</v>
      </c>
    </row>
    <row r="2543" spans="27:32">
      <c r="AA2543" t="s">
        <v>954</v>
      </c>
      <c r="AC2543">
        <v>1040</v>
      </c>
      <c r="AD2543">
        <v>600.40000000913096</v>
      </c>
      <c r="AE2543">
        <v>100</v>
      </c>
      <c r="AF2543">
        <v>14.94999999999999</v>
      </c>
    </row>
    <row r="2544" spans="27:32">
      <c r="AA2544" t="s">
        <v>954</v>
      </c>
      <c r="AC2544">
        <v>1041</v>
      </c>
      <c r="AD2544">
        <v>600.50000000935904</v>
      </c>
      <c r="AE2544">
        <v>100</v>
      </c>
      <c r="AF2544">
        <v>14.999999999999989</v>
      </c>
    </row>
    <row r="2545" spans="27:32">
      <c r="AA2545" t="s">
        <v>954</v>
      </c>
      <c r="AC2545">
        <v>1042</v>
      </c>
      <c r="AD2545">
        <v>600.60000000958701</v>
      </c>
      <c r="AE2545">
        <v>100</v>
      </c>
      <c r="AF2545">
        <v>15.04999999999999</v>
      </c>
    </row>
    <row r="2546" spans="27:32">
      <c r="AA2546" t="s">
        <v>954</v>
      </c>
      <c r="AC2546">
        <v>1043</v>
      </c>
      <c r="AD2546">
        <v>600.70000000981497</v>
      </c>
      <c r="AE2546">
        <v>100</v>
      </c>
      <c r="AF2546">
        <v>15.099999999999991</v>
      </c>
    </row>
    <row r="2547" spans="27:32">
      <c r="AA2547" t="s">
        <v>954</v>
      </c>
      <c r="AC2547">
        <v>1044</v>
      </c>
      <c r="AD2547">
        <v>600.80000001004203</v>
      </c>
      <c r="AE2547">
        <v>100</v>
      </c>
      <c r="AF2547">
        <v>15.14999999999999</v>
      </c>
    </row>
    <row r="2548" spans="27:32">
      <c r="AA2548" t="s">
        <v>954</v>
      </c>
      <c r="AC2548">
        <v>1045</v>
      </c>
      <c r="AD2548">
        <v>600.90000001026999</v>
      </c>
      <c r="AE2548">
        <v>100</v>
      </c>
      <c r="AF2548">
        <v>15.19999999999999</v>
      </c>
    </row>
    <row r="2549" spans="27:32">
      <c r="AA2549" t="s">
        <v>954</v>
      </c>
      <c r="AC2549">
        <v>1046</v>
      </c>
      <c r="AD2549">
        <v>601.00000001049796</v>
      </c>
      <c r="AE2549">
        <v>100</v>
      </c>
      <c r="AF2549">
        <v>15.249999999999989</v>
      </c>
    </row>
    <row r="2550" spans="27:32">
      <c r="AA2550" t="s">
        <v>954</v>
      </c>
      <c r="AC2550">
        <v>1047</v>
      </c>
      <c r="AD2550">
        <v>601.10000001072603</v>
      </c>
      <c r="AE2550">
        <v>100</v>
      </c>
      <c r="AF2550">
        <v>15.3</v>
      </c>
    </row>
    <row r="2551" spans="27:32">
      <c r="AA2551" t="s">
        <v>954</v>
      </c>
      <c r="AC2551">
        <v>1048</v>
      </c>
      <c r="AD2551">
        <v>601.200000010954</v>
      </c>
      <c r="AE2551">
        <v>100</v>
      </c>
      <c r="AF2551">
        <v>15.35</v>
      </c>
    </row>
    <row r="2552" spans="27:32">
      <c r="AA2552" t="s">
        <v>954</v>
      </c>
      <c r="AC2552">
        <v>1049</v>
      </c>
      <c r="AD2552">
        <v>601.30000001118196</v>
      </c>
      <c r="AE2552">
        <v>100</v>
      </c>
      <c r="AF2552">
        <v>15.4</v>
      </c>
    </row>
    <row r="2553" spans="27:32">
      <c r="AA2553" t="s">
        <v>954</v>
      </c>
      <c r="AC2553">
        <v>1050</v>
      </c>
      <c r="AD2553">
        <v>601.40000001141004</v>
      </c>
      <c r="AE2553">
        <v>100</v>
      </c>
      <c r="AF2553">
        <v>15.45</v>
      </c>
    </row>
    <row r="2554" spans="27:32">
      <c r="AA2554" t="s">
        <v>954</v>
      </c>
      <c r="AC2554">
        <v>1051</v>
      </c>
      <c r="AD2554">
        <v>601.50000001163801</v>
      </c>
      <c r="AE2554">
        <v>100</v>
      </c>
      <c r="AF2554">
        <v>15.5</v>
      </c>
    </row>
    <row r="2555" spans="27:32">
      <c r="AA2555" t="s">
        <v>954</v>
      </c>
      <c r="AC2555">
        <v>1052</v>
      </c>
      <c r="AD2555">
        <v>601.60000001186597</v>
      </c>
      <c r="AE2555">
        <v>100</v>
      </c>
      <c r="AF2555">
        <v>15.55</v>
      </c>
    </row>
    <row r="2556" spans="27:32">
      <c r="AA2556" t="s">
        <v>954</v>
      </c>
      <c r="AC2556">
        <v>1053</v>
      </c>
      <c r="AD2556">
        <v>601.70000001209405</v>
      </c>
      <c r="AE2556">
        <v>100</v>
      </c>
      <c r="AF2556">
        <v>15.6</v>
      </c>
    </row>
    <row r="2557" spans="27:32">
      <c r="AA2557" t="s">
        <v>954</v>
      </c>
      <c r="AC2557">
        <v>1054</v>
      </c>
      <c r="AD2557">
        <v>601.80000001232202</v>
      </c>
      <c r="AE2557">
        <v>100</v>
      </c>
      <c r="AF2557">
        <v>15.65</v>
      </c>
    </row>
    <row r="2558" spans="27:32">
      <c r="AA2558" t="s">
        <v>954</v>
      </c>
      <c r="AC2558">
        <v>1055</v>
      </c>
      <c r="AD2558">
        <v>601.90000001254998</v>
      </c>
      <c r="AE2558">
        <v>100</v>
      </c>
      <c r="AF2558">
        <v>15.7</v>
      </c>
    </row>
    <row r="2559" spans="27:32">
      <c r="AA2559" t="s">
        <v>954</v>
      </c>
      <c r="AC2559">
        <v>1056</v>
      </c>
      <c r="AD2559">
        <v>602.00000001277795</v>
      </c>
      <c r="AE2559">
        <v>100</v>
      </c>
      <c r="AF2559">
        <v>15.75</v>
      </c>
    </row>
    <row r="2560" spans="27:32">
      <c r="AA2560" t="s">
        <v>954</v>
      </c>
      <c r="AC2560">
        <v>1057</v>
      </c>
      <c r="AD2560">
        <v>602.10000001300602</v>
      </c>
      <c r="AE2560">
        <v>100</v>
      </c>
      <c r="AF2560">
        <v>15.8</v>
      </c>
    </row>
    <row r="2561" spans="27:32">
      <c r="AA2561" t="s">
        <v>954</v>
      </c>
      <c r="AC2561">
        <v>1058</v>
      </c>
      <c r="AD2561">
        <v>602.20000001323399</v>
      </c>
      <c r="AE2561">
        <v>100</v>
      </c>
      <c r="AF2561">
        <v>15.85</v>
      </c>
    </row>
    <row r="2562" spans="27:32">
      <c r="AA2562" t="s">
        <v>954</v>
      </c>
      <c r="AC2562">
        <v>1059</v>
      </c>
      <c r="AD2562">
        <v>602.30000001346195</v>
      </c>
      <c r="AE2562">
        <v>100</v>
      </c>
      <c r="AF2562">
        <v>15.9</v>
      </c>
    </row>
    <row r="2563" spans="27:32">
      <c r="AA2563" t="s">
        <v>954</v>
      </c>
      <c r="AC2563">
        <v>1060</v>
      </c>
      <c r="AD2563">
        <v>602.40000001369003</v>
      </c>
      <c r="AE2563">
        <v>100</v>
      </c>
      <c r="AF2563">
        <v>15.95</v>
      </c>
    </row>
    <row r="2564" spans="27:32">
      <c r="AA2564" t="s">
        <v>954</v>
      </c>
      <c r="AC2564">
        <v>1061</v>
      </c>
      <c r="AD2564">
        <v>602.500000013918</v>
      </c>
      <c r="AE2564">
        <v>100</v>
      </c>
      <c r="AF2564">
        <v>16</v>
      </c>
    </row>
    <row r="2565" spans="27:32">
      <c r="AA2565" t="s">
        <v>954</v>
      </c>
      <c r="AC2565">
        <v>1062</v>
      </c>
      <c r="AD2565">
        <v>602.60000001414596</v>
      </c>
      <c r="AE2565">
        <v>100</v>
      </c>
      <c r="AF2565">
        <v>16.05</v>
      </c>
    </row>
    <row r="2566" spans="27:32">
      <c r="AA2566" t="s">
        <v>954</v>
      </c>
      <c r="AC2566">
        <v>1063</v>
      </c>
      <c r="AD2566">
        <v>602.70000001437404</v>
      </c>
      <c r="AE2566">
        <v>100</v>
      </c>
      <c r="AF2566">
        <v>16.100000000000001</v>
      </c>
    </row>
    <row r="2567" spans="27:32">
      <c r="AA2567" t="s">
        <v>954</v>
      </c>
      <c r="AC2567">
        <v>1064</v>
      </c>
      <c r="AD2567">
        <v>602.80000001460201</v>
      </c>
      <c r="AE2567">
        <v>100</v>
      </c>
      <c r="AF2567">
        <v>16.149999999999999</v>
      </c>
    </row>
    <row r="2568" spans="27:32">
      <c r="AA2568" t="s">
        <v>954</v>
      </c>
      <c r="AC2568">
        <v>1065</v>
      </c>
      <c r="AD2568">
        <v>602.90000001482997</v>
      </c>
      <c r="AE2568">
        <v>100</v>
      </c>
      <c r="AF2568">
        <v>16.2</v>
      </c>
    </row>
    <row r="2569" spans="27:32">
      <c r="AA2569" t="s">
        <v>954</v>
      </c>
      <c r="AC2569">
        <v>1066</v>
      </c>
      <c r="AD2569">
        <v>603.00000001505805</v>
      </c>
      <c r="AE2569">
        <v>100</v>
      </c>
      <c r="AF2569">
        <v>16.25</v>
      </c>
    </row>
    <row r="2570" spans="27:32">
      <c r="AA2570" t="s">
        <v>954</v>
      </c>
      <c r="AC2570">
        <v>1067</v>
      </c>
      <c r="AD2570">
        <v>603.10000001528601</v>
      </c>
      <c r="AE2570">
        <v>100</v>
      </c>
      <c r="AF2570">
        <v>16.3</v>
      </c>
    </row>
    <row r="2571" spans="27:32">
      <c r="AA2571" t="s">
        <v>954</v>
      </c>
      <c r="AC2571">
        <v>1068</v>
      </c>
      <c r="AD2571">
        <v>603.20000001551398</v>
      </c>
      <c r="AE2571">
        <v>100</v>
      </c>
      <c r="AF2571">
        <v>16.350000000000001</v>
      </c>
    </row>
    <row r="2572" spans="27:32">
      <c r="AA2572" t="s">
        <v>954</v>
      </c>
      <c r="AC2572">
        <v>1069</v>
      </c>
      <c r="AD2572">
        <v>603.30000001574194</v>
      </c>
      <c r="AE2572">
        <v>100</v>
      </c>
      <c r="AF2572">
        <v>16.399999999999999</v>
      </c>
    </row>
    <row r="2573" spans="27:32">
      <c r="AA2573" t="s">
        <v>954</v>
      </c>
      <c r="AC2573">
        <v>1070</v>
      </c>
      <c r="AD2573">
        <v>603.40000001597002</v>
      </c>
      <c r="AE2573">
        <v>100</v>
      </c>
      <c r="AF2573">
        <v>16.45</v>
      </c>
    </row>
    <row r="2574" spans="27:32">
      <c r="AA2574" t="s">
        <v>954</v>
      </c>
      <c r="AC2574">
        <v>1071</v>
      </c>
      <c r="AD2574">
        <v>603.50000001619799</v>
      </c>
      <c r="AE2574">
        <v>100</v>
      </c>
      <c r="AF2574">
        <v>16.5</v>
      </c>
    </row>
    <row r="2575" spans="27:32">
      <c r="AA2575" t="s">
        <v>954</v>
      </c>
      <c r="AC2575">
        <v>1072</v>
      </c>
      <c r="AD2575">
        <v>603.60000001642504</v>
      </c>
      <c r="AE2575">
        <v>100</v>
      </c>
      <c r="AF2575">
        <v>16.55</v>
      </c>
    </row>
    <row r="2576" spans="27:32">
      <c r="AA2576" t="s">
        <v>954</v>
      </c>
      <c r="AC2576">
        <v>1073</v>
      </c>
      <c r="AD2576">
        <v>603.70000001665301</v>
      </c>
      <c r="AE2576">
        <v>100</v>
      </c>
      <c r="AF2576">
        <v>16.600000000000001</v>
      </c>
    </row>
    <row r="2577" spans="27:32">
      <c r="AA2577" t="s">
        <v>954</v>
      </c>
      <c r="AC2577">
        <v>1074</v>
      </c>
      <c r="AD2577">
        <v>603.80000001688097</v>
      </c>
      <c r="AE2577">
        <v>100</v>
      </c>
      <c r="AF2577">
        <v>16.649999999999999</v>
      </c>
    </row>
    <row r="2578" spans="27:32">
      <c r="AA2578" t="s">
        <v>954</v>
      </c>
      <c r="AC2578">
        <v>1075</v>
      </c>
      <c r="AD2578">
        <v>603.90000001710905</v>
      </c>
      <c r="AE2578">
        <v>100</v>
      </c>
      <c r="AF2578">
        <v>16.7</v>
      </c>
    </row>
    <row r="2579" spans="27:32">
      <c r="AA2579" t="s">
        <v>954</v>
      </c>
      <c r="AC2579">
        <v>1076</v>
      </c>
      <c r="AD2579">
        <v>604.00000001733702</v>
      </c>
      <c r="AE2579">
        <v>100</v>
      </c>
      <c r="AF2579">
        <v>16.75</v>
      </c>
    </row>
    <row r="2580" spans="27:32">
      <c r="AA2580" t="s">
        <v>954</v>
      </c>
      <c r="AC2580">
        <v>1077</v>
      </c>
      <c r="AD2580">
        <v>604.10000001756498</v>
      </c>
      <c r="AE2580">
        <v>100</v>
      </c>
      <c r="AF2580">
        <v>16.8</v>
      </c>
    </row>
    <row r="2581" spans="27:32">
      <c r="AA2581" t="s">
        <v>954</v>
      </c>
      <c r="AC2581">
        <v>1078</v>
      </c>
      <c r="AD2581">
        <v>604.20000001779295</v>
      </c>
      <c r="AE2581">
        <v>100</v>
      </c>
      <c r="AF2581">
        <v>16.850000000000001</v>
      </c>
    </row>
    <row r="2582" spans="27:32">
      <c r="AA2582" t="s">
        <v>954</v>
      </c>
      <c r="AC2582">
        <v>1079</v>
      </c>
      <c r="AD2582">
        <v>604.30000001802102</v>
      </c>
      <c r="AE2582">
        <v>100</v>
      </c>
      <c r="AF2582">
        <v>16.899999999999999</v>
      </c>
    </row>
    <row r="2583" spans="27:32">
      <c r="AA2583" t="s">
        <v>954</v>
      </c>
      <c r="AC2583">
        <v>1080</v>
      </c>
      <c r="AD2583">
        <v>604.40000001824899</v>
      </c>
      <c r="AE2583">
        <v>100</v>
      </c>
      <c r="AF2583">
        <v>16.95</v>
      </c>
    </row>
    <row r="2584" spans="27:32">
      <c r="AA2584" t="s">
        <v>954</v>
      </c>
      <c r="AC2584">
        <v>1081</v>
      </c>
      <c r="AD2584">
        <v>604.50000001847695</v>
      </c>
      <c r="AE2584">
        <v>100</v>
      </c>
      <c r="AF2584">
        <v>17</v>
      </c>
    </row>
    <row r="2585" spans="27:32">
      <c r="AA2585" t="s">
        <v>954</v>
      </c>
      <c r="AC2585">
        <v>1082</v>
      </c>
      <c r="AD2585">
        <v>604.60000001870503</v>
      </c>
      <c r="AE2585">
        <v>100</v>
      </c>
      <c r="AF2585">
        <v>17.05</v>
      </c>
    </row>
    <row r="2586" spans="27:32">
      <c r="AA2586" t="s">
        <v>954</v>
      </c>
      <c r="AC2586">
        <v>1083</v>
      </c>
      <c r="AD2586">
        <v>604.700000018933</v>
      </c>
      <c r="AE2586">
        <v>100</v>
      </c>
      <c r="AF2586">
        <v>17.100000000000001</v>
      </c>
    </row>
    <row r="2587" spans="27:32">
      <c r="AA2587" t="s">
        <v>954</v>
      </c>
      <c r="AC2587">
        <v>1084</v>
      </c>
      <c r="AD2587">
        <v>604.80000001916096</v>
      </c>
      <c r="AE2587">
        <v>100</v>
      </c>
      <c r="AF2587">
        <v>17.149999999999999</v>
      </c>
    </row>
    <row r="2588" spans="27:32">
      <c r="AA2588" t="s">
        <v>954</v>
      </c>
      <c r="AC2588">
        <v>1085</v>
      </c>
      <c r="AD2588">
        <v>604.90000001938904</v>
      </c>
      <c r="AE2588">
        <v>100</v>
      </c>
      <c r="AF2588">
        <v>17.2</v>
      </c>
    </row>
    <row r="2589" spans="27:32">
      <c r="AA2589" t="s">
        <v>954</v>
      </c>
      <c r="AC2589">
        <v>1086</v>
      </c>
      <c r="AD2589">
        <v>605.000000019617</v>
      </c>
      <c r="AE2589">
        <v>100</v>
      </c>
      <c r="AF2589">
        <v>17.25</v>
      </c>
    </row>
    <row r="2590" spans="27:32">
      <c r="AA2590" t="s">
        <v>954</v>
      </c>
      <c r="AC2590">
        <v>1087</v>
      </c>
      <c r="AD2590">
        <v>605.10000001984497</v>
      </c>
      <c r="AE2590">
        <v>100</v>
      </c>
      <c r="AF2590">
        <v>17.3</v>
      </c>
    </row>
    <row r="2591" spans="27:32">
      <c r="AA2591" t="s">
        <v>954</v>
      </c>
      <c r="AC2591">
        <v>1088</v>
      </c>
      <c r="AD2591">
        <v>605.20000002007305</v>
      </c>
      <c r="AE2591">
        <v>100</v>
      </c>
      <c r="AF2591">
        <v>17.350000000000001</v>
      </c>
    </row>
    <row r="2592" spans="27:32">
      <c r="AA2592" t="s">
        <v>954</v>
      </c>
      <c r="AC2592">
        <v>1089</v>
      </c>
      <c r="AD2592">
        <v>605.30000002030101</v>
      </c>
      <c r="AE2592">
        <v>100</v>
      </c>
      <c r="AF2592">
        <v>17.399999999999999</v>
      </c>
    </row>
    <row r="2593" spans="27:32">
      <c r="AA2593" t="s">
        <v>954</v>
      </c>
      <c r="AC2593">
        <v>1090</v>
      </c>
      <c r="AD2593">
        <v>605.40000002052898</v>
      </c>
      <c r="AE2593">
        <v>100</v>
      </c>
      <c r="AF2593">
        <v>17.45</v>
      </c>
    </row>
    <row r="2594" spans="27:32">
      <c r="AA2594" t="s">
        <v>954</v>
      </c>
      <c r="AC2594">
        <v>1091</v>
      </c>
      <c r="AD2594">
        <v>605.50000002075706</v>
      </c>
      <c r="AE2594">
        <v>100</v>
      </c>
      <c r="AF2594">
        <v>17.5</v>
      </c>
    </row>
    <row r="2595" spans="27:32">
      <c r="AA2595" t="s">
        <v>954</v>
      </c>
      <c r="AC2595">
        <v>1092</v>
      </c>
      <c r="AD2595">
        <v>605.60000002098502</v>
      </c>
      <c r="AE2595">
        <v>100</v>
      </c>
      <c r="AF2595">
        <v>17.55</v>
      </c>
    </row>
    <row r="2596" spans="27:32">
      <c r="AA2596" t="s">
        <v>954</v>
      </c>
      <c r="AC2596">
        <v>1093</v>
      </c>
      <c r="AD2596">
        <v>605.70000002121299</v>
      </c>
      <c r="AE2596">
        <v>100</v>
      </c>
      <c r="AF2596">
        <v>17.600000000000001</v>
      </c>
    </row>
    <row r="2597" spans="27:32">
      <c r="AA2597" t="s">
        <v>954</v>
      </c>
      <c r="AC2597">
        <v>1094</v>
      </c>
      <c r="AD2597">
        <v>605.80000002144095</v>
      </c>
      <c r="AE2597">
        <v>100</v>
      </c>
      <c r="AF2597">
        <v>17.649999999999999</v>
      </c>
    </row>
    <row r="2598" spans="27:32">
      <c r="AA2598" t="s">
        <v>954</v>
      </c>
      <c r="AC2598">
        <v>1095</v>
      </c>
      <c r="AD2598">
        <v>605.90000002166903</v>
      </c>
      <c r="AE2598">
        <v>100</v>
      </c>
      <c r="AF2598">
        <v>17.7</v>
      </c>
    </row>
    <row r="2599" spans="27:32">
      <c r="AA2599" t="s">
        <v>954</v>
      </c>
      <c r="AC2599">
        <v>1096</v>
      </c>
      <c r="AD2599">
        <v>606.00000002189699</v>
      </c>
      <c r="AE2599">
        <v>100</v>
      </c>
      <c r="AF2599">
        <v>17.75</v>
      </c>
    </row>
    <row r="2600" spans="27:32">
      <c r="AA2600" t="s">
        <v>954</v>
      </c>
      <c r="AC2600">
        <v>1097</v>
      </c>
      <c r="AD2600">
        <v>606.10000002212496</v>
      </c>
      <c r="AE2600">
        <v>100</v>
      </c>
      <c r="AF2600">
        <v>17.8</v>
      </c>
    </row>
    <row r="2601" spans="27:32">
      <c r="AA2601" t="s">
        <v>954</v>
      </c>
      <c r="AC2601">
        <v>1098</v>
      </c>
      <c r="AD2601">
        <v>606.20000002235304</v>
      </c>
      <c r="AE2601">
        <v>100</v>
      </c>
      <c r="AF2601">
        <v>17.850000000000001</v>
      </c>
    </row>
    <row r="2602" spans="27:32">
      <c r="AA2602" t="s">
        <v>954</v>
      </c>
      <c r="AC2602">
        <v>1099</v>
      </c>
      <c r="AD2602">
        <v>606.300000022581</v>
      </c>
      <c r="AE2602">
        <v>100</v>
      </c>
      <c r="AF2602">
        <v>17.899999999999999</v>
      </c>
    </row>
    <row r="2603" spans="27:32">
      <c r="AA2603" t="s">
        <v>954</v>
      </c>
      <c r="AC2603">
        <v>1100</v>
      </c>
      <c r="AD2603">
        <v>606.40000002280897</v>
      </c>
      <c r="AE2603">
        <v>100</v>
      </c>
      <c r="AF2603">
        <v>17.95</v>
      </c>
    </row>
    <row r="2604" spans="27:32">
      <c r="AA2604" t="s">
        <v>954</v>
      </c>
      <c r="AC2604">
        <v>1101</v>
      </c>
      <c r="AD2604">
        <v>606.50000002303602</v>
      </c>
      <c r="AE2604">
        <v>100</v>
      </c>
      <c r="AF2604">
        <v>18</v>
      </c>
    </row>
    <row r="2605" spans="27:32">
      <c r="AA2605" t="s">
        <v>954</v>
      </c>
      <c r="AC2605">
        <v>1102</v>
      </c>
      <c r="AD2605">
        <v>606.60000002326399</v>
      </c>
      <c r="AE2605">
        <v>100</v>
      </c>
      <c r="AF2605">
        <v>18.05</v>
      </c>
    </row>
    <row r="2606" spans="27:32">
      <c r="AA2606" t="s">
        <v>954</v>
      </c>
      <c r="AC2606">
        <v>1103</v>
      </c>
      <c r="AD2606">
        <v>606.70000002349195</v>
      </c>
      <c r="AE2606">
        <v>100</v>
      </c>
      <c r="AF2606">
        <v>18.100000000000001</v>
      </c>
    </row>
    <row r="2607" spans="27:32">
      <c r="AA2607" t="s">
        <v>954</v>
      </c>
      <c r="AC2607">
        <v>1104</v>
      </c>
      <c r="AD2607">
        <v>606.80000002372003</v>
      </c>
      <c r="AE2607">
        <v>100</v>
      </c>
      <c r="AF2607">
        <v>18.149999999999999</v>
      </c>
    </row>
    <row r="2608" spans="27:32">
      <c r="AA2608" t="s">
        <v>954</v>
      </c>
      <c r="AC2608">
        <v>1105</v>
      </c>
      <c r="AD2608">
        <v>606.900000023948</v>
      </c>
      <c r="AE2608">
        <v>100</v>
      </c>
      <c r="AF2608">
        <v>18.2</v>
      </c>
    </row>
    <row r="2609" spans="27:32">
      <c r="AA2609" t="s">
        <v>954</v>
      </c>
      <c r="AC2609">
        <v>1106</v>
      </c>
      <c r="AD2609">
        <v>607.00000002417596</v>
      </c>
      <c r="AE2609">
        <v>100</v>
      </c>
      <c r="AF2609">
        <v>18.25</v>
      </c>
    </row>
    <row r="2610" spans="27:32">
      <c r="AA2610" t="s">
        <v>954</v>
      </c>
      <c r="AC2610">
        <v>1107</v>
      </c>
      <c r="AD2610">
        <v>607.10000002440404</v>
      </c>
      <c r="AE2610">
        <v>100</v>
      </c>
      <c r="AF2610">
        <v>18.3</v>
      </c>
    </row>
    <row r="2611" spans="27:32">
      <c r="AA2611" t="s">
        <v>954</v>
      </c>
      <c r="AC2611">
        <v>1108</v>
      </c>
      <c r="AD2611">
        <v>607.200000024632</v>
      </c>
      <c r="AE2611">
        <v>100</v>
      </c>
      <c r="AF2611">
        <v>18.350000000000001</v>
      </c>
    </row>
    <row r="2612" spans="27:32">
      <c r="AA2612" t="s">
        <v>954</v>
      </c>
      <c r="AC2612">
        <v>1109</v>
      </c>
      <c r="AD2612">
        <v>607.30000002485997</v>
      </c>
      <c r="AE2612">
        <v>100</v>
      </c>
      <c r="AF2612">
        <v>18.399999999999999</v>
      </c>
    </row>
    <row r="2613" spans="27:32">
      <c r="AA2613" t="s">
        <v>954</v>
      </c>
      <c r="AC2613">
        <v>1110</v>
      </c>
      <c r="AD2613">
        <v>607.40000002508805</v>
      </c>
      <c r="AE2613">
        <v>100</v>
      </c>
      <c r="AF2613">
        <v>18.45</v>
      </c>
    </row>
    <row r="2614" spans="27:32">
      <c r="AA2614" t="s">
        <v>954</v>
      </c>
      <c r="AC2614">
        <v>1111</v>
      </c>
      <c r="AD2614">
        <v>607.50000002531601</v>
      </c>
      <c r="AE2614">
        <v>100</v>
      </c>
      <c r="AF2614">
        <v>18.5</v>
      </c>
    </row>
    <row r="2615" spans="27:32">
      <c r="AA2615" t="s">
        <v>954</v>
      </c>
      <c r="AC2615">
        <v>1112</v>
      </c>
      <c r="AD2615">
        <v>607.60000002554398</v>
      </c>
      <c r="AE2615">
        <v>100</v>
      </c>
      <c r="AF2615">
        <v>18.55</v>
      </c>
    </row>
    <row r="2616" spans="27:32">
      <c r="AA2616" t="s">
        <v>954</v>
      </c>
      <c r="AC2616">
        <v>1113</v>
      </c>
      <c r="AD2616">
        <v>607.70000002577206</v>
      </c>
      <c r="AE2616">
        <v>100</v>
      </c>
      <c r="AF2616">
        <v>18.600000000000001</v>
      </c>
    </row>
    <row r="2617" spans="27:32">
      <c r="AA2617" t="s">
        <v>954</v>
      </c>
      <c r="AC2617">
        <v>1114</v>
      </c>
      <c r="AD2617">
        <v>607.80000002600002</v>
      </c>
      <c r="AE2617">
        <v>100</v>
      </c>
      <c r="AF2617">
        <v>18.649999999999999</v>
      </c>
    </row>
    <row r="2618" spans="27:32">
      <c r="AA2618" t="s">
        <v>954</v>
      </c>
      <c r="AC2618">
        <v>1115</v>
      </c>
      <c r="AD2618">
        <v>607.90000002622799</v>
      </c>
      <c r="AE2618">
        <v>100</v>
      </c>
      <c r="AF2618">
        <v>18.7</v>
      </c>
    </row>
    <row r="2619" spans="27:32">
      <c r="AA2619" t="s">
        <v>954</v>
      </c>
      <c r="AC2619">
        <v>1116</v>
      </c>
      <c r="AD2619">
        <v>608.00000002645595</v>
      </c>
      <c r="AE2619">
        <v>100</v>
      </c>
      <c r="AF2619">
        <v>18.75</v>
      </c>
    </row>
    <row r="2620" spans="27:32">
      <c r="AA2620" t="s">
        <v>954</v>
      </c>
      <c r="AC2620">
        <v>1117</v>
      </c>
      <c r="AD2620">
        <v>608.10000002668403</v>
      </c>
      <c r="AE2620">
        <v>100</v>
      </c>
      <c r="AF2620">
        <v>18.8</v>
      </c>
    </row>
    <row r="2621" spans="27:32">
      <c r="AA2621" t="s">
        <v>954</v>
      </c>
      <c r="AC2621">
        <v>1118</v>
      </c>
      <c r="AD2621">
        <v>608.20000002691199</v>
      </c>
      <c r="AE2621">
        <v>100</v>
      </c>
      <c r="AF2621">
        <v>18.850000000000001</v>
      </c>
    </row>
    <row r="2622" spans="27:32">
      <c r="AA2622" t="s">
        <v>954</v>
      </c>
      <c r="AC2622">
        <v>1119</v>
      </c>
      <c r="AD2622">
        <v>608.30000002713996</v>
      </c>
      <c r="AE2622">
        <v>100</v>
      </c>
      <c r="AF2622">
        <v>18.899999999999999</v>
      </c>
    </row>
    <row r="2623" spans="27:32">
      <c r="AA2623" t="s">
        <v>954</v>
      </c>
      <c r="AC2623">
        <v>1120</v>
      </c>
      <c r="AD2623">
        <v>608.40000002736804</v>
      </c>
      <c r="AE2623">
        <v>100</v>
      </c>
      <c r="AF2623">
        <v>18.850000000000001</v>
      </c>
    </row>
    <row r="2624" spans="27:32">
      <c r="AA2624" t="s">
        <v>954</v>
      </c>
      <c r="AC2624">
        <v>1121</v>
      </c>
      <c r="AD2624">
        <v>608.500000027596</v>
      </c>
      <c r="AE2624">
        <v>100</v>
      </c>
      <c r="AF2624">
        <v>18.8</v>
      </c>
    </row>
    <row r="2625" spans="27:32">
      <c r="AA2625" t="s">
        <v>954</v>
      </c>
      <c r="AC2625">
        <v>1122</v>
      </c>
      <c r="AD2625">
        <v>608.60000002782397</v>
      </c>
      <c r="AE2625">
        <v>100</v>
      </c>
      <c r="AF2625">
        <v>18.75</v>
      </c>
    </row>
    <row r="2626" spans="27:32">
      <c r="AA2626" t="s">
        <v>954</v>
      </c>
      <c r="AC2626">
        <v>1123</v>
      </c>
      <c r="AD2626">
        <v>608.70000002805205</v>
      </c>
      <c r="AE2626">
        <v>100</v>
      </c>
      <c r="AF2626">
        <v>18.7</v>
      </c>
    </row>
    <row r="2627" spans="27:32">
      <c r="AA2627" t="s">
        <v>954</v>
      </c>
      <c r="AC2627">
        <v>1124</v>
      </c>
      <c r="AD2627">
        <v>608.80000002828001</v>
      </c>
      <c r="AE2627">
        <v>100</v>
      </c>
      <c r="AF2627">
        <v>18.649999999999999</v>
      </c>
    </row>
    <row r="2628" spans="27:32">
      <c r="AA2628" t="s">
        <v>954</v>
      </c>
      <c r="AC2628">
        <v>1125</v>
      </c>
      <c r="AD2628">
        <v>608.90000002850798</v>
      </c>
      <c r="AE2628">
        <v>100</v>
      </c>
      <c r="AF2628">
        <v>18.600000000000001</v>
      </c>
    </row>
    <row r="2629" spans="27:32">
      <c r="AA2629" t="s">
        <v>954</v>
      </c>
      <c r="AC2629">
        <v>1126</v>
      </c>
      <c r="AD2629">
        <v>609.00000002873605</v>
      </c>
      <c r="AE2629">
        <v>100</v>
      </c>
      <c r="AF2629">
        <v>18.55</v>
      </c>
    </row>
    <row r="2630" spans="27:32">
      <c r="AA2630" t="s">
        <v>954</v>
      </c>
      <c r="AC2630">
        <v>1127</v>
      </c>
      <c r="AD2630">
        <v>609.10000002896402</v>
      </c>
      <c r="AE2630">
        <v>100</v>
      </c>
      <c r="AF2630">
        <v>18.5</v>
      </c>
    </row>
    <row r="2631" spans="27:32">
      <c r="AA2631" t="s">
        <v>954</v>
      </c>
      <c r="AC2631">
        <v>1128</v>
      </c>
      <c r="AD2631">
        <v>609.20000002919198</v>
      </c>
      <c r="AE2631">
        <v>100</v>
      </c>
      <c r="AF2631">
        <v>18.45</v>
      </c>
    </row>
    <row r="2632" spans="27:32">
      <c r="AA2632" t="s">
        <v>954</v>
      </c>
      <c r="AC2632">
        <v>1129</v>
      </c>
      <c r="AD2632">
        <v>609.30000002941904</v>
      </c>
      <c r="AE2632">
        <v>100</v>
      </c>
      <c r="AF2632">
        <v>18.399999999999999</v>
      </c>
    </row>
    <row r="2633" spans="27:32">
      <c r="AA2633" t="s">
        <v>954</v>
      </c>
      <c r="AC2633">
        <v>1130</v>
      </c>
      <c r="AD2633">
        <v>609.400000029647</v>
      </c>
      <c r="AE2633">
        <v>100</v>
      </c>
      <c r="AF2633">
        <v>18.350000000000001</v>
      </c>
    </row>
    <row r="2634" spans="27:32">
      <c r="AA2634" t="s">
        <v>954</v>
      </c>
      <c r="AC2634">
        <v>1131</v>
      </c>
      <c r="AD2634">
        <v>609.50000002987497</v>
      </c>
      <c r="AE2634">
        <v>100</v>
      </c>
      <c r="AF2634">
        <v>18.3</v>
      </c>
    </row>
    <row r="2635" spans="27:32">
      <c r="AA2635" t="s">
        <v>954</v>
      </c>
      <c r="AC2635">
        <v>1132</v>
      </c>
      <c r="AD2635">
        <v>609.60000003010305</v>
      </c>
      <c r="AE2635">
        <v>100</v>
      </c>
      <c r="AF2635">
        <v>18.25</v>
      </c>
    </row>
    <row r="2636" spans="27:32">
      <c r="AA2636" t="s">
        <v>954</v>
      </c>
      <c r="AC2636">
        <v>1133</v>
      </c>
      <c r="AD2636">
        <v>609.70000003033101</v>
      </c>
      <c r="AE2636">
        <v>100</v>
      </c>
      <c r="AF2636">
        <v>18.2</v>
      </c>
    </row>
    <row r="2637" spans="27:32">
      <c r="AA2637" t="s">
        <v>954</v>
      </c>
      <c r="AC2637">
        <v>1134</v>
      </c>
      <c r="AD2637">
        <v>609.80000003055898</v>
      </c>
      <c r="AE2637">
        <v>100</v>
      </c>
      <c r="AF2637">
        <v>18.149999999999999</v>
      </c>
    </row>
    <row r="2638" spans="27:32">
      <c r="AA2638" t="s">
        <v>954</v>
      </c>
      <c r="AC2638">
        <v>1135</v>
      </c>
      <c r="AD2638">
        <v>609.90000003078706</v>
      </c>
      <c r="AE2638">
        <v>100</v>
      </c>
      <c r="AF2638">
        <v>18.100000000000001</v>
      </c>
    </row>
    <row r="2639" spans="27:32">
      <c r="AA2639" t="s">
        <v>954</v>
      </c>
      <c r="AC2639">
        <v>1136</v>
      </c>
      <c r="AD2639">
        <v>610.00000003101502</v>
      </c>
      <c r="AE2639">
        <v>100</v>
      </c>
      <c r="AF2639">
        <v>18.05</v>
      </c>
    </row>
    <row r="2640" spans="27:32">
      <c r="AA2640" t="s">
        <v>954</v>
      </c>
      <c r="AC2640">
        <v>1137</v>
      </c>
      <c r="AD2640">
        <v>610.10000003124298</v>
      </c>
      <c r="AE2640">
        <v>100</v>
      </c>
      <c r="AF2640">
        <v>18</v>
      </c>
    </row>
    <row r="2641" spans="27:32">
      <c r="AA2641" t="s">
        <v>954</v>
      </c>
      <c r="AC2641">
        <v>1138</v>
      </c>
      <c r="AD2641">
        <v>610.20000003147095</v>
      </c>
      <c r="AE2641">
        <v>100</v>
      </c>
      <c r="AF2641">
        <v>17.950000000000099</v>
      </c>
    </row>
    <row r="2642" spans="27:32">
      <c r="AA2642" t="s">
        <v>954</v>
      </c>
      <c r="AC2642">
        <v>1139</v>
      </c>
      <c r="AD2642">
        <v>610.30000003169903</v>
      </c>
      <c r="AE2642">
        <v>100</v>
      </c>
      <c r="AF2642">
        <v>17.900000000000102</v>
      </c>
    </row>
    <row r="2643" spans="27:32">
      <c r="AA2643" t="s">
        <v>954</v>
      </c>
      <c r="AC2643">
        <v>1140</v>
      </c>
      <c r="AD2643">
        <v>610.40000003192699</v>
      </c>
      <c r="AE2643">
        <v>100</v>
      </c>
      <c r="AF2643">
        <v>17.850000000000101</v>
      </c>
    </row>
    <row r="2644" spans="27:32">
      <c r="AA2644" t="s">
        <v>954</v>
      </c>
      <c r="AC2644">
        <v>1141</v>
      </c>
      <c r="AD2644">
        <v>610.50000003215496</v>
      </c>
      <c r="AE2644">
        <v>100</v>
      </c>
      <c r="AF2644">
        <v>17.8000000000001</v>
      </c>
    </row>
    <row r="2645" spans="27:32">
      <c r="AA2645" t="s">
        <v>954</v>
      </c>
      <c r="AC2645">
        <v>1142</v>
      </c>
      <c r="AD2645">
        <v>610.60000003238304</v>
      </c>
      <c r="AE2645">
        <v>100</v>
      </c>
      <c r="AF2645">
        <v>17.750000000000099</v>
      </c>
    </row>
    <row r="2646" spans="27:32">
      <c r="AA2646" t="s">
        <v>954</v>
      </c>
      <c r="AC2646">
        <v>1143</v>
      </c>
      <c r="AD2646">
        <v>610.700000032611</v>
      </c>
      <c r="AE2646">
        <v>100</v>
      </c>
      <c r="AF2646">
        <v>17.700000000000099</v>
      </c>
    </row>
    <row r="2647" spans="27:32">
      <c r="AA2647" t="s">
        <v>954</v>
      </c>
      <c r="AC2647">
        <v>1144</v>
      </c>
      <c r="AD2647">
        <v>610.80000003283897</v>
      </c>
      <c r="AE2647">
        <v>100</v>
      </c>
      <c r="AF2647">
        <v>17.650000000000102</v>
      </c>
    </row>
    <row r="2648" spans="27:32">
      <c r="AA2648" t="s">
        <v>954</v>
      </c>
      <c r="AC2648">
        <v>1145</v>
      </c>
      <c r="AD2648">
        <v>610.90000003306704</v>
      </c>
      <c r="AE2648">
        <v>100</v>
      </c>
      <c r="AF2648">
        <v>17.600000000000101</v>
      </c>
    </row>
    <row r="2649" spans="27:32">
      <c r="AA2649" t="s">
        <v>954</v>
      </c>
      <c r="AC2649">
        <v>1146</v>
      </c>
      <c r="AD2649">
        <v>611.00000003329501</v>
      </c>
      <c r="AE2649">
        <v>100</v>
      </c>
      <c r="AF2649">
        <v>17.5500000000001</v>
      </c>
    </row>
    <row r="2650" spans="27:32">
      <c r="AA2650" t="s">
        <v>954</v>
      </c>
      <c r="AC2650">
        <v>1147</v>
      </c>
      <c r="AD2650">
        <v>611.10000003352297</v>
      </c>
      <c r="AE2650">
        <v>100</v>
      </c>
      <c r="AF2650">
        <v>17.500000000000099</v>
      </c>
    </row>
    <row r="2651" spans="27:32">
      <c r="AA2651" t="s">
        <v>954</v>
      </c>
      <c r="AC2651">
        <v>1148</v>
      </c>
      <c r="AD2651">
        <v>611.20000003375105</v>
      </c>
      <c r="AE2651">
        <v>100</v>
      </c>
      <c r="AF2651">
        <v>17.450000000000099</v>
      </c>
    </row>
    <row r="2652" spans="27:32">
      <c r="AA2652" t="s">
        <v>954</v>
      </c>
      <c r="AC2652">
        <v>1149</v>
      </c>
      <c r="AD2652">
        <v>611.30000003397902</v>
      </c>
      <c r="AE2652">
        <v>100</v>
      </c>
      <c r="AF2652">
        <v>17.400000000000102</v>
      </c>
    </row>
    <row r="2653" spans="27:32">
      <c r="AA2653" t="s">
        <v>954</v>
      </c>
      <c r="AC2653">
        <v>1150</v>
      </c>
      <c r="AD2653">
        <v>611.40000003420698</v>
      </c>
      <c r="AE2653">
        <v>100</v>
      </c>
      <c r="AF2653">
        <v>17.350000000000101</v>
      </c>
    </row>
    <row r="2654" spans="27:32">
      <c r="AA2654" t="s">
        <v>954</v>
      </c>
      <c r="AC2654">
        <v>1151</v>
      </c>
      <c r="AD2654">
        <v>611.50000003443495</v>
      </c>
      <c r="AE2654">
        <v>100</v>
      </c>
      <c r="AF2654">
        <v>17.3000000000001</v>
      </c>
    </row>
    <row r="2655" spans="27:32">
      <c r="AA2655" t="s">
        <v>954</v>
      </c>
      <c r="AC2655">
        <v>1152</v>
      </c>
      <c r="AD2655">
        <v>611.60000003466303</v>
      </c>
      <c r="AE2655">
        <v>100</v>
      </c>
      <c r="AF2655">
        <v>17.250000000000099</v>
      </c>
    </row>
    <row r="2656" spans="27:32">
      <c r="AA2656" t="s">
        <v>954</v>
      </c>
      <c r="AC2656">
        <v>1153</v>
      </c>
      <c r="AD2656">
        <v>611.70000003489099</v>
      </c>
      <c r="AE2656">
        <v>100</v>
      </c>
      <c r="AF2656">
        <v>17.200000000000099</v>
      </c>
    </row>
    <row r="2657" spans="27:32">
      <c r="AA2657" t="s">
        <v>954</v>
      </c>
      <c r="AC2657">
        <v>1154</v>
      </c>
      <c r="AD2657">
        <v>611.80000003511896</v>
      </c>
      <c r="AE2657">
        <v>100</v>
      </c>
      <c r="AF2657">
        <v>17.150000000000102</v>
      </c>
    </row>
    <row r="2658" spans="27:32">
      <c r="AA2658" t="s">
        <v>954</v>
      </c>
      <c r="AC2658">
        <v>1155</v>
      </c>
      <c r="AD2658">
        <v>611.90000003534703</v>
      </c>
      <c r="AE2658">
        <v>100</v>
      </c>
      <c r="AF2658">
        <v>17.100000000000101</v>
      </c>
    </row>
    <row r="2659" spans="27:32">
      <c r="AA2659" t="s">
        <v>954</v>
      </c>
      <c r="AC2659">
        <v>1156</v>
      </c>
      <c r="AD2659">
        <v>612.000000035575</v>
      </c>
      <c r="AE2659">
        <v>100</v>
      </c>
      <c r="AF2659">
        <v>17.0500000000001</v>
      </c>
    </row>
    <row r="2660" spans="27:32">
      <c r="AA2660" t="s">
        <v>954</v>
      </c>
      <c r="AC2660">
        <v>1157</v>
      </c>
      <c r="AD2660">
        <v>612.10000003580296</v>
      </c>
      <c r="AE2660">
        <v>100</v>
      </c>
      <c r="AF2660">
        <v>17.000000000000099</v>
      </c>
    </row>
    <row r="2661" spans="27:32">
      <c r="AA2661" t="s">
        <v>954</v>
      </c>
      <c r="AC2661">
        <v>1158</v>
      </c>
      <c r="AD2661">
        <v>612.20000003603002</v>
      </c>
      <c r="AE2661">
        <v>100</v>
      </c>
      <c r="AF2661">
        <v>17.0500000000001</v>
      </c>
    </row>
    <row r="2662" spans="27:32">
      <c r="AA2662" t="s">
        <v>954</v>
      </c>
      <c r="AC2662">
        <v>1159</v>
      </c>
      <c r="AD2662">
        <v>612.30000003625798</v>
      </c>
      <c r="AE2662">
        <v>100</v>
      </c>
      <c r="AF2662">
        <v>17.100000000000101</v>
      </c>
    </row>
    <row r="2663" spans="27:32">
      <c r="AA2663" t="s">
        <v>954</v>
      </c>
      <c r="AC2663">
        <v>1160</v>
      </c>
      <c r="AD2663">
        <v>612.40000003648595</v>
      </c>
      <c r="AE2663">
        <v>100</v>
      </c>
      <c r="AF2663">
        <v>17.150000000000102</v>
      </c>
    </row>
    <row r="2664" spans="27:32">
      <c r="AA2664" t="s">
        <v>954</v>
      </c>
      <c r="AC2664">
        <v>1161</v>
      </c>
      <c r="AD2664">
        <v>612.50000003671403</v>
      </c>
      <c r="AE2664">
        <v>100</v>
      </c>
      <c r="AF2664">
        <v>17.200000000000099</v>
      </c>
    </row>
    <row r="2665" spans="27:32">
      <c r="AA2665" t="s">
        <v>954</v>
      </c>
      <c r="AC2665">
        <v>1162</v>
      </c>
      <c r="AD2665">
        <v>612.60000003694199</v>
      </c>
      <c r="AE2665">
        <v>100</v>
      </c>
      <c r="AF2665">
        <v>17.250000000000099</v>
      </c>
    </row>
    <row r="2666" spans="27:32">
      <c r="AA2666" t="s">
        <v>954</v>
      </c>
      <c r="AC2666">
        <v>1163</v>
      </c>
      <c r="AD2666">
        <v>612.70000003716996</v>
      </c>
      <c r="AE2666">
        <v>100</v>
      </c>
      <c r="AF2666">
        <v>17.3000000000001</v>
      </c>
    </row>
    <row r="2667" spans="27:32">
      <c r="AA2667" t="s">
        <v>954</v>
      </c>
      <c r="AC2667">
        <v>1164</v>
      </c>
      <c r="AD2667">
        <v>612.80000003739804</v>
      </c>
      <c r="AE2667">
        <v>100</v>
      </c>
      <c r="AF2667">
        <v>17.350000000000101</v>
      </c>
    </row>
    <row r="2668" spans="27:32">
      <c r="AA2668" t="s">
        <v>954</v>
      </c>
      <c r="AC2668">
        <v>1165</v>
      </c>
      <c r="AD2668">
        <v>612.900000037626</v>
      </c>
      <c r="AE2668">
        <v>100</v>
      </c>
      <c r="AF2668">
        <v>17.400000000000102</v>
      </c>
    </row>
    <row r="2669" spans="27:32">
      <c r="AA2669" t="s">
        <v>954</v>
      </c>
      <c r="AC2669">
        <v>1166</v>
      </c>
      <c r="AD2669">
        <v>613.00000003785397</v>
      </c>
      <c r="AE2669">
        <v>100</v>
      </c>
      <c r="AF2669">
        <v>17.450000000000099</v>
      </c>
    </row>
    <row r="2670" spans="27:32">
      <c r="AA2670" t="s">
        <v>954</v>
      </c>
      <c r="AC2670">
        <v>1167</v>
      </c>
      <c r="AD2670">
        <v>613.10000003808204</v>
      </c>
      <c r="AE2670">
        <v>100</v>
      </c>
      <c r="AF2670">
        <v>17.500000000000099</v>
      </c>
    </row>
    <row r="2671" spans="27:32">
      <c r="AA2671" t="s">
        <v>954</v>
      </c>
      <c r="AC2671">
        <v>1168</v>
      </c>
      <c r="AD2671">
        <v>613.20000003831001</v>
      </c>
      <c r="AE2671">
        <v>100</v>
      </c>
      <c r="AF2671">
        <v>17.5500000000001</v>
      </c>
    </row>
    <row r="2672" spans="27:32">
      <c r="AA2672" t="s">
        <v>954</v>
      </c>
      <c r="AC2672">
        <v>1169</v>
      </c>
      <c r="AD2672">
        <v>613.30000003853797</v>
      </c>
      <c r="AE2672">
        <v>100</v>
      </c>
      <c r="AF2672">
        <v>17.600000000000101</v>
      </c>
    </row>
    <row r="2673" spans="27:32">
      <c r="AA2673" t="s">
        <v>954</v>
      </c>
      <c r="AC2673">
        <v>1170</v>
      </c>
      <c r="AD2673">
        <v>613.40000003876605</v>
      </c>
      <c r="AE2673">
        <v>100</v>
      </c>
      <c r="AF2673">
        <v>17.650000000000102</v>
      </c>
    </row>
    <row r="2674" spans="27:32">
      <c r="AA2674" t="s">
        <v>954</v>
      </c>
      <c r="AC2674">
        <v>1171</v>
      </c>
      <c r="AD2674">
        <v>613.50000003899402</v>
      </c>
      <c r="AE2674">
        <v>100</v>
      </c>
      <c r="AF2674">
        <v>17.700000000000099</v>
      </c>
    </row>
    <row r="2675" spans="27:32">
      <c r="AA2675" t="s">
        <v>954</v>
      </c>
      <c r="AC2675">
        <v>1172</v>
      </c>
      <c r="AD2675">
        <v>613.60000003922198</v>
      </c>
      <c r="AE2675">
        <v>100</v>
      </c>
      <c r="AF2675">
        <v>17.750000000000099</v>
      </c>
    </row>
    <row r="2676" spans="27:32">
      <c r="AA2676" t="s">
        <v>954</v>
      </c>
      <c r="AC2676">
        <v>1173</v>
      </c>
      <c r="AD2676">
        <v>613.70000003944995</v>
      </c>
      <c r="AE2676">
        <v>100</v>
      </c>
      <c r="AF2676">
        <v>17.8000000000001</v>
      </c>
    </row>
    <row r="2677" spans="27:32">
      <c r="AA2677" t="s">
        <v>954</v>
      </c>
      <c r="AC2677">
        <v>1174</v>
      </c>
      <c r="AD2677">
        <v>613.80000003967803</v>
      </c>
      <c r="AE2677">
        <v>100</v>
      </c>
      <c r="AF2677">
        <v>17.850000000000101</v>
      </c>
    </row>
    <row r="2678" spans="27:32">
      <c r="AA2678" t="s">
        <v>954</v>
      </c>
      <c r="AC2678">
        <v>1175</v>
      </c>
      <c r="AD2678">
        <v>613.90000003990599</v>
      </c>
      <c r="AE2678">
        <v>100</v>
      </c>
      <c r="AF2678">
        <v>17.900000000000102</v>
      </c>
    </row>
    <row r="2679" spans="27:32">
      <c r="AA2679" t="s">
        <v>954</v>
      </c>
      <c r="AC2679">
        <v>1176</v>
      </c>
      <c r="AD2679">
        <v>614.00000004013395</v>
      </c>
      <c r="AE2679">
        <v>100</v>
      </c>
      <c r="AF2679">
        <v>17.950000000000099</v>
      </c>
    </row>
    <row r="2680" spans="27:32">
      <c r="AA2680" t="s">
        <v>954</v>
      </c>
      <c r="AC2680">
        <v>1177</v>
      </c>
      <c r="AD2680">
        <v>614.10000004036203</v>
      </c>
      <c r="AE2680">
        <v>100</v>
      </c>
      <c r="AF2680">
        <v>18.000000000000099</v>
      </c>
    </row>
    <row r="2681" spans="27:32">
      <c r="AA2681" t="s">
        <v>954</v>
      </c>
      <c r="AC2681">
        <v>1178</v>
      </c>
      <c r="AD2681">
        <v>614.20000004059</v>
      </c>
      <c r="AE2681">
        <v>100</v>
      </c>
      <c r="AF2681">
        <v>18.0500000000001</v>
      </c>
    </row>
    <row r="2682" spans="27:32">
      <c r="AA2682" t="s">
        <v>954</v>
      </c>
      <c r="AC2682">
        <v>1179</v>
      </c>
      <c r="AD2682">
        <v>614.30000004081796</v>
      </c>
      <c r="AE2682">
        <v>100</v>
      </c>
      <c r="AF2682">
        <v>18.100000000000101</v>
      </c>
    </row>
    <row r="2683" spans="27:32">
      <c r="AA2683" t="s">
        <v>954</v>
      </c>
      <c r="AC2683">
        <v>1180</v>
      </c>
      <c r="AD2683">
        <v>614.40000004104604</v>
      </c>
      <c r="AE2683">
        <v>100</v>
      </c>
      <c r="AF2683">
        <v>18.150000000000102</v>
      </c>
    </row>
    <row r="2684" spans="27:32">
      <c r="AA2684" t="s">
        <v>954</v>
      </c>
      <c r="AC2684">
        <v>1181</v>
      </c>
      <c r="AD2684">
        <v>614.50000004127401</v>
      </c>
      <c r="AE2684">
        <v>100</v>
      </c>
      <c r="AF2684">
        <v>18.200000000000099</v>
      </c>
    </row>
    <row r="2685" spans="27:32">
      <c r="AA2685" t="s">
        <v>954</v>
      </c>
      <c r="AC2685">
        <v>1182</v>
      </c>
      <c r="AD2685">
        <v>614.60000004150197</v>
      </c>
      <c r="AE2685">
        <v>100</v>
      </c>
      <c r="AF2685">
        <v>18.250000000000099</v>
      </c>
    </row>
    <row r="2686" spans="27:32">
      <c r="AA2686" t="s">
        <v>954</v>
      </c>
      <c r="AC2686">
        <v>1183</v>
      </c>
      <c r="AD2686">
        <v>614.70000004173005</v>
      </c>
      <c r="AE2686">
        <v>100</v>
      </c>
      <c r="AF2686">
        <v>18.3000000000001</v>
      </c>
    </row>
    <row r="2687" spans="27:32">
      <c r="AA2687" t="s">
        <v>954</v>
      </c>
      <c r="AC2687">
        <v>1184</v>
      </c>
      <c r="AD2687">
        <v>614.80000004195801</v>
      </c>
      <c r="AE2687">
        <v>100</v>
      </c>
      <c r="AF2687">
        <v>18.350000000000101</v>
      </c>
    </row>
    <row r="2688" spans="27:32">
      <c r="AA2688" t="s">
        <v>954</v>
      </c>
      <c r="AC2688">
        <v>1185</v>
      </c>
      <c r="AD2688">
        <v>614.90000004218598</v>
      </c>
      <c r="AE2688">
        <v>100</v>
      </c>
      <c r="AF2688">
        <v>18.400000000000102</v>
      </c>
    </row>
    <row r="2689" spans="27:33">
      <c r="AA2689" t="s">
        <v>954</v>
      </c>
      <c r="AC2689">
        <v>1186</v>
      </c>
      <c r="AD2689">
        <v>615.00000004241303</v>
      </c>
      <c r="AE2689">
        <v>100</v>
      </c>
      <c r="AF2689">
        <v>18.450000000000099</v>
      </c>
    </row>
    <row r="2690" spans="27:33">
      <c r="AA2690" t="s">
        <v>954</v>
      </c>
      <c r="AC2690">
        <v>1187</v>
      </c>
      <c r="AD2690">
        <v>615.100000042641</v>
      </c>
      <c r="AE2690">
        <v>100</v>
      </c>
      <c r="AF2690">
        <v>18.500000000000099</v>
      </c>
    </row>
    <row r="2691" spans="27:33">
      <c r="AA2691" t="s">
        <v>954</v>
      </c>
      <c r="AC2691">
        <v>1188</v>
      </c>
      <c r="AD2691">
        <v>615.20000004286896</v>
      </c>
      <c r="AE2691">
        <v>100</v>
      </c>
      <c r="AF2691">
        <v>18.5500000000001</v>
      </c>
    </row>
    <row r="2692" spans="27:33">
      <c r="AA2692" t="s">
        <v>954</v>
      </c>
      <c r="AC2692">
        <v>1189</v>
      </c>
      <c r="AD2692">
        <v>615.30000004309704</v>
      </c>
      <c r="AE2692">
        <v>100</v>
      </c>
      <c r="AF2692">
        <v>18.600000000000101</v>
      </c>
    </row>
    <row r="2693" spans="27:33">
      <c r="AA2693" t="s">
        <v>954</v>
      </c>
      <c r="AC2693">
        <v>1190</v>
      </c>
      <c r="AD2693">
        <v>615.40000004332501</v>
      </c>
      <c r="AE2693">
        <v>100</v>
      </c>
      <c r="AF2693">
        <v>18.650000000000102</v>
      </c>
    </row>
    <row r="2694" spans="27:33">
      <c r="AA2694" t="s">
        <v>954</v>
      </c>
      <c r="AC2694">
        <v>1191</v>
      </c>
      <c r="AD2694">
        <v>615.50000004355297</v>
      </c>
      <c r="AE2694">
        <v>100</v>
      </c>
      <c r="AF2694">
        <v>18.700000000000099</v>
      </c>
    </row>
    <row r="2695" spans="27:33">
      <c r="AA2695" t="s">
        <v>954</v>
      </c>
      <c r="AC2695">
        <v>1192</v>
      </c>
      <c r="AD2695">
        <v>615.60000004378105</v>
      </c>
      <c r="AE2695">
        <v>100</v>
      </c>
      <c r="AF2695">
        <v>18.750000000000099</v>
      </c>
    </row>
    <row r="2696" spans="27:33">
      <c r="AA2696" t="s">
        <v>954</v>
      </c>
      <c r="AC2696">
        <v>1193</v>
      </c>
      <c r="AD2696">
        <v>615.70000004400902</v>
      </c>
      <c r="AE2696">
        <v>100</v>
      </c>
      <c r="AF2696">
        <v>18.8000000000001</v>
      </c>
    </row>
    <row r="2697" spans="27:33">
      <c r="AA2697" t="s">
        <v>954</v>
      </c>
      <c r="AC2697">
        <v>1194</v>
      </c>
      <c r="AD2697">
        <v>615.80000004423698</v>
      </c>
      <c r="AE2697">
        <v>100</v>
      </c>
      <c r="AF2697">
        <v>18.850000000000101</v>
      </c>
      <c r="AG2697">
        <v>1.7000000000000001E-2</v>
      </c>
    </row>
    <row r="2698" spans="27:33">
      <c r="AA2698" t="s">
        <v>954</v>
      </c>
      <c r="AC2698">
        <v>1195</v>
      </c>
      <c r="AD2698">
        <v>615.90000004446495</v>
      </c>
      <c r="AE2698">
        <v>100</v>
      </c>
      <c r="AF2698">
        <v>18.900000000000102</v>
      </c>
    </row>
    <row r="2699" spans="27:33">
      <c r="AA2699" t="s">
        <v>954</v>
      </c>
      <c r="AC2699">
        <v>1196</v>
      </c>
      <c r="AD2699">
        <v>616.00000004469302</v>
      </c>
      <c r="AE2699">
        <v>100</v>
      </c>
      <c r="AF2699">
        <v>18.950000000000099</v>
      </c>
    </row>
    <row r="2700" spans="27:33">
      <c r="AA2700" t="s">
        <v>954</v>
      </c>
      <c r="AC2700">
        <v>1197</v>
      </c>
      <c r="AD2700">
        <v>616.10000004492099</v>
      </c>
      <c r="AE2700">
        <v>100</v>
      </c>
      <c r="AF2700">
        <v>19.000000000000099</v>
      </c>
    </row>
    <row r="2701" spans="27:33">
      <c r="AA2701" t="s">
        <v>954</v>
      </c>
      <c r="AC2701">
        <v>1198</v>
      </c>
      <c r="AD2701">
        <v>616.20000004514895</v>
      </c>
      <c r="AE2701">
        <v>100</v>
      </c>
      <c r="AF2701">
        <v>19.0500000000001</v>
      </c>
    </row>
    <row r="2702" spans="27:33">
      <c r="AA2702" t="s">
        <v>954</v>
      </c>
      <c r="AC2702">
        <v>1199</v>
      </c>
      <c r="AD2702">
        <v>616.30000004537703</v>
      </c>
      <c r="AE2702">
        <v>100</v>
      </c>
      <c r="AF2702">
        <v>19.100000000000101</v>
      </c>
    </row>
    <row r="2703" spans="27:33">
      <c r="AA2703" t="s">
        <v>954</v>
      </c>
      <c r="AC2703">
        <v>1200</v>
      </c>
      <c r="AD2703">
        <v>616.400000045605</v>
      </c>
      <c r="AE2703">
        <v>100</v>
      </c>
      <c r="AF2703">
        <v>19.150000000000102</v>
      </c>
    </row>
    <row r="2704" spans="27:33">
      <c r="AA2704" t="s">
        <v>954</v>
      </c>
      <c r="AC2704">
        <v>1201</v>
      </c>
      <c r="AD2704">
        <v>616.50000004583296</v>
      </c>
      <c r="AE2704">
        <v>100</v>
      </c>
      <c r="AF2704">
        <v>19.200000000000099</v>
      </c>
    </row>
    <row r="2705" spans="27:32">
      <c r="AA2705" t="s">
        <v>954</v>
      </c>
      <c r="AC2705">
        <v>1202</v>
      </c>
      <c r="AD2705">
        <v>616.60000004606104</v>
      </c>
      <c r="AE2705">
        <v>100</v>
      </c>
      <c r="AF2705">
        <v>19.250000000000099</v>
      </c>
    </row>
    <row r="2706" spans="27:32">
      <c r="AA2706" t="s">
        <v>954</v>
      </c>
      <c r="AC2706">
        <v>1203</v>
      </c>
      <c r="AD2706">
        <v>616.70000004628901</v>
      </c>
      <c r="AE2706">
        <v>100</v>
      </c>
      <c r="AF2706">
        <v>19.3000000000001</v>
      </c>
    </row>
    <row r="2707" spans="27:32">
      <c r="AA2707" t="s">
        <v>954</v>
      </c>
      <c r="AC2707">
        <v>1204</v>
      </c>
      <c r="AD2707">
        <v>616.80000004651697</v>
      </c>
      <c r="AE2707">
        <v>100</v>
      </c>
      <c r="AF2707">
        <v>19.350000000000101</v>
      </c>
    </row>
    <row r="2708" spans="27:32">
      <c r="AA2708" t="s">
        <v>954</v>
      </c>
      <c r="AC2708">
        <v>1205</v>
      </c>
      <c r="AD2708">
        <v>616.90000004674505</v>
      </c>
      <c r="AE2708">
        <v>100</v>
      </c>
      <c r="AF2708">
        <v>19.400000000000102</v>
      </c>
    </row>
    <row r="2709" spans="27:32">
      <c r="AA2709" t="s">
        <v>954</v>
      </c>
      <c r="AC2709">
        <v>1206</v>
      </c>
      <c r="AD2709">
        <v>617.00000004697301</v>
      </c>
      <c r="AE2709">
        <v>100</v>
      </c>
      <c r="AF2709">
        <v>19.450000000000099</v>
      </c>
    </row>
    <row r="2710" spans="27:32">
      <c r="AA2710" t="s">
        <v>954</v>
      </c>
      <c r="AC2710">
        <v>1207</v>
      </c>
      <c r="AD2710">
        <v>617.10000004720098</v>
      </c>
      <c r="AE2710">
        <v>100</v>
      </c>
      <c r="AF2710">
        <v>19.500000000000099</v>
      </c>
    </row>
    <row r="2711" spans="27:32">
      <c r="AA2711" t="s">
        <v>954</v>
      </c>
      <c r="AC2711">
        <v>1208</v>
      </c>
      <c r="AD2711">
        <v>617.20000004742894</v>
      </c>
      <c r="AE2711">
        <v>100</v>
      </c>
      <c r="AF2711">
        <v>19.5500000000001</v>
      </c>
    </row>
    <row r="2712" spans="27:32">
      <c r="AA2712" t="s">
        <v>954</v>
      </c>
      <c r="AC2712">
        <v>1209</v>
      </c>
      <c r="AD2712">
        <v>617.30000004765702</v>
      </c>
      <c r="AE2712">
        <v>100</v>
      </c>
      <c r="AF2712">
        <v>19.600000000000101</v>
      </c>
    </row>
    <row r="2713" spans="27:32">
      <c r="AA2713" t="s">
        <v>954</v>
      </c>
      <c r="AC2713">
        <v>1210</v>
      </c>
      <c r="AD2713">
        <v>617.40000004788499</v>
      </c>
      <c r="AE2713">
        <v>100</v>
      </c>
      <c r="AF2713">
        <v>19.650000000000102</v>
      </c>
    </row>
    <row r="2714" spans="27:32">
      <c r="AA2714" t="s">
        <v>954</v>
      </c>
      <c r="AC2714">
        <v>1211</v>
      </c>
      <c r="AD2714">
        <v>617.50000004811295</v>
      </c>
      <c r="AE2714">
        <v>100</v>
      </c>
      <c r="AF2714">
        <v>19.700000000000099</v>
      </c>
    </row>
    <row r="2715" spans="27:32">
      <c r="AA2715" t="s">
        <v>954</v>
      </c>
      <c r="AC2715">
        <v>1212</v>
      </c>
      <c r="AD2715">
        <v>617.60000004834103</v>
      </c>
      <c r="AE2715">
        <v>100</v>
      </c>
      <c r="AF2715">
        <v>19.750000000000099</v>
      </c>
    </row>
    <row r="2716" spans="27:32">
      <c r="AA2716" t="s">
        <v>954</v>
      </c>
      <c r="AC2716">
        <v>1213</v>
      </c>
      <c r="AD2716">
        <v>617.700000048569</v>
      </c>
      <c r="AE2716">
        <v>100</v>
      </c>
      <c r="AF2716">
        <v>19.8000000000001</v>
      </c>
    </row>
    <row r="2717" spans="27:32">
      <c r="AA2717" t="s">
        <v>954</v>
      </c>
      <c r="AC2717">
        <v>1214</v>
      </c>
      <c r="AD2717">
        <v>617.80000004879696</v>
      </c>
      <c r="AE2717">
        <v>100</v>
      </c>
      <c r="AF2717">
        <v>19.850000000000101</v>
      </c>
    </row>
    <row r="2718" spans="27:32">
      <c r="AA2718" t="s">
        <v>954</v>
      </c>
      <c r="AC2718">
        <v>1215</v>
      </c>
      <c r="AD2718">
        <v>617.90000004902402</v>
      </c>
      <c r="AE2718">
        <v>100</v>
      </c>
      <c r="AF2718">
        <v>19.900000000000102</v>
      </c>
    </row>
    <row r="2719" spans="27:32">
      <c r="AA2719" t="s">
        <v>954</v>
      </c>
      <c r="AC2719">
        <v>1216</v>
      </c>
      <c r="AD2719">
        <v>618.00000004925198</v>
      </c>
      <c r="AE2719">
        <v>100</v>
      </c>
      <c r="AF2719">
        <v>19.950000000000099</v>
      </c>
    </row>
    <row r="2720" spans="27:32">
      <c r="AA2720" t="s">
        <v>954</v>
      </c>
      <c r="AC2720">
        <v>1217</v>
      </c>
      <c r="AD2720">
        <v>618.10000004947995</v>
      </c>
      <c r="AE2720">
        <v>100</v>
      </c>
      <c r="AF2720">
        <v>20.000000000000099</v>
      </c>
    </row>
    <row r="2721" spans="27:32">
      <c r="AA2721" t="s">
        <v>954</v>
      </c>
      <c r="AC2721">
        <v>1218</v>
      </c>
      <c r="AD2721">
        <v>618.20000004970802</v>
      </c>
      <c r="AE2721">
        <v>100</v>
      </c>
      <c r="AF2721">
        <v>20.0500000000001</v>
      </c>
    </row>
    <row r="2722" spans="27:32">
      <c r="AA2722" t="s">
        <v>954</v>
      </c>
      <c r="AC2722">
        <v>1219</v>
      </c>
      <c r="AD2722">
        <v>618.30000004993599</v>
      </c>
      <c r="AE2722">
        <v>100</v>
      </c>
      <c r="AF2722">
        <v>20.100000000000101</v>
      </c>
    </row>
    <row r="2723" spans="27:32">
      <c r="AA2723" t="s">
        <v>954</v>
      </c>
      <c r="AC2723">
        <v>1220</v>
      </c>
      <c r="AD2723">
        <v>618.40000005016395</v>
      </c>
      <c r="AE2723">
        <v>100</v>
      </c>
      <c r="AF2723">
        <v>20.150000000000102</v>
      </c>
    </row>
    <row r="2724" spans="27:32">
      <c r="AA2724" t="s">
        <v>954</v>
      </c>
      <c r="AC2724">
        <v>1221</v>
      </c>
      <c r="AD2724">
        <v>618.50000005039203</v>
      </c>
      <c r="AE2724">
        <v>100</v>
      </c>
      <c r="AF2724">
        <v>20.200000000000099</v>
      </c>
    </row>
    <row r="2725" spans="27:32">
      <c r="AA2725" t="s">
        <v>954</v>
      </c>
      <c r="AC2725">
        <v>1222</v>
      </c>
      <c r="AD2725">
        <v>618.60000005062</v>
      </c>
      <c r="AE2725">
        <v>100</v>
      </c>
      <c r="AF2725">
        <v>20.250000000000099</v>
      </c>
    </row>
    <row r="2726" spans="27:32">
      <c r="AA2726" t="s">
        <v>954</v>
      </c>
      <c r="AC2726">
        <v>1223</v>
      </c>
      <c r="AD2726">
        <v>618.70000005084796</v>
      </c>
      <c r="AE2726">
        <v>100</v>
      </c>
      <c r="AF2726">
        <v>20.3000000000001</v>
      </c>
    </row>
    <row r="2727" spans="27:32">
      <c r="AA2727" t="s">
        <v>954</v>
      </c>
      <c r="AC2727">
        <v>1224</v>
      </c>
      <c r="AD2727">
        <v>618.80000005107604</v>
      </c>
      <c r="AE2727">
        <v>100</v>
      </c>
      <c r="AF2727">
        <v>20.3500000000002</v>
      </c>
    </row>
    <row r="2728" spans="27:32">
      <c r="AA2728" t="s">
        <v>954</v>
      </c>
      <c r="AC2728">
        <v>1225</v>
      </c>
      <c r="AD2728">
        <v>618.900000051304</v>
      </c>
      <c r="AE2728">
        <v>100</v>
      </c>
      <c r="AF2728">
        <v>20.400000000000102</v>
      </c>
    </row>
    <row r="2729" spans="27:32">
      <c r="AA2729" t="s">
        <v>954</v>
      </c>
      <c r="AC2729">
        <v>1226</v>
      </c>
      <c r="AD2729">
        <v>619.00000005153197</v>
      </c>
      <c r="AE2729">
        <v>100</v>
      </c>
      <c r="AF2729">
        <v>20.450000000000099</v>
      </c>
    </row>
    <row r="2730" spans="27:32">
      <c r="AA2730" t="s">
        <v>954</v>
      </c>
      <c r="AC2730">
        <v>1227</v>
      </c>
      <c r="AD2730">
        <v>619.10000005176005</v>
      </c>
      <c r="AE2730">
        <v>100</v>
      </c>
      <c r="AF2730">
        <v>20.500000000000099</v>
      </c>
    </row>
    <row r="2731" spans="27:32">
      <c r="AA2731" t="s">
        <v>954</v>
      </c>
      <c r="AC2731">
        <v>1228</v>
      </c>
      <c r="AD2731">
        <v>619.20000005198801</v>
      </c>
      <c r="AE2731">
        <v>100</v>
      </c>
      <c r="AF2731">
        <v>20.5500000000001</v>
      </c>
    </row>
    <row r="2732" spans="27:32">
      <c r="AA2732" t="s">
        <v>954</v>
      </c>
      <c r="AC2732">
        <v>1229</v>
      </c>
      <c r="AD2732">
        <v>619.30000005221598</v>
      </c>
      <c r="AE2732">
        <v>100</v>
      </c>
      <c r="AF2732">
        <v>20.6000000000002</v>
      </c>
    </row>
    <row r="2733" spans="27:32">
      <c r="AA2733" t="s">
        <v>954</v>
      </c>
      <c r="AC2733">
        <v>1230</v>
      </c>
      <c r="AD2733">
        <v>619.40000005244406</v>
      </c>
      <c r="AE2733">
        <v>100</v>
      </c>
      <c r="AF2733">
        <v>20.650000000000102</v>
      </c>
    </row>
    <row r="2734" spans="27:32">
      <c r="AA2734" t="s">
        <v>954</v>
      </c>
      <c r="AC2734">
        <v>1231</v>
      </c>
      <c r="AD2734">
        <v>619.50000005267202</v>
      </c>
      <c r="AE2734">
        <v>100</v>
      </c>
      <c r="AF2734">
        <v>20.700000000000099</v>
      </c>
    </row>
    <row r="2735" spans="27:32">
      <c r="AA2735" t="s">
        <v>954</v>
      </c>
      <c r="AC2735">
        <v>1232</v>
      </c>
      <c r="AD2735">
        <v>619.60000005289999</v>
      </c>
      <c r="AE2735">
        <v>100</v>
      </c>
      <c r="AF2735">
        <v>20.750000000000099</v>
      </c>
    </row>
    <row r="2736" spans="27:32">
      <c r="AA2736" t="s">
        <v>954</v>
      </c>
      <c r="AC2736">
        <v>1233</v>
      </c>
      <c r="AD2736">
        <v>619.70000005312795</v>
      </c>
      <c r="AE2736">
        <v>100</v>
      </c>
      <c r="AF2736">
        <v>20.8000000000001</v>
      </c>
    </row>
    <row r="2737" spans="27:32">
      <c r="AA2737" t="s">
        <v>954</v>
      </c>
      <c r="AC2737">
        <v>1234</v>
      </c>
      <c r="AD2737">
        <v>619.80000005335603</v>
      </c>
      <c r="AE2737">
        <v>100</v>
      </c>
      <c r="AF2737">
        <v>20.8500000000002</v>
      </c>
    </row>
    <row r="2738" spans="27:32">
      <c r="AA2738" t="s">
        <v>954</v>
      </c>
      <c r="AC2738">
        <v>1235</v>
      </c>
      <c r="AD2738">
        <v>619.90000005358399</v>
      </c>
      <c r="AE2738">
        <v>100</v>
      </c>
      <c r="AF2738">
        <v>20.900000000000201</v>
      </c>
    </row>
    <row r="2739" spans="27:32">
      <c r="AA2739" t="s">
        <v>954</v>
      </c>
      <c r="AC2739">
        <v>1236</v>
      </c>
      <c r="AD2739">
        <v>620.00000005381196</v>
      </c>
      <c r="AE2739">
        <v>100</v>
      </c>
      <c r="AF2739">
        <v>20.950000000000198</v>
      </c>
    </row>
    <row r="2740" spans="27:32">
      <c r="AA2740" t="s">
        <v>954</v>
      </c>
      <c r="AC2740">
        <v>1237</v>
      </c>
      <c r="AD2740">
        <v>620.10000005404004</v>
      </c>
      <c r="AE2740">
        <v>100</v>
      </c>
      <c r="AF2740">
        <v>21.000000000000199</v>
      </c>
    </row>
    <row r="2741" spans="27:32">
      <c r="AA2741" t="s">
        <v>954</v>
      </c>
      <c r="AC2741">
        <v>1238</v>
      </c>
      <c r="AD2741">
        <v>620.200000054268</v>
      </c>
      <c r="AE2741">
        <v>100</v>
      </c>
      <c r="AF2741">
        <v>21.0500000000002</v>
      </c>
    </row>
    <row r="2742" spans="27:32">
      <c r="AA2742" t="s">
        <v>954</v>
      </c>
      <c r="AC2742">
        <v>1239</v>
      </c>
      <c r="AD2742">
        <v>620.30000005449597</v>
      </c>
      <c r="AE2742">
        <v>100</v>
      </c>
      <c r="AF2742">
        <v>21.1000000000002</v>
      </c>
    </row>
    <row r="2743" spans="27:32">
      <c r="AA2743" t="s">
        <v>954</v>
      </c>
      <c r="AC2743">
        <v>1240</v>
      </c>
      <c r="AD2743">
        <v>620.40000005472405</v>
      </c>
      <c r="AE2743">
        <v>100</v>
      </c>
      <c r="AF2743">
        <v>21.150000000000201</v>
      </c>
    </row>
    <row r="2744" spans="27:32">
      <c r="AA2744" t="s">
        <v>954</v>
      </c>
      <c r="AC2744">
        <v>1241</v>
      </c>
      <c r="AD2744">
        <v>620.50000005495201</v>
      </c>
      <c r="AE2744">
        <v>100</v>
      </c>
      <c r="AF2744">
        <v>21.200000000000198</v>
      </c>
    </row>
    <row r="2745" spans="27:32">
      <c r="AA2745" t="s">
        <v>954</v>
      </c>
      <c r="AC2745">
        <v>1242</v>
      </c>
      <c r="AD2745">
        <v>620.60000005517998</v>
      </c>
      <c r="AE2745">
        <v>100</v>
      </c>
      <c r="AF2745">
        <v>21.250000000000199</v>
      </c>
    </row>
    <row r="2746" spans="27:32">
      <c r="AA2746" t="s">
        <v>954</v>
      </c>
      <c r="AC2746">
        <v>1243</v>
      </c>
      <c r="AD2746">
        <v>620.70000005540703</v>
      </c>
      <c r="AE2746">
        <v>100</v>
      </c>
      <c r="AF2746">
        <v>21.3000000000002</v>
      </c>
    </row>
    <row r="2747" spans="27:32">
      <c r="AA2747" t="s">
        <v>954</v>
      </c>
      <c r="AC2747">
        <v>1244</v>
      </c>
      <c r="AD2747">
        <v>620.800000055635</v>
      </c>
      <c r="AE2747">
        <v>100</v>
      </c>
      <c r="AF2747">
        <v>21.3500000000002</v>
      </c>
    </row>
    <row r="2748" spans="27:32">
      <c r="AA2748" t="s">
        <v>954</v>
      </c>
      <c r="AC2748">
        <v>1245</v>
      </c>
      <c r="AD2748">
        <v>620.90000005586296</v>
      </c>
      <c r="AE2748">
        <v>100</v>
      </c>
      <c r="AF2748">
        <v>21.400000000000201</v>
      </c>
    </row>
    <row r="2749" spans="27:32">
      <c r="AA2749" t="s">
        <v>954</v>
      </c>
      <c r="AC2749">
        <v>1246</v>
      </c>
      <c r="AD2749">
        <v>621.00000005609104</v>
      </c>
      <c r="AE2749">
        <v>100</v>
      </c>
      <c r="AF2749">
        <v>21.450000000000198</v>
      </c>
    </row>
    <row r="2750" spans="27:32">
      <c r="AA2750" t="s">
        <v>954</v>
      </c>
      <c r="AC2750">
        <v>1247</v>
      </c>
      <c r="AD2750">
        <v>621.100000056319</v>
      </c>
      <c r="AE2750">
        <v>100</v>
      </c>
      <c r="AF2750">
        <v>21.500000000000199</v>
      </c>
    </row>
    <row r="2751" spans="27:32">
      <c r="AA2751" t="s">
        <v>954</v>
      </c>
      <c r="AC2751">
        <v>1248</v>
      </c>
      <c r="AD2751">
        <v>621.20000005654697</v>
      </c>
      <c r="AE2751">
        <v>100</v>
      </c>
      <c r="AF2751">
        <v>21.5500000000002</v>
      </c>
    </row>
    <row r="2752" spans="27:32">
      <c r="AA2752" t="s">
        <v>954</v>
      </c>
      <c r="AC2752">
        <v>1249</v>
      </c>
      <c r="AD2752">
        <v>621.30000005677505</v>
      </c>
      <c r="AE2752">
        <v>100</v>
      </c>
      <c r="AF2752">
        <v>21.6000000000002</v>
      </c>
    </row>
    <row r="2753" spans="27:32">
      <c r="AA2753" t="s">
        <v>954</v>
      </c>
      <c r="AC2753">
        <v>1250</v>
      </c>
      <c r="AD2753">
        <v>621.40000005700301</v>
      </c>
      <c r="AE2753">
        <v>100</v>
      </c>
      <c r="AF2753">
        <v>21.650000000000201</v>
      </c>
    </row>
    <row r="2754" spans="27:32">
      <c r="AA2754" t="s">
        <v>954</v>
      </c>
      <c r="AC2754">
        <v>1251</v>
      </c>
      <c r="AD2754">
        <v>621.50000005723098</v>
      </c>
      <c r="AE2754">
        <v>100</v>
      </c>
      <c r="AF2754">
        <v>21.700000000000198</v>
      </c>
    </row>
    <row r="2755" spans="27:32">
      <c r="AA2755" t="s">
        <v>954</v>
      </c>
      <c r="AC2755">
        <v>1252</v>
      </c>
      <c r="AD2755">
        <v>621.60000005745906</v>
      </c>
      <c r="AE2755">
        <v>100</v>
      </c>
      <c r="AF2755">
        <v>21.750000000000199</v>
      </c>
    </row>
    <row r="2756" spans="27:32">
      <c r="AA2756" t="s">
        <v>954</v>
      </c>
      <c r="AC2756">
        <v>1253</v>
      </c>
      <c r="AD2756">
        <v>621.70000005768702</v>
      </c>
      <c r="AE2756">
        <v>100</v>
      </c>
      <c r="AF2756">
        <v>21.8000000000002</v>
      </c>
    </row>
    <row r="2757" spans="27:32">
      <c r="AA2757" t="s">
        <v>954</v>
      </c>
      <c r="AC2757">
        <v>1254</v>
      </c>
      <c r="AD2757">
        <v>621.80000005791499</v>
      </c>
      <c r="AE2757">
        <v>100</v>
      </c>
      <c r="AF2757">
        <v>21.8500000000002</v>
      </c>
    </row>
    <row r="2758" spans="27:32">
      <c r="AA2758" t="s">
        <v>954</v>
      </c>
      <c r="AC2758">
        <v>1255</v>
      </c>
      <c r="AD2758">
        <v>621.90000005814295</v>
      </c>
      <c r="AE2758">
        <v>100</v>
      </c>
      <c r="AF2758">
        <v>21.900000000000201</v>
      </c>
    </row>
    <row r="2759" spans="27:32">
      <c r="AA2759" t="s">
        <v>954</v>
      </c>
      <c r="AC2759">
        <v>1256</v>
      </c>
      <c r="AD2759">
        <v>622.00000005837103</v>
      </c>
      <c r="AE2759">
        <v>100</v>
      </c>
      <c r="AF2759">
        <v>21.950000000000198</v>
      </c>
    </row>
    <row r="2760" spans="27:32">
      <c r="AA2760" t="s">
        <v>954</v>
      </c>
      <c r="AC2760">
        <v>1257</v>
      </c>
      <c r="AD2760">
        <v>622.10000005859899</v>
      </c>
      <c r="AE2760">
        <v>100</v>
      </c>
      <c r="AF2760">
        <v>22.000000000000199</v>
      </c>
    </row>
    <row r="2761" spans="27:32">
      <c r="AA2761" t="s">
        <v>954</v>
      </c>
      <c r="AC2761">
        <v>1258</v>
      </c>
      <c r="AD2761">
        <v>622.20000005882696</v>
      </c>
      <c r="AE2761">
        <v>100</v>
      </c>
      <c r="AF2761">
        <v>21.950000000000198</v>
      </c>
    </row>
    <row r="2762" spans="27:32">
      <c r="AA2762" t="s">
        <v>954</v>
      </c>
      <c r="AC2762">
        <v>1259</v>
      </c>
      <c r="AD2762">
        <v>622.30000005905504</v>
      </c>
      <c r="AE2762">
        <v>100</v>
      </c>
      <c r="AF2762">
        <v>21.900000000000201</v>
      </c>
    </row>
    <row r="2763" spans="27:32">
      <c r="AA2763" t="s">
        <v>954</v>
      </c>
      <c r="AC2763">
        <v>1260</v>
      </c>
      <c r="AD2763">
        <v>622.400000059283</v>
      </c>
      <c r="AE2763">
        <v>100</v>
      </c>
      <c r="AF2763">
        <v>21.8500000000002</v>
      </c>
    </row>
    <row r="2764" spans="27:32">
      <c r="AA2764" t="s">
        <v>954</v>
      </c>
      <c r="AC2764">
        <v>1261</v>
      </c>
      <c r="AD2764">
        <v>622.50000005951097</v>
      </c>
      <c r="AE2764">
        <v>100</v>
      </c>
      <c r="AF2764">
        <v>21.8000000000002</v>
      </c>
    </row>
    <row r="2765" spans="27:32">
      <c r="AA2765" t="s">
        <v>954</v>
      </c>
      <c r="AC2765">
        <v>1262</v>
      </c>
      <c r="AD2765">
        <v>622.60000005973905</v>
      </c>
      <c r="AE2765">
        <v>100</v>
      </c>
      <c r="AF2765">
        <v>21.750000000000199</v>
      </c>
    </row>
    <row r="2766" spans="27:32">
      <c r="AA2766" t="s">
        <v>954</v>
      </c>
      <c r="AC2766">
        <v>1263</v>
      </c>
      <c r="AD2766">
        <v>622.70000005996701</v>
      </c>
      <c r="AE2766">
        <v>100</v>
      </c>
      <c r="AF2766">
        <v>21.700000000000198</v>
      </c>
    </row>
    <row r="2767" spans="27:32">
      <c r="AA2767" t="s">
        <v>954</v>
      </c>
      <c r="AC2767">
        <v>1264</v>
      </c>
      <c r="AD2767">
        <v>622.80000006019498</v>
      </c>
      <c r="AE2767">
        <v>100</v>
      </c>
      <c r="AF2767">
        <v>21.650000000000201</v>
      </c>
    </row>
    <row r="2768" spans="27:32">
      <c r="AA2768" t="s">
        <v>954</v>
      </c>
      <c r="AC2768">
        <v>1265</v>
      </c>
      <c r="AD2768">
        <v>622.90000006042305</v>
      </c>
      <c r="AE2768">
        <v>100</v>
      </c>
      <c r="AF2768">
        <v>21.6000000000002</v>
      </c>
    </row>
    <row r="2769" spans="27:32">
      <c r="AA2769" t="s">
        <v>954</v>
      </c>
      <c r="AC2769">
        <v>1266</v>
      </c>
      <c r="AD2769">
        <v>623.00000006065102</v>
      </c>
      <c r="AE2769">
        <v>100</v>
      </c>
      <c r="AF2769">
        <v>21.5500000000002</v>
      </c>
    </row>
    <row r="2770" spans="27:32">
      <c r="AA2770" t="s">
        <v>954</v>
      </c>
      <c r="AC2770">
        <v>1267</v>
      </c>
      <c r="AD2770">
        <v>623.10000006087898</v>
      </c>
      <c r="AE2770">
        <v>100</v>
      </c>
      <c r="AF2770">
        <v>21.500000000000199</v>
      </c>
    </row>
    <row r="2771" spans="27:32">
      <c r="AA2771" t="s">
        <v>954</v>
      </c>
      <c r="AC2771">
        <v>1268</v>
      </c>
      <c r="AD2771">
        <v>623.20000006110695</v>
      </c>
      <c r="AE2771">
        <v>100</v>
      </c>
      <c r="AF2771">
        <v>21.450000000000198</v>
      </c>
    </row>
    <row r="2772" spans="27:32">
      <c r="AA2772" t="s">
        <v>954</v>
      </c>
      <c r="AC2772">
        <v>1269</v>
      </c>
      <c r="AD2772">
        <v>623.30000006133503</v>
      </c>
      <c r="AE2772">
        <v>100</v>
      </c>
      <c r="AF2772">
        <v>21.400000000000201</v>
      </c>
    </row>
    <row r="2773" spans="27:32">
      <c r="AA2773" t="s">
        <v>954</v>
      </c>
      <c r="AC2773">
        <v>1270</v>
      </c>
      <c r="AD2773">
        <v>623.40000006156299</v>
      </c>
      <c r="AE2773">
        <v>100</v>
      </c>
      <c r="AF2773">
        <v>21.3500000000002</v>
      </c>
    </row>
    <row r="2774" spans="27:32">
      <c r="AA2774" t="s">
        <v>954</v>
      </c>
      <c r="AC2774">
        <v>1271</v>
      </c>
      <c r="AD2774">
        <v>623.50000006179096</v>
      </c>
      <c r="AE2774">
        <v>100</v>
      </c>
      <c r="AF2774">
        <v>21.3000000000002</v>
      </c>
    </row>
    <row r="2775" spans="27:32">
      <c r="AA2775" t="s">
        <v>954</v>
      </c>
      <c r="AC2775">
        <v>1272</v>
      </c>
      <c r="AD2775">
        <v>623.60000006201801</v>
      </c>
      <c r="AE2775">
        <v>100</v>
      </c>
      <c r="AF2775">
        <v>21.250000000000199</v>
      </c>
    </row>
    <row r="2776" spans="27:32">
      <c r="AA2776" t="s">
        <v>954</v>
      </c>
      <c r="AC2776">
        <v>1273</v>
      </c>
      <c r="AD2776">
        <v>623.70000006224598</v>
      </c>
      <c r="AE2776">
        <v>100</v>
      </c>
      <c r="AF2776">
        <v>21.200000000000198</v>
      </c>
    </row>
    <row r="2777" spans="27:32">
      <c r="AA2777" t="s">
        <v>954</v>
      </c>
      <c r="AC2777">
        <v>1274</v>
      </c>
      <c r="AD2777">
        <v>623.80000006247406</v>
      </c>
      <c r="AE2777">
        <v>100</v>
      </c>
      <c r="AF2777">
        <v>21.150000000000201</v>
      </c>
    </row>
    <row r="2778" spans="27:32">
      <c r="AA2778" t="s">
        <v>954</v>
      </c>
      <c r="AC2778">
        <v>1275</v>
      </c>
      <c r="AD2778">
        <v>623.90000006270202</v>
      </c>
      <c r="AE2778">
        <v>100</v>
      </c>
      <c r="AF2778">
        <v>21.1000000000002</v>
      </c>
    </row>
    <row r="2779" spans="27:32">
      <c r="AA2779" t="s">
        <v>954</v>
      </c>
      <c r="AC2779">
        <v>1276</v>
      </c>
      <c r="AD2779">
        <v>624.00000006292998</v>
      </c>
      <c r="AE2779">
        <v>100</v>
      </c>
      <c r="AF2779">
        <v>21.0500000000002</v>
      </c>
    </row>
    <row r="2780" spans="27:32">
      <c r="AA2780" t="s">
        <v>954</v>
      </c>
      <c r="AC2780">
        <v>1277</v>
      </c>
      <c r="AD2780">
        <v>624.10000006315795</v>
      </c>
      <c r="AE2780">
        <v>100</v>
      </c>
      <c r="AF2780">
        <v>21.000000000000199</v>
      </c>
    </row>
    <row r="2781" spans="27:32">
      <c r="AA2781" t="s">
        <v>954</v>
      </c>
      <c r="AC2781">
        <v>1278</v>
      </c>
      <c r="AD2781">
        <v>624.20000006338603</v>
      </c>
      <c r="AE2781">
        <v>100</v>
      </c>
      <c r="AF2781">
        <v>20.950000000000198</v>
      </c>
    </row>
    <row r="2782" spans="27:32">
      <c r="AA2782" t="s">
        <v>954</v>
      </c>
      <c r="AC2782">
        <v>1279</v>
      </c>
      <c r="AD2782">
        <v>624.30000006361399</v>
      </c>
      <c r="AE2782">
        <v>100</v>
      </c>
      <c r="AF2782">
        <v>20.900000000000201</v>
      </c>
    </row>
    <row r="2783" spans="27:32">
      <c r="AA2783" t="s">
        <v>954</v>
      </c>
      <c r="AC2783">
        <v>1280</v>
      </c>
      <c r="AD2783">
        <v>624.40000006384196</v>
      </c>
      <c r="AE2783">
        <v>100</v>
      </c>
      <c r="AF2783">
        <v>20.8500000000002</v>
      </c>
    </row>
    <row r="2784" spans="27:32">
      <c r="AA2784" t="s">
        <v>954</v>
      </c>
      <c r="AC2784">
        <v>1281</v>
      </c>
      <c r="AD2784">
        <v>624.50000006407004</v>
      </c>
      <c r="AE2784">
        <v>100</v>
      </c>
      <c r="AF2784">
        <v>20.8000000000002</v>
      </c>
    </row>
    <row r="2785" spans="27:33">
      <c r="AA2785" t="s">
        <v>954</v>
      </c>
      <c r="AC2785">
        <v>1282</v>
      </c>
      <c r="AD2785">
        <v>624.600000064298</v>
      </c>
      <c r="AE2785">
        <v>100</v>
      </c>
      <c r="AF2785">
        <v>20.750000000000199</v>
      </c>
    </row>
    <row r="2786" spans="27:33">
      <c r="AA2786" t="s">
        <v>954</v>
      </c>
      <c r="AC2786">
        <v>1283</v>
      </c>
      <c r="AD2786">
        <v>624.70000006452597</v>
      </c>
      <c r="AE2786">
        <v>100</v>
      </c>
      <c r="AF2786">
        <v>20.700000000000198</v>
      </c>
    </row>
    <row r="2787" spans="27:33">
      <c r="AA2787" t="s">
        <v>954</v>
      </c>
      <c r="AC2787">
        <v>1284</v>
      </c>
      <c r="AD2787">
        <v>624.80000006475404</v>
      </c>
      <c r="AE2787">
        <v>100</v>
      </c>
      <c r="AF2787">
        <v>20.650000000000201</v>
      </c>
    </row>
    <row r="2788" spans="27:33">
      <c r="AA2788" t="s">
        <v>954</v>
      </c>
      <c r="AC2788">
        <v>1285</v>
      </c>
      <c r="AD2788">
        <v>624.90000006498201</v>
      </c>
      <c r="AE2788">
        <v>100</v>
      </c>
      <c r="AF2788">
        <v>20.6000000000002</v>
      </c>
    </row>
    <row r="2789" spans="27:33">
      <c r="AA2789" t="s">
        <v>954</v>
      </c>
      <c r="AC2789">
        <v>1286</v>
      </c>
      <c r="AD2789">
        <v>625.00000006520997</v>
      </c>
      <c r="AE2789">
        <v>100</v>
      </c>
      <c r="AF2789">
        <v>20.5500000000002</v>
      </c>
    </row>
    <row r="2790" spans="27:33">
      <c r="AA2790" t="s">
        <v>954</v>
      </c>
      <c r="AC2790">
        <v>1287</v>
      </c>
      <c r="AD2790">
        <v>625.10000006543805</v>
      </c>
      <c r="AE2790">
        <v>100</v>
      </c>
      <c r="AF2790">
        <v>20.500000000000199</v>
      </c>
    </row>
    <row r="2791" spans="27:33">
      <c r="AA2791" t="s">
        <v>954</v>
      </c>
      <c r="AC2791">
        <v>1288</v>
      </c>
      <c r="AD2791">
        <v>625.20000006566602</v>
      </c>
      <c r="AE2791">
        <v>100</v>
      </c>
      <c r="AF2791">
        <v>20.450000000000198</v>
      </c>
    </row>
    <row r="2792" spans="27:33">
      <c r="AA2792" t="s">
        <v>954</v>
      </c>
      <c r="AC2792">
        <v>1289</v>
      </c>
      <c r="AD2792">
        <v>625.30000006589398</v>
      </c>
      <c r="AE2792">
        <v>100</v>
      </c>
      <c r="AF2792">
        <v>20.400000000000201</v>
      </c>
    </row>
    <row r="2793" spans="27:33">
      <c r="AA2793" t="s">
        <v>954</v>
      </c>
      <c r="AC2793">
        <v>1290</v>
      </c>
      <c r="AD2793">
        <v>625.40000006612195</v>
      </c>
      <c r="AE2793">
        <v>100</v>
      </c>
      <c r="AF2793">
        <v>20.3500000000002</v>
      </c>
    </row>
    <row r="2794" spans="27:33">
      <c r="AA2794" t="s">
        <v>954</v>
      </c>
      <c r="AC2794">
        <v>1291</v>
      </c>
      <c r="AD2794">
        <v>625.50000006635003</v>
      </c>
      <c r="AE2794">
        <v>100</v>
      </c>
      <c r="AF2794">
        <v>20.3000000000002</v>
      </c>
    </row>
    <row r="2795" spans="27:33">
      <c r="AA2795" t="s">
        <v>954</v>
      </c>
      <c r="AC2795">
        <v>1292</v>
      </c>
      <c r="AD2795">
        <v>625.60000006657799</v>
      </c>
      <c r="AE2795">
        <v>100</v>
      </c>
      <c r="AF2795">
        <v>20.250000000000199</v>
      </c>
    </row>
    <row r="2796" spans="27:33">
      <c r="AA2796" t="s">
        <v>954</v>
      </c>
      <c r="AC2796">
        <v>1293</v>
      </c>
      <c r="AD2796">
        <v>625.70000006680596</v>
      </c>
      <c r="AE2796">
        <v>100</v>
      </c>
      <c r="AF2796">
        <v>20.200000000000198</v>
      </c>
    </row>
    <row r="2797" spans="27:33">
      <c r="AA2797" t="s">
        <v>954</v>
      </c>
      <c r="AC2797">
        <v>1294</v>
      </c>
      <c r="AD2797">
        <v>625.80000006703403</v>
      </c>
      <c r="AE2797">
        <v>100</v>
      </c>
      <c r="AF2797">
        <v>20.150000000000201</v>
      </c>
      <c r="AG2797">
        <v>1.7000000000000001E-2</v>
      </c>
    </row>
    <row r="2798" spans="27:33">
      <c r="AA2798" t="s">
        <v>954</v>
      </c>
      <c r="AC2798">
        <v>1295</v>
      </c>
      <c r="AD2798">
        <v>625.900000067262</v>
      </c>
      <c r="AE2798">
        <v>100</v>
      </c>
      <c r="AF2798">
        <v>20.1000000000002</v>
      </c>
    </row>
    <row r="2799" spans="27:33">
      <c r="AA2799" t="s">
        <v>954</v>
      </c>
      <c r="AC2799">
        <v>1296</v>
      </c>
      <c r="AD2799">
        <v>626.00000006748996</v>
      </c>
      <c r="AE2799">
        <v>100</v>
      </c>
      <c r="AF2799">
        <v>20.0500000000002</v>
      </c>
    </row>
    <row r="2800" spans="27:33">
      <c r="AA2800" t="s">
        <v>954</v>
      </c>
      <c r="AC2800">
        <v>1297</v>
      </c>
      <c r="AD2800">
        <v>626.10000006771804</v>
      </c>
      <c r="AE2800">
        <v>100</v>
      </c>
      <c r="AF2800">
        <v>20.000000000000199</v>
      </c>
    </row>
    <row r="2801" spans="27:32">
      <c r="AA2801" t="s">
        <v>954</v>
      </c>
      <c r="AC2801">
        <v>1298</v>
      </c>
      <c r="AD2801">
        <v>626.20000006794601</v>
      </c>
      <c r="AE2801">
        <v>100</v>
      </c>
      <c r="AF2801">
        <v>19.950000000000198</v>
      </c>
    </row>
    <row r="2802" spans="27:32">
      <c r="AA2802" t="s">
        <v>954</v>
      </c>
      <c r="AC2802">
        <v>1299</v>
      </c>
      <c r="AD2802">
        <v>626.30000006817397</v>
      </c>
      <c r="AE2802">
        <v>100</v>
      </c>
      <c r="AF2802">
        <v>19.900000000000201</v>
      </c>
    </row>
    <row r="2803" spans="27:32">
      <c r="AA2803" t="s">
        <v>954</v>
      </c>
      <c r="AC2803">
        <v>1300</v>
      </c>
      <c r="AD2803">
        <v>626.40000006840103</v>
      </c>
      <c r="AE2803">
        <v>100</v>
      </c>
      <c r="AF2803">
        <v>19.8500000000002</v>
      </c>
    </row>
    <row r="2804" spans="27:32">
      <c r="AA2804" t="s">
        <v>954</v>
      </c>
      <c r="AC2804">
        <v>1301</v>
      </c>
      <c r="AD2804">
        <v>626.50000006862899</v>
      </c>
      <c r="AE2804">
        <v>100</v>
      </c>
      <c r="AF2804">
        <v>19.8000000000002</v>
      </c>
    </row>
    <row r="2805" spans="27:32">
      <c r="AA2805" t="s">
        <v>954</v>
      </c>
      <c r="AC2805">
        <v>1302</v>
      </c>
      <c r="AD2805">
        <v>626.60000006885696</v>
      </c>
      <c r="AE2805">
        <v>100</v>
      </c>
      <c r="AF2805">
        <v>19.750000000000199</v>
      </c>
    </row>
    <row r="2806" spans="27:32">
      <c r="AA2806" t="s">
        <v>954</v>
      </c>
      <c r="AC2806">
        <v>1303</v>
      </c>
      <c r="AD2806">
        <v>626.70000006908504</v>
      </c>
      <c r="AE2806">
        <v>100</v>
      </c>
      <c r="AF2806">
        <v>19.700000000000198</v>
      </c>
    </row>
    <row r="2807" spans="27:32">
      <c r="AA2807" t="s">
        <v>954</v>
      </c>
      <c r="AC2807">
        <v>1304</v>
      </c>
      <c r="AD2807">
        <v>626.800000069313</v>
      </c>
      <c r="AE2807">
        <v>100</v>
      </c>
      <c r="AF2807">
        <v>19.650000000000201</v>
      </c>
    </row>
    <row r="2808" spans="27:32">
      <c r="AA2808" t="s">
        <v>954</v>
      </c>
      <c r="AC2808">
        <v>1305</v>
      </c>
      <c r="AD2808">
        <v>626.90000006954097</v>
      </c>
      <c r="AE2808">
        <v>100</v>
      </c>
      <c r="AF2808">
        <v>19.6000000000002</v>
      </c>
    </row>
    <row r="2809" spans="27:32">
      <c r="AA2809" t="s">
        <v>954</v>
      </c>
      <c r="AC2809">
        <v>1306</v>
      </c>
      <c r="AD2809">
        <v>627.00000006976904</v>
      </c>
      <c r="AE2809">
        <v>100</v>
      </c>
      <c r="AF2809">
        <v>19.5500000000002</v>
      </c>
    </row>
    <row r="2810" spans="27:32">
      <c r="AA2810" t="s">
        <v>954</v>
      </c>
      <c r="AC2810">
        <v>1307</v>
      </c>
      <c r="AD2810">
        <v>627.10000006999701</v>
      </c>
      <c r="AE2810">
        <v>100</v>
      </c>
      <c r="AF2810">
        <v>19.500000000000199</v>
      </c>
    </row>
    <row r="2811" spans="27:32">
      <c r="AA2811" t="s">
        <v>954</v>
      </c>
      <c r="AC2811">
        <v>1308</v>
      </c>
      <c r="AD2811">
        <v>627.20000007022497</v>
      </c>
      <c r="AE2811">
        <v>100</v>
      </c>
      <c r="AF2811">
        <v>19.450000000000198</v>
      </c>
    </row>
    <row r="2812" spans="27:32">
      <c r="AA2812" t="s">
        <v>954</v>
      </c>
      <c r="AC2812">
        <v>1309</v>
      </c>
      <c r="AD2812">
        <v>627.30000007045305</v>
      </c>
      <c r="AE2812">
        <v>100</v>
      </c>
      <c r="AF2812">
        <v>19.400000000000201</v>
      </c>
    </row>
    <row r="2813" spans="27:32">
      <c r="AA2813" t="s">
        <v>954</v>
      </c>
      <c r="AC2813">
        <v>1310</v>
      </c>
      <c r="AD2813">
        <v>627.40000007068102</v>
      </c>
      <c r="AE2813">
        <v>100</v>
      </c>
      <c r="AF2813">
        <v>19.3500000000002</v>
      </c>
    </row>
    <row r="2814" spans="27:32">
      <c r="AA2814" t="s">
        <v>954</v>
      </c>
      <c r="AC2814">
        <v>1311</v>
      </c>
      <c r="AD2814">
        <v>627.50000007090898</v>
      </c>
      <c r="AE2814">
        <v>100</v>
      </c>
      <c r="AF2814">
        <v>19.3000000000002</v>
      </c>
    </row>
    <row r="2815" spans="27:32">
      <c r="AA2815" t="s">
        <v>954</v>
      </c>
      <c r="AC2815">
        <v>1312</v>
      </c>
      <c r="AD2815">
        <v>627.60000007113695</v>
      </c>
      <c r="AE2815">
        <v>100</v>
      </c>
      <c r="AF2815">
        <v>19.250000000000199</v>
      </c>
    </row>
    <row r="2816" spans="27:32">
      <c r="AA2816" t="s">
        <v>954</v>
      </c>
      <c r="AC2816">
        <v>1313</v>
      </c>
      <c r="AD2816">
        <v>627.70000007136503</v>
      </c>
      <c r="AE2816">
        <v>100</v>
      </c>
      <c r="AF2816">
        <v>19.200000000000198</v>
      </c>
    </row>
    <row r="2817" spans="27:32">
      <c r="AA2817" t="s">
        <v>954</v>
      </c>
      <c r="AC2817">
        <v>1314</v>
      </c>
      <c r="AD2817">
        <v>627.80000007159299</v>
      </c>
      <c r="AE2817">
        <v>100</v>
      </c>
      <c r="AF2817">
        <v>19.150000000000201</v>
      </c>
    </row>
    <row r="2818" spans="27:32">
      <c r="AA2818" t="s">
        <v>954</v>
      </c>
      <c r="AC2818">
        <v>1315</v>
      </c>
      <c r="AD2818">
        <v>627.90000007182095</v>
      </c>
      <c r="AE2818">
        <v>100</v>
      </c>
      <c r="AF2818">
        <v>19.1000000000002</v>
      </c>
    </row>
    <row r="2819" spans="27:32">
      <c r="AA2819" t="s">
        <v>954</v>
      </c>
      <c r="AC2819">
        <v>1316</v>
      </c>
      <c r="AD2819">
        <v>628.00000007204903</v>
      </c>
      <c r="AE2819">
        <v>100</v>
      </c>
      <c r="AF2819">
        <v>19.0500000000002</v>
      </c>
    </row>
    <row r="2820" spans="27:32">
      <c r="AA2820" t="s">
        <v>954</v>
      </c>
      <c r="AC2820">
        <v>1317</v>
      </c>
      <c r="AD2820">
        <v>628.100000072277</v>
      </c>
      <c r="AE2820">
        <v>100</v>
      </c>
      <c r="AF2820">
        <v>19.000000000000199</v>
      </c>
    </row>
    <row r="2821" spans="27:32">
      <c r="AA2821" t="s">
        <v>954</v>
      </c>
      <c r="AC2821">
        <v>1318</v>
      </c>
      <c r="AD2821">
        <v>628.20000007250496</v>
      </c>
      <c r="AE2821">
        <v>100</v>
      </c>
      <c r="AF2821">
        <v>18.950000000000198</v>
      </c>
    </row>
    <row r="2822" spans="27:32">
      <c r="AA2822" t="s">
        <v>954</v>
      </c>
      <c r="AC2822">
        <v>1319</v>
      </c>
      <c r="AD2822">
        <v>628.30000007273304</v>
      </c>
      <c r="AE2822">
        <v>100</v>
      </c>
      <c r="AF2822">
        <v>18.900000000000201</v>
      </c>
    </row>
    <row r="2823" spans="27:32">
      <c r="AA2823" t="s">
        <v>954</v>
      </c>
      <c r="AC2823">
        <v>1320</v>
      </c>
      <c r="AD2823">
        <v>628.40000007296101</v>
      </c>
      <c r="AE2823">
        <v>100</v>
      </c>
      <c r="AF2823">
        <v>18.8500000000002</v>
      </c>
    </row>
    <row r="2824" spans="27:32">
      <c r="AA2824" t="s">
        <v>954</v>
      </c>
      <c r="AC2824">
        <v>1321</v>
      </c>
      <c r="AD2824">
        <v>628.50000007318897</v>
      </c>
      <c r="AE2824">
        <v>100</v>
      </c>
      <c r="AF2824">
        <v>18.8000000000001</v>
      </c>
    </row>
    <row r="2825" spans="27:32">
      <c r="AA2825" t="s">
        <v>954</v>
      </c>
      <c r="AC2825">
        <v>1322</v>
      </c>
      <c r="AD2825">
        <v>628.60000007341705</v>
      </c>
      <c r="AE2825">
        <v>100</v>
      </c>
      <c r="AF2825">
        <v>18.750000000000099</v>
      </c>
    </row>
    <row r="2826" spans="27:32">
      <c r="AA2826" t="s">
        <v>954</v>
      </c>
      <c r="AC2826">
        <v>1323</v>
      </c>
      <c r="AD2826">
        <v>628.70000007364501</v>
      </c>
      <c r="AE2826">
        <v>100</v>
      </c>
      <c r="AF2826">
        <v>18.700000000000099</v>
      </c>
    </row>
    <row r="2827" spans="27:32">
      <c r="AA2827" t="s">
        <v>954</v>
      </c>
      <c r="AC2827">
        <v>1324</v>
      </c>
      <c r="AD2827">
        <v>628.80000007387298</v>
      </c>
      <c r="AE2827">
        <v>100</v>
      </c>
      <c r="AF2827">
        <v>18.650000000000102</v>
      </c>
    </row>
    <row r="2828" spans="27:32">
      <c r="AA2828" t="s">
        <v>954</v>
      </c>
      <c r="AC2828">
        <v>1325</v>
      </c>
      <c r="AD2828">
        <v>628.90000007410094</v>
      </c>
      <c r="AE2828">
        <v>100</v>
      </c>
      <c r="AF2828">
        <v>18.6000000000002</v>
      </c>
    </row>
    <row r="2829" spans="27:32">
      <c r="AA2829" t="s">
        <v>954</v>
      </c>
      <c r="AC2829">
        <v>1326</v>
      </c>
      <c r="AD2829">
        <v>629.00000007432902</v>
      </c>
      <c r="AE2829">
        <v>100</v>
      </c>
      <c r="AF2829">
        <v>18.5500000000001</v>
      </c>
    </row>
    <row r="2830" spans="27:32">
      <c r="AA2830" t="s">
        <v>954</v>
      </c>
      <c r="AC2830">
        <v>1327</v>
      </c>
      <c r="AD2830">
        <v>629.10000007455699</v>
      </c>
      <c r="AE2830">
        <v>100</v>
      </c>
      <c r="AF2830">
        <v>18.500000000000099</v>
      </c>
    </row>
    <row r="2831" spans="27:32">
      <c r="AA2831" t="s">
        <v>954</v>
      </c>
      <c r="AC2831">
        <v>1328</v>
      </c>
      <c r="AD2831">
        <v>629.20000007478404</v>
      </c>
      <c r="AE2831">
        <v>100</v>
      </c>
      <c r="AF2831">
        <v>18.450000000000099</v>
      </c>
    </row>
    <row r="2832" spans="27:32">
      <c r="AA2832" t="s">
        <v>954</v>
      </c>
      <c r="AC2832">
        <v>1329</v>
      </c>
      <c r="AD2832">
        <v>629.30000007501201</v>
      </c>
      <c r="AE2832">
        <v>100</v>
      </c>
      <c r="AF2832">
        <v>18.400000000000102</v>
      </c>
    </row>
    <row r="2833" spans="27:32">
      <c r="AA2833" t="s">
        <v>954</v>
      </c>
      <c r="AC2833">
        <v>1330</v>
      </c>
      <c r="AD2833">
        <v>629.40000007523997</v>
      </c>
      <c r="AE2833">
        <v>100</v>
      </c>
      <c r="AF2833">
        <v>18.3500000000002</v>
      </c>
    </row>
    <row r="2834" spans="27:32">
      <c r="AA2834" t="s">
        <v>954</v>
      </c>
      <c r="AC2834">
        <v>1331</v>
      </c>
      <c r="AD2834">
        <v>629.50000007546805</v>
      </c>
      <c r="AE2834">
        <v>100</v>
      </c>
      <c r="AF2834">
        <v>18.3000000000001</v>
      </c>
    </row>
    <row r="2835" spans="27:32">
      <c r="AA2835" t="s">
        <v>954</v>
      </c>
      <c r="AC2835">
        <v>1332</v>
      </c>
      <c r="AD2835">
        <v>629.60000007569602</v>
      </c>
      <c r="AE2835">
        <v>100</v>
      </c>
      <c r="AF2835">
        <v>18.250000000000099</v>
      </c>
    </row>
    <row r="2836" spans="27:32">
      <c r="AA2836" t="s">
        <v>954</v>
      </c>
      <c r="AC2836">
        <v>1333</v>
      </c>
      <c r="AD2836">
        <v>629.70000007592398</v>
      </c>
      <c r="AE2836">
        <v>100</v>
      </c>
      <c r="AF2836">
        <v>18.200000000000099</v>
      </c>
    </row>
    <row r="2837" spans="27:32">
      <c r="AA2837" t="s">
        <v>954</v>
      </c>
      <c r="AC2837">
        <v>1334</v>
      </c>
      <c r="AD2837">
        <v>629.80000007615195</v>
      </c>
      <c r="AE2837">
        <v>100</v>
      </c>
      <c r="AF2837">
        <v>18.150000000000102</v>
      </c>
    </row>
    <row r="2838" spans="27:32">
      <c r="AA2838" t="s">
        <v>954</v>
      </c>
      <c r="AC2838">
        <v>1335</v>
      </c>
      <c r="AD2838">
        <v>629.90000007638002</v>
      </c>
      <c r="AE2838">
        <v>100</v>
      </c>
      <c r="AF2838">
        <v>18.100000000000101</v>
      </c>
    </row>
    <row r="2839" spans="27:32">
      <c r="AA2839" t="s">
        <v>954</v>
      </c>
      <c r="AC2839">
        <v>1336</v>
      </c>
      <c r="AD2839">
        <v>630.00000007660799</v>
      </c>
      <c r="AE2839">
        <v>100</v>
      </c>
      <c r="AF2839">
        <v>18.0500000000001</v>
      </c>
    </row>
    <row r="2840" spans="27:32">
      <c r="AA2840" t="s">
        <v>954</v>
      </c>
      <c r="AC2840">
        <v>1337</v>
      </c>
      <c r="AD2840">
        <v>630.10000007683595</v>
      </c>
      <c r="AE2840">
        <v>100</v>
      </c>
      <c r="AF2840">
        <v>18.000000000000099</v>
      </c>
    </row>
    <row r="2841" spans="27:32">
      <c r="AA2841" t="s">
        <v>954</v>
      </c>
      <c r="AC2841">
        <v>1338</v>
      </c>
      <c r="AD2841">
        <v>630.20000007706403</v>
      </c>
      <c r="AE2841">
        <v>100</v>
      </c>
      <c r="AF2841">
        <v>17.950000000000099</v>
      </c>
    </row>
    <row r="2842" spans="27:32">
      <c r="AA2842" t="s">
        <v>954</v>
      </c>
      <c r="AC2842">
        <v>1339</v>
      </c>
      <c r="AD2842">
        <v>630.300000077292</v>
      </c>
      <c r="AE2842">
        <v>100</v>
      </c>
      <c r="AF2842">
        <v>17.900000000000102</v>
      </c>
    </row>
    <row r="2843" spans="27:32">
      <c r="AA2843" t="s">
        <v>954</v>
      </c>
      <c r="AC2843">
        <v>1340</v>
      </c>
      <c r="AD2843">
        <v>630.40000007751996</v>
      </c>
      <c r="AE2843">
        <v>100</v>
      </c>
      <c r="AF2843">
        <v>17.850000000000101</v>
      </c>
    </row>
    <row r="2844" spans="27:32">
      <c r="AA2844" t="s">
        <v>954</v>
      </c>
      <c r="AC2844">
        <v>1341</v>
      </c>
      <c r="AD2844">
        <v>630.50000007774804</v>
      </c>
      <c r="AE2844">
        <v>100</v>
      </c>
      <c r="AF2844">
        <v>17.8000000000001</v>
      </c>
    </row>
    <row r="2845" spans="27:32">
      <c r="AA2845" t="s">
        <v>954</v>
      </c>
      <c r="AC2845">
        <v>1342</v>
      </c>
      <c r="AD2845">
        <v>630.60000007797601</v>
      </c>
      <c r="AE2845">
        <v>100</v>
      </c>
      <c r="AF2845">
        <v>17.750000000000099</v>
      </c>
    </row>
    <row r="2846" spans="27:32">
      <c r="AA2846" t="s">
        <v>954</v>
      </c>
      <c r="AC2846">
        <v>1343</v>
      </c>
      <c r="AD2846">
        <v>630.70000007820397</v>
      </c>
      <c r="AE2846">
        <v>100</v>
      </c>
      <c r="AF2846">
        <v>17.700000000000099</v>
      </c>
    </row>
    <row r="2847" spans="27:32">
      <c r="AA2847" t="s">
        <v>954</v>
      </c>
      <c r="AC2847">
        <v>1344</v>
      </c>
      <c r="AD2847">
        <v>630.80000007843205</v>
      </c>
      <c r="AE2847">
        <v>100</v>
      </c>
      <c r="AF2847">
        <v>17.650000000000102</v>
      </c>
    </row>
    <row r="2848" spans="27:32">
      <c r="AA2848" t="s">
        <v>954</v>
      </c>
      <c r="AC2848">
        <v>1345</v>
      </c>
      <c r="AD2848">
        <v>630.90000007866001</v>
      </c>
      <c r="AE2848">
        <v>100</v>
      </c>
      <c r="AF2848">
        <v>17.600000000000101</v>
      </c>
    </row>
    <row r="2849" spans="27:32">
      <c r="AA2849" t="s">
        <v>954</v>
      </c>
      <c r="AC2849">
        <v>1346</v>
      </c>
      <c r="AD2849">
        <v>631.00000007888798</v>
      </c>
      <c r="AE2849">
        <v>100</v>
      </c>
      <c r="AF2849">
        <v>17.5500000000001</v>
      </c>
    </row>
    <row r="2850" spans="27:32">
      <c r="AA2850" t="s">
        <v>954</v>
      </c>
      <c r="AC2850">
        <v>1347</v>
      </c>
      <c r="AD2850">
        <v>631.10000007911594</v>
      </c>
      <c r="AE2850">
        <v>100</v>
      </c>
      <c r="AF2850">
        <v>17.500000000000099</v>
      </c>
    </row>
    <row r="2851" spans="27:32">
      <c r="AA2851" t="s">
        <v>954</v>
      </c>
      <c r="AC2851">
        <v>1348</v>
      </c>
      <c r="AD2851">
        <v>631.20000007934402</v>
      </c>
      <c r="AE2851">
        <v>100</v>
      </c>
      <c r="AF2851">
        <v>17.450000000000099</v>
      </c>
    </row>
    <row r="2852" spans="27:32">
      <c r="AA2852" t="s">
        <v>954</v>
      </c>
      <c r="AC2852">
        <v>1349</v>
      </c>
      <c r="AD2852">
        <v>631.30000007957199</v>
      </c>
      <c r="AE2852">
        <v>100</v>
      </c>
      <c r="AF2852">
        <v>17.400000000000102</v>
      </c>
    </row>
    <row r="2853" spans="27:32">
      <c r="AA2853" t="s">
        <v>954</v>
      </c>
      <c r="AC2853">
        <v>1350</v>
      </c>
      <c r="AD2853">
        <v>631.40000007979995</v>
      </c>
      <c r="AE2853">
        <v>100</v>
      </c>
      <c r="AF2853">
        <v>17.350000000000101</v>
      </c>
    </row>
    <row r="2854" spans="27:32">
      <c r="AA2854" t="s">
        <v>954</v>
      </c>
      <c r="AC2854">
        <v>1351</v>
      </c>
      <c r="AD2854">
        <v>631.50000008002803</v>
      </c>
      <c r="AE2854">
        <v>100</v>
      </c>
      <c r="AF2854">
        <v>17.3000000000001</v>
      </c>
    </row>
    <row r="2855" spans="27:32">
      <c r="AA2855" t="s">
        <v>954</v>
      </c>
      <c r="AC2855">
        <v>1352</v>
      </c>
      <c r="AD2855">
        <v>631.600000080256</v>
      </c>
      <c r="AE2855">
        <v>100</v>
      </c>
      <c r="AF2855">
        <v>17.250000000000099</v>
      </c>
    </row>
    <row r="2856" spans="27:32">
      <c r="AA2856" t="s">
        <v>954</v>
      </c>
      <c r="AC2856">
        <v>1353</v>
      </c>
      <c r="AD2856">
        <v>631.70000008048396</v>
      </c>
      <c r="AE2856">
        <v>100</v>
      </c>
      <c r="AF2856">
        <v>17.200000000000099</v>
      </c>
    </row>
    <row r="2857" spans="27:32">
      <c r="AA2857" t="s">
        <v>954</v>
      </c>
      <c r="AC2857">
        <v>1354</v>
      </c>
      <c r="AD2857">
        <v>631.80000008071204</v>
      </c>
      <c r="AE2857">
        <v>100</v>
      </c>
      <c r="AF2857">
        <v>17.150000000000102</v>
      </c>
    </row>
    <row r="2858" spans="27:32">
      <c r="AA2858" t="s">
        <v>954</v>
      </c>
      <c r="AC2858">
        <v>1355</v>
      </c>
      <c r="AD2858">
        <v>631.90000008094</v>
      </c>
      <c r="AE2858">
        <v>100</v>
      </c>
      <c r="AF2858">
        <v>17.100000000000101</v>
      </c>
    </row>
    <row r="2859" spans="27:32">
      <c r="AA2859" t="s">
        <v>954</v>
      </c>
      <c r="AC2859">
        <v>1356</v>
      </c>
      <c r="AD2859">
        <v>632.00000008116797</v>
      </c>
      <c r="AE2859">
        <v>100</v>
      </c>
      <c r="AF2859">
        <v>17.0500000000001</v>
      </c>
    </row>
    <row r="2860" spans="27:32">
      <c r="AA2860" t="s">
        <v>954</v>
      </c>
      <c r="AC2860">
        <v>1357</v>
      </c>
      <c r="AD2860">
        <v>632.10000008139502</v>
      </c>
      <c r="AE2860">
        <v>100</v>
      </c>
      <c r="AF2860">
        <v>17.000000000000099</v>
      </c>
    </row>
    <row r="2861" spans="27:32">
      <c r="AA2861" t="s">
        <v>954</v>
      </c>
      <c r="AC2861">
        <v>1358</v>
      </c>
      <c r="AD2861">
        <v>632.20000008162299</v>
      </c>
      <c r="AE2861">
        <v>100</v>
      </c>
      <c r="AF2861">
        <v>16.950000000000099</v>
      </c>
    </row>
    <row r="2862" spans="27:32">
      <c r="AA2862" t="s">
        <v>954</v>
      </c>
      <c r="AC2862">
        <v>1359</v>
      </c>
      <c r="AD2862">
        <v>632.30000008185095</v>
      </c>
      <c r="AE2862">
        <v>100</v>
      </c>
      <c r="AF2862">
        <v>16.900000000000102</v>
      </c>
    </row>
    <row r="2863" spans="27:32">
      <c r="AA2863" t="s">
        <v>954</v>
      </c>
      <c r="AC2863">
        <v>1360</v>
      </c>
      <c r="AD2863">
        <v>632.40000008207903</v>
      </c>
      <c r="AE2863">
        <v>100</v>
      </c>
      <c r="AF2863">
        <v>16.850000000000101</v>
      </c>
    </row>
    <row r="2864" spans="27:32">
      <c r="AA2864" t="s">
        <v>954</v>
      </c>
      <c r="AC2864">
        <v>1361</v>
      </c>
      <c r="AD2864">
        <v>632.500000082307</v>
      </c>
      <c r="AE2864">
        <v>100</v>
      </c>
      <c r="AF2864">
        <v>16.8000000000001</v>
      </c>
    </row>
    <row r="2865" spans="27:32">
      <c r="AA2865" t="s">
        <v>954</v>
      </c>
      <c r="AC2865">
        <v>1362</v>
      </c>
      <c r="AD2865">
        <v>632.60000008253496</v>
      </c>
      <c r="AE2865">
        <v>100</v>
      </c>
      <c r="AF2865">
        <v>16.750000000000099</v>
      </c>
    </row>
    <row r="2866" spans="27:32">
      <c r="AA2866" t="s">
        <v>954</v>
      </c>
      <c r="AC2866">
        <v>1363</v>
      </c>
      <c r="AD2866">
        <v>632.70000008276304</v>
      </c>
      <c r="AE2866">
        <v>100</v>
      </c>
      <c r="AF2866">
        <v>16.700000000000099</v>
      </c>
    </row>
    <row r="2867" spans="27:32">
      <c r="AA2867" t="s">
        <v>954</v>
      </c>
      <c r="AC2867">
        <v>1364</v>
      </c>
      <c r="AD2867">
        <v>632.80000008299101</v>
      </c>
      <c r="AE2867">
        <v>100</v>
      </c>
      <c r="AF2867">
        <v>16.650000000000102</v>
      </c>
    </row>
    <row r="2868" spans="27:32">
      <c r="AA2868" t="s">
        <v>954</v>
      </c>
      <c r="AC2868">
        <v>1365</v>
      </c>
      <c r="AD2868">
        <v>632.90000008321897</v>
      </c>
      <c r="AE2868">
        <v>100</v>
      </c>
      <c r="AF2868">
        <v>16.600000000000101</v>
      </c>
    </row>
    <row r="2869" spans="27:32">
      <c r="AA2869" t="s">
        <v>954</v>
      </c>
      <c r="AC2869">
        <v>1366</v>
      </c>
      <c r="AD2869">
        <v>633.00000008344705</v>
      </c>
      <c r="AE2869">
        <v>100</v>
      </c>
      <c r="AF2869">
        <v>16.5500000000001</v>
      </c>
    </row>
    <row r="2870" spans="27:32">
      <c r="AA2870" t="s">
        <v>954</v>
      </c>
      <c r="AC2870">
        <v>1367</v>
      </c>
      <c r="AD2870">
        <v>633.10000008367501</v>
      </c>
      <c r="AE2870">
        <v>100</v>
      </c>
      <c r="AF2870">
        <v>16.500000000000099</v>
      </c>
    </row>
    <row r="2871" spans="27:32">
      <c r="AA2871" t="s">
        <v>954</v>
      </c>
      <c r="AC2871">
        <v>1368</v>
      </c>
      <c r="AD2871">
        <v>633.20000008390298</v>
      </c>
      <c r="AE2871">
        <v>100</v>
      </c>
      <c r="AF2871">
        <v>16.450000000000099</v>
      </c>
    </row>
    <row r="2872" spans="27:32">
      <c r="AA2872" t="s">
        <v>954</v>
      </c>
      <c r="AC2872">
        <v>1369</v>
      </c>
      <c r="AD2872">
        <v>633.30000008413106</v>
      </c>
      <c r="AE2872">
        <v>100</v>
      </c>
      <c r="AF2872">
        <v>16.400000000000102</v>
      </c>
    </row>
    <row r="2873" spans="27:32">
      <c r="AA2873" t="s">
        <v>954</v>
      </c>
      <c r="AC2873">
        <v>1370</v>
      </c>
      <c r="AD2873">
        <v>633.40000008435902</v>
      </c>
      <c r="AE2873">
        <v>100</v>
      </c>
      <c r="AF2873">
        <v>16.350000000000101</v>
      </c>
    </row>
    <row r="2874" spans="27:32">
      <c r="AA2874" t="s">
        <v>954</v>
      </c>
      <c r="AC2874">
        <v>1371</v>
      </c>
      <c r="AD2874">
        <v>633.50000008458699</v>
      </c>
      <c r="AE2874">
        <v>100</v>
      </c>
      <c r="AF2874">
        <v>16.3000000000001</v>
      </c>
    </row>
    <row r="2875" spans="27:32">
      <c r="AA2875" t="s">
        <v>954</v>
      </c>
      <c r="AC2875">
        <v>1372</v>
      </c>
      <c r="AD2875">
        <v>633.60000008481495</v>
      </c>
      <c r="AE2875">
        <v>100</v>
      </c>
      <c r="AF2875">
        <v>16.250000000000099</v>
      </c>
    </row>
    <row r="2876" spans="27:32">
      <c r="AA2876" t="s">
        <v>954</v>
      </c>
      <c r="AC2876">
        <v>1373</v>
      </c>
      <c r="AD2876">
        <v>633.70000008504303</v>
      </c>
      <c r="AE2876">
        <v>100</v>
      </c>
      <c r="AF2876">
        <v>16.200000000000099</v>
      </c>
    </row>
    <row r="2877" spans="27:32">
      <c r="AA2877" t="s">
        <v>954</v>
      </c>
      <c r="AC2877">
        <v>1374</v>
      </c>
      <c r="AD2877">
        <v>633.80000008527099</v>
      </c>
      <c r="AE2877">
        <v>100</v>
      </c>
      <c r="AF2877">
        <v>16.150000000000102</v>
      </c>
    </row>
    <row r="2878" spans="27:32">
      <c r="AA2878" t="s">
        <v>954</v>
      </c>
      <c r="AC2878">
        <v>1375</v>
      </c>
      <c r="AD2878">
        <v>633.90000008549896</v>
      </c>
      <c r="AE2878">
        <v>100</v>
      </c>
      <c r="AF2878">
        <v>16.100000000000101</v>
      </c>
    </row>
    <row r="2879" spans="27:32">
      <c r="AA2879" t="s">
        <v>954</v>
      </c>
      <c r="AC2879">
        <v>1376</v>
      </c>
      <c r="AD2879">
        <v>634.00000008572704</v>
      </c>
      <c r="AE2879">
        <v>100</v>
      </c>
      <c r="AF2879">
        <v>16.0500000000001</v>
      </c>
    </row>
    <row r="2880" spans="27:32">
      <c r="AA2880" t="s">
        <v>954</v>
      </c>
      <c r="AC2880">
        <v>1377</v>
      </c>
      <c r="AD2880">
        <v>634.100000085955</v>
      </c>
      <c r="AE2880">
        <v>100</v>
      </c>
      <c r="AF2880">
        <v>16.000000000000099</v>
      </c>
    </row>
    <row r="2881" spans="27:32">
      <c r="AA2881" t="s">
        <v>954</v>
      </c>
      <c r="AC2881">
        <v>1378</v>
      </c>
      <c r="AD2881">
        <v>634.20000008618297</v>
      </c>
      <c r="AE2881">
        <v>100</v>
      </c>
      <c r="AF2881">
        <v>15.950000000000101</v>
      </c>
    </row>
    <row r="2882" spans="27:32">
      <c r="AA2882" t="s">
        <v>954</v>
      </c>
      <c r="AC2882">
        <v>1379</v>
      </c>
      <c r="AD2882">
        <v>634.30000008641105</v>
      </c>
      <c r="AE2882">
        <v>100</v>
      </c>
      <c r="AF2882">
        <v>15.9000000000001</v>
      </c>
    </row>
    <row r="2883" spans="27:32">
      <c r="AA2883" t="s">
        <v>954</v>
      </c>
      <c r="AC2883">
        <v>1380</v>
      </c>
      <c r="AD2883">
        <v>634.40000008663901</v>
      </c>
      <c r="AE2883">
        <v>100</v>
      </c>
      <c r="AF2883">
        <v>15.850000000000099</v>
      </c>
    </row>
    <row r="2884" spans="27:32">
      <c r="AA2884" t="s">
        <v>954</v>
      </c>
      <c r="AC2884">
        <v>1381</v>
      </c>
      <c r="AD2884">
        <v>634.50000008686698</v>
      </c>
      <c r="AE2884">
        <v>100</v>
      </c>
      <c r="AF2884">
        <v>15.8000000000001</v>
      </c>
    </row>
    <row r="2885" spans="27:32">
      <c r="AA2885" t="s">
        <v>954</v>
      </c>
      <c r="AC2885">
        <v>1382</v>
      </c>
      <c r="AD2885">
        <v>634.60000008709505</v>
      </c>
      <c r="AE2885">
        <v>100</v>
      </c>
      <c r="AF2885">
        <v>15.750000000000099</v>
      </c>
    </row>
    <row r="2886" spans="27:32">
      <c r="AA2886" t="s">
        <v>954</v>
      </c>
      <c r="AC2886">
        <v>1383</v>
      </c>
      <c r="AD2886">
        <v>634.70000008732302</v>
      </c>
      <c r="AE2886">
        <v>100</v>
      </c>
      <c r="AF2886">
        <v>15.700000000000101</v>
      </c>
    </row>
    <row r="2887" spans="27:32">
      <c r="AA2887" t="s">
        <v>954</v>
      </c>
      <c r="AC2887">
        <v>1384</v>
      </c>
      <c r="AD2887">
        <v>634.80000008755098</v>
      </c>
      <c r="AE2887">
        <v>100</v>
      </c>
      <c r="AF2887">
        <v>15.6500000000001</v>
      </c>
    </row>
    <row r="2888" spans="27:32">
      <c r="AA2888" t="s">
        <v>954</v>
      </c>
      <c r="AC2888">
        <v>1385</v>
      </c>
      <c r="AD2888">
        <v>634.90000008777804</v>
      </c>
      <c r="AE2888">
        <v>100</v>
      </c>
      <c r="AF2888">
        <v>15.600000000000099</v>
      </c>
    </row>
    <row r="2889" spans="27:32">
      <c r="AA2889" t="s">
        <v>954</v>
      </c>
      <c r="AC2889">
        <v>1386</v>
      </c>
      <c r="AD2889">
        <v>635.000000088006</v>
      </c>
      <c r="AE2889">
        <v>100</v>
      </c>
      <c r="AF2889">
        <v>15.5500000000001</v>
      </c>
    </row>
    <row r="2890" spans="27:32">
      <c r="AA2890" t="s">
        <v>954</v>
      </c>
      <c r="AC2890">
        <v>1387</v>
      </c>
      <c r="AD2890">
        <v>635.10000008823397</v>
      </c>
      <c r="AE2890">
        <v>100</v>
      </c>
      <c r="AF2890">
        <v>15.500000000000099</v>
      </c>
    </row>
    <row r="2891" spans="27:32">
      <c r="AA2891" t="s">
        <v>954</v>
      </c>
      <c r="AC2891">
        <v>1388</v>
      </c>
      <c r="AD2891">
        <v>635.20000008846205</v>
      </c>
      <c r="AE2891">
        <v>100</v>
      </c>
      <c r="AF2891">
        <v>15.450000000000101</v>
      </c>
    </row>
    <row r="2892" spans="27:32">
      <c r="AA2892" t="s">
        <v>954</v>
      </c>
      <c r="AC2892">
        <v>1389</v>
      </c>
      <c r="AD2892">
        <v>635.30000008869001</v>
      </c>
      <c r="AE2892">
        <v>100</v>
      </c>
      <c r="AF2892">
        <v>15.4000000000001</v>
      </c>
    </row>
    <row r="2893" spans="27:32">
      <c r="AA2893" t="s">
        <v>954</v>
      </c>
      <c r="AC2893">
        <v>1390</v>
      </c>
      <c r="AD2893">
        <v>635.40000008891798</v>
      </c>
      <c r="AE2893">
        <v>100</v>
      </c>
      <c r="AF2893">
        <v>15.350000000000099</v>
      </c>
    </row>
    <row r="2894" spans="27:32">
      <c r="AA2894" t="s">
        <v>954</v>
      </c>
      <c r="AC2894">
        <v>1391</v>
      </c>
      <c r="AD2894">
        <v>635.50000008914606</v>
      </c>
      <c r="AE2894">
        <v>100</v>
      </c>
      <c r="AF2894">
        <v>15.3000000000001</v>
      </c>
    </row>
    <row r="2895" spans="27:32">
      <c r="AA2895" t="s">
        <v>954</v>
      </c>
      <c r="AC2895">
        <v>1392</v>
      </c>
      <c r="AD2895">
        <v>635.60000008937402</v>
      </c>
      <c r="AE2895">
        <v>100</v>
      </c>
      <c r="AF2895">
        <v>15.250000000000099</v>
      </c>
    </row>
    <row r="2896" spans="27:32">
      <c r="AA2896" t="s">
        <v>954</v>
      </c>
      <c r="AC2896">
        <v>1393</v>
      </c>
      <c r="AD2896">
        <v>635.70000008960199</v>
      </c>
      <c r="AE2896">
        <v>100</v>
      </c>
      <c r="AF2896">
        <v>15.200000000000101</v>
      </c>
    </row>
    <row r="2897" spans="27:32">
      <c r="AA2897" t="s">
        <v>954</v>
      </c>
      <c r="AC2897">
        <v>1394</v>
      </c>
      <c r="AD2897">
        <v>635.80000008982995</v>
      </c>
      <c r="AE2897">
        <v>100</v>
      </c>
      <c r="AF2897">
        <v>15.1500000000001</v>
      </c>
    </row>
    <row r="2898" spans="27:32">
      <c r="AA2898" t="s">
        <v>954</v>
      </c>
      <c r="AC2898">
        <v>1395</v>
      </c>
      <c r="AD2898">
        <v>635.90000009005803</v>
      </c>
      <c r="AE2898">
        <v>100</v>
      </c>
      <c r="AF2898">
        <v>15.100000000000099</v>
      </c>
    </row>
    <row r="2899" spans="27:32">
      <c r="AA2899" t="s">
        <v>954</v>
      </c>
      <c r="AC2899">
        <v>1396</v>
      </c>
      <c r="AD2899">
        <v>636.00000009028599</v>
      </c>
      <c r="AE2899">
        <v>100</v>
      </c>
      <c r="AF2899">
        <v>15.0500000000001</v>
      </c>
    </row>
    <row r="2900" spans="27:32">
      <c r="AA2900" t="s">
        <v>954</v>
      </c>
      <c r="AC2900">
        <v>1397</v>
      </c>
      <c r="AD2900">
        <v>636.10000009051396</v>
      </c>
      <c r="AE2900">
        <v>100</v>
      </c>
      <c r="AF2900">
        <v>15.000000000000099</v>
      </c>
    </row>
    <row r="2901" spans="27:32">
      <c r="AA2901" t="s">
        <v>954</v>
      </c>
      <c r="AC2901">
        <v>1398</v>
      </c>
      <c r="AD2901">
        <v>636.20000009074204</v>
      </c>
      <c r="AE2901">
        <v>100</v>
      </c>
      <c r="AF2901">
        <v>14.950000000000101</v>
      </c>
    </row>
    <row r="2902" spans="27:32">
      <c r="AA2902" t="s">
        <v>954</v>
      </c>
      <c r="AC2902">
        <v>1399</v>
      </c>
      <c r="AD2902">
        <v>636.30000009097</v>
      </c>
      <c r="AE2902">
        <v>100</v>
      </c>
      <c r="AF2902">
        <v>14.9000000000001</v>
      </c>
    </row>
    <row r="2903" spans="27:32">
      <c r="AA2903" t="s">
        <v>954</v>
      </c>
      <c r="AC2903">
        <v>1400</v>
      </c>
      <c r="AD2903">
        <v>636.40000009119797</v>
      </c>
      <c r="AE2903">
        <v>100</v>
      </c>
      <c r="AF2903">
        <v>14.850000000000099</v>
      </c>
    </row>
    <row r="2904" spans="27:32">
      <c r="AA2904" t="s">
        <v>954</v>
      </c>
      <c r="AC2904">
        <v>1401</v>
      </c>
      <c r="AD2904">
        <v>636.50000009142605</v>
      </c>
      <c r="AE2904">
        <v>100</v>
      </c>
      <c r="AF2904">
        <v>14.8000000000001</v>
      </c>
    </row>
    <row r="2905" spans="27:32">
      <c r="AA2905" t="s">
        <v>954</v>
      </c>
      <c r="AC2905">
        <v>1402</v>
      </c>
      <c r="AD2905">
        <v>636.60000009165401</v>
      </c>
      <c r="AE2905">
        <v>100</v>
      </c>
      <c r="AF2905">
        <v>14.750000000000099</v>
      </c>
    </row>
    <row r="2906" spans="27:32">
      <c r="AA2906" t="s">
        <v>954</v>
      </c>
      <c r="AC2906">
        <v>1403</v>
      </c>
      <c r="AD2906">
        <v>636.70000009188198</v>
      </c>
      <c r="AE2906">
        <v>100</v>
      </c>
      <c r="AF2906">
        <v>14.700000000000101</v>
      </c>
    </row>
    <row r="2907" spans="27:32">
      <c r="AA2907" t="s">
        <v>954</v>
      </c>
      <c r="AC2907">
        <v>1404</v>
      </c>
      <c r="AD2907">
        <v>636.80000009211005</v>
      </c>
      <c r="AE2907">
        <v>100</v>
      </c>
      <c r="AF2907">
        <v>14.6500000000001</v>
      </c>
    </row>
    <row r="2908" spans="27:32">
      <c r="AA2908" t="s">
        <v>954</v>
      </c>
      <c r="AC2908">
        <v>1405</v>
      </c>
      <c r="AD2908">
        <v>636.90000009233802</v>
      </c>
      <c r="AE2908">
        <v>100</v>
      </c>
      <c r="AF2908">
        <v>14.600000000000099</v>
      </c>
    </row>
    <row r="2909" spans="27:32">
      <c r="AA2909" t="s">
        <v>954</v>
      </c>
      <c r="AC2909">
        <v>1406</v>
      </c>
      <c r="AD2909">
        <v>637.00000009256598</v>
      </c>
      <c r="AE2909">
        <v>100</v>
      </c>
      <c r="AF2909">
        <v>14.5500000000001</v>
      </c>
    </row>
    <row r="2910" spans="27:32">
      <c r="AA2910" t="s">
        <v>954</v>
      </c>
      <c r="AC2910">
        <v>1407</v>
      </c>
      <c r="AD2910">
        <v>637.10000009279395</v>
      </c>
      <c r="AE2910">
        <v>100</v>
      </c>
      <c r="AF2910">
        <v>14.500000000000099</v>
      </c>
    </row>
    <row r="2911" spans="27:32">
      <c r="AA2911" t="s">
        <v>954</v>
      </c>
      <c r="AC2911">
        <v>1408</v>
      </c>
      <c r="AD2911">
        <v>637.20000009302203</v>
      </c>
      <c r="AE2911">
        <v>100</v>
      </c>
      <c r="AF2911">
        <v>14.450000000000101</v>
      </c>
    </row>
    <row r="2912" spans="27:32">
      <c r="AA2912" t="s">
        <v>954</v>
      </c>
      <c r="AC2912">
        <v>1409</v>
      </c>
      <c r="AD2912">
        <v>637.30000009324999</v>
      </c>
      <c r="AE2912">
        <v>100</v>
      </c>
      <c r="AF2912">
        <v>14.4000000000001</v>
      </c>
    </row>
    <row r="2913" spans="27:32">
      <c r="AA2913" t="s">
        <v>954</v>
      </c>
      <c r="AC2913">
        <v>1410</v>
      </c>
      <c r="AD2913">
        <v>637.40000009347796</v>
      </c>
      <c r="AE2913">
        <v>100</v>
      </c>
      <c r="AF2913">
        <v>14.350000000000099</v>
      </c>
    </row>
    <row r="2914" spans="27:32">
      <c r="AA2914" t="s">
        <v>954</v>
      </c>
      <c r="AC2914">
        <v>1411</v>
      </c>
      <c r="AD2914">
        <v>637.50000009370603</v>
      </c>
      <c r="AE2914">
        <v>100</v>
      </c>
      <c r="AF2914">
        <v>14.3000000000001</v>
      </c>
    </row>
    <row r="2915" spans="27:32">
      <c r="AA2915" t="s">
        <v>954</v>
      </c>
      <c r="AC2915">
        <v>1412</v>
      </c>
      <c r="AD2915">
        <v>637.600000093934</v>
      </c>
      <c r="AE2915">
        <v>100</v>
      </c>
      <c r="AF2915">
        <v>14.250000000000099</v>
      </c>
    </row>
    <row r="2916" spans="27:32">
      <c r="AA2916" t="s">
        <v>954</v>
      </c>
      <c r="AC2916">
        <v>1413</v>
      </c>
      <c r="AD2916">
        <v>637.70000009416196</v>
      </c>
      <c r="AE2916">
        <v>100</v>
      </c>
      <c r="AF2916">
        <v>14.200000000000101</v>
      </c>
    </row>
    <row r="2917" spans="27:32">
      <c r="AA2917" t="s">
        <v>954</v>
      </c>
      <c r="AC2917">
        <v>1414</v>
      </c>
      <c r="AD2917">
        <v>637.80000009438902</v>
      </c>
      <c r="AE2917">
        <v>100</v>
      </c>
      <c r="AF2917">
        <v>14.1500000000001</v>
      </c>
    </row>
    <row r="2918" spans="27:32">
      <c r="AA2918" t="s">
        <v>954</v>
      </c>
      <c r="AC2918">
        <v>1415</v>
      </c>
      <c r="AD2918">
        <v>637.90000009461698</v>
      </c>
      <c r="AE2918">
        <v>100</v>
      </c>
      <c r="AF2918">
        <v>14.100000000000099</v>
      </c>
    </row>
    <row r="2919" spans="27:32">
      <c r="AA2919" t="s">
        <v>954</v>
      </c>
      <c r="AC2919">
        <v>1416</v>
      </c>
      <c r="AD2919">
        <v>638.00000009484495</v>
      </c>
      <c r="AE2919">
        <v>100</v>
      </c>
      <c r="AF2919">
        <v>14.0500000000001</v>
      </c>
    </row>
    <row r="2920" spans="27:32">
      <c r="AA2920" t="s">
        <v>954</v>
      </c>
      <c r="AC2920">
        <v>1417</v>
      </c>
      <c r="AD2920">
        <v>638.10000009507303</v>
      </c>
      <c r="AE2920">
        <v>100</v>
      </c>
      <c r="AF2920">
        <v>14.000000000000099</v>
      </c>
    </row>
    <row r="2921" spans="27:32">
      <c r="AA2921" t="s">
        <v>954</v>
      </c>
      <c r="AC2921">
        <v>1418</v>
      </c>
      <c r="AD2921">
        <v>638.20000009530099</v>
      </c>
      <c r="AE2921">
        <v>100</v>
      </c>
      <c r="AF2921">
        <v>13.950000000000101</v>
      </c>
    </row>
    <row r="2922" spans="27:32">
      <c r="AA2922" t="s">
        <v>954</v>
      </c>
      <c r="AC2922">
        <v>1419</v>
      </c>
      <c r="AD2922">
        <v>638.30000009552896</v>
      </c>
      <c r="AE2922">
        <v>100</v>
      </c>
      <c r="AF2922">
        <v>13.9000000000001</v>
      </c>
    </row>
    <row r="2923" spans="27:32">
      <c r="AA2923" t="s">
        <v>954</v>
      </c>
      <c r="AC2923">
        <v>1420</v>
      </c>
      <c r="AD2923">
        <v>638.40000009575704</v>
      </c>
      <c r="AE2923">
        <v>100</v>
      </c>
      <c r="AF2923">
        <v>13.850000000000099</v>
      </c>
    </row>
    <row r="2924" spans="27:32">
      <c r="AA2924" t="s">
        <v>954</v>
      </c>
      <c r="AC2924">
        <v>1421</v>
      </c>
      <c r="AD2924">
        <v>638.500000095985</v>
      </c>
      <c r="AE2924">
        <v>100</v>
      </c>
      <c r="AF2924">
        <v>13.8000000000001</v>
      </c>
    </row>
    <row r="2925" spans="27:32">
      <c r="AA2925" t="s">
        <v>954</v>
      </c>
      <c r="AC2925">
        <v>1422</v>
      </c>
      <c r="AD2925">
        <v>638.60000009621297</v>
      </c>
      <c r="AE2925">
        <v>100</v>
      </c>
      <c r="AF2925">
        <v>13.750000000000099</v>
      </c>
    </row>
    <row r="2926" spans="27:32">
      <c r="AA2926" t="s">
        <v>954</v>
      </c>
      <c r="AC2926">
        <v>1423</v>
      </c>
      <c r="AD2926">
        <v>638.70000009644104</v>
      </c>
      <c r="AE2926">
        <v>100</v>
      </c>
      <c r="AF2926">
        <v>13.700000000000101</v>
      </c>
    </row>
    <row r="2927" spans="27:32">
      <c r="AA2927" t="s">
        <v>954</v>
      </c>
      <c r="AC2927">
        <v>1424</v>
      </c>
      <c r="AD2927">
        <v>638.80000009666901</v>
      </c>
      <c r="AE2927">
        <v>100</v>
      </c>
      <c r="AF2927">
        <v>13.6500000000001</v>
      </c>
    </row>
    <row r="2928" spans="27:32">
      <c r="AA2928" t="s">
        <v>954</v>
      </c>
      <c r="AC2928">
        <v>1425</v>
      </c>
      <c r="AD2928">
        <v>638.90000009689697</v>
      </c>
      <c r="AE2928">
        <v>100</v>
      </c>
      <c r="AF2928">
        <v>13.600000000000099</v>
      </c>
    </row>
    <row r="2929" spans="27:32">
      <c r="AA2929" t="s">
        <v>954</v>
      </c>
      <c r="AC2929">
        <v>1426</v>
      </c>
      <c r="AD2929">
        <v>639.00000009712505</v>
      </c>
      <c r="AE2929">
        <v>100</v>
      </c>
      <c r="AF2929">
        <v>13.5500000000001</v>
      </c>
    </row>
    <row r="2930" spans="27:32">
      <c r="AA2930" t="s">
        <v>954</v>
      </c>
      <c r="AC2930">
        <v>1427</v>
      </c>
      <c r="AD2930">
        <v>639.10000009735302</v>
      </c>
      <c r="AE2930">
        <v>100</v>
      </c>
      <c r="AF2930">
        <v>13.500000000000099</v>
      </c>
    </row>
    <row r="2931" spans="27:32">
      <c r="AA2931" t="s">
        <v>954</v>
      </c>
      <c r="AC2931">
        <v>1428</v>
      </c>
      <c r="AD2931">
        <v>639.20000009758098</v>
      </c>
      <c r="AE2931">
        <v>100</v>
      </c>
      <c r="AF2931">
        <v>13.450000000000101</v>
      </c>
    </row>
    <row r="2932" spans="27:32">
      <c r="AA2932" t="s">
        <v>954</v>
      </c>
      <c r="AC2932">
        <v>1429</v>
      </c>
      <c r="AD2932">
        <v>639.30000009780895</v>
      </c>
      <c r="AE2932">
        <v>100</v>
      </c>
      <c r="AF2932">
        <v>13.4000000000001</v>
      </c>
    </row>
    <row r="2933" spans="27:32">
      <c r="AA2933" t="s">
        <v>954</v>
      </c>
      <c r="AC2933">
        <v>1430</v>
      </c>
      <c r="AD2933">
        <v>639.40000009803703</v>
      </c>
      <c r="AE2933">
        <v>100</v>
      </c>
      <c r="AF2933">
        <v>13.350000000000099</v>
      </c>
    </row>
    <row r="2934" spans="27:32">
      <c r="AA2934" t="s">
        <v>954</v>
      </c>
      <c r="AC2934">
        <v>1431</v>
      </c>
      <c r="AD2934">
        <v>639.50000009826499</v>
      </c>
      <c r="AE2934">
        <v>100</v>
      </c>
      <c r="AF2934">
        <v>13.3000000000001</v>
      </c>
    </row>
    <row r="2935" spans="27:32">
      <c r="AA2935" t="s">
        <v>954</v>
      </c>
      <c r="AC2935">
        <v>1432</v>
      </c>
      <c r="AD2935">
        <v>639.60000009849296</v>
      </c>
      <c r="AE2935">
        <v>100</v>
      </c>
      <c r="AF2935">
        <v>13.250000000000099</v>
      </c>
    </row>
    <row r="2936" spans="27:32">
      <c r="AA2936" t="s">
        <v>954</v>
      </c>
      <c r="AC2936">
        <v>1433</v>
      </c>
      <c r="AD2936">
        <v>639.70000009872103</v>
      </c>
      <c r="AE2936">
        <v>100</v>
      </c>
      <c r="AF2936">
        <v>13.200000000000101</v>
      </c>
    </row>
    <row r="2937" spans="27:32">
      <c r="AA2937" t="s">
        <v>954</v>
      </c>
      <c r="AC2937">
        <v>1434</v>
      </c>
      <c r="AD2937">
        <v>639.800000098949</v>
      </c>
      <c r="AE2937">
        <v>100</v>
      </c>
      <c r="AF2937">
        <v>13.1500000000001</v>
      </c>
    </row>
    <row r="2938" spans="27:32">
      <c r="AA2938" t="s">
        <v>954</v>
      </c>
      <c r="AC2938">
        <v>1435</v>
      </c>
      <c r="AD2938">
        <v>639.90000009917696</v>
      </c>
      <c r="AE2938">
        <v>100</v>
      </c>
      <c r="AF2938">
        <v>13.100000000000099</v>
      </c>
    </row>
    <row r="2939" spans="27:32">
      <c r="AA2939" t="s">
        <v>954</v>
      </c>
      <c r="AC2939">
        <v>1436</v>
      </c>
      <c r="AD2939">
        <v>640.00000009940504</v>
      </c>
      <c r="AE2939">
        <v>100</v>
      </c>
      <c r="AF2939">
        <v>13.0500000000001</v>
      </c>
    </row>
    <row r="2940" spans="27:32">
      <c r="AA2940" t="s">
        <v>954</v>
      </c>
      <c r="AC2940">
        <v>1437</v>
      </c>
      <c r="AD2940">
        <v>640.10000009963301</v>
      </c>
      <c r="AE2940">
        <v>100</v>
      </c>
      <c r="AF2940">
        <v>13.000000000000099</v>
      </c>
    </row>
    <row r="2941" spans="27:32">
      <c r="AA2941" t="s">
        <v>954</v>
      </c>
      <c r="AC2941">
        <v>1438</v>
      </c>
      <c r="AD2941">
        <v>640.20000009986097</v>
      </c>
      <c r="AE2941">
        <v>100</v>
      </c>
      <c r="AF2941">
        <v>12.950000000000101</v>
      </c>
    </row>
    <row r="2942" spans="27:32">
      <c r="AA2942" t="s">
        <v>954</v>
      </c>
      <c r="AC2942">
        <v>1439</v>
      </c>
      <c r="AD2942">
        <v>640.30000010008905</v>
      </c>
      <c r="AE2942">
        <v>100</v>
      </c>
      <c r="AF2942">
        <v>12.9000000000001</v>
      </c>
    </row>
    <row r="2943" spans="27:32">
      <c r="AA2943" t="s">
        <v>954</v>
      </c>
      <c r="AC2943">
        <v>1440</v>
      </c>
      <c r="AD2943">
        <v>640.40000010031702</v>
      </c>
      <c r="AE2943">
        <v>100</v>
      </c>
      <c r="AF2943">
        <v>12.850000000000099</v>
      </c>
    </row>
    <row r="2944" spans="27:32">
      <c r="AA2944" t="s">
        <v>954</v>
      </c>
      <c r="AC2944">
        <v>1441</v>
      </c>
      <c r="AD2944">
        <v>640.50000010054498</v>
      </c>
      <c r="AE2944">
        <v>100</v>
      </c>
      <c r="AF2944">
        <v>12.8000000000001</v>
      </c>
    </row>
    <row r="2945" spans="27:32">
      <c r="AA2945" t="s">
        <v>954</v>
      </c>
      <c r="AC2945">
        <v>1442</v>
      </c>
      <c r="AD2945">
        <v>640.60000010077204</v>
      </c>
      <c r="AE2945">
        <v>100</v>
      </c>
      <c r="AF2945">
        <v>12.750000000000099</v>
      </c>
    </row>
    <row r="2946" spans="27:32">
      <c r="AA2946" t="s">
        <v>954</v>
      </c>
      <c r="AC2946">
        <v>1443</v>
      </c>
      <c r="AD2946">
        <v>640.700000101</v>
      </c>
      <c r="AE2946">
        <v>100</v>
      </c>
      <c r="AF2946">
        <v>12.700000000000101</v>
      </c>
    </row>
    <row r="2947" spans="27:32">
      <c r="AA2947" t="s">
        <v>954</v>
      </c>
      <c r="AC2947">
        <v>1444</v>
      </c>
      <c r="AD2947">
        <v>640.80000010122797</v>
      </c>
      <c r="AE2947">
        <v>100</v>
      </c>
      <c r="AF2947">
        <v>12.6500000000001</v>
      </c>
    </row>
    <row r="2948" spans="27:32">
      <c r="AA2948" t="s">
        <v>954</v>
      </c>
      <c r="AC2948">
        <v>1445</v>
      </c>
      <c r="AD2948">
        <v>640.90000010145604</v>
      </c>
      <c r="AE2948">
        <v>100</v>
      </c>
      <c r="AF2948">
        <v>12.600000000000099</v>
      </c>
    </row>
    <row r="2949" spans="27:32">
      <c r="AA2949" t="s">
        <v>954</v>
      </c>
      <c r="AC2949">
        <v>1446</v>
      </c>
      <c r="AD2949">
        <v>641.00000010168401</v>
      </c>
      <c r="AE2949">
        <v>100</v>
      </c>
      <c r="AF2949">
        <v>12.5500000000001</v>
      </c>
    </row>
    <row r="2950" spans="27:32">
      <c r="AA2950" t="s">
        <v>954</v>
      </c>
      <c r="AC2950">
        <v>1447</v>
      </c>
      <c r="AD2950">
        <v>641.10000010191197</v>
      </c>
      <c r="AE2950">
        <v>100</v>
      </c>
      <c r="AF2950">
        <v>12.500000000000099</v>
      </c>
    </row>
    <row r="2951" spans="27:32">
      <c r="AA2951" t="s">
        <v>954</v>
      </c>
      <c r="AC2951">
        <v>1448</v>
      </c>
      <c r="AD2951">
        <v>641.20000010214005</v>
      </c>
      <c r="AE2951">
        <v>100</v>
      </c>
      <c r="AF2951">
        <v>12.450000000000101</v>
      </c>
    </row>
    <row r="2952" spans="27:32">
      <c r="AA2952" t="s">
        <v>954</v>
      </c>
      <c r="AC2952">
        <v>1449</v>
      </c>
      <c r="AD2952">
        <v>641.30000010236802</v>
      </c>
      <c r="AE2952">
        <v>100</v>
      </c>
      <c r="AF2952">
        <v>12.4000000000001</v>
      </c>
    </row>
    <row r="2953" spans="27:32">
      <c r="AA2953" t="s">
        <v>954</v>
      </c>
      <c r="AC2953">
        <v>1450</v>
      </c>
      <c r="AD2953">
        <v>641.40000010259598</v>
      </c>
      <c r="AE2953">
        <v>100</v>
      </c>
      <c r="AF2953">
        <v>12.350000000000099</v>
      </c>
    </row>
    <row r="2954" spans="27:32">
      <c r="AA2954" t="s">
        <v>954</v>
      </c>
      <c r="AC2954">
        <v>1451</v>
      </c>
      <c r="AD2954">
        <v>641.50000010282395</v>
      </c>
      <c r="AE2954">
        <v>100</v>
      </c>
      <c r="AF2954">
        <v>12.3000000000001</v>
      </c>
    </row>
    <row r="2955" spans="27:32">
      <c r="AA2955" t="s">
        <v>954</v>
      </c>
      <c r="AC2955">
        <v>1452</v>
      </c>
      <c r="AD2955">
        <v>641.60000010305203</v>
      </c>
      <c r="AE2955">
        <v>100</v>
      </c>
      <c r="AF2955">
        <v>12.250000000000099</v>
      </c>
    </row>
    <row r="2956" spans="27:32">
      <c r="AA2956" t="s">
        <v>954</v>
      </c>
      <c r="AC2956">
        <v>1453</v>
      </c>
      <c r="AD2956">
        <v>641.70000010327999</v>
      </c>
      <c r="AE2956">
        <v>100</v>
      </c>
      <c r="AF2956">
        <v>12.200000000000101</v>
      </c>
    </row>
    <row r="2957" spans="27:32">
      <c r="AA2957" t="s">
        <v>954</v>
      </c>
      <c r="AC2957">
        <v>1454</v>
      </c>
      <c r="AD2957">
        <v>641.80000010350795</v>
      </c>
      <c r="AE2957">
        <v>100</v>
      </c>
      <c r="AF2957">
        <v>12.1500000000001</v>
      </c>
    </row>
    <row r="2958" spans="27:32">
      <c r="AA2958" t="s">
        <v>954</v>
      </c>
      <c r="AC2958">
        <v>1455</v>
      </c>
      <c r="AD2958">
        <v>641.90000010373603</v>
      </c>
      <c r="AE2958">
        <v>100</v>
      </c>
      <c r="AF2958">
        <v>12.100000000000099</v>
      </c>
    </row>
    <row r="2959" spans="27:32">
      <c r="AA2959" t="s">
        <v>954</v>
      </c>
      <c r="AC2959">
        <v>1456</v>
      </c>
      <c r="AD2959">
        <v>642.000000103964</v>
      </c>
      <c r="AE2959">
        <v>100</v>
      </c>
      <c r="AF2959">
        <v>12.0500000000001</v>
      </c>
    </row>
    <row r="2960" spans="27:32">
      <c r="AA2960" t="s">
        <v>954</v>
      </c>
      <c r="AC2960">
        <v>1457</v>
      </c>
      <c r="AD2960">
        <v>642.10000010419196</v>
      </c>
      <c r="AE2960">
        <v>100</v>
      </c>
      <c r="AF2960">
        <v>12.000000000000099</v>
      </c>
    </row>
    <row r="2961" spans="27:32">
      <c r="AA2961" t="s">
        <v>954</v>
      </c>
      <c r="AC2961">
        <v>1458</v>
      </c>
      <c r="AD2961">
        <v>642.20000010442004</v>
      </c>
      <c r="AE2961">
        <v>100</v>
      </c>
      <c r="AF2961">
        <v>11.950000000000101</v>
      </c>
    </row>
    <row r="2962" spans="27:32">
      <c r="AA2962" t="s">
        <v>954</v>
      </c>
      <c r="AC2962">
        <v>1459</v>
      </c>
      <c r="AD2962">
        <v>642.30000010464801</v>
      </c>
      <c r="AE2962">
        <v>100</v>
      </c>
      <c r="AF2962">
        <v>11.9000000000001</v>
      </c>
    </row>
    <row r="2963" spans="27:32">
      <c r="AA2963" t="s">
        <v>954</v>
      </c>
      <c r="AC2963">
        <v>1460</v>
      </c>
      <c r="AD2963">
        <v>642.40000010487597</v>
      </c>
      <c r="AE2963">
        <v>100</v>
      </c>
      <c r="AF2963">
        <v>11.850000000000099</v>
      </c>
    </row>
    <row r="2964" spans="27:32">
      <c r="AA2964" t="s">
        <v>954</v>
      </c>
      <c r="AC2964">
        <v>1461</v>
      </c>
      <c r="AD2964">
        <v>642.50000010510405</v>
      </c>
      <c r="AE2964">
        <v>100</v>
      </c>
      <c r="AF2964">
        <v>11.8000000000001</v>
      </c>
    </row>
    <row r="2965" spans="27:32">
      <c r="AA2965" t="s">
        <v>954</v>
      </c>
      <c r="AC2965">
        <v>1462</v>
      </c>
      <c r="AD2965">
        <v>642.60000010533201</v>
      </c>
      <c r="AE2965">
        <v>100</v>
      </c>
      <c r="AF2965">
        <v>11.750000000000099</v>
      </c>
    </row>
    <row r="2966" spans="27:32">
      <c r="AA2966" t="s">
        <v>954</v>
      </c>
      <c r="AC2966">
        <v>1463</v>
      </c>
      <c r="AD2966">
        <v>642.70000010555998</v>
      </c>
      <c r="AE2966">
        <v>100</v>
      </c>
      <c r="AF2966">
        <v>11.700000000000101</v>
      </c>
    </row>
    <row r="2967" spans="27:32">
      <c r="AA2967" t="s">
        <v>954</v>
      </c>
      <c r="AC2967">
        <v>1464</v>
      </c>
      <c r="AD2967">
        <v>642.80000010578794</v>
      </c>
      <c r="AE2967">
        <v>100</v>
      </c>
      <c r="AF2967">
        <v>11.6500000000001</v>
      </c>
    </row>
    <row r="2968" spans="27:32">
      <c r="AA2968" t="s">
        <v>954</v>
      </c>
      <c r="AC2968">
        <v>1465</v>
      </c>
      <c r="AD2968">
        <v>642.90000010601602</v>
      </c>
      <c r="AE2968">
        <v>100</v>
      </c>
      <c r="AF2968">
        <v>11.600000000000099</v>
      </c>
    </row>
    <row r="2969" spans="27:32">
      <c r="AA2969" t="s">
        <v>954</v>
      </c>
      <c r="AC2969">
        <v>1466</v>
      </c>
      <c r="AD2969">
        <v>643.00000010624399</v>
      </c>
      <c r="AE2969">
        <v>100</v>
      </c>
      <c r="AF2969">
        <v>11.5500000000001</v>
      </c>
    </row>
    <row r="2970" spans="27:32">
      <c r="AA2970" t="s">
        <v>954</v>
      </c>
      <c r="AC2970">
        <v>1467</v>
      </c>
      <c r="AD2970">
        <v>643.10000010647195</v>
      </c>
      <c r="AE2970">
        <v>100</v>
      </c>
      <c r="AF2970">
        <v>11.500000000000099</v>
      </c>
    </row>
    <row r="2971" spans="27:32">
      <c r="AA2971" t="s">
        <v>954</v>
      </c>
      <c r="AC2971">
        <v>1468</v>
      </c>
      <c r="AD2971">
        <v>643.20000010670003</v>
      </c>
      <c r="AE2971">
        <v>100</v>
      </c>
      <c r="AF2971">
        <v>11.450000000000101</v>
      </c>
    </row>
    <row r="2972" spans="27:32">
      <c r="AA2972" t="s">
        <v>954</v>
      </c>
      <c r="AC2972">
        <v>1469</v>
      </c>
      <c r="AD2972">
        <v>643.300000106928</v>
      </c>
      <c r="AE2972">
        <v>100</v>
      </c>
      <c r="AF2972">
        <v>11.4</v>
      </c>
    </row>
    <row r="2973" spans="27:32">
      <c r="AA2973" t="s">
        <v>954</v>
      </c>
      <c r="AC2973">
        <v>1470</v>
      </c>
      <c r="AD2973">
        <v>643.40000010715596</v>
      </c>
      <c r="AE2973">
        <v>100</v>
      </c>
      <c r="AF2973">
        <v>11.35</v>
      </c>
    </row>
    <row r="2974" spans="27:32">
      <c r="AA2974" t="s">
        <v>954</v>
      </c>
      <c r="AC2974">
        <v>1471</v>
      </c>
      <c r="AD2974">
        <v>643.50000010738302</v>
      </c>
      <c r="AE2974">
        <v>100</v>
      </c>
      <c r="AF2974">
        <v>11.3</v>
      </c>
    </row>
    <row r="2975" spans="27:32">
      <c r="AA2975" t="s">
        <v>954</v>
      </c>
      <c r="AC2975">
        <v>1472</v>
      </c>
      <c r="AD2975">
        <v>643.60000010761098</v>
      </c>
      <c r="AE2975">
        <v>100</v>
      </c>
      <c r="AF2975">
        <v>11.25</v>
      </c>
    </row>
    <row r="2976" spans="27:32">
      <c r="AA2976" t="s">
        <v>954</v>
      </c>
      <c r="AC2976">
        <v>1473</v>
      </c>
      <c r="AD2976">
        <v>643.70000010783895</v>
      </c>
      <c r="AE2976">
        <v>100</v>
      </c>
      <c r="AF2976">
        <v>11.2</v>
      </c>
    </row>
    <row r="2977" spans="27:32">
      <c r="AA2977" t="s">
        <v>954</v>
      </c>
      <c r="AC2977">
        <v>1474</v>
      </c>
      <c r="AD2977">
        <v>643.80000010806702</v>
      </c>
      <c r="AE2977">
        <v>100</v>
      </c>
      <c r="AF2977">
        <v>11.15</v>
      </c>
    </row>
    <row r="2978" spans="27:32">
      <c r="AA2978" t="s">
        <v>954</v>
      </c>
      <c r="AC2978">
        <v>1475</v>
      </c>
      <c r="AD2978">
        <v>643.90000010829499</v>
      </c>
      <c r="AE2978">
        <v>100</v>
      </c>
      <c r="AF2978">
        <v>11.1</v>
      </c>
    </row>
    <row r="2979" spans="27:32">
      <c r="AA2979" t="s">
        <v>954</v>
      </c>
      <c r="AC2979">
        <v>1476</v>
      </c>
      <c r="AD2979">
        <v>644.00000010852295</v>
      </c>
      <c r="AE2979">
        <v>100</v>
      </c>
      <c r="AF2979">
        <v>11.05</v>
      </c>
    </row>
    <row r="2980" spans="27:32">
      <c r="AA2980" t="s">
        <v>954</v>
      </c>
      <c r="AC2980">
        <v>1477</v>
      </c>
      <c r="AD2980">
        <v>644.10000010875103</v>
      </c>
      <c r="AE2980">
        <v>100</v>
      </c>
      <c r="AF2980">
        <v>11</v>
      </c>
    </row>
    <row r="2981" spans="27:32">
      <c r="AA2981" t="s">
        <v>954</v>
      </c>
      <c r="AC2981">
        <v>1478</v>
      </c>
      <c r="AD2981">
        <v>644.200000108979</v>
      </c>
      <c r="AE2981">
        <v>100</v>
      </c>
      <c r="AF2981">
        <v>10.95</v>
      </c>
    </row>
    <row r="2982" spans="27:32">
      <c r="AA2982" t="s">
        <v>954</v>
      </c>
      <c r="AC2982">
        <v>1479</v>
      </c>
      <c r="AD2982">
        <v>644.30000010920696</v>
      </c>
      <c r="AE2982">
        <v>100</v>
      </c>
      <c r="AF2982">
        <v>10.9</v>
      </c>
    </row>
    <row r="2983" spans="27:32">
      <c r="AA2983" t="s">
        <v>954</v>
      </c>
      <c r="AC2983">
        <v>1480</v>
      </c>
      <c r="AD2983">
        <v>644.40000010943504</v>
      </c>
      <c r="AE2983">
        <v>100</v>
      </c>
      <c r="AF2983">
        <v>10.85</v>
      </c>
    </row>
    <row r="2984" spans="27:32">
      <c r="AA2984" t="s">
        <v>954</v>
      </c>
      <c r="AC2984">
        <v>1481</v>
      </c>
      <c r="AD2984">
        <v>644.50000010966301</v>
      </c>
      <c r="AE2984">
        <v>100</v>
      </c>
      <c r="AF2984">
        <v>10.8</v>
      </c>
    </row>
    <row r="2985" spans="27:32">
      <c r="AA2985" t="s">
        <v>954</v>
      </c>
      <c r="AC2985">
        <v>1482</v>
      </c>
      <c r="AD2985">
        <v>644.60000010989097</v>
      </c>
      <c r="AE2985">
        <v>100</v>
      </c>
      <c r="AF2985">
        <v>10.75</v>
      </c>
    </row>
    <row r="2986" spans="27:32">
      <c r="AA2986" t="s">
        <v>954</v>
      </c>
      <c r="AC2986">
        <v>1483</v>
      </c>
      <c r="AD2986">
        <v>644.70000011011905</v>
      </c>
      <c r="AE2986">
        <v>100</v>
      </c>
      <c r="AF2986">
        <v>10.7</v>
      </c>
    </row>
    <row r="2987" spans="27:32">
      <c r="AA2987" t="s">
        <v>954</v>
      </c>
      <c r="AC2987">
        <v>1484</v>
      </c>
      <c r="AD2987">
        <v>644.80000011034701</v>
      </c>
      <c r="AE2987">
        <v>100</v>
      </c>
      <c r="AF2987">
        <v>10.65</v>
      </c>
    </row>
    <row r="2988" spans="27:32">
      <c r="AA2988" t="s">
        <v>954</v>
      </c>
      <c r="AC2988">
        <v>1485</v>
      </c>
      <c r="AD2988">
        <v>644.90000011057498</v>
      </c>
      <c r="AE2988">
        <v>100</v>
      </c>
      <c r="AF2988">
        <v>10.6</v>
      </c>
    </row>
    <row r="2989" spans="27:32">
      <c r="AA2989" t="s">
        <v>954</v>
      </c>
      <c r="AC2989">
        <v>1486</v>
      </c>
      <c r="AD2989">
        <v>645.00000011080294</v>
      </c>
      <c r="AE2989">
        <v>100</v>
      </c>
      <c r="AF2989">
        <v>10.55</v>
      </c>
    </row>
    <row r="2990" spans="27:32">
      <c r="AA2990" t="s">
        <v>954</v>
      </c>
      <c r="AC2990">
        <v>1487</v>
      </c>
      <c r="AD2990">
        <v>645.10000011103102</v>
      </c>
      <c r="AE2990">
        <v>100</v>
      </c>
      <c r="AF2990">
        <v>10.5</v>
      </c>
    </row>
    <row r="2991" spans="27:32">
      <c r="AA2991" t="s">
        <v>954</v>
      </c>
      <c r="AC2991">
        <v>1488</v>
      </c>
      <c r="AD2991">
        <v>645.20000011125899</v>
      </c>
      <c r="AE2991">
        <v>100</v>
      </c>
      <c r="AF2991">
        <v>10.45</v>
      </c>
    </row>
    <row r="2992" spans="27:32">
      <c r="AA2992" t="s">
        <v>954</v>
      </c>
      <c r="AC2992">
        <v>1489</v>
      </c>
      <c r="AD2992">
        <v>645.30000011148695</v>
      </c>
      <c r="AE2992">
        <v>100</v>
      </c>
      <c r="AF2992">
        <v>10.4</v>
      </c>
    </row>
    <row r="2993" spans="27:32">
      <c r="AA2993" t="s">
        <v>954</v>
      </c>
      <c r="AC2993">
        <v>1490</v>
      </c>
      <c r="AD2993">
        <v>645.40000011171503</v>
      </c>
      <c r="AE2993">
        <v>100</v>
      </c>
      <c r="AF2993">
        <v>10.35</v>
      </c>
    </row>
    <row r="2994" spans="27:32">
      <c r="AA2994" t="s">
        <v>954</v>
      </c>
      <c r="AC2994">
        <v>1491</v>
      </c>
      <c r="AD2994">
        <v>645.500000111943</v>
      </c>
      <c r="AE2994">
        <v>100</v>
      </c>
      <c r="AF2994">
        <v>10.3</v>
      </c>
    </row>
    <row r="2995" spans="27:32">
      <c r="AA2995" t="s">
        <v>954</v>
      </c>
      <c r="AC2995">
        <v>1492</v>
      </c>
      <c r="AD2995">
        <v>645.60000011217096</v>
      </c>
      <c r="AE2995">
        <v>100</v>
      </c>
      <c r="AF2995">
        <v>10.25</v>
      </c>
    </row>
    <row r="2996" spans="27:32">
      <c r="AA2996" t="s">
        <v>954</v>
      </c>
      <c r="AC2996">
        <v>1493</v>
      </c>
      <c r="AD2996">
        <v>645.70000011239904</v>
      </c>
      <c r="AE2996">
        <v>100</v>
      </c>
      <c r="AF2996">
        <v>10.199999999999999</v>
      </c>
    </row>
    <row r="2997" spans="27:32">
      <c r="AA2997" t="s">
        <v>954</v>
      </c>
      <c r="AC2997">
        <v>1494</v>
      </c>
      <c r="AD2997">
        <v>645.800000112627</v>
      </c>
      <c r="AE2997">
        <v>100</v>
      </c>
      <c r="AF2997">
        <v>10.15</v>
      </c>
    </row>
    <row r="2998" spans="27:32">
      <c r="AA2998" t="s">
        <v>954</v>
      </c>
      <c r="AC2998">
        <v>1495</v>
      </c>
      <c r="AD2998">
        <v>645.90000011285497</v>
      </c>
      <c r="AE2998">
        <v>100</v>
      </c>
      <c r="AF2998">
        <v>10.1</v>
      </c>
    </row>
    <row r="2999" spans="27:32">
      <c r="AA2999" t="s">
        <v>954</v>
      </c>
      <c r="AC2999">
        <v>1496</v>
      </c>
      <c r="AD2999">
        <v>646.00000011308305</v>
      </c>
      <c r="AE2999">
        <v>100</v>
      </c>
      <c r="AF2999">
        <v>10.050000000000001</v>
      </c>
    </row>
    <row r="3000" spans="27:32">
      <c r="AA3000" t="s">
        <v>954</v>
      </c>
      <c r="AC3000">
        <v>1497</v>
      </c>
      <c r="AD3000">
        <v>646.10000011331101</v>
      </c>
      <c r="AE3000">
        <v>100</v>
      </c>
      <c r="AF3000">
        <v>10</v>
      </c>
    </row>
    <row r="3001" spans="27:32">
      <c r="AA3001" t="s">
        <v>954</v>
      </c>
      <c r="AC3001">
        <v>1498</v>
      </c>
      <c r="AD3001">
        <v>646.20000011353898</v>
      </c>
      <c r="AE3001">
        <v>100</v>
      </c>
      <c r="AF3001">
        <v>9.9499999999999993</v>
      </c>
    </row>
    <row r="3002" spans="27:32">
      <c r="AA3002" t="s">
        <v>954</v>
      </c>
      <c r="AC3002">
        <v>1499</v>
      </c>
      <c r="AD3002">
        <v>646.30000011376603</v>
      </c>
      <c r="AE3002">
        <v>100</v>
      </c>
      <c r="AF3002">
        <v>9.9</v>
      </c>
    </row>
    <row r="3003" spans="27:32">
      <c r="AA3003" t="s">
        <v>954</v>
      </c>
      <c r="AC3003">
        <v>1500</v>
      </c>
      <c r="AD3003">
        <v>646.400000113994</v>
      </c>
      <c r="AE3003">
        <v>100</v>
      </c>
      <c r="AF3003">
        <v>9.85</v>
      </c>
    </row>
    <row r="3004" spans="27:32">
      <c r="AA3004" t="s">
        <v>976</v>
      </c>
      <c r="AD3004">
        <v>8</v>
      </c>
      <c r="AE3004">
        <v>8</v>
      </c>
      <c r="AF3004">
        <v>37</v>
      </c>
    </row>
    <row r="3005" spans="27:32">
      <c r="AA3005" t="s">
        <v>976</v>
      </c>
      <c r="AD3005">
        <v>13</v>
      </c>
      <c r="AE3005">
        <v>5</v>
      </c>
      <c r="AF3005">
        <v>34</v>
      </c>
    </row>
    <row r="3006" spans="27:32">
      <c r="AA3006" t="s">
        <v>976</v>
      </c>
      <c r="AD3006">
        <v>18</v>
      </c>
      <c r="AE3006">
        <v>5</v>
      </c>
      <c r="AF3006">
        <v>31</v>
      </c>
    </row>
    <row r="3007" spans="27:32">
      <c r="AA3007" t="s">
        <v>976</v>
      </c>
      <c r="AD3007">
        <v>25</v>
      </c>
      <c r="AE3007">
        <v>7</v>
      </c>
      <c r="AF3007">
        <v>28</v>
      </c>
    </row>
    <row r="3008" spans="27:32">
      <c r="AA3008" t="s">
        <v>976</v>
      </c>
      <c r="AD3008">
        <v>29</v>
      </c>
      <c r="AE3008">
        <v>4</v>
      </c>
      <c r="AF3008">
        <v>25</v>
      </c>
    </row>
    <row r="3009" spans="27:33">
      <c r="AA3009" t="s">
        <v>976</v>
      </c>
      <c r="AD3009">
        <v>33</v>
      </c>
      <c r="AE3009">
        <v>4</v>
      </c>
      <c r="AF3009">
        <v>22</v>
      </c>
      <c r="AG3009">
        <v>22</v>
      </c>
    </row>
    <row r="3010" spans="27:33">
      <c r="AA3010" t="s">
        <v>976</v>
      </c>
      <c r="AD3010">
        <v>34</v>
      </c>
      <c r="AE3010">
        <v>1</v>
      </c>
      <c r="AF3010">
        <v>25</v>
      </c>
      <c r="AG3010">
        <v>64</v>
      </c>
    </row>
    <row r="3011" spans="27:33">
      <c r="AA3011" t="s">
        <v>976</v>
      </c>
      <c r="AD3011">
        <v>35</v>
      </c>
      <c r="AE3011">
        <v>1</v>
      </c>
      <c r="AF3011">
        <v>28</v>
      </c>
    </row>
    <row r="3012" spans="27:33">
      <c r="AA3012" t="s">
        <v>976</v>
      </c>
      <c r="AD3012">
        <v>44</v>
      </c>
      <c r="AE3012">
        <v>9</v>
      </c>
      <c r="AF3012">
        <v>31</v>
      </c>
    </row>
    <row r="3013" spans="27:33">
      <c r="AA3013" t="s">
        <v>976</v>
      </c>
      <c r="AD3013">
        <v>50</v>
      </c>
      <c r="AE3013">
        <v>6</v>
      </c>
      <c r="AF3013">
        <v>34</v>
      </c>
    </row>
    <row r="3014" spans="27:33">
      <c r="AA3014" t="s">
        <v>976</v>
      </c>
      <c r="AD3014">
        <v>60</v>
      </c>
      <c r="AE3014">
        <v>8</v>
      </c>
      <c r="AF3014">
        <v>37</v>
      </c>
    </row>
    <row r="3015" spans="27:33">
      <c r="AA3015" t="s">
        <v>976</v>
      </c>
      <c r="AD3015">
        <v>70</v>
      </c>
      <c r="AE3015">
        <v>10</v>
      </c>
      <c r="AF3015">
        <v>40</v>
      </c>
    </row>
    <row r="3016" spans="27:33">
      <c r="AA3016" t="s">
        <v>1002</v>
      </c>
      <c r="AD3016">
        <v>8</v>
      </c>
      <c r="AE3016">
        <v>8</v>
      </c>
      <c r="AF3016">
        <v>117</v>
      </c>
    </row>
    <row r="3017" spans="27:33">
      <c r="AA3017" t="s">
        <v>1002</v>
      </c>
      <c r="AD3017">
        <v>13</v>
      </c>
      <c r="AE3017">
        <v>5</v>
      </c>
      <c r="AF3017">
        <v>134</v>
      </c>
    </row>
    <row r="3018" spans="27:33">
      <c r="AA3018" t="s">
        <v>1002</v>
      </c>
      <c r="AD3018">
        <v>18</v>
      </c>
      <c r="AE3018">
        <v>5</v>
      </c>
      <c r="AF3018">
        <v>98</v>
      </c>
    </row>
    <row r="3019" spans="27:33">
      <c r="AA3019" t="s">
        <v>1002</v>
      </c>
      <c r="AD3019">
        <v>25</v>
      </c>
      <c r="AE3019">
        <v>7</v>
      </c>
      <c r="AF3019">
        <v>29</v>
      </c>
    </row>
    <row r="3020" spans="27:33">
      <c r="AA3020" t="s">
        <v>1002</v>
      </c>
      <c r="AD3020">
        <v>29</v>
      </c>
      <c r="AE3020">
        <v>4</v>
      </c>
      <c r="AF3020">
        <v>49</v>
      </c>
    </row>
    <row r="3021" spans="27:33">
      <c r="AA3021" t="s">
        <v>1002</v>
      </c>
      <c r="AD3021">
        <v>33</v>
      </c>
      <c r="AE3021">
        <v>4</v>
      </c>
      <c r="AF3021">
        <v>22</v>
      </c>
    </row>
    <row r="3022" spans="27:33">
      <c r="AA3022" t="s">
        <v>1002</v>
      </c>
      <c r="AD3022">
        <v>34</v>
      </c>
      <c r="AE3022">
        <v>1</v>
      </c>
      <c r="AF3022">
        <v>64</v>
      </c>
    </row>
    <row r="3023" spans="27:33">
      <c r="AA3023" t="s">
        <v>1002</v>
      </c>
      <c r="AD3023">
        <v>35</v>
      </c>
      <c r="AE3023">
        <v>1</v>
      </c>
      <c r="AF3023">
        <v>184</v>
      </c>
    </row>
    <row r="3024" spans="27:33">
      <c r="AA3024" t="s">
        <v>1002</v>
      </c>
      <c r="AD3024">
        <v>44</v>
      </c>
      <c r="AE3024">
        <v>9</v>
      </c>
      <c r="AF3024">
        <v>779</v>
      </c>
    </row>
    <row r="3025" spans="27:32">
      <c r="AA3025" t="s">
        <v>1002</v>
      </c>
      <c r="AD3025">
        <v>50</v>
      </c>
      <c r="AE3025">
        <v>6</v>
      </c>
      <c r="AF3025">
        <v>2508</v>
      </c>
    </row>
    <row r="3026" spans="27:32">
      <c r="AA3026" t="s">
        <v>1002</v>
      </c>
      <c r="AD3026">
        <v>60</v>
      </c>
      <c r="AE3026">
        <v>10</v>
      </c>
      <c r="AF3026">
        <v>3391</v>
      </c>
    </row>
    <row r="3027" spans="27:32">
      <c r="AA3027" t="s">
        <v>1002</v>
      </c>
      <c r="AD3027">
        <v>70</v>
      </c>
      <c r="AE3027">
        <v>10</v>
      </c>
      <c r="AF3027">
        <v>9715</v>
      </c>
    </row>
    <row r="3028" spans="27:32">
      <c r="AA3028" t="s">
        <v>1003</v>
      </c>
      <c r="AD3028">
        <v>8</v>
      </c>
      <c r="AE3028">
        <v>8</v>
      </c>
      <c r="AF3028">
        <v>117</v>
      </c>
    </row>
    <row r="3029" spans="27:32">
      <c r="AA3029" t="s">
        <v>1003</v>
      </c>
      <c r="AD3029">
        <v>13</v>
      </c>
      <c r="AE3029">
        <v>5</v>
      </c>
      <c r="AF3029">
        <v>134</v>
      </c>
    </row>
    <row r="3030" spans="27:32">
      <c r="AA3030" t="s">
        <v>1003</v>
      </c>
      <c r="AD3030">
        <v>18</v>
      </c>
      <c r="AE3030">
        <v>5</v>
      </c>
      <c r="AF3030">
        <v>98</v>
      </c>
    </row>
    <row r="3031" spans="27:32">
      <c r="AA3031" t="s">
        <v>1003</v>
      </c>
      <c r="AD3031">
        <v>25</v>
      </c>
      <c r="AE3031">
        <v>7</v>
      </c>
      <c r="AF3031">
        <v>29</v>
      </c>
    </row>
    <row r="3032" spans="27:32">
      <c r="AA3032" t="s">
        <v>1003</v>
      </c>
      <c r="AD3032">
        <v>29</v>
      </c>
      <c r="AE3032">
        <v>4</v>
      </c>
      <c r="AF3032">
        <v>49</v>
      </c>
    </row>
    <row r="3033" spans="27:32">
      <c r="AA3033" t="s">
        <v>1003</v>
      </c>
      <c r="AD3033">
        <v>33</v>
      </c>
      <c r="AE3033">
        <v>4</v>
      </c>
      <c r="AF3033">
        <v>22</v>
      </c>
    </row>
    <row r="3034" spans="27:32">
      <c r="AA3034" t="s">
        <v>1003</v>
      </c>
      <c r="AD3034">
        <v>34</v>
      </c>
      <c r="AE3034">
        <v>1</v>
      </c>
      <c r="AF3034">
        <v>64</v>
      </c>
    </row>
    <row r="3035" spans="27:32">
      <c r="AA3035" t="s">
        <v>1003</v>
      </c>
      <c r="AD3035">
        <v>35</v>
      </c>
      <c r="AE3035">
        <v>1</v>
      </c>
      <c r="AF3035">
        <v>184</v>
      </c>
    </row>
    <row r="3036" spans="27:32">
      <c r="AA3036" t="s">
        <v>1003</v>
      </c>
      <c r="AD3036">
        <v>44</v>
      </c>
      <c r="AE3036">
        <v>9</v>
      </c>
      <c r="AF3036">
        <v>779</v>
      </c>
    </row>
    <row r="3037" spans="27:32">
      <c r="AA3037" t="s">
        <v>1003</v>
      </c>
      <c r="AD3037">
        <v>50</v>
      </c>
      <c r="AE3037">
        <v>6</v>
      </c>
      <c r="AF3037">
        <v>2508</v>
      </c>
    </row>
    <row r="3038" spans="27:32">
      <c r="AA3038" t="s">
        <v>1003</v>
      </c>
      <c r="AD3038">
        <v>60</v>
      </c>
      <c r="AE3038">
        <v>10</v>
      </c>
      <c r="AF3038">
        <v>3391</v>
      </c>
    </row>
    <row r="3039" spans="27:32">
      <c r="AA3039" t="s">
        <v>1003</v>
      </c>
      <c r="AD3039">
        <v>70</v>
      </c>
      <c r="AE3039">
        <v>10</v>
      </c>
      <c r="AF3039">
        <v>9715</v>
      </c>
    </row>
    <row r="3040" spans="27:32">
      <c r="AA3040" t="s">
        <v>980</v>
      </c>
      <c r="AD3040">
        <v>8</v>
      </c>
      <c r="AE3040">
        <v>8</v>
      </c>
      <c r="AF3040">
        <v>75</v>
      </c>
    </row>
    <row r="3041" spans="27:32">
      <c r="AA3041" t="s">
        <v>980</v>
      </c>
      <c r="AD3041">
        <v>13</v>
      </c>
      <c r="AE3041">
        <v>5</v>
      </c>
      <c r="AF3041">
        <v>70</v>
      </c>
    </row>
    <row r="3042" spans="27:32">
      <c r="AA3042" t="s">
        <v>980</v>
      </c>
      <c r="AD3042">
        <v>18</v>
      </c>
      <c r="AE3042">
        <v>5</v>
      </c>
      <c r="AF3042">
        <v>65</v>
      </c>
    </row>
    <row r="3043" spans="27:32">
      <c r="AA3043" t="s">
        <v>980</v>
      </c>
      <c r="AD3043">
        <v>25</v>
      </c>
      <c r="AE3043">
        <v>7</v>
      </c>
      <c r="AF3043">
        <v>60</v>
      </c>
    </row>
    <row r="3044" spans="27:32">
      <c r="AA3044" t="s">
        <v>980</v>
      </c>
      <c r="AD3044">
        <v>29</v>
      </c>
      <c r="AE3044">
        <v>4</v>
      </c>
      <c r="AF3044">
        <v>55</v>
      </c>
    </row>
    <row r="3045" spans="27:32">
      <c r="AA3045" t="s">
        <v>980</v>
      </c>
      <c r="AD3045">
        <v>37</v>
      </c>
      <c r="AE3045">
        <v>8</v>
      </c>
      <c r="AF3045">
        <v>50</v>
      </c>
    </row>
    <row r="3046" spans="27:32">
      <c r="AA3046" t="s">
        <v>980</v>
      </c>
      <c r="AD3046">
        <v>40</v>
      </c>
      <c r="AE3046">
        <v>3</v>
      </c>
      <c r="AF3046">
        <v>55</v>
      </c>
    </row>
    <row r="3047" spans="27:32">
      <c r="AA3047" t="s">
        <v>980</v>
      </c>
      <c r="AD3047">
        <v>44</v>
      </c>
      <c r="AE3047">
        <v>4</v>
      </c>
      <c r="AF3047">
        <v>60</v>
      </c>
    </row>
    <row r="3048" spans="27:32">
      <c r="AA3048" t="s">
        <v>980</v>
      </c>
      <c r="AD3048">
        <v>49</v>
      </c>
      <c r="AE3048">
        <v>5</v>
      </c>
      <c r="AF3048">
        <v>65</v>
      </c>
    </row>
    <row r="3049" spans="27:32">
      <c r="AA3049" t="s">
        <v>980</v>
      </c>
      <c r="AD3049">
        <v>55</v>
      </c>
      <c r="AE3049">
        <v>6</v>
      </c>
      <c r="AF3049">
        <v>70</v>
      </c>
    </row>
    <row r="3050" spans="27:32">
      <c r="AA3050" t="s">
        <v>980</v>
      </c>
      <c r="AD3050">
        <v>62</v>
      </c>
      <c r="AE3050">
        <v>7</v>
      </c>
      <c r="AF3050">
        <v>75</v>
      </c>
    </row>
    <row r="3051" spans="27:32">
      <c r="AA3051" t="s">
        <v>980</v>
      </c>
      <c r="AD3051">
        <v>70</v>
      </c>
      <c r="AE3051">
        <v>8</v>
      </c>
      <c r="AF3051">
        <v>80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4" r:id="rId3" name="Button 650">
              <controlPr defaultSize="0" print="0" autoFill="0" autoPict="0" macro="[0]!SoilAvg_OnCalc" altText="btnSoilAvgCalc">
                <anchor moveWithCells="1" sizeWithCells="1">
                  <from>
                    <xdr:col>0</xdr:col>
                    <xdr:colOff>0</xdr:colOff>
                    <xdr:row>4</xdr:row>
                    <xdr:rowOff>0</xdr:rowOff>
                  </from>
                  <to>
                    <xdr:col>0</xdr:col>
                    <xdr:colOff>1143000</xdr:colOff>
                    <xdr:row>5</xdr:row>
                    <xdr:rowOff>0</xdr:rowOff>
                  </to>
                </anchor>
              </controlPr>
            </control>
          </mc:Choice>
        </mc:AlternateContent>
        <mc:AlternateContent xmlns:mc="http://schemas.openxmlformats.org/markup-compatibility/2006">
          <mc:Choice Requires="x14">
            <control shapeId="17035" r:id="rId4" name="Button 651">
              <controlPr defaultSize="0" print="0" autoFill="0" autoPict="0" macro="[0]!SoilAvg_OnApply" altText="btnSoilAvgApply">
                <anchor moveWithCells="1" sizeWithCells="1">
                  <from>
                    <xdr:col>0</xdr:col>
                    <xdr:colOff>1244600</xdr:colOff>
                    <xdr:row>4</xdr:row>
                    <xdr:rowOff>0</xdr:rowOff>
                  </from>
                  <to>
                    <xdr:col>1</xdr:col>
                    <xdr:colOff>952500</xdr:colOff>
                    <xdr:row>5</xdr:row>
                    <xdr:rowOff>0</xdr:rowOff>
                  </to>
                </anchor>
              </controlPr>
            </control>
          </mc:Choice>
        </mc:AlternateContent>
        <mc:AlternateContent xmlns:mc="http://schemas.openxmlformats.org/markup-compatibility/2006">
          <mc:Choice Requires="x14">
            <control shapeId="17036" r:id="rId5" name="Button 652">
              <controlPr defaultSize="0" print="0" autoFill="0" autoPict="0" macro="[0]!SoilAvg_OnSave" altText="btnSoilAvgSave">
                <anchor moveWithCells="1" sizeWithCells="1">
                  <from>
                    <xdr:col>2</xdr:col>
                    <xdr:colOff>76200</xdr:colOff>
                    <xdr:row>4</xdr:row>
                    <xdr:rowOff>0</xdr:rowOff>
                  </from>
                  <to>
                    <xdr:col>2</xdr:col>
                    <xdr:colOff>1219200</xdr:colOff>
                    <xdr:row>5</xdr:row>
                    <xdr:rowOff>0</xdr:rowOff>
                  </to>
                </anchor>
              </controlPr>
            </control>
          </mc:Choice>
        </mc:AlternateContent>
        <mc:AlternateContent xmlns:mc="http://schemas.openxmlformats.org/markup-compatibility/2006">
          <mc:Choice Requires="x14">
            <control shapeId="17037" r:id="rId6" name="Button 653">
              <controlPr defaultSize="0" print="0" autoFill="0" autoPict="0" macro="[0]!SoilAvg_OnClose" altText="btnSoilAvgClose">
                <anchor moveWithCells="1" sizeWithCells="1">
                  <from>
                    <xdr:col>2</xdr:col>
                    <xdr:colOff>1320800</xdr:colOff>
                    <xdr:row>4</xdr:row>
                    <xdr:rowOff>0</xdr:rowOff>
                  </from>
                  <to>
                    <xdr:col>3</xdr:col>
                    <xdr:colOff>723900</xdr:colOff>
                    <xdr:row>5</xdr:row>
                    <xdr:rowOff>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731C-7586-7A4B-BBD1-AAD04681FC0C}">
  <sheetPr codeName="wsPipe">
    <tabColor theme="9" tint="0.79998168889431442"/>
  </sheetPr>
  <dimension ref="A1:IW47"/>
  <sheetViews>
    <sheetView zoomScaleNormal="100" workbookViewId="0">
      <pane xSplit="2" ySplit="3" topLeftCell="C13" activePane="bottomRight" state="frozen"/>
      <selection pane="topRight" activeCell="C1" sqref="C1"/>
      <selection pane="bottomLeft" activeCell="A4" sqref="A4"/>
      <selection pane="bottomRight" activeCell="E10" sqref="E10"/>
    </sheetView>
  </sheetViews>
  <sheetFormatPr baseColWidth="10" defaultColWidth="10.83203125" defaultRowHeight="16"/>
  <cols>
    <col min="1" max="1" width="55.5" style="684" hidden="1" customWidth="1"/>
    <col min="2" max="2" width="25.6640625" style="684" customWidth="1"/>
    <col min="3" max="3" width="83" style="682" customWidth="1"/>
    <col min="4" max="4" width="17.5" style="638" customWidth="1"/>
    <col min="5" max="5" width="17.5" style="442" customWidth="1"/>
    <col min="6" max="254" width="9.33203125" style="442" customWidth="1"/>
    <col min="255" max="257" width="16" style="638" customWidth="1"/>
    <col min="258" max="1002" width="13.1640625" style="442" customWidth="1"/>
    <col min="1003" max="16384" width="10.83203125" style="442"/>
  </cols>
  <sheetData>
    <row r="1" spans="1:257" ht="21" hidden="1">
      <c r="A1" s="681"/>
      <c r="B1" s="681"/>
      <c r="D1" s="683"/>
      <c r="E1" s="683"/>
      <c r="IU1" s="683"/>
      <c r="IV1" s="683"/>
      <c r="IW1" s="683"/>
    </row>
    <row r="2" spans="1:257" ht="17" thickBot="1">
      <c r="C2" s="95" t="s">
        <v>218</v>
      </c>
      <c r="E2" s="638"/>
    </row>
    <row r="3" spans="1:257" ht="22" thickBot="1">
      <c r="B3" s="684" t="s">
        <v>305</v>
      </c>
      <c r="C3" s="685" t="s">
        <v>219</v>
      </c>
      <c r="D3" s="337">
        <v>2</v>
      </c>
      <c r="IU3" s="442"/>
      <c r="IV3" s="442"/>
      <c r="IW3" s="442"/>
    </row>
    <row r="4" spans="1:257" ht="23" thickBot="1">
      <c r="A4" s="686" t="s">
        <v>0</v>
      </c>
      <c r="B4" s="686"/>
      <c r="C4" s="96" t="s">
        <v>220</v>
      </c>
      <c r="D4" s="687" t="s">
        <v>241</v>
      </c>
      <c r="E4" s="687" t="s">
        <v>978</v>
      </c>
      <c r="IU4" s="687" t="s">
        <v>923</v>
      </c>
      <c r="IV4" s="687" t="s">
        <v>924</v>
      </c>
      <c r="IW4" s="687" t="s">
        <v>925</v>
      </c>
    </row>
    <row r="5" spans="1:257" ht="89" thickBot="1">
      <c r="A5" s="688" t="s">
        <v>242</v>
      </c>
      <c r="B5" s="688" t="s">
        <v>243</v>
      </c>
      <c r="C5" s="689" t="s">
        <v>244</v>
      </c>
      <c r="D5" s="385" t="s">
        <v>17</v>
      </c>
      <c r="E5" s="385" t="s">
        <v>17</v>
      </c>
      <c r="IU5" s="690" t="s">
        <v>17</v>
      </c>
      <c r="IV5" s="690" t="s">
        <v>17</v>
      </c>
      <c r="IW5" s="690" t="s">
        <v>17</v>
      </c>
    </row>
    <row r="6" spans="1:257" ht="22" thickBot="1">
      <c r="A6" s="691" t="s">
        <v>245</v>
      </c>
      <c r="B6" s="691" t="s">
        <v>886</v>
      </c>
      <c r="C6" s="692" t="s">
        <v>246</v>
      </c>
      <c r="D6" s="384">
        <v>2.4499999999999998E-7</v>
      </c>
      <c r="E6" s="384">
        <v>2.4499999999999998E-7</v>
      </c>
      <c r="IU6" s="690">
        <v>2.4499999999999998E-7</v>
      </c>
      <c r="IV6" s="690">
        <v>2.4499999999999998E-7</v>
      </c>
      <c r="IW6" s="690">
        <v>2.4499999999999998E-7</v>
      </c>
    </row>
    <row r="7" spans="1:257" ht="22" thickBot="1">
      <c r="A7" s="688" t="s">
        <v>247</v>
      </c>
      <c r="B7" s="688" t="s">
        <v>248</v>
      </c>
      <c r="C7" s="693" t="s">
        <v>249</v>
      </c>
      <c r="D7" s="384">
        <v>1.22</v>
      </c>
      <c r="E7" s="384">
        <v>1.22</v>
      </c>
      <c r="IU7" s="690">
        <v>1.22</v>
      </c>
      <c r="IV7" s="690">
        <v>1.22</v>
      </c>
      <c r="IW7" s="690">
        <v>1.22</v>
      </c>
    </row>
    <row r="8" spans="1:257" ht="22" thickBot="1">
      <c r="A8" s="688" t="s">
        <v>250</v>
      </c>
      <c r="B8" s="688" t="s">
        <v>251</v>
      </c>
      <c r="C8" s="694" t="s">
        <v>252</v>
      </c>
      <c r="D8" s="384">
        <v>1.7000000000000001E-2</v>
      </c>
      <c r="E8" s="384">
        <v>1.7000000000000001E-2</v>
      </c>
      <c r="IU8" s="690">
        <v>1.7000000000000001E-2</v>
      </c>
      <c r="IV8" s="690">
        <v>1.7000000000000001E-2</v>
      </c>
      <c r="IW8" s="690">
        <v>1.7000000000000001E-2</v>
      </c>
    </row>
    <row r="9" spans="1:257" ht="22" thickBot="1">
      <c r="A9" s="688"/>
      <c r="B9" s="688" t="s">
        <v>971</v>
      </c>
      <c r="C9" s="695" t="s">
        <v>970</v>
      </c>
      <c r="D9" s="384">
        <v>150000</v>
      </c>
      <c r="E9" s="384">
        <v>150000</v>
      </c>
      <c r="IU9" s="690"/>
      <c r="IV9" s="690"/>
      <c r="IW9" s="690"/>
    </row>
    <row r="10" spans="1:257" ht="22" thickBot="1">
      <c r="A10" s="688" t="s">
        <v>259</v>
      </c>
      <c r="B10" s="688" t="s">
        <v>260</v>
      </c>
      <c r="C10" s="696" t="s">
        <v>261</v>
      </c>
      <c r="D10" s="384">
        <v>19</v>
      </c>
      <c r="E10" s="384">
        <v>19</v>
      </c>
      <c r="IU10" s="690">
        <v>50</v>
      </c>
      <c r="IV10" s="690">
        <v>50</v>
      </c>
      <c r="IW10" s="690">
        <v>50</v>
      </c>
    </row>
    <row r="11" spans="1:257" ht="22" thickBot="1">
      <c r="A11" s="697" t="s">
        <v>253</v>
      </c>
      <c r="B11" s="697" t="s">
        <v>254</v>
      </c>
      <c r="C11" s="698" t="s">
        <v>255</v>
      </c>
      <c r="D11" s="384">
        <v>50000</v>
      </c>
      <c r="E11" s="384">
        <v>67300</v>
      </c>
      <c r="IU11" s="690">
        <v>50000</v>
      </c>
      <c r="IV11" s="690">
        <v>50000</v>
      </c>
      <c r="IW11" s="690">
        <v>50000</v>
      </c>
    </row>
    <row r="12" spans="1:257" ht="22" thickBot="1">
      <c r="A12" s="688" t="s">
        <v>256</v>
      </c>
      <c r="B12" s="688" t="s">
        <v>257</v>
      </c>
      <c r="C12" s="699" t="s">
        <v>258</v>
      </c>
      <c r="D12" s="384">
        <v>1.6</v>
      </c>
      <c r="E12" s="384">
        <v>1.6</v>
      </c>
      <c r="IU12" s="690">
        <v>1.6</v>
      </c>
      <c r="IV12" s="690">
        <v>1.6</v>
      </c>
      <c r="IW12" s="690">
        <v>1.6</v>
      </c>
    </row>
    <row r="13" spans="1:257" ht="22" thickBot="1">
      <c r="A13" s="688" t="s">
        <v>256</v>
      </c>
      <c r="B13" s="688" t="s">
        <v>262</v>
      </c>
      <c r="C13" s="693" t="s">
        <v>263</v>
      </c>
      <c r="D13" s="384">
        <v>30</v>
      </c>
      <c r="E13" s="384">
        <v>30</v>
      </c>
      <c r="IU13" s="690">
        <v>30</v>
      </c>
      <c r="IV13" s="690">
        <v>30</v>
      </c>
      <c r="IW13" s="690">
        <v>30</v>
      </c>
    </row>
    <row r="14" spans="1:257" ht="30" customHeight="1" thickBot="1">
      <c r="A14" s="688" t="s">
        <v>264</v>
      </c>
      <c r="B14" s="688" t="s">
        <v>265</v>
      </c>
      <c r="C14" s="700" t="s">
        <v>266</v>
      </c>
      <c r="D14" s="384">
        <v>0.11</v>
      </c>
      <c r="E14" s="384">
        <v>0.11</v>
      </c>
      <c r="IU14" s="690">
        <v>0.11</v>
      </c>
      <c r="IV14" s="690">
        <v>0.11</v>
      </c>
      <c r="IW14" s="690">
        <v>0.11</v>
      </c>
    </row>
    <row r="15" spans="1:257">
      <c r="A15" s="701" t="s">
        <v>267</v>
      </c>
      <c r="B15" s="701"/>
      <c r="C15" s="702"/>
      <c r="D15" s="703"/>
      <c r="E15" s="703"/>
      <c r="IU15" s="703"/>
      <c r="IV15" s="703"/>
      <c r="IW15" s="703"/>
    </row>
    <row r="16" spans="1:257" ht="18" thickBot="1">
      <c r="A16" s="684" t="s">
        <v>267</v>
      </c>
      <c r="C16" s="97" t="s">
        <v>221</v>
      </c>
      <c r="D16" s="703"/>
      <c r="E16" s="703"/>
      <c r="IU16" s="703"/>
      <c r="IV16" s="703"/>
      <c r="IW16" s="703"/>
    </row>
    <row r="17" spans="1:257" ht="22" customHeight="1" thickBot="1">
      <c r="A17" s="684" t="s">
        <v>268</v>
      </c>
      <c r="C17" s="704"/>
      <c r="D17" s="705"/>
      <c r="E17" s="705"/>
      <c r="IU17" s="705"/>
      <c r="IV17" s="705"/>
      <c r="IW17" s="705"/>
    </row>
    <row r="18" spans="1:257">
      <c r="A18" s="706" t="s">
        <v>269</v>
      </c>
      <c r="B18" s="706" t="s">
        <v>270</v>
      </c>
      <c r="C18" s="707" t="s">
        <v>271</v>
      </c>
      <c r="D18" s="100">
        <v>3.8133060542285804E-6</v>
      </c>
      <c r="E18" s="100">
        <v>3.8133060542285804E-6</v>
      </c>
      <c r="IU18" s="708"/>
      <c r="IV18" s="708"/>
      <c r="IW18" s="708"/>
    </row>
    <row r="19" spans="1:257">
      <c r="A19" s="684" t="s">
        <v>272</v>
      </c>
      <c r="B19" s="684" t="s">
        <v>273</v>
      </c>
      <c r="C19" s="709" t="s">
        <v>274</v>
      </c>
      <c r="D19" s="99">
        <v>184.39825203309556</v>
      </c>
      <c r="E19" s="99">
        <v>184.39825203309556</v>
      </c>
      <c r="IU19" s="710"/>
      <c r="IV19" s="710"/>
      <c r="IW19" s="710"/>
    </row>
    <row r="20" spans="1:257">
      <c r="A20" s="684" t="s">
        <v>275</v>
      </c>
      <c r="B20" s="684" t="s">
        <v>276</v>
      </c>
      <c r="C20" s="709" t="s">
        <v>277</v>
      </c>
      <c r="D20" s="99">
        <v>50184.398252033097</v>
      </c>
      <c r="E20" s="99">
        <v>67484.39825203309</v>
      </c>
      <c r="IU20" s="710"/>
      <c r="IV20" s="710"/>
      <c r="IW20" s="710"/>
    </row>
    <row r="21" spans="1:257">
      <c r="A21" s="684" t="s">
        <v>278</v>
      </c>
      <c r="B21" s="684" t="s">
        <v>279</v>
      </c>
      <c r="C21" s="709" t="s">
        <v>280</v>
      </c>
      <c r="D21" s="99">
        <v>48.111300505856228</v>
      </c>
      <c r="E21" s="99">
        <v>48.111300505856228</v>
      </c>
      <c r="IU21" s="710"/>
      <c r="IV21" s="710"/>
      <c r="IW21" s="710"/>
    </row>
    <row r="22" spans="1:257">
      <c r="A22" s="684" t="s">
        <v>281</v>
      </c>
      <c r="B22" s="684" t="s">
        <v>282</v>
      </c>
      <c r="C22" s="709" t="s">
        <v>283</v>
      </c>
      <c r="D22" s="99">
        <v>13045.487138679946</v>
      </c>
      <c r="E22" s="99">
        <v>17559.225688663206</v>
      </c>
      <c r="IU22" s="710"/>
      <c r="IV22" s="710"/>
      <c r="IW22" s="710"/>
    </row>
    <row r="23" spans="1:257">
      <c r="A23" s="684" t="s">
        <v>284</v>
      </c>
      <c r="B23" s="684" t="s">
        <v>285</v>
      </c>
      <c r="C23" s="709" t="s">
        <v>286</v>
      </c>
      <c r="D23" s="99">
        <v>13093.598439185802</v>
      </c>
      <c r="E23" s="99">
        <v>17607.336989169064</v>
      </c>
      <c r="IU23" s="710"/>
      <c r="IV23" s="710"/>
      <c r="IW23" s="710"/>
    </row>
    <row r="24" spans="1:257" ht="31" thickBot="1">
      <c r="A24" s="684" t="s">
        <v>287</v>
      </c>
      <c r="B24" s="684" t="s">
        <v>288</v>
      </c>
      <c r="C24" s="709" t="s">
        <v>289</v>
      </c>
      <c r="D24" s="103">
        <v>529.27018647251225</v>
      </c>
      <c r="E24" s="103">
        <v>695.75116101697517</v>
      </c>
      <c r="IU24" s="711"/>
      <c r="IV24" s="711"/>
      <c r="IW24" s="711"/>
    </row>
    <row r="25" spans="1:257">
      <c r="A25" s="684" t="s">
        <v>290</v>
      </c>
      <c r="B25" s="684" t="s">
        <v>291</v>
      </c>
      <c r="C25" s="707" t="s">
        <v>292</v>
      </c>
      <c r="D25" s="98">
        <v>1.7065590594939185E-5</v>
      </c>
      <c r="E25" s="98">
        <v>1.4716481652135171E-5</v>
      </c>
      <c r="IU25" s="712"/>
      <c r="IV25" s="712"/>
      <c r="IW25" s="712"/>
    </row>
    <row r="26" spans="1:257" ht="35">
      <c r="A26" s="684" t="s">
        <v>293</v>
      </c>
      <c r="B26" s="684" t="s">
        <v>294</v>
      </c>
      <c r="C26" s="713" t="s">
        <v>295</v>
      </c>
      <c r="D26" s="336">
        <v>8.4881318283798598E-5</v>
      </c>
      <c r="E26" s="336">
        <v>7.4032746547993792E-5</v>
      </c>
      <c r="IU26" s="714"/>
      <c r="IV26" s="714"/>
      <c r="IW26" s="714"/>
    </row>
    <row r="27" spans="1:257">
      <c r="A27" s="715" t="s">
        <v>296</v>
      </c>
      <c r="B27" s="715" t="s">
        <v>297</v>
      </c>
      <c r="C27" s="716" t="s">
        <v>298</v>
      </c>
      <c r="D27" s="101">
        <v>0.22344999037767962</v>
      </c>
      <c r="E27" s="101">
        <v>0.25911805174406743</v>
      </c>
      <c r="IU27" s="717"/>
      <c r="IV27" s="717"/>
      <c r="IW27" s="717"/>
    </row>
    <row r="28" spans="1:257" ht="14" customHeight="1" thickBot="1">
      <c r="A28" s="715" t="s">
        <v>296</v>
      </c>
      <c r="B28" s="715" t="s">
        <v>299</v>
      </c>
      <c r="C28" s="718" t="s">
        <v>300</v>
      </c>
      <c r="D28" s="102">
        <v>4.4925151156098748E-2</v>
      </c>
      <c r="E28" s="102">
        <v>5.1508369364042149E-2</v>
      </c>
      <c r="IU28" s="719"/>
      <c r="IV28" s="719"/>
      <c r="IW28" s="719"/>
    </row>
    <row r="29" spans="1:257" ht="15" customHeight="1">
      <c r="A29" s="684" t="s">
        <v>752</v>
      </c>
      <c r="B29" s="684" t="s">
        <v>301</v>
      </c>
      <c r="C29" s="720" t="s">
        <v>302</v>
      </c>
      <c r="D29" s="100">
        <v>0.11998292699682625</v>
      </c>
      <c r="IU29" s="442"/>
      <c r="IV29" s="442"/>
      <c r="IW29" s="442"/>
    </row>
    <row r="30" spans="1:257" ht="17" customHeight="1" thickBot="1">
      <c r="A30" s="721" t="s">
        <v>753</v>
      </c>
      <c r="B30" s="721" t="s">
        <v>303</v>
      </c>
      <c r="C30" s="722" t="s">
        <v>304</v>
      </c>
      <c r="D30" s="338">
        <v>2.399602614321706E-2</v>
      </c>
      <c r="IU30" s="442"/>
      <c r="IV30" s="442"/>
      <c r="IW30" s="442"/>
    </row>
    <row r="31" spans="1:257">
      <c r="D31" s="723"/>
      <c r="IU31" s="723"/>
      <c r="IV31" s="723"/>
      <c r="IW31" s="723"/>
    </row>
    <row r="32" spans="1:257" ht="17">
      <c r="C32" s="724" t="s">
        <v>956</v>
      </c>
    </row>
    <row r="33" spans="3:257" ht="34">
      <c r="C33" s="724" t="s">
        <v>957</v>
      </c>
      <c r="D33" s="442"/>
      <c r="IU33" s="442"/>
      <c r="IV33" s="442"/>
      <c r="IW33" s="442"/>
    </row>
    <row r="34" spans="3:257" ht="34">
      <c r="C34" s="724" t="s">
        <v>958</v>
      </c>
      <c r="D34" s="442"/>
      <c r="IU34" s="442"/>
      <c r="IV34" s="442"/>
      <c r="IW34" s="442"/>
    </row>
    <row r="35" spans="3:257" ht="51">
      <c r="C35" s="724" t="s">
        <v>959</v>
      </c>
      <c r="D35" s="442"/>
      <c r="IU35" s="442"/>
      <c r="IV35" s="442"/>
      <c r="IW35" s="442"/>
    </row>
    <row r="36" spans="3:257" ht="51">
      <c r="C36" s="724" t="s">
        <v>960</v>
      </c>
      <c r="D36" s="442"/>
      <c r="IU36" s="442"/>
      <c r="IV36" s="442"/>
      <c r="IW36" s="442"/>
    </row>
    <row r="37" spans="3:257">
      <c r="C37" s="442"/>
      <c r="D37" s="442"/>
      <c r="IU37" s="442"/>
      <c r="IV37" s="442"/>
      <c r="IW37" s="442"/>
    </row>
    <row r="38" spans="3:257">
      <c r="C38" s="442"/>
      <c r="D38" s="442"/>
      <c r="IU38" s="442"/>
      <c r="IV38" s="442"/>
      <c r="IW38" s="442"/>
    </row>
    <row r="39" spans="3:257">
      <c r="C39" s="442"/>
      <c r="D39" s="442"/>
      <c r="IU39" s="442"/>
      <c r="IV39" s="442"/>
      <c r="IW39" s="442"/>
    </row>
    <row r="40" spans="3:257">
      <c r="C40" s="442"/>
      <c r="D40" s="442"/>
      <c r="IU40" s="442"/>
      <c r="IV40" s="442"/>
      <c r="IW40" s="442"/>
    </row>
    <row r="41" spans="3:257">
      <c r="C41" s="442"/>
      <c r="D41" s="442"/>
      <c r="IU41" s="442"/>
      <c r="IV41" s="442"/>
      <c r="IW41" s="442"/>
    </row>
    <row r="42" spans="3:257">
      <c r="C42" s="442"/>
      <c r="D42" s="442"/>
      <c r="IU42" s="442"/>
      <c r="IV42" s="442"/>
      <c r="IW42" s="442"/>
    </row>
    <row r="43" spans="3:257">
      <c r="C43" s="442"/>
      <c r="D43" s="442"/>
      <c r="IU43" s="442"/>
      <c r="IV43" s="442"/>
      <c r="IW43" s="442"/>
    </row>
    <row r="44" spans="3:257">
      <c r="C44" s="442"/>
      <c r="D44" s="442"/>
      <c r="IU44" s="442"/>
      <c r="IV44" s="442"/>
      <c r="IW44" s="442"/>
    </row>
    <row r="45" spans="3:257">
      <c r="C45" s="442"/>
      <c r="D45" s="442"/>
      <c r="IU45" s="442"/>
      <c r="IV45" s="442"/>
      <c r="IW45" s="442"/>
    </row>
    <row r="46" spans="3:257">
      <c r="C46" s="442"/>
      <c r="D46" s="442"/>
      <c r="IU46" s="442"/>
      <c r="IV46" s="442"/>
      <c r="IW46" s="442"/>
    </row>
    <row r="47" spans="3:257">
      <c r="C47" s="442"/>
      <c r="D47" s="442"/>
      <c r="IU47" s="442"/>
      <c r="IV47" s="442"/>
      <c r="IW47" s="442"/>
    </row>
  </sheetData>
  <sheetProtection algorithmName="SHA-512" hashValue="x4lCS6PD8pC5UaZLMMZ3+Dqdl9U7H8c4KqQK1q26fhMP6vtpZgcUh4n1kp0diZQqMpgJp/mU2g+u4Sgnk0DZRA==" saltValue="5JR4PFZNqylHccJjsiwShw==" spinCount="100000" sheet="1" objects="1" scenarios="1"/>
  <conditionalFormatting sqref="C29:C30">
    <cfRule type="duplicateValues" dxfId="163" priority="5"/>
  </conditionalFormatting>
  <conditionalFormatting sqref="IU12:IW12 D12:E12">
    <cfRule type="cellIs" dxfId="162" priority="4" operator="lessThan">
      <formula>1</formula>
    </cfRule>
  </conditionalFormatting>
  <conditionalFormatting sqref="C16:C31 C1:C14 C37:C1048576">
    <cfRule type="duplicateValues" dxfId="161" priority="8"/>
  </conditionalFormatting>
  <conditionalFormatting sqref="D29">
    <cfRule type="cellIs" dxfId="160" priority="3" operator="notEqual">
      <formula>$D$29</formula>
    </cfRule>
  </conditionalFormatting>
  <conditionalFormatting sqref="D30">
    <cfRule type="cellIs" dxfId="159" priority="2" operator="notEqual">
      <formula>$D$30</formula>
    </cfRule>
  </conditionalFormatting>
  <conditionalFormatting sqref="A15:B15">
    <cfRule type="cellIs" dxfId="158" priority="1" operator="greaterThanOrEqual">
      <formula>5%</formula>
    </cfRule>
  </conditionalFormatting>
  <conditionalFormatting sqref="C31 C16:C28 C12:C14 C1:C10 C37:C1048576">
    <cfRule type="duplicateValues" dxfId="157" priority="2481"/>
  </conditionalFormatting>
  <conditionalFormatting sqref="C31 C17 C12:C14 C1:C10 C19:C28 C37:C1048576">
    <cfRule type="duplicateValues" dxfId="156" priority="2487"/>
  </conditionalFormatting>
  <dataValidations count="15">
    <dataValidation type="list" allowBlank="1" sqref="IU8:IW9 D9 E9" xr:uid="{F1B2D24A-12D8-0940-BFB0-5CE810362076}">
      <formula1>"0.011,0.0115,0.012,0.0125,0.014,0.015,0.016,0.017,0.02"</formula1>
    </dataValidation>
    <dataValidation type="list" allowBlank="1" sqref="IU5:IW5" xr:uid="{45CE85A5-97A7-704F-A7C3-1552C27599EB}">
      <formula1>"17ГС,17Г2СФ,08Г2СФ,18Г2,СТ3,18Г2САФ,18ХГ2САФ,15ГСТЮ,Данные о марке стали отсутствуют"</formula1>
    </dataValidation>
    <dataValidation type="list" allowBlank="1" sqref="IU7:IW7" xr:uid="{70E78000-1A5D-204F-A5EE-BA37201F511E}">
      <formula1>"0.146,0.152,0.159,0.168,0.18,0.194,0.219,0.245,0.273,0.299,0.325,0.377,0.426,0.53,0.72,0.82,1.02,1.22,1.42,1.62"</formula1>
    </dataValidation>
    <dataValidation type="list" allowBlank="1" sqref="IU14:IW14" xr:uid="{0313DC9F-F0D5-6B46-9E78-3713B884911D}">
      <formula1>"0.05,0.08,0.11"</formula1>
    </dataValidation>
    <dataValidation type="list" allowBlank="1" sqref="IU11:IW11" xr:uid="{ABFB764A-91F7-D341-8BF2-E1662ECEF679}">
      <formula1>"1000000,100000"</formula1>
    </dataValidation>
    <dataValidation type="list" allowBlank="1" sqref="D5" xr:uid="{C8115459-5E5F-0247-B7A5-0D391C3C2983}">
      <formula1>"17ГС,17Г2СФ,08Г2СФ,18Г2,СТ3,18Г2САФ,18ХГ2САФ,15ГСТЮ,Данные о марке стали отсутствуют"</formula1>
    </dataValidation>
    <dataValidation type="list" allowBlank="1" sqref="E5" xr:uid="{2F2A0967-57F1-A140-8661-6C437E5E5079}">
      <formula1>"17ГС,17Г2СФ,08Г2СФ,18Г2,СТ3,18Г2САФ,18ХГ2САФ,15ГСТЮ,Данные о марке стали отсутствуют"</formula1>
    </dataValidation>
    <dataValidation type="list" allowBlank="1" sqref="D7" xr:uid="{A3253925-6FE4-3347-9F61-626F12A66A3F}">
      <formula1>"0.146,0.152,0.159,0.168,0.18,0.194,0.219,0.245,0.273,0.299,0.325,0.377,0.426,0.53,0.72,0.82,1.02,1.22,1.42,1.62"</formula1>
    </dataValidation>
    <dataValidation type="list" allowBlank="1" sqref="E7" xr:uid="{A8A3CC11-808E-ED44-B312-122039A5E87A}">
      <formula1>"0.146,0.152,0.159,0.168,0.18,0.194,0.219,0.245,0.273,0.299,0.325,0.377,0.426,0.53,0.72,0.82,1.02,1.22,1.42,1.62"</formula1>
    </dataValidation>
    <dataValidation type="list" allowBlank="1" sqref="D14" xr:uid="{930D8A4B-B04F-2B4C-BC5A-470B4D037D9E}">
      <formula1>"0.05,0.08,0.11"</formula1>
    </dataValidation>
    <dataValidation type="list" allowBlank="1" sqref="E14" xr:uid="{2FE30EFC-CDCA-A549-BB11-1EE9C7C4BD07}">
      <formula1>"0.05,0.08,0.11"</formula1>
    </dataValidation>
    <dataValidation type="list" allowBlank="1" sqref="D11" xr:uid="{CAAF0457-2177-4645-AA3A-30ABC8866CD0}">
      <formula1>"1000000,100000"</formula1>
    </dataValidation>
    <dataValidation type="list" allowBlank="1" sqref="E11" xr:uid="{BA0AAB1F-7CBF-6C40-9990-5FC32F81B609}">
      <formula1>"1000000,100000"</formula1>
    </dataValidation>
    <dataValidation type="list" allowBlank="1" sqref="D8" xr:uid="{7314725A-6B4D-4C4E-9C89-C8AE0541A68C}">
      <formula1>"0.011,0.0115,0.012,0.0125,0.014,0.015,0.016,0.017,0.02"</formula1>
    </dataValidation>
    <dataValidation type="list" allowBlank="1" sqref="E8" xr:uid="{1DBF07AF-2F8E-7445-93B9-B7E16F1B1E7F}">
      <formula1>"0.011,0.0115,0.012,0.0125,0.014,0.015,0.016,0.017,0.02"</formula1>
    </dataValidation>
  </dataValidations>
  <hyperlinks>
    <hyperlink ref="C16" location="Guide!R6C3" display="Определение электрических характеристик трубопровода" xr:uid="{0BEC560E-AE54-F445-AB7F-410B61E1C6C9}"/>
    <hyperlink ref="C4" location="Guide!R5C3" display="Исходные данные для определения электрических характеристик трубопровода" xr:uid="{D0A2A269-5141-F047-8B55-9C6E2D6CF4BF}"/>
    <hyperlink ref="A8" location="'Данные изысканий'!P2" display="'Данные изысканий'!P2" xr:uid="{7E970572-4D07-FD42-B86A-8BFA862CF8B7}"/>
    <hyperlink ref="C2" location="Guide!R4C2" display="Расчет электрических характеристик трубопровода " xr:uid="{C43064E3-FB9A-C84B-A007-0D449B7E91BA}"/>
  </hyperlink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btnPipeCalculate" altText="Расчет участка труопровода">
                <anchor moveWithCells="1" sizeWithCells="1">
                  <from>
                    <xdr:col>2</xdr:col>
                    <xdr:colOff>4025900</xdr:colOff>
                    <xdr:row>15</xdr:row>
                    <xdr:rowOff>215900</xdr:rowOff>
                  </from>
                  <to>
                    <xdr:col>2</xdr:col>
                    <xdr:colOff>6134100</xdr:colOff>
                    <xdr:row>17</xdr:row>
                    <xdr:rowOff>12700</xdr:rowOff>
                  </to>
                </anchor>
              </controlPr>
            </control>
          </mc:Choice>
        </mc:AlternateContent>
        <mc:AlternateContent xmlns:mc="http://schemas.openxmlformats.org/markup-compatibility/2006">
          <mc:Choice Requires="x14">
            <control shapeId="5419" r:id="rId4" name="Button 299">
              <controlPr defaultSize="0" print="0" autoFill="0" autoPict="0" macro="[0]!button112_click" altText="btnPipeSoilAvg1">
                <anchor moveWithCells="1" sizeWithCells="1">
                  <from>
                    <xdr:col>3</xdr:col>
                    <xdr:colOff>25400</xdr:colOff>
                    <xdr:row>7</xdr:row>
                    <xdr:rowOff>12700</xdr:rowOff>
                  </from>
                  <to>
                    <xdr:col>3</xdr:col>
                    <xdr:colOff>635000</xdr:colOff>
                    <xdr:row>9</xdr:row>
                    <xdr:rowOff>254000</xdr:rowOff>
                  </to>
                </anchor>
              </controlPr>
            </control>
          </mc:Choice>
        </mc:AlternateContent>
        <mc:AlternateContent xmlns:mc="http://schemas.openxmlformats.org/markup-compatibility/2006">
          <mc:Choice Requires="x14">
            <control shapeId="5422" r:id="rId5" name="Button 302">
              <controlPr defaultSize="0" print="0" autoFill="0" autoPict="0" macro="[0]!button112_click" altText="btnPipeSoilAvg1">
                <anchor moveWithCells="1" sizeWithCells="1">
                  <from>
                    <xdr:col>4</xdr:col>
                    <xdr:colOff>25400</xdr:colOff>
                    <xdr:row>7</xdr:row>
                    <xdr:rowOff>12700</xdr:rowOff>
                  </from>
                  <to>
                    <xdr:col>4</xdr:col>
                    <xdr:colOff>635000</xdr:colOff>
                    <xdr:row>9</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DA58A-9AEF-7A4B-BFE2-4724D96185EB}">
  <sheetPr codeName="wsAnod">
    <tabColor theme="9" tint="0.79998168889431442"/>
  </sheetPr>
  <dimension ref="A1:AHH607"/>
  <sheetViews>
    <sheetView zoomScale="87" zoomScaleNormal="75" workbookViewId="0">
      <pane xSplit="3" ySplit="1" topLeftCell="D33" activePane="bottomRight" state="frozen"/>
      <selection activeCell="C1" sqref="C1"/>
      <selection pane="topRight" activeCell="D1" sqref="D1"/>
      <selection pane="bottomLeft" activeCell="C2" sqref="C2"/>
      <selection pane="bottomRight" activeCell="D35" sqref="D35"/>
    </sheetView>
  </sheetViews>
  <sheetFormatPr baseColWidth="10" defaultColWidth="20.1640625" defaultRowHeight="16"/>
  <cols>
    <col min="1" max="1" width="10.6640625" style="443" customWidth="1"/>
    <col min="2" max="2" width="10.83203125" style="580" customWidth="1"/>
    <col min="3" max="3" width="80.5" style="457" customWidth="1"/>
    <col min="4" max="13" width="16.6640625" style="67" customWidth="1"/>
    <col min="14" max="96" width="16.6640625" customWidth="1"/>
    <col min="97" max="257" width="23.6640625" style="66" customWidth="1"/>
    <col min="258" max="892" width="20.1640625" style="442" customWidth="1"/>
    <col min="893" max="893" width="20.1640625" style="443" customWidth="1"/>
    <col min="894" max="894" width="3.5" style="443" customWidth="1"/>
    <col min="895" max="906" width="7.33203125" style="443" customWidth="1"/>
    <col min="907" max="912" width="6" style="443" customWidth="1"/>
    <col min="913" max="16384" width="20.1640625" style="443"/>
  </cols>
  <sheetData>
    <row r="1" spans="1:892" ht="31" customHeight="1" thickBot="1">
      <c r="A1" s="440"/>
      <c r="B1" s="441" t="s">
        <v>741</v>
      </c>
      <c r="C1" s="79" t="s">
        <v>223</v>
      </c>
      <c r="D1" s="71"/>
      <c r="E1" s="71"/>
      <c r="F1" s="71"/>
      <c r="G1" s="71"/>
      <c r="H1" s="71"/>
      <c r="I1" s="71"/>
      <c r="J1" s="71"/>
      <c r="K1" s="71"/>
      <c r="L1" s="71"/>
      <c r="M1" s="71"/>
    </row>
    <row r="2" spans="1:892" ht="22" thickBot="1">
      <c r="B2" s="444" t="s">
        <v>306</v>
      </c>
      <c r="C2" s="80" t="s">
        <v>224</v>
      </c>
      <c r="D2" s="324" t="s">
        <v>813</v>
      </c>
      <c r="E2" s="324" t="s">
        <v>979</v>
      </c>
      <c r="F2" s="324" t="s">
        <v>981</v>
      </c>
      <c r="G2" s="324" t="s">
        <v>982</v>
      </c>
      <c r="H2" s="324" t="s">
        <v>983</v>
      </c>
      <c r="I2" s="324" t="s">
        <v>984</v>
      </c>
      <c r="J2" s="324" t="s">
        <v>985</v>
      </c>
      <c r="K2" s="324" t="s">
        <v>986</v>
      </c>
      <c r="L2" s="324" t="s">
        <v>987</v>
      </c>
      <c r="M2" s="324" t="s">
        <v>988</v>
      </c>
    </row>
    <row r="3" spans="1:892" ht="22" thickBot="1">
      <c r="A3" s="445" t="s">
        <v>307</v>
      </c>
      <c r="B3" s="446" t="s">
        <v>308</v>
      </c>
      <c r="C3" s="447" t="s">
        <v>309</v>
      </c>
      <c r="D3" s="388">
        <v>-0.85</v>
      </c>
      <c r="E3" s="66"/>
      <c r="F3" s="66"/>
      <c r="G3" s="66"/>
      <c r="H3" s="66"/>
      <c r="I3" s="66"/>
      <c r="J3" s="66"/>
      <c r="K3" s="66"/>
      <c r="L3" s="66"/>
      <c r="M3" s="66"/>
    </row>
    <row r="4" spans="1:892" ht="22" thickBot="1">
      <c r="A4" s="448" t="s">
        <v>762</v>
      </c>
      <c r="B4" s="446" t="s">
        <v>310</v>
      </c>
      <c r="C4" s="449" t="s">
        <v>311</v>
      </c>
      <c r="D4" s="388">
        <v>-1.1499999999999999</v>
      </c>
      <c r="E4" s="66"/>
      <c r="F4" s="66"/>
      <c r="G4" s="66"/>
      <c r="H4" s="66"/>
      <c r="I4" s="66"/>
      <c r="J4" s="66"/>
      <c r="K4" s="66"/>
      <c r="L4" s="66"/>
      <c r="M4" s="66"/>
    </row>
    <row r="5" spans="1:892" ht="22" thickBot="1">
      <c r="A5" s="450"/>
      <c r="B5" s="446" t="s">
        <v>312</v>
      </c>
      <c r="C5" s="449" t="s">
        <v>313</v>
      </c>
      <c r="D5" s="388">
        <v>-0.55000000000000004</v>
      </c>
      <c r="E5" s="66"/>
      <c r="F5" s="66"/>
      <c r="G5" s="66"/>
      <c r="H5" s="66"/>
      <c r="I5" s="66"/>
      <c r="J5" s="66"/>
      <c r="K5" s="66"/>
      <c r="L5" s="66"/>
      <c r="M5" s="66"/>
    </row>
    <row r="6" spans="1:892" s="452" customFormat="1" ht="22" thickBot="1">
      <c r="A6" s="445" t="s">
        <v>307</v>
      </c>
      <c r="B6" s="451" t="s">
        <v>314</v>
      </c>
      <c r="C6" s="449" t="s">
        <v>315</v>
      </c>
      <c r="D6" s="388">
        <v>0.5</v>
      </c>
      <c r="E6" s="66"/>
      <c r="F6" s="66"/>
      <c r="G6" s="66"/>
      <c r="H6" s="66"/>
      <c r="I6" s="66"/>
      <c r="J6" s="66"/>
      <c r="K6" s="66"/>
      <c r="L6" s="66"/>
      <c r="M6" s="6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s="66"/>
      <c r="CT6" s="66"/>
      <c r="CU6" s="66"/>
      <c r="CV6" s="66"/>
      <c r="CW6" s="66"/>
      <c r="CX6" s="66"/>
      <c r="CY6" s="66"/>
      <c r="CZ6" s="66"/>
      <c r="DA6" s="66"/>
      <c r="DB6" s="66"/>
      <c r="DC6" s="66"/>
      <c r="DD6" s="66"/>
      <c r="DE6" s="66"/>
      <c r="DF6" s="66"/>
      <c r="DG6" s="66"/>
      <c r="DH6" s="66"/>
      <c r="DI6" s="66"/>
      <c r="DJ6" s="66"/>
      <c r="DK6" s="66"/>
      <c r="DL6" s="66"/>
      <c r="DM6" s="66"/>
      <c r="DN6" s="66"/>
      <c r="DO6" s="66"/>
      <c r="DP6" s="66"/>
      <c r="DQ6" s="66"/>
      <c r="DR6" s="66"/>
      <c r="DS6" s="66"/>
      <c r="DT6" s="66"/>
      <c r="DU6" s="66"/>
      <c r="DV6" s="66"/>
      <c r="DW6" s="66"/>
      <c r="DX6" s="66"/>
      <c r="DY6" s="66"/>
      <c r="DZ6" s="66"/>
      <c r="EA6" s="66"/>
      <c r="EB6" s="66"/>
      <c r="EC6" s="66"/>
      <c r="ED6" s="66"/>
      <c r="EE6" s="66"/>
      <c r="EF6" s="66"/>
      <c r="EG6" s="66"/>
      <c r="EH6" s="66"/>
      <c r="EI6" s="66"/>
      <c r="EJ6" s="66"/>
      <c r="EK6" s="66"/>
      <c r="EL6" s="66"/>
      <c r="EM6" s="66"/>
      <c r="EN6" s="66"/>
      <c r="EO6" s="66"/>
      <c r="EP6" s="66"/>
      <c r="EQ6" s="66"/>
      <c r="ER6" s="66"/>
      <c r="ES6" s="66"/>
      <c r="ET6" s="66"/>
      <c r="EU6" s="66"/>
      <c r="EV6" s="66"/>
      <c r="EW6" s="66"/>
      <c r="EX6" s="66"/>
      <c r="EY6" s="66"/>
      <c r="EZ6" s="66"/>
      <c r="FA6" s="66"/>
      <c r="FB6" s="66"/>
      <c r="FC6" s="66"/>
      <c r="FD6" s="66"/>
      <c r="FE6" s="66"/>
      <c r="FF6" s="66"/>
      <c r="FG6" s="66"/>
      <c r="FH6" s="66"/>
      <c r="FI6" s="66"/>
      <c r="FJ6" s="66"/>
      <c r="FK6" s="66"/>
      <c r="FL6" s="66"/>
      <c r="FM6" s="66"/>
      <c r="FN6" s="66"/>
      <c r="FO6" s="66"/>
      <c r="FP6" s="66"/>
      <c r="FQ6" s="66"/>
      <c r="FR6" s="66"/>
      <c r="FS6" s="66"/>
      <c r="FT6" s="66"/>
      <c r="FU6" s="66"/>
      <c r="FV6" s="66"/>
      <c r="FW6" s="66"/>
      <c r="FX6" s="66"/>
      <c r="FY6" s="66"/>
      <c r="FZ6" s="66"/>
      <c r="GA6" s="66"/>
      <c r="GB6" s="66"/>
      <c r="GC6" s="66"/>
      <c r="GD6" s="66"/>
      <c r="GE6" s="66"/>
      <c r="GF6" s="66"/>
      <c r="GG6" s="66"/>
      <c r="GH6" s="66"/>
      <c r="GI6" s="66"/>
      <c r="GJ6" s="66"/>
      <c r="GK6" s="66"/>
      <c r="GL6" s="66"/>
      <c r="GM6" s="66"/>
      <c r="GN6" s="66"/>
      <c r="GO6" s="66"/>
      <c r="GP6" s="66"/>
      <c r="GQ6" s="66"/>
      <c r="GR6" s="66"/>
      <c r="GS6" s="66"/>
      <c r="GT6" s="66"/>
      <c r="GU6" s="66"/>
      <c r="GV6" s="66"/>
      <c r="GW6" s="66"/>
      <c r="GX6" s="66"/>
      <c r="GY6" s="66"/>
      <c r="GZ6" s="66"/>
      <c r="HA6" s="66"/>
      <c r="HB6" s="66"/>
      <c r="HC6" s="66"/>
      <c r="HD6" s="66"/>
      <c r="HE6" s="66"/>
      <c r="HF6" s="66"/>
      <c r="HG6" s="66"/>
      <c r="HH6" s="66"/>
      <c r="HI6" s="66"/>
      <c r="HJ6" s="66"/>
      <c r="HK6" s="66"/>
      <c r="HL6" s="66"/>
      <c r="HM6" s="66"/>
      <c r="HN6" s="66"/>
      <c r="HO6" s="66"/>
      <c r="HP6" s="66"/>
      <c r="HQ6" s="66"/>
      <c r="HR6" s="66"/>
      <c r="HS6" s="66"/>
      <c r="HT6" s="66"/>
      <c r="HU6" s="66"/>
      <c r="HV6" s="66"/>
      <c r="HW6" s="66"/>
      <c r="HX6" s="66"/>
      <c r="HY6" s="66"/>
      <c r="HZ6" s="66"/>
      <c r="IA6" s="66"/>
      <c r="IB6" s="66"/>
      <c r="IC6" s="66"/>
      <c r="ID6" s="66"/>
      <c r="IE6" s="66"/>
      <c r="IF6" s="66"/>
      <c r="IG6" s="66"/>
      <c r="IH6" s="66"/>
      <c r="II6" s="66"/>
      <c r="IJ6" s="66"/>
      <c r="IK6" s="66"/>
      <c r="IL6" s="66"/>
      <c r="IM6" s="66"/>
      <c r="IN6" s="66"/>
      <c r="IO6" s="66"/>
      <c r="IP6" s="66"/>
      <c r="IQ6" s="66"/>
      <c r="IR6" s="66"/>
      <c r="IS6" s="66"/>
      <c r="IT6" s="66"/>
      <c r="IU6" s="66"/>
      <c r="IV6" s="66"/>
      <c r="IW6" s="66"/>
      <c r="IX6" s="442"/>
      <c r="IY6" s="442"/>
      <c r="IZ6" s="442"/>
      <c r="JA6" s="442"/>
      <c r="JB6" s="442"/>
      <c r="JC6" s="442"/>
      <c r="JD6" s="442"/>
      <c r="JE6" s="442"/>
      <c r="JF6" s="442"/>
      <c r="JG6" s="442"/>
      <c r="JH6" s="442"/>
      <c r="JI6" s="442"/>
      <c r="JJ6" s="442"/>
      <c r="JK6" s="442"/>
      <c r="JL6" s="442"/>
      <c r="JM6" s="442"/>
      <c r="JN6" s="442"/>
      <c r="JO6" s="442"/>
      <c r="JP6" s="442"/>
      <c r="JQ6" s="442"/>
      <c r="JR6" s="442"/>
      <c r="JS6" s="442"/>
      <c r="JT6" s="442"/>
      <c r="JU6" s="442"/>
      <c r="JV6" s="442"/>
      <c r="JW6" s="442"/>
      <c r="JX6" s="442"/>
      <c r="JY6" s="442"/>
      <c r="JZ6" s="442"/>
      <c r="KA6" s="442"/>
      <c r="KB6" s="442"/>
      <c r="KC6" s="442"/>
      <c r="KD6" s="442"/>
      <c r="KE6" s="442"/>
      <c r="KF6" s="442"/>
      <c r="KG6" s="442"/>
      <c r="KH6" s="442"/>
      <c r="KI6" s="442"/>
      <c r="KJ6" s="442"/>
      <c r="KK6" s="442"/>
      <c r="KL6" s="442"/>
      <c r="KM6" s="442"/>
      <c r="KN6" s="442"/>
      <c r="KO6" s="442"/>
      <c r="KP6" s="442"/>
      <c r="KQ6" s="442"/>
      <c r="KR6" s="442"/>
      <c r="KS6" s="442"/>
      <c r="KT6" s="442"/>
      <c r="KU6" s="442"/>
      <c r="KV6" s="442"/>
      <c r="KW6" s="442"/>
      <c r="KX6" s="442"/>
      <c r="KY6" s="442"/>
      <c r="KZ6" s="442"/>
      <c r="LA6" s="442"/>
      <c r="LB6" s="442"/>
      <c r="LC6" s="442"/>
      <c r="LD6" s="442"/>
      <c r="LE6" s="442"/>
      <c r="LF6" s="442"/>
      <c r="LG6" s="442"/>
      <c r="LH6" s="442"/>
      <c r="LI6" s="442"/>
      <c r="LJ6" s="442"/>
      <c r="LK6" s="442"/>
      <c r="LL6" s="442"/>
      <c r="LM6" s="442"/>
      <c r="LN6" s="442"/>
      <c r="LO6" s="442"/>
      <c r="LP6" s="442"/>
      <c r="LQ6" s="442"/>
      <c r="LR6" s="442"/>
      <c r="LS6" s="442"/>
      <c r="LT6" s="442"/>
      <c r="LU6" s="442"/>
      <c r="LV6" s="442"/>
      <c r="LW6" s="442"/>
      <c r="LX6" s="442"/>
      <c r="LY6" s="442"/>
      <c r="LZ6" s="442"/>
      <c r="MA6" s="442"/>
      <c r="MB6" s="442"/>
      <c r="MC6" s="442"/>
      <c r="MD6" s="442"/>
      <c r="ME6" s="442"/>
      <c r="MF6" s="442"/>
      <c r="MG6" s="442"/>
      <c r="MH6" s="442"/>
      <c r="MI6" s="442"/>
      <c r="MJ6" s="442"/>
      <c r="MK6" s="442"/>
      <c r="ML6" s="442"/>
      <c r="MM6" s="442"/>
      <c r="MN6" s="442"/>
      <c r="MO6" s="442"/>
      <c r="MP6" s="442"/>
      <c r="MQ6" s="442"/>
      <c r="MR6" s="442"/>
      <c r="MS6" s="442"/>
      <c r="MT6" s="442"/>
      <c r="MU6" s="442"/>
      <c r="MV6" s="442"/>
      <c r="MW6" s="442"/>
      <c r="MX6" s="442"/>
      <c r="MY6" s="442"/>
      <c r="MZ6" s="442"/>
      <c r="NA6" s="442"/>
      <c r="NB6" s="442"/>
      <c r="NC6" s="442"/>
      <c r="ND6" s="442"/>
      <c r="NE6" s="442"/>
      <c r="NF6" s="442"/>
      <c r="NG6" s="442"/>
      <c r="NH6" s="442"/>
      <c r="NI6" s="442"/>
      <c r="NJ6" s="442"/>
      <c r="NK6" s="442"/>
      <c r="NL6" s="442"/>
      <c r="NM6" s="442"/>
      <c r="NN6" s="442"/>
      <c r="NO6" s="442"/>
      <c r="NP6" s="442"/>
      <c r="NQ6" s="442"/>
      <c r="NR6" s="442"/>
      <c r="NS6" s="442"/>
      <c r="NT6" s="442"/>
      <c r="NU6" s="442"/>
      <c r="NV6" s="442"/>
      <c r="NW6" s="442"/>
      <c r="NX6" s="442"/>
      <c r="NY6" s="442"/>
      <c r="NZ6" s="442"/>
      <c r="OA6" s="442"/>
      <c r="OB6" s="442"/>
      <c r="OC6" s="442"/>
      <c r="OD6" s="442"/>
      <c r="OE6" s="442"/>
      <c r="OF6" s="442"/>
      <c r="OG6" s="442"/>
      <c r="OH6" s="442"/>
      <c r="OI6" s="442"/>
      <c r="OJ6" s="442"/>
      <c r="OK6" s="442"/>
      <c r="OL6" s="442"/>
      <c r="OM6" s="442"/>
      <c r="ON6" s="442"/>
      <c r="OO6" s="442"/>
      <c r="OP6" s="442"/>
      <c r="OQ6" s="442"/>
      <c r="OR6" s="442"/>
      <c r="OS6" s="442"/>
      <c r="OT6" s="442"/>
      <c r="OU6" s="442"/>
      <c r="OV6" s="442"/>
      <c r="OW6" s="442"/>
      <c r="OX6" s="442"/>
      <c r="OY6" s="442"/>
      <c r="OZ6" s="442"/>
      <c r="PA6" s="442"/>
      <c r="PB6" s="442"/>
      <c r="PC6" s="442"/>
      <c r="PD6" s="442"/>
      <c r="PE6" s="442"/>
      <c r="PF6" s="442"/>
      <c r="PG6" s="442"/>
      <c r="PH6" s="442"/>
      <c r="PI6" s="442"/>
      <c r="PJ6" s="442"/>
      <c r="PK6" s="442"/>
      <c r="PL6" s="442"/>
      <c r="PM6" s="442"/>
      <c r="PN6" s="442"/>
      <c r="PO6" s="442"/>
      <c r="PP6" s="442"/>
      <c r="PQ6" s="442"/>
      <c r="PR6" s="442"/>
      <c r="PS6" s="442"/>
      <c r="PT6" s="442"/>
      <c r="PU6" s="442"/>
      <c r="PV6" s="442"/>
      <c r="PW6" s="442"/>
      <c r="PX6" s="442"/>
      <c r="PY6" s="442"/>
      <c r="PZ6" s="442"/>
      <c r="QA6" s="442"/>
      <c r="QB6" s="442"/>
      <c r="QC6" s="442"/>
      <c r="QD6" s="442"/>
      <c r="QE6" s="442"/>
      <c r="QF6" s="442"/>
      <c r="QG6" s="442"/>
      <c r="QH6" s="442"/>
      <c r="QI6" s="442"/>
      <c r="QJ6" s="442"/>
      <c r="QK6" s="442"/>
      <c r="QL6" s="442"/>
      <c r="QM6" s="442"/>
      <c r="QN6" s="442"/>
      <c r="QO6" s="442"/>
      <c r="QP6" s="442"/>
      <c r="QQ6" s="442"/>
      <c r="QR6" s="442"/>
      <c r="QS6" s="442"/>
      <c r="QT6" s="442"/>
      <c r="QU6" s="442"/>
      <c r="QV6" s="442"/>
      <c r="QW6" s="442"/>
      <c r="QX6" s="442"/>
      <c r="QY6" s="442"/>
      <c r="QZ6" s="442"/>
      <c r="RA6" s="442"/>
      <c r="RB6" s="442"/>
      <c r="RC6" s="442"/>
      <c r="RD6" s="442"/>
      <c r="RE6" s="442"/>
      <c r="RF6" s="442"/>
      <c r="RG6" s="442"/>
      <c r="RH6" s="442"/>
      <c r="RI6" s="442"/>
      <c r="RJ6" s="442"/>
      <c r="RK6" s="442"/>
      <c r="RL6" s="442"/>
      <c r="RM6" s="442"/>
      <c r="RN6" s="442"/>
      <c r="RO6" s="442"/>
      <c r="RP6" s="442"/>
      <c r="RQ6" s="442"/>
      <c r="RR6" s="442"/>
      <c r="RS6" s="442"/>
      <c r="RT6" s="442"/>
      <c r="RU6" s="442"/>
      <c r="RV6" s="442"/>
      <c r="RW6" s="442"/>
      <c r="RX6" s="442"/>
      <c r="RY6" s="442"/>
      <c r="RZ6" s="442"/>
      <c r="SA6" s="442"/>
      <c r="SB6" s="442"/>
      <c r="SC6" s="442"/>
      <c r="SD6" s="442"/>
      <c r="SE6" s="442"/>
      <c r="SF6" s="442"/>
      <c r="SG6" s="442"/>
      <c r="SH6" s="442"/>
      <c r="SI6" s="442"/>
      <c r="SJ6" s="442"/>
      <c r="SK6" s="442"/>
      <c r="SL6" s="442"/>
      <c r="SM6" s="442"/>
      <c r="SN6" s="442"/>
      <c r="SO6" s="442"/>
      <c r="SP6" s="442"/>
      <c r="SQ6" s="442"/>
      <c r="SR6" s="442"/>
      <c r="SS6" s="442"/>
      <c r="ST6" s="442"/>
      <c r="SU6" s="442"/>
      <c r="SV6" s="442"/>
      <c r="SW6" s="442"/>
      <c r="SX6" s="442"/>
      <c r="SY6" s="442"/>
      <c r="SZ6" s="442"/>
      <c r="TA6" s="442"/>
      <c r="TB6" s="442"/>
      <c r="TC6" s="442"/>
      <c r="TD6" s="442"/>
      <c r="TE6" s="442"/>
      <c r="TF6" s="442"/>
      <c r="TG6" s="442"/>
      <c r="TH6" s="442"/>
      <c r="TI6" s="442"/>
      <c r="TJ6" s="442"/>
      <c r="TK6" s="442"/>
      <c r="TL6" s="442"/>
      <c r="TM6" s="442"/>
      <c r="TN6" s="442"/>
      <c r="TO6" s="442"/>
      <c r="TP6" s="442"/>
      <c r="TQ6" s="442"/>
      <c r="TR6" s="442"/>
      <c r="TS6" s="442"/>
      <c r="TT6" s="442"/>
      <c r="TU6" s="442"/>
      <c r="TV6" s="442"/>
      <c r="TW6" s="442"/>
      <c r="TX6" s="442"/>
      <c r="TY6" s="442"/>
      <c r="TZ6" s="442"/>
      <c r="UA6" s="442"/>
      <c r="UB6" s="442"/>
      <c r="UC6" s="442"/>
      <c r="UD6" s="442"/>
      <c r="UE6" s="442"/>
      <c r="UF6" s="442"/>
      <c r="UG6" s="442"/>
      <c r="UH6" s="442"/>
      <c r="UI6" s="442"/>
      <c r="UJ6" s="442"/>
      <c r="UK6" s="442"/>
      <c r="UL6" s="442"/>
      <c r="UM6" s="442"/>
      <c r="UN6" s="442"/>
      <c r="UO6" s="442"/>
      <c r="UP6" s="442"/>
      <c r="UQ6" s="442"/>
      <c r="UR6" s="442"/>
      <c r="US6" s="442"/>
      <c r="UT6" s="442"/>
      <c r="UU6" s="442"/>
      <c r="UV6" s="442"/>
      <c r="UW6" s="442"/>
      <c r="UX6" s="442"/>
      <c r="UY6" s="442"/>
      <c r="UZ6" s="442"/>
      <c r="VA6" s="442"/>
      <c r="VB6" s="442"/>
      <c r="VC6" s="442"/>
      <c r="VD6" s="442"/>
      <c r="VE6" s="442"/>
      <c r="VF6" s="442"/>
      <c r="VG6" s="442"/>
      <c r="VH6" s="442"/>
      <c r="VI6" s="442"/>
      <c r="VJ6" s="442"/>
      <c r="VK6" s="442"/>
      <c r="VL6" s="442"/>
      <c r="VM6" s="442"/>
      <c r="VN6" s="442"/>
      <c r="VO6" s="442"/>
      <c r="VP6" s="442"/>
      <c r="VQ6" s="442"/>
      <c r="VR6" s="442"/>
      <c r="VS6" s="442"/>
      <c r="VT6" s="442"/>
      <c r="VU6" s="442"/>
      <c r="VV6" s="442"/>
      <c r="VW6" s="442"/>
      <c r="VX6" s="442"/>
      <c r="VY6" s="442"/>
      <c r="VZ6" s="442"/>
      <c r="WA6" s="442"/>
      <c r="WB6" s="442"/>
      <c r="WC6" s="442"/>
      <c r="WD6" s="442"/>
      <c r="WE6" s="442"/>
      <c r="WF6" s="442"/>
      <c r="WG6" s="442"/>
      <c r="WH6" s="442"/>
      <c r="WI6" s="442"/>
      <c r="WJ6" s="442"/>
      <c r="WK6" s="442"/>
      <c r="WL6" s="442"/>
      <c r="WM6" s="442"/>
      <c r="WN6" s="442"/>
      <c r="WO6" s="442"/>
      <c r="WP6" s="442"/>
      <c r="WQ6" s="442"/>
      <c r="WR6" s="442"/>
      <c r="WS6" s="442"/>
      <c r="WT6" s="442"/>
      <c r="WU6" s="442"/>
      <c r="WV6" s="442"/>
      <c r="WW6" s="442"/>
      <c r="WX6" s="442"/>
      <c r="WY6" s="442"/>
      <c r="WZ6" s="442"/>
      <c r="XA6" s="442"/>
      <c r="XB6" s="442"/>
      <c r="XC6" s="442"/>
      <c r="XD6" s="442"/>
      <c r="XE6" s="442"/>
      <c r="XF6" s="442"/>
      <c r="XG6" s="442"/>
      <c r="XH6" s="442"/>
      <c r="XI6" s="442"/>
      <c r="XJ6" s="442"/>
      <c r="XK6" s="442"/>
      <c r="XL6" s="442"/>
      <c r="XM6" s="442"/>
      <c r="XN6" s="442"/>
      <c r="XO6" s="442"/>
      <c r="XP6" s="442"/>
      <c r="XQ6" s="442"/>
      <c r="XR6" s="442"/>
      <c r="XS6" s="442"/>
      <c r="XT6" s="442"/>
      <c r="XU6" s="442"/>
      <c r="XV6" s="442"/>
      <c r="XW6" s="442"/>
      <c r="XX6" s="442"/>
      <c r="XY6" s="442"/>
      <c r="XZ6" s="442"/>
      <c r="YA6" s="442"/>
      <c r="YB6" s="442"/>
      <c r="YC6" s="442"/>
      <c r="YD6" s="442"/>
      <c r="YE6" s="442"/>
      <c r="YF6" s="442"/>
      <c r="YG6" s="442"/>
      <c r="YH6" s="442"/>
      <c r="YI6" s="442"/>
      <c r="YJ6" s="442"/>
      <c r="YK6" s="442"/>
      <c r="YL6" s="442"/>
      <c r="YM6" s="442"/>
      <c r="YN6" s="442"/>
      <c r="YO6" s="442"/>
      <c r="YP6" s="442"/>
      <c r="YQ6" s="442"/>
      <c r="YR6" s="442"/>
      <c r="YS6" s="442"/>
      <c r="YT6" s="442"/>
      <c r="YU6" s="442"/>
      <c r="YV6" s="442"/>
      <c r="YW6" s="442"/>
      <c r="YX6" s="442"/>
      <c r="YY6" s="442"/>
      <c r="YZ6" s="442"/>
      <c r="ZA6" s="442"/>
      <c r="ZB6" s="442"/>
      <c r="ZC6" s="442"/>
      <c r="ZD6" s="442"/>
      <c r="ZE6" s="442"/>
      <c r="ZF6" s="442"/>
      <c r="ZG6" s="442"/>
      <c r="ZH6" s="442"/>
      <c r="ZI6" s="442"/>
      <c r="ZJ6" s="442"/>
      <c r="ZK6" s="442"/>
      <c r="ZL6" s="442"/>
      <c r="ZM6" s="442"/>
      <c r="ZN6" s="442"/>
      <c r="ZO6" s="442"/>
      <c r="ZP6" s="442"/>
      <c r="ZQ6" s="442"/>
      <c r="ZR6" s="442"/>
      <c r="ZS6" s="442"/>
      <c r="ZT6" s="442"/>
      <c r="ZU6" s="442"/>
      <c r="ZV6" s="442"/>
      <c r="ZW6" s="442"/>
      <c r="ZX6" s="442"/>
      <c r="ZY6" s="442"/>
      <c r="ZZ6" s="442"/>
      <c r="AAA6" s="442"/>
      <c r="AAB6" s="442"/>
      <c r="AAC6" s="442"/>
      <c r="AAD6" s="442"/>
      <c r="AAE6" s="442"/>
      <c r="AAF6" s="442"/>
      <c r="AAG6" s="442"/>
      <c r="AAH6" s="442"/>
      <c r="AAI6" s="442"/>
      <c r="AAJ6" s="442"/>
      <c r="AAK6" s="442"/>
      <c r="AAL6" s="442"/>
      <c r="AAM6" s="442"/>
      <c r="AAN6" s="442"/>
      <c r="AAO6" s="442"/>
      <c r="AAP6" s="442"/>
      <c r="AAQ6" s="442"/>
      <c r="AAR6" s="442"/>
      <c r="AAS6" s="442"/>
      <c r="AAT6" s="442"/>
      <c r="AAU6" s="442"/>
      <c r="AAV6" s="442"/>
      <c r="AAW6" s="442"/>
      <c r="AAX6" s="442"/>
      <c r="AAY6" s="442"/>
      <c r="AAZ6" s="442"/>
      <c r="ABA6" s="442"/>
      <c r="ABB6" s="442"/>
      <c r="ABC6" s="442"/>
      <c r="ABD6" s="442"/>
      <c r="ABE6" s="442"/>
      <c r="ABF6" s="442"/>
      <c r="ABG6" s="442"/>
      <c r="ABH6" s="442"/>
      <c r="ABI6" s="442"/>
      <c r="ABJ6" s="442"/>
      <c r="ABK6" s="442"/>
      <c r="ABL6" s="442"/>
      <c r="ABM6" s="442"/>
      <c r="ABN6" s="442"/>
      <c r="ABO6" s="442"/>
      <c r="ABP6" s="442"/>
      <c r="ABQ6" s="442"/>
      <c r="ABR6" s="442"/>
      <c r="ABS6" s="442"/>
      <c r="ABT6" s="442"/>
      <c r="ABU6" s="442"/>
      <c r="ABV6" s="442"/>
      <c r="ABW6" s="442"/>
      <c r="ABX6" s="442"/>
      <c r="ABY6" s="442"/>
      <c r="ABZ6" s="442"/>
      <c r="ACA6" s="442"/>
      <c r="ACB6" s="442"/>
      <c r="ACC6" s="442"/>
      <c r="ACD6" s="442"/>
      <c r="ACE6" s="442"/>
      <c r="ACF6" s="442"/>
      <c r="ACG6" s="442"/>
      <c r="ACH6" s="442"/>
      <c r="ACI6" s="442"/>
      <c r="ACJ6" s="442"/>
      <c r="ACK6" s="442"/>
      <c r="ACL6" s="442"/>
      <c r="ACM6" s="442"/>
      <c r="ACN6" s="442"/>
      <c r="ACO6" s="442"/>
      <c r="ACP6" s="442"/>
      <c r="ACQ6" s="442"/>
      <c r="ACR6" s="442"/>
      <c r="ACS6" s="442"/>
      <c r="ACT6" s="442"/>
      <c r="ACU6" s="442"/>
      <c r="ACV6" s="442"/>
      <c r="ACW6" s="442"/>
      <c r="ACX6" s="442"/>
      <c r="ACY6" s="442"/>
      <c r="ACZ6" s="442"/>
      <c r="ADA6" s="442"/>
      <c r="ADB6" s="442"/>
      <c r="ADC6" s="442"/>
      <c r="ADD6" s="442"/>
      <c r="ADE6" s="442"/>
      <c r="ADF6" s="442"/>
      <c r="ADG6" s="442"/>
      <c r="ADH6" s="442"/>
      <c r="ADI6" s="442"/>
      <c r="ADJ6" s="442"/>
      <c r="ADK6" s="442"/>
      <c r="ADL6" s="442"/>
      <c r="ADM6" s="442"/>
      <c r="ADN6" s="442"/>
      <c r="ADO6" s="442"/>
      <c r="ADP6" s="442"/>
      <c r="ADQ6" s="442"/>
      <c r="ADR6" s="442"/>
      <c r="ADS6" s="442"/>
      <c r="ADT6" s="442"/>
      <c r="ADU6" s="442"/>
      <c r="ADV6" s="442"/>
      <c r="ADW6" s="442"/>
      <c r="ADX6" s="442"/>
      <c r="ADY6" s="442"/>
      <c r="ADZ6" s="442"/>
      <c r="AEA6" s="442"/>
      <c r="AEB6" s="442"/>
      <c r="AEC6" s="442"/>
      <c r="AED6" s="442"/>
      <c r="AEE6" s="442"/>
      <c r="AEF6" s="442"/>
      <c r="AEG6" s="442"/>
      <c r="AEH6" s="442"/>
      <c r="AEI6" s="442"/>
      <c r="AEJ6" s="442"/>
      <c r="AEK6" s="442"/>
      <c r="AEL6" s="442"/>
      <c r="AEM6" s="442"/>
      <c r="AEN6" s="442"/>
      <c r="AEO6" s="442"/>
      <c r="AEP6" s="442"/>
      <c r="AEQ6" s="442"/>
      <c r="AER6" s="442"/>
      <c r="AES6" s="442"/>
      <c r="AET6" s="442"/>
      <c r="AEU6" s="442"/>
      <c r="AEV6" s="442"/>
      <c r="AEW6" s="442"/>
      <c r="AEX6" s="442"/>
      <c r="AEY6" s="442"/>
      <c r="AEZ6" s="442"/>
      <c r="AFA6" s="442"/>
      <c r="AFB6" s="442"/>
      <c r="AFC6" s="442"/>
      <c r="AFD6" s="442"/>
      <c r="AFE6" s="442"/>
      <c r="AFF6" s="442"/>
      <c r="AFG6" s="442"/>
      <c r="AFH6" s="442"/>
      <c r="AFI6" s="442"/>
      <c r="AFJ6" s="442"/>
      <c r="AFK6" s="442"/>
      <c r="AFL6" s="442"/>
      <c r="AFM6" s="442"/>
      <c r="AFN6" s="442"/>
      <c r="AFO6" s="442"/>
      <c r="AFP6" s="442"/>
      <c r="AFQ6" s="442"/>
      <c r="AFR6" s="442"/>
      <c r="AFS6" s="442"/>
      <c r="AFT6" s="442"/>
      <c r="AFU6" s="442"/>
      <c r="AFV6" s="442"/>
      <c r="AFW6" s="442"/>
      <c r="AFX6" s="442"/>
      <c r="AFY6" s="442"/>
      <c r="AFZ6" s="442"/>
      <c r="AGA6" s="442"/>
      <c r="AGB6" s="442"/>
      <c r="AGC6" s="442"/>
      <c r="AGD6" s="442"/>
      <c r="AGE6" s="442"/>
      <c r="AGF6" s="442"/>
      <c r="AGG6" s="442"/>
      <c r="AGH6" s="442"/>
      <c r="AGI6" s="442"/>
      <c r="AGJ6" s="442"/>
      <c r="AGK6" s="442"/>
      <c r="AGL6" s="442"/>
      <c r="AGM6" s="442"/>
      <c r="AGN6" s="442"/>
      <c r="AGO6" s="442"/>
      <c r="AGP6" s="442"/>
      <c r="AGQ6" s="442"/>
      <c r="AGR6" s="442"/>
      <c r="AGS6" s="442"/>
      <c r="AGT6" s="442"/>
      <c r="AGU6" s="442"/>
      <c r="AGV6" s="442"/>
      <c r="AGW6" s="442"/>
      <c r="AGX6" s="442"/>
      <c r="AGY6" s="442"/>
      <c r="AGZ6" s="442"/>
      <c r="AHA6" s="442"/>
      <c r="AHB6" s="442"/>
      <c r="AHC6" s="442"/>
      <c r="AHD6" s="442"/>
      <c r="AHE6" s="442"/>
      <c r="AHF6" s="442"/>
      <c r="AHG6" s="442"/>
      <c r="AHH6" s="442"/>
    </row>
    <row r="7" spans="1:892" s="452" customFormat="1" ht="23" customHeight="1" thickBot="1">
      <c r="A7" s="445" t="s">
        <v>316</v>
      </c>
      <c r="B7" s="446" t="s">
        <v>317</v>
      </c>
      <c r="C7" s="447" t="s">
        <v>318</v>
      </c>
      <c r="D7" s="388">
        <v>300000</v>
      </c>
      <c r="E7" s="66"/>
      <c r="F7" s="66"/>
      <c r="G7" s="66"/>
      <c r="H7" s="66"/>
      <c r="I7" s="66"/>
      <c r="J7" s="66"/>
      <c r="K7" s="66"/>
      <c r="L7" s="66"/>
      <c r="M7" s="66"/>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c r="DU7" s="66"/>
      <c r="DV7" s="66"/>
      <c r="DW7" s="66"/>
      <c r="DX7" s="66"/>
      <c r="DY7" s="66"/>
      <c r="DZ7" s="66"/>
      <c r="EA7" s="66"/>
      <c r="EB7" s="66"/>
      <c r="EC7" s="66"/>
      <c r="ED7" s="66"/>
      <c r="EE7" s="66"/>
      <c r="EF7" s="66"/>
      <c r="EG7" s="66"/>
      <c r="EH7" s="66"/>
      <c r="EI7" s="66"/>
      <c r="EJ7" s="66"/>
      <c r="EK7" s="66"/>
      <c r="EL7" s="66"/>
      <c r="EM7" s="66"/>
      <c r="EN7" s="66"/>
      <c r="EO7" s="66"/>
      <c r="EP7" s="66"/>
      <c r="EQ7" s="66"/>
      <c r="ER7" s="66"/>
      <c r="ES7" s="66"/>
      <c r="ET7" s="66"/>
      <c r="EU7" s="66"/>
      <c r="EV7" s="66"/>
      <c r="EW7" s="66"/>
      <c r="EX7" s="66"/>
      <c r="EY7" s="66"/>
      <c r="EZ7" s="66"/>
      <c r="FA7" s="66"/>
      <c r="FB7" s="66"/>
      <c r="FC7" s="66"/>
      <c r="FD7" s="66"/>
      <c r="FE7" s="66"/>
      <c r="FF7" s="66"/>
      <c r="FG7" s="66"/>
      <c r="FH7" s="66"/>
      <c r="FI7" s="66"/>
      <c r="FJ7" s="66"/>
      <c r="FK7" s="66"/>
      <c r="FL7" s="66"/>
      <c r="FM7" s="66"/>
      <c r="FN7" s="66"/>
      <c r="FO7" s="66"/>
      <c r="FP7" s="66"/>
      <c r="FQ7" s="66"/>
      <c r="FR7" s="66"/>
      <c r="FS7" s="66"/>
      <c r="FT7" s="66"/>
      <c r="FU7" s="66"/>
      <c r="FV7" s="66"/>
      <c r="FW7" s="66"/>
      <c r="FX7" s="66"/>
      <c r="FY7" s="66"/>
      <c r="FZ7" s="66"/>
      <c r="GA7" s="66"/>
      <c r="GB7" s="66"/>
      <c r="GC7" s="66"/>
      <c r="GD7" s="66"/>
      <c r="GE7" s="66"/>
      <c r="GF7" s="66"/>
      <c r="GG7" s="66"/>
      <c r="GH7" s="66"/>
      <c r="GI7" s="66"/>
      <c r="GJ7" s="66"/>
      <c r="GK7" s="66"/>
      <c r="GL7" s="66"/>
      <c r="GM7" s="66"/>
      <c r="GN7" s="66"/>
      <c r="GO7" s="66"/>
      <c r="GP7" s="66"/>
      <c r="GQ7" s="66"/>
      <c r="GR7" s="66"/>
      <c r="GS7" s="66"/>
      <c r="GT7" s="66"/>
      <c r="GU7" s="66"/>
      <c r="GV7" s="66"/>
      <c r="GW7" s="66"/>
      <c r="GX7" s="66"/>
      <c r="GY7" s="66"/>
      <c r="GZ7" s="66"/>
      <c r="HA7" s="66"/>
      <c r="HB7" s="66"/>
      <c r="HC7" s="66"/>
      <c r="HD7" s="66"/>
      <c r="HE7" s="66"/>
      <c r="HF7" s="66"/>
      <c r="HG7" s="66"/>
      <c r="HH7" s="66"/>
      <c r="HI7" s="66"/>
      <c r="HJ7" s="66"/>
      <c r="HK7" s="66"/>
      <c r="HL7" s="66"/>
      <c r="HM7" s="66"/>
      <c r="HN7" s="66"/>
      <c r="HO7" s="66"/>
      <c r="HP7" s="66"/>
      <c r="HQ7" s="66"/>
      <c r="HR7" s="66"/>
      <c r="HS7" s="66"/>
      <c r="HT7" s="66"/>
      <c r="HU7" s="66"/>
      <c r="HV7" s="66"/>
      <c r="HW7" s="66"/>
      <c r="HX7" s="66"/>
      <c r="HY7" s="66"/>
      <c r="HZ7" s="66"/>
      <c r="IA7" s="66"/>
      <c r="IB7" s="66"/>
      <c r="IC7" s="66"/>
      <c r="ID7" s="66"/>
      <c r="IE7" s="66"/>
      <c r="IF7" s="66"/>
      <c r="IG7" s="66"/>
      <c r="IH7" s="66"/>
      <c r="II7" s="66"/>
      <c r="IJ7" s="66"/>
      <c r="IK7" s="66"/>
      <c r="IL7" s="66"/>
      <c r="IM7" s="66"/>
      <c r="IN7" s="66"/>
      <c r="IO7" s="66"/>
      <c r="IP7" s="66"/>
      <c r="IQ7" s="66"/>
      <c r="IR7" s="66"/>
      <c r="IS7" s="66"/>
      <c r="IT7" s="66"/>
      <c r="IU7" s="66"/>
      <c r="IV7" s="66"/>
      <c r="IW7" s="66"/>
      <c r="IX7" s="442"/>
      <c r="IY7" s="442"/>
      <c r="IZ7" s="442"/>
      <c r="JA7" s="442"/>
      <c r="JB7" s="442"/>
      <c r="JC7" s="442"/>
      <c r="JD7" s="442"/>
      <c r="JE7" s="442"/>
      <c r="JF7" s="442"/>
      <c r="JG7" s="442"/>
      <c r="JH7" s="442"/>
      <c r="JI7" s="442"/>
      <c r="JJ7" s="442"/>
      <c r="JK7" s="442"/>
      <c r="JL7" s="442"/>
      <c r="JM7" s="442"/>
      <c r="JN7" s="442"/>
      <c r="JO7" s="442"/>
      <c r="JP7" s="442"/>
      <c r="JQ7" s="442"/>
      <c r="JR7" s="442"/>
      <c r="JS7" s="442"/>
      <c r="JT7" s="442"/>
      <c r="JU7" s="442"/>
      <c r="JV7" s="442"/>
      <c r="JW7" s="442"/>
      <c r="JX7" s="442"/>
      <c r="JY7" s="442"/>
      <c r="JZ7" s="442"/>
      <c r="KA7" s="442"/>
      <c r="KB7" s="442"/>
      <c r="KC7" s="442"/>
      <c r="KD7" s="442"/>
      <c r="KE7" s="442"/>
      <c r="KF7" s="442"/>
      <c r="KG7" s="442"/>
      <c r="KH7" s="442"/>
      <c r="KI7" s="442"/>
      <c r="KJ7" s="442"/>
      <c r="KK7" s="442"/>
      <c r="KL7" s="442"/>
      <c r="KM7" s="442"/>
      <c r="KN7" s="442"/>
      <c r="KO7" s="442"/>
      <c r="KP7" s="442"/>
      <c r="KQ7" s="442"/>
      <c r="KR7" s="442"/>
      <c r="KS7" s="442"/>
      <c r="KT7" s="442"/>
      <c r="KU7" s="442"/>
      <c r="KV7" s="442"/>
      <c r="KW7" s="442"/>
      <c r="KX7" s="442"/>
      <c r="KY7" s="442"/>
      <c r="KZ7" s="442"/>
      <c r="LA7" s="442"/>
      <c r="LB7" s="442"/>
      <c r="LC7" s="442"/>
      <c r="LD7" s="442"/>
      <c r="LE7" s="442"/>
      <c r="LF7" s="442"/>
      <c r="LG7" s="442"/>
      <c r="LH7" s="442"/>
      <c r="LI7" s="442"/>
      <c r="LJ7" s="442"/>
      <c r="LK7" s="442"/>
      <c r="LL7" s="442"/>
      <c r="LM7" s="442"/>
      <c r="LN7" s="442"/>
      <c r="LO7" s="442"/>
      <c r="LP7" s="442"/>
      <c r="LQ7" s="442"/>
      <c r="LR7" s="442"/>
      <c r="LS7" s="442"/>
      <c r="LT7" s="442"/>
      <c r="LU7" s="442"/>
      <c r="LV7" s="442"/>
      <c r="LW7" s="442"/>
      <c r="LX7" s="442"/>
      <c r="LY7" s="442"/>
      <c r="LZ7" s="442"/>
      <c r="MA7" s="442"/>
      <c r="MB7" s="442"/>
      <c r="MC7" s="442"/>
      <c r="MD7" s="442"/>
      <c r="ME7" s="442"/>
      <c r="MF7" s="442"/>
      <c r="MG7" s="442"/>
      <c r="MH7" s="442"/>
      <c r="MI7" s="442"/>
      <c r="MJ7" s="442"/>
      <c r="MK7" s="442"/>
      <c r="ML7" s="442"/>
      <c r="MM7" s="442"/>
      <c r="MN7" s="442"/>
      <c r="MO7" s="442"/>
      <c r="MP7" s="442"/>
      <c r="MQ7" s="442"/>
      <c r="MR7" s="442"/>
      <c r="MS7" s="442"/>
      <c r="MT7" s="442"/>
      <c r="MU7" s="442"/>
      <c r="MV7" s="442"/>
      <c r="MW7" s="442"/>
      <c r="MX7" s="442"/>
      <c r="MY7" s="442"/>
      <c r="MZ7" s="442"/>
      <c r="NA7" s="442"/>
      <c r="NB7" s="442"/>
      <c r="NC7" s="442"/>
      <c r="ND7" s="442"/>
      <c r="NE7" s="442"/>
      <c r="NF7" s="442"/>
      <c r="NG7" s="442"/>
      <c r="NH7" s="442"/>
      <c r="NI7" s="442"/>
      <c r="NJ7" s="442"/>
      <c r="NK7" s="442"/>
      <c r="NL7" s="442"/>
      <c r="NM7" s="442"/>
      <c r="NN7" s="442"/>
      <c r="NO7" s="442"/>
      <c r="NP7" s="442"/>
      <c r="NQ7" s="442"/>
      <c r="NR7" s="442"/>
      <c r="NS7" s="442"/>
      <c r="NT7" s="442"/>
      <c r="NU7" s="442"/>
      <c r="NV7" s="442"/>
      <c r="NW7" s="442"/>
      <c r="NX7" s="442"/>
      <c r="NY7" s="442"/>
      <c r="NZ7" s="442"/>
      <c r="OA7" s="442"/>
      <c r="OB7" s="442"/>
      <c r="OC7" s="442"/>
      <c r="OD7" s="442"/>
      <c r="OE7" s="442"/>
      <c r="OF7" s="442"/>
      <c r="OG7" s="442"/>
      <c r="OH7" s="442"/>
      <c r="OI7" s="442"/>
      <c r="OJ7" s="442"/>
      <c r="OK7" s="442"/>
      <c r="OL7" s="442"/>
      <c r="OM7" s="442"/>
      <c r="ON7" s="442"/>
      <c r="OO7" s="442"/>
      <c r="OP7" s="442"/>
      <c r="OQ7" s="442"/>
      <c r="OR7" s="442"/>
      <c r="OS7" s="442"/>
      <c r="OT7" s="442"/>
      <c r="OU7" s="442"/>
      <c r="OV7" s="442"/>
      <c r="OW7" s="442"/>
      <c r="OX7" s="442"/>
      <c r="OY7" s="442"/>
      <c r="OZ7" s="442"/>
      <c r="PA7" s="442"/>
      <c r="PB7" s="442"/>
      <c r="PC7" s="442"/>
      <c r="PD7" s="442"/>
      <c r="PE7" s="442"/>
      <c r="PF7" s="442"/>
      <c r="PG7" s="442"/>
      <c r="PH7" s="442"/>
      <c r="PI7" s="442"/>
      <c r="PJ7" s="442"/>
      <c r="PK7" s="442"/>
      <c r="PL7" s="442"/>
      <c r="PM7" s="442"/>
      <c r="PN7" s="442"/>
      <c r="PO7" s="442"/>
      <c r="PP7" s="442"/>
      <c r="PQ7" s="442"/>
      <c r="PR7" s="442"/>
      <c r="PS7" s="442"/>
      <c r="PT7" s="442"/>
      <c r="PU7" s="442"/>
      <c r="PV7" s="442"/>
      <c r="PW7" s="442"/>
      <c r="PX7" s="442"/>
      <c r="PY7" s="442"/>
      <c r="PZ7" s="442"/>
      <c r="QA7" s="442"/>
      <c r="QB7" s="442"/>
      <c r="QC7" s="442"/>
      <c r="QD7" s="442"/>
      <c r="QE7" s="442"/>
      <c r="QF7" s="442"/>
      <c r="QG7" s="442"/>
      <c r="QH7" s="442"/>
      <c r="QI7" s="442"/>
      <c r="QJ7" s="442"/>
      <c r="QK7" s="442"/>
      <c r="QL7" s="442"/>
      <c r="QM7" s="442"/>
      <c r="QN7" s="442"/>
      <c r="QO7" s="442"/>
      <c r="QP7" s="442"/>
      <c r="QQ7" s="442"/>
      <c r="QR7" s="442"/>
      <c r="QS7" s="442"/>
      <c r="QT7" s="442"/>
      <c r="QU7" s="442"/>
      <c r="QV7" s="442"/>
      <c r="QW7" s="442"/>
      <c r="QX7" s="442"/>
      <c r="QY7" s="442"/>
      <c r="QZ7" s="442"/>
      <c r="RA7" s="442"/>
      <c r="RB7" s="442"/>
      <c r="RC7" s="442"/>
      <c r="RD7" s="442"/>
      <c r="RE7" s="442"/>
      <c r="RF7" s="442"/>
      <c r="RG7" s="442"/>
      <c r="RH7" s="442"/>
      <c r="RI7" s="442"/>
      <c r="RJ7" s="442"/>
      <c r="RK7" s="442"/>
      <c r="RL7" s="442"/>
      <c r="RM7" s="442"/>
      <c r="RN7" s="442"/>
      <c r="RO7" s="442"/>
      <c r="RP7" s="442"/>
      <c r="RQ7" s="442"/>
      <c r="RR7" s="442"/>
      <c r="RS7" s="442"/>
      <c r="RT7" s="442"/>
      <c r="RU7" s="442"/>
      <c r="RV7" s="442"/>
      <c r="RW7" s="442"/>
      <c r="RX7" s="442"/>
      <c r="RY7" s="442"/>
      <c r="RZ7" s="442"/>
      <c r="SA7" s="442"/>
      <c r="SB7" s="442"/>
      <c r="SC7" s="442"/>
      <c r="SD7" s="442"/>
      <c r="SE7" s="442"/>
      <c r="SF7" s="442"/>
      <c r="SG7" s="442"/>
      <c r="SH7" s="442"/>
      <c r="SI7" s="442"/>
      <c r="SJ7" s="442"/>
      <c r="SK7" s="442"/>
      <c r="SL7" s="442"/>
      <c r="SM7" s="442"/>
      <c r="SN7" s="442"/>
      <c r="SO7" s="442"/>
      <c r="SP7" s="442"/>
      <c r="SQ7" s="442"/>
      <c r="SR7" s="442"/>
      <c r="SS7" s="442"/>
      <c r="ST7" s="442"/>
      <c r="SU7" s="442"/>
      <c r="SV7" s="442"/>
      <c r="SW7" s="442"/>
      <c r="SX7" s="442"/>
      <c r="SY7" s="442"/>
      <c r="SZ7" s="442"/>
      <c r="TA7" s="442"/>
      <c r="TB7" s="442"/>
      <c r="TC7" s="442"/>
      <c r="TD7" s="442"/>
      <c r="TE7" s="442"/>
      <c r="TF7" s="442"/>
      <c r="TG7" s="442"/>
      <c r="TH7" s="442"/>
      <c r="TI7" s="442"/>
      <c r="TJ7" s="442"/>
      <c r="TK7" s="442"/>
      <c r="TL7" s="442"/>
      <c r="TM7" s="442"/>
      <c r="TN7" s="442"/>
      <c r="TO7" s="442"/>
      <c r="TP7" s="442"/>
      <c r="TQ7" s="442"/>
      <c r="TR7" s="442"/>
      <c r="TS7" s="442"/>
      <c r="TT7" s="442"/>
      <c r="TU7" s="442"/>
      <c r="TV7" s="442"/>
      <c r="TW7" s="442"/>
      <c r="TX7" s="442"/>
      <c r="TY7" s="442"/>
      <c r="TZ7" s="442"/>
      <c r="UA7" s="442"/>
      <c r="UB7" s="442"/>
      <c r="UC7" s="442"/>
      <c r="UD7" s="442"/>
      <c r="UE7" s="442"/>
      <c r="UF7" s="442"/>
      <c r="UG7" s="442"/>
      <c r="UH7" s="442"/>
      <c r="UI7" s="442"/>
      <c r="UJ7" s="442"/>
      <c r="UK7" s="442"/>
      <c r="UL7" s="442"/>
      <c r="UM7" s="442"/>
      <c r="UN7" s="442"/>
      <c r="UO7" s="442"/>
      <c r="UP7" s="442"/>
      <c r="UQ7" s="442"/>
      <c r="UR7" s="442"/>
      <c r="US7" s="442"/>
      <c r="UT7" s="442"/>
      <c r="UU7" s="442"/>
      <c r="UV7" s="442"/>
      <c r="UW7" s="442"/>
      <c r="UX7" s="442"/>
      <c r="UY7" s="442"/>
      <c r="UZ7" s="442"/>
      <c r="VA7" s="442"/>
      <c r="VB7" s="442"/>
      <c r="VC7" s="442"/>
      <c r="VD7" s="442"/>
      <c r="VE7" s="442"/>
      <c r="VF7" s="442"/>
      <c r="VG7" s="442"/>
      <c r="VH7" s="442"/>
      <c r="VI7" s="442"/>
      <c r="VJ7" s="442"/>
      <c r="VK7" s="442"/>
      <c r="VL7" s="442"/>
      <c r="VM7" s="442"/>
      <c r="VN7" s="442"/>
      <c r="VO7" s="442"/>
      <c r="VP7" s="442"/>
      <c r="VQ7" s="442"/>
      <c r="VR7" s="442"/>
      <c r="VS7" s="442"/>
      <c r="VT7" s="442"/>
      <c r="VU7" s="442"/>
      <c r="VV7" s="442"/>
      <c r="VW7" s="442"/>
      <c r="VX7" s="442"/>
      <c r="VY7" s="442"/>
      <c r="VZ7" s="442"/>
      <c r="WA7" s="442"/>
      <c r="WB7" s="442"/>
      <c r="WC7" s="442"/>
      <c r="WD7" s="442"/>
      <c r="WE7" s="442"/>
      <c r="WF7" s="442"/>
      <c r="WG7" s="442"/>
      <c r="WH7" s="442"/>
      <c r="WI7" s="442"/>
      <c r="WJ7" s="442"/>
      <c r="WK7" s="442"/>
      <c r="WL7" s="442"/>
      <c r="WM7" s="442"/>
      <c r="WN7" s="442"/>
      <c r="WO7" s="442"/>
      <c r="WP7" s="442"/>
      <c r="WQ7" s="442"/>
      <c r="WR7" s="442"/>
      <c r="WS7" s="442"/>
      <c r="WT7" s="442"/>
      <c r="WU7" s="442"/>
      <c r="WV7" s="442"/>
      <c r="WW7" s="442"/>
      <c r="WX7" s="442"/>
      <c r="WY7" s="442"/>
      <c r="WZ7" s="442"/>
      <c r="XA7" s="442"/>
      <c r="XB7" s="442"/>
      <c r="XC7" s="442"/>
      <c r="XD7" s="442"/>
      <c r="XE7" s="442"/>
      <c r="XF7" s="442"/>
      <c r="XG7" s="442"/>
      <c r="XH7" s="442"/>
      <c r="XI7" s="442"/>
      <c r="XJ7" s="442"/>
      <c r="XK7" s="442"/>
      <c r="XL7" s="442"/>
      <c r="XM7" s="442"/>
      <c r="XN7" s="442"/>
      <c r="XO7" s="442"/>
      <c r="XP7" s="442"/>
      <c r="XQ7" s="442"/>
      <c r="XR7" s="442"/>
      <c r="XS7" s="442"/>
      <c r="XT7" s="442"/>
      <c r="XU7" s="442"/>
      <c r="XV7" s="442"/>
      <c r="XW7" s="442"/>
      <c r="XX7" s="442"/>
      <c r="XY7" s="442"/>
      <c r="XZ7" s="442"/>
      <c r="YA7" s="442"/>
      <c r="YB7" s="442"/>
      <c r="YC7" s="442"/>
      <c r="YD7" s="442"/>
      <c r="YE7" s="442"/>
      <c r="YF7" s="442"/>
      <c r="YG7" s="442"/>
      <c r="YH7" s="442"/>
      <c r="YI7" s="442"/>
      <c r="YJ7" s="442"/>
      <c r="YK7" s="442"/>
      <c r="YL7" s="442"/>
      <c r="YM7" s="442"/>
      <c r="YN7" s="442"/>
      <c r="YO7" s="442"/>
      <c r="YP7" s="442"/>
      <c r="YQ7" s="442"/>
      <c r="YR7" s="442"/>
      <c r="YS7" s="442"/>
      <c r="YT7" s="442"/>
      <c r="YU7" s="442"/>
      <c r="YV7" s="442"/>
      <c r="YW7" s="442"/>
      <c r="YX7" s="442"/>
      <c r="YY7" s="442"/>
      <c r="YZ7" s="442"/>
      <c r="ZA7" s="442"/>
      <c r="ZB7" s="442"/>
      <c r="ZC7" s="442"/>
      <c r="ZD7" s="442"/>
      <c r="ZE7" s="442"/>
      <c r="ZF7" s="442"/>
      <c r="ZG7" s="442"/>
      <c r="ZH7" s="442"/>
      <c r="ZI7" s="442"/>
      <c r="ZJ7" s="442"/>
      <c r="ZK7" s="442"/>
      <c r="ZL7" s="442"/>
      <c r="ZM7" s="442"/>
      <c r="ZN7" s="442"/>
      <c r="ZO7" s="442"/>
      <c r="ZP7" s="442"/>
      <c r="ZQ7" s="442"/>
      <c r="ZR7" s="442"/>
      <c r="ZS7" s="442"/>
      <c r="ZT7" s="442"/>
      <c r="ZU7" s="442"/>
      <c r="ZV7" s="442"/>
      <c r="ZW7" s="442"/>
      <c r="ZX7" s="442"/>
      <c r="ZY7" s="442"/>
      <c r="ZZ7" s="442"/>
      <c r="AAA7" s="442"/>
      <c r="AAB7" s="442"/>
      <c r="AAC7" s="442"/>
      <c r="AAD7" s="442"/>
      <c r="AAE7" s="442"/>
      <c r="AAF7" s="442"/>
      <c r="AAG7" s="442"/>
      <c r="AAH7" s="442"/>
      <c r="AAI7" s="442"/>
      <c r="AAJ7" s="442"/>
      <c r="AAK7" s="442"/>
      <c r="AAL7" s="442"/>
      <c r="AAM7" s="442"/>
      <c r="AAN7" s="442"/>
      <c r="AAO7" s="442"/>
      <c r="AAP7" s="442"/>
      <c r="AAQ7" s="442"/>
      <c r="AAR7" s="442"/>
      <c r="AAS7" s="442"/>
      <c r="AAT7" s="442"/>
      <c r="AAU7" s="442"/>
      <c r="AAV7" s="442"/>
      <c r="AAW7" s="442"/>
      <c r="AAX7" s="442"/>
      <c r="AAY7" s="442"/>
      <c r="AAZ7" s="442"/>
      <c r="ABA7" s="442"/>
      <c r="ABB7" s="442"/>
      <c r="ABC7" s="442"/>
      <c r="ABD7" s="442"/>
      <c r="ABE7" s="442"/>
      <c r="ABF7" s="442"/>
      <c r="ABG7" s="442"/>
      <c r="ABH7" s="442"/>
      <c r="ABI7" s="442"/>
      <c r="ABJ7" s="442"/>
      <c r="ABK7" s="442"/>
      <c r="ABL7" s="442"/>
      <c r="ABM7" s="442"/>
      <c r="ABN7" s="442"/>
      <c r="ABO7" s="442"/>
      <c r="ABP7" s="442"/>
      <c r="ABQ7" s="442"/>
      <c r="ABR7" s="442"/>
      <c r="ABS7" s="442"/>
      <c r="ABT7" s="442"/>
      <c r="ABU7" s="442"/>
      <c r="ABV7" s="442"/>
      <c r="ABW7" s="442"/>
      <c r="ABX7" s="442"/>
      <c r="ABY7" s="442"/>
      <c r="ABZ7" s="442"/>
      <c r="ACA7" s="442"/>
      <c r="ACB7" s="442"/>
      <c r="ACC7" s="442"/>
      <c r="ACD7" s="442"/>
      <c r="ACE7" s="442"/>
      <c r="ACF7" s="442"/>
      <c r="ACG7" s="442"/>
      <c r="ACH7" s="442"/>
      <c r="ACI7" s="442"/>
      <c r="ACJ7" s="442"/>
      <c r="ACK7" s="442"/>
      <c r="ACL7" s="442"/>
      <c r="ACM7" s="442"/>
      <c r="ACN7" s="442"/>
      <c r="ACO7" s="442"/>
      <c r="ACP7" s="442"/>
      <c r="ACQ7" s="442"/>
      <c r="ACR7" s="442"/>
      <c r="ACS7" s="442"/>
      <c r="ACT7" s="442"/>
      <c r="ACU7" s="442"/>
      <c r="ACV7" s="442"/>
      <c r="ACW7" s="442"/>
      <c r="ACX7" s="442"/>
      <c r="ACY7" s="442"/>
      <c r="ACZ7" s="442"/>
      <c r="ADA7" s="442"/>
      <c r="ADB7" s="442"/>
      <c r="ADC7" s="442"/>
      <c r="ADD7" s="442"/>
      <c r="ADE7" s="442"/>
      <c r="ADF7" s="442"/>
      <c r="ADG7" s="442"/>
      <c r="ADH7" s="442"/>
      <c r="ADI7" s="442"/>
      <c r="ADJ7" s="442"/>
      <c r="ADK7" s="442"/>
      <c r="ADL7" s="442"/>
      <c r="ADM7" s="442"/>
      <c r="ADN7" s="442"/>
      <c r="ADO7" s="442"/>
      <c r="ADP7" s="442"/>
      <c r="ADQ7" s="442"/>
      <c r="ADR7" s="442"/>
      <c r="ADS7" s="442"/>
      <c r="ADT7" s="442"/>
      <c r="ADU7" s="442"/>
      <c r="ADV7" s="442"/>
      <c r="ADW7" s="442"/>
      <c r="ADX7" s="442"/>
      <c r="ADY7" s="442"/>
      <c r="ADZ7" s="442"/>
      <c r="AEA7" s="442"/>
      <c r="AEB7" s="442"/>
      <c r="AEC7" s="442"/>
      <c r="AED7" s="442"/>
      <c r="AEE7" s="442"/>
      <c r="AEF7" s="442"/>
      <c r="AEG7" s="442"/>
      <c r="AEH7" s="442"/>
      <c r="AEI7" s="442"/>
      <c r="AEJ7" s="442"/>
      <c r="AEK7" s="442"/>
      <c r="AEL7" s="442"/>
      <c r="AEM7" s="442"/>
      <c r="AEN7" s="442"/>
      <c r="AEO7" s="442"/>
      <c r="AEP7" s="442"/>
      <c r="AEQ7" s="442"/>
      <c r="AER7" s="442"/>
      <c r="AES7" s="442"/>
      <c r="AET7" s="442"/>
      <c r="AEU7" s="442"/>
      <c r="AEV7" s="442"/>
      <c r="AEW7" s="442"/>
      <c r="AEX7" s="442"/>
      <c r="AEY7" s="442"/>
      <c r="AEZ7" s="442"/>
      <c r="AFA7" s="442"/>
      <c r="AFB7" s="442"/>
      <c r="AFC7" s="442"/>
      <c r="AFD7" s="442"/>
      <c r="AFE7" s="442"/>
      <c r="AFF7" s="442"/>
      <c r="AFG7" s="442"/>
      <c r="AFH7" s="442"/>
      <c r="AFI7" s="442"/>
      <c r="AFJ7" s="442"/>
      <c r="AFK7" s="442"/>
      <c r="AFL7" s="442"/>
      <c r="AFM7" s="442"/>
      <c r="AFN7" s="442"/>
      <c r="AFO7" s="442"/>
      <c r="AFP7" s="442"/>
      <c r="AFQ7" s="442"/>
      <c r="AFR7" s="442"/>
      <c r="AFS7" s="442"/>
      <c r="AFT7" s="442"/>
      <c r="AFU7" s="442"/>
      <c r="AFV7" s="442"/>
      <c r="AFW7" s="442"/>
      <c r="AFX7" s="442"/>
      <c r="AFY7" s="442"/>
      <c r="AFZ7" s="442"/>
      <c r="AGA7" s="442"/>
      <c r="AGB7" s="442"/>
      <c r="AGC7" s="442"/>
      <c r="AGD7" s="442"/>
      <c r="AGE7" s="442"/>
      <c r="AGF7" s="442"/>
      <c r="AGG7" s="442"/>
      <c r="AGH7" s="442"/>
      <c r="AGI7" s="442"/>
      <c r="AGJ7" s="442"/>
      <c r="AGK7" s="442"/>
      <c r="AGL7" s="442"/>
      <c r="AGM7" s="442"/>
      <c r="AGN7" s="442"/>
      <c r="AGO7" s="442"/>
      <c r="AGP7" s="442"/>
      <c r="AGQ7" s="442"/>
      <c r="AGR7" s="442"/>
      <c r="AGS7" s="442"/>
      <c r="AGT7" s="442"/>
      <c r="AGU7" s="442"/>
      <c r="AGV7" s="442"/>
      <c r="AGW7" s="442"/>
      <c r="AGX7" s="442"/>
      <c r="AGY7" s="442"/>
      <c r="AGZ7" s="442"/>
      <c r="AHA7" s="442"/>
      <c r="AHB7" s="442"/>
      <c r="AHC7" s="442"/>
      <c r="AHD7" s="442"/>
      <c r="AHE7" s="442"/>
      <c r="AHF7" s="442"/>
      <c r="AHG7" s="442"/>
      <c r="AHH7" s="442"/>
    </row>
    <row r="8" spans="1:892" ht="66" customHeight="1" thickBot="1">
      <c r="A8" s="453" t="s">
        <v>319</v>
      </c>
      <c r="B8" s="446" t="s">
        <v>320</v>
      </c>
      <c r="C8" s="454">
        <f>SUM(pipeLengthCP)</f>
        <v>300000</v>
      </c>
      <c r="D8" s="388">
        <v>30000</v>
      </c>
      <c r="E8" s="388">
        <v>30000</v>
      </c>
      <c r="F8" s="388">
        <v>30000</v>
      </c>
      <c r="G8" s="388">
        <v>30000</v>
      </c>
      <c r="H8" s="388">
        <v>30000</v>
      </c>
      <c r="I8" s="388">
        <v>30000</v>
      </c>
      <c r="J8" s="388">
        <v>30000</v>
      </c>
      <c r="K8" s="388">
        <v>30000</v>
      </c>
      <c r="L8" s="388">
        <v>30000</v>
      </c>
      <c r="M8" s="388">
        <v>30000</v>
      </c>
    </row>
    <row r="9" spans="1:892" ht="22" thickBot="1">
      <c r="A9" s="445" t="s">
        <v>307</v>
      </c>
      <c r="B9" s="386" t="s">
        <v>321</v>
      </c>
      <c r="C9" s="449" t="s">
        <v>322</v>
      </c>
      <c r="D9" s="388">
        <v>1</v>
      </c>
      <c r="E9" s="388">
        <v>1</v>
      </c>
      <c r="F9" s="388">
        <v>1</v>
      </c>
      <c r="G9" s="388">
        <v>1</v>
      </c>
      <c r="H9" s="388">
        <v>1</v>
      </c>
      <c r="I9" s="388">
        <v>1</v>
      </c>
      <c r="J9" s="388">
        <v>1</v>
      </c>
      <c r="K9" s="388">
        <v>1</v>
      </c>
      <c r="L9" s="388">
        <v>1</v>
      </c>
      <c r="M9" s="388">
        <v>1</v>
      </c>
    </row>
    <row r="10" spans="1:892" ht="22" thickBot="1">
      <c r="A10" s="445" t="s">
        <v>307</v>
      </c>
      <c r="B10" s="446" t="s">
        <v>323</v>
      </c>
      <c r="C10" s="449" t="s">
        <v>324</v>
      </c>
      <c r="D10" s="388">
        <v>1.7999999999999999E-8</v>
      </c>
      <c r="E10" s="388">
        <v>1.7999999999999999E-8</v>
      </c>
      <c r="F10" s="388">
        <v>1.7999999999999999E-8</v>
      </c>
      <c r="G10" s="388">
        <v>1.7999999999999999E-8</v>
      </c>
      <c r="H10" s="388">
        <v>1.7999999999999999E-8</v>
      </c>
      <c r="I10" s="388">
        <v>1.7999999999999999E-8</v>
      </c>
      <c r="J10" s="388">
        <v>1.7999999999999999E-8</v>
      </c>
      <c r="K10" s="388">
        <v>1.7999999999999999E-8</v>
      </c>
      <c r="L10" s="388">
        <v>1.7999999999999999E-8</v>
      </c>
      <c r="M10" s="388">
        <v>1.7999999999999999E-8</v>
      </c>
    </row>
    <row r="11" spans="1:892" ht="22" thickBot="1">
      <c r="A11" s="445" t="s">
        <v>307</v>
      </c>
      <c r="B11" s="446" t="s">
        <v>325</v>
      </c>
      <c r="C11" s="449" t="s">
        <v>326</v>
      </c>
      <c r="D11" s="388">
        <v>1.5999999999999999E-5</v>
      </c>
      <c r="E11" s="388">
        <v>1.5999999999999999E-5</v>
      </c>
      <c r="F11" s="388">
        <v>1.5999999999999999E-5</v>
      </c>
      <c r="G11" s="388">
        <v>1.5999999999999999E-5</v>
      </c>
      <c r="H11" s="388">
        <v>1.5999999999999999E-5</v>
      </c>
      <c r="I11" s="388">
        <v>1.5999999999999999E-5</v>
      </c>
      <c r="J11" s="388">
        <v>1.5999999999999999E-5</v>
      </c>
      <c r="K11" s="388">
        <v>1.5999999999999999E-5</v>
      </c>
      <c r="L11" s="388">
        <v>1.5999999999999999E-5</v>
      </c>
      <c r="M11" s="388">
        <v>1.5999999999999999E-5</v>
      </c>
    </row>
    <row r="12" spans="1:892" ht="22" thickBot="1">
      <c r="A12" s="445" t="s">
        <v>307</v>
      </c>
      <c r="B12" s="446" t="s">
        <v>327</v>
      </c>
      <c r="C12" s="449" t="s">
        <v>328</v>
      </c>
      <c r="D12" s="388">
        <v>90</v>
      </c>
      <c r="E12" s="388">
        <v>90</v>
      </c>
      <c r="F12" s="388">
        <v>90</v>
      </c>
      <c r="G12" s="388">
        <v>90</v>
      </c>
      <c r="H12" s="388">
        <v>90</v>
      </c>
      <c r="I12" s="388">
        <v>90</v>
      </c>
      <c r="J12" s="388">
        <v>90</v>
      </c>
      <c r="K12" s="388">
        <v>90</v>
      </c>
      <c r="L12" s="388">
        <v>90</v>
      </c>
      <c r="M12" s="388">
        <v>90</v>
      </c>
    </row>
    <row r="13" spans="1:892" ht="22" thickBot="1">
      <c r="A13" s="445" t="s">
        <v>307</v>
      </c>
      <c r="B13" s="446" t="s">
        <v>329</v>
      </c>
      <c r="C13" s="455" t="s">
        <v>330</v>
      </c>
      <c r="D13" s="388">
        <v>90</v>
      </c>
      <c r="E13" s="388">
        <v>90</v>
      </c>
      <c r="F13" s="388">
        <v>90</v>
      </c>
      <c r="G13" s="388">
        <v>90</v>
      </c>
      <c r="H13" s="388">
        <v>90</v>
      </c>
      <c r="I13" s="388">
        <v>90</v>
      </c>
      <c r="J13" s="388">
        <v>90</v>
      </c>
      <c r="K13" s="388">
        <v>90</v>
      </c>
      <c r="L13" s="388">
        <v>90</v>
      </c>
      <c r="M13" s="388">
        <v>90</v>
      </c>
    </row>
    <row r="14" spans="1:892" ht="42" customHeight="1">
      <c r="A14" s="456" t="s">
        <v>331</v>
      </c>
      <c r="B14" s="446"/>
      <c r="D14" s="72"/>
      <c r="E14" s="72"/>
      <c r="F14" s="72"/>
      <c r="G14" s="72"/>
      <c r="H14" s="72"/>
      <c r="I14" s="72"/>
      <c r="J14" s="72"/>
      <c r="K14" s="72"/>
      <c r="L14" s="72"/>
      <c r="M14" s="72"/>
    </row>
    <row r="15" spans="1:892" ht="17">
      <c r="A15" s="458"/>
      <c r="B15" s="444"/>
      <c r="C15" s="81" t="s">
        <v>225</v>
      </c>
      <c r="D15" s="375"/>
      <c r="E15" s="375"/>
      <c r="F15" s="375"/>
      <c r="G15" s="375"/>
      <c r="H15" s="375"/>
      <c r="I15" s="375"/>
      <c r="J15" s="375"/>
      <c r="K15" s="375"/>
      <c r="L15" s="375"/>
      <c r="M15" s="375"/>
    </row>
    <row r="16" spans="1:892" ht="21">
      <c r="A16" s="459" t="s">
        <v>758</v>
      </c>
      <c r="B16" s="446" t="s">
        <v>332</v>
      </c>
      <c r="C16" s="460" t="s">
        <v>333</v>
      </c>
      <c r="D16" s="73">
        <v>0.29999999999999993</v>
      </c>
      <c r="E16" s="66"/>
      <c r="F16" s="66"/>
      <c r="G16" s="66"/>
      <c r="H16" s="66"/>
      <c r="I16" s="66"/>
      <c r="J16" s="66"/>
      <c r="K16" s="66"/>
      <c r="L16" s="66"/>
      <c r="M16" s="66"/>
    </row>
    <row r="17" spans="1:892" ht="21">
      <c r="A17" s="459" t="s">
        <v>759</v>
      </c>
      <c r="B17" s="446" t="s">
        <v>334</v>
      </c>
      <c r="C17" s="461" t="s">
        <v>335</v>
      </c>
      <c r="D17" s="73">
        <v>0.59999999999999987</v>
      </c>
      <c r="E17" s="66"/>
      <c r="F17" s="66"/>
      <c r="G17" s="66"/>
      <c r="H17" s="66"/>
      <c r="I17" s="66"/>
      <c r="J17" s="66"/>
      <c r="K17" s="66"/>
      <c r="L17" s="66"/>
      <c r="M17" s="66"/>
    </row>
    <row r="18" spans="1:892" ht="32" thickBot="1">
      <c r="A18" s="459" t="s">
        <v>757</v>
      </c>
      <c r="B18" s="446" t="s">
        <v>336</v>
      </c>
      <c r="C18" s="460" t="s">
        <v>337</v>
      </c>
      <c r="D18" s="325">
        <v>32664.298555893056</v>
      </c>
      <c r="E18" s="66"/>
      <c r="F18" s="66"/>
      <c r="G18" s="66"/>
      <c r="H18" s="66"/>
      <c r="I18" s="66"/>
      <c r="J18" s="66"/>
      <c r="K18" s="66"/>
      <c r="L18" s="66"/>
      <c r="M18" s="66"/>
    </row>
    <row r="19" spans="1:892" ht="30" thickBot="1">
      <c r="A19" s="462" t="s">
        <v>811</v>
      </c>
      <c r="B19" s="446" t="s">
        <v>814</v>
      </c>
      <c r="C19" s="463" t="s">
        <v>755</v>
      </c>
      <c r="D19" s="327">
        <v>10</v>
      </c>
      <c r="E19" s="66"/>
      <c r="F19" s="66"/>
      <c r="G19" s="66"/>
      <c r="H19" s="66"/>
      <c r="I19" s="66"/>
      <c r="J19" s="66"/>
      <c r="K19" s="66"/>
      <c r="L19" s="66"/>
      <c r="M19" s="66"/>
    </row>
    <row r="20" spans="1:892">
      <c r="A20" s="459" t="s">
        <v>760</v>
      </c>
      <c r="B20" s="446" t="s">
        <v>338</v>
      </c>
      <c r="C20" s="460" t="s">
        <v>339</v>
      </c>
      <c r="D20" s="326">
        <v>1.0001422952715111</v>
      </c>
      <c r="E20" s="326">
        <v>1.0001422952715111</v>
      </c>
      <c r="F20" s="326">
        <v>1.0001422952715111</v>
      </c>
      <c r="G20" s="326">
        <v>1.0001422952715111</v>
      </c>
      <c r="H20" s="326">
        <v>1.0001422952715111</v>
      </c>
      <c r="I20" s="326">
        <v>1.0001422952715111</v>
      </c>
      <c r="J20" s="326">
        <v>1.0001422952715111</v>
      </c>
      <c r="K20" s="326">
        <v>1.0001422952715111</v>
      </c>
      <c r="L20" s="326">
        <v>1.0001422952715111</v>
      </c>
      <c r="M20" s="326">
        <v>1.0001422952715111</v>
      </c>
    </row>
    <row r="21" spans="1:892" ht="21">
      <c r="A21" s="459" t="s">
        <v>761</v>
      </c>
      <c r="B21" s="446" t="s">
        <v>340</v>
      </c>
      <c r="C21" s="460" t="s">
        <v>341</v>
      </c>
      <c r="D21" s="328">
        <v>5.0008280239317999</v>
      </c>
      <c r="E21" s="328">
        <v>5.0008280239317999</v>
      </c>
      <c r="F21" s="328">
        <v>5.0008280239317999</v>
      </c>
      <c r="G21" s="328">
        <v>5.0008280239317999</v>
      </c>
      <c r="H21" s="328">
        <v>5.0008280239317999</v>
      </c>
      <c r="I21" s="328">
        <v>5.0008280239317999</v>
      </c>
      <c r="J21" s="328">
        <v>5.0008280239317999</v>
      </c>
      <c r="K21" s="328">
        <v>5.0008280239317999</v>
      </c>
      <c r="L21" s="328">
        <v>5.0008280239317999</v>
      </c>
      <c r="M21" s="328">
        <v>5.0008280239317999</v>
      </c>
    </row>
    <row r="22" spans="1:892" ht="21">
      <c r="A22" s="459">
        <v>6.22</v>
      </c>
      <c r="B22" s="446" t="s">
        <v>342</v>
      </c>
      <c r="C22" s="460" t="s">
        <v>343</v>
      </c>
      <c r="D22" s="328">
        <v>33.599999999999994</v>
      </c>
      <c r="E22" s="328">
        <v>33.599999999999994</v>
      </c>
      <c r="F22" s="328">
        <v>33.599999999999994</v>
      </c>
      <c r="G22" s="328">
        <v>33.599999999999994</v>
      </c>
      <c r="H22" s="328">
        <v>33.599999999999994</v>
      </c>
      <c r="I22" s="328">
        <v>33.599999999999994</v>
      </c>
      <c r="J22" s="328">
        <v>33.599999999999994</v>
      </c>
      <c r="K22" s="328">
        <v>33.599999999999994</v>
      </c>
      <c r="L22" s="328">
        <v>33.599999999999994</v>
      </c>
      <c r="M22" s="328">
        <v>33.599999999999994</v>
      </c>
    </row>
    <row r="23" spans="1:892" ht="30">
      <c r="A23" s="459">
        <v>6.23</v>
      </c>
      <c r="B23" s="446" t="s">
        <v>344</v>
      </c>
      <c r="C23" s="460" t="s">
        <v>345</v>
      </c>
      <c r="D23" s="316">
        <v>0.20250000000000001</v>
      </c>
      <c r="E23" s="316">
        <v>0.20250000000000001</v>
      </c>
      <c r="F23" s="316">
        <v>0.20250000000000001</v>
      </c>
      <c r="G23" s="316">
        <v>0.20250000000000001</v>
      </c>
      <c r="H23" s="316">
        <v>0.20250000000000001</v>
      </c>
      <c r="I23" s="316">
        <v>0.20250000000000001</v>
      </c>
      <c r="J23" s="316">
        <v>0.20250000000000001</v>
      </c>
      <c r="K23" s="316">
        <v>0.20250000000000001</v>
      </c>
      <c r="L23" s="316">
        <v>0.20250000000000001</v>
      </c>
      <c r="M23" s="316">
        <v>0.20250000000000001</v>
      </c>
    </row>
    <row r="24" spans="1:892">
      <c r="A24" s="459" t="s">
        <v>346</v>
      </c>
      <c r="B24" s="446" t="s">
        <v>347</v>
      </c>
      <c r="C24" s="460" t="s">
        <v>348</v>
      </c>
      <c r="D24" s="316">
        <v>168.02782160410845</v>
      </c>
      <c r="E24" s="316">
        <v>168.02782160410845</v>
      </c>
      <c r="F24" s="316">
        <v>168.02782160410845</v>
      </c>
      <c r="G24" s="316">
        <v>168.02782160410845</v>
      </c>
      <c r="H24" s="316">
        <v>168.02782160410845</v>
      </c>
      <c r="I24" s="316">
        <v>168.02782160410845</v>
      </c>
      <c r="J24" s="316">
        <v>168.02782160410845</v>
      </c>
      <c r="K24" s="316">
        <v>168.02782160410845</v>
      </c>
      <c r="L24" s="316">
        <v>168.02782160410845</v>
      </c>
      <c r="M24" s="316">
        <v>168.02782160410845</v>
      </c>
    </row>
    <row r="25" spans="1:892">
      <c r="A25" s="459">
        <v>6.35</v>
      </c>
      <c r="B25" s="446" t="s">
        <v>349</v>
      </c>
      <c r="C25" s="464" t="s">
        <v>350</v>
      </c>
      <c r="D25" s="316">
        <v>3.9816417986174</v>
      </c>
      <c r="E25" s="316">
        <v>3.9816417986174</v>
      </c>
      <c r="F25" s="316">
        <v>3.9816417986174</v>
      </c>
      <c r="G25" s="316">
        <v>3.9816417986174</v>
      </c>
      <c r="H25" s="316">
        <v>3.9816417986174</v>
      </c>
      <c r="I25" s="316">
        <v>3.9816417986174</v>
      </c>
      <c r="J25" s="316">
        <v>3.9816417986174</v>
      </c>
      <c r="K25" s="316">
        <v>3.9816417986174</v>
      </c>
      <c r="L25" s="316">
        <v>3.9816417986174</v>
      </c>
      <c r="M25" s="316">
        <v>3.9816417986174</v>
      </c>
    </row>
    <row r="26" spans="1:892" s="466" customFormat="1" ht="30" customHeight="1" thickBot="1">
      <c r="A26" s="456">
        <v>1</v>
      </c>
      <c r="B26" s="446" t="s">
        <v>351</v>
      </c>
      <c r="C26" s="465" t="s">
        <v>754</v>
      </c>
      <c r="D26" s="65" t="s">
        <v>493</v>
      </c>
      <c r="E26" s="65" t="s">
        <v>493</v>
      </c>
      <c r="F26" s="65" t="s">
        <v>493</v>
      </c>
      <c r="G26" s="65" t="s">
        <v>493</v>
      </c>
      <c r="H26" s="65" t="s">
        <v>493</v>
      </c>
      <c r="I26" s="65" t="s">
        <v>493</v>
      </c>
      <c r="J26" s="65" t="s">
        <v>493</v>
      </c>
      <c r="K26" s="65" t="s">
        <v>493</v>
      </c>
      <c r="L26" s="65" t="s">
        <v>493</v>
      </c>
      <c r="M26" s="65" t="s">
        <v>493</v>
      </c>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442"/>
      <c r="IY26" s="442"/>
      <c r="IZ26" s="442"/>
      <c r="JA26" s="442"/>
      <c r="JB26" s="442"/>
      <c r="JC26" s="442"/>
      <c r="JD26" s="442"/>
      <c r="JE26" s="442"/>
      <c r="JF26" s="442"/>
      <c r="JG26" s="442"/>
      <c r="JH26" s="442"/>
      <c r="JI26" s="442"/>
      <c r="JJ26" s="442"/>
      <c r="JK26" s="442"/>
      <c r="JL26" s="442"/>
      <c r="JM26" s="442"/>
      <c r="JN26" s="442"/>
      <c r="JO26" s="442"/>
      <c r="JP26" s="442"/>
      <c r="JQ26" s="442"/>
      <c r="JR26" s="442"/>
      <c r="JS26" s="442"/>
      <c r="JT26" s="442"/>
      <c r="JU26" s="442"/>
      <c r="JV26" s="442"/>
      <c r="JW26" s="442"/>
      <c r="JX26" s="442"/>
      <c r="JY26" s="442"/>
      <c r="JZ26" s="442"/>
      <c r="KA26" s="442"/>
      <c r="KB26" s="442"/>
      <c r="KC26" s="442"/>
      <c r="KD26" s="442"/>
      <c r="KE26" s="442"/>
      <c r="KF26" s="442"/>
      <c r="KG26" s="442"/>
      <c r="KH26" s="442"/>
      <c r="KI26" s="442"/>
      <c r="KJ26" s="442"/>
      <c r="KK26" s="442"/>
      <c r="KL26" s="442"/>
      <c r="KM26" s="442"/>
      <c r="KN26" s="442"/>
      <c r="KO26" s="442"/>
      <c r="KP26" s="442"/>
      <c r="KQ26" s="442"/>
      <c r="KR26" s="442"/>
      <c r="KS26" s="442"/>
      <c r="KT26" s="442"/>
      <c r="KU26" s="442"/>
      <c r="KV26" s="442"/>
      <c r="KW26" s="442"/>
      <c r="KX26" s="442"/>
      <c r="KY26" s="442"/>
      <c r="KZ26" s="442"/>
      <c r="LA26" s="442"/>
      <c r="LB26" s="442"/>
      <c r="LC26" s="442"/>
      <c r="LD26" s="442"/>
      <c r="LE26" s="442"/>
      <c r="LF26" s="442"/>
      <c r="LG26" s="442"/>
      <c r="LH26" s="442"/>
      <c r="LI26" s="442"/>
      <c r="LJ26" s="442"/>
      <c r="LK26" s="442"/>
      <c r="LL26" s="442"/>
      <c r="LM26" s="442"/>
      <c r="LN26" s="442"/>
      <c r="LO26" s="442"/>
      <c r="LP26" s="442"/>
      <c r="LQ26" s="442"/>
      <c r="LR26" s="442"/>
      <c r="LS26" s="442"/>
      <c r="LT26" s="442"/>
      <c r="LU26" s="442"/>
      <c r="LV26" s="442"/>
      <c r="LW26" s="442"/>
      <c r="LX26" s="442"/>
      <c r="LY26" s="442"/>
      <c r="LZ26" s="442"/>
      <c r="MA26" s="442"/>
      <c r="MB26" s="442"/>
      <c r="MC26" s="442"/>
      <c r="MD26" s="442"/>
      <c r="ME26" s="442"/>
      <c r="MF26" s="442"/>
      <c r="MG26" s="442"/>
      <c r="MH26" s="442"/>
      <c r="MI26" s="442"/>
      <c r="MJ26" s="442"/>
      <c r="MK26" s="442"/>
      <c r="ML26" s="442"/>
      <c r="MM26" s="442"/>
      <c r="MN26" s="442"/>
      <c r="MO26" s="442"/>
      <c r="MP26" s="442"/>
      <c r="MQ26" s="442"/>
      <c r="MR26" s="442"/>
      <c r="MS26" s="442"/>
      <c r="MT26" s="442"/>
      <c r="MU26" s="442"/>
      <c r="MV26" s="442"/>
      <c r="MW26" s="442"/>
      <c r="MX26" s="442"/>
      <c r="MY26" s="442"/>
      <c r="MZ26" s="442"/>
      <c r="NA26" s="442"/>
      <c r="NB26" s="442"/>
      <c r="NC26" s="442"/>
      <c r="ND26" s="442"/>
      <c r="NE26" s="442"/>
      <c r="NF26" s="442"/>
      <c r="NG26" s="442"/>
      <c r="NH26" s="442"/>
      <c r="NI26" s="442"/>
      <c r="NJ26" s="442"/>
      <c r="NK26" s="442"/>
      <c r="NL26" s="442"/>
      <c r="NM26" s="442"/>
      <c r="NN26" s="442"/>
      <c r="NO26" s="442"/>
      <c r="NP26" s="442"/>
      <c r="NQ26" s="442"/>
      <c r="NR26" s="442"/>
      <c r="NS26" s="442"/>
      <c r="NT26" s="442"/>
      <c r="NU26" s="442"/>
      <c r="NV26" s="442"/>
      <c r="NW26" s="442"/>
      <c r="NX26" s="442"/>
      <c r="NY26" s="442"/>
      <c r="NZ26" s="442"/>
      <c r="OA26" s="442"/>
      <c r="OB26" s="442"/>
      <c r="OC26" s="442"/>
      <c r="OD26" s="442"/>
      <c r="OE26" s="442"/>
      <c r="OF26" s="442"/>
      <c r="OG26" s="442"/>
      <c r="OH26" s="442"/>
      <c r="OI26" s="442"/>
      <c r="OJ26" s="442"/>
      <c r="OK26" s="442"/>
      <c r="OL26" s="442"/>
      <c r="OM26" s="442"/>
      <c r="ON26" s="442"/>
      <c r="OO26" s="442"/>
      <c r="OP26" s="442"/>
      <c r="OQ26" s="442"/>
      <c r="OR26" s="442"/>
      <c r="OS26" s="442"/>
      <c r="OT26" s="442"/>
      <c r="OU26" s="442"/>
      <c r="OV26" s="442"/>
      <c r="OW26" s="442"/>
      <c r="OX26" s="442"/>
      <c r="OY26" s="442"/>
      <c r="OZ26" s="442"/>
      <c r="PA26" s="442"/>
      <c r="PB26" s="442"/>
      <c r="PC26" s="442"/>
      <c r="PD26" s="442"/>
      <c r="PE26" s="442"/>
      <c r="PF26" s="442"/>
      <c r="PG26" s="442"/>
      <c r="PH26" s="442"/>
      <c r="PI26" s="442"/>
      <c r="PJ26" s="442"/>
      <c r="PK26" s="442"/>
      <c r="PL26" s="442"/>
      <c r="PM26" s="442"/>
      <c r="PN26" s="442"/>
      <c r="PO26" s="442"/>
      <c r="PP26" s="442"/>
      <c r="PQ26" s="442"/>
      <c r="PR26" s="442"/>
      <c r="PS26" s="442"/>
      <c r="PT26" s="442"/>
      <c r="PU26" s="442"/>
      <c r="PV26" s="442"/>
      <c r="PW26" s="442"/>
      <c r="PX26" s="442"/>
      <c r="PY26" s="442"/>
      <c r="PZ26" s="442"/>
      <c r="QA26" s="442"/>
      <c r="QB26" s="442"/>
      <c r="QC26" s="442"/>
      <c r="QD26" s="442"/>
      <c r="QE26" s="442"/>
      <c r="QF26" s="442"/>
      <c r="QG26" s="442"/>
      <c r="QH26" s="442"/>
      <c r="QI26" s="442"/>
      <c r="QJ26" s="442"/>
      <c r="QK26" s="442"/>
      <c r="QL26" s="442"/>
      <c r="QM26" s="442"/>
      <c r="QN26" s="442"/>
      <c r="QO26" s="442"/>
      <c r="QP26" s="442"/>
      <c r="QQ26" s="442"/>
      <c r="QR26" s="442"/>
      <c r="QS26" s="442"/>
      <c r="QT26" s="442"/>
      <c r="QU26" s="442"/>
      <c r="QV26" s="442"/>
      <c r="QW26" s="442"/>
      <c r="QX26" s="442"/>
      <c r="QY26" s="442"/>
      <c r="QZ26" s="442"/>
      <c r="RA26" s="442"/>
      <c r="RB26" s="442"/>
      <c r="RC26" s="442"/>
      <c r="RD26" s="442"/>
      <c r="RE26" s="442"/>
      <c r="RF26" s="442"/>
      <c r="RG26" s="442"/>
      <c r="RH26" s="442"/>
      <c r="RI26" s="442"/>
      <c r="RJ26" s="442"/>
      <c r="RK26" s="442"/>
      <c r="RL26" s="442"/>
      <c r="RM26" s="442"/>
      <c r="RN26" s="442"/>
      <c r="RO26" s="442"/>
      <c r="RP26" s="442"/>
      <c r="RQ26" s="442"/>
      <c r="RR26" s="442"/>
      <c r="RS26" s="442"/>
      <c r="RT26" s="442"/>
      <c r="RU26" s="442"/>
      <c r="RV26" s="442"/>
      <c r="RW26" s="442"/>
      <c r="RX26" s="442"/>
      <c r="RY26" s="442"/>
      <c r="RZ26" s="442"/>
      <c r="SA26" s="442"/>
      <c r="SB26" s="442"/>
      <c r="SC26" s="442"/>
      <c r="SD26" s="442"/>
      <c r="SE26" s="442"/>
      <c r="SF26" s="442"/>
      <c r="SG26" s="442"/>
      <c r="SH26" s="442"/>
      <c r="SI26" s="442"/>
      <c r="SJ26" s="442"/>
      <c r="SK26" s="442"/>
      <c r="SL26" s="442"/>
      <c r="SM26" s="442"/>
      <c r="SN26" s="442"/>
      <c r="SO26" s="442"/>
      <c r="SP26" s="442"/>
      <c r="SQ26" s="442"/>
      <c r="SR26" s="442"/>
      <c r="SS26" s="442"/>
      <c r="ST26" s="442"/>
      <c r="SU26" s="442"/>
      <c r="SV26" s="442"/>
      <c r="SW26" s="442"/>
      <c r="SX26" s="442"/>
      <c r="SY26" s="442"/>
      <c r="SZ26" s="442"/>
      <c r="TA26" s="442"/>
      <c r="TB26" s="442"/>
      <c r="TC26" s="442"/>
      <c r="TD26" s="442"/>
      <c r="TE26" s="442"/>
      <c r="TF26" s="442"/>
      <c r="TG26" s="442"/>
      <c r="TH26" s="442"/>
      <c r="TI26" s="442"/>
      <c r="TJ26" s="442"/>
      <c r="TK26" s="442"/>
      <c r="TL26" s="442"/>
      <c r="TM26" s="442"/>
      <c r="TN26" s="442"/>
      <c r="TO26" s="442"/>
      <c r="TP26" s="442"/>
      <c r="TQ26" s="442"/>
      <c r="TR26" s="442"/>
      <c r="TS26" s="442"/>
      <c r="TT26" s="442"/>
      <c r="TU26" s="442"/>
      <c r="TV26" s="442"/>
      <c r="TW26" s="442"/>
      <c r="TX26" s="442"/>
      <c r="TY26" s="442"/>
      <c r="TZ26" s="442"/>
      <c r="UA26" s="442"/>
      <c r="UB26" s="442"/>
      <c r="UC26" s="442"/>
      <c r="UD26" s="442"/>
      <c r="UE26" s="442"/>
      <c r="UF26" s="442"/>
      <c r="UG26" s="442"/>
      <c r="UH26" s="442"/>
      <c r="UI26" s="442"/>
      <c r="UJ26" s="442"/>
      <c r="UK26" s="442"/>
      <c r="UL26" s="442"/>
      <c r="UM26" s="442"/>
      <c r="UN26" s="442"/>
      <c r="UO26" s="442"/>
      <c r="UP26" s="442"/>
      <c r="UQ26" s="442"/>
      <c r="UR26" s="442"/>
      <c r="US26" s="442"/>
      <c r="UT26" s="442"/>
      <c r="UU26" s="442"/>
      <c r="UV26" s="442"/>
      <c r="UW26" s="442"/>
      <c r="UX26" s="442"/>
      <c r="UY26" s="442"/>
      <c r="UZ26" s="442"/>
      <c r="VA26" s="442"/>
      <c r="VB26" s="442"/>
      <c r="VC26" s="442"/>
      <c r="VD26" s="442"/>
      <c r="VE26" s="442"/>
      <c r="VF26" s="442"/>
      <c r="VG26" s="442"/>
      <c r="VH26" s="442"/>
      <c r="VI26" s="442"/>
      <c r="VJ26" s="442"/>
      <c r="VK26" s="442"/>
      <c r="VL26" s="442"/>
      <c r="VM26" s="442"/>
      <c r="VN26" s="442"/>
      <c r="VO26" s="442"/>
      <c r="VP26" s="442"/>
      <c r="VQ26" s="442"/>
      <c r="VR26" s="442"/>
      <c r="VS26" s="442"/>
      <c r="VT26" s="442"/>
      <c r="VU26" s="442"/>
      <c r="VV26" s="442"/>
      <c r="VW26" s="442"/>
      <c r="VX26" s="442"/>
      <c r="VY26" s="442"/>
      <c r="VZ26" s="442"/>
      <c r="WA26" s="442"/>
      <c r="WB26" s="442"/>
      <c r="WC26" s="442"/>
      <c r="WD26" s="442"/>
      <c r="WE26" s="442"/>
      <c r="WF26" s="442"/>
      <c r="WG26" s="442"/>
      <c r="WH26" s="442"/>
      <c r="WI26" s="442"/>
      <c r="WJ26" s="442"/>
      <c r="WK26" s="442"/>
      <c r="WL26" s="442"/>
      <c r="WM26" s="442"/>
      <c r="WN26" s="442"/>
      <c r="WO26" s="442"/>
      <c r="WP26" s="442"/>
      <c r="WQ26" s="442"/>
      <c r="WR26" s="442"/>
      <c r="WS26" s="442"/>
      <c r="WT26" s="442"/>
      <c r="WU26" s="442"/>
      <c r="WV26" s="442"/>
      <c r="WW26" s="442"/>
      <c r="WX26" s="442"/>
      <c r="WY26" s="442"/>
      <c r="WZ26" s="442"/>
      <c r="XA26" s="442"/>
      <c r="XB26" s="442"/>
      <c r="XC26" s="442"/>
      <c r="XD26" s="442"/>
      <c r="XE26" s="442"/>
      <c r="XF26" s="442"/>
      <c r="XG26" s="442"/>
      <c r="XH26" s="442"/>
      <c r="XI26" s="442"/>
      <c r="XJ26" s="442"/>
      <c r="XK26" s="442"/>
      <c r="XL26" s="442"/>
      <c r="XM26" s="442"/>
      <c r="XN26" s="442"/>
      <c r="XO26" s="442"/>
      <c r="XP26" s="442"/>
      <c r="XQ26" s="442"/>
      <c r="XR26" s="442"/>
      <c r="XS26" s="442"/>
      <c r="XT26" s="442"/>
      <c r="XU26" s="442"/>
      <c r="XV26" s="442"/>
      <c r="XW26" s="442"/>
      <c r="XX26" s="442"/>
      <c r="XY26" s="442"/>
      <c r="XZ26" s="442"/>
      <c r="YA26" s="442"/>
      <c r="YB26" s="442"/>
      <c r="YC26" s="442"/>
      <c r="YD26" s="442"/>
      <c r="YE26" s="442"/>
      <c r="YF26" s="442"/>
      <c r="YG26" s="442"/>
      <c r="YH26" s="442"/>
      <c r="YI26" s="442"/>
      <c r="YJ26" s="442"/>
      <c r="YK26" s="442"/>
      <c r="YL26" s="442"/>
      <c r="YM26" s="442"/>
      <c r="YN26" s="442"/>
      <c r="YO26" s="442"/>
      <c r="YP26" s="442"/>
      <c r="YQ26" s="442"/>
      <c r="YR26" s="442"/>
      <c r="YS26" s="442"/>
      <c r="YT26" s="442"/>
      <c r="YU26" s="442"/>
      <c r="YV26" s="442"/>
      <c r="YW26" s="442"/>
      <c r="YX26" s="442"/>
      <c r="YY26" s="442"/>
      <c r="YZ26" s="442"/>
      <c r="ZA26" s="442"/>
      <c r="ZB26" s="442"/>
      <c r="ZC26" s="442"/>
      <c r="ZD26" s="442"/>
      <c r="ZE26" s="442"/>
      <c r="ZF26" s="442"/>
      <c r="ZG26" s="442"/>
      <c r="ZH26" s="442"/>
      <c r="ZI26" s="442"/>
      <c r="ZJ26" s="442"/>
      <c r="ZK26" s="442"/>
      <c r="ZL26" s="442"/>
      <c r="ZM26" s="442"/>
      <c r="ZN26" s="442"/>
      <c r="ZO26" s="442"/>
      <c r="ZP26" s="442"/>
      <c r="ZQ26" s="442"/>
      <c r="ZR26" s="442"/>
      <c r="ZS26" s="442"/>
      <c r="ZT26" s="442"/>
      <c r="ZU26" s="442"/>
      <c r="ZV26" s="442"/>
      <c r="ZW26" s="442"/>
      <c r="ZX26" s="442"/>
      <c r="ZY26" s="442"/>
      <c r="ZZ26" s="442"/>
      <c r="AAA26" s="442"/>
      <c r="AAB26" s="442"/>
      <c r="AAC26" s="442"/>
      <c r="AAD26" s="442"/>
      <c r="AAE26" s="442"/>
      <c r="AAF26" s="442"/>
      <c r="AAG26" s="442"/>
      <c r="AAH26" s="442"/>
      <c r="AAI26" s="442"/>
      <c r="AAJ26" s="442"/>
      <c r="AAK26" s="442"/>
      <c r="AAL26" s="442"/>
      <c r="AAM26" s="442"/>
      <c r="AAN26" s="442"/>
      <c r="AAO26" s="442"/>
      <c r="AAP26" s="442"/>
      <c r="AAQ26" s="442"/>
      <c r="AAR26" s="442"/>
      <c r="AAS26" s="442"/>
      <c r="AAT26" s="442"/>
      <c r="AAU26" s="442"/>
      <c r="AAV26" s="442"/>
      <c r="AAW26" s="442"/>
      <c r="AAX26" s="442"/>
      <c r="AAY26" s="442"/>
      <c r="AAZ26" s="442"/>
      <c r="ABA26" s="442"/>
      <c r="ABB26" s="442"/>
      <c r="ABC26" s="442"/>
      <c r="ABD26" s="442"/>
      <c r="ABE26" s="442"/>
      <c r="ABF26" s="442"/>
      <c r="ABG26" s="442"/>
      <c r="ABH26" s="442"/>
      <c r="ABI26" s="442"/>
      <c r="ABJ26" s="442"/>
      <c r="ABK26" s="442"/>
      <c r="ABL26" s="442"/>
      <c r="ABM26" s="442"/>
      <c r="ABN26" s="442"/>
      <c r="ABO26" s="442"/>
      <c r="ABP26" s="442"/>
      <c r="ABQ26" s="442"/>
      <c r="ABR26" s="442"/>
      <c r="ABS26" s="442"/>
      <c r="ABT26" s="442"/>
      <c r="ABU26" s="442"/>
      <c r="ABV26" s="442"/>
      <c r="ABW26" s="442"/>
      <c r="ABX26" s="442"/>
      <c r="ABY26" s="442"/>
      <c r="ABZ26" s="442"/>
      <c r="ACA26" s="442"/>
      <c r="ACB26" s="442"/>
      <c r="ACC26" s="442"/>
      <c r="ACD26" s="442"/>
      <c r="ACE26" s="442"/>
      <c r="ACF26" s="442"/>
      <c r="ACG26" s="442"/>
      <c r="ACH26" s="442"/>
      <c r="ACI26" s="442"/>
      <c r="ACJ26" s="442"/>
      <c r="ACK26" s="442"/>
      <c r="ACL26" s="442"/>
      <c r="ACM26" s="442"/>
      <c r="ACN26" s="442"/>
      <c r="ACO26" s="442"/>
      <c r="ACP26" s="442"/>
      <c r="ACQ26" s="442"/>
      <c r="ACR26" s="442"/>
      <c r="ACS26" s="442"/>
      <c r="ACT26" s="442"/>
      <c r="ACU26" s="442"/>
      <c r="ACV26" s="442"/>
      <c r="ACW26" s="442"/>
      <c r="ACX26" s="442"/>
      <c r="ACY26" s="442"/>
      <c r="ACZ26" s="442"/>
      <c r="ADA26" s="442"/>
      <c r="ADB26" s="442"/>
      <c r="ADC26" s="442"/>
      <c r="ADD26" s="442"/>
      <c r="ADE26" s="442"/>
      <c r="ADF26" s="442"/>
      <c r="ADG26" s="442"/>
      <c r="ADH26" s="442"/>
      <c r="ADI26" s="442"/>
      <c r="ADJ26" s="442"/>
      <c r="ADK26" s="442"/>
      <c r="ADL26" s="442"/>
      <c r="ADM26" s="442"/>
      <c r="ADN26" s="442"/>
      <c r="ADO26" s="442"/>
      <c r="ADP26" s="442"/>
      <c r="ADQ26" s="442"/>
      <c r="ADR26" s="442"/>
      <c r="ADS26" s="442"/>
      <c r="ADT26" s="442"/>
      <c r="ADU26" s="442"/>
      <c r="ADV26" s="442"/>
      <c r="ADW26" s="442"/>
      <c r="ADX26" s="442"/>
      <c r="ADY26" s="442"/>
      <c r="ADZ26" s="442"/>
      <c r="AEA26" s="442"/>
      <c r="AEB26" s="442"/>
      <c r="AEC26" s="442"/>
      <c r="AED26" s="442"/>
      <c r="AEE26" s="442"/>
      <c r="AEF26" s="442"/>
      <c r="AEG26" s="442"/>
      <c r="AEH26" s="442"/>
      <c r="AEI26" s="442"/>
      <c r="AEJ26" s="442"/>
      <c r="AEK26" s="442"/>
      <c r="AEL26" s="442"/>
      <c r="AEM26" s="442"/>
      <c r="AEN26" s="442"/>
      <c r="AEO26" s="442"/>
      <c r="AEP26" s="442"/>
      <c r="AEQ26" s="442"/>
      <c r="AER26" s="442"/>
      <c r="AES26" s="442"/>
      <c r="AET26" s="442"/>
      <c r="AEU26" s="442"/>
      <c r="AEV26" s="442"/>
      <c r="AEW26" s="442"/>
      <c r="AEX26" s="442"/>
      <c r="AEY26" s="442"/>
      <c r="AEZ26" s="442"/>
      <c r="AFA26" s="442"/>
      <c r="AFB26" s="442"/>
      <c r="AFC26" s="442"/>
      <c r="AFD26" s="442"/>
      <c r="AFE26" s="442"/>
      <c r="AFF26" s="442"/>
      <c r="AFG26" s="442"/>
      <c r="AFH26" s="442"/>
      <c r="AFI26" s="442"/>
      <c r="AFJ26" s="442"/>
      <c r="AFK26" s="442"/>
      <c r="AFL26" s="442"/>
      <c r="AFM26" s="442"/>
      <c r="AFN26" s="442"/>
      <c r="AFO26" s="442"/>
      <c r="AFP26" s="442"/>
      <c r="AFQ26" s="442"/>
      <c r="AFR26" s="442"/>
      <c r="AFS26" s="442"/>
      <c r="AFT26" s="442"/>
      <c r="AFU26" s="442"/>
      <c r="AFV26" s="442"/>
      <c r="AFW26" s="442"/>
      <c r="AFX26" s="442"/>
      <c r="AFY26" s="442"/>
      <c r="AFZ26" s="442"/>
      <c r="AGA26" s="442"/>
      <c r="AGB26" s="442"/>
      <c r="AGC26" s="442"/>
      <c r="AGD26" s="442"/>
      <c r="AGE26" s="442"/>
      <c r="AGF26" s="442"/>
      <c r="AGG26" s="442"/>
      <c r="AGH26" s="442"/>
      <c r="AGI26" s="442"/>
      <c r="AGJ26" s="442"/>
      <c r="AGK26" s="442"/>
      <c r="AGL26" s="442"/>
      <c r="AGM26" s="442"/>
      <c r="AGN26" s="442"/>
      <c r="AGO26" s="442"/>
      <c r="AGP26" s="442"/>
      <c r="AGQ26" s="442"/>
      <c r="AGR26" s="442"/>
      <c r="AGS26" s="442"/>
      <c r="AGT26" s="442"/>
      <c r="AGU26" s="442"/>
      <c r="AGV26" s="442"/>
      <c r="AGW26" s="442"/>
      <c r="AGX26" s="442"/>
      <c r="AGY26" s="442"/>
      <c r="AGZ26" s="442"/>
      <c r="AHA26" s="442"/>
      <c r="AHB26" s="442"/>
      <c r="AHC26" s="442"/>
      <c r="AHD26" s="442"/>
      <c r="AHE26" s="442"/>
      <c r="AHF26" s="442"/>
      <c r="AHG26" s="442"/>
      <c r="AHH26" s="442"/>
    </row>
    <row r="27" spans="1:892" s="466" customFormat="1" ht="68">
      <c r="A27" s="453" t="s">
        <v>353</v>
      </c>
      <c r="B27" s="446" t="s">
        <v>354</v>
      </c>
      <c r="C27" s="467" t="s">
        <v>355</v>
      </c>
      <c r="D27" s="330" t="s">
        <v>494</v>
      </c>
      <c r="E27" s="330" t="s">
        <v>494</v>
      </c>
      <c r="F27" s="330" t="s">
        <v>494</v>
      </c>
      <c r="G27" s="330" t="s">
        <v>494</v>
      </c>
      <c r="H27" s="330" t="s">
        <v>494</v>
      </c>
      <c r="I27" s="330" t="s">
        <v>494</v>
      </c>
      <c r="J27" s="330" t="s">
        <v>494</v>
      </c>
      <c r="K27" s="330" t="s">
        <v>494</v>
      </c>
      <c r="L27" s="330" t="s">
        <v>494</v>
      </c>
      <c r="M27" s="330" t="s">
        <v>494</v>
      </c>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442"/>
      <c r="IY27" s="442"/>
      <c r="IZ27" s="442"/>
      <c r="JA27" s="442"/>
      <c r="JB27" s="442"/>
      <c r="JC27" s="442"/>
      <c r="JD27" s="442"/>
      <c r="JE27" s="442"/>
      <c r="JF27" s="442"/>
      <c r="JG27" s="442"/>
      <c r="JH27" s="442"/>
      <c r="JI27" s="442"/>
      <c r="JJ27" s="442"/>
      <c r="JK27" s="442"/>
      <c r="JL27" s="442"/>
      <c r="JM27" s="442"/>
      <c r="JN27" s="442"/>
      <c r="JO27" s="442"/>
      <c r="JP27" s="442"/>
      <c r="JQ27" s="442"/>
      <c r="JR27" s="442"/>
      <c r="JS27" s="442"/>
      <c r="JT27" s="442"/>
      <c r="JU27" s="442"/>
      <c r="JV27" s="442"/>
      <c r="JW27" s="442"/>
      <c r="JX27" s="442"/>
      <c r="JY27" s="442"/>
      <c r="JZ27" s="442"/>
      <c r="KA27" s="442"/>
      <c r="KB27" s="442"/>
      <c r="KC27" s="442"/>
      <c r="KD27" s="442"/>
      <c r="KE27" s="442"/>
      <c r="KF27" s="442"/>
      <c r="KG27" s="442"/>
      <c r="KH27" s="442"/>
      <c r="KI27" s="442"/>
      <c r="KJ27" s="442"/>
      <c r="KK27" s="442"/>
      <c r="KL27" s="442"/>
      <c r="KM27" s="442"/>
      <c r="KN27" s="442"/>
      <c r="KO27" s="442"/>
      <c r="KP27" s="442"/>
      <c r="KQ27" s="442"/>
      <c r="KR27" s="442"/>
      <c r="KS27" s="442"/>
      <c r="KT27" s="442"/>
      <c r="KU27" s="442"/>
      <c r="KV27" s="442"/>
      <c r="KW27" s="442"/>
      <c r="KX27" s="442"/>
      <c r="KY27" s="442"/>
      <c r="KZ27" s="442"/>
      <c r="LA27" s="442"/>
      <c r="LB27" s="442"/>
      <c r="LC27" s="442"/>
      <c r="LD27" s="442"/>
      <c r="LE27" s="442"/>
      <c r="LF27" s="442"/>
      <c r="LG27" s="442"/>
      <c r="LH27" s="442"/>
      <c r="LI27" s="442"/>
      <c r="LJ27" s="442"/>
      <c r="LK27" s="442"/>
      <c r="LL27" s="442"/>
      <c r="LM27" s="442"/>
      <c r="LN27" s="442"/>
      <c r="LO27" s="442"/>
      <c r="LP27" s="442"/>
      <c r="LQ27" s="442"/>
      <c r="LR27" s="442"/>
      <c r="LS27" s="442"/>
      <c r="LT27" s="442"/>
      <c r="LU27" s="442"/>
      <c r="LV27" s="442"/>
      <c r="LW27" s="442"/>
      <c r="LX27" s="442"/>
      <c r="LY27" s="442"/>
      <c r="LZ27" s="442"/>
      <c r="MA27" s="442"/>
      <c r="MB27" s="442"/>
      <c r="MC27" s="442"/>
      <c r="MD27" s="442"/>
      <c r="ME27" s="442"/>
      <c r="MF27" s="442"/>
      <c r="MG27" s="442"/>
      <c r="MH27" s="442"/>
      <c r="MI27" s="442"/>
      <c r="MJ27" s="442"/>
      <c r="MK27" s="442"/>
      <c r="ML27" s="442"/>
      <c r="MM27" s="442"/>
      <c r="MN27" s="442"/>
      <c r="MO27" s="442"/>
      <c r="MP27" s="442"/>
      <c r="MQ27" s="442"/>
      <c r="MR27" s="442"/>
      <c r="MS27" s="442"/>
      <c r="MT27" s="442"/>
      <c r="MU27" s="442"/>
      <c r="MV27" s="442"/>
      <c r="MW27" s="442"/>
      <c r="MX27" s="442"/>
      <c r="MY27" s="442"/>
      <c r="MZ27" s="442"/>
      <c r="NA27" s="442"/>
      <c r="NB27" s="442"/>
      <c r="NC27" s="442"/>
      <c r="ND27" s="442"/>
      <c r="NE27" s="442"/>
      <c r="NF27" s="442"/>
      <c r="NG27" s="442"/>
      <c r="NH27" s="442"/>
      <c r="NI27" s="442"/>
      <c r="NJ27" s="442"/>
      <c r="NK27" s="442"/>
      <c r="NL27" s="442"/>
      <c r="NM27" s="442"/>
      <c r="NN27" s="442"/>
      <c r="NO27" s="442"/>
      <c r="NP27" s="442"/>
      <c r="NQ27" s="442"/>
      <c r="NR27" s="442"/>
      <c r="NS27" s="442"/>
      <c r="NT27" s="442"/>
      <c r="NU27" s="442"/>
      <c r="NV27" s="442"/>
      <c r="NW27" s="442"/>
      <c r="NX27" s="442"/>
      <c r="NY27" s="442"/>
      <c r="NZ27" s="442"/>
      <c r="OA27" s="442"/>
      <c r="OB27" s="442"/>
      <c r="OC27" s="442"/>
      <c r="OD27" s="442"/>
      <c r="OE27" s="442"/>
      <c r="OF27" s="442"/>
      <c r="OG27" s="442"/>
      <c r="OH27" s="442"/>
      <c r="OI27" s="442"/>
      <c r="OJ27" s="442"/>
      <c r="OK27" s="442"/>
      <c r="OL27" s="442"/>
      <c r="OM27" s="442"/>
      <c r="ON27" s="442"/>
      <c r="OO27" s="442"/>
      <c r="OP27" s="442"/>
      <c r="OQ27" s="442"/>
      <c r="OR27" s="442"/>
      <c r="OS27" s="442"/>
      <c r="OT27" s="442"/>
      <c r="OU27" s="442"/>
      <c r="OV27" s="442"/>
      <c r="OW27" s="442"/>
      <c r="OX27" s="442"/>
      <c r="OY27" s="442"/>
      <c r="OZ27" s="442"/>
      <c r="PA27" s="442"/>
      <c r="PB27" s="442"/>
      <c r="PC27" s="442"/>
      <c r="PD27" s="442"/>
      <c r="PE27" s="442"/>
      <c r="PF27" s="442"/>
      <c r="PG27" s="442"/>
      <c r="PH27" s="442"/>
      <c r="PI27" s="442"/>
      <c r="PJ27" s="442"/>
      <c r="PK27" s="442"/>
      <c r="PL27" s="442"/>
      <c r="PM27" s="442"/>
      <c r="PN27" s="442"/>
      <c r="PO27" s="442"/>
      <c r="PP27" s="442"/>
      <c r="PQ27" s="442"/>
      <c r="PR27" s="442"/>
      <c r="PS27" s="442"/>
      <c r="PT27" s="442"/>
      <c r="PU27" s="442"/>
      <c r="PV27" s="442"/>
      <c r="PW27" s="442"/>
      <c r="PX27" s="442"/>
      <c r="PY27" s="442"/>
      <c r="PZ27" s="442"/>
      <c r="QA27" s="442"/>
      <c r="QB27" s="442"/>
      <c r="QC27" s="442"/>
      <c r="QD27" s="442"/>
      <c r="QE27" s="442"/>
      <c r="QF27" s="442"/>
      <c r="QG27" s="442"/>
      <c r="QH27" s="442"/>
      <c r="QI27" s="442"/>
      <c r="QJ27" s="442"/>
      <c r="QK27" s="442"/>
      <c r="QL27" s="442"/>
      <c r="QM27" s="442"/>
      <c r="QN27" s="442"/>
      <c r="QO27" s="442"/>
      <c r="QP27" s="442"/>
      <c r="QQ27" s="442"/>
      <c r="QR27" s="442"/>
      <c r="QS27" s="442"/>
      <c r="QT27" s="442"/>
      <c r="QU27" s="442"/>
      <c r="QV27" s="442"/>
      <c r="QW27" s="442"/>
      <c r="QX27" s="442"/>
      <c r="QY27" s="442"/>
      <c r="QZ27" s="442"/>
      <c r="RA27" s="442"/>
      <c r="RB27" s="442"/>
      <c r="RC27" s="442"/>
      <c r="RD27" s="442"/>
      <c r="RE27" s="442"/>
      <c r="RF27" s="442"/>
      <c r="RG27" s="442"/>
      <c r="RH27" s="442"/>
      <c r="RI27" s="442"/>
      <c r="RJ27" s="442"/>
      <c r="RK27" s="442"/>
      <c r="RL27" s="442"/>
      <c r="RM27" s="442"/>
      <c r="RN27" s="442"/>
      <c r="RO27" s="442"/>
      <c r="RP27" s="442"/>
      <c r="RQ27" s="442"/>
      <c r="RR27" s="442"/>
      <c r="RS27" s="442"/>
      <c r="RT27" s="442"/>
      <c r="RU27" s="442"/>
      <c r="RV27" s="442"/>
      <c r="RW27" s="442"/>
      <c r="RX27" s="442"/>
      <c r="RY27" s="442"/>
      <c r="RZ27" s="442"/>
      <c r="SA27" s="442"/>
      <c r="SB27" s="442"/>
      <c r="SC27" s="442"/>
      <c r="SD27" s="442"/>
      <c r="SE27" s="442"/>
      <c r="SF27" s="442"/>
      <c r="SG27" s="442"/>
      <c r="SH27" s="442"/>
      <c r="SI27" s="442"/>
      <c r="SJ27" s="442"/>
      <c r="SK27" s="442"/>
      <c r="SL27" s="442"/>
      <c r="SM27" s="442"/>
      <c r="SN27" s="442"/>
      <c r="SO27" s="442"/>
      <c r="SP27" s="442"/>
      <c r="SQ27" s="442"/>
      <c r="SR27" s="442"/>
      <c r="SS27" s="442"/>
      <c r="ST27" s="442"/>
      <c r="SU27" s="442"/>
      <c r="SV27" s="442"/>
      <c r="SW27" s="442"/>
      <c r="SX27" s="442"/>
      <c r="SY27" s="442"/>
      <c r="SZ27" s="442"/>
      <c r="TA27" s="442"/>
      <c r="TB27" s="442"/>
      <c r="TC27" s="442"/>
      <c r="TD27" s="442"/>
      <c r="TE27" s="442"/>
      <c r="TF27" s="442"/>
      <c r="TG27" s="442"/>
      <c r="TH27" s="442"/>
      <c r="TI27" s="442"/>
      <c r="TJ27" s="442"/>
      <c r="TK27" s="442"/>
      <c r="TL27" s="442"/>
      <c r="TM27" s="442"/>
      <c r="TN27" s="442"/>
      <c r="TO27" s="442"/>
      <c r="TP27" s="442"/>
      <c r="TQ27" s="442"/>
      <c r="TR27" s="442"/>
      <c r="TS27" s="442"/>
      <c r="TT27" s="442"/>
      <c r="TU27" s="442"/>
      <c r="TV27" s="442"/>
      <c r="TW27" s="442"/>
      <c r="TX27" s="442"/>
      <c r="TY27" s="442"/>
      <c r="TZ27" s="442"/>
      <c r="UA27" s="442"/>
      <c r="UB27" s="442"/>
      <c r="UC27" s="442"/>
      <c r="UD27" s="442"/>
      <c r="UE27" s="442"/>
      <c r="UF27" s="442"/>
      <c r="UG27" s="442"/>
      <c r="UH27" s="442"/>
      <c r="UI27" s="442"/>
      <c r="UJ27" s="442"/>
      <c r="UK27" s="442"/>
      <c r="UL27" s="442"/>
      <c r="UM27" s="442"/>
      <c r="UN27" s="442"/>
      <c r="UO27" s="442"/>
      <c r="UP27" s="442"/>
      <c r="UQ27" s="442"/>
      <c r="UR27" s="442"/>
      <c r="US27" s="442"/>
      <c r="UT27" s="442"/>
      <c r="UU27" s="442"/>
      <c r="UV27" s="442"/>
      <c r="UW27" s="442"/>
      <c r="UX27" s="442"/>
      <c r="UY27" s="442"/>
      <c r="UZ27" s="442"/>
      <c r="VA27" s="442"/>
      <c r="VB27" s="442"/>
      <c r="VC27" s="442"/>
      <c r="VD27" s="442"/>
      <c r="VE27" s="442"/>
      <c r="VF27" s="442"/>
      <c r="VG27" s="442"/>
      <c r="VH27" s="442"/>
      <c r="VI27" s="442"/>
      <c r="VJ27" s="442"/>
      <c r="VK27" s="442"/>
      <c r="VL27" s="442"/>
      <c r="VM27" s="442"/>
      <c r="VN27" s="442"/>
      <c r="VO27" s="442"/>
      <c r="VP27" s="442"/>
      <c r="VQ27" s="442"/>
      <c r="VR27" s="442"/>
      <c r="VS27" s="442"/>
      <c r="VT27" s="442"/>
      <c r="VU27" s="442"/>
      <c r="VV27" s="442"/>
      <c r="VW27" s="442"/>
      <c r="VX27" s="442"/>
      <c r="VY27" s="442"/>
      <c r="VZ27" s="442"/>
      <c r="WA27" s="442"/>
      <c r="WB27" s="442"/>
      <c r="WC27" s="442"/>
      <c r="WD27" s="442"/>
      <c r="WE27" s="442"/>
      <c r="WF27" s="442"/>
      <c r="WG27" s="442"/>
      <c r="WH27" s="442"/>
      <c r="WI27" s="442"/>
      <c r="WJ27" s="442"/>
      <c r="WK27" s="442"/>
      <c r="WL27" s="442"/>
      <c r="WM27" s="442"/>
      <c r="WN27" s="442"/>
      <c r="WO27" s="442"/>
      <c r="WP27" s="442"/>
      <c r="WQ27" s="442"/>
      <c r="WR27" s="442"/>
      <c r="WS27" s="442"/>
      <c r="WT27" s="442"/>
      <c r="WU27" s="442"/>
      <c r="WV27" s="442"/>
      <c r="WW27" s="442"/>
      <c r="WX27" s="442"/>
      <c r="WY27" s="442"/>
      <c r="WZ27" s="442"/>
      <c r="XA27" s="442"/>
      <c r="XB27" s="442"/>
      <c r="XC27" s="442"/>
      <c r="XD27" s="442"/>
      <c r="XE27" s="442"/>
      <c r="XF27" s="442"/>
      <c r="XG27" s="442"/>
      <c r="XH27" s="442"/>
      <c r="XI27" s="442"/>
      <c r="XJ27" s="442"/>
      <c r="XK27" s="442"/>
      <c r="XL27" s="442"/>
      <c r="XM27" s="442"/>
      <c r="XN27" s="442"/>
      <c r="XO27" s="442"/>
      <c r="XP27" s="442"/>
      <c r="XQ27" s="442"/>
      <c r="XR27" s="442"/>
      <c r="XS27" s="442"/>
      <c r="XT27" s="442"/>
      <c r="XU27" s="442"/>
      <c r="XV27" s="442"/>
      <c r="XW27" s="442"/>
      <c r="XX27" s="442"/>
      <c r="XY27" s="442"/>
      <c r="XZ27" s="442"/>
      <c r="YA27" s="442"/>
      <c r="YB27" s="442"/>
      <c r="YC27" s="442"/>
      <c r="YD27" s="442"/>
      <c r="YE27" s="442"/>
      <c r="YF27" s="442"/>
      <c r="YG27" s="442"/>
      <c r="YH27" s="442"/>
      <c r="YI27" s="442"/>
      <c r="YJ27" s="442"/>
      <c r="YK27" s="442"/>
      <c r="YL27" s="442"/>
      <c r="YM27" s="442"/>
      <c r="YN27" s="442"/>
      <c r="YO27" s="442"/>
      <c r="YP27" s="442"/>
      <c r="YQ27" s="442"/>
      <c r="YR27" s="442"/>
      <c r="YS27" s="442"/>
      <c r="YT27" s="442"/>
      <c r="YU27" s="442"/>
      <c r="YV27" s="442"/>
      <c r="YW27" s="442"/>
      <c r="YX27" s="442"/>
      <c r="YY27" s="442"/>
      <c r="YZ27" s="442"/>
      <c r="ZA27" s="442"/>
      <c r="ZB27" s="442"/>
      <c r="ZC27" s="442"/>
      <c r="ZD27" s="442"/>
      <c r="ZE27" s="442"/>
      <c r="ZF27" s="442"/>
      <c r="ZG27" s="442"/>
      <c r="ZH27" s="442"/>
      <c r="ZI27" s="442"/>
      <c r="ZJ27" s="442"/>
      <c r="ZK27" s="442"/>
      <c r="ZL27" s="442"/>
      <c r="ZM27" s="442"/>
      <c r="ZN27" s="442"/>
      <c r="ZO27" s="442"/>
      <c r="ZP27" s="442"/>
      <c r="ZQ27" s="442"/>
      <c r="ZR27" s="442"/>
      <c r="ZS27" s="442"/>
      <c r="ZT27" s="442"/>
      <c r="ZU27" s="442"/>
      <c r="ZV27" s="442"/>
      <c r="ZW27" s="442"/>
      <c r="ZX27" s="442"/>
      <c r="ZY27" s="442"/>
      <c r="ZZ27" s="442"/>
      <c r="AAA27" s="442"/>
      <c r="AAB27" s="442"/>
      <c r="AAC27" s="442"/>
      <c r="AAD27" s="442"/>
      <c r="AAE27" s="442"/>
      <c r="AAF27" s="442"/>
      <c r="AAG27" s="442"/>
      <c r="AAH27" s="442"/>
      <c r="AAI27" s="442"/>
      <c r="AAJ27" s="442"/>
      <c r="AAK27" s="442"/>
      <c r="AAL27" s="442"/>
      <c r="AAM27" s="442"/>
      <c r="AAN27" s="442"/>
      <c r="AAO27" s="442"/>
      <c r="AAP27" s="442"/>
      <c r="AAQ27" s="442"/>
      <c r="AAR27" s="442"/>
      <c r="AAS27" s="442"/>
      <c r="AAT27" s="442"/>
      <c r="AAU27" s="442"/>
      <c r="AAV27" s="442"/>
      <c r="AAW27" s="442"/>
      <c r="AAX27" s="442"/>
      <c r="AAY27" s="442"/>
      <c r="AAZ27" s="442"/>
      <c r="ABA27" s="442"/>
      <c r="ABB27" s="442"/>
      <c r="ABC27" s="442"/>
      <c r="ABD27" s="442"/>
      <c r="ABE27" s="442"/>
      <c r="ABF27" s="442"/>
      <c r="ABG27" s="442"/>
      <c r="ABH27" s="442"/>
      <c r="ABI27" s="442"/>
      <c r="ABJ27" s="442"/>
      <c r="ABK27" s="442"/>
      <c r="ABL27" s="442"/>
      <c r="ABM27" s="442"/>
      <c r="ABN27" s="442"/>
      <c r="ABO27" s="442"/>
      <c r="ABP27" s="442"/>
      <c r="ABQ27" s="442"/>
      <c r="ABR27" s="442"/>
      <c r="ABS27" s="442"/>
      <c r="ABT27" s="442"/>
      <c r="ABU27" s="442"/>
      <c r="ABV27" s="442"/>
      <c r="ABW27" s="442"/>
      <c r="ABX27" s="442"/>
      <c r="ABY27" s="442"/>
      <c r="ABZ27" s="442"/>
      <c r="ACA27" s="442"/>
      <c r="ACB27" s="442"/>
      <c r="ACC27" s="442"/>
      <c r="ACD27" s="442"/>
      <c r="ACE27" s="442"/>
      <c r="ACF27" s="442"/>
      <c r="ACG27" s="442"/>
      <c r="ACH27" s="442"/>
      <c r="ACI27" s="442"/>
      <c r="ACJ27" s="442"/>
      <c r="ACK27" s="442"/>
      <c r="ACL27" s="442"/>
      <c r="ACM27" s="442"/>
      <c r="ACN27" s="442"/>
      <c r="ACO27" s="442"/>
      <c r="ACP27" s="442"/>
      <c r="ACQ27" s="442"/>
      <c r="ACR27" s="442"/>
      <c r="ACS27" s="442"/>
      <c r="ACT27" s="442"/>
      <c r="ACU27" s="442"/>
      <c r="ACV27" s="442"/>
      <c r="ACW27" s="442"/>
      <c r="ACX27" s="442"/>
      <c r="ACY27" s="442"/>
      <c r="ACZ27" s="442"/>
      <c r="ADA27" s="442"/>
      <c r="ADB27" s="442"/>
      <c r="ADC27" s="442"/>
      <c r="ADD27" s="442"/>
      <c r="ADE27" s="442"/>
      <c r="ADF27" s="442"/>
      <c r="ADG27" s="442"/>
      <c r="ADH27" s="442"/>
      <c r="ADI27" s="442"/>
      <c r="ADJ27" s="442"/>
      <c r="ADK27" s="442"/>
      <c r="ADL27" s="442"/>
      <c r="ADM27" s="442"/>
      <c r="ADN27" s="442"/>
      <c r="ADO27" s="442"/>
      <c r="ADP27" s="442"/>
      <c r="ADQ27" s="442"/>
      <c r="ADR27" s="442"/>
      <c r="ADS27" s="442"/>
      <c r="ADT27" s="442"/>
      <c r="ADU27" s="442"/>
      <c r="ADV27" s="442"/>
      <c r="ADW27" s="442"/>
      <c r="ADX27" s="442"/>
      <c r="ADY27" s="442"/>
      <c r="ADZ27" s="442"/>
      <c r="AEA27" s="442"/>
      <c r="AEB27" s="442"/>
      <c r="AEC27" s="442"/>
      <c r="AED27" s="442"/>
      <c r="AEE27" s="442"/>
      <c r="AEF27" s="442"/>
      <c r="AEG27" s="442"/>
      <c r="AEH27" s="442"/>
      <c r="AEI27" s="442"/>
      <c r="AEJ27" s="442"/>
      <c r="AEK27" s="442"/>
      <c r="AEL27" s="442"/>
      <c r="AEM27" s="442"/>
      <c r="AEN27" s="442"/>
      <c r="AEO27" s="442"/>
      <c r="AEP27" s="442"/>
      <c r="AEQ27" s="442"/>
      <c r="AER27" s="442"/>
      <c r="AES27" s="442"/>
      <c r="AET27" s="442"/>
      <c r="AEU27" s="442"/>
      <c r="AEV27" s="442"/>
      <c r="AEW27" s="442"/>
      <c r="AEX27" s="442"/>
      <c r="AEY27" s="442"/>
      <c r="AEZ27" s="442"/>
      <c r="AFA27" s="442"/>
      <c r="AFB27" s="442"/>
      <c r="AFC27" s="442"/>
      <c r="AFD27" s="442"/>
      <c r="AFE27" s="442"/>
      <c r="AFF27" s="442"/>
      <c r="AFG27" s="442"/>
      <c r="AFH27" s="442"/>
      <c r="AFI27" s="442"/>
      <c r="AFJ27" s="442"/>
      <c r="AFK27" s="442"/>
      <c r="AFL27" s="442"/>
      <c r="AFM27" s="442"/>
      <c r="AFN27" s="442"/>
      <c r="AFO27" s="442"/>
      <c r="AFP27" s="442"/>
      <c r="AFQ27" s="442"/>
      <c r="AFR27" s="442"/>
      <c r="AFS27" s="442"/>
      <c r="AFT27" s="442"/>
      <c r="AFU27" s="442"/>
      <c r="AFV27" s="442"/>
      <c r="AFW27" s="442"/>
      <c r="AFX27" s="442"/>
      <c r="AFY27" s="442"/>
      <c r="AFZ27" s="442"/>
      <c r="AGA27" s="442"/>
      <c r="AGB27" s="442"/>
      <c r="AGC27" s="442"/>
      <c r="AGD27" s="442"/>
      <c r="AGE27" s="442"/>
      <c r="AGF27" s="442"/>
      <c r="AGG27" s="442"/>
      <c r="AGH27" s="442"/>
      <c r="AGI27" s="442"/>
      <c r="AGJ27" s="442"/>
      <c r="AGK27" s="442"/>
      <c r="AGL27" s="442"/>
      <c r="AGM27" s="442"/>
      <c r="AGN27" s="442"/>
      <c r="AGO27" s="442"/>
      <c r="AGP27" s="442"/>
      <c r="AGQ27" s="442"/>
      <c r="AGR27" s="442"/>
      <c r="AGS27" s="442"/>
      <c r="AGT27" s="442"/>
      <c r="AGU27" s="442"/>
      <c r="AGV27" s="442"/>
      <c r="AGW27" s="442"/>
      <c r="AGX27" s="442"/>
      <c r="AGY27" s="442"/>
      <c r="AGZ27" s="442"/>
      <c r="AHA27" s="442"/>
      <c r="AHB27" s="442"/>
      <c r="AHC27" s="442"/>
      <c r="AHD27" s="442"/>
      <c r="AHE27" s="442"/>
      <c r="AHF27" s="442"/>
      <c r="AHG27" s="442"/>
      <c r="AHH27" s="442"/>
    </row>
    <row r="28" spans="1:892" hidden="1">
      <c r="A28" s="453"/>
      <c r="B28" s="444"/>
      <c r="C28" s="468"/>
      <c r="D28" s="74"/>
      <c r="E28" s="74"/>
      <c r="F28" s="74"/>
      <c r="G28" s="74"/>
      <c r="H28" s="74"/>
      <c r="I28" s="74"/>
      <c r="J28" s="74"/>
      <c r="K28" s="74"/>
      <c r="L28" s="74"/>
      <c r="M28" s="74"/>
    </row>
    <row r="29" spans="1:892" s="471" customFormat="1" ht="21">
      <c r="A29" s="453" t="s">
        <v>353</v>
      </c>
      <c r="B29" s="469" t="s">
        <v>357</v>
      </c>
      <c r="C29" s="470" t="s">
        <v>358</v>
      </c>
      <c r="D29" s="329">
        <v>12.5</v>
      </c>
      <c r="E29" s="329">
        <v>12.5</v>
      </c>
      <c r="F29" s="329">
        <v>12.5</v>
      </c>
      <c r="G29" s="329">
        <v>12.5</v>
      </c>
      <c r="H29" s="329">
        <v>12.5</v>
      </c>
      <c r="I29" s="329">
        <v>12.5</v>
      </c>
      <c r="J29" s="329">
        <v>12.5</v>
      </c>
      <c r="K29" s="329">
        <v>12.5</v>
      </c>
      <c r="L29" s="329">
        <v>12.5</v>
      </c>
      <c r="M29" s="329">
        <v>12.5</v>
      </c>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442"/>
      <c r="IY29" s="442"/>
      <c r="IZ29" s="442"/>
      <c r="JA29" s="442"/>
      <c r="JB29" s="442"/>
      <c r="JC29" s="442"/>
      <c r="JD29" s="442"/>
      <c r="JE29" s="442"/>
      <c r="JF29" s="442"/>
      <c r="JG29" s="442"/>
      <c r="JH29" s="442"/>
      <c r="JI29" s="442"/>
      <c r="JJ29" s="442"/>
      <c r="JK29" s="442"/>
      <c r="JL29" s="442"/>
      <c r="JM29" s="442"/>
      <c r="JN29" s="442"/>
      <c r="JO29" s="442"/>
      <c r="JP29" s="442"/>
      <c r="JQ29" s="442"/>
      <c r="JR29" s="442"/>
      <c r="JS29" s="442"/>
      <c r="JT29" s="442"/>
      <c r="JU29" s="442"/>
      <c r="JV29" s="442"/>
      <c r="JW29" s="442"/>
      <c r="JX29" s="442"/>
      <c r="JY29" s="442"/>
      <c r="JZ29" s="442"/>
      <c r="KA29" s="442"/>
      <c r="KB29" s="442"/>
      <c r="KC29" s="442"/>
      <c r="KD29" s="442"/>
      <c r="KE29" s="442"/>
      <c r="KF29" s="442"/>
      <c r="KG29" s="442"/>
      <c r="KH29" s="442"/>
      <c r="KI29" s="442"/>
      <c r="KJ29" s="442"/>
      <c r="KK29" s="442"/>
      <c r="KL29" s="442"/>
      <c r="KM29" s="442"/>
      <c r="KN29" s="442"/>
      <c r="KO29" s="442"/>
      <c r="KP29" s="442"/>
      <c r="KQ29" s="442"/>
      <c r="KR29" s="442"/>
      <c r="KS29" s="442"/>
      <c r="KT29" s="442"/>
      <c r="KU29" s="442"/>
      <c r="KV29" s="442"/>
      <c r="KW29" s="442"/>
      <c r="KX29" s="442"/>
      <c r="KY29" s="442"/>
      <c r="KZ29" s="442"/>
      <c r="LA29" s="442"/>
      <c r="LB29" s="442"/>
      <c r="LC29" s="442"/>
      <c r="LD29" s="442"/>
      <c r="LE29" s="442"/>
      <c r="LF29" s="442"/>
      <c r="LG29" s="442"/>
      <c r="LH29" s="442"/>
      <c r="LI29" s="442"/>
      <c r="LJ29" s="442"/>
      <c r="LK29" s="442"/>
      <c r="LL29" s="442"/>
      <c r="LM29" s="442"/>
      <c r="LN29" s="442"/>
      <c r="LO29" s="442"/>
      <c r="LP29" s="442"/>
      <c r="LQ29" s="442"/>
      <c r="LR29" s="442"/>
      <c r="LS29" s="442"/>
      <c r="LT29" s="442"/>
      <c r="LU29" s="442"/>
      <c r="LV29" s="442"/>
      <c r="LW29" s="442"/>
      <c r="LX29" s="442"/>
      <c r="LY29" s="442"/>
      <c r="LZ29" s="442"/>
      <c r="MA29" s="442"/>
      <c r="MB29" s="442"/>
      <c r="MC29" s="442"/>
      <c r="MD29" s="442"/>
      <c r="ME29" s="442"/>
      <c r="MF29" s="442"/>
      <c r="MG29" s="442"/>
      <c r="MH29" s="442"/>
      <c r="MI29" s="442"/>
      <c r="MJ29" s="442"/>
      <c r="MK29" s="442"/>
      <c r="ML29" s="442"/>
      <c r="MM29" s="442"/>
      <c r="MN29" s="442"/>
      <c r="MO29" s="442"/>
      <c r="MP29" s="442"/>
      <c r="MQ29" s="442"/>
      <c r="MR29" s="442"/>
      <c r="MS29" s="442"/>
      <c r="MT29" s="442"/>
      <c r="MU29" s="442"/>
      <c r="MV29" s="442"/>
      <c r="MW29" s="442"/>
      <c r="MX29" s="442"/>
      <c r="MY29" s="442"/>
      <c r="MZ29" s="442"/>
      <c r="NA29" s="442"/>
      <c r="NB29" s="442"/>
      <c r="NC29" s="442"/>
      <c r="ND29" s="442"/>
      <c r="NE29" s="442"/>
      <c r="NF29" s="442"/>
      <c r="NG29" s="442"/>
      <c r="NH29" s="442"/>
      <c r="NI29" s="442"/>
      <c r="NJ29" s="442"/>
      <c r="NK29" s="442"/>
      <c r="NL29" s="442"/>
      <c r="NM29" s="442"/>
      <c r="NN29" s="442"/>
      <c r="NO29" s="442"/>
      <c r="NP29" s="442"/>
      <c r="NQ29" s="442"/>
      <c r="NR29" s="442"/>
      <c r="NS29" s="442"/>
      <c r="NT29" s="442"/>
      <c r="NU29" s="442"/>
      <c r="NV29" s="442"/>
      <c r="NW29" s="442"/>
      <c r="NX29" s="442"/>
      <c r="NY29" s="442"/>
      <c r="NZ29" s="442"/>
      <c r="OA29" s="442"/>
      <c r="OB29" s="442"/>
      <c r="OC29" s="442"/>
      <c r="OD29" s="442"/>
      <c r="OE29" s="442"/>
      <c r="OF29" s="442"/>
      <c r="OG29" s="442"/>
      <c r="OH29" s="442"/>
      <c r="OI29" s="442"/>
      <c r="OJ29" s="442"/>
      <c r="OK29" s="442"/>
      <c r="OL29" s="442"/>
      <c r="OM29" s="442"/>
      <c r="ON29" s="442"/>
      <c r="OO29" s="442"/>
      <c r="OP29" s="442"/>
      <c r="OQ29" s="442"/>
      <c r="OR29" s="442"/>
      <c r="OS29" s="442"/>
      <c r="OT29" s="442"/>
      <c r="OU29" s="442"/>
      <c r="OV29" s="442"/>
      <c r="OW29" s="442"/>
      <c r="OX29" s="442"/>
      <c r="OY29" s="442"/>
      <c r="OZ29" s="442"/>
      <c r="PA29" s="442"/>
      <c r="PB29" s="442"/>
      <c r="PC29" s="442"/>
      <c r="PD29" s="442"/>
      <c r="PE29" s="442"/>
      <c r="PF29" s="442"/>
      <c r="PG29" s="442"/>
      <c r="PH29" s="442"/>
      <c r="PI29" s="442"/>
      <c r="PJ29" s="442"/>
      <c r="PK29" s="442"/>
      <c r="PL29" s="442"/>
      <c r="PM29" s="442"/>
      <c r="PN29" s="442"/>
      <c r="PO29" s="442"/>
      <c r="PP29" s="442"/>
      <c r="PQ29" s="442"/>
      <c r="PR29" s="442"/>
      <c r="PS29" s="442"/>
      <c r="PT29" s="442"/>
      <c r="PU29" s="442"/>
      <c r="PV29" s="442"/>
      <c r="PW29" s="442"/>
      <c r="PX29" s="442"/>
      <c r="PY29" s="442"/>
      <c r="PZ29" s="442"/>
      <c r="QA29" s="442"/>
      <c r="QB29" s="442"/>
      <c r="QC29" s="442"/>
      <c r="QD29" s="442"/>
      <c r="QE29" s="442"/>
      <c r="QF29" s="442"/>
      <c r="QG29" s="442"/>
      <c r="QH29" s="442"/>
      <c r="QI29" s="442"/>
      <c r="QJ29" s="442"/>
      <c r="QK29" s="442"/>
      <c r="QL29" s="442"/>
      <c r="QM29" s="442"/>
      <c r="QN29" s="442"/>
      <c r="QO29" s="442"/>
      <c r="QP29" s="442"/>
      <c r="QQ29" s="442"/>
      <c r="QR29" s="442"/>
      <c r="QS29" s="442"/>
      <c r="QT29" s="442"/>
      <c r="QU29" s="442"/>
      <c r="QV29" s="442"/>
      <c r="QW29" s="442"/>
      <c r="QX29" s="442"/>
      <c r="QY29" s="442"/>
      <c r="QZ29" s="442"/>
      <c r="RA29" s="442"/>
      <c r="RB29" s="442"/>
      <c r="RC29" s="442"/>
      <c r="RD29" s="442"/>
      <c r="RE29" s="442"/>
      <c r="RF29" s="442"/>
      <c r="RG29" s="442"/>
      <c r="RH29" s="442"/>
      <c r="RI29" s="442"/>
      <c r="RJ29" s="442"/>
      <c r="RK29" s="442"/>
      <c r="RL29" s="442"/>
      <c r="RM29" s="442"/>
      <c r="RN29" s="442"/>
      <c r="RO29" s="442"/>
      <c r="RP29" s="442"/>
      <c r="RQ29" s="442"/>
      <c r="RR29" s="442"/>
      <c r="RS29" s="442"/>
      <c r="RT29" s="442"/>
      <c r="RU29" s="442"/>
      <c r="RV29" s="442"/>
      <c r="RW29" s="442"/>
      <c r="RX29" s="442"/>
      <c r="RY29" s="442"/>
      <c r="RZ29" s="442"/>
      <c r="SA29" s="442"/>
      <c r="SB29" s="442"/>
      <c r="SC29" s="442"/>
      <c r="SD29" s="442"/>
      <c r="SE29" s="442"/>
      <c r="SF29" s="442"/>
      <c r="SG29" s="442"/>
      <c r="SH29" s="442"/>
      <c r="SI29" s="442"/>
      <c r="SJ29" s="442"/>
      <c r="SK29" s="442"/>
      <c r="SL29" s="442"/>
      <c r="SM29" s="442"/>
      <c r="SN29" s="442"/>
      <c r="SO29" s="442"/>
      <c r="SP29" s="442"/>
      <c r="SQ29" s="442"/>
      <c r="SR29" s="442"/>
      <c r="SS29" s="442"/>
      <c r="ST29" s="442"/>
      <c r="SU29" s="442"/>
      <c r="SV29" s="442"/>
      <c r="SW29" s="442"/>
      <c r="SX29" s="442"/>
      <c r="SY29" s="442"/>
      <c r="SZ29" s="442"/>
      <c r="TA29" s="442"/>
      <c r="TB29" s="442"/>
      <c r="TC29" s="442"/>
      <c r="TD29" s="442"/>
      <c r="TE29" s="442"/>
      <c r="TF29" s="442"/>
      <c r="TG29" s="442"/>
      <c r="TH29" s="442"/>
      <c r="TI29" s="442"/>
      <c r="TJ29" s="442"/>
      <c r="TK29" s="442"/>
      <c r="TL29" s="442"/>
      <c r="TM29" s="442"/>
      <c r="TN29" s="442"/>
      <c r="TO29" s="442"/>
      <c r="TP29" s="442"/>
      <c r="TQ29" s="442"/>
      <c r="TR29" s="442"/>
      <c r="TS29" s="442"/>
      <c r="TT29" s="442"/>
      <c r="TU29" s="442"/>
      <c r="TV29" s="442"/>
      <c r="TW29" s="442"/>
      <c r="TX29" s="442"/>
      <c r="TY29" s="442"/>
      <c r="TZ29" s="442"/>
      <c r="UA29" s="442"/>
      <c r="UB29" s="442"/>
      <c r="UC29" s="442"/>
      <c r="UD29" s="442"/>
      <c r="UE29" s="442"/>
      <c r="UF29" s="442"/>
      <c r="UG29" s="442"/>
      <c r="UH29" s="442"/>
      <c r="UI29" s="442"/>
      <c r="UJ29" s="442"/>
      <c r="UK29" s="442"/>
      <c r="UL29" s="442"/>
      <c r="UM29" s="442"/>
      <c r="UN29" s="442"/>
      <c r="UO29" s="442"/>
      <c r="UP29" s="442"/>
      <c r="UQ29" s="442"/>
      <c r="UR29" s="442"/>
      <c r="US29" s="442"/>
      <c r="UT29" s="442"/>
      <c r="UU29" s="442"/>
      <c r="UV29" s="442"/>
      <c r="UW29" s="442"/>
      <c r="UX29" s="442"/>
      <c r="UY29" s="442"/>
      <c r="UZ29" s="442"/>
      <c r="VA29" s="442"/>
      <c r="VB29" s="442"/>
      <c r="VC29" s="442"/>
      <c r="VD29" s="442"/>
      <c r="VE29" s="442"/>
      <c r="VF29" s="442"/>
      <c r="VG29" s="442"/>
      <c r="VH29" s="442"/>
      <c r="VI29" s="442"/>
      <c r="VJ29" s="442"/>
      <c r="VK29" s="442"/>
      <c r="VL29" s="442"/>
      <c r="VM29" s="442"/>
      <c r="VN29" s="442"/>
      <c r="VO29" s="442"/>
      <c r="VP29" s="442"/>
      <c r="VQ29" s="442"/>
      <c r="VR29" s="442"/>
      <c r="VS29" s="442"/>
      <c r="VT29" s="442"/>
      <c r="VU29" s="442"/>
      <c r="VV29" s="442"/>
      <c r="VW29" s="442"/>
      <c r="VX29" s="442"/>
      <c r="VY29" s="442"/>
      <c r="VZ29" s="442"/>
      <c r="WA29" s="442"/>
      <c r="WB29" s="442"/>
      <c r="WC29" s="442"/>
      <c r="WD29" s="442"/>
      <c r="WE29" s="442"/>
      <c r="WF29" s="442"/>
      <c r="WG29" s="442"/>
      <c r="WH29" s="442"/>
      <c r="WI29" s="442"/>
      <c r="WJ29" s="442"/>
      <c r="WK29" s="442"/>
      <c r="WL29" s="442"/>
      <c r="WM29" s="442"/>
      <c r="WN29" s="442"/>
      <c r="WO29" s="442"/>
      <c r="WP29" s="442"/>
      <c r="WQ29" s="442"/>
      <c r="WR29" s="442"/>
      <c r="WS29" s="442"/>
      <c r="WT29" s="442"/>
      <c r="WU29" s="442"/>
      <c r="WV29" s="442"/>
      <c r="WW29" s="442"/>
      <c r="WX29" s="442"/>
      <c r="WY29" s="442"/>
      <c r="WZ29" s="442"/>
      <c r="XA29" s="442"/>
      <c r="XB29" s="442"/>
      <c r="XC29" s="442"/>
      <c r="XD29" s="442"/>
      <c r="XE29" s="442"/>
      <c r="XF29" s="442"/>
      <c r="XG29" s="442"/>
      <c r="XH29" s="442"/>
      <c r="XI29" s="442"/>
      <c r="XJ29" s="442"/>
      <c r="XK29" s="442"/>
      <c r="XL29" s="442"/>
      <c r="XM29" s="442"/>
      <c r="XN29" s="442"/>
      <c r="XO29" s="442"/>
      <c r="XP29" s="442"/>
      <c r="XQ29" s="442"/>
      <c r="XR29" s="442"/>
      <c r="XS29" s="442"/>
      <c r="XT29" s="442"/>
      <c r="XU29" s="442"/>
      <c r="XV29" s="442"/>
      <c r="XW29" s="442"/>
      <c r="XX29" s="442"/>
      <c r="XY29" s="442"/>
      <c r="XZ29" s="442"/>
      <c r="YA29" s="442"/>
      <c r="YB29" s="442"/>
      <c r="YC29" s="442"/>
      <c r="YD29" s="442"/>
      <c r="YE29" s="442"/>
      <c r="YF29" s="442"/>
      <c r="YG29" s="442"/>
      <c r="YH29" s="442"/>
      <c r="YI29" s="442"/>
      <c r="YJ29" s="442"/>
      <c r="YK29" s="442"/>
      <c r="YL29" s="442"/>
      <c r="YM29" s="442"/>
      <c r="YN29" s="442"/>
      <c r="YO29" s="442"/>
      <c r="YP29" s="442"/>
      <c r="YQ29" s="442"/>
      <c r="YR29" s="442"/>
      <c r="YS29" s="442"/>
      <c r="YT29" s="442"/>
      <c r="YU29" s="442"/>
      <c r="YV29" s="442"/>
      <c r="YW29" s="442"/>
      <c r="YX29" s="442"/>
      <c r="YY29" s="442"/>
      <c r="YZ29" s="442"/>
      <c r="ZA29" s="442"/>
      <c r="ZB29" s="442"/>
      <c r="ZC29" s="442"/>
      <c r="ZD29" s="442"/>
      <c r="ZE29" s="442"/>
      <c r="ZF29" s="442"/>
      <c r="ZG29" s="442"/>
      <c r="ZH29" s="442"/>
      <c r="ZI29" s="442"/>
      <c r="ZJ29" s="442"/>
      <c r="ZK29" s="442"/>
      <c r="ZL29" s="442"/>
      <c r="ZM29" s="442"/>
      <c r="ZN29" s="442"/>
      <c r="ZO29" s="442"/>
      <c r="ZP29" s="442"/>
      <c r="ZQ29" s="442"/>
      <c r="ZR29" s="442"/>
      <c r="ZS29" s="442"/>
      <c r="ZT29" s="442"/>
      <c r="ZU29" s="442"/>
      <c r="ZV29" s="442"/>
      <c r="ZW29" s="442"/>
      <c r="ZX29" s="442"/>
      <c r="ZY29" s="442"/>
      <c r="ZZ29" s="442"/>
      <c r="AAA29" s="442"/>
      <c r="AAB29" s="442"/>
      <c r="AAC29" s="442"/>
      <c r="AAD29" s="442"/>
      <c r="AAE29" s="442"/>
      <c r="AAF29" s="442"/>
      <c r="AAG29" s="442"/>
      <c r="AAH29" s="442"/>
      <c r="AAI29" s="442"/>
      <c r="AAJ29" s="442"/>
      <c r="AAK29" s="442"/>
      <c r="AAL29" s="442"/>
      <c r="AAM29" s="442"/>
      <c r="AAN29" s="442"/>
      <c r="AAO29" s="442"/>
      <c r="AAP29" s="442"/>
      <c r="AAQ29" s="442"/>
      <c r="AAR29" s="442"/>
      <c r="AAS29" s="442"/>
      <c r="AAT29" s="442"/>
      <c r="AAU29" s="442"/>
      <c r="AAV29" s="442"/>
      <c r="AAW29" s="442"/>
      <c r="AAX29" s="442"/>
      <c r="AAY29" s="442"/>
      <c r="AAZ29" s="442"/>
      <c r="ABA29" s="442"/>
      <c r="ABB29" s="442"/>
      <c r="ABC29" s="442"/>
      <c r="ABD29" s="442"/>
      <c r="ABE29" s="442"/>
      <c r="ABF29" s="442"/>
      <c r="ABG29" s="442"/>
      <c r="ABH29" s="442"/>
      <c r="ABI29" s="442"/>
      <c r="ABJ29" s="442"/>
      <c r="ABK29" s="442"/>
      <c r="ABL29" s="442"/>
      <c r="ABM29" s="442"/>
      <c r="ABN29" s="442"/>
      <c r="ABO29" s="442"/>
      <c r="ABP29" s="442"/>
      <c r="ABQ29" s="442"/>
      <c r="ABR29" s="442"/>
      <c r="ABS29" s="442"/>
      <c r="ABT29" s="442"/>
      <c r="ABU29" s="442"/>
      <c r="ABV29" s="442"/>
      <c r="ABW29" s="442"/>
      <c r="ABX29" s="442"/>
      <c r="ABY29" s="442"/>
      <c r="ABZ29" s="442"/>
      <c r="ACA29" s="442"/>
      <c r="ACB29" s="442"/>
      <c r="ACC29" s="442"/>
      <c r="ACD29" s="442"/>
      <c r="ACE29" s="442"/>
      <c r="ACF29" s="442"/>
      <c r="ACG29" s="442"/>
      <c r="ACH29" s="442"/>
      <c r="ACI29" s="442"/>
      <c r="ACJ29" s="442"/>
      <c r="ACK29" s="442"/>
      <c r="ACL29" s="442"/>
      <c r="ACM29" s="442"/>
      <c r="ACN29" s="442"/>
      <c r="ACO29" s="442"/>
      <c r="ACP29" s="442"/>
      <c r="ACQ29" s="442"/>
      <c r="ACR29" s="442"/>
      <c r="ACS29" s="442"/>
      <c r="ACT29" s="442"/>
      <c r="ACU29" s="442"/>
      <c r="ACV29" s="442"/>
      <c r="ACW29" s="442"/>
      <c r="ACX29" s="442"/>
      <c r="ACY29" s="442"/>
      <c r="ACZ29" s="442"/>
      <c r="ADA29" s="442"/>
      <c r="ADB29" s="442"/>
      <c r="ADC29" s="442"/>
      <c r="ADD29" s="442"/>
      <c r="ADE29" s="442"/>
      <c r="ADF29" s="442"/>
      <c r="ADG29" s="442"/>
      <c r="ADH29" s="442"/>
      <c r="ADI29" s="442"/>
      <c r="ADJ29" s="442"/>
      <c r="ADK29" s="442"/>
      <c r="ADL29" s="442"/>
      <c r="ADM29" s="442"/>
      <c r="ADN29" s="442"/>
      <c r="ADO29" s="442"/>
      <c r="ADP29" s="442"/>
      <c r="ADQ29" s="442"/>
      <c r="ADR29" s="442"/>
      <c r="ADS29" s="442"/>
      <c r="ADT29" s="442"/>
      <c r="ADU29" s="442"/>
      <c r="ADV29" s="442"/>
      <c r="ADW29" s="442"/>
      <c r="ADX29" s="442"/>
      <c r="ADY29" s="442"/>
      <c r="ADZ29" s="442"/>
      <c r="AEA29" s="442"/>
      <c r="AEB29" s="442"/>
      <c r="AEC29" s="442"/>
      <c r="AED29" s="442"/>
      <c r="AEE29" s="442"/>
      <c r="AEF29" s="442"/>
      <c r="AEG29" s="442"/>
      <c r="AEH29" s="442"/>
      <c r="AEI29" s="442"/>
      <c r="AEJ29" s="442"/>
      <c r="AEK29" s="442"/>
      <c r="AEL29" s="442"/>
      <c r="AEM29" s="442"/>
      <c r="AEN29" s="442"/>
      <c r="AEO29" s="442"/>
      <c r="AEP29" s="442"/>
      <c r="AEQ29" s="442"/>
      <c r="AER29" s="442"/>
      <c r="AES29" s="442"/>
      <c r="AET29" s="442"/>
      <c r="AEU29" s="442"/>
      <c r="AEV29" s="442"/>
      <c r="AEW29" s="442"/>
      <c r="AEX29" s="442"/>
      <c r="AEY29" s="442"/>
      <c r="AEZ29" s="442"/>
      <c r="AFA29" s="442"/>
      <c r="AFB29" s="442"/>
      <c r="AFC29" s="442"/>
      <c r="AFD29" s="442"/>
      <c r="AFE29" s="442"/>
      <c r="AFF29" s="442"/>
      <c r="AFG29" s="442"/>
      <c r="AFH29" s="442"/>
      <c r="AFI29" s="442"/>
      <c r="AFJ29" s="442"/>
      <c r="AFK29" s="442"/>
      <c r="AFL29" s="442"/>
      <c r="AFM29" s="442"/>
      <c r="AFN29" s="442"/>
      <c r="AFO29" s="442"/>
      <c r="AFP29" s="442"/>
      <c r="AFQ29" s="442"/>
      <c r="AFR29" s="442"/>
      <c r="AFS29" s="442"/>
      <c r="AFT29" s="442"/>
      <c r="AFU29" s="442"/>
      <c r="AFV29" s="442"/>
      <c r="AFW29" s="442"/>
      <c r="AFX29" s="442"/>
      <c r="AFY29" s="442"/>
      <c r="AFZ29" s="442"/>
      <c r="AGA29" s="442"/>
      <c r="AGB29" s="442"/>
      <c r="AGC29" s="442"/>
      <c r="AGD29" s="442"/>
      <c r="AGE29" s="442"/>
      <c r="AGF29" s="442"/>
      <c r="AGG29" s="442"/>
      <c r="AGH29" s="442"/>
      <c r="AGI29" s="442"/>
      <c r="AGJ29" s="442"/>
      <c r="AGK29" s="442"/>
      <c r="AGL29" s="442"/>
      <c r="AGM29" s="442"/>
      <c r="AGN29" s="442"/>
      <c r="AGO29" s="442"/>
      <c r="AGP29" s="442"/>
      <c r="AGQ29" s="442"/>
      <c r="AGR29" s="442"/>
      <c r="AGS29" s="442"/>
      <c r="AGT29" s="442"/>
      <c r="AGU29" s="442"/>
      <c r="AGV29" s="442"/>
      <c r="AGW29" s="442"/>
      <c r="AGX29" s="442"/>
      <c r="AGY29" s="442"/>
      <c r="AGZ29" s="442"/>
      <c r="AHA29" s="442"/>
      <c r="AHB29" s="442"/>
      <c r="AHC29" s="442"/>
      <c r="AHD29" s="442"/>
      <c r="AHE29" s="442"/>
      <c r="AHF29" s="442"/>
      <c r="AHG29" s="442"/>
      <c r="AHH29" s="442"/>
    </row>
    <row r="30" spans="1:892" s="471" customFormat="1" ht="21">
      <c r="A30" s="453" t="s">
        <v>353</v>
      </c>
      <c r="B30" s="469" t="s">
        <v>359</v>
      </c>
      <c r="C30" s="470" t="s">
        <v>360</v>
      </c>
      <c r="D30" s="329">
        <v>48</v>
      </c>
      <c r="E30" s="329">
        <v>48</v>
      </c>
      <c r="F30" s="329">
        <v>48</v>
      </c>
      <c r="G30" s="329">
        <v>48</v>
      </c>
      <c r="H30" s="329">
        <v>48</v>
      </c>
      <c r="I30" s="329">
        <v>48</v>
      </c>
      <c r="J30" s="329">
        <v>48</v>
      </c>
      <c r="K30" s="329">
        <v>48</v>
      </c>
      <c r="L30" s="329">
        <v>48</v>
      </c>
      <c r="M30" s="329">
        <v>48</v>
      </c>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442"/>
      <c r="IY30" s="442"/>
      <c r="IZ30" s="442"/>
      <c r="JA30" s="442"/>
      <c r="JB30" s="442"/>
      <c r="JC30" s="442"/>
      <c r="JD30" s="442"/>
      <c r="JE30" s="442"/>
      <c r="JF30" s="442"/>
      <c r="JG30" s="442"/>
      <c r="JH30" s="442"/>
      <c r="JI30" s="442"/>
      <c r="JJ30" s="442"/>
      <c r="JK30" s="442"/>
      <c r="JL30" s="442"/>
      <c r="JM30" s="442"/>
      <c r="JN30" s="442"/>
      <c r="JO30" s="442"/>
      <c r="JP30" s="442"/>
      <c r="JQ30" s="442"/>
      <c r="JR30" s="442"/>
      <c r="JS30" s="442"/>
      <c r="JT30" s="442"/>
      <c r="JU30" s="442"/>
      <c r="JV30" s="442"/>
      <c r="JW30" s="442"/>
      <c r="JX30" s="442"/>
      <c r="JY30" s="442"/>
      <c r="JZ30" s="442"/>
      <c r="KA30" s="442"/>
      <c r="KB30" s="442"/>
      <c r="KC30" s="442"/>
      <c r="KD30" s="442"/>
      <c r="KE30" s="442"/>
      <c r="KF30" s="442"/>
      <c r="KG30" s="442"/>
      <c r="KH30" s="442"/>
      <c r="KI30" s="442"/>
      <c r="KJ30" s="442"/>
      <c r="KK30" s="442"/>
      <c r="KL30" s="442"/>
      <c r="KM30" s="442"/>
      <c r="KN30" s="442"/>
      <c r="KO30" s="442"/>
      <c r="KP30" s="442"/>
      <c r="KQ30" s="442"/>
      <c r="KR30" s="442"/>
      <c r="KS30" s="442"/>
      <c r="KT30" s="442"/>
      <c r="KU30" s="442"/>
      <c r="KV30" s="442"/>
      <c r="KW30" s="442"/>
      <c r="KX30" s="442"/>
      <c r="KY30" s="442"/>
      <c r="KZ30" s="442"/>
      <c r="LA30" s="442"/>
      <c r="LB30" s="442"/>
      <c r="LC30" s="442"/>
      <c r="LD30" s="442"/>
      <c r="LE30" s="442"/>
      <c r="LF30" s="442"/>
      <c r="LG30" s="442"/>
      <c r="LH30" s="442"/>
      <c r="LI30" s="442"/>
      <c r="LJ30" s="442"/>
      <c r="LK30" s="442"/>
      <c r="LL30" s="442"/>
      <c r="LM30" s="442"/>
      <c r="LN30" s="442"/>
      <c r="LO30" s="442"/>
      <c r="LP30" s="442"/>
      <c r="LQ30" s="442"/>
      <c r="LR30" s="442"/>
      <c r="LS30" s="442"/>
      <c r="LT30" s="442"/>
      <c r="LU30" s="442"/>
      <c r="LV30" s="442"/>
      <c r="LW30" s="442"/>
      <c r="LX30" s="442"/>
      <c r="LY30" s="442"/>
      <c r="LZ30" s="442"/>
      <c r="MA30" s="442"/>
      <c r="MB30" s="442"/>
      <c r="MC30" s="442"/>
      <c r="MD30" s="442"/>
      <c r="ME30" s="442"/>
      <c r="MF30" s="442"/>
      <c r="MG30" s="442"/>
      <c r="MH30" s="442"/>
      <c r="MI30" s="442"/>
      <c r="MJ30" s="442"/>
      <c r="MK30" s="442"/>
      <c r="ML30" s="442"/>
      <c r="MM30" s="442"/>
      <c r="MN30" s="442"/>
      <c r="MO30" s="442"/>
      <c r="MP30" s="442"/>
      <c r="MQ30" s="442"/>
      <c r="MR30" s="442"/>
      <c r="MS30" s="442"/>
      <c r="MT30" s="442"/>
      <c r="MU30" s="442"/>
      <c r="MV30" s="442"/>
      <c r="MW30" s="442"/>
      <c r="MX30" s="442"/>
      <c r="MY30" s="442"/>
      <c r="MZ30" s="442"/>
      <c r="NA30" s="442"/>
      <c r="NB30" s="442"/>
      <c r="NC30" s="442"/>
      <c r="ND30" s="442"/>
      <c r="NE30" s="442"/>
      <c r="NF30" s="442"/>
      <c r="NG30" s="442"/>
      <c r="NH30" s="442"/>
      <c r="NI30" s="442"/>
      <c r="NJ30" s="442"/>
      <c r="NK30" s="442"/>
      <c r="NL30" s="442"/>
      <c r="NM30" s="442"/>
      <c r="NN30" s="442"/>
      <c r="NO30" s="442"/>
      <c r="NP30" s="442"/>
      <c r="NQ30" s="442"/>
      <c r="NR30" s="442"/>
      <c r="NS30" s="442"/>
      <c r="NT30" s="442"/>
      <c r="NU30" s="442"/>
      <c r="NV30" s="442"/>
      <c r="NW30" s="442"/>
      <c r="NX30" s="442"/>
      <c r="NY30" s="442"/>
      <c r="NZ30" s="442"/>
      <c r="OA30" s="442"/>
      <c r="OB30" s="442"/>
      <c r="OC30" s="442"/>
      <c r="OD30" s="442"/>
      <c r="OE30" s="442"/>
      <c r="OF30" s="442"/>
      <c r="OG30" s="442"/>
      <c r="OH30" s="442"/>
      <c r="OI30" s="442"/>
      <c r="OJ30" s="442"/>
      <c r="OK30" s="442"/>
      <c r="OL30" s="442"/>
      <c r="OM30" s="442"/>
      <c r="ON30" s="442"/>
      <c r="OO30" s="442"/>
      <c r="OP30" s="442"/>
      <c r="OQ30" s="442"/>
      <c r="OR30" s="442"/>
      <c r="OS30" s="442"/>
      <c r="OT30" s="442"/>
      <c r="OU30" s="442"/>
      <c r="OV30" s="442"/>
      <c r="OW30" s="442"/>
      <c r="OX30" s="442"/>
      <c r="OY30" s="442"/>
      <c r="OZ30" s="442"/>
      <c r="PA30" s="442"/>
      <c r="PB30" s="442"/>
      <c r="PC30" s="442"/>
      <c r="PD30" s="442"/>
      <c r="PE30" s="442"/>
      <c r="PF30" s="442"/>
      <c r="PG30" s="442"/>
      <c r="PH30" s="442"/>
      <c r="PI30" s="442"/>
      <c r="PJ30" s="442"/>
      <c r="PK30" s="442"/>
      <c r="PL30" s="442"/>
      <c r="PM30" s="442"/>
      <c r="PN30" s="442"/>
      <c r="PO30" s="442"/>
      <c r="PP30" s="442"/>
      <c r="PQ30" s="442"/>
      <c r="PR30" s="442"/>
      <c r="PS30" s="442"/>
      <c r="PT30" s="442"/>
      <c r="PU30" s="442"/>
      <c r="PV30" s="442"/>
      <c r="PW30" s="442"/>
      <c r="PX30" s="442"/>
      <c r="PY30" s="442"/>
      <c r="PZ30" s="442"/>
      <c r="QA30" s="442"/>
      <c r="QB30" s="442"/>
      <c r="QC30" s="442"/>
      <c r="QD30" s="442"/>
      <c r="QE30" s="442"/>
      <c r="QF30" s="442"/>
      <c r="QG30" s="442"/>
      <c r="QH30" s="442"/>
      <c r="QI30" s="442"/>
      <c r="QJ30" s="442"/>
      <c r="QK30" s="442"/>
      <c r="QL30" s="442"/>
      <c r="QM30" s="442"/>
      <c r="QN30" s="442"/>
      <c r="QO30" s="442"/>
      <c r="QP30" s="442"/>
      <c r="QQ30" s="442"/>
      <c r="QR30" s="442"/>
      <c r="QS30" s="442"/>
      <c r="QT30" s="442"/>
      <c r="QU30" s="442"/>
      <c r="QV30" s="442"/>
      <c r="QW30" s="442"/>
      <c r="QX30" s="442"/>
      <c r="QY30" s="442"/>
      <c r="QZ30" s="442"/>
      <c r="RA30" s="442"/>
      <c r="RB30" s="442"/>
      <c r="RC30" s="442"/>
      <c r="RD30" s="442"/>
      <c r="RE30" s="442"/>
      <c r="RF30" s="442"/>
      <c r="RG30" s="442"/>
      <c r="RH30" s="442"/>
      <c r="RI30" s="442"/>
      <c r="RJ30" s="442"/>
      <c r="RK30" s="442"/>
      <c r="RL30" s="442"/>
      <c r="RM30" s="442"/>
      <c r="RN30" s="442"/>
      <c r="RO30" s="442"/>
      <c r="RP30" s="442"/>
      <c r="RQ30" s="442"/>
      <c r="RR30" s="442"/>
      <c r="RS30" s="442"/>
      <c r="RT30" s="442"/>
      <c r="RU30" s="442"/>
      <c r="RV30" s="442"/>
      <c r="RW30" s="442"/>
      <c r="RX30" s="442"/>
      <c r="RY30" s="442"/>
      <c r="RZ30" s="442"/>
      <c r="SA30" s="442"/>
      <c r="SB30" s="442"/>
      <c r="SC30" s="442"/>
      <c r="SD30" s="442"/>
      <c r="SE30" s="442"/>
      <c r="SF30" s="442"/>
      <c r="SG30" s="442"/>
      <c r="SH30" s="442"/>
      <c r="SI30" s="442"/>
      <c r="SJ30" s="442"/>
      <c r="SK30" s="442"/>
      <c r="SL30" s="442"/>
      <c r="SM30" s="442"/>
      <c r="SN30" s="442"/>
      <c r="SO30" s="442"/>
      <c r="SP30" s="442"/>
      <c r="SQ30" s="442"/>
      <c r="SR30" s="442"/>
      <c r="SS30" s="442"/>
      <c r="ST30" s="442"/>
      <c r="SU30" s="442"/>
      <c r="SV30" s="442"/>
      <c r="SW30" s="442"/>
      <c r="SX30" s="442"/>
      <c r="SY30" s="442"/>
      <c r="SZ30" s="442"/>
      <c r="TA30" s="442"/>
      <c r="TB30" s="442"/>
      <c r="TC30" s="442"/>
      <c r="TD30" s="442"/>
      <c r="TE30" s="442"/>
      <c r="TF30" s="442"/>
      <c r="TG30" s="442"/>
      <c r="TH30" s="442"/>
      <c r="TI30" s="442"/>
      <c r="TJ30" s="442"/>
      <c r="TK30" s="442"/>
      <c r="TL30" s="442"/>
      <c r="TM30" s="442"/>
      <c r="TN30" s="442"/>
      <c r="TO30" s="442"/>
      <c r="TP30" s="442"/>
      <c r="TQ30" s="442"/>
      <c r="TR30" s="442"/>
      <c r="TS30" s="442"/>
      <c r="TT30" s="442"/>
      <c r="TU30" s="442"/>
      <c r="TV30" s="442"/>
      <c r="TW30" s="442"/>
      <c r="TX30" s="442"/>
      <c r="TY30" s="442"/>
      <c r="TZ30" s="442"/>
      <c r="UA30" s="442"/>
      <c r="UB30" s="442"/>
      <c r="UC30" s="442"/>
      <c r="UD30" s="442"/>
      <c r="UE30" s="442"/>
      <c r="UF30" s="442"/>
      <c r="UG30" s="442"/>
      <c r="UH30" s="442"/>
      <c r="UI30" s="442"/>
      <c r="UJ30" s="442"/>
      <c r="UK30" s="442"/>
      <c r="UL30" s="442"/>
      <c r="UM30" s="442"/>
      <c r="UN30" s="442"/>
      <c r="UO30" s="442"/>
      <c r="UP30" s="442"/>
      <c r="UQ30" s="442"/>
      <c r="UR30" s="442"/>
      <c r="US30" s="442"/>
      <c r="UT30" s="442"/>
      <c r="UU30" s="442"/>
      <c r="UV30" s="442"/>
      <c r="UW30" s="442"/>
      <c r="UX30" s="442"/>
      <c r="UY30" s="442"/>
      <c r="UZ30" s="442"/>
      <c r="VA30" s="442"/>
      <c r="VB30" s="442"/>
      <c r="VC30" s="442"/>
      <c r="VD30" s="442"/>
      <c r="VE30" s="442"/>
      <c r="VF30" s="442"/>
      <c r="VG30" s="442"/>
      <c r="VH30" s="442"/>
      <c r="VI30" s="442"/>
      <c r="VJ30" s="442"/>
      <c r="VK30" s="442"/>
      <c r="VL30" s="442"/>
      <c r="VM30" s="442"/>
      <c r="VN30" s="442"/>
      <c r="VO30" s="442"/>
      <c r="VP30" s="442"/>
      <c r="VQ30" s="442"/>
      <c r="VR30" s="442"/>
      <c r="VS30" s="442"/>
      <c r="VT30" s="442"/>
      <c r="VU30" s="442"/>
      <c r="VV30" s="442"/>
      <c r="VW30" s="442"/>
      <c r="VX30" s="442"/>
      <c r="VY30" s="442"/>
      <c r="VZ30" s="442"/>
      <c r="WA30" s="442"/>
      <c r="WB30" s="442"/>
      <c r="WC30" s="442"/>
      <c r="WD30" s="442"/>
      <c r="WE30" s="442"/>
      <c r="WF30" s="442"/>
      <c r="WG30" s="442"/>
      <c r="WH30" s="442"/>
      <c r="WI30" s="442"/>
      <c r="WJ30" s="442"/>
      <c r="WK30" s="442"/>
      <c r="WL30" s="442"/>
      <c r="WM30" s="442"/>
      <c r="WN30" s="442"/>
      <c r="WO30" s="442"/>
      <c r="WP30" s="442"/>
      <c r="WQ30" s="442"/>
      <c r="WR30" s="442"/>
      <c r="WS30" s="442"/>
      <c r="WT30" s="442"/>
      <c r="WU30" s="442"/>
      <c r="WV30" s="442"/>
      <c r="WW30" s="442"/>
      <c r="WX30" s="442"/>
      <c r="WY30" s="442"/>
      <c r="WZ30" s="442"/>
      <c r="XA30" s="442"/>
      <c r="XB30" s="442"/>
      <c r="XC30" s="442"/>
      <c r="XD30" s="442"/>
      <c r="XE30" s="442"/>
      <c r="XF30" s="442"/>
      <c r="XG30" s="442"/>
      <c r="XH30" s="442"/>
      <c r="XI30" s="442"/>
      <c r="XJ30" s="442"/>
      <c r="XK30" s="442"/>
      <c r="XL30" s="442"/>
      <c r="XM30" s="442"/>
      <c r="XN30" s="442"/>
      <c r="XO30" s="442"/>
      <c r="XP30" s="442"/>
      <c r="XQ30" s="442"/>
      <c r="XR30" s="442"/>
      <c r="XS30" s="442"/>
      <c r="XT30" s="442"/>
      <c r="XU30" s="442"/>
      <c r="XV30" s="442"/>
      <c r="XW30" s="442"/>
      <c r="XX30" s="442"/>
      <c r="XY30" s="442"/>
      <c r="XZ30" s="442"/>
      <c r="YA30" s="442"/>
      <c r="YB30" s="442"/>
      <c r="YC30" s="442"/>
      <c r="YD30" s="442"/>
      <c r="YE30" s="442"/>
      <c r="YF30" s="442"/>
      <c r="YG30" s="442"/>
      <c r="YH30" s="442"/>
      <c r="YI30" s="442"/>
      <c r="YJ30" s="442"/>
      <c r="YK30" s="442"/>
      <c r="YL30" s="442"/>
      <c r="YM30" s="442"/>
      <c r="YN30" s="442"/>
      <c r="YO30" s="442"/>
      <c r="YP30" s="442"/>
      <c r="YQ30" s="442"/>
      <c r="YR30" s="442"/>
      <c r="YS30" s="442"/>
      <c r="YT30" s="442"/>
      <c r="YU30" s="442"/>
      <c r="YV30" s="442"/>
      <c r="YW30" s="442"/>
      <c r="YX30" s="442"/>
      <c r="YY30" s="442"/>
      <c r="YZ30" s="442"/>
      <c r="ZA30" s="442"/>
      <c r="ZB30" s="442"/>
      <c r="ZC30" s="442"/>
      <c r="ZD30" s="442"/>
      <c r="ZE30" s="442"/>
      <c r="ZF30" s="442"/>
      <c r="ZG30" s="442"/>
      <c r="ZH30" s="442"/>
      <c r="ZI30" s="442"/>
      <c r="ZJ30" s="442"/>
      <c r="ZK30" s="442"/>
      <c r="ZL30" s="442"/>
      <c r="ZM30" s="442"/>
      <c r="ZN30" s="442"/>
      <c r="ZO30" s="442"/>
      <c r="ZP30" s="442"/>
      <c r="ZQ30" s="442"/>
      <c r="ZR30" s="442"/>
      <c r="ZS30" s="442"/>
      <c r="ZT30" s="442"/>
      <c r="ZU30" s="442"/>
      <c r="ZV30" s="442"/>
      <c r="ZW30" s="442"/>
      <c r="ZX30" s="442"/>
      <c r="ZY30" s="442"/>
      <c r="ZZ30" s="442"/>
      <c r="AAA30" s="442"/>
      <c r="AAB30" s="442"/>
      <c r="AAC30" s="442"/>
      <c r="AAD30" s="442"/>
      <c r="AAE30" s="442"/>
      <c r="AAF30" s="442"/>
      <c r="AAG30" s="442"/>
      <c r="AAH30" s="442"/>
      <c r="AAI30" s="442"/>
      <c r="AAJ30" s="442"/>
      <c r="AAK30" s="442"/>
      <c r="AAL30" s="442"/>
      <c r="AAM30" s="442"/>
      <c r="AAN30" s="442"/>
      <c r="AAO30" s="442"/>
      <c r="AAP30" s="442"/>
      <c r="AAQ30" s="442"/>
      <c r="AAR30" s="442"/>
      <c r="AAS30" s="442"/>
      <c r="AAT30" s="442"/>
      <c r="AAU30" s="442"/>
      <c r="AAV30" s="442"/>
      <c r="AAW30" s="442"/>
      <c r="AAX30" s="442"/>
      <c r="AAY30" s="442"/>
      <c r="AAZ30" s="442"/>
      <c r="ABA30" s="442"/>
      <c r="ABB30" s="442"/>
      <c r="ABC30" s="442"/>
      <c r="ABD30" s="442"/>
      <c r="ABE30" s="442"/>
      <c r="ABF30" s="442"/>
      <c r="ABG30" s="442"/>
      <c r="ABH30" s="442"/>
      <c r="ABI30" s="442"/>
      <c r="ABJ30" s="442"/>
      <c r="ABK30" s="442"/>
      <c r="ABL30" s="442"/>
      <c r="ABM30" s="442"/>
      <c r="ABN30" s="442"/>
      <c r="ABO30" s="442"/>
      <c r="ABP30" s="442"/>
      <c r="ABQ30" s="442"/>
      <c r="ABR30" s="442"/>
      <c r="ABS30" s="442"/>
      <c r="ABT30" s="442"/>
      <c r="ABU30" s="442"/>
      <c r="ABV30" s="442"/>
      <c r="ABW30" s="442"/>
      <c r="ABX30" s="442"/>
      <c r="ABY30" s="442"/>
      <c r="ABZ30" s="442"/>
      <c r="ACA30" s="442"/>
      <c r="ACB30" s="442"/>
      <c r="ACC30" s="442"/>
      <c r="ACD30" s="442"/>
      <c r="ACE30" s="442"/>
      <c r="ACF30" s="442"/>
      <c r="ACG30" s="442"/>
      <c r="ACH30" s="442"/>
      <c r="ACI30" s="442"/>
      <c r="ACJ30" s="442"/>
      <c r="ACK30" s="442"/>
      <c r="ACL30" s="442"/>
      <c r="ACM30" s="442"/>
      <c r="ACN30" s="442"/>
      <c r="ACO30" s="442"/>
      <c r="ACP30" s="442"/>
      <c r="ACQ30" s="442"/>
      <c r="ACR30" s="442"/>
      <c r="ACS30" s="442"/>
      <c r="ACT30" s="442"/>
      <c r="ACU30" s="442"/>
      <c r="ACV30" s="442"/>
      <c r="ACW30" s="442"/>
      <c r="ACX30" s="442"/>
      <c r="ACY30" s="442"/>
      <c r="ACZ30" s="442"/>
      <c r="ADA30" s="442"/>
      <c r="ADB30" s="442"/>
      <c r="ADC30" s="442"/>
      <c r="ADD30" s="442"/>
      <c r="ADE30" s="442"/>
      <c r="ADF30" s="442"/>
      <c r="ADG30" s="442"/>
      <c r="ADH30" s="442"/>
      <c r="ADI30" s="442"/>
      <c r="ADJ30" s="442"/>
      <c r="ADK30" s="442"/>
      <c r="ADL30" s="442"/>
      <c r="ADM30" s="442"/>
      <c r="ADN30" s="442"/>
      <c r="ADO30" s="442"/>
      <c r="ADP30" s="442"/>
      <c r="ADQ30" s="442"/>
      <c r="ADR30" s="442"/>
      <c r="ADS30" s="442"/>
      <c r="ADT30" s="442"/>
      <c r="ADU30" s="442"/>
      <c r="ADV30" s="442"/>
      <c r="ADW30" s="442"/>
      <c r="ADX30" s="442"/>
      <c r="ADY30" s="442"/>
      <c r="ADZ30" s="442"/>
      <c r="AEA30" s="442"/>
      <c r="AEB30" s="442"/>
      <c r="AEC30" s="442"/>
      <c r="AED30" s="442"/>
      <c r="AEE30" s="442"/>
      <c r="AEF30" s="442"/>
      <c r="AEG30" s="442"/>
      <c r="AEH30" s="442"/>
      <c r="AEI30" s="442"/>
      <c r="AEJ30" s="442"/>
      <c r="AEK30" s="442"/>
      <c r="AEL30" s="442"/>
      <c r="AEM30" s="442"/>
      <c r="AEN30" s="442"/>
      <c r="AEO30" s="442"/>
      <c r="AEP30" s="442"/>
      <c r="AEQ30" s="442"/>
      <c r="AER30" s="442"/>
      <c r="AES30" s="442"/>
      <c r="AET30" s="442"/>
      <c r="AEU30" s="442"/>
      <c r="AEV30" s="442"/>
      <c r="AEW30" s="442"/>
      <c r="AEX30" s="442"/>
      <c r="AEY30" s="442"/>
      <c r="AEZ30" s="442"/>
      <c r="AFA30" s="442"/>
      <c r="AFB30" s="442"/>
      <c r="AFC30" s="442"/>
      <c r="AFD30" s="442"/>
      <c r="AFE30" s="442"/>
      <c r="AFF30" s="442"/>
      <c r="AFG30" s="442"/>
      <c r="AFH30" s="442"/>
      <c r="AFI30" s="442"/>
      <c r="AFJ30" s="442"/>
      <c r="AFK30" s="442"/>
      <c r="AFL30" s="442"/>
      <c r="AFM30" s="442"/>
      <c r="AFN30" s="442"/>
      <c r="AFO30" s="442"/>
      <c r="AFP30" s="442"/>
      <c r="AFQ30" s="442"/>
      <c r="AFR30" s="442"/>
      <c r="AFS30" s="442"/>
      <c r="AFT30" s="442"/>
      <c r="AFU30" s="442"/>
      <c r="AFV30" s="442"/>
      <c r="AFW30" s="442"/>
      <c r="AFX30" s="442"/>
      <c r="AFY30" s="442"/>
      <c r="AFZ30" s="442"/>
      <c r="AGA30" s="442"/>
      <c r="AGB30" s="442"/>
      <c r="AGC30" s="442"/>
      <c r="AGD30" s="442"/>
      <c r="AGE30" s="442"/>
      <c r="AGF30" s="442"/>
      <c r="AGG30" s="442"/>
      <c r="AGH30" s="442"/>
      <c r="AGI30" s="442"/>
      <c r="AGJ30" s="442"/>
      <c r="AGK30" s="442"/>
      <c r="AGL30" s="442"/>
      <c r="AGM30" s="442"/>
      <c r="AGN30" s="442"/>
      <c r="AGO30" s="442"/>
      <c r="AGP30" s="442"/>
      <c r="AGQ30" s="442"/>
      <c r="AGR30" s="442"/>
      <c r="AGS30" s="442"/>
      <c r="AGT30" s="442"/>
      <c r="AGU30" s="442"/>
      <c r="AGV30" s="442"/>
      <c r="AGW30" s="442"/>
      <c r="AGX30" s="442"/>
      <c r="AGY30" s="442"/>
      <c r="AGZ30" s="442"/>
      <c r="AHA30" s="442"/>
      <c r="AHB30" s="442"/>
      <c r="AHC30" s="442"/>
      <c r="AHD30" s="442"/>
      <c r="AHE30" s="442"/>
      <c r="AHF30" s="442"/>
      <c r="AHG30" s="442"/>
      <c r="AHH30" s="442"/>
    </row>
    <row r="31" spans="1:892" s="471" customFormat="1" ht="17" thickBot="1">
      <c r="A31" s="453" t="s">
        <v>353</v>
      </c>
      <c r="B31" s="469" t="s">
        <v>361</v>
      </c>
      <c r="C31" s="472" t="s">
        <v>362</v>
      </c>
      <c r="D31" s="317">
        <v>600</v>
      </c>
      <c r="E31" s="317">
        <v>600</v>
      </c>
      <c r="F31" s="317">
        <v>600</v>
      </c>
      <c r="G31" s="317">
        <v>600</v>
      </c>
      <c r="H31" s="317">
        <v>600</v>
      </c>
      <c r="I31" s="317">
        <v>600</v>
      </c>
      <c r="J31" s="317">
        <v>600</v>
      </c>
      <c r="K31" s="317">
        <v>600</v>
      </c>
      <c r="L31" s="317">
        <v>600</v>
      </c>
      <c r="M31" s="317">
        <v>600</v>
      </c>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442"/>
      <c r="IY31" s="442"/>
      <c r="IZ31" s="442"/>
      <c r="JA31" s="442"/>
      <c r="JB31" s="442"/>
      <c r="JC31" s="442"/>
      <c r="JD31" s="442"/>
      <c r="JE31" s="442"/>
      <c r="JF31" s="442"/>
      <c r="JG31" s="442"/>
      <c r="JH31" s="442"/>
      <c r="JI31" s="442"/>
      <c r="JJ31" s="442"/>
      <c r="JK31" s="442"/>
      <c r="JL31" s="442"/>
      <c r="JM31" s="442"/>
      <c r="JN31" s="442"/>
      <c r="JO31" s="442"/>
      <c r="JP31" s="442"/>
      <c r="JQ31" s="442"/>
      <c r="JR31" s="442"/>
      <c r="JS31" s="442"/>
      <c r="JT31" s="442"/>
      <c r="JU31" s="442"/>
      <c r="JV31" s="442"/>
      <c r="JW31" s="442"/>
      <c r="JX31" s="442"/>
      <c r="JY31" s="442"/>
      <c r="JZ31" s="442"/>
      <c r="KA31" s="442"/>
      <c r="KB31" s="442"/>
      <c r="KC31" s="442"/>
      <c r="KD31" s="442"/>
      <c r="KE31" s="442"/>
      <c r="KF31" s="442"/>
      <c r="KG31" s="442"/>
      <c r="KH31" s="442"/>
      <c r="KI31" s="442"/>
      <c r="KJ31" s="442"/>
      <c r="KK31" s="442"/>
      <c r="KL31" s="442"/>
      <c r="KM31" s="442"/>
      <c r="KN31" s="442"/>
      <c r="KO31" s="442"/>
      <c r="KP31" s="442"/>
      <c r="KQ31" s="442"/>
      <c r="KR31" s="442"/>
      <c r="KS31" s="442"/>
      <c r="KT31" s="442"/>
      <c r="KU31" s="442"/>
      <c r="KV31" s="442"/>
      <c r="KW31" s="442"/>
      <c r="KX31" s="442"/>
      <c r="KY31" s="442"/>
      <c r="KZ31" s="442"/>
      <c r="LA31" s="442"/>
      <c r="LB31" s="442"/>
      <c r="LC31" s="442"/>
      <c r="LD31" s="442"/>
      <c r="LE31" s="442"/>
      <c r="LF31" s="442"/>
      <c r="LG31" s="442"/>
      <c r="LH31" s="442"/>
      <c r="LI31" s="442"/>
      <c r="LJ31" s="442"/>
      <c r="LK31" s="442"/>
      <c r="LL31" s="442"/>
      <c r="LM31" s="442"/>
      <c r="LN31" s="442"/>
      <c r="LO31" s="442"/>
      <c r="LP31" s="442"/>
      <c r="LQ31" s="442"/>
      <c r="LR31" s="442"/>
      <c r="LS31" s="442"/>
      <c r="LT31" s="442"/>
      <c r="LU31" s="442"/>
      <c r="LV31" s="442"/>
      <c r="LW31" s="442"/>
      <c r="LX31" s="442"/>
      <c r="LY31" s="442"/>
      <c r="LZ31" s="442"/>
      <c r="MA31" s="442"/>
      <c r="MB31" s="442"/>
      <c r="MC31" s="442"/>
      <c r="MD31" s="442"/>
      <c r="ME31" s="442"/>
      <c r="MF31" s="442"/>
      <c r="MG31" s="442"/>
      <c r="MH31" s="442"/>
      <c r="MI31" s="442"/>
      <c r="MJ31" s="442"/>
      <c r="MK31" s="442"/>
      <c r="ML31" s="442"/>
      <c r="MM31" s="442"/>
      <c r="MN31" s="442"/>
      <c r="MO31" s="442"/>
      <c r="MP31" s="442"/>
      <c r="MQ31" s="442"/>
      <c r="MR31" s="442"/>
      <c r="MS31" s="442"/>
      <c r="MT31" s="442"/>
      <c r="MU31" s="442"/>
      <c r="MV31" s="442"/>
      <c r="MW31" s="442"/>
      <c r="MX31" s="442"/>
      <c r="MY31" s="442"/>
      <c r="MZ31" s="442"/>
      <c r="NA31" s="442"/>
      <c r="NB31" s="442"/>
      <c r="NC31" s="442"/>
      <c r="ND31" s="442"/>
      <c r="NE31" s="442"/>
      <c r="NF31" s="442"/>
      <c r="NG31" s="442"/>
      <c r="NH31" s="442"/>
      <c r="NI31" s="442"/>
      <c r="NJ31" s="442"/>
      <c r="NK31" s="442"/>
      <c r="NL31" s="442"/>
      <c r="NM31" s="442"/>
      <c r="NN31" s="442"/>
      <c r="NO31" s="442"/>
      <c r="NP31" s="442"/>
      <c r="NQ31" s="442"/>
      <c r="NR31" s="442"/>
      <c r="NS31" s="442"/>
      <c r="NT31" s="442"/>
      <c r="NU31" s="442"/>
      <c r="NV31" s="442"/>
      <c r="NW31" s="442"/>
      <c r="NX31" s="442"/>
      <c r="NY31" s="442"/>
      <c r="NZ31" s="442"/>
      <c r="OA31" s="442"/>
      <c r="OB31" s="442"/>
      <c r="OC31" s="442"/>
      <c r="OD31" s="442"/>
      <c r="OE31" s="442"/>
      <c r="OF31" s="442"/>
      <c r="OG31" s="442"/>
      <c r="OH31" s="442"/>
      <c r="OI31" s="442"/>
      <c r="OJ31" s="442"/>
      <c r="OK31" s="442"/>
      <c r="OL31" s="442"/>
      <c r="OM31" s="442"/>
      <c r="ON31" s="442"/>
      <c r="OO31" s="442"/>
      <c r="OP31" s="442"/>
      <c r="OQ31" s="442"/>
      <c r="OR31" s="442"/>
      <c r="OS31" s="442"/>
      <c r="OT31" s="442"/>
      <c r="OU31" s="442"/>
      <c r="OV31" s="442"/>
      <c r="OW31" s="442"/>
      <c r="OX31" s="442"/>
      <c r="OY31" s="442"/>
      <c r="OZ31" s="442"/>
      <c r="PA31" s="442"/>
      <c r="PB31" s="442"/>
      <c r="PC31" s="442"/>
      <c r="PD31" s="442"/>
      <c r="PE31" s="442"/>
      <c r="PF31" s="442"/>
      <c r="PG31" s="442"/>
      <c r="PH31" s="442"/>
      <c r="PI31" s="442"/>
      <c r="PJ31" s="442"/>
      <c r="PK31" s="442"/>
      <c r="PL31" s="442"/>
      <c r="PM31" s="442"/>
      <c r="PN31" s="442"/>
      <c r="PO31" s="442"/>
      <c r="PP31" s="442"/>
      <c r="PQ31" s="442"/>
      <c r="PR31" s="442"/>
      <c r="PS31" s="442"/>
      <c r="PT31" s="442"/>
      <c r="PU31" s="442"/>
      <c r="PV31" s="442"/>
      <c r="PW31" s="442"/>
      <c r="PX31" s="442"/>
      <c r="PY31" s="442"/>
      <c r="PZ31" s="442"/>
      <c r="QA31" s="442"/>
      <c r="QB31" s="442"/>
      <c r="QC31" s="442"/>
      <c r="QD31" s="442"/>
      <c r="QE31" s="442"/>
      <c r="QF31" s="442"/>
      <c r="QG31" s="442"/>
      <c r="QH31" s="442"/>
      <c r="QI31" s="442"/>
      <c r="QJ31" s="442"/>
      <c r="QK31" s="442"/>
      <c r="QL31" s="442"/>
      <c r="QM31" s="442"/>
      <c r="QN31" s="442"/>
      <c r="QO31" s="442"/>
      <c r="QP31" s="442"/>
      <c r="QQ31" s="442"/>
      <c r="QR31" s="442"/>
      <c r="QS31" s="442"/>
      <c r="QT31" s="442"/>
      <c r="QU31" s="442"/>
      <c r="QV31" s="442"/>
      <c r="QW31" s="442"/>
      <c r="QX31" s="442"/>
      <c r="QY31" s="442"/>
      <c r="QZ31" s="442"/>
      <c r="RA31" s="442"/>
      <c r="RB31" s="442"/>
      <c r="RC31" s="442"/>
      <c r="RD31" s="442"/>
      <c r="RE31" s="442"/>
      <c r="RF31" s="442"/>
      <c r="RG31" s="442"/>
      <c r="RH31" s="442"/>
      <c r="RI31" s="442"/>
      <c r="RJ31" s="442"/>
      <c r="RK31" s="442"/>
      <c r="RL31" s="442"/>
      <c r="RM31" s="442"/>
      <c r="RN31" s="442"/>
      <c r="RO31" s="442"/>
      <c r="RP31" s="442"/>
      <c r="RQ31" s="442"/>
      <c r="RR31" s="442"/>
      <c r="RS31" s="442"/>
      <c r="RT31" s="442"/>
      <c r="RU31" s="442"/>
      <c r="RV31" s="442"/>
      <c r="RW31" s="442"/>
      <c r="RX31" s="442"/>
      <c r="RY31" s="442"/>
      <c r="RZ31" s="442"/>
      <c r="SA31" s="442"/>
      <c r="SB31" s="442"/>
      <c r="SC31" s="442"/>
      <c r="SD31" s="442"/>
      <c r="SE31" s="442"/>
      <c r="SF31" s="442"/>
      <c r="SG31" s="442"/>
      <c r="SH31" s="442"/>
      <c r="SI31" s="442"/>
      <c r="SJ31" s="442"/>
      <c r="SK31" s="442"/>
      <c r="SL31" s="442"/>
      <c r="SM31" s="442"/>
      <c r="SN31" s="442"/>
      <c r="SO31" s="442"/>
      <c r="SP31" s="442"/>
      <c r="SQ31" s="442"/>
      <c r="SR31" s="442"/>
      <c r="SS31" s="442"/>
      <c r="ST31" s="442"/>
      <c r="SU31" s="442"/>
      <c r="SV31" s="442"/>
      <c r="SW31" s="442"/>
      <c r="SX31" s="442"/>
      <c r="SY31" s="442"/>
      <c r="SZ31" s="442"/>
      <c r="TA31" s="442"/>
      <c r="TB31" s="442"/>
      <c r="TC31" s="442"/>
      <c r="TD31" s="442"/>
      <c r="TE31" s="442"/>
      <c r="TF31" s="442"/>
      <c r="TG31" s="442"/>
      <c r="TH31" s="442"/>
      <c r="TI31" s="442"/>
      <c r="TJ31" s="442"/>
      <c r="TK31" s="442"/>
      <c r="TL31" s="442"/>
      <c r="TM31" s="442"/>
      <c r="TN31" s="442"/>
      <c r="TO31" s="442"/>
      <c r="TP31" s="442"/>
      <c r="TQ31" s="442"/>
      <c r="TR31" s="442"/>
      <c r="TS31" s="442"/>
      <c r="TT31" s="442"/>
      <c r="TU31" s="442"/>
      <c r="TV31" s="442"/>
      <c r="TW31" s="442"/>
      <c r="TX31" s="442"/>
      <c r="TY31" s="442"/>
      <c r="TZ31" s="442"/>
      <c r="UA31" s="442"/>
      <c r="UB31" s="442"/>
      <c r="UC31" s="442"/>
      <c r="UD31" s="442"/>
      <c r="UE31" s="442"/>
      <c r="UF31" s="442"/>
      <c r="UG31" s="442"/>
      <c r="UH31" s="442"/>
      <c r="UI31" s="442"/>
      <c r="UJ31" s="442"/>
      <c r="UK31" s="442"/>
      <c r="UL31" s="442"/>
      <c r="UM31" s="442"/>
      <c r="UN31" s="442"/>
      <c r="UO31" s="442"/>
      <c r="UP31" s="442"/>
      <c r="UQ31" s="442"/>
      <c r="UR31" s="442"/>
      <c r="US31" s="442"/>
      <c r="UT31" s="442"/>
      <c r="UU31" s="442"/>
      <c r="UV31" s="442"/>
      <c r="UW31" s="442"/>
      <c r="UX31" s="442"/>
      <c r="UY31" s="442"/>
      <c r="UZ31" s="442"/>
      <c r="VA31" s="442"/>
      <c r="VB31" s="442"/>
      <c r="VC31" s="442"/>
      <c r="VD31" s="442"/>
      <c r="VE31" s="442"/>
      <c r="VF31" s="442"/>
      <c r="VG31" s="442"/>
      <c r="VH31" s="442"/>
      <c r="VI31" s="442"/>
      <c r="VJ31" s="442"/>
      <c r="VK31" s="442"/>
      <c r="VL31" s="442"/>
      <c r="VM31" s="442"/>
      <c r="VN31" s="442"/>
      <c r="VO31" s="442"/>
      <c r="VP31" s="442"/>
      <c r="VQ31" s="442"/>
      <c r="VR31" s="442"/>
      <c r="VS31" s="442"/>
      <c r="VT31" s="442"/>
      <c r="VU31" s="442"/>
      <c r="VV31" s="442"/>
      <c r="VW31" s="442"/>
      <c r="VX31" s="442"/>
      <c r="VY31" s="442"/>
      <c r="VZ31" s="442"/>
      <c r="WA31" s="442"/>
      <c r="WB31" s="442"/>
      <c r="WC31" s="442"/>
      <c r="WD31" s="442"/>
      <c r="WE31" s="442"/>
      <c r="WF31" s="442"/>
      <c r="WG31" s="442"/>
      <c r="WH31" s="442"/>
      <c r="WI31" s="442"/>
      <c r="WJ31" s="442"/>
      <c r="WK31" s="442"/>
      <c r="WL31" s="442"/>
      <c r="WM31" s="442"/>
      <c r="WN31" s="442"/>
      <c r="WO31" s="442"/>
      <c r="WP31" s="442"/>
      <c r="WQ31" s="442"/>
      <c r="WR31" s="442"/>
      <c r="WS31" s="442"/>
      <c r="WT31" s="442"/>
      <c r="WU31" s="442"/>
      <c r="WV31" s="442"/>
      <c r="WW31" s="442"/>
      <c r="WX31" s="442"/>
      <c r="WY31" s="442"/>
      <c r="WZ31" s="442"/>
      <c r="XA31" s="442"/>
      <c r="XB31" s="442"/>
      <c r="XC31" s="442"/>
      <c r="XD31" s="442"/>
      <c r="XE31" s="442"/>
      <c r="XF31" s="442"/>
      <c r="XG31" s="442"/>
      <c r="XH31" s="442"/>
      <c r="XI31" s="442"/>
      <c r="XJ31" s="442"/>
      <c r="XK31" s="442"/>
      <c r="XL31" s="442"/>
      <c r="XM31" s="442"/>
      <c r="XN31" s="442"/>
      <c r="XO31" s="442"/>
      <c r="XP31" s="442"/>
      <c r="XQ31" s="442"/>
      <c r="XR31" s="442"/>
      <c r="XS31" s="442"/>
      <c r="XT31" s="442"/>
      <c r="XU31" s="442"/>
      <c r="XV31" s="442"/>
      <c r="XW31" s="442"/>
      <c r="XX31" s="442"/>
      <c r="XY31" s="442"/>
      <c r="XZ31" s="442"/>
      <c r="YA31" s="442"/>
      <c r="YB31" s="442"/>
      <c r="YC31" s="442"/>
      <c r="YD31" s="442"/>
      <c r="YE31" s="442"/>
      <c r="YF31" s="442"/>
      <c r="YG31" s="442"/>
      <c r="YH31" s="442"/>
      <c r="YI31" s="442"/>
      <c r="YJ31" s="442"/>
      <c r="YK31" s="442"/>
      <c r="YL31" s="442"/>
      <c r="YM31" s="442"/>
      <c r="YN31" s="442"/>
      <c r="YO31" s="442"/>
      <c r="YP31" s="442"/>
      <c r="YQ31" s="442"/>
      <c r="YR31" s="442"/>
      <c r="YS31" s="442"/>
      <c r="YT31" s="442"/>
      <c r="YU31" s="442"/>
      <c r="YV31" s="442"/>
      <c r="YW31" s="442"/>
      <c r="YX31" s="442"/>
      <c r="YY31" s="442"/>
      <c r="YZ31" s="442"/>
      <c r="ZA31" s="442"/>
      <c r="ZB31" s="442"/>
      <c r="ZC31" s="442"/>
      <c r="ZD31" s="442"/>
      <c r="ZE31" s="442"/>
      <c r="ZF31" s="442"/>
      <c r="ZG31" s="442"/>
      <c r="ZH31" s="442"/>
      <c r="ZI31" s="442"/>
      <c r="ZJ31" s="442"/>
      <c r="ZK31" s="442"/>
      <c r="ZL31" s="442"/>
      <c r="ZM31" s="442"/>
      <c r="ZN31" s="442"/>
      <c r="ZO31" s="442"/>
      <c r="ZP31" s="442"/>
      <c r="ZQ31" s="442"/>
      <c r="ZR31" s="442"/>
      <c r="ZS31" s="442"/>
      <c r="ZT31" s="442"/>
      <c r="ZU31" s="442"/>
      <c r="ZV31" s="442"/>
      <c r="ZW31" s="442"/>
      <c r="ZX31" s="442"/>
      <c r="ZY31" s="442"/>
      <c r="ZZ31" s="442"/>
      <c r="AAA31" s="442"/>
      <c r="AAB31" s="442"/>
      <c r="AAC31" s="442"/>
      <c r="AAD31" s="442"/>
      <c r="AAE31" s="442"/>
      <c r="AAF31" s="442"/>
      <c r="AAG31" s="442"/>
      <c r="AAH31" s="442"/>
      <c r="AAI31" s="442"/>
      <c r="AAJ31" s="442"/>
      <c r="AAK31" s="442"/>
      <c r="AAL31" s="442"/>
      <c r="AAM31" s="442"/>
      <c r="AAN31" s="442"/>
      <c r="AAO31" s="442"/>
      <c r="AAP31" s="442"/>
      <c r="AAQ31" s="442"/>
      <c r="AAR31" s="442"/>
      <c r="AAS31" s="442"/>
      <c r="AAT31" s="442"/>
      <c r="AAU31" s="442"/>
      <c r="AAV31" s="442"/>
      <c r="AAW31" s="442"/>
      <c r="AAX31" s="442"/>
      <c r="AAY31" s="442"/>
      <c r="AAZ31" s="442"/>
      <c r="ABA31" s="442"/>
      <c r="ABB31" s="442"/>
      <c r="ABC31" s="442"/>
      <c r="ABD31" s="442"/>
      <c r="ABE31" s="442"/>
      <c r="ABF31" s="442"/>
      <c r="ABG31" s="442"/>
      <c r="ABH31" s="442"/>
      <c r="ABI31" s="442"/>
      <c r="ABJ31" s="442"/>
      <c r="ABK31" s="442"/>
      <c r="ABL31" s="442"/>
      <c r="ABM31" s="442"/>
      <c r="ABN31" s="442"/>
      <c r="ABO31" s="442"/>
      <c r="ABP31" s="442"/>
      <c r="ABQ31" s="442"/>
      <c r="ABR31" s="442"/>
      <c r="ABS31" s="442"/>
      <c r="ABT31" s="442"/>
      <c r="ABU31" s="442"/>
      <c r="ABV31" s="442"/>
      <c r="ABW31" s="442"/>
      <c r="ABX31" s="442"/>
      <c r="ABY31" s="442"/>
      <c r="ABZ31" s="442"/>
      <c r="ACA31" s="442"/>
      <c r="ACB31" s="442"/>
      <c r="ACC31" s="442"/>
      <c r="ACD31" s="442"/>
      <c r="ACE31" s="442"/>
      <c r="ACF31" s="442"/>
      <c r="ACG31" s="442"/>
      <c r="ACH31" s="442"/>
      <c r="ACI31" s="442"/>
      <c r="ACJ31" s="442"/>
      <c r="ACK31" s="442"/>
      <c r="ACL31" s="442"/>
      <c r="ACM31" s="442"/>
      <c r="ACN31" s="442"/>
      <c r="ACO31" s="442"/>
      <c r="ACP31" s="442"/>
      <c r="ACQ31" s="442"/>
      <c r="ACR31" s="442"/>
      <c r="ACS31" s="442"/>
      <c r="ACT31" s="442"/>
      <c r="ACU31" s="442"/>
      <c r="ACV31" s="442"/>
      <c r="ACW31" s="442"/>
      <c r="ACX31" s="442"/>
      <c r="ACY31" s="442"/>
      <c r="ACZ31" s="442"/>
      <c r="ADA31" s="442"/>
      <c r="ADB31" s="442"/>
      <c r="ADC31" s="442"/>
      <c r="ADD31" s="442"/>
      <c r="ADE31" s="442"/>
      <c r="ADF31" s="442"/>
      <c r="ADG31" s="442"/>
      <c r="ADH31" s="442"/>
      <c r="ADI31" s="442"/>
      <c r="ADJ31" s="442"/>
      <c r="ADK31" s="442"/>
      <c r="ADL31" s="442"/>
      <c r="ADM31" s="442"/>
      <c r="ADN31" s="442"/>
      <c r="ADO31" s="442"/>
      <c r="ADP31" s="442"/>
      <c r="ADQ31" s="442"/>
      <c r="ADR31" s="442"/>
      <c r="ADS31" s="442"/>
      <c r="ADT31" s="442"/>
      <c r="ADU31" s="442"/>
      <c r="ADV31" s="442"/>
      <c r="ADW31" s="442"/>
      <c r="ADX31" s="442"/>
      <c r="ADY31" s="442"/>
      <c r="ADZ31" s="442"/>
      <c r="AEA31" s="442"/>
      <c r="AEB31" s="442"/>
      <c r="AEC31" s="442"/>
      <c r="AED31" s="442"/>
      <c r="AEE31" s="442"/>
      <c r="AEF31" s="442"/>
      <c r="AEG31" s="442"/>
      <c r="AEH31" s="442"/>
      <c r="AEI31" s="442"/>
      <c r="AEJ31" s="442"/>
      <c r="AEK31" s="442"/>
      <c r="AEL31" s="442"/>
      <c r="AEM31" s="442"/>
      <c r="AEN31" s="442"/>
      <c r="AEO31" s="442"/>
      <c r="AEP31" s="442"/>
      <c r="AEQ31" s="442"/>
      <c r="AER31" s="442"/>
      <c r="AES31" s="442"/>
      <c r="AET31" s="442"/>
      <c r="AEU31" s="442"/>
      <c r="AEV31" s="442"/>
      <c r="AEW31" s="442"/>
      <c r="AEX31" s="442"/>
      <c r="AEY31" s="442"/>
      <c r="AEZ31" s="442"/>
      <c r="AFA31" s="442"/>
      <c r="AFB31" s="442"/>
      <c r="AFC31" s="442"/>
      <c r="AFD31" s="442"/>
      <c r="AFE31" s="442"/>
      <c r="AFF31" s="442"/>
      <c r="AFG31" s="442"/>
      <c r="AFH31" s="442"/>
      <c r="AFI31" s="442"/>
      <c r="AFJ31" s="442"/>
      <c r="AFK31" s="442"/>
      <c r="AFL31" s="442"/>
      <c r="AFM31" s="442"/>
      <c r="AFN31" s="442"/>
      <c r="AFO31" s="442"/>
      <c r="AFP31" s="442"/>
      <c r="AFQ31" s="442"/>
      <c r="AFR31" s="442"/>
      <c r="AFS31" s="442"/>
      <c r="AFT31" s="442"/>
      <c r="AFU31" s="442"/>
      <c r="AFV31" s="442"/>
      <c r="AFW31" s="442"/>
      <c r="AFX31" s="442"/>
      <c r="AFY31" s="442"/>
      <c r="AFZ31" s="442"/>
      <c r="AGA31" s="442"/>
      <c r="AGB31" s="442"/>
      <c r="AGC31" s="442"/>
      <c r="AGD31" s="442"/>
      <c r="AGE31" s="442"/>
      <c r="AGF31" s="442"/>
      <c r="AGG31" s="442"/>
      <c r="AGH31" s="442"/>
      <c r="AGI31" s="442"/>
      <c r="AGJ31" s="442"/>
      <c r="AGK31" s="442"/>
      <c r="AGL31" s="442"/>
      <c r="AGM31" s="442"/>
      <c r="AGN31" s="442"/>
      <c r="AGO31" s="442"/>
      <c r="AGP31" s="442"/>
      <c r="AGQ31" s="442"/>
      <c r="AGR31" s="442"/>
      <c r="AGS31" s="442"/>
      <c r="AGT31" s="442"/>
      <c r="AGU31" s="442"/>
      <c r="AGV31" s="442"/>
      <c r="AGW31" s="442"/>
      <c r="AGX31" s="442"/>
      <c r="AGY31" s="442"/>
      <c r="AGZ31" s="442"/>
      <c r="AHA31" s="442"/>
      <c r="AHB31" s="442"/>
      <c r="AHC31" s="442"/>
      <c r="AHD31" s="442"/>
      <c r="AHE31" s="442"/>
      <c r="AHF31" s="442"/>
      <c r="AHG31" s="442"/>
      <c r="AHH31" s="442"/>
    </row>
    <row r="32" spans="1:892" s="471" customFormat="1" ht="17" customHeight="1" thickBot="1">
      <c r="A32" s="458"/>
      <c r="B32" s="469"/>
      <c r="C32" s="473"/>
      <c r="D32" s="75"/>
      <c r="E32" s="75"/>
      <c r="F32" s="75"/>
      <c r="G32" s="75"/>
      <c r="H32" s="75"/>
      <c r="I32" s="75"/>
      <c r="J32" s="75"/>
      <c r="K32" s="75"/>
      <c r="L32" s="75"/>
      <c r="M32" s="75"/>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442"/>
      <c r="IY32" s="442"/>
      <c r="IZ32" s="442"/>
      <c r="JA32" s="442"/>
      <c r="JB32" s="442"/>
      <c r="JC32" s="442"/>
      <c r="JD32" s="442"/>
      <c r="JE32" s="442"/>
      <c r="JF32" s="442"/>
      <c r="JG32" s="442"/>
      <c r="JH32" s="442"/>
      <c r="JI32" s="442"/>
      <c r="JJ32" s="442"/>
      <c r="JK32" s="442"/>
      <c r="JL32" s="442"/>
      <c r="JM32" s="442"/>
      <c r="JN32" s="442"/>
      <c r="JO32" s="442"/>
      <c r="JP32" s="442"/>
      <c r="JQ32" s="442"/>
      <c r="JR32" s="442"/>
      <c r="JS32" s="442"/>
      <c r="JT32" s="442"/>
      <c r="JU32" s="442"/>
      <c r="JV32" s="442"/>
      <c r="JW32" s="442"/>
      <c r="JX32" s="442"/>
      <c r="JY32" s="442"/>
      <c r="JZ32" s="442"/>
      <c r="KA32" s="442"/>
      <c r="KB32" s="442"/>
      <c r="KC32" s="442"/>
      <c r="KD32" s="442"/>
      <c r="KE32" s="442"/>
      <c r="KF32" s="442"/>
      <c r="KG32" s="442"/>
      <c r="KH32" s="442"/>
      <c r="KI32" s="442"/>
      <c r="KJ32" s="442"/>
      <c r="KK32" s="442"/>
      <c r="KL32" s="442"/>
      <c r="KM32" s="442"/>
      <c r="KN32" s="442"/>
      <c r="KO32" s="442"/>
      <c r="KP32" s="442"/>
      <c r="KQ32" s="442"/>
      <c r="KR32" s="442"/>
      <c r="KS32" s="442"/>
      <c r="KT32" s="442"/>
      <c r="KU32" s="442"/>
      <c r="KV32" s="442"/>
      <c r="KW32" s="442"/>
      <c r="KX32" s="442"/>
      <c r="KY32" s="442"/>
      <c r="KZ32" s="442"/>
      <c r="LA32" s="442"/>
      <c r="LB32" s="442"/>
      <c r="LC32" s="442"/>
      <c r="LD32" s="442"/>
      <c r="LE32" s="442"/>
      <c r="LF32" s="442"/>
      <c r="LG32" s="442"/>
      <c r="LH32" s="442"/>
      <c r="LI32" s="442"/>
      <c r="LJ32" s="442"/>
      <c r="LK32" s="442"/>
      <c r="LL32" s="442"/>
      <c r="LM32" s="442"/>
      <c r="LN32" s="442"/>
      <c r="LO32" s="442"/>
      <c r="LP32" s="442"/>
      <c r="LQ32" s="442"/>
      <c r="LR32" s="442"/>
      <c r="LS32" s="442"/>
      <c r="LT32" s="442"/>
      <c r="LU32" s="442"/>
      <c r="LV32" s="442"/>
      <c r="LW32" s="442"/>
      <c r="LX32" s="442"/>
      <c r="LY32" s="442"/>
      <c r="LZ32" s="442"/>
      <c r="MA32" s="442"/>
      <c r="MB32" s="442"/>
      <c r="MC32" s="442"/>
      <c r="MD32" s="442"/>
      <c r="ME32" s="442"/>
      <c r="MF32" s="442"/>
      <c r="MG32" s="442"/>
      <c r="MH32" s="442"/>
      <c r="MI32" s="442"/>
      <c r="MJ32" s="442"/>
      <c r="MK32" s="442"/>
      <c r="ML32" s="442"/>
      <c r="MM32" s="442"/>
      <c r="MN32" s="442"/>
      <c r="MO32" s="442"/>
      <c r="MP32" s="442"/>
      <c r="MQ32" s="442"/>
      <c r="MR32" s="442"/>
      <c r="MS32" s="442"/>
      <c r="MT32" s="442"/>
      <c r="MU32" s="442"/>
      <c r="MV32" s="442"/>
      <c r="MW32" s="442"/>
      <c r="MX32" s="442"/>
      <c r="MY32" s="442"/>
      <c r="MZ32" s="442"/>
      <c r="NA32" s="442"/>
      <c r="NB32" s="442"/>
      <c r="NC32" s="442"/>
      <c r="ND32" s="442"/>
      <c r="NE32" s="442"/>
      <c r="NF32" s="442"/>
      <c r="NG32" s="442"/>
      <c r="NH32" s="442"/>
      <c r="NI32" s="442"/>
      <c r="NJ32" s="442"/>
      <c r="NK32" s="442"/>
      <c r="NL32" s="442"/>
      <c r="NM32" s="442"/>
      <c r="NN32" s="442"/>
      <c r="NO32" s="442"/>
      <c r="NP32" s="442"/>
      <c r="NQ32" s="442"/>
      <c r="NR32" s="442"/>
      <c r="NS32" s="442"/>
      <c r="NT32" s="442"/>
      <c r="NU32" s="442"/>
      <c r="NV32" s="442"/>
      <c r="NW32" s="442"/>
      <c r="NX32" s="442"/>
      <c r="NY32" s="442"/>
      <c r="NZ32" s="442"/>
      <c r="OA32" s="442"/>
      <c r="OB32" s="442"/>
      <c r="OC32" s="442"/>
      <c r="OD32" s="442"/>
      <c r="OE32" s="442"/>
      <c r="OF32" s="442"/>
      <c r="OG32" s="442"/>
      <c r="OH32" s="442"/>
      <c r="OI32" s="442"/>
      <c r="OJ32" s="442"/>
      <c r="OK32" s="442"/>
      <c r="OL32" s="442"/>
      <c r="OM32" s="442"/>
      <c r="ON32" s="442"/>
      <c r="OO32" s="442"/>
      <c r="OP32" s="442"/>
      <c r="OQ32" s="442"/>
      <c r="OR32" s="442"/>
      <c r="OS32" s="442"/>
      <c r="OT32" s="442"/>
      <c r="OU32" s="442"/>
      <c r="OV32" s="442"/>
      <c r="OW32" s="442"/>
      <c r="OX32" s="442"/>
      <c r="OY32" s="442"/>
      <c r="OZ32" s="442"/>
      <c r="PA32" s="442"/>
      <c r="PB32" s="442"/>
      <c r="PC32" s="442"/>
      <c r="PD32" s="442"/>
      <c r="PE32" s="442"/>
      <c r="PF32" s="442"/>
      <c r="PG32" s="442"/>
      <c r="PH32" s="442"/>
      <c r="PI32" s="442"/>
      <c r="PJ32" s="442"/>
      <c r="PK32" s="442"/>
      <c r="PL32" s="442"/>
      <c r="PM32" s="442"/>
      <c r="PN32" s="442"/>
      <c r="PO32" s="442"/>
      <c r="PP32" s="442"/>
      <c r="PQ32" s="442"/>
      <c r="PR32" s="442"/>
      <c r="PS32" s="442"/>
      <c r="PT32" s="442"/>
      <c r="PU32" s="442"/>
      <c r="PV32" s="442"/>
      <c r="PW32" s="442"/>
      <c r="PX32" s="442"/>
      <c r="PY32" s="442"/>
      <c r="PZ32" s="442"/>
      <c r="QA32" s="442"/>
      <c r="QB32" s="442"/>
      <c r="QC32" s="442"/>
      <c r="QD32" s="442"/>
      <c r="QE32" s="442"/>
      <c r="QF32" s="442"/>
      <c r="QG32" s="442"/>
      <c r="QH32" s="442"/>
      <c r="QI32" s="442"/>
      <c r="QJ32" s="442"/>
      <c r="QK32" s="442"/>
      <c r="QL32" s="442"/>
      <c r="QM32" s="442"/>
      <c r="QN32" s="442"/>
      <c r="QO32" s="442"/>
      <c r="QP32" s="442"/>
      <c r="QQ32" s="442"/>
      <c r="QR32" s="442"/>
      <c r="QS32" s="442"/>
      <c r="QT32" s="442"/>
      <c r="QU32" s="442"/>
      <c r="QV32" s="442"/>
      <c r="QW32" s="442"/>
      <c r="QX32" s="442"/>
      <c r="QY32" s="442"/>
      <c r="QZ32" s="442"/>
      <c r="RA32" s="442"/>
      <c r="RB32" s="442"/>
      <c r="RC32" s="442"/>
      <c r="RD32" s="442"/>
      <c r="RE32" s="442"/>
      <c r="RF32" s="442"/>
      <c r="RG32" s="442"/>
      <c r="RH32" s="442"/>
      <c r="RI32" s="442"/>
      <c r="RJ32" s="442"/>
      <c r="RK32" s="442"/>
      <c r="RL32" s="442"/>
      <c r="RM32" s="442"/>
      <c r="RN32" s="442"/>
      <c r="RO32" s="442"/>
      <c r="RP32" s="442"/>
      <c r="RQ32" s="442"/>
      <c r="RR32" s="442"/>
      <c r="RS32" s="442"/>
      <c r="RT32" s="442"/>
      <c r="RU32" s="442"/>
      <c r="RV32" s="442"/>
      <c r="RW32" s="442"/>
      <c r="RX32" s="442"/>
      <c r="RY32" s="442"/>
      <c r="RZ32" s="442"/>
      <c r="SA32" s="442"/>
      <c r="SB32" s="442"/>
      <c r="SC32" s="442"/>
      <c r="SD32" s="442"/>
      <c r="SE32" s="442"/>
      <c r="SF32" s="442"/>
      <c r="SG32" s="442"/>
      <c r="SH32" s="442"/>
      <c r="SI32" s="442"/>
      <c r="SJ32" s="442"/>
      <c r="SK32" s="442"/>
      <c r="SL32" s="442"/>
      <c r="SM32" s="442"/>
      <c r="SN32" s="442"/>
      <c r="SO32" s="442"/>
      <c r="SP32" s="442"/>
      <c r="SQ32" s="442"/>
      <c r="SR32" s="442"/>
      <c r="SS32" s="442"/>
      <c r="ST32" s="442"/>
      <c r="SU32" s="442"/>
      <c r="SV32" s="442"/>
      <c r="SW32" s="442"/>
      <c r="SX32" s="442"/>
      <c r="SY32" s="442"/>
      <c r="SZ32" s="442"/>
      <c r="TA32" s="442"/>
      <c r="TB32" s="442"/>
      <c r="TC32" s="442"/>
      <c r="TD32" s="442"/>
      <c r="TE32" s="442"/>
      <c r="TF32" s="442"/>
      <c r="TG32" s="442"/>
      <c r="TH32" s="442"/>
      <c r="TI32" s="442"/>
      <c r="TJ32" s="442"/>
      <c r="TK32" s="442"/>
      <c r="TL32" s="442"/>
      <c r="TM32" s="442"/>
      <c r="TN32" s="442"/>
      <c r="TO32" s="442"/>
      <c r="TP32" s="442"/>
      <c r="TQ32" s="442"/>
      <c r="TR32" s="442"/>
      <c r="TS32" s="442"/>
      <c r="TT32" s="442"/>
      <c r="TU32" s="442"/>
      <c r="TV32" s="442"/>
      <c r="TW32" s="442"/>
      <c r="TX32" s="442"/>
      <c r="TY32" s="442"/>
      <c r="TZ32" s="442"/>
      <c r="UA32" s="442"/>
      <c r="UB32" s="442"/>
      <c r="UC32" s="442"/>
      <c r="UD32" s="442"/>
      <c r="UE32" s="442"/>
      <c r="UF32" s="442"/>
      <c r="UG32" s="442"/>
      <c r="UH32" s="442"/>
      <c r="UI32" s="442"/>
      <c r="UJ32" s="442"/>
      <c r="UK32" s="442"/>
      <c r="UL32" s="442"/>
      <c r="UM32" s="442"/>
      <c r="UN32" s="442"/>
      <c r="UO32" s="442"/>
      <c r="UP32" s="442"/>
      <c r="UQ32" s="442"/>
      <c r="UR32" s="442"/>
      <c r="US32" s="442"/>
      <c r="UT32" s="442"/>
      <c r="UU32" s="442"/>
      <c r="UV32" s="442"/>
      <c r="UW32" s="442"/>
      <c r="UX32" s="442"/>
      <c r="UY32" s="442"/>
      <c r="UZ32" s="442"/>
      <c r="VA32" s="442"/>
      <c r="VB32" s="442"/>
      <c r="VC32" s="442"/>
      <c r="VD32" s="442"/>
      <c r="VE32" s="442"/>
      <c r="VF32" s="442"/>
      <c r="VG32" s="442"/>
      <c r="VH32" s="442"/>
      <c r="VI32" s="442"/>
      <c r="VJ32" s="442"/>
      <c r="VK32" s="442"/>
      <c r="VL32" s="442"/>
      <c r="VM32" s="442"/>
      <c r="VN32" s="442"/>
      <c r="VO32" s="442"/>
      <c r="VP32" s="442"/>
      <c r="VQ32" s="442"/>
      <c r="VR32" s="442"/>
      <c r="VS32" s="442"/>
      <c r="VT32" s="442"/>
      <c r="VU32" s="442"/>
      <c r="VV32" s="442"/>
      <c r="VW32" s="442"/>
      <c r="VX32" s="442"/>
      <c r="VY32" s="442"/>
      <c r="VZ32" s="442"/>
      <c r="WA32" s="442"/>
      <c r="WB32" s="442"/>
      <c r="WC32" s="442"/>
      <c r="WD32" s="442"/>
      <c r="WE32" s="442"/>
      <c r="WF32" s="442"/>
      <c r="WG32" s="442"/>
      <c r="WH32" s="442"/>
      <c r="WI32" s="442"/>
      <c r="WJ32" s="442"/>
      <c r="WK32" s="442"/>
      <c r="WL32" s="442"/>
      <c r="WM32" s="442"/>
      <c r="WN32" s="442"/>
      <c r="WO32" s="442"/>
      <c r="WP32" s="442"/>
      <c r="WQ32" s="442"/>
      <c r="WR32" s="442"/>
      <c r="WS32" s="442"/>
      <c r="WT32" s="442"/>
      <c r="WU32" s="442"/>
      <c r="WV32" s="442"/>
      <c r="WW32" s="442"/>
      <c r="WX32" s="442"/>
      <c r="WY32" s="442"/>
      <c r="WZ32" s="442"/>
      <c r="XA32" s="442"/>
      <c r="XB32" s="442"/>
      <c r="XC32" s="442"/>
      <c r="XD32" s="442"/>
      <c r="XE32" s="442"/>
      <c r="XF32" s="442"/>
      <c r="XG32" s="442"/>
      <c r="XH32" s="442"/>
      <c r="XI32" s="442"/>
      <c r="XJ32" s="442"/>
      <c r="XK32" s="442"/>
      <c r="XL32" s="442"/>
      <c r="XM32" s="442"/>
      <c r="XN32" s="442"/>
      <c r="XO32" s="442"/>
      <c r="XP32" s="442"/>
      <c r="XQ32" s="442"/>
      <c r="XR32" s="442"/>
      <c r="XS32" s="442"/>
      <c r="XT32" s="442"/>
      <c r="XU32" s="442"/>
      <c r="XV32" s="442"/>
      <c r="XW32" s="442"/>
      <c r="XX32" s="442"/>
      <c r="XY32" s="442"/>
      <c r="XZ32" s="442"/>
      <c r="YA32" s="442"/>
      <c r="YB32" s="442"/>
      <c r="YC32" s="442"/>
      <c r="YD32" s="442"/>
      <c r="YE32" s="442"/>
      <c r="YF32" s="442"/>
      <c r="YG32" s="442"/>
      <c r="YH32" s="442"/>
      <c r="YI32" s="442"/>
      <c r="YJ32" s="442"/>
      <c r="YK32" s="442"/>
      <c r="YL32" s="442"/>
      <c r="YM32" s="442"/>
      <c r="YN32" s="442"/>
      <c r="YO32" s="442"/>
      <c r="YP32" s="442"/>
      <c r="YQ32" s="442"/>
      <c r="YR32" s="442"/>
      <c r="YS32" s="442"/>
      <c r="YT32" s="442"/>
      <c r="YU32" s="442"/>
      <c r="YV32" s="442"/>
      <c r="YW32" s="442"/>
      <c r="YX32" s="442"/>
      <c r="YY32" s="442"/>
      <c r="YZ32" s="442"/>
      <c r="ZA32" s="442"/>
      <c r="ZB32" s="442"/>
      <c r="ZC32" s="442"/>
      <c r="ZD32" s="442"/>
      <c r="ZE32" s="442"/>
      <c r="ZF32" s="442"/>
      <c r="ZG32" s="442"/>
      <c r="ZH32" s="442"/>
      <c r="ZI32" s="442"/>
      <c r="ZJ32" s="442"/>
      <c r="ZK32" s="442"/>
      <c r="ZL32" s="442"/>
      <c r="ZM32" s="442"/>
      <c r="ZN32" s="442"/>
      <c r="ZO32" s="442"/>
      <c r="ZP32" s="442"/>
      <c r="ZQ32" s="442"/>
      <c r="ZR32" s="442"/>
      <c r="ZS32" s="442"/>
      <c r="ZT32" s="442"/>
      <c r="ZU32" s="442"/>
      <c r="ZV32" s="442"/>
      <c r="ZW32" s="442"/>
      <c r="ZX32" s="442"/>
      <c r="ZY32" s="442"/>
      <c r="ZZ32" s="442"/>
      <c r="AAA32" s="442"/>
      <c r="AAB32" s="442"/>
      <c r="AAC32" s="442"/>
      <c r="AAD32" s="442"/>
      <c r="AAE32" s="442"/>
      <c r="AAF32" s="442"/>
      <c r="AAG32" s="442"/>
      <c r="AAH32" s="442"/>
      <c r="AAI32" s="442"/>
      <c r="AAJ32" s="442"/>
      <c r="AAK32" s="442"/>
      <c r="AAL32" s="442"/>
      <c r="AAM32" s="442"/>
      <c r="AAN32" s="442"/>
      <c r="AAO32" s="442"/>
      <c r="AAP32" s="442"/>
      <c r="AAQ32" s="442"/>
      <c r="AAR32" s="442"/>
      <c r="AAS32" s="442"/>
      <c r="AAT32" s="442"/>
      <c r="AAU32" s="442"/>
      <c r="AAV32" s="442"/>
      <c r="AAW32" s="442"/>
      <c r="AAX32" s="442"/>
      <c r="AAY32" s="442"/>
      <c r="AAZ32" s="442"/>
      <c r="ABA32" s="442"/>
      <c r="ABB32" s="442"/>
      <c r="ABC32" s="442"/>
      <c r="ABD32" s="442"/>
      <c r="ABE32" s="442"/>
      <c r="ABF32" s="442"/>
      <c r="ABG32" s="442"/>
      <c r="ABH32" s="442"/>
      <c r="ABI32" s="442"/>
      <c r="ABJ32" s="442"/>
      <c r="ABK32" s="442"/>
      <c r="ABL32" s="442"/>
      <c r="ABM32" s="442"/>
      <c r="ABN32" s="442"/>
      <c r="ABO32" s="442"/>
      <c r="ABP32" s="442"/>
      <c r="ABQ32" s="442"/>
      <c r="ABR32" s="442"/>
      <c r="ABS32" s="442"/>
      <c r="ABT32" s="442"/>
      <c r="ABU32" s="442"/>
      <c r="ABV32" s="442"/>
      <c r="ABW32" s="442"/>
      <c r="ABX32" s="442"/>
      <c r="ABY32" s="442"/>
      <c r="ABZ32" s="442"/>
      <c r="ACA32" s="442"/>
      <c r="ACB32" s="442"/>
      <c r="ACC32" s="442"/>
      <c r="ACD32" s="442"/>
      <c r="ACE32" s="442"/>
      <c r="ACF32" s="442"/>
      <c r="ACG32" s="442"/>
      <c r="ACH32" s="442"/>
      <c r="ACI32" s="442"/>
      <c r="ACJ32" s="442"/>
      <c r="ACK32" s="442"/>
      <c r="ACL32" s="442"/>
      <c r="ACM32" s="442"/>
      <c r="ACN32" s="442"/>
      <c r="ACO32" s="442"/>
      <c r="ACP32" s="442"/>
      <c r="ACQ32" s="442"/>
      <c r="ACR32" s="442"/>
      <c r="ACS32" s="442"/>
      <c r="ACT32" s="442"/>
      <c r="ACU32" s="442"/>
      <c r="ACV32" s="442"/>
      <c r="ACW32" s="442"/>
      <c r="ACX32" s="442"/>
      <c r="ACY32" s="442"/>
      <c r="ACZ32" s="442"/>
      <c r="ADA32" s="442"/>
      <c r="ADB32" s="442"/>
      <c r="ADC32" s="442"/>
      <c r="ADD32" s="442"/>
      <c r="ADE32" s="442"/>
      <c r="ADF32" s="442"/>
      <c r="ADG32" s="442"/>
      <c r="ADH32" s="442"/>
      <c r="ADI32" s="442"/>
      <c r="ADJ32" s="442"/>
      <c r="ADK32" s="442"/>
      <c r="ADL32" s="442"/>
      <c r="ADM32" s="442"/>
      <c r="ADN32" s="442"/>
      <c r="ADO32" s="442"/>
      <c r="ADP32" s="442"/>
      <c r="ADQ32" s="442"/>
      <c r="ADR32" s="442"/>
      <c r="ADS32" s="442"/>
      <c r="ADT32" s="442"/>
      <c r="ADU32" s="442"/>
      <c r="ADV32" s="442"/>
      <c r="ADW32" s="442"/>
      <c r="ADX32" s="442"/>
      <c r="ADY32" s="442"/>
      <c r="ADZ32" s="442"/>
      <c r="AEA32" s="442"/>
      <c r="AEB32" s="442"/>
      <c r="AEC32" s="442"/>
      <c r="AED32" s="442"/>
      <c r="AEE32" s="442"/>
      <c r="AEF32" s="442"/>
      <c r="AEG32" s="442"/>
      <c r="AEH32" s="442"/>
      <c r="AEI32" s="442"/>
      <c r="AEJ32" s="442"/>
      <c r="AEK32" s="442"/>
      <c r="AEL32" s="442"/>
      <c r="AEM32" s="442"/>
      <c r="AEN32" s="442"/>
      <c r="AEO32" s="442"/>
      <c r="AEP32" s="442"/>
      <c r="AEQ32" s="442"/>
      <c r="AER32" s="442"/>
      <c r="AES32" s="442"/>
      <c r="AET32" s="442"/>
      <c r="AEU32" s="442"/>
      <c r="AEV32" s="442"/>
      <c r="AEW32" s="442"/>
      <c r="AEX32" s="442"/>
      <c r="AEY32" s="442"/>
      <c r="AEZ32" s="442"/>
      <c r="AFA32" s="442"/>
      <c r="AFB32" s="442"/>
      <c r="AFC32" s="442"/>
      <c r="AFD32" s="442"/>
      <c r="AFE32" s="442"/>
      <c r="AFF32" s="442"/>
      <c r="AFG32" s="442"/>
      <c r="AFH32" s="442"/>
      <c r="AFI32" s="442"/>
      <c r="AFJ32" s="442"/>
      <c r="AFK32" s="442"/>
      <c r="AFL32" s="442"/>
      <c r="AFM32" s="442"/>
      <c r="AFN32" s="442"/>
      <c r="AFO32" s="442"/>
      <c r="AFP32" s="442"/>
      <c r="AFQ32" s="442"/>
      <c r="AFR32" s="442"/>
      <c r="AFS32" s="442"/>
      <c r="AFT32" s="442"/>
      <c r="AFU32" s="442"/>
      <c r="AFV32" s="442"/>
      <c r="AFW32" s="442"/>
      <c r="AFX32" s="442"/>
      <c r="AFY32" s="442"/>
      <c r="AFZ32" s="442"/>
      <c r="AGA32" s="442"/>
      <c r="AGB32" s="442"/>
      <c r="AGC32" s="442"/>
      <c r="AGD32" s="442"/>
      <c r="AGE32" s="442"/>
      <c r="AGF32" s="442"/>
      <c r="AGG32" s="442"/>
      <c r="AGH32" s="442"/>
      <c r="AGI32" s="442"/>
      <c r="AGJ32" s="442"/>
      <c r="AGK32" s="442"/>
      <c r="AGL32" s="442"/>
      <c r="AGM32" s="442"/>
      <c r="AGN32" s="442"/>
      <c r="AGO32" s="442"/>
      <c r="AGP32" s="442"/>
      <c r="AGQ32" s="442"/>
      <c r="AGR32" s="442"/>
      <c r="AGS32" s="442"/>
      <c r="AGT32" s="442"/>
      <c r="AGU32" s="442"/>
      <c r="AGV32" s="442"/>
      <c r="AGW32" s="442"/>
      <c r="AGX32" s="442"/>
      <c r="AGY32" s="442"/>
      <c r="AGZ32" s="442"/>
      <c r="AHA32" s="442"/>
      <c r="AHB32" s="442"/>
      <c r="AHC32" s="442"/>
      <c r="AHD32" s="442"/>
      <c r="AHE32" s="442"/>
      <c r="AHF32" s="442"/>
      <c r="AHG32" s="442"/>
      <c r="AHH32" s="442"/>
    </row>
    <row r="33" spans="1:892" s="475" customFormat="1" ht="33" customHeight="1" thickBot="1">
      <c r="A33" s="442" t="s">
        <v>237</v>
      </c>
      <c r="B33" s="444" t="s">
        <v>363</v>
      </c>
      <c r="C33" s="474" t="s">
        <v>364</v>
      </c>
      <c r="D33" s="76" t="s">
        <v>365</v>
      </c>
      <c r="E33" s="76" t="s">
        <v>365</v>
      </c>
      <c r="F33" s="76" t="s">
        <v>365</v>
      </c>
      <c r="G33" s="76" t="s">
        <v>365</v>
      </c>
      <c r="H33" s="76" t="s">
        <v>365</v>
      </c>
      <c r="I33" s="76" t="s">
        <v>365</v>
      </c>
      <c r="J33" s="76" t="s">
        <v>365</v>
      </c>
      <c r="K33" s="76" t="s">
        <v>365</v>
      </c>
      <c r="L33" s="76" t="s">
        <v>365</v>
      </c>
      <c r="M33" s="76" t="s">
        <v>365</v>
      </c>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442"/>
      <c r="IY33" s="442"/>
      <c r="IZ33" s="442"/>
      <c r="JA33" s="442"/>
      <c r="JB33" s="442"/>
      <c r="JC33" s="442"/>
      <c r="JD33" s="442"/>
      <c r="JE33" s="442"/>
      <c r="JF33" s="442"/>
      <c r="JG33" s="442"/>
      <c r="JH33" s="442"/>
      <c r="JI33" s="442"/>
      <c r="JJ33" s="442"/>
      <c r="JK33" s="442"/>
      <c r="JL33" s="442"/>
      <c r="JM33" s="442"/>
      <c r="JN33" s="442"/>
      <c r="JO33" s="442"/>
      <c r="JP33" s="442"/>
      <c r="JQ33" s="442"/>
      <c r="JR33" s="442"/>
      <c r="JS33" s="442"/>
      <c r="JT33" s="442"/>
      <c r="JU33" s="442"/>
      <c r="JV33" s="442"/>
      <c r="JW33" s="442"/>
      <c r="JX33" s="442"/>
      <c r="JY33" s="442"/>
      <c r="JZ33" s="442"/>
      <c r="KA33" s="442"/>
      <c r="KB33" s="442"/>
      <c r="KC33" s="442"/>
      <c r="KD33" s="442"/>
      <c r="KE33" s="442"/>
      <c r="KF33" s="442"/>
      <c r="KG33" s="442"/>
      <c r="KH33" s="442"/>
      <c r="KI33" s="442"/>
      <c r="KJ33" s="442"/>
      <c r="KK33" s="442"/>
      <c r="KL33" s="442"/>
      <c r="KM33" s="442"/>
      <c r="KN33" s="442"/>
      <c r="KO33" s="442"/>
      <c r="KP33" s="442"/>
      <c r="KQ33" s="442"/>
      <c r="KR33" s="442"/>
      <c r="KS33" s="442"/>
      <c r="KT33" s="442"/>
      <c r="KU33" s="442"/>
      <c r="KV33" s="442"/>
      <c r="KW33" s="442"/>
      <c r="KX33" s="442"/>
      <c r="KY33" s="442"/>
      <c r="KZ33" s="442"/>
      <c r="LA33" s="442"/>
      <c r="LB33" s="442"/>
      <c r="LC33" s="442"/>
      <c r="LD33" s="442"/>
      <c r="LE33" s="442"/>
      <c r="LF33" s="442"/>
      <c r="LG33" s="442"/>
      <c r="LH33" s="442"/>
      <c r="LI33" s="442"/>
      <c r="LJ33" s="442"/>
      <c r="LK33" s="442"/>
      <c r="LL33" s="442"/>
      <c r="LM33" s="442"/>
      <c r="LN33" s="442"/>
      <c r="LO33" s="442"/>
      <c r="LP33" s="442"/>
      <c r="LQ33" s="442"/>
      <c r="LR33" s="442"/>
      <c r="LS33" s="442"/>
      <c r="LT33" s="442"/>
      <c r="LU33" s="442"/>
      <c r="LV33" s="442"/>
      <c r="LW33" s="442"/>
      <c r="LX33" s="442"/>
      <c r="LY33" s="442"/>
      <c r="LZ33" s="442"/>
      <c r="MA33" s="442"/>
      <c r="MB33" s="442"/>
      <c r="MC33" s="442"/>
      <c r="MD33" s="442"/>
      <c r="ME33" s="442"/>
      <c r="MF33" s="442"/>
      <c r="MG33" s="442"/>
      <c r="MH33" s="442"/>
      <c r="MI33" s="442"/>
      <c r="MJ33" s="442"/>
      <c r="MK33" s="442"/>
      <c r="ML33" s="442"/>
      <c r="MM33" s="442"/>
      <c r="MN33" s="442"/>
      <c r="MO33" s="442"/>
      <c r="MP33" s="442"/>
      <c r="MQ33" s="442"/>
      <c r="MR33" s="442"/>
      <c r="MS33" s="442"/>
      <c r="MT33" s="442"/>
      <c r="MU33" s="442"/>
      <c r="MV33" s="442"/>
      <c r="MW33" s="442"/>
      <c r="MX33" s="442"/>
      <c r="MY33" s="442"/>
      <c r="MZ33" s="442"/>
      <c r="NA33" s="442"/>
      <c r="NB33" s="442"/>
      <c r="NC33" s="442"/>
      <c r="ND33" s="442"/>
      <c r="NE33" s="442"/>
      <c r="NF33" s="442"/>
      <c r="NG33" s="442"/>
      <c r="NH33" s="442"/>
      <c r="NI33" s="442"/>
      <c r="NJ33" s="442"/>
      <c r="NK33" s="442"/>
      <c r="NL33" s="442"/>
      <c r="NM33" s="442"/>
      <c r="NN33" s="442"/>
      <c r="NO33" s="442"/>
      <c r="NP33" s="442"/>
      <c r="NQ33" s="442"/>
      <c r="NR33" s="442"/>
      <c r="NS33" s="442"/>
      <c r="NT33" s="442"/>
      <c r="NU33" s="442"/>
      <c r="NV33" s="442"/>
      <c r="NW33" s="442"/>
      <c r="NX33" s="442"/>
      <c r="NY33" s="442"/>
      <c r="NZ33" s="442"/>
      <c r="OA33" s="442"/>
      <c r="OB33" s="442"/>
      <c r="OC33" s="442"/>
      <c r="OD33" s="442"/>
      <c r="OE33" s="442"/>
      <c r="OF33" s="442"/>
      <c r="OG33" s="442"/>
      <c r="OH33" s="442"/>
      <c r="OI33" s="442"/>
      <c r="OJ33" s="442"/>
      <c r="OK33" s="442"/>
      <c r="OL33" s="442"/>
      <c r="OM33" s="442"/>
      <c r="ON33" s="442"/>
      <c r="OO33" s="442"/>
      <c r="OP33" s="442"/>
      <c r="OQ33" s="442"/>
      <c r="OR33" s="442"/>
      <c r="OS33" s="442"/>
      <c r="OT33" s="442"/>
      <c r="OU33" s="442"/>
      <c r="OV33" s="442"/>
      <c r="OW33" s="442"/>
      <c r="OX33" s="442"/>
      <c r="OY33" s="442"/>
      <c r="OZ33" s="442"/>
      <c r="PA33" s="442"/>
      <c r="PB33" s="442"/>
      <c r="PC33" s="442"/>
      <c r="PD33" s="442"/>
      <c r="PE33" s="442"/>
      <c r="PF33" s="442"/>
      <c r="PG33" s="442"/>
      <c r="PH33" s="442"/>
      <c r="PI33" s="442"/>
      <c r="PJ33" s="442"/>
      <c r="PK33" s="442"/>
      <c r="PL33" s="442"/>
      <c r="PM33" s="442"/>
      <c r="PN33" s="442"/>
      <c r="PO33" s="442"/>
      <c r="PP33" s="442"/>
      <c r="PQ33" s="442"/>
      <c r="PR33" s="442"/>
      <c r="PS33" s="442"/>
      <c r="PT33" s="442"/>
      <c r="PU33" s="442"/>
      <c r="PV33" s="442"/>
      <c r="PW33" s="442"/>
      <c r="PX33" s="442"/>
      <c r="PY33" s="442"/>
      <c r="PZ33" s="442"/>
      <c r="QA33" s="442"/>
      <c r="QB33" s="442"/>
      <c r="QC33" s="442"/>
      <c r="QD33" s="442"/>
      <c r="QE33" s="442"/>
      <c r="QF33" s="442"/>
      <c r="QG33" s="442"/>
      <c r="QH33" s="442"/>
      <c r="QI33" s="442"/>
      <c r="QJ33" s="442"/>
      <c r="QK33" s="442"/>
      <c r="QL33" s="442"/>
      <c r="QM33" s="442"/>
      <c r="QN33" s="442"/>
      <c r="QO33" s="442"/>
      <c r="QP33" s="442"/>
      <c r="QQ33" s="442"/>
      <c r="QR33" s="442"/>
      <c r="QS33" s="442"/>
      <c r="QT33" s="442"/>
      <c r="QU33" s="442"/>
      <c r="QV33" s="442"/>
      <c r="QW33" s="442"/>
      <c r="QX33" s="442"/>
      <c r="QY33" s="442"/>
      <c r="QZ33" s="442"/>
      <c r="RA33" s="442"/>
      <c r="RB33" s="442"/>
      <c r="RC33" s="442"/>
      <c r="RD33" s="442"/>
      <c r="RE33" s="442"/>
      <c r="RF33" s="442"/>
      <c r="RG33" s="442"/>
      <c r="RH33" s="442"/>
      <c r="RI33" s="442"/>
      <c r="RJ33" s="442"/>
      <c r="RK33" s="442"/>
      <c r="RL33" s="442"/>
      <c r="RM33" s="442"/>
      <c r="RN33" s="442"/>
      <c r="RO33" s="442"/>
      <c r="RP33" s="442"/>
      <c r="RQ33" s="442"/>
      <c r="RR33" s="442"/>
      <c r="RS33" s="442"/>
      <c r="RT33" s="442"/>
      <c r="RU33" s="442"/>
      <c r="RV33" s="442"/>
      <c r="RW33" s="442"/>
      <c r="RX33" s="442"/>
      <c r="RY33" s="442"/>
      <c r="RZ33" s="442"/>
      <c r="SA33" s="442"/>
      <c r="SB33" s="442"/>
      <c r="SC33" s="442"/>
      <c r="SD33" s="442"/>
      <c r="SE33" s="442"/>
      <c r="SF33" s="442"/>
      <c r="SG33" s="442"/>
      <c r="SH33" s="442"/>
      <c r="SI33" s="442"/>
      <c r="SJ33" s="442"/>
      <c r="SK33" s="442"/>
      <c r="SL33" s="442"/>
      <c r="SM33" s="442"/>
      <c r="SN33" s="442"/>
      <c r="SO33" s="442"/>
      <c r="SP33" s="442"/>
      <c r="SQ33" s="442"/>
      <c r="SR33" s="442"/>
      <c r="SS33" s="442"/>
      <c r="ST33" s="442"/>
      <c r="SU33" s="442"/>
      <c r="SV33" s="442"/>
      <c r="SW33" s="442"/>
      <c r="SX33" s="442"/>
      <c r="SY33" s="442"/>
      <c r="SZ33" s="442"/>
      <c r="TA33" s="442"/>
      <c r="TB33" s="442"/>
      <c r="TC33" s="442"/>
      <c r="TD33" s="442"/>
      <c r="TE33" s="442"/>
      <c r="TF33" s="442"/>
      <c r="TG33" s="442"/>
      <c r="TH33" s="442"/>
      <c r="TI33" s="442"/>
      <c r="TJ33" s="442"/>
      <c r="TK33" s="442"/>
      <c r="TL33" s="442"/>
      <c r="TM33" s="442"/>
      <c r="TN33" s="442"/>
      <c r="TO33" s="442"/>
      <c r="TP33" s="442"/>
      <c r="TQ33" s="442"/>
      <c r="TR33" s="442"/>
      <c r="TS33" s="442"/>
      <c r="TT33" s="442"/>
      <c r="TU33" s="442"/>
      <c r="TV33" s="442"/>
      <c r="TW33" s="442"/>
      <c r="TX33" s="442"/>
      <c r="TY33" s="442"/>
      <c r="TZ33" s="442"/>
      <c r="UA33" s="442"/>
      <c r="UB33" s="442"/>
      <c r="UC33" s="442"/>
      <c r="UD33" s="442"/>
      <c r="UE33" s="442"/>
      <c r="UF33" s="442"/>
      <c r="UG33" s="442"/>
      <c r="UH33" s="442"/>
      <c r="UI33" s="442"/>
      <c r="UJ33" s="442"/>
      <c r="UK33" s="442"/>
      <c r="UL33" s="442"/>
      <c r="UM33" s="442"/>
      <c r="UN33" s="442"/>
      <c r="UO33" s="442"/>
      <c r="UP33" s="442"/>
      <c r="UQ33" s="442"/>
      <c r="UR33" s="442"/>
      <c r="US33" s="442"/>
      <c r="UT33" s="442"/>
      <c r="UU33" s="442"/>
      <c r="UV33" s="442"/>
      <c r="UW33" s="442"/>
      <c r="UX33" s="442"/>
      <c r="UY33" s="442"/>
      <c r="UZ33" s="442"/>
      <c r="VA33" s="442"/>
      <c r="VB33" s="442"/>
      <c r="VC33" s="442"/>
      <c r="VD33" s="442"/>
      <c r="VE33" s="442"/>
      <c r="VF33" s="442"/>
      <c r="VG33" s="442"/>
      <c r="VH33" s="442"/>
      <c r="VI33" s="442"/>
      <c r="VJ33" s="442"/>
      <c r="VK33" s="442"/>
      <c r="VL33" s="442"/>
      <c r="VM33" s="442"/>
      <c r="VN33" s="442"/>
      <c r="VO33" s="442"/>
      <c r="VP33" s="442"/>
      <c r="VQ33" s="442"/>
      <c r="VR33" s="442"/>
      <c r="VS33" s="442"/>
      <c r="VT33" s="442"/>
      <c r="VU33" s="442"/>
      <c r="VV33" s="442"/>
      <c r="VW33" s="442"/>
      <c r="VX33" s="442"/>
      <c r="VY33" s="442"/>
      <c r="VZ33" s="442"/>
      <c r="WA33" s="442"/>
      <c r="WB33" s="442"/>
      <c r="WC33" s="442"/>
      <c r="WD33" s="442"/>
      <c r="WE33" s="442"/>
      <c r="WF33" s="442"/>
      <c r="WG33" s="442"/>
      <c r="WH33" s="442"/>
      <c r="WI33" s="442"/>
      <c r="WJ33" s="442"/>
      <c r="WK33" s="442"/>
      <c r="WL33" s="442"/>
      <c r="WM33" s="442"/>
      <c r="WN33" s="442"/>
      <c r="WO33" s="442"/>
      <c r="WP33" s="442"/>
      <c r="WQ33" s="442"/>
      <c r="WR33" s="442"/>
      <c r="WS33" s="442"/>
      <c r="WT33" s="442"/>
      <c r="WU33" s="442"/>
      <c r="WV33" s="442"/>
      <c r="WW33" s="442"/>
      <c r="WX33" s="442"/>
      <c r="WY33" s="442"/>
      <c r="WZ33" s="442"/>
      <c r="XA33" s="442"/>
      <c r="XB33" s="442"/>
      <c r="XC33" s="442"/>
      <c r="XD33" s="442"/>
      <c r="XE33" s="442"/>
      <c r="XF33" s="442"/>
      <c r="XG33" s="442"/>
      <c r="XH33" s="442"/>
      <c r="XI33" s="442"/>
      <c r="XJ33" s="442"/>
      <c r="XK33" s="442"/>
      <c r="XL33" s="442"/>
      <c r="XM33" s="442"/>
      <c r="XN33" s="442"/>
      <c r="XO33" s="442"/>
      <c r="XP33" s="442"/>
      <c r="XQ33" s="442"/>
      <c r="XR33" s="442"/>
      <c r="XS33" s="442"/>
      <c r="XT33" s="442"/>
      <c r="XU33" s="442"/>
      <c r="XV33" s="442"/>
      <c r="XW33" s="442"/>
      <c r="XX33" s="442"/>
      <c r="XY33" s="442"/>
      <c r="XZ33" s="442"/>
      <c r="YA33" s="442"/>
      <c r="YB33" s="442"/>
      <c r="YC33" s="442"/>
      <c r="YD33" s="442"/>
      <c r="YE33" s="442"/>
      <c r="YF33" s="442"/>
      <c r="YG33" s="442"/>
      <c r="YH33" s="442"/>
      <c r="YI33" s="442"/>
      <c r="YJ33" s="442"/>
      <c r="YK33" s="442"/>
      <c r="YL33" s="442"/>
      <c r="YM33" s="442"/>
      <c r="YN33" s="442"/>
      <c r="YO33" s="442"/>
      <c r="YP33" s="442"/>
      <c r="YQ33" s="442"/>
      <c r="YR33" s="442"/>
      <c r="YS33" s="442"/>
      <c r="YT33" s="442"/>
      <c r="YU33" s="442"/>
      <c r="YV33" s="442"/>
      <c r="YW33" s="442"/>
      <c r="YX33" s="442"/>
      <c r="YY33" s="442"/>
      <c r="YZ33" s="442"/>
      <c r="ZA33" s="442"/>
      <c r="ZB33" s="442"/>
      <c r="ZC33" s="442"/>
      <c r="ZD33" s="442"/>
      <c r="ZE33" s="442"/>
      <c r="ZF33" s="442"/>
      <c r="ZG33" s="442"/>
      <c r="ZH33" s="442"/>
      <c r="ZI33" s="442"/>
      <c r="ZJ33" s="442"/>
      <c r="ZK33" s="442"/>
      <c r="ZL33" s="442"/>
      <c r="ZM33" s="442"/>
      <c r="ZN33" s="442"/>
      <c r="ZO33" s="442"/>
      <c r="ZP33" s="442"/>
      <c r="ZQ33" s="442"/>
      <c r="ZR33" s="442"/>
      <c r="ZS33" s="442"/>
      <c r="ZT33" s="442"/>
      <c r="ZU33" s="442"/>
      <c r="ZV33" s="442"/>
      <c r="ZW33" s="442"/>
      <c r="ZX33" s="442"/>
      <c r="ZY33" s="442"/>
      <c r="ZZ33" s="442"/>
      <c r="AAA33" s="442"/>
      <c r="AAB33" s="442"/>
      <c r="AAC33" s="442"/>
      <c r="AAD33" s="442"/>
      <c r="AAE33" s="442"/>
      <c r="AAF33" s="442"/>
      <c r="AAG33" s="442"/>
      <c r="AAH33" s="442"/>
      <c r="AAI33" s="442"/>
      <c r="AAJ33" s="442"/>
      <c r="AAK33" s="442"/>
      <c r="AAL33" s="442"/>
      <c r="AAM33" s="442"/>
      <c r="AAN33" s="442"/>
      <c r="AAO33" s="442"/>
      <c r="AAP33" s="442"/>
      <c r="AAQ33" s="442"/>
      <c r="AAR33" s="442"/>
      <c r="AAS33" s="442"/>
      <c r="AAT33" s="442"/>
      <c r="AAU33" s="442"/>
      <c r="AAV33" s="442"/>
      <c r="AAW33" s="442"/>
      <c r="AAX33" s="442"/>
      <c r="AAY33" s="442"/>
      <c r="AAZ33" s="442"/>
      <c r="ABA33" s="442"/>
      <c r="ABB33" s="442"/>
      <c r="ABC33" s="442"/>
      <c r="ABD33" s="442"/>
      <c r="ABE33" s="442"/>
      <c r="ABF33" s="442"/>
      <c r="ABG33" s="442"/>
      <c r="ABH33" s="442"/>
      <c r="ABI33" s="442"/>
      <c r="ABJ33" s="442"/>
      <c r="ABK33" s="442"/>
      <c r="ABL33" s="442"/>
      <c r="ABM33" s="442"/>
      <c r="ABN33" s="442"/>
      <c r="ABO33" s="442"/>
      <c r="ABP33" s="442"/>
      <c r="ABQ33" s="442"/>
      <c r="ABR33" s="442"/>
      <c r="ABS33" s="442"/>
      <c r="ABT33" s="442"/>
      <c r="ABU33" s="442"/>
      <c r="ABV33" s="442"/>
      <c r="ABW33" s="442"/>
      <c r="ABX33" s="442"/>
      <c r="ABY33" s="442"/>
      <c r="ABZ33" s="442"/>
      <c r="ACA33" s="442"/>
      <c r="ACB33" s="442"/>
      <c r="ACC33" s="442"/>
      <c r="ACD33" s="442"/>
      <c r="ACE33" s="442"/>
      <c r="ACF33" s="442"/>
      <c r="ACG33" s="442"/>
      <c r="ACH33" s="442"/>
      <c r="ACI33" s="442"/>
      <c r="ACJ33" s="442"/>
      <c r="ACK33" s="442"/>
      <c r="ACL33" s="442"/>
      <c r="ACM33" s="442"/>
      <c r="ACN33" s="442"/>
      <c r="ACO33" s="442"/>
      <c r="ACP33" s="442"/>
      <c r="ACQ33" s="442"/>
      <c r="ACR33" s="442"/>
      <c r="ACS33" s="442"/>
      <c r="ACT33" s="442"/>
      <c r="ACU33" s="442"/>
      <c r="ACV33" s="442"/>
      <c r="ACW33" s="442"/>
      <c r="ACX33" s="442"/>
      <c r="ACY33" s="442"/>
      <c r="ACZ33" s="442"/>
      <c r="ADA33" s="442"/>
      <c r="ADB33" s="442"/>
      <c r="ADC33" s="442"/>
      <c r="ADD33" s="442"/>
      <c r="ADE33" s="442"/>
      <c r="ADF33" s="442"/>
      <c r="ADG33" s="442"/>
      <c r="ADH33" s="442"/>
      <c r="ADI33" s="442"/>
      <c r="ADJ33" s="442"/>
      <c r="ADK33" s="442"/>
      <c r="ADL33" s="442"/>
      <c r="ADM33" s="442"/>
      <c r="ADN33" s="442"/>
      <c r="ADO33" s="442"/>
      <c r="ADP33" s="442"/>
      <c r="ADQ33" s="442"/>
      <c r="ADR33" s="442"/>
      <c r="ADS33" s="442"/>
      <c r="ADT33" s="442"/>
      <c r="ADU33" s="442"/>
      <c r="ADV33" s="442"/>
      <c r="ADW33" s="442"/>
      <c r="ADX33" s="442"/>
      <c r="ADY33" s="442"/>
      <c r="ADZ33" s="442"/>
      <c r="AEA33" s="442"/>
      <c r="AEB33" s="442"/>
      <c r="AEC33" s="442"/>
      <c r="AED33" s="442"/>
      <c r="AEE33" s="442"/>
      <c r="AEF33" s="442"/>
      <c r="AEG33" s="442"/>
      <c r="AEH33" s="442"/>
      <c r="AEI33" s="442"/>
      <c r="AEJ33" s="442"/>
      <c r="AEK33" s="442"/>
      <c r="AEL33" s="442"/>
      <c r="AEM33" s="442"/>
      <c r="AEN33" s="442"/>
      <c r="AEO33" s="442"/>
      <c r="AEP33" s="442"/>
      <c r="AEQ33" s="442"/>
      <c r="AER33" s="442"/>
      <c r="AES33" s="442"/>
      <c r="AET33" s="442"/>
      <c r="AEU33" s="442"/>
      <c r="AEV33" s="442"/>
      <c r="AEW33" s="442"/>
      <c r="AEX33" s="442"/>
      <c r="AEY33" s="442"/>
      <c r="AEZ33" s="442"/>
      <c r="AFA33" s="442"/>
      <c r="AFB33" s="442"/>
      <c r="AFC33" s="442"/>
      <c r="AFD33" s="442"/>
      <c r="AFE33" s="442"/>
      <c r="AFF33" s="442"/>
      <c r="AFG33" s="442"/>
      <c r="AFH33" s="442"/>
      <c r="AFI33" s="442"/>
      <c r="AFJ33" s="442"/>
      <c r="AFK33" s="442"/>
      <c r="AFL33" s="442"/>
      <c r="AFM33" s="442"/>
      <c r="AFN33" s="442"/>
      <c r="AFO33" s="442"/>
      <c r="AFP33" s="442"/>
      <c r="AFQ33" s="442"/>
      <c r="AFR33" s="442"/>
      <c r="AFS33" s="442"/>
      <c r="AFT33" s="442"/>
      <c r="AFU33" s="442"/>
      <c r="AFV33" s="442"/>
      <c r="AFW33" s="442"/>
      <c r="AFX33" s="442"/>
      <c r="AFY33" s="442"/>
      <c r="AFZ33" s="442"/>
      <c r="AGA33" s="442"/>
      <c r="AGB33" s="442"/>
      <c r="AGC33" s="442"/>
      <c r="AGD33" s="442"/>
      <c r="AGE33" s="442"/>
      <c r="AGF33" s="442"/>
      <c r="AGG33" s="442"/>
      <c r="AGH33" s="442"/>
      <c r="AGI33" s="442"/>
      <c r="AGJ33" s="442"/>
      <c r="AGK33" s="442"/>
      <c r="AGL33" s="442"/>
      <c r="AGM33" s="442"/>
      <c r="AGN33" s="442"/>
      <c r="AGO33" s="442"/>
      <c r="AGP33" s="442"/>
      <c r="AGQ33" s="442"/>
      <c r="AGR33" s="442"/>
      <c r="AGS33" s="442"/>
      <c r="AGT33" s="442"/>
      <c r="AGU33" s="442"/>
      <c r="AGV33" s="442"/>
      <c r="AGW33" s="442"/>
      <c r="AGX33" s="442"/>
      <c r="AGY33" s="442"/>
      <c r="AGZ33" s="442"/>
      <c r="AHA33" s="442"/>
      <c r="AHB33" s="442"/>
      <c r="AHC33" s="442"/>
      <c r="AHD33" s="442"/>
      <c r="AHE33" s="442"/>
      <c r="AHF33" s="442"/>
      <c r="AHG33" s="442"/>
      <c r="AHH33" s="442"/>
    </row>
    <row r="34" spans="1:892" ht="66">
      <c r="A34" s="476" t="s">
        <v>366</v>
      </c>
      <c r="B34" s="451" t="s">
        <v>367</v>
      </c>
      <c r="C34" s="82" t="s">
        <v>771</v>
      </c>
      <c r="D34" s="68" t="s">
        <v>764</v>
      </c>
      <c r="E34" s="68" t="s">
        <v>765</v>
      </c>
      <c r="F34" s="68" t="s">
        <v>766</v>
      </c>
      <c r="G34" s="68" t="s">
        <v>765</v>
      </c>
      <c r="H34" s="68" t="s">
        <v>766</v>
      </c>
      <c r="I34" s="68" t="s">
        <v>767</v>
      </c>
      <c r="J34" s="68" t="s">
        <v>768</v>
      </c>
      <c r="K34" s="68" t="s">
        <v>765</v>
      </c>
      <c r="L34" s="68" t="s">
        <v>765</v>
      </c>
      <c r="M34" s="68" t="s">
        <v>767</v>
      </c>
    </row>
    <row r="35" spans="1:892" ht="42" customHeight="1">
      <c r="A35" s="476" t="s">
        <v>368</v>
      </c>
      <c r="B35" s="446" t="s">
        <v>369</v>
      </c>
      <c r="C35" s="83" t="s">
        <v>772</v>
      </c>
      <c r="D35" s="69" t="s">
        <v>371</v>
      </c>
      <c r="E35" s="69" t="s">
        <v>370</v>
      </c>
      <c r="F35" s="69" t="s">
        <v>371</v>
      </c>
      <c r="G35" s="69" t="s">
        <v>371</v>
      </c>
      <c r="H35" s="69" t="s">
        <v>371</v>
      </c>
      <c r="I35" s="69" t="s">
        <v>372</v>
      </c>
      <c r="J35" s="69" t="s">
        <v>372</v>
      </c>
      <c r="K35" s="69" t="s">
        <v>370</v>
      </c>
      <c r="L35" s="69" t="s">
        <v>370</v>
      </c>
      <c r="M35" s="69" t="s">
        <v>372</v>
      </c>
    </row>
    <row r="36" spans="1:892" s="477" customFormat="1" ht="121" customHeight="1">
      <c r="A36" s="476" t="s">
        <v>373</v>
      </c>
      <c r="B36" s="444" t="s">
        <v>374</v>
      </c>
      <c r="C36" s="84" t="s">
        <v>797</v>
      </c>
      <c r="D36" s="351" t="s">
        <v>686</v>
      </c>
      <c r="E36" s="393" t="s">
        <v>376</v>
      </c>
      <c r="F36" s="397" t="s">
        <v>799</v>
      </c>
      <c r="G36" s="402" t="s">
        <v>377</v>
      </c>
      <c r="H36" s="406" t="s">
        <v>800</v>
      </c>
      <c r="I36" s="410" t="s">
        <v>802</v>
      </c>
      <c r="J36" s="410" t="s">
        <v>802</v>
      </c>
      <c r="K36" s="415" t="s">
        <v>378</v>
      </c>
      <c r="L36" s="420" t="s">
        <v>379</v>
      </c>
      <c r="M36" s="424" t="s">
        <v>801</v>
      </c>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442"/>
      <c r="IY36" s="442"/>
      <c r="IZ36" s="442"/>
      <c r="JA36" s="442"/>
      <c r="JB36" s="442"/>
      <c r="JC36" s="442"/>
      <c r="JD36" s="442"/>
      <c r="JE36" s="442"/>
      <c r="JF36" s="442"/>
      <c r="JG36" s="442"/>
      <c r="JH36" s="442"/>
      <c r="JI36" s="442"/>
      <c r="JJ36" s="442"/>
      <c r="JK36" s="442"/>
      <c r="JL36" s="442"/>
      <c r="JM36" s="442"/>
      <c r="JN36" s="442"/>
      <c r="JO36" s="442"/>
      <c r="JP36" s="442"/>
      <c r="JQ36" s="442"/>
      <c r="JR36" s="442"/>
      <c r="JS36" s="442"/>
      <c r="JT36" s="442"/>
      <c r="JU36" s="442"/>
      <c r="JV36" s="442"/>
      <c r="JW36" s="442"/>
      <c r="JX36" s="442"/>
      <c r="JY36" s="442"/>
      <c r="JZ36" s="442"/>
      <c r="KA36" s="442"/>
      <c r="KB36" s="442"/>
      <c r="KC36" s="442"/>
      <c r="KD36" s="442"/>
      <c r="KE36" s="442"/>
      <c r="KF36" s="442"/>
      <c r="KG36" s="442"/>
      <c r="KH36" s="442"/>
      <c r="KI36" s="442"/>
      <c r="KJ36" s="442"/>
      <c r="KK36" s="442"/>
      <c r="KL36" s="442"/>
      <c r="KM36" s="442"/>
      <c r="KN36" s="442"/>
      <c r="KO36" s="442"/>
      <c r="KP36" s="442"/>
      <c r="KQ36" s="442"/>
      <c r="KR36" s="442"/>
      <c r="KS36" s="442"/>
      <c r="KT36" s="442"/>
      <c r="KU36" s="442"/>
      <c r="KV36" s="442"/>
      <c r="KW36" s="442"/>
      <c r="KX36" s="442"/>
      <c r="KY36" s="442"/>
      <c r="KZ36" s="442"/>
      <c r="LA36" s="442"/>
      <c r="LB36" s="442"/>
      <c r="LC36" s="442"/>
      <c r="LD36" s="442"/>
      <c r="LE36" s="442"/>
      <c r="LF36" s="442"/>
      <c r="LG36" s="442"/>
      <c r="LH36" s="442"/>
      <c r="LI36" s="442"/>
      <c r="LJ36" s="442"/>
      <c r="LK36" s="442"/>
      <c r="LL36" s="442"/>
      <c r="LM36" s="442"/>
      <c r="LN36" s="442"/>
      <c r="LO36" s="442"/>
      <c r="LP36" s="442"/>
      <c r="LQ36" s="442"/>
      <c r="LR36" s="442"/>
      <c r="LS36" s="442"/>
      <c r="LT36" s="442"/>
      <c r="LU36" s="442"/>
      <c r="LV36" s="442"/>
      <c r="LW36" s="442"/>
      <c r="LX36" s="442"/>
      <c r="LY36" s="442"/>
      <c r="LZ36" s="442"/>
      <c r="MA36" s="442"/>
      <c r="MB36" s="442"/>
      <c r="MC36" s="442"/>
      <c r="MD36" s="442"/>
      <c r="ME36" s="442"/>
      <c r="MF36" s="442"/>
      <c r="MG36" s="442"/>
      <c r="MH36" s="442"/>
      <c r="MI36" s="442"/>
      <c r="MJ36" s="442"/>
      <c r="MK36" s="442"/>
      <c r="ML36" s="442"/>
      <c r="MM36" s="442"/>
      <c r="MN36" s="442"/>
      <c r="MO36" s="442"/>
      <c r="MP36" s="442"/>
      <c r="MQ36" s="442"/>
      <c r="MR36" s="442"/>
      <c r="MS36" s="442"/>
      <c r="MT36" s="442"/>
      <c r="MU36" s="442"/>
      <c r="MV36" s="442"/>
      <c r="MW36" s="442"/>
      <c r="MX36" s="442"/>
      <c r="MY36" s="442"/>
      <c r="MZ36" s="442"/>
      <c r="NA36" s="442"/>
      <c r="NB36" s="442"/>
      <c r="NC36" s="442"/>
      <c r="ND36" s="442"/>
      <c r="NE36" s="442"/>
      <c r="NF36" s="442"/>
      <c r="NG36" s="442"/>
      <c r="NH36" s="442"/>
      <c r="NI36" s="442"/>
      <c r="NJ36" s="442"/>
      <c r="NK36" s="442"/>
      <c r="NL36" s="442"/>
      <c r="NM36" s="442"/>
      <c r="NN36" s="442"/>
      <c r="NO36" s="442"/>
      <c r="NP36" s="442"/>
      <c r="NQ36" s="442"/>
      <c r="NR36" s="442"/>
      <c r="NS36" s="442"/>
      <c r="NT36" s="442"/>
      <c r="NU36" s="442"/>
      <c r="NV36" s="442"/>
      <c r="NW36" s="442"/>
      <c r="NX36" s="442"/>
      <c r="NY36" s="442"/>
      <c r="NZ36" s="442"/>
      <c r="OA36" s="442"/>
      <c r="OB36" s="442"/>
      <c r="OC36" s="442"/>
      <c r="OD36" s="442"/>
      <c r="OE36" s="442"/>
      <c r="OF36" s="442"/>
      <c r="OG36" s="442"/>
      <c r="OH36" s="442"/>
      <c r="OI36" s="442"/>
      <c r="OJ36" s="442"/>
      <c r="OK36" s="442"/>
      <c r="OL36" s="442"/>
      <c r="OM36" s="442"/>
      <c r="ON36" s="442"/>
      <c r="OO36" s="442"/>
      <c r="OP36" s="442"/>
      <c r="OQ36" s="442"/>
      <c r="OR36" s="442"/>
      <c r="OS36" s="442"/>
      <c r="OT36" s="442"/>
      <c r="OU36" s="442"/>
      <c r="OV36" s="442"/>
      <c r="OW36" s="442"/>
      <c r="OX36" s="442"/>
      <c r="OY36" s="442"/>
      <c r="OZ36" s="442"/>
      <c r="PA36" s="442"/>
      <c r="PB36" s="442"/>
      <c r="PC36" s="442"/>
      <c r="PD36" s="442"/>
      <c r="PE36" s="442"/>
      <c r="PF36" s="442"/>
      <c r="PG36" s="442"/>
      <c r="PH36" s="442"/>
      <c r="PI36" s="442"/>
      <c r="PJ36" s="442"/>
      <c r="PK36" s="442"/>
      <c r="PL36" s="442"/>
      <c r="PM36" s="442"/>
      <c r="PN36" s="442"/>
      <c r="PO36" s="442"/>
      <c r="PP36" s="442"/>
      <c r="PQ36" s="442"/>
      <c r="PR36" s="442"/>
      <c r="PS36" s="442"/>
      <c r="PT36" s="442"/>
      <c r="PU36" s="442"/>
      <c r="PV36" s="442"/>
      <c r="PW36" s="442"/>
      <c r="PX36" s="442"/>
      <c r="PY36" s="442"/>
      <c r="PZ36" s="442"/>
      <c r="QA36" s="442"/>
      <c r="QB36" s="442"/>
      <c r="QC36" s="442"/>
      <c r="QD36" s="442"/>
      <c r="QE36" s="442"/>
      <c r="QF36" s="442"/>
      <c r="QG36" s="442"/>
      <c r="QH36" s="442"/>
      <c r="QI36" s="442"/>
      <c r="QJ36" s="442"/>
      <c r="QK36" s="442"/>
      <c r="QL36" s="442"/>
      <c r="QM36" s="442"/>
      <c r="QN36" s="442"/>
      <c r="QO36" s="442"/>
      <c r="QP36" s="442"/>
      <c r="QQ36" s="442"/>
      <c r="QR36" s="442"/>
      <c r="QS36" s="442"/>
      <c r="QT36" s="442"/>
      <c r="QU36" s="442"/>
      <c r="QV36" s="442"/>
      <c r="QW36" s="442"/>
      <c r="QX36" s="442"/>
      <c r="QY36" s="442"/>
      <c r="QZ36" s="442"/>
      <c r="RA36" s="442"/>
      <c r="RB36" s="442"/>
      <c r="RC36" s="442"/>
      <c r="RD36" s="442"/>
      <c r="RE36" s="442"/>
      <c r="RF36" s="442"/>
      <c r="RG36" s="442"/>
      <c r="RH36" s="442"/>
      <c r="RI36" s="442"/>
      <c r="RJ36" s="442"/>
      <c r="RK36" s="442"/>
      <c r="RL36" s="442"/>
      <c r="RM36" s="442"/>
      <c r="RN36" s="442"/>
      <c r="RO36" s="442"/>
      <c r="RP36" s="442"/>
      <c r="RQ36" s="442"/>
      <c r="RR36" s="442"/>
      <c r="RS36" s="442"/>
      <c r="RT36" s="442"/>
      <c r="RU36" s="442"/>
      <c r="RV36" s="442"/>
      <c r="RW36" s="442"/>
      <c r="RX36" s="442"/>
      <c r="RY36" s="442"/>
      <c r="RZ36" s="442"/>
      <c r="SA36" s="442"/>
      <c r="SB36" s="442"/>
      <c r="SC36" s="442"/>
      <c r="SD36" s="442"/>
      <c r="SE36" s="442"/>
      <c r="SF36" s="442"/>
      <c r="SG36" s="442"/>
      <c r="SH36" s="442"/>
      <c r="SI36" s="442"/>
      <c r="SJ36" s="442"/>
      <c r="SK36" s="442"/>
      <c r="SL36" s="442"/>
      <c r="SM36" s="442"/>
      <c r="SN36" s="442"/>
      <c r="SO36" s="442"/>
      <c r="SP36" s="442"/>
      <c r="SQ36" s="442"/>
      <c r="SR36" s="442"/>
      <c r="SS36" s="442"/>
      <c r="ST36" s="442"/>
      <c r="SU36" s="442"/>
      <c r="SV36" s="442"/>
      <c r="SW36" s="442"/>
      <c r="SX36" s="442"/>
      <c r="SY36" s="442"/>
      <c r="SZ36" s="442"/>
      <c r="TA36" s="442"/>
      <c r="TB36" s="442"/>
      <c r="TC36" s="442"/>
      <c r="TD36" s="442"/>
      <c r="TE36" s="442"/>
      <c r="TF36" s="442"/>
      <c r="TG36" s="442"/>
      <c r="TH36" s="442"/>
      <c r="TI36" s="442"/>
      <c r="TJ36" s="442"/>
      <c r="TK36" s="442"/>
      <c r="TL36" s="442"/>
      <c r="TM36" s="442"/>
      <c r="TN36" s="442"/>
      <c r="TO36" s="442"/>
      <c r="TP36" s="442"/>
      <c r="TQ36" s="442"/>
      <c r="TR36" s="442"/>
      <c r="TS36" s="442"/>
      <c r="TT36" s="442"/>
      <c r="TU36" s="442"/>
      <c r="TV36" s="442"/>
      <c r="TW36" s="442"/>
      <c r="TX36" s="442"/>
      <c r="TY36" s="442"/>
      <c r="TZ36" s="442"/>
      <c r="UA36" s="442"/>
      <c r="UB36" s="442"/>
      <c r="UC36" s="442"/>
      <c r="UD36" s="442"/>
      <c r="UE36" s="442"/>
      <c r="UF36" s="442"/>
      <c r="UG36" s="442"/>
      <c r="UH36" s="442"/>
      <c r="UI36" s="442"/>
      <c r="UJ36" s="442"/>
      <c r="UK36" s="442"/>
      <c r="UL36" s="442"/>
      <c r="UM36" s="442"/>
      <c r="UN36" s="442"/>
      <c r="UO36" s="442"/>
      <c r="UP36" s="442"/>
      <c r="UQ36" s="442"/>
      <c r="UR36" s="442"/>
      <c r="US36" s="442"/>
      <c r="UT36" s="442"/>
      <c r="UU36" s="442"/>
      <c r="UV36" s="442"/>
      <c r="UW36" s="442"/>
      <c r="UX36" s="442"/>
      <c r="UY36" s="442"/>
      <c r="UZ36" s="442"/>
      <c r="VA36" s="442"/>
      <c r="VB36" s="442"/>
      <c r="VC36" s="442"/>
      <c r="VD36" s="442"/>
      <c r="VE36" s="442"/>
      <c r="VF36" s="442"/>
      <c r="VG36" s="442"/>
      <c r="VH36" s="442"/>
      <c r="VI36" s="442"/>
      <c r="VJ36" s="442"/>
      <c r="VK36" s="442"/>
      <c r="VL36" s="442"/>
      <c r="VM36" s="442"/>
      <c r="VN36" s="442"/>
      <c r="VO36" s="442"/>
      <c r="VP36" s="442"/>
      <c r="VQ36" s="442"/>
      <c r="VR36" s="442"/>
      <c r="VS36" s="442"/>
      <c r="VT36" s="442"/>
      <c r="VU36" s="442"/>
      <c r="VV36" s="442"/>
      <c r="VW36" s="442"/>
      <c r="VX36" s="442"/>
      <c r="VY36" s="442"/>
      <c r="VZ36" s="442"/>
      <c r="WA36" s="442"/>
      <c r="WB36" s="442"/>
      <c r="WC36" s="442"/>
      <c r="WD36" s="442"/>
      <c r="WE36" s="442"/>
      <c r="WF36" s="442"/>
      <c r="WG36" s="442"/>
      <c r="WH36" s="442"/>
      <c r="WI36" s="442"/>
      <c r="WJ36" s="442"/>
      <c r="WK36" s="442"/>
      <c r="WL36" s="442"/>
      <c r="WM36" s="442"/>
      <c r="WN36" s="442"/>
      <c r="WO36" s="442"/>
      <c r="WP36" s="442"/>
      <c r="WQ36" s="442"/>
      <c r="WR36" s="442"/>
      <c r="WS36" s="442"/>
      <c r="WT36" s="442"/>
      <c r="WU36" s="442"/>
      <c r="WV36" s="442"/>
      <c r="WW36" s="442"/>
      <c r="WX36" s="442"/>
      <c r="WY36" s="442"/>
      <c r="WZ36" s="442"/>
      <c r="XA36" s="442"/>
      <c r="XB36" s="442"/>
      <c r="XC36" s="442"/>
      <c r="XD36" s="442"/>
      <c r="XE36" s="442"/>
      <c r="XF36" s="442"/>
      <c r="XG36" s="442"/>
      <c r="XH36" s="442"/>
      <c r="XI36" s="442"/>
      <c r="XJ36" s="442"/>
      <c r="XK36" s="442"/>
      <c r="XL36" s="442"/>
      <c r="XM36" s="442"/>
      <c r="XN36" s="442"/>
      <c r="XO36" s="442"/>
      <c r="XP36" s="442"/>
      <c r="XQ36" s="442"/>
      <c r="XR36" s="442"/>
      <c r="XS36" s="442"/>
      <c r="XT36" s="442"/>
      <c r="XU36" s="442"/>
      <c r="XV36" s="442"/>
      <c r="XW36" s="442"/>
      <c r="XX36" s="442"/>
      <c r="XY36" s="442"/>
      <c r="XZ36" s="442"/>
      <c r="YA36" s="442"/>
      <c r="YB36" s="442"/>
      <c r="YC36" s="442"/>
      <c r="YD36" s="442"/>
      <c r="YE36" s="442"/>
      <c r="YF36" s="442"/>
      <c r="YG36" s="442"/>
      <c r="YH36" s="442"/>
      <c r="YI36" s="442"/>
      <c r="YJ36" s="442"/>
      <c r="YK36" s="442"/>
      <c r="YL36" s="442"/>
      <c r="YM36" s="442"/>
      <c r="YN36" s="442"/>
      <c r="YO36" s="442"/>
      <c r="YP36" s="442"/>
      <c r="YQ36" s="442"/>
      <c r="YR36" s="442"/>
      <c r="YS36" s="442"/>
      <c r="YT36" s="442"/>
      <c r="YU36" s="442"/>
      <c r="YV36" s="442"/>
      <c r="YW36" s="442"/>
      <c r="YX36" s="442"/>
      <c r="YY36" s="442"/>
      <c r="YZ36" s="442"/>
      <c r="ZA36" s="442"/>
      <c r="ZB36" s="442"/>
      <c r="ZC36" s="442"/>
      <c r="ZD36" s="442"/>
      <c r="ZE36" s="442"/>
      <c r="ZF36" s="442"/>
      <c r="ZG36" s="442"/>
      <c r="ZH36" s="442"/>
      <c r="ZI36" s="442"/>
      <c r="ZJ36" s="442"/>
      <c r="ZK36" s="442"/>
      <c r="ZL36" s="442"/>
      <c r="ZM36" s="442"/>
      <c r="ZN36" s="442"/>
      <c r="ZO36" s="442"/>
      <c r="ZP36" s="442"/>
      <c r="ZQ36" s="442"/>
      <c r="ZR36" s="442"/>
      <c r="ZS36" s="442"/>
      <c r="ZT36" s="442"/>
      <c r="ZU36" s="442"/>
      <c r="ZV36" s="442"/>
      <c r="ZW36" s="442"/>
      <c r="ZX36" s="442"/>
      <c r="ZY36" s="442"/>
      <c r="ZZ36" s="442"/>
      <c r="AAA36" s="442"/>
      <c r="AAB36" s="442"/>
      <c r="AAC36" s="442"/>
      <c r="AAD36" s="442"/>
      <c r="AAE36" s="442"/>
      <c r="AAF36" s="442"/>
      <c r="AAG36" s="442"/>
      <c r="AAH36" s="442"/>
      <c r="AAI36" s="442"/>
      <c r="AAJ36" s="442"/>
      <c r="AAK36" s="442"/>
      <c r="AAL36" s="442"/>
      <c r="AAM36" s="442"/>
      <c r="AAN36" s="442"/>
      <c r="AAO36" s="442"/>
      <c r="AAP36" s="442"/>
      <c r="AAQ36" s="442"/>
      <c r="AAR36" s="442"/>
      <c r="AAS36" s="442"/>
      <c r="AAT36" s="442"/>
      <c r="AAU36" s="442"/>
      <c r="AAV36" s="442"/>
      <c r="AAW36" s="442"/>
      <c r="AAX36" s="442"/>
      <c r="AAY36" s="442"/>
      <c r="AAZ36" s="442"/>
      <c r="ABA36" s="442"/>
      <c r="ABB36" s="442"/>
      <c r="ABC36" s="442"/>
      <c r="ABD36" s="442"/>
      <c r="ABE36" s="442"/>
      <c r="ABF36" s="442"/>
      <c r="ABG36" s="442"/>
      <c r="ABH36" s="442"/>
      <c r="ABI36" s="442"/>
      <c r="ABJ36" s="442"/>
      <c r="ABK36" s="442"/>
      <c r="ABL36" s="442"/>
      <c r="ABM36" s="442"/>
      <c r="ABN36" s="442"/>
      <c r="ABO36" s="442"/>
      <c r="ABP36" s="442"/>
      <c r="ABQ36" s="442"/>
      <c r="ABR36" s="442"/>
      <c r="ABS36" s="442"/>
      <c r="ABT36" s="442"/>
      <c r="ABU36" s="442"/>
      <c r="ABV36" s="442"/>
      <c r="ABW36" s="442"/>
      <c r="ABX36" s="442"/>
      <c r="ABY36" s="442"/>
      <c r="ABZ36" s="442"/>
      <c r="ACA36" s="442"/>
      <c r="ACB36" s="442"/>
      <c r="ACC36" s="442"/>
      <c r="ACD36" s="442"/>
      <c r="ACE36" s="442"/>
      <c r="ACF36" s="442"/>
      <c r="ACG36" s="442"/>
      <c r="ACH36" s="442"/>
      <c r="ACI36" s="442"/>
      <c r="ACJ36" s="442"/>
      <c r="ACK36" s="442"/>
      <c r="ACL36" s="442"/>
      <c r="ACM36" s="442"/>
      <c r="ACN36" s="442"/>
      <c r="ACO36" s="442"/>
      <c r="ACP36" s="442"/>
      <c r="ACQ36" s="442"/>
      <c r="ACR36" s="442"/>
      <c r="ACS36" s="442"/>
      <c r="ACT36" s="442"/>
      <c r="ACU36" s="442"/>
      <c r="ACV36" s="442"/>
      <c r="ACW36" s="442"/>
      <c r="ACX36" s="442"/>
      <c r="ACY36" s="442"/>
      <c r="ACZ36" s="442"/>
      <c r="ADA36" s="442"/>
      <c r="ADB36" s="442"/>
      <c r="ADC36" s="442"/>
      <c r="ADD36" s="442"/>
      <c r="ADE36" s="442"/>
      <c r="ADF36" s="442"/>
      <c r="ADG36" s="442"/>
      <c r="ADH36" s="442"/>
      <c r="ADI36" s="442"/>
      <c r="ADJ36" s="442"/>
      <c r="ADK36" s="442"/>
      <c r="ADL36" s="442"/>
      <c r="ADM36" s="442"/>
      <c r="ADN36" s="442"/>
      <c r="ADO36" s="442"/>
      <c r="ADP36" s="442"/>
      <c r="ADQ36" s="442"/>
      <c r="ADR36" s="442"/>
      <c r="ADS36" s="442"/>
      <c r="ADT36" s="442"/>
      <c r="ADU36" s="442"/>
      <c r="ADV36" s="442"/>
      <c r="ADW36" s="442"/>
      <c r="ADX36" s="442"/>
      <c r="ADY36" s="442"/>
      <c r="ADZ36" s="442"/>
      <c r="AEA36" s="442"/>
      <c r="AEB36" s="442"/>
      <c r="AEC36" s="442"/>
      <c r="AED36" s="442"/>
      <c r="AEE36" s="442"/>
      <c r="AEF36" s="442"/>
      <c r="AEG36" s="442"/>
      <c r="AEH36" s="442"/>
      <c r="AEI36" s="442"/>
      <c r="AEJ36" s="442"/>
      <c r="AEK36" s="442"/>
      <c r="AEL36" s="442"/>
      <c r="AEM36" s="442"/>
      <c r="AEN36" s="442"/>
      <c r="AEO36" s="442"/>
      <c r="AEP36" s="442"/>
      <c r="AEQ36" s="442"/>
      <c r="AER36" s="442"/>
      <c r="AES36" s="442"/>
      <c r="AET36" s="442"/>
      <c r="AEU36" s="442"/>
      <c r="AEV36" s="442"/>
      <c r="AEW36" s="442"/>
      <c r="AEX36" s="442"/>
      <c r="AEY36" s="442"/>
      <c r="AEZ36" s="442"/>
      <c r="AFA36" s="442"/>
      <c r="AFB36" s="442"/>
      <c r="AFC36" s="442"/>
      <c r="AFD36" s="442"/>
      <c r="AFE36" s="442"/>
      <c r="AFF36" s="442"/>
      <c r="AFG36" s="442"/>
      <c r="AFH36" s="442"/>
      <c r="AFI36" s="442"/>
      <c r="AFJ36" s="442"/>
      <c r="AFK36" s="442"/>
      <c r="AFL36" s="442"/>
      <c r="AFM36" s="442"/>
      <c r="AFN36" s="442"/>
      <c r="AFO36" s="442"/>
      <c r="AFP36" s="442"/>
      <c r="AFQ36" s="442"/>
      <c r="AFR36" s="442"/>
      <c r="AFS36" s="442"/>
      <c r="AFT36" s="442"/>
      <c r="AFU36" s="442"/>
      <c r="AFV36" s="442"/>
      <c r="AFW36" s="442"/>
      <c r="AFX36" s="442"/>
      <c r="AFY36" s="442"/>
      <c r="AFZ36" s="442"/>
      <c r="AGA36" s="442"/>
      <c r="AGB36" s="442"/>
      <c r="AGC36" s="442"/>
      <c r="AGD36" s="442"/>
      <c r="AGE36" s="442"/>
      <c r="AGF36" s="442"/>
      <c r="AGG36" s="442"/>
      <c r="AGH36" s="442"/>
      <c r="AGI36" s="442"/>
      <c r="AGJ36" s="442"/>
      <c r="AGK36" s="442"/>
      <c r="AGL36" s="442"/>
      <c r="AGM36" s="442"/>
      <c r="AGN36" s="442"/>
      <c r="AGO36" s="442"/>
      <c r="AGP36" s="442"/>
      <c r="AGQ36" s="442"/>
      <c r="AGR36" s="442"/>
      <c r="AGS36" s="442"/>
      <c r="AGT36" s="442"/>
      <c r="AGU36" s="442"/>
      <c r="AGV36" s="442"/>
      <c r="AGW36" s="442"/>
      <c r="AGX36" s="442"/>
      <c r="AGY36" s="442"/>
      <c r="AGZ36" s="442"/>
      <c r="AHA36" s="442"/>
      <c r="AHB36" s="442"/>
      <c r="AHC36" s="442"/>
      <c r="AHD36" s="442"/>
      <c r="AHE36" s="442"/>
      <c r="AHF36" s="442"/>
      <c r="AHG36" s="442"/>
      <c r="AHH36" s="442"/>
    </row>
    <row r="37" spans="1:892" s="477" customFormat="1" ht="44">
      <c r="A37" s="476" t="s">
        <v>750</v>
      </c>
      <c r="B37" s="444" t="s">
        <v>381</v>
      </c>
      <c r="C37" s="84" t="s">
        <v>773</v>
      </c>
      <c r="D37" s="331" t="s">
        <v>384</v>
      </c>
      <c r="E37" s="331" t="s">
        <v>383</v>
      </c>
      <c r="F37" s="331" t="s">
        <v>384</v>
      </c>
      <c r="G37" s="331" t="s">
        <v>384</v>
      </c>
      <c r="H37" s="331" t="s">
        <v>383</v>
      </c>
      <c r="I37" s="331" t="s">
        <v>383</v>
      </c>
      <c r="J37" s="331" t="s">
        <v>383</v>
      </c>
      <c r="K37" s="331" t="s">
        <v>383</v>
      </c>
      <c r="L37" s="331" t="s">
        <v>384</v>
      </c>
      <c r="M37" s="331" t="s">
        <v>384</v>
      </c>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442"/>
      <c r="IY37" s="442"/>
      <c r="IZ37" s="442"/>
      <c r="JA37" s="442"/>
      <c r="JB37" s="442"/>
      <c r="JC37" s="442"/>
      <c r="JD37" s="442"/>
      <c r="JE37" s="442"/>
      <c r="JF37" s="442"/>
      <c r="JG37" s="442"/>
      <c r="JH37" s="442"/>
      <c r="JI37" s="442"/>
      <c r="JJ37" s="442"/>
      <c r="JK37" s="442"/>
      <c r="JL37" s="442"/>
      <c r="JM37" s="442"/>
      <c r="JN37" s="442"/>
      <c r="JO37" s="442"/>
      <c r="JP37" s="442"/>
      <c r="JQ37" s="442"/>
      <c r="JR37" s="442"/>
      <c r="JS37" s="442"/>
      <c r="JT37" s="442"/>
      <c r="JU37" s="442"/>
      <c r="JV37" s="442"/>
      <c r="JW37" s="442"/>
      <c r="JX37" s="442"/>
      <c r="JY37" s="442"/>
      <c r="JZ37" s="442"/>
      <c r="KA37" s="442"/>
      <c r="KB37" s="442"/>
      <c r="KC37" s="442"/>
      <c r="KD37" s="442"/>
      <c r="KE37" s="442"/>
      <c r="KF37" s="442"/>
      <c r="KG37" s="442"/>
      <c r="KH37" s="442"/>
      <c r="KI37" s="442"/>
      <c r="KJ37" s="442"/>
      <c r="KK37" s="442"/>
      <c r="KL37" s="442"/>
      <c r="KM37" s="442"/>
      <c r="KN37" s="442"/>
      <c r="KO37" s="442"/>
      <c r="KP37" s="442"/>
      <c r="KQ37" s="442"/>
      <c r="KR37" s="442"/>
      <c r="KS37" s="442"/>
      <c r="KT37" s="442"/>
      <c r="KU37" s="442"/>
      <c r="KV37" s="442"/>
      <c r="KW37" s="442"/>
      <c r="KX37" s="442"/>
      <c r="KY37" s="442"/>
      <c r="KZ37" s="442"/>
      <c r="LA37" s="442"/>
      <c r="LB37" s="442"/>
      <c r="LC37" s="442"/>
      <c r="LD37" s="442"/>
      <c r="LE37" s="442"/>
      <c r="LF37" s="442"/>
      <c r="LG37" s="442"/>
      <c r="LH37" s="442"/>
      <c r="LI37" s="442"/>
      <c r="LJ37" s="442"/>
      <c r="LK37" s="442"/>
      <c r="LL37" s="442"/>
      <c r="LM37" s="442"/>
      <c r="LN37" s="442"/>
      <c r="LO37" s="442"/>
      <c r="LP37" s="442"/>
      <c r="LQ37" s="442"/>
      <c r="LR37" s="442"/>
      <c r="LS37" s="442"/>
      <c r="LT37" s="442"/>
      <c r="LU37" s="442"/>
      <c r="LV37" s="442"/>
      <c r="LW37" s="442"/>
      <c r="LX37" s="442"/>
      <c r="LY37" s="442"/>
      <c r="LZ37" s="442"/>
      <c r="MA37" s="442"/>
      <c r="MB37" s="442"/>
      <c r="MC37" s="442"/>
      <c r="MD37" s="442"/>
      <c r="ME37" s="442"/>
      <c r="MF37" s="442"/>
      <c r="MG37" s="442"/>
      <c r="MH37" s="442"/>
      <c r="MI37" s="442"/>
      <c r="MJ37" s="442"/>
      <c r="MK37" s="442"/>
      <c r="ML37" s="442"/>
      <c r="MM37" s="442"/>
      <c r="MN37" s="442"/>
      <c r="MO37" s="442"/>
      <c r="MP37" s="442"/>
      <c r="MQ37" s="442"/>
      <c r="MR37" s="442"/>
      <c r="MS37" s="442"/>
      <c r="MT37" s="442"/>
      <c r="MU37" s="442"/>
      <c r="MV37" s="442"/>
      <c r="MW37" s="442"/>
      <c r="MX37" s="442"/>
      <c r="MY37" s="442"/>
      <c r="MZ37" s="442"/>
      <c r="NA37" s="442"/>
      <c r="NB37" s="442"/>
      <c r="NC37" s="442"/>
      <c r="ND37" s="442"/>
      <c r="NE37" s="442"/>
      <c r="NF37" s="442"/>
      <c r="NG37" s="442"/>
      <c r="NH37" s="442"/>
      <c r="NI37" s="442"/>
      <c r="NJ37" s="442"/>
      <c r="NK37" s="442"/>
      <c r="NL37" s="442"/>
      <c r="NM37" s="442"/>
      <c r="NN37" s="442"/>
      <c r="NO37" s="442"/>
      <c r="NP37" s="442"/>
      <c r="NQ37" s="442"/>
      <c r="NR37" s="442"/>
      <c r="NS37" s="442"/>
      <c r="NT37" s="442"/>
      <c r="NU37" s="442"/>
      <c r="NV37" s="442"/>
      <c r="NW37" s="442"/>
      <c r="NX37" s="442"/>
      <c r="NY37" s="442"/>
      <c r="NZ37" s="442"/>
      <c r="OA37" s="442"/>
      <c r="OB37" s="442"/>
      <c r="OC37" s="442"/>
      <c r="OD37" s="442"/>
      <c r="OE37" s="442"/>
      <c r="OF37" s="442"/>
      <c r="OG37" s="442"/>
      <c r="OH37" s="442"/>
      <c r="OI37" s="442"/>
      <c r="OJ37" s="442"/>
      <c r="OK37" s="442"/>
      <c r="OL37" s="442"/>
      <c r="OM37" s="442"/>
      <c r="ON37" s="442"/>
      <c r="OO37" s="442"/>
      <c r="OP37" s="442"/>
      <c r="OQ37" s="442"/>
      <c r="OR37" s="442"/>
      <c r="OS37" s="442"/>
      <c r="OT37" s="442"/>
      <c r="OU37" s="442"/>
      <c r="OV37" s="442"/>
      <c r="OW37" s="442"/>
      <c r="OX37" s="442"/>
      <c r="OY37" s="442"/>
      <c r="OZ37" s="442"/>
      <c r="PA37" s="442"/>
      <c r="PB37" s="442"/>
      <c r="PC37" s="442"/>
      <c r="PD37" s="442"/>
      <c r="PE37" s="442"/>
      <c r="PF37" s="442"/>
      <c r="PG37" s="442"/>
      <c r="PH37" s="442"/>
      <c r="PI37" s="442"/>
      <c r="PJ37" s="442"/>
      <c r="PK37" s="442"/>
      <c r="PL37" s="442"/>
      <c r="PM37" s="442"/>
      <c r="PN37" s="442"/>
      <c r="PO37" s="442"/>
      <c r="PP37" s="442"/>
      <c r="PQ37" s="442"/>
      <c r="PR37" s="442"/>
      <c r="PS37" s="442"/>
      <c r="PT37" s="442"/>
      <c r="PU37" s="442"/>
      <c r="PV37" s="442"/>
      <c r="PW37" s="442"/>
      <c r="PX37" s="442"/>
      <c r="PY37" s="442"/>
      <c r="PZ37" s="442"/>
      <c r="QA37" s="442"/>
      <c r="QB37" s="442"/>
      <c r="QC37" s="442"/>
      <c r="QD37" s="442"/>
      <c r="QE37" s="442"/>
      <c r="QF37" s="442"/>
      <c r="QG37" s="442"/>
      <c r="QH37" s="442"/>
      <c r="QI37" s="442"/>
      <c r="QJ37" s="442"/>
      <c r="QK37" s="442"/>
      <c r="QL37" s="442"/>
      <c r="QM37" s="442"/>
      <c r="QN37" s="442"/>
      <c r="QO37" s="442"/>
      <c r="QP37" s="442"/>
      <c r="QQ37" s="442"/>
      <c r="QR37" s="442"/>
      <c r="QS37" s="442"/>
      <c r="QT37" s="442"/>
      <c r="QU37" s="442"/>
      <c r="QV37" s="442"/>
      <c r="QW37" s="442"/>
      <c r="QX37" s="442"/>
      <c r="QY37" s="442"/>
      <c r="QZ37" s="442"/>
      <c r="RA37" s="442"/>
      <c r="RB37" s="442"/>
      <c r="RC37" s="442"/>
      <c r="RD37" s="442"/>
      <c r="RE37" s="442"/>
      <c r="RF37" s="442"/>
      <c r="RG37" s="442"/>
      <c r="RH37" s="442"/>
      <c r="RI37" s="442"/>
      <c r="RJ37" s="442"/>
      <c r="RK37" s="442"/>
      <c r="RL37" s="442"/>
      <c r="RM37" s="442"/>
      <c r="RN37" s="442"/>
      <c r="RO37" s="442"/>
      <c r="RP37" s="442"/>
      <c r="RQ37" s="442"/>
      <c r="RR37" s="442"/>
      <c r="RS37" s="442"/>
      <c r="RT37" s="442"/>
      <c r="RU37" s="442"/>
      <c r="RV37" s="442"/>
      <c r="RW37" s="442"/>
      <c r="RX37" s="442"/>
      <c r="RY37" s="442"/>
      <c r="RZ37" s="442"/>
      <c r="SA37" s="442"/>
      <c r="SB37" s="442"/>
      <c r="SC37" s="442"/>
      <c r="SD37" s="442"/>
      <c r="SE37" s="442"/>
      <c r="SF37" s="442"/>
      <c r="SG37" s="442"/>
      <c r="SH37" s="442"/>
      <c r="SI37" s="442"/>
      <c r="SJ37" s="442"/>
      <c r="SK37" s="442"/>
      <c r="SL37" s="442"/>
      <c r="SM37" s="442"/>
      <c r="SN37" s="442"/>
      <c r="SO37" s="442"/>
      <c r="SP37" s="442"/>
      <c r="SQ37" s="442"/>
      <c r="SR37" s="442"/>
      <c r="SS37" s="442"/>
      <c r="ST37" s="442"/>
      <c r="SU37" s="442"/>
      <c r="SV37" s="442"/>
      <c r="SW37" s="442"/>
      <c r="SX37" s="442"/>
      <c r="SY37" s="442"/>
      <c r="SZ37" s="442"/>
      <c r="TA37" s="442"/>
      <c r="TB37" s="442"/>
      <c r="TC37" s="442"/>
      <c r="TD37" s="442"/>
      <c r="TE37" s="442"/>
      <c r="TF37" s="442"/>
      <c r="TG37" s="442"/>
      <c r="TH37" s="442"/>
      <c r="TI37" s="442"/>
      <c r="TJ37" s="442"/>
      <c r="TK37" s="442"/>
      <c r="TL37" s="442"/>
      <c r="TM37" s="442"/>
      <c r="TN37" s="442"/>
      <c r="TO37" s="442"/>
      <c r="TP37" s="442"/>
      <c r="TQ37" s="442"/>
      <c r="TR37" s="442"/>
      <c r="TS37" s="442"/>
      <c r="TT37" s="442"/>
      <c r="TU37" s="442"/>
      <c r="TV37" s="442"/>
      <c r="TW37" s="442"/>
      <c r="TX37" s="442"/>
      <c r="TY37" s="442"/>
      <c r="TZ37" s="442"/>
      <c r="UA37" s="442"/>
      <c r="UB37" s="442"/>
      <c r="UC37" s="442"/>
      <c r="UD37" s="442"/>
      <c r="UE37" s="442"/>
      <c r="UF37" s="442"/>
      <c r="UG37" s="442"/>
      <c r="UH37" s="442"/>
      <c r="UI37" s="442"/>
      <c r="UJ37" s="442"/>
      <c r="UK37" s="442"/>
      <c r="UL37" s="442"/>
      <c r="UM37" s="442"/>
      <c r="UN37" s="442"/>
      <c r="UO37" s="442"/>
      <c r="UP37" s="442"/>
      <c r="UQ37" s="442"/>
      <c r="UR37" s="442"/>
      <c r="US37" s="442"/>
      <c r="UT37" s="442"/>
      <c r="UU37" s="442"/>
      <c r="UV37" s="442"/>
      <c r="UW37" s="442"/>
      <c r="UX37" s="442"/>
      <c r="UY37" s="442"/>
      <c r="UZ37" s="442"/>
      <c r="VA37" s="442"/>
      <c r="VB37" s="442"/>
      <c r="VC37" s="442"/>
      <c r="VD37" s="442"/>
      <c r="VE37" s="442"/>
      <c r="VF37" s="442"/>
      <c r="VG37" s="442"/>
      <c r="VH37" s="442"/>
      <c r="VI37" s="442"/>
      <c r="VJ37" s="442"/>
      <c r="VK37" s="442"/>
      <c r="VL37" s="442"/>
      <c r="VM37" s="442"/>
      <c r="VN37" s="442"/>
      <c r="VO37" s="442"/>
      <c r="VP37" s="442"/>
      <c r="VQ37" s="442"/>
      <c r="VR37" s="442"/>
      <c r="VS37" s="442"/>
      <c r="VT37" s="442"/>
      <c r="VU37" s="442"/>
      <c r="VV37" s="442"/>
      <c r="VW37" s="442"/>
      <c r="VX37" s="442"/>
      <c r="VY37" s="442"/>
      <c r="VZ37" s="442"/>
      <c r="WA37" s="442"/>
      <c r="WB37" s="442"/>
      <c r="WC37" s="442"/>
      <c r="WD37" s="442"/>
      <c r="WE37" s="442"/>
      <c r="WF37" s="442"/>
      <c r="WG37" s="442"/>
      <c r="WH37" s="442"/>
      <c r="WI37" s="442"/>
      <c r="WJ37" s="442"/>
      <c r="WK37" s="442"/>
      <c r="WL37" s="442"/>
      <c r="WM37" s="442"/>
      <c r="WN37" s="442"/>
      <c r="WO37" s="442"/>
      <c r="WP37" s="442"/>
      <c r="WQ37" s="442"/>
      <c r="WR37" s="442"/>
      <c r="WS37" s="442"/>
      <c r="WT37" s="442"/>
      <c r="WU37" s="442"/>
      <c r="WV37" s="442"/>
      <c r="WW37" s="442"/>
      <c r="WX37" s="442"/>
      <c r="WY37" s="442"/>
      <c r="WZ37" s="442"/>
      <c r="XA37" s="442"/>
      <c r="XB37" s="442"/>
      <c r="XC37" s="442"/>
      <c r="XD37" s="442"/>
      <c r="XE37" s="442"/>
      <c r="XF37" s="442"/>
      <c r="XG37" s="442"/>
      <c r="XH37" s="442"/>
      <c r="XI37" s="442"/>
      <c r="XJ37" s="442"/>
      <c r="XK37" s="442"/>
      <c r="XL37" s="442"/>
      <c r="XM37" s="442"/>
      <c r="XN37" s="442"/>
      <c r="XO37" s="442"/>
      <c r="XP37" s="442"/>
      <c r="XQ37" s="442"/>
      <c r="XR37" s="442"/>
      <c r="XS37" s="442"/>
      <c r="XT37" s="442"/>
      <c r="XU37" s="442"/>
      <c r="XV37" s="442"/>
      <c r="XW37" s="442"/>
      <c r="XX37" s="442"/>
      <c r="XY37" s="442"/>
      <c r="XZ37" s="442"/>
      <c r="YA37" s="442"/>
      <c r="YB37" s="442"/>
      <c r="YC37" s="442"/>
      <c r="YD37" s="442"/>
      <c r="YE37" s="442"/>
      <c r="YF37" s="442"/>
      <c r="YG37" s="442"/>
      <c r="YH37" s="442"/>
      <c r="YI37" s="442"/>
      <c r="YJ37" s="442"/>
      <c r="YK37" s="442"/>
      <c r="YL37" s="442"/>
      <c r="YM37" s="442"/>
      <c r="YN37" s="442"/>
      <c r="YO37" s="442"/>
      <c r="YP37" s="442"/>
      <c r="YQ37" s="442"/>
      <c r="YR37" s="442"/>
      <c r="YS37" s="442"/>
      <c r="YT37" s="442"/>
      <c r="YU37" s="442"/>
      <c r="YV37" s="442"/>
      <c r="YW37" s="442"/>
      <c r="YX37" s="442"/>
      <c r="YY37" s="442"/>
      <c r="YZ37" s="442"/>
      <c r="ZA37" s="442"/>
      <c r="ZB37" s="442"/>
      <c r="ZC37" s="442"/>
      <c r="ZD37" s="442"/>
      <c r="ZE37" s="442"/>
      <c r="ZF37" s="442"/>
      <c r="ZG37" s="442"/>
      <c r="ZH37" s="442"/>
      <c r="ZI37" s="442"/>
      <c r="ZJ37" s="442"/>
      <c r="ZK37" s="442"/>
      <c r="ZL37" s="442"/>
      <c r="ZM37" s="442"/>
      <c r="ZN37" s="442"/>
      <c r="ZO37" s="442"/>
      <c r="ZP37" s="442"/>
      <c r="ZQ37" s="442"/>
      <c r="ZR37" s="442"/>
      <c r="ZS37" s="442"/>
      <c r="ZT37" s="442"/>
      <c r="ZU37" s="442"/>
      <c r="ZV37" s="442"/>
      <c r="ZW37" s="442"/>
      <c r="ZX37" s="442"/>
      <c r="ZY37" s="442"/>
      <c r="ZZ37" s="442"/>
      <c r="AAA37" s="442"/>
      <c r="AAB37" s="442"/>
      <c r="AAC37" s="442"/>
      <c r="AAD37" s="442"/>
      <c r="AAE37" s="442"/>
      <c r="AAF37" s="442"/>
      <c r="AAG37" s="442"/>
      <c r="AAH37" s="442"/>
      <c r="AAI37" s="442"/>
      <c r="AAJ37" s="442"/>
      <c r="AAK37" s="442"/>
      <c r="AAL37" s="442"/>
      <c r="AAM37" s="442"/>
      <c r="AAN37" s="442"/>
      <c r="AAO37" s="442"/>
      <c r="AAP37" s="442"/>
      <c r="AAQ37" s="442"/>
      <c r="AAR37" s="442"/>
      <c r="AAS37" s="442"/>
      <c r="AAT37" s="442"/>
      <c r="AAU37" s="442"/>
      <c r="AAV37" s="442"/>
      <c r="AAW37" s="442"/>
      <c r="AAX37" s="442"/>
      <c r="AAY37" s="442"/>
      <c r="AAZ37" s="442"/>
      <c r="ABA37" s="442"/>
      <c r="ABB37" s="442"/>
      <c r="ABC37" s="442"/>
      <c r="ABD37" s="442"/>
      <c r="ABE37" s="442"/>
      <c r="ABF37" s="442"/>
      <c r="ABG37" s="442"/>
      <c r="ABH37" s="442"/>
      <c r="ABI37" s="442"/>
      <c r="ABJ37" s="442"/>
      <c r="ABK37" s="442"/>
      <c r="ABL37" s="442"/>
      <c r="ABM37" s="442"/>
      <c r="ABN37" s="442"/>
      <c r="ABO37" s="442"/>
      <c r="ABP37" s="442"/>
      <c r="ABQ37" s="442"/>
      <c r="ABR37" s="442"/>
      <c r="ABS37" s="442"/>
      <c r="ABT37" s="442"/>
      <c r="ABU37" s="442"/>
      <c r="ABV37" s="442"/>
      <c r="ABW37" s="442"/>
      <c r="ABX37" s="442"/>
      <c r="ABY37" s="442"/>
      <c r="ABZ37" s="442"/>
      <c r="ACA37" s="442"/>
      <c r="ACB37" s="442"/>
      <c r="ACC37" s="442"/>
      <c r="ACD37" s="442"/>
      <c r="ACE37" s="442"/>
      <c r="ACF37" s="442"/>
      <c r="ACG37" s="442"/>
      <c r="ACH37" s="442"/>
      <c r="ACI37" s="442"/>
      <c r="ACJ37" s="442"/>
      <c r="ACK37" s="442"/>
      <c r="ACL37" s="442"/>
      <c r="ACM37" s="442"/>
      <c r="ACN37" s="442"/>
      <c r="ACO37" s="442"/>
      <c r="ACP37" s="442"/>
      <c r="ACQ37" s="442"/>
      <c r="ACR37" s="442"/>
      <c r="ACS37" s="442"/>
      <c r="ACT37" s="442"/>
      <c r="ACU37" s="442"/>
      <c r="ACV37" s="442"/>
      <c r="ACW37" s="442"/>
      <c r="ACX37" s="442"/>
      <c r="ACY37" s="442"/>
      <c r="ACZ37" s="442"/>
      <c r="ADA37" s="442"/>
      <c r="ADB37" s="442"/>
      <c r="ADC37" s="442"/>
      <c r="ADD37" s="442"/>
      <c r="ADE37" s="442"/>
      <c r="ADF37" s="442"/>
      <c r="ADG37" s="442"/>
      <c r="ADH37" s="442"/>
      <c r="ADI37" s="442"/>
      <c r="ADJ37" s="442"/>
      <c r="ADK37" s="442"/>
      <c r="ADL37" s="442"/>
      <c r="ADM37" s="442"/>
      <c r="ADN37" s="442"/>
      <c r="ADO37" s="442"/>
      <c r="ADP37" s="442"/>
      <c r="ADQ37" s="442"/>
      <c r="ADR37" s="442"/>
      <c r="ADS37" s="442"/>
      <c r="ADT37" s="442"/>
      <c r="ADU37" s="442"/>
      <c r="ADV37" s="442"/>
      <c r="ADW37" s="442"/>
      <c r="ADX37" s="442"/>
      <c r="ADY37" s="442"/>
      <c r="ADZ37" s="442"/>
      <c r="AEA37" s="442"/>
      <c r="AEB37" s="442"/>
      <c r="AEC37" s="442"/>
      <c r="AED37" s="442"/>
      <c r="AEE37" s="442"/>
      <c r="AEF37" s="442"/>
      <c r="AEG37" s="442"/>
      <c r="AEH37" s="442"/>
      <c r="AEI37" s="442"/>
      <c r="AEJ37" s="442"/>
      <c r="AEK37" s="442"/>
      <c r="AEL37" s="442"/>
      <c r="AEM37" s="442"/>
      <c r="AEN37" s="442"/>
      <c r="AEO37" s="442"/>
      <c r="AEP37" s="442"/>
      <c r="AEQ37" s="442"/>
      <c r="AER37" s="442"/>
      <c r="AES37" s="442"/>
      <c r="AET37" s="442"/>
      <c r="AEU37" s="442"/>
      <c r="AEV37" s="442"/>
      <c r="AEW37" s="442"/>
      <c r="AEX37" s="442"/>
      <c r="AEY37" s="442"/>
      <c r="AEZ37" s="442"/>
      <c r="AFA37" s="442"/>
      <c r="AFB37" s="442"/>
      <c r="AFC37" s="442"/>
      <c r="AFD37" s="442"/>
      <c r="AFE37" s="442"/>
      <c r="AFF37" s="442"/>
      <c r="AFG37" s="442"/>
      <c r="AFH37" s="442"/>
      <c r="AFI37" s="442"/>
      <c r="AFJ37" s="442"/>
      <c r="AFK37" s="442"/>
      <c r="AFL37" s="442"/>
      <c r="AFM37" s="442"/>
      <c r="AFN37" s="442"/>
      <c r="AFO37" s="442"/>
      <c r="AFP37" s="442"/>
      <c r="AFQ37" s="442"/>
      <c r="AFR37" s="442"/>
      <c r="AFS37" s="442"/>
      <c r="AFT37" s="442"/>
      <c r="AFU37" s="442"/>
      <c r="AFV37" s="442"/>
      <c r="AFW37" s="442"/>
      <c r="AFX37" s="442"/>
      <c r="AFY37" s="442"/>
      <c r="AFZ37" s="442"/>
      <c r="AGA37" s="442"/>
      <c r="AGB37" s="442"/>
      <c r="AGC37" s="442"/>
      <c r="AGD37" s="442"/>
      <c r="AGE37" s="442"/>
      <c r="AGF37" s="442"/>
      <c r="AGG37" s="442"/>
      <c r="AGH37" s="442"/>
      <c r="AGI37" s="442"/>
      <c r="AGJ37" s="442"/>
      <c r="AGK37" s="442"/>
      <c r="AGL37" s="442"/>
      <c r="AGM37" s="442"/>
      <c r="AGN37" s="442"/>
      <c r="AGO37" s="442"/>
      <c r="AGP37" s="442"/>
      <c r="AGQ37" s="442"/>
      <c r="AGR37" s="442"/>
      <c r="AGS37" s="442"/>
      <c r="AGT37" s="442"/>
      <c r="AGU37" s="442"/>
      <c r="AGV37" s="442"/>
      <c r="AGW37" s="442"/>
      <c r="AGX37" s="442"/>
      <c r="AGY37" s="442"/>
      <c r="AGZ37" s="442"/>
      <c r="AHA37" s="442"/>
      <c r="AHB37" s="442"/>
      <c r="AHC37" s="442"/>
      <c r="AHD37" s="442"/>
      <c r="AHE37" s="442"/>
      <c r="AHF37" s="442"/>
      <c r="AHG37" s="442"/>
      <c r="AHH37" s="442"/>
    </row>
    <row r="38" spans="1:892" ht="67" thickBot="1">
      <c r="A38" s="476" t="s">
        <v>385</v>
      </c>
      <c r="B38" s="444" t="s">
        <v>386</v>
      </c>
      <c r="C38" s="85" t="s">
        <v>812</v>
      </c>
      <c r="D38" s="70" t="s">
        <v>699</v>
      </c>
      <c r="E38" s="70" t="s">
        <v>388</v>
      </c>
      <c r="F38" s="70" t="s">
        <v>389</v>
      </c>
      <c r="G38" s="70" t="s">
        <v>390</v>
      </c>
      <c r="H38" s="70" t="s">
        <v>391</v>
      </c>
      <c r="I38" s="70" t="s">
        <v>809</v>
      </c>
      <c r="J38" s="70" t="s">
        <v>810</v>
      </c>
      <c r="K38" s="70" t="s">
        <v>388</v>
      </c>
      <c r="L38" s="70" t="s">
        <v>392</v>
      </c>
      <c r="M38" s="70" t="s">
        <v>798</v>
      </c>
    </row>
    <row r="39" spans="1:892" ht="25" customHeight="1">
      <c r="A39" s="453" t="s">
        <v>751</v>
      </c>
      <c r="B39" s="446" t="s">
        <v>394</v>
      </c>
      <c r="C39" s="321" t="s">
        <v>775</v>
      </c>
      <c r="D39" s="307">
        <v>5.6000000000000001E-2</v>
      </c>
      <c r="E39" s="307">
        <v>0.05</v>
      </c>
      <c r="F39" s="307">
        <v>0.06</v>
      </c>
      <c r="G39" s="307">
        <v>0.05</v>
      </c>
      <c r="H39" s="307">
        <v>0.06</v>
      </c>
      <c r="I39" s="307">
        <v>1.2999999999999999E-3</v>
      </c>
      <c r="J39" s="307">
        <v>3.0000000000000001E-3</v>
      </c>
      <c r="K39" s="307">
        <v>0.05</v>
      </c>
      <c r="L39" s="307">
        <v>0.05</v>
      </c>
      <c r="M39" s="307">
        <v>1.2999999999999999E-2</v>
      </c>
    </row>
    <row r="40" spans="1:892" ht="25" customHeight="1">
      <c r="A40" s="453" t="s">
        <v>393</v>
      </c>
      <c r="B40" s="446" t="s">
        <v>395</v>
      </c>
      <c r="C40" s="322" t="s">
        <v>776</v>
      </c>
      <c r="D40" s="308">
        <v>1.2</v>
      </c>
      <c r="E40" s="308">
        <v>1</v>
      </c>
      <c r="F40" s="308">
        <v>0.65</v>
      </c>
      <c r="G40" s="308">
        <v>1</v>
      </c>
      <c r="H40" s="308">
        <v>1.65</v>
      </c>
      <c r="I40" s="308">
        <v>200</v>
      </c>
      <c r="J40" s="308">
        <v>200</v>
      </c>
      <c r="K40" s="308">
        <v>1</v>
      </c>
      <c r="L40" s="308">
        <v>1</v>
      </c>
      <c r="M40" s="308">
        <v>20</v>
      </c>
    </row>
    <row r="41" spans="1:892" ht="25" customHeight="1">
      <c r="A41" s="453" t="s">
        <v>393</v>
      </c>
      <c r="B41" s="446" t="s">
        <v>396</v>
      </c>
      <c r="C41" s="322" t="s">
        <v>777</v>
      </c>
      <c r="D41" s="308"/>
      <c r="E41" s="308">
        <v>0.16</v>
      </c>
      <c r="F41" s="308"/>
      <c r="G41" s="308"/>
      <c r="H41" s="308">
        <v>0.16</v>
      </c>
      <c r="I41" s="308">
        <v>4.4999999999999998E-2</v>
      </c>
      <c r="J41" s="308">
        <v>4.4999999999999998E-2</v>
      </c>
      <c r="K41" s="308">
        <v>0.16</v>
      </c>
      <c r="L41" s="308"/>
      <c r="M41" s="308"/>
    </row>
    <row r="42" spans="1:892" ht="25" customHeight="1">
      <c r="A42" s="453" t="s">
        <v>393</v>
      </c>
      <c r="B42" s="446" t="s">
        <v>397</v>
      </c>
      <c r="C42" s="322" t="s">
        <v>778</v>
      </c>
      <c r="D42" s="308"/>
      <c r="E42" s="308">
        <v>1.5</v>
      </c>
      <c r="F42" s="308"/>
      <c r="G42" s="308"/>
      <c r="H42" s="308">
        <v>1.5</v>
      </c>
      <c r="I42" s="308">
        <v>200</v>
      </c>
      <c r="J42" s="308">
        <v>200</v>
      </c>
      <c r="K42" s="308">
        <v>1.5</v>
      </c>
      <c r="L42" s="308"/>
      <c r="M42" s="308"/>
    </row>
    <row r="43" spans="1:892" ht="25" customHeight="1">
      <c r="A43" s="453" t="s">
        <v>393</v>
      </c>
      <c r="B43" s="446" t="s">
        <v>398</v>
      </c>
      <c r="C43" s="322" t="s">
        <v>779</v>
      </c>
      <c r="D43" s="308">
        <v>24</v>
      </c>
      <c r="E43" s="308">
        <v>5.5</v>
      </c>
      <c r="F43" s="308">
        <v>8</v>
      </c>
      <c r="G43" s="308">
        <v>5.5</v>
      </c>
      <c r="H43" s="308">
        <v>8</v>
      </c>
      <c r="I43" s="308"/>
      <c r="J43" s="308"/>
      <c r="K43" s="308">
        <v>5.5</v>
      </c>
      <c r="L43" s="308">
        <v>5.5</v>
      </c>
      <c r="M43" s="308"/>
    </row>
    <row r="44" spans="1:892" ht="25" customHeight="1">
      <c r="A44" s="453" t="s">
        <v>393</v>
      </c>
      <c r="B44" s="446" t="s">
        <v>399</v>
      </c>
      <c r="C44" s="322" t="s">
        <v>780</v>
      </c>
      <c r="D44" s="308">
        <v>0.3</v>
      </c>
      <c r="E44" s="308">
        <v>0.01</v>
      </c>
      <c r="F44" s="308">
        <v>0.03</v>
      </c>
      <c r="G44" s="308">
        <v>0.01</v>
      </c>
      <c r="H44" s="308">
        <v>0.03</v>
      </c>
      <c r="I44" s="308">
        <v>0.35</v>
      </c>
      <c r="J44" s="308">
        <v>0.01</v>
      </c>
      <c r="K44" s="308">
        <v>0.01</v>
      </c>
      <c r="L44" s="308">
        <v>0.01</v>
      </c>
      <c r="M44" s="308">
        <v>0.35</v>
      </c>
    </row>
    <row r="45" spans="1:892" ht="25" customHeight="1">
      <c r="A45" s="453" t="s">
        <v>393</v>
      </c>
      <c r="B45" s="446" t="s">
        <v>400</v>
      </c>
      <c r="C45" s="322" t="s">
        <v>781</v>
      </c>
      <c r="D45" s="308">
        <v>3.2</v>
      </c>
      <c r="E45" s="308">
        <v>8</v>
      </c>
      <c r="F45" s="308">
        <v>4</v>
      </c>
      <c r="G45" s="308">
        <v>6</v>
      </c>
      <c r="H45" s="308">
        <v>6</v>
      </c>
      <c r="I45" s="308">
        <v>0.03</v>
      </c>
      <c r="J45" s="308"/>
      <c r="K45" s="308">
        <v>8</v>
      </c>
      <c r="L45" s="308">
        <v>6</v>
      </c>
      <c r="M45" s="308"/>
    </row>
    <row r="46" spans="1:892" ht="25" customHeight="1">
      <c r="A46" s="453" t="s">
        <v>393</v>
      </c>
      <c r="B46" s="446" t="s">
        <v>401</v>
      </c>
      <c r="C46" s="322" t="s">
        <v>782</v>
      </c>
      <c r="D46" s="308">
        <v>5.5499999999999998E-7</v>
      </c>
      <c r="E46" s="308">
        <v>4.8511100000000001E-7</v>
      </c>
      <c r="F46" s="308">
        <v>0.01</v>
      </c>
      <c r="G46" s="308">
        <v>4.8511100000000001E-7</v>
      </c>
      <c r="H46" s="308">
        <v>0.01</v>
      </c>
      <c r="I46" s="308">
        <v>0.67</v>
      </c>
      <c r="J46" s="308">
        <v>5.6000000000000004E-7</v>
      </c>
      <c r="K46" s="308">
        <v>4.8511100000000001E-7</v>
      </c>
      <c r="L46" s="308">
        <v>4.8511100000000001E-7</v>
      </c>
      <c r="M46" s="308">
        <v>0.67</v>
      </c>
    </row>
    <row r="47" spans="1:892" ht="25" customHeight="1">
      <c r="A47" s="453" t="s">
        <v>393</v>
      </c>
      <c r="B47" s="446" t="s">
        <v>402</v>
      </c>
      <c r="C47" s="322" t="s">
        <v>783</v>
      </c>
      <c r="D47" s="308">
        <v>0.5</v>
      </c>
      <c r="E47" s="308">
        <v>0.5</v>
      </c>
      <c r="F47" s="308">
        <v>0.5</v>
      </c>
      <c r="G47" s="308">
        <v>0.5</v>
      </c>
      <c r="H47" s="308">
        <v>0.5</v>
      </c>
      <c r="I47" s="308">
        <v>0.5</v>
      </c>
      <c r="J47" s="308">
        <v>0.5</v>
      </c>
      <c r="K47" s="308">
        <v>0.5</v>
      </c>
      <c r="L47" s="308">
        <v>0.5</v>
      </c>
      <c r="M47" s="308">
        <v>0.5</v>
      </c>
    </row>
    <row r="48" spans="1:892" ht="25" customHeight="1">
      <c r="A48" s="453" t="s">
        <v>393</v>
      </c>
      <c r="B48" s="446" t="s">
        <v>403</v>
      </c>
      <c r="C48" s="322" t="s">
        <v>803</v>
      </c>
      <c r="D48" s="308"/>
      <c r="E48" s="308"/>
      <c r="F48" s="308"/>
      <c r="G48" s="308"/>
      <c r="H48" s="308"/>
      <c r="I48" s="308">
        <v>0.1</v>
      </c>
      <c r="J48" s="308">
        <v>0.9</v>
      </c>
      <c r="K48" s="308"/>
      <c r="L48" s="308"/>
      <c r="M48" s="308">
        <v>0.1</v>
      </c>
    </row>
    <row r="49" spans="1:892" ht="25" customHeight="1" thickBot="1">
      <c r="A49" s="453" t="s">
        <v>393</v>
      </c>
      <c r="B49" s="446" t="s">
        <v>404</v>
      </c>
      <c r="C49" s="323" t="s">
        <v>808</v>
      </c>
      <c r="D49" s="309"/>
      <c r="E49" s="309"/>
      <c r="F49" s="309"/>
      <c r="G49" s="309"/>
      <c r="H49" s="309"/>
      <c r="I49" s="309">
        <v>1.4</v>
      </c>
      <c r="J49" s="309">
        <v>0.35</v>
      </c>
      <c r="K49" s="309"/>
      <c r="L49" s="309"/>
      <c r="M49" s="309">
        <v>1.4</v>
      </c>
    </row>
    <row r="50" spans="1:892" s="452" customFormat="1" ht="17" hidden="1" thickBot="1">
      <c r="A50" s="478" t="s">
        <v>405</v>
      </c>
      <c r="B50" s="451" t="s">
        <v>406</v>
      </c>
      <c r="C50" s="442" t="s">
        <v>407</v>
      </c>
      <c r="D50" s="335"/>
      <c r="E50" s="335"/>
      <c r="F50" s="335"/>
      <c r="G50" s="335"/>
      <c r="H50" s="335"/>
      <c r="I50" s="335"/>
      <c r="J50" s="335"/>
      <c r="K50" s="335"/>
      <c r="L50" s="335"/>
      <c r="M50" s="335"/>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442"/>
      <c r="IY50" s="442"/>
      <c r="IZ50" s="442"/>
      <c r="JA50" s="442"/>
      <c r="JB50" s="442"/>
      <c r="JC50" s="442"/>
      <c r="JD50" s="442"/>
      <c r="JE50" s="442"/>
      <c r="JF50" s="442"/>
      <c r="JG50" s="442"/>
      <c r="JH50" s="442"/>
      <c r="JI50" s="442"/>
      <c r="JJ50" s="442"/>
      <c r="JK50" s="442"/>
      <c r="JL50" s="442"/>
      <c r="JM50" s="442"/>
      <c r="JN50" s="442"/>
      <c r="JO50" s="442"/>
      <c r="JP50" s="442"/>
      <c r="JQ50" s="442"/>
      <c r="JR50" s="442"/>
      <c r="JS50" s="442"/>
      <c r="JT50" s="442"/>
      <c r="JU50" s="442"/>
      <c r="JV50" s="442"/>
      <c r="JW50" s="442"/>
      <c r="JX50" s="442"/>
      <c r="JY50" s="442"/>
      <c r="JZ50" s="442"/>
      <c r="KA50" s="442"/>
      <c r="KB50" s="442"/>
      <c r="KC50" s="442"/>
      <c r="KD50" s="442"/>
      <c r="KE50" s="442"/>
      <c r="KF50" s="442"/>
      <c r="KG50" s="442"/>
      <c r="KH50" s="442"/>
      <c r="KI50" s="442"/>
      <c r="KJ50" s="442"/>
      <c r="KK50" s="442"/>
      <c r="KL50" s="442"/>
      <c r="KM50" s="442"/>
      <c r="KN50" s="442"/>
      <c r="KO50" s="442"/>
      <c r="KP50" s="442"/>
      <c r="KQ50" s="442"/>
      <c r="KR50" s="442"/>
      <c r="KS50" s="442"/>
      <c r="KT50" s="442"/>
      <c r="KU50" s="442"/>
      <c r="KV50" s="442"/>
      <c r="KW50" s="442"/>
      <c r="KX50" s="442"/>
      <c r="KY50" s="442"/>
      <c r="KZ50" s="442"/>
      <c r="LA50" s="442"/>
      <c r="LB50" s="442"/>
      <c r="LC50" s="442"/>
      <c r="LD50" s="442"/>
      <c r="LE50" s="442"/>
      <c r="LF50" s="442"/>
      <c r="LG50" s="442"/>
      <c r="LH50" s="442"/>
      <c r="LI50" s="442"/>
      <c r="LJ50" s="442"/>
      <c r="LK50" s="442"/>
      <c r="LL50" s="442"/>
      <c r="LM50" s="442"/>
      <c r="LN50" s="442"/>
      <c r="LO50" s="442"/>
      <c r="LP50" s="442"/>
      <c r="LQ50" s="442"/>
      <c r="LR50" s="442"/>
      <c r="LS50" s="442"/>
      <c r="LT50" s="442"/>
      <c r="LU50" s="442"/>
      <c r="LV50" s="442"/>
      <c r="LW50" s="442"/>
      <c r="LX50" s="442"/>
      <c r="LY50" s="442"/>
      <c r="LZ50" s="442"/>
      <c r="MA50" s="442"/>
      <c r="MB50" s="442"/>
      <c r="MC50" s="442"/>
      <c r="MD50" s="442"/>
      <c r="ME50" s="442"/>
      <c r="MF50" s="442"/>
      <c r="MG50" s="442"/>
      <c r="MH50" s="442"/>
      <c r="MI50" s="442"/>
      <c r="MJ50" s="442"/>
      <c r="MK50" s="442"/>
      <c r="ML50" s="442"/>
      <c r="MM50" s="442"/>
      <c r="MN50" s="442"/>
      <c r="MO50" s="442"/>
      <c r="MP50" s="442"/>
      <c r="MQ50" s="442"/>
      <c r="MR50" s="442"/>
      <c r="MS50" s="442"/>
      <c r="MT50" s="442"/>
      <c r="MU50" s="442"/>
      <c r="MV50" s="442"/>
      <c r="MW50" s="442"/>
      <c r="MX50" s="442"/>
      <c r="MY50" s="442"/>
      <c r="MZ50" s="442"/>
      <c r="NA50" s="442"/>
      <c r="NB50" s="442"/>
      <c r="NC50" s="442"/>
      <c r="ND50" s="442"/>
      <c r="NE50" s="442"/>
      <c r="NF50" s="442"/>
      <c r="NG50" s="442"/>
      <c r="NH50" s="442"/>
      <c r="NI50" s="442"/>
      <c r="NJ50" s="442"/>
      <c r="NK50" s="442"/>
      <c r="NL50" s="442"/>
      <c r="NM50" s="442"/>
      <c r="NN50" s="442"/>
      <c r="NO50" s="442"/>
      <c r="NP50" s="442"/>
      <c r="NQ50" s="442"/>
      <c r="NR50" s="442"/>
      <c r="NS50" s="442"/>
      <c r="NT50" s="442"/>
      <c r="NU50" s="442"/>
      <c r="NV50" s="442"/>
      <c r="NW50" s="442"/>
      <c r="NX50" s="442"/>
      <c r="NY50" s="442"/>
      <c r="NZ50" s="442"/>
      <c r="OA50" s="442"/>
      <c r="OB50" s="442"/>
      <c r="OC50" s="442"/>
      <c r="OD50" s="442"/>
      <c r="OE50" s="442"/>
      <c r="OF50" s="442"/>
      <c r="OG50" s="442"/>
      <c r="OH50" s="442"/>
      <c r="OI50" s="442"/>
      <c r="OJ50" s="442"/>
      <c r="OK50" s="442"/>
      <c r="OL50" s="442"/>
      <c r="OM50" s="442"/>
      <c r="ON50" s="442"/>
      <c r="OO50" s="442"/>
      <c r="OP50" s="442"/>
      <c r="OQ50" s="442"/>
      <c r="OR50" s="442"/>
      <c r="OS50" s="442"/>
      <c r="OT50" s="442"/>
      <c r="OU50" s="442"/>
      <c r="OV50" s="442"/>
      <c r="OW50" s="442"/>
      <c r="OX50" s="442"/>
      <c r="OY50" s="442"/>
      <c r="OZ50" s="442"/>
      <c r="PA50" s="442"/>
      <c r="PB50" s="442"/>
      <c r="PC50" s="442"/>
      <c r="PD50" s="442"/>
      <c r="PE50" s="442"/>
      <c r="PF50" s="442"/>
      <c r="PG50" s="442"/>
      <c r="PH50" s="442"/>
      <c r="PI50" s="442"/>
      <c r="PJ50" s="442"/>
      <c r="PK50" s="442"/>
      <c r="PL50" s="442"/>
      <c r="PM50" s="442"/>
      <c r="PN50" s="442"/>
      <c r="PO50" s="442"/>
      <c r="PP50" s="442"/>
      <c r="PQ50" s="442"/>
      <c r="PR50" s="442"/>
      <c r="PS50" s="442"/>
      <c r="PT50" s="442"/>
      <c r="PU50" s="442"/>
      <c r="PV50" s="442"/>
      <c r="PW50" s="442"/>
      <c r="PX50" s="442"/>
      <c r="PY50" s="442"/>
      <c r="PZ50" s="442"/>
      <c r="QA50" s="442"/>
      <c r="QB50" s="442"/>
      <c r="QC50" s="442"/>
      <c r="QD50" s="442"/>
      <c r="QE50" s="442"/>
      <c r="QF50" s="442"/>
      <c r="QG50" s="442"/>
      <c r="QH50" s="442"/>
      <c r="QI50" s="442"/>
      <c r="QJ50" s="442"/>
      <c r="QK50" s="442"/>
      <c r="QL50" s="442"/>
      <c r="QM50" s="442"/>
      <c r="QN50" s="442"/>
      <c r="QO50" s="442"/>
      <c r="QP50" s="442"/>
      <c r="QQ50" s="442"/>
      <c r="QR50" s="442"/>
      <c r="QS50" s="442"/>
      <c r="QT50" s="442"/>
      <c r="QU50" s="442"/>
      <c r="QV50" s="442"/>
      <c r="QW50" s="442"/>
      <c r="QX50" s="442"/>
      <c r="QY50" s="442"/>
      <c r="QZ50" s="442"/>
      <c r="RA50" s="442"/>
      <c r="RB50" s="442"/>
      <c r="RC50" s="442"/>
      <c r="RD50" s="442"/>
      <c r="RE50" s="442"/>
      <c r="RF50" s="442"/>
      <c r="RG50" s="442"/>
      <c r="RH50" s="442"/>
      <c r="RI50" s="442"/>
      <c r="RJ50" s="442"/>
      <c r="RK50" s="442"/>
      <c r="RL50" s="442"/>
      <c r="RM50" s="442"/>
      <c r="RN50" s="442"/>
      <c r="RO50" s="442"/>
      <c r="RP50" s="442"/>
      <c r="RQ50" s="442"/>
      <c r="RR50" s="442"/>
      <c r="RS50" s="442"/>
      <c r="RT50" s="442"/>
      <c r="RU50" s="442"/>
      <c r="RV50" s="442"/>
      <c r="RW50" s="442"/>
      <c r="RX50" s="442"/>
      <c r="RY50" s="442"/>
      <c r="RZ50" s="442"/>
      <c r="SA50" s="442"/>
      <c r="SB50" s="442"/>
      <c r="SC50" s="442"/>
      <c r="SD50" s="442"/>
      <c r="SE50" s="442"/>
      <c r="SF50" s="442"/>
      <c r="SG50" s="442"/>
      <c r="SH50" s="442"/>
      <c r="SI50" s="442"/>
      <c r="SJ50" s="442"/>
      <c r="SK50" s="442"/>
      <c r="SL50" s="442"/>
      <c r="SM50" s="442"/>
      <c r="SN50" s="442"/>
      <c r="SO50" s="442"/>
      <c r="SP50" s="442"/>
      <c r="SQ50" s="442"/>
      <c r="SR50" s="442"/>
      <c r="SS50" s="442"/>
      <c r="ST50" s="442"/>
      <c r="SU50" s="442"/>
      <c r="SV50" s="442"/>
      <c r="SW50" s="442"/>
      <c r="SX50" s="442"/>
      <c r="SY50" s="442"/>
      <c r="SZ50" s="442"/>
      <c r="TA50" s="442"/>
      <c r="TB50" s="442"/>
      <c r="TC50" s="442"/>
      <c r="TD50" s="442"/>
      <c r="TE50" s="442"/>
      <c r="TF50" s="442"/>
      <c r="TG50" s="442"/>
      <c r="TH50" s="442"/>
      <c r="TI50" s="442"/>
      <c r="TJ50" s="442"/>
      <c r="TK50" s="442"/>
      <c r="TL50" s="442"/>
      <c r="TM50" s="442"/>
      <c r="TN50" s="442"/>
      <c r="TO50" s="442"/>
      <c r="TP50" s="442"/>
      <c r="TQ50" s="442"/>
      <c r="TR50" s="442"/>
      <c r="TS50" s="442"/>
      <c r="TT50" s="442"/>
      <c r="TU50" s="442"/>
      <c r="TV50" s="442"/>
      <c r="TW50" s="442"/>
      <c r="TX50" s="442"/>
      <c r="TY50" s="442"/>
      <c r="TZ50" s="442"/>
      <c r="UA50" s="442"/>
      <c r="UB50" s="442"/>
      <c r="UC50" s="442"/>
      <c r="UD50" s="442"/>
      <c r="UE50" s="442"/>
      <c r="UF50" s="442"/>
      <c r="UG50" s="442"/>
      <c r="UH50" s="442"/>
      <c r="UI50" s="442"/>
      <c r="UJ50" s="442"/>
      <c r="UK50" s="442"/>
      <c r="UL50" s="442"/>
      <c r="UM50" s="442"/>
      <c r="UN50" s="442"/>
      <c r="UO50" s="442"/>
      <c r="UP50" s="442"/>
      <c r="UQ50" s="442"/>
      <c r="UR50" s="442"/>
      <c r="US50" s="442"/>
      <c r="UT50" s="442"/>
      <c r="UU50" s="442"/>
      <c r="UV50" s="442"/>
      <c r="UW50" s="442"/>
      <c r="UX50" s="442"/>
      <c r="UY50" s="442"/>
      <c r="UZ50" s="442"/>
      <c r="VA50" s="442"/>
      <c r="VB50" s="442"/>
      <c r="VC50" s="442"/>
      <c r="VD50" s="442"/>
      <c r="VE50" s="442"/>
      <c r="VF50" s="442"/>
      <c r="VG50" s="442"/>
      <c r="VH50" s="442"/>
      <c r="VI50" s="442"/>
      <c r="VJ50" s="442"/>
      <c r="VK50" s="442"/>
      <c r="VL50" s="442"/>
      <c r="VM50" s="442"/>
      <c r="VN50" s="442"/>
      <c r="VO50" s="442"/>
      <c r="VP50" s="442"/>
      <c r="VQ50" s="442"/>
      <c r="VR50" s="442"/>
      <c r="VS50" s="442"/>
      <c r="VT50" s="442"/>
      <c r="VU50" s="442"/>
      <c r="VV50" s="442"/>
      <c r="VW50" s="442"/>
      <c r="VX50" s="442"/>
      <c r="VY50" s="442"/>
      <c r="VZ50" s="442"/>
      <c r="WA50" s="442"/>
      <c r="WB50" s="442"/>
      <c r="WC50" s="442"/>
      <c r="WD50" s="442"/>
      <c r="WE50" s="442"/>
      <c r="WF50" s="442"/>
      <c r="WG50" s="442"/>
      <c r="WH50" s="442"/>
      <c r="WI50" s="442"/>
      <c r="WJ50" s="442"/>
      <c r="WK50" s="442"/>
      <c r="WL50" s="442"/>
      <c r="WM50" s="442"/>
      <c r="WN50" s="442"/>
      <c r="WO50" s="442"/>
      <c r="WP50" s="442"/>
      <c r="WQ50" s="442"/>
      <c r="WR50" s="442"/>
      <c r="WS50" s="442"/>
      <c r="WT50" s="442"/>
      <c r="WU50" s="442"/>
      <c r="WV50" s="442"/>
      <c r="WW50" s="442"/>
      <c r="WX50" s="442"/>
      <c r="WY50" s="442"/>
      <c r="WZ50" s="442"/>
      <c r="XA50" s="442"/>
      <c r="XB50" s="442"/>
      <c r="XC50" s="442"/>
      <c r="XD50" s="442"/>
      <c r="XE50" s="442"/>
      <c r="XF50" s="442"/>
      <c r="XG50" s="442"/>
      <c r="XH50" s="442"/>
      <c r="XI50" s="442"/>
      <c r="XJ50" s="442"/>
      <c r="XK50" s="442"/>
      <c r="XL50" s="442"/>
      <c r="XM50" s="442"/>
      <c r="XN50" s="442"/>
      <c r="XO50" s="442"/>
      <c r="XP50" s="442"/>
      <c r="XQ50" s="442"/>
      <c r="XR50" s="442"/>
      <c r="XS50" s="442"/>
      <c r="XT50" s="442"/>
      <c r="XU50" s="442"/>
      <c r="XV50" s="442"/>
      <c r="XW50" s="442"/>
      <c r="XX50" s="442"/>
      <c r="XY50" s="442"/>
      <c r="XZ50" s="442"/>
      <c r="YA50" s="442"/>
      <c r="YB50" s="442"/>
      <c r="YC50" s="442"/>
      <c r="YD50" s="442"/>
      <c r="YE50" s="442"/>
      <c r="YF50" s="442"/>
      <c r="YG50" s="442"/>
      <c r="YH50" s="442"/>
      <c r="YI50" s="442"/>
      <c r="YJ50" s="442"/>
      <c r="YK50" s="442"/>
      <c r="YL50" s="442"/>
      <c r="YM50" s="442"/>
      <c r="YN50" s="442"/>
      <c r="YO50" s="442"/>
      <c r="YP50" s="442"/>
      <c r="YQ50" s="442"/>
      <c r="YR50" s="442"/>
      <c r="YS50" s="442"/>
      <c r="YT50" s="442"/>
      <c r="YU50" s="442"/>
      <c r="YV50" s="442"/>
      <c r="YW50" s="442"/>
      <c r="YX50" s="442"/>
      <c r="YY50" s="442"/>
      <c r="YZ50" s="442"/>
      <c r="ZA50" s="442"/>
      <c r="ZB50" s="442"/>
      <c r="ZC50" s="442"/>
      <c r="ZD50" s="442"/>
      <c r="ZE50" s="442"/>
      <c r="ZF50" s="442"/>
      <c r="ZG50" s="442"/>
      <c r="ZH50" s="442"/>
      <c r="ZI50" s="442"/>
      <c r="ZJ50" s="442"/>
      <c r="ZK50" s="442"/>
      <c r="ZL50" s="442"/>
      <c r="ZM50" s="442"/>
      <c r="ZN50" s="442"/>
      <c r="ZO50" s="442"/>
      <c r="ZP50" s="442"/>
      <c r="ZQ50" s="442"/>
      <c r="ZR50" s="442"/>
      <c r="ZS50" s="442"/>
      <c r="ZT50" s="442"/>
      <c r="ZU50" s="442"/>
      <c r="ZV50" s="442"/>
      <c r="ZW50" s="442"/>
      <c r="ZX50" s="442"/>
      <c r="ZY50" s="442"/>
      <c r="ZZ50" s="442"/>
      <c r="AAA50" s="442"/>
      <c r="AAB50" s="442"/>
      <c r="AAC50" s="442"/>
      <c r="AAD50" s="442"/>
      <c r="AAE50" s="442"/>
      <c r="AAF50" s="442"/>
      <c r="AAG50" s="442"/>
      <c r="AAH50" s="442"/>
      <c r="AAI50" s="442"/>
      <c r="AAJ50" s="442"/>
      <c r="AAK50" s="442"/>
      <c r="AAL50" s="442"/>
      <c r="AAM50" s="442"/>
      <c r="AAN50" s="442"/>
      <c r="AAO50" s="442"/>
      <c r="AAP50" s="442"/>
      <c r="AAQ50" s="442"/>
      <c r="AAR50" s="442"/>
      <c r="AAS50" s="442"/>
      <c r="AAT50" s="442"/>
      <c r="AAU50" s="442"/>
      <c r="AAV50" s="442"/>
      <c r="AAW50" s="442"/>
      <c r="AAX50" s="442"/>
      <c r="AAY50" s="442"/>
      <c r="AAZ50" s="442"/>
      <c r="ABA50" s="442"/>
      <c r="ABB50" s="442"/>
      <c r="ABC50" s="442"/>
      <c r="ABD50" s="442"/>
      <c r="ABE50" s="442"/>
      <c r="ABF50" s="442"/>
      <c r="ABG50" s="442"/>
      <c r="ABH50" s="442"/>
      <c r="ABI50" s="442"/>
      <c r="ABJ50" s="442"/>
      <c r="ABK50" s="442"/>
      <c r="ABL50" s="442"/>
      <c r="ABM50" s="442"/>
      <c r="ABN50" s="442"/>
      <c r="ABO50" s="442"/>
      <c r="ABP50" s="442"/>
      <c r="ABQ50" s="442"/>
      <c r="ABR50" s="442"/>
      <c r="ABS50" s="442"/>
      <c r="ABT50" s="442"/>
      <c r="ABU50" s="442"/>
      <c r="ABV50" s="442"/>
      <c r="ABW50" s="442"/>
      <c r="ABX50" s="442"/>
      <c r="ABY50" s="442"/>
      <c r="ABZ50" s="442"/>
      <c r="ACA50" s="442"/>
      <c r="ACB50" s="442"/>
      <c r="ACC50" s="442"/>
      <c r="ACD50" s="442"/>
      <c r="ACE50" s="442"/>
      <c r="ACF50" s="442"/>
      <c r="ACG50" s="442"/>
      <c r="ACH50" s="442"/>
      <c r="ACI50" s="442"/>
      <c r="ACJ50" s="442"/>
      <c r="ACK50" s="442"/>
      <c r="ACL50" s="442"/>
      <c r="ACM50" s="442"/>
      <c r="ACN50" s="442"/>
      <c r="ACO50" s="442"/>
      <c r="ACP50" s="442"/>
      <c r="ACQ50" s="442"/>
      <c r="ACR50" s="442"/>
      <c r="ACS50" s="442"/>
      <c r="ACT50" s="442"/>
      <c r="ACU50" s="442"/>
      <c r="ACV50" s="442"/>
      <c r="ACW50" s="442"/>
      <c r="ACX50" s="442"/>
      <c r="ACY50" s="442"/>
      <c r="ACZ50" s="442"/>
      <c r="ADA50" s="442"/>
      <c r="ADB50" s="442"/>
      <c r="ADC50" s="442"/>
      <c r="ADD50" s="442"/>
      <c r="ADE50" s="442"/>
      <c r="ADF50" s="442"/>
      <c r="ADG50" s="442"/>
      <c r="ADH50" s="442"/>
      <c r="ADI50" s="442"/>
      <c r="ADJ50" s="442"/>
      <c r="ADK50" s="442"/>
      <c r="ADL50" s="442"/>
      <c r="ADM50" s="442"/>
      <c r="ADN50" s="442"/>
      <c r="ADO50" s="442"/>
      <c r="ADP50" s="442"/>
      <c r="ADQ50" s="442"/>
      <c r="ADR50" s="442"/>
      <c r="ADS50" s="442"/>
      <c r="ADT50" s="442"/>
      <c r="ADU50" s="442"/>
      <c r="ADV50" s="442"/>
      <c r="ADW50" s="442"/>
      <c r="ADX50" s="442"/>
      <c r="ADY50" s="442"/>
      <c r="ADZ50" s="442"/>
      <c r="AEA50" s="442"/>
      <c r="AEB50" s="442"/>
      <c r="AEC50" s="442"/>
      <c r="AED50" s="442"/>
      <c r="AEE50" s="442"/>
      <c r="AEF50" s="442"/>
      <c r="AEG50" s="442"/>
      <c r="AEH50" s="442"/>
      <c r="AEI50" s="442"/>
      <c r="AEJ50" s="442"/>
      <c r="AEK50" s="442"/>
      <c r="AEL50" s="442"/>
      <c r="AEM50" s="442"/>
      <c r="AEN50" s="442"/>
      <c r="AEO50" s="442"/>
      <c r="AEP50" s="442"/>
      <c r="AEQ50" s="442"/>
      <c r="AER50" s="442"/>
      <c r="AES50" s="442"/>
      <c r="AET50" s="442"/>
      <c r="AEU50" s="442"/>
      <c r="AEV50" s="442"/>
      <c r="AEW50" s="442"/>
      <c r="AEX50" s="442"/>
      <c r="AEY50" s="442"/>
      <c r="AEZ50" s="442"/>
      <c r="AFA50" s="442"/>
      <c r="AFB50" s="442"/>
      <c r="AFC50" s="442"/>
      <c r="AFD50" s="442"/>
      <c r="AFE50" s="442"/>
      <c r="AFF50" s="442"/>
      <c r="AFG50" s="442"/>
      <c r="AFH50" s="442"/>
      <c r="AFI50" s="442"/>
      <c r="AFJ50" s="442"/>
      <c r="AFK50" s="442"/>
      <c r="AFL50" s="442"/>
      <c r="AFM50" s="442"/>
      <c r="AFN50" s="442"/>
      <c r="AFO50" s="442"/>
      <c r="AFP50" s="442"/>
      <c r="AFQ50" s="442"/>
      <c r="AFR50" s="442"/>
      <c r="AFS50" s="442"/>
      <c r="AFT50" s="442"/>
      <c r="AFU50" s="442"/>
      <c r="AFV50" s="442"/>
      <c r="AFW50" s="442"/>
      <c r="AFX50" s="442"/>
      <c r="AFY50" s="442"/>
      <c r="AFZ50" s="442"/>
      <c r="AGA50" s="442"/>
      <c r="AGB50" s="442"/>
      <c r="AGC50" s="442"/>
      <c r="AGD50" s="442"/>
      <c r="AGE50" s="442"/>
      <c r="AGF50" s="442"/>
      <c r="AGG50" s="442"/>
      <c r="AGH50" s="442"/>
      <c r="AGI50" s="442"/>
      <c r="AGJ50" s="442"/>
      <c r="AGK50" s="442"/>
      <c r="AGL50" s="442"/>
      <c r="AGM50" s="442"/>
      <c r="AGN50" s="442"/>
      <c r="AGO50" s="442"/>
      <c r="AGP50" s="442"/>
      <c r="AGQ50" s="442"/>
      <c r="AGR50" s="442"/>
      <c r="AGS50" s="442"/>
      <c r="AGT50" s="442"/>
      <c r="AGU50" s="442"/>
      <c r="AGV50" s="442"/>
      <c r="AGW50" s="442"/>
      <c r="AGX50" s="442"/>
      <c r="AGY50" s="442"/>
      <c r="AGZ50" s="442"/>
      <c r="AHA50" s="442"/>
      <c r="AHB50" s="442"/>
      <c r="AHC50" s="442"/>
      <c r="AHD50" s="442"/>
      <c r="AHE50" s="442"/>
      <c r="AHF50" s="442"/>
      <c r="AHG50" s="442"/>
      <c r="AHH50" s="442"/>
    </row>
    <row r="51" spans="1:892" ht="22" thickBot="1">
      <c r="A51" s="445" t="s">
        <v>307</v>
      </c>
      <c r="B51" s="446" t="s">
        <v>408</v>
      </c>
      <c r="C51" s="334" t="s">
        <v>409</v>
      </c>
      <c r="D51" s="388">
        <v>1.6</v>
      </c>
      <c r="E51" s="388">
        <v>1.6</v>
      </c>
      <c r="F51" s="388">
        <v>1.6</v>
      </c>
      <c r="G51" s="388">
        <v>1.6</v>
      </c>
      <c r="H51" s="388">
        <v>1.6</v>
      </c>
      <c r="I51" s="388">
        <v>1.6</v>
      </c>
      <c r="J51" s="388">
        <v>1.6</v>
      </c>
      <c r="K51" s="388">
        <v>1.6</v>
      </c>
      <c r="L51" s="388">
        <v>1.6</v>
      </c>
      <c r="M51" s="388">
        <v>1.6</v>
      </c>
    </row>
    <row r="52" spans="1:892" ht="22" thickBot="1">
      <c r="A52" s="445" t="s">
        <v>410</v>
      </c>
      <c r="B52" s="446" t="s">
        <v>411</v>
      </c>
      <c r="C52" s="333" t="s">
        <v>412</v>
      </c>
      <c r="D52" s="388">
        <v>50</v>
      </c>
      <c r="E52" s="388">
        <v>50</v>
      </c>
      <c r="F52" s="388">
        <v>50</v>
      </c>
      <c r="G52" s="388">
        <v>50</v>
      </c>
      <c r="H52" s="388">
        <v>50</v>
      </c>
      <c r="I52" s="388">
        <v>50</v>
      </c>
      <c r="J52" s="388">
        <v>50</v>
      </c>
      <c r="K52" s="388">
        <v>50</v>
      </c>
      <c r="L52" s="388">
        <v>50</v>
      </c>
      <c r="M52" s="388">
        <v>50</v>
      </c>
    </row>
    <row r="53" spans="1:892" ht="35" thickBot="1">
      <c r="A53" s="450"/>
      <c r="B53" s="446" t="s">
        <v>413</v>
      </c>
      <c r="C53" s="387" t="s">
        <v>972</v>
      </c>
      <c r="D53" s="388">
        <v>50</v>
      </c>
      <c r="E53" s="388">
        <v>50</v>
      </c>
      <c r="F53" s="388">
        <v>50</v>
      </c>
      <c r="G53" s="388">
        <v>50</v>
      </c>
      <c r="H53" s="388">
        <v>50</v>
      </c>
      <c r="I53" s="388">
        <v>50</v>
      </c>
      <c r="J53" s="388">
        <v>50</v>
      </c>
      <c r="K53" s="388">
        <v>50</v>
      </c>
      <c r="L53" s="388">
        <v>50</v>
      </c>
      <c r="M53" s="388">
        <v>50</v>
      </c>
    </row>
    <row r="54" spans="1:892" ht="29" customHeight="1" thickBot="1">
      <c r="A54" s="450"/>
      <c r="B54" s="446" t="s">
        <v>414</v>
      </c>
      <c r="C54" s="333" t="s">
        <v>415</v>
      </c>
      <c r="D54" s="388">
        <v>1</v>
      </c>
      <c r="E54" s="388">
        <v>1</v>
      </c>
      <c r="F54" s="388">
        <v>1</v>
      </c>
      <c r="G54" s="388">
        <v>1</v>
      </c>
      <c r="H54" s="388">
        <v>1</v>
      </c>
      <c r="I54" s="388">
        <v>1</v>
      </c>
      <c r="J54" s="388">
        <v>1</v>
      </c>
      <c r="K54" s="388">
        <v>1</v>
      </c>
      <c r="L54" s="388">
        <v>1</v>
      </c>
      <c r="M54" s="388">
        <v>1</v>
      </c>
    </row>
    <row r="55" spans="1:892" ht="22" thickBot="1">
      <c r="A55" s="445" t="s">
        <v>307</v>
      </c>
      <c r="B55" s="446" t="s">
        <v>416</v>
      </c>
      <c r="C55" s="333" t="s">
        <v>417</v>
      </c>
      <c r="D55" s="388">
        <v>0.77</v>
      </c>
      <c r="E55" s="388">
        <v>0.77</v>
      </c>
      <c r="F55" s="388">
        <v>0.77</v>
      </c>
      <c r="G55" s="388">
        <v>0.77</v>
      </c>
      <c r="H55" s="388">
        <v>0.77</v>
      </c>
      <c r="I55" s="388">
        <v>0.77</v>
      </c>
      <c r="J55" s="388">
        <v>0.77</v>
      </c>
      <c r="K55" s="388">
        <v>0.77</v>
      </c>
      <c r="L55" s="388">
        <v>0.77</v>
      </c>
      <c r="M55" s="388">
        <v>0.77</v>
      </c>
    </row>
    <row r="56" spans="1:892" ht="22" thickBot="1">
      <c r="A56" s="479"/>
      <c r="B56" s="446" t="s">
        <v>418</v>
      </c>
      <c r="C56" s="332" t="s">
        <v>756</v>
      </c>
      <c r="D56" s="388">
        <v>0.7</v>
      </c>
      <c r="E56" s="388">
        <v>0.7</v>
      </c>
      <c r="F56" s="388">
        <v>0.7</v>
      </c>
      <c r="G56" s="388">
        <v>0.7</v>
      </c>
      <c r="H56" s="388">
        <v>0.7</v>
      </c>
      <c r="I56" s="388">
        <v>0.7</v>
      </c>
      <c r="J56" s="388">
        <v>0.7</v>
      </c>
      <c r="K56" s="388">
        <v>0.7</v>
      </c>
      <c r="L56" s="388">
        <v>0.7</v>
      </c>
      <c r="M56" s="388">
        <v>0.7</v>
      </c>
    </row>
    <row r="57" spans="1:892" s="482" customFormat="1" ht="17" thickBot="1">
      <c r="A57" s="480"/>
      <c r="B57" s="481"/>
      <c r="C57" s="86"/>
      <c r="D57" s="77"/>
      <c r="E57" s="77"/>
      <c r="F57" s="77"/>
      <c r="G57" s="77"/>
      <c r="H57" s="77"/>
      <c r="I57" s="77"/>
      <c r="J57" s="77"/>
      <c r="K57" s="77"/>
      <c r="L57" s="77"/>
      <c r="M57" s="7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442"/>
      <c r="IY57" s="442"/>
      <c r="IZ57" s="442"/>
      <c r="JA57" s="442"/>
      <c r="JB57" s="442"/>
      <c r="JC57" s="442"/>
      <c r="JD57" s="442"/>
      <c r="JE57" s="442"/>
      <c r="JF57" s="442"/>
      <c r="JG57" s="442"/>
      <c r="JH57" s="442"/>
      <c r="JI57" s="442"/>
      <c r="JJ57" s="442"/>
      <c r="JK57" s="442"/>
      <c r="JL57" s="442"/>
      <c r="JM57" s="442"/>
      <c r="JN57" s="442"/>
      <c r="JO57" s="442"/>
      <c r="JP57" s="442"/>
      <c r="JQ57" s="442"/>
      <c r="JR57" s="442"/>
      <c r="JS57" s="442"/>
      <c r="JT57" s="442"/>
      <c r="JU57" s="442"/>
      <c r="JV57" s="442"/>
      <c r="JW57" s="442"/>
      <c r="JX57" s="442"/>
      <c r="JY57" s="442"/>
      <c r="JZ57" s="442"/>
      <c r="KA57" s="442"/>
      <c r="KB57" s="442"/>
      <c r="KC57" s="442"/>
      <c r="KD57" s="442"/>
      <c r="KE57" s="442"/>
      <c r="KF57" s="442"/>
      <c r="KG57" s="442"/>
      <c r="KH57" s="442"/>
      <c r="KI57" s="442"/>
      <c r="KJ57" s="442"/>
      <c r="KK57" s="442"/>
      <c r="KL57" s="442"/>
      <c r="KM57" s="442"/>
      <c r="KN57" s="442"/>
      <c r="KO57" s="442"/>
      <c r="KP57" s="442"/>
      <c r="KQ57" s="442"/>
      <c r="KR57" s="442"/>
      <c r="KS57" s="442"/>
      <c r="KT57" s="442"/>
      <c r="KU57" s="442"/>
      <c r="KV57" s="442"/>
      <c r="KW57" s="442"/>
      <c r="KX57" s="442"/>
      <c r="KY57" s="442"/>
      <c r="KZ57" s="442"/>
      <c r="LA57" s="442"/>
      <c r="LB57" s="442"/>
      <c r="LC57" s="442"/>
      <c r="LD57" s="442"/>
      <c r="LE57" s="442"/>
      <c r="LF57" s="442"/>
      <c r="LG57" s="442"/>
      <c r="LH57" s="442"/>
      <c r="LI57" s="442"/>
      <c r="LJ57" s="442"/>
      <c r="LK57" s="442"/>
      <c r="LL57" s="442"/>
      <c r="LM57" s="442"/>
      <c r="LN57" s="442"/>
      <c r="LO57" s="442"/>
      <c r="LP57" s="442"/>
      <c r="LQ57" s="442"/>
      <c r="LR57" s="442"/>
      <c r="LS57" s="442"/>
      <c r="LT57" s="442"/>
      <c r="LU57" s="442"/>
      <c r="LV57" s="442"/>
      <c r="LW57" s="442"/>
      <c r="LX57" s="442"/>
      <c r="LY57" s="442"/>
      <c r="LZ57" s="442"/>
      <c r="MA57" s="442"/>
      <c r="MB57" s="442"/>
      <c r="MC57" s="442"/>
      <c r="MD57" s="442"/>
      <c r="ME57" s="442"/>
      <c r="MF57" s="442"/>
      <c r="MG57" s="442"/>
      <c r="MH57" s="442"/>
      <c r="MI57" s="442"/>
      <c r="MJ57" s="442"/>
      <c r="MK57" s="442"/>
      <c r="ML57" s="442"/>
      <c r="MM57" s="442"/>
      <c r="MN57" s="442"/>
      <c r="MO57" s="442"/>
      <c r="MP57" s="442"/>
      <c r="MQ57" s="442"/>
      <c r="MR57" s="442"/>
      <c r="MS57" s="442"/>
      <c r="MT57" s="442"/>
      <c r="MU57" s="442"/>
      <c r="MV57" s="442"/>
      <c r="MW57" s="442"/>
      <c r="MX57" s="442"/>
      <c r="MY57" s="442"/>
      <c r="MZ57" s="442"/>
      <c r="NA57" s="442"/>
      <c r="NB57" s="442"/>
      <c r="NC57" s="442"/>
      <c r="ND57" s="442"/>
      <c r="NE57" s="442"/>
      <c r="NF57" s="442"/>
      <c r="NG57" s="442"/>
      <c r="NH57" s="442"/>
      <c r="NI57" s="442"/>
      <c r="NJ57" s="442"/>
      <c r="NK57" s="442"/>
      <c r="NL57" s="442"/>
      <c r="NM57" s="442"/>
      <c r="NN57" s="442"/>
      <c r="NO57" s="442"/>
      <c r="NP57" s="442"/>
      <c r="NQ57" s="442"/>
      <c r="NR57" s="442"/>
      <c r="NS57" s="442"/>
      <c r="NT57" s="442"/>
      <c r="NU57" s="442"/>
      <c r="NV57" s="442"/>
      <c r="NW57" s="442"/>
      <c r="NX57" s="442"/>
      <c r="NY57" s="442"/>
      <c r="NZ57" s="442"/>
      <c r="OA57" s="442"/>
      <c r="OB57" s="442"/>
      <c r="OC57" s="442"/>
      <c r="OD57" s="442"/>
      <c r="OE57" s="442"/>
      <c r="OF57" s="442"/>
      <c r="OG57" s="442"/>
      <c r="OH57" s="442"/>
      <c r="OI57" s="442"/>
      <c r="OJ57" s="442"/>
      <c r="OK57" s="442"/>
      <c r="OL57" s="442"/>
      <c r="OM57" s="442"/>
      <c r="ON57" s="442"/>
      <c r="OO57" s="442"/>
      <c r="OP57" s="442"/>
      <c r="OQ57" s="442"/>
      <c r="OR57" s="442"/>
      <c r="OS57" s="442"/>
      <c r="OT57" s="442"/>
      <c r="OU57" s="442"/>
      <c r="OV57" s="442"/>
      <c r="OW57" s="442"/>
      <c r="OX57" s="442"/>
      <c r="OY57" s="442"/>
      <c r="OZ57" s="442"/>
      <c r="PA57" s="442"/>
      <c r="PB57" s="442"/>
      <c r="PC57" s="442"/>
      <c r="PD57" s="442"/>
      <c r="PE57" s="442"/>
      <c r="PF57" s="442"/>
      <c r="PG57" s="442"/>
      <c r="PH57" s="442"/>
      <c r="PI57" s="442"/>
      <c r="PJ57" s="442"/>
      <c r="PK57" s="442"/>
      <c r="PL57" s="442"/>
      <c r="PM57" s="442"/>
      <c r="PN57" s="442"/>
      <c r="PO57" s="442"/>
      <c r="PP57" s="442"/>
      <c r="PQ57" s="442"/>
      <c r="PR57" s="442"/>
      <c r="PS57" s="442"/>
      <c r="PT57" s="442"/>
      <c r="PU57" s="442"/>
      <c r="PV57" s="442"/>
      <c r="PW57" s="442"/>
      <c r="PX57" s="442"/>
      <c r="PY57" s="442"/>
      <c r="PZ57" s="442"/>
      <c r="QA57" s="442"/>
      <c r="QB57" s="442"/>
      <c r="QC57" s="442"/>
      <c r="QD57" s="442"/>
      <c r="QE57" s="442"/>
      <c r="QF57" s="442"/>
      <c r="QG57" s="442"/>
      <c r="QH57" s="442"/>
      <c r="QI57" s="442"/>
      <c r="QJ57" s="442"/>
      <c r="QK57" s="442"/>
      <c r="QL57" s="442"/>
      <c r="QM57" s="442"/>
      <c r="QN57" s="442"/>
      <c r="QO57" s="442"/>
      <c r="QP57" s="442"/>
      <c r="QQ57" s="442"/>
      <c r="QR57" s="442"/>
      <c r="QS57" s="442"/>
      <c r="QT57" s="442"/>
      <c r="QU57" s="442"/>
      <c r="QV57" s="442"/>
      <c r="QW57" s="442"/>
      <c r="QX57" s="442"/>
      <c r="QY57" s="442"/>
      <c r="QZ57" s="442"/>
      <c r="RA57" s="442"/>
      <c r="RB57" s="442"/>
      <c r="RC57" s="442"/>
      <c r="RD57" s="442"/>
      <c r="RE57" s="442"/>
      <c r="RF57" s="442"/>
      <c r="RG57" s="442"/>
      <c r="RH57" s="442"/>
      <c r="RI57" s="442"/>
      <c r="RJ57" s="442"/>
      <c r="RK57" s="442"/>
      <c r="RL57" s="442"/>
      <c r="RM57" s="442"/>
      <c r="RN57" s="442"/>
      <c r="RO57" s="442"/>
      <c r="RP57" s="442"/>
      <c r="RQ57" s="442"/>
      <c r="RR57" s="442"/>
      <c r="RS57" s="442"/>
      <c r="RT57" s="442"/>
      <c r="RU57" s="442"/>
      <c r="RV57" s="442"/>
      <c r="RW57" s="442"/>
      <c r="RX57" s="442"/>
      <c r="RY57" s="442"/>
      <c r="RZ57" s="442"/>
      <c r="SA57" s="442"/>
      <c r="SB57" s="442"/>
      <c r="SC57" s="442"/>
      <c r="SD57" s="442"/>
      <c r="SE57" s="442"/>
      <c r="SF57" s="442"/>
      <c r="SG57" s="442"/>
      <c r="SH57" s="442"/>
      <c r="SI57" s="442"/>
      <c r="SJ57" s="442"/>
      <c r="SK57" s="442"/>
      <c r="SL57" s="442"/>
      <c r="SM57" s="442"/>
      <c r="SN57" s="442"/>
      <c r="SO57" s="442"/>
      <c r="SP57" s="442"/>
      <c r="SQ57" s="442"/>
      <c r="SR57" s="442"/>
      <c r="SS57" s="442"/>
      <c r="ST57" s="442"/>
      <c r="SU57" s="442"/>
      <c r="SV57" s="442"/>
      <c r="SW57" s="442"/>
      <c r="SX57" s="442"/>
      <c r="SY57" s="442"/>
      <c r="SZ57" s="442"/>
      <c r="TA57" s="442"/>
      <c r="TB57" s="442"/>
      <c r="TC57" s="442"/>
      <c r="TD57" s="442"/>
      <c r="TE57" s="442"/>
      <c r="TF57" s="442"/>
      <c r="TG57" s="442"/>
      <c r="TH57" s="442"/>
      <c r="TI57" s="442"/>
      <c r="TJ57" s="442"/>
      <c r="TK57" s="442"/>
      <c r="TL57" s="442"/>
      <c r="TM57" s="442"/>
      <c r="TN57" s="442"/>
      <c r="TO57" s="442"/>
      <c r="TP57" s="442"/>
      <c r="TQ57" s="442"/>
      <c r="TR57" s="442"/>
      <c r="TS57" s="442"/>
      <c r="TT57" s="442"/>
      <c r="TU57" s="442"/>
      <c r="TV57" s="442"/>
      <c r="TW57" s="442"/>
      <c r="TX57" s="442"/>
      <c r="TY57" s="442"/>
      <c r="TZ57" s="442"/>
      <c r="UA57" s="442"/>
      <c r="UB57" s="442"/>
      <c r="UC57" s="442"/>
      <c r="UD57" s="442"/>
      <c r="UE57" s="442"/>
      <c r="UF57" s="442"/>
      <c r="UG57" s="442"/>
      <c r="UH57" s="442"/>
      <c r="UI57" s="442"/>
      <c r="UJ57" s="442"/>
      <c r="UK57" s="442"/>
      <c r="UL57" s="442"/>
      <c r="UM57" s="442"/>
      <c r="UN57" s="442"/>
      <c r="UO57" s="442"/>
      <c r="UP57" s="442"/>
      <c r="UQ57" s="442"/>
      <c r="UR57" s="442"/>
      <c r="US57" s="442"/>
      <c r="UT57" s="442"/>
      <c r="UU57" s="442"/>
      <c r="UV57" s="442"/>
      <c r="UW57" s="442"/>
      <c r="UX57" s="442"/>
      <c r="UY57" s="442"/>
      <c r="UZ57" s="442"/>
      <c r="VA57" s="442"/>
      <c r="VB57" s="442"/>
      <c r="VC57" s="442"/>
      <c r="VD57" s="442"/>
      <c r="VE57" s="442"/>
      <c r="VF57" s="442"/>
      <c r="VG57" s="442"/>
      <c r="VH57" s="442"/>
      <c r="VI57" s="442"/>
      <c r="VJ57" s="442"/>
      <c r="VK57" s="442"/>
      <c r="VL57" s="442"/>
      <c r="VM57" s="442"/>
      <c r="VN57" s="442"/>
      <c r="VO57" s="442"/>
      <c r="VP57" s="442"/>
      <c r="VQ57" s="442"/>
      <c r="VR57" s="442"/>
      <c r="VS57" s="442"/>
      <c r="VT57" s="442"/>
      <c r="VU57" s="442"/>
      <c r="VV57" s="442"/>
      <c r="VW57" s="442"/>
      <c r="VX57" s="442"/>
      <c r="VY57" s="442"/>
      <c r="VZ57" s="442"/>
      <c r="WA57" s="442"/>
      <c r="WB57" s="442"/>
      <c r="WC57" s="442"/>
      <c r="WD57" s="442"/>
      <c r="WE57" s="442"/>
      <c r="WF57" s="442"/>
      <c r="WG57" s="442"/>
      <c r="WH57" s="442"/>
      <c r="WI57" s="442"/>
      <c r="WJ57" s="442"/>
      <c r="WK57" s="442"/>
      <c r="WL57" s="442"/>
      <c r="WM57" s="442"/>
      <c r="WN57" s="442"/>
      <c r="WO57" s="442"/>
      <c r="WP57" s="442"/>
      <c r="WQ57" s="442"/>
      <c r="WR57" s="442"/>
      <c r="WS57" s="442"/>
      <c r="WT57" s="442"/>
      <c r="WU57" s="442"/>
      <c r="WV57" s="442"/>
      <c r="WW57" s="442"/>
      <c r="WX57" s="442"/>
      <c r="WY57" s="442"/>
      <c r="WZ57" s="442"/>
      <c r="XA57" s="442"/>
      <c r="XB57" s="442"/>
      <c r="XC57" s="442"/>
      <c r="XD57" s="442"/>
      <c r="XE57" s="442"/>
      <c r="XF57" s="442"/>
      <c r="XG57" s="442"/>
      <c r="XH57" s="442"/>
      <c r="XI57" s="442"/>
      <c r="XJ57" s="442"/>
      <c r="XK57" s="442"/>
      <c r="XL57" s="442"/>
      <c r="XM57" s="442"/>
      <c r="XN57" s="442"/>
      <c r="XO57" s="442"/>
      <c r="XP57" s="442"/>
      <c r="XQ57" s="442"/>
      <c r="XR57" s="442"/>
      <c r="XS57" s="442"/>
      <c r="XT57" s="442"/>
      <c r="XU57" s="442"/>
      <c r="XV57" s="442"/>
      <c r="XW57" s="442"/>
      <c r="XX57" s="442"/>
      <c r="XY57" s="442"/>
      <c r="XZ57" s="442"/>
      <c r="YA57" s="442"/>
      <c r="YB57" s="442"/>
      <c r="YC57" s="442"/>
      <c r="YD57" s="442"/>
      <c r="YE57" s="442"/>
      <c r="YF57" s="442"/>
      <c r="YG57" s="442"/>
      <c r="YH57" s="442"/>
      <c r="YI57" s="442"/>
      <c r="YJ57" s="442"/>
      <c r="YK57" s="442"/>
      <c r="YL57" s="442"/>
      <c r="YM57" s="442"/>
      <c r="YN57" s="442"/>
      <c r="YO57" s="442"/>
      <c r="YP57" s="442"/>
      <c r="YQ57" s="442"/>
      <c r="YR57" s="442"/>
      <c r="YS57" s="442"/>
      <c r="YT57" s="442"/>
      <c r="YU57" s="442"/>
      <c r="YV57" s="442"/>
      <c r="YW57" s="442"/>
      <c r="YX57" s="442"/>
      <c r="YY57" s="442"/>
      <c r="YZ57" s="442"/>
      <c r="ZA57" s="442"/>
      <c r="ZB57" s="442"/>
      <c r="ZC57" s="442"/>
      <c r="ZD57" s="442"/>
      <c r="ZE57" s="442"/>
      <c r="ZF57" s="442"/>
      <c r="ZG57" s="442"/>
      <c r="ZH57" s="442"/>
      <c r="ZI57" s="442"/>
      <c r="ZJ57" s="442"/>
      <c r="ZK57" s="442"/>
      <c r="ZL57" s="442"/>
      <c r="ZM57" s="442"/>
      <c r="ZN57" s="442"/>
      <c r="ZO57" s="442"/>
      <c r="ZP57" s="442"/>
      <c r="ZQ57" s="442"/>
      <c r="ZR57" s="442"/>
      <c r="ZS57" s="442"/>
      <c r="ZT57" s="442"/>
      <c r="ZU57" s="442"/>
      <c r="ZV57" s="442"/>
      <c r="ZW57" s="442"/>
      <c r="ZX57" s="442"/>
      <c r="ZY57" s="442"/>
      <c r="ZZ57" s="442"/>
      <c r="AAA57" s="442"/>
      <c r="AAB57" s="442"/>
      <c r="AAC57" s="442"/>
      <c r="AAD57" s="442"/>
      <c r="AAE57" s="442"/>
      <c r="AAF57" s="442"/>
      <c r="AAG57" s="442"/>
      <c r="AAH57" s="442"/>
      <c r="AAI57" s="442"/>
      <c r="AAJ57" s="442"/>
      <c r="AAK57" s="442"/>
      <c r="AAL57" s="442"/>
      <c r="AAM57" s="442"/>
      <c r="AAN57" s="442"/>
      <c r="AAO57" s="442"/>
      <c r="AAP57" s="442"/>
      <c r="AAQ57" s="442"/>
      <c r="AAR57" s="442"/>
      <c r="AAS57" s="442"/>
      <c r="AAT57" s="442"/>
      <c r="AAU57" s="442"/>
      <c r="AAV57" s="442"/>
      <c r="AAW57" s="442"/>
      <c r="AAX57" s="442"/>
      <c r="AAY57" s="442"/>
      <c r="AAZ57" s="442"/>
      <c r="ABA57" s="442"/>
      <c r="ABB57" s="442"/>
      <c r="ABC57" s="442"/>
      <c r="ABD57" s="442"/>
      <c r="ABE57" s="442"/>
      <c r="ABF57" s="442"/>
      <c r="ABG57" s="442"/>
      <c r="ABH57" s="442"/>
      <c r="ABI57" s="442"/>
      <c r="ABJ57" s="442"/>
      <c r="ABK57" s="442"/>
      <c r="ABL57" s="442"/>
      <c r="ABM57" s="442"/>
      <c r="ABN57" s="442"/>
      <c r="ABO57" s="442"/>
      <c r="ABP57" s="442"/>
      <c r="ABQ57" s="442"/>
      <c r="ABR57" s="442"/>
      <c r="ABS57" s="442"/>
      <c r="ABT57" s="442"/>
      <c r="ABU57" s="442"/>
      <c r="ABV57" s="442"/>
      <c r="ABW57" s="442"/>
      <c r="ABX57" s="442"/>
      <c r="ABY57" s="442"/>
      <c r="ABZ57" s="442"/>
      <c r="ACA57" s="442"/>
      <c r="ACB57" s="442"/>
      <c r="ACC57" s="442"/>
      <c r="ACD57" s="442"/>
      <c r="ACE57" s="442"/>
      <c r="ACF57" s="442"/>
      <c r="ACG57" s="442"/>
      <c r="ACH57" s="442"/>
      <c r="ACI57" s="442"/>
      <c r="ACJ57" s="442"/>
      <c r="ACK57" s="442"/>
      <c r="ACL57" s="442"/>
      <c r="ACM57" s="442"/>
      <c r="ACN57" s="442"/>
      <c r="ACO57" s="442"/>
      <c r="ACP57" s="442"/>
      <c r="ACQ57" s="442"/>
      <c r="ACR57" s="442"/>
      <c r="ACS57" s="442"/>
      <c r="ACT57" s="442"/>
      <c r="ACU57" s="442"/>
      <c r="ACV57" s="442"/>
      <c r="ACW57" s="442"/>
      <c r="ACX57" s="442"/>
      <c r="ACY57" s="442"/>
      <c r="ACZ57" s="442"/>
      <c r="ADA57" s="442"/>
      <c r="ADB57" s="442"/>
      <c r="ADC57" s="442"/>
      <c r="ADD57" s="442"/>
      <c r="ADE57" s="442"/>
      <c r="ADF57" s="442"/>
      <c r="ADG57" s="442"/>
      <c r="ADH57" s="442"/>
      <c r="ADI57" s="442"/>
      <c r="ADJ57" s="442"/>
      <c r="ADK57" s="442"/>
      <c r="ADL57" s="442"/>
      <c r="ADM57" s="442"/>
      <c r="ADN57" s="442"/>
      <c r="ADO57" s="442"/>
      <c r="ADP57" s="442"/>
      <c r="ADQ57" s="442"/>
      <c r="ADR57" s="442"/>
      <c r="ADS57" s="442"/>
      <c r="ADT57" s="442"/>
      <c r="ADU57" s="442"/>
      <c r="ADV57" s="442"/>
      <c r="ADW57" s="442"/>
      <c r="ADX57" s="442"/>
      <c r="ADY57" s="442"/>
      <c r="ADZ57" s="442"/>
      <c r="AEA57" s="442"/>
      <c r="AEB57" s="442"/>
      <c r="AEC57" s="442"/>
      <c r="AED57" s="442"/>
      <c r="AEE57" s="442"/>
      <c r="AEF57" s="442"/>
      <c r="AEG57" s="442"/>
      <c r="AEH57" s="442"/>
      <c r="AEI57" s="442"/>
      <c r="AEJ57" s="442"/>
      <c r="AEK57" s="442"/>
      <c r="AEL57" s="442"/>
      <c r="AEM57" s="442"/>
      <c r="AEN57" s="442"/>
      <c r="AEO57" s="442"/>
      <c r="AEP57" s="442"/>
      <c r="AEQ57" s="442"/>
      <c r="AER57" s="442"/>
      <c r="AES57" s="442"/>
      <c r="AET57" s="442"/>
      <c r="AEU57" s="442"/>
      <c r="AEV57" s="442"/>
      <c r="AEW57" s="442"/>
      <c r="AEX57" s="442"/>
      <c r="AEY57" s="442"/>
      <c r="AEZ57" s="442"/>
      <c r="AFA57" s="442"/>
      <c r="AFB57" s="442"/>
      <c r="AFC57" s="442"/>
      <c r="AFD57" s="442"/>
      <c r="AFE57" s="442"/>
      <c r="AFF57" s="442"/>
      <c r="AFG57" s="442"/>
      <c r="AFH57" s="442"/>
      <c r="AFI57" s="442"/>
      <c r="AFJ57" s="442"/>
      <c r="AFK57" s="442"/>
      <c r="AFL57" s="442"/>
      <c r="AFM57" s="442"/>
      <c r="AFN57" s="442"/>
      <c r="AFO57" s="442"/>
      <c r="AFP57" s="442"/>
      <c r="AFQ57" s="442"/>
      <c r="AFR57" s="442"/>
      <c r="AFS57" s="442"/>
      <c r="AFT57" s="442"/>
      <c r="AFU57" s="442"/>
      <c r="AFV57" s="442"/>
      <c r="AFW57" s="442"/>
      <c r="AFX57" s="442"/>
      <c r="AFY57" s="442"/>
      <c r="AFZ57" s="442"/>
      <c r="AGA57" s="442"/>
      <c r="AGB57" s="442"/>
      <c r="AGC57" s="442"/>
      <c r="AGD57" s="442"/>
      <c r="AGE57" s="442"/>
      <c r="AGF57" s="442"/>
      <c r="AGG57" s="442"/>
      <c r="AGH57" s="442"/>
      <c r="AGI57" s="442"/>
      <c r="AGJ57" s="442"/>
      <c r="AGK57" s="442"/>
      <c r="AGL57" s="442"/>
      <c r="AGM57" s="442"/>
      <c r="AGN57" s="442"/>
      <c r="AGO57" s="442"/>
      <c r="AGP57" s="442"/>
      <c r="AGQ57" s="442"/>
      <c r="AGR57" s="442"/>
      <c r="AGS57" s="442"/>
      <c r="AGT57" s="442"/>
      <c r="AGU57" s="442"/>
      <c r="AGV57" s="442"/>
      <c r="AGW57" s="442"/>
      <c r="AGX57" s="442"/>
      <c r="AGY57" s="442"/>
      <c r="AGZ57" s="442"/>
      <c r="AHA57" s="442"/>
      <c r="AHB57" s="442"/>
      <c r="AHC57" s="442"/>
      <c r="AHD57" s="442"/>
      <c r="AHE57" s="442"/>
      <c r="AHF57" s="442"/>
      <c r="AHG57" s="442"/>
      <c r="AHH57" s="442"/>
    </row>
    <row r="58" spans="1:892" s="485" customFormat="1" ht="36" customHeight="1">
      <c r="A58" s="483" t="s">
        <v>962</v>
      </c>
      <c r="B58" s="484" t="s">
        <v>419</v>
      </c>
      <c r="C58" s="87" t="s">
        <v>884</v>
      </c>
      <c r="D58" s="348">
        <v>6.4923912939575592</v>
      </c>
      <c r="E58" s="389">
        <v>6.4923912939575592</v>
      </c>
      <c r="F58" s="394">
        <v>6.4923912939575592</v>
      </c>
      <c r="G58" s="726">
        <v>6.4923912939575592</v>
      </c>
      <c r="H58" s="403">
        <v>6.4923912939575592</v>
      </c>
      <c r="I58" s="407">
        <v>6.4923912939575592</v>
      </c>
      <c r="J58" s="407">
        <v>6.4923912939575592</v>
      </c>
      <c r="K58" s="411">
        <v>6.4923912939575592</v>
      </c>
      <c r="L58" s="416">
        <v>6.4923912939575592</v>
      </c>
      <c r="M58" s="421">
        <v>6.4923912939575592</v>
      </c>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442"/>
      <c r="IY58" s="442"/>
      <c r="IZ58" s="442"/>
      <c r="JA58" s="442"/>
      <c r="JB58" s="442"/>
      <c r="JC58" s="442"/>
      <c r="JD58" s="442"/>
      <c r="JE58" s="442"/>
      <c r="JF58" s="442"/>
      <c r="JG58" s="442"/>
      <c r="JH58" s="442"/>
      <c r="JI58" s="442"/>
      <c r="JJ58" s="442"/>
      <c r="JK58" s="442"/>
      <c r="JL58" s="442"/>
      <c r="JM58" s="442"/>
      <c r="JN58" s="442"/>
      <c r="JO58" s="442"/>
      <c r="JP58" s="442"/>
      <c r="JQ58" s="442"/>
      <c r="JR58" s="442"/>
      <c r="JS58" s="442"/>
      <c r="JT58" s="442"/>
      <c r="JU58" s="442"/>
      <c r="JV58" s="442"/>
      <c r="JW58" s="442"/>
      <c r="JX58" s="442"/>
      <c r="JY58" s="442"/>
      <c r="JZ58" s="442"/>
      <c r="KA58" s="442"/>
      <c r="KB58" s="442"/>
      <c r="KC58" s="442"/>
      <c r="KD58" s="442"/>
      <c r="KE58" s="442"/>
      <c r="KF58" s="442"/>
      <c r="KG58" s="442"/>
      <c r="KH58" s="442"/>
      <c r="KI58" s="442"/>
      <c r="KJ58" s="442"/>
      <c r="KK58" s="442"/>
      <c r="KL58" s="442"/>
      <c r="KM58" s="442"/>
      <c r="KN58" s="442"/>
      <c r="KO58" s="442"/>
      <c r="KP58" s="442"/>
      <c r="KQ58" s="442"/>
      <c r="KR58" s="442"/>
      <c r="KS58" s="442"/>
      <c r="KT58" s="442"/>
      <c r="KU58" s="442"/>
      <c r="KV58" s="442"/>
      <c r="KW58" s="442"/>
      <c r="KX58" s="442"/>
      <c r="KY58" s="442"/>
      <c r="KZ58" s="442"/>
      <c r="LA58" s="442"/>
      <c r="LB58" s="442"/>
      <c r="LC58" s="442"/>
      <c r="LD58" s="442"/>
      <c r="LE58" s="442"/>
      <c r="LF58" s="442"/>
      <c r="LG58" s="442"/>
      <c r="LH58" s="442"/>
      <c r="LI58" s="442"/>
      <c r="LJ58" s="442"/>
      <c r="LK58" s="442"/>
      <c r="LL58" s="442"/>
      <c r="LM58" s="442"/>
      <c r="LN58" s="442"/>
      <c r="LO58" s="442"/>
      <c r="LP58" s="442"/>
      <c r="LQ58" s="442"/>
      <c r="LR58" s="442"/>
      <c r="LS58" s="442"/>
      <c r="LT58" s="442"/>
      <c r="LU58" s="442"/>
      <c r="LV58" s="442"/>
      <c r="LW58" s="442"/>
      <c r="LX58" s="442"/>
      <c r="LY58" s="442"/>
      <c r="LZ58" s="442"/>
      <c r="MA58" s="442"/>
      <c r="MB58" s="442"/>
      <c r="MC58" s="442"/>
      <c r="MD58" s="442"/>
      <c r="ME58" s="442"/>
      <c r="MF58" s="442"/>
      <c r="MG58" s="442"/>
      <c r="MH58" s="442"/>
      <c r="MI58" s="442"/>
      <c r="MJ58" s="442"/>
      <c r="MK58" s="442"/>
      <c r="ML58" s="442"/>
      <c r="MM58" s="442"/>
      <c r="MN58" s="442"/>
      <c r="MO58" s="442"/>
      <c r="MP58" s="442"/>
      <c r="MQ58" s="442"/>
      <c r="MR58" s="442"/>
      <c r="MS58" s="442"/>
      <c r="MT58" s="442"/>
      <c r="MU58" s="442"/>
      <c r="MV58" s="442"/>
      <c r="MW58" s="442"/>
      <c r="MX58" s="442"/>
      <c r="MY58" s="442"/>
      <c r="MZ58" s="442"/>
      <c r="NA58" s="442"/>
      <c r="NB58" s="442"/>
      <c r="NC58" s="442"/>
      <c r="ND58" s="442"/>
      <c r="NE58" s="442"/>
      <c r="NF58" s="442"/>
      <c r="NG58" s="442"/>
      <c r="NH58" s="442"/>
      <c r="NI58" s="442"/>
      <c r="NJ58" s="442"/>
      <c r="NK58" s="442"/>
      <c r="NL58" s="442"/>
      <c r="NM58" s="442"/>
      <c r="NN58" s="442"/>
      <c r="NO58" s="442"/>
      <c r="NP58" s="442"/>
      <c r="NQ58" s="442"/>
      <c r="NR58" s="442"/>
      <c r="NS58" s="442"/>
      <c r="NT58" s="442"/>
      <c r="NU58" s="442"/>
      <c r="NV58" s="442"/>
      <c r="NW58" s="442"/>
      <c r="NX58" s="442"/>
      <c r="NY58" s="442"/>
      <c r="NZ58" s="442"/>
      <c r="OA58" s="442"/>
      <c r="OB58" s="442"/>
      <c r="OC58" s="442"/>
      <c r="OD58" s="442"/>
      <c r="OE58" s="442"/>
      <c r="OF58" s="442"/>
      <c r="OG58" s="442"/>
      <c r="OH58" s="442"/>
      <c r="OI58" s="442"/>
      <c r="OJ58" s="442"/>
      <c r="OK58" s="442"/>
      <c r="OL58" s="442"/>
      <c r="OM58" s="442"/>
      <c r="ON58" s="442"/>
      <c r="OO58" s="442"/>
      <c r="OP58" s="442"/>
      <c r="OQ58" s="442"/>
      <c r="OR58" s="442"/>
      <c r="OS58" s="442"/>
      <c r="OT58" s="442"/>
      <c r="OU58" s="442"/>
      <c r="OV58" s="442"/>
      <c r="OW58" s="442"/>
      <c r="OX58" s="442"/>
      <c r="OY58" s="442"/>
      <c r="OZ58" s="442"/>
      <c r="PA58" s="442"/>
      <c r="PB58" s="442"/>
      <c r="PC58" s="442"/>
      <c r="PD58" s="442"/>
      <c r="PE58" s="442"/>
      <c r="PF58" s="442"/>
      <c r="PG58" s="442"/>
      <c r="PH58" s="442"/>
      <c r="PI58" s="442"/>
      <c r="PJ58" s="442"/>
      <c r="PK58" s="442"/>
      <c r="PL58" s="442"/>
      <c r="PM58" s="442"/>
      <c r="PN58" s="442"/>
      <c r="PO58" s="442"/>
      <c r="PP58" s="442"/>
      <c r="PQ58" s="442"/>
      <c r="PR58" s="442"/>
      <c r="PS58" s="442"/>
      <c r="PT58" s="442"/>
      <c r="PU58" s="442"/>
      <c r="PV58" s="442"/>
      <c r="PW58" s="442"/>
      <c r="PX58" s="442"/>
      <c r="PY58" s="442"/>
      <c r="PZ58" s="442"/>
      <c r="QA58" s="442"/>
      <c r="QB58" s="442"/>
      <c r="QC58" s="442"/>
      <c r="QD58" s="442"/>
      <c r="QE58" s="442"/>
      <c r="QF58" s="442"/>
      <c r="QG58" s="442"/>
      <c r="QH58" s="442"/>
      <c r="QI58" s="442"/>
      <c r="QJ58" s="442"/>
      <c r="QK58" s="442"/>
      <c r="QL58" s="442"/>
      <c r="QM58" s="442"/>
      <c r="QN58" s="442"/>
      <c r="QO58" s="442"/>
      <c r="QP58" s="442"/>
      <c r="QQ58" s="442"/>
      <c r="QR58" s="442"/>
      <c r="QS58" s="442"/>
      <c r="QT58" s="442"/>
      <c r="QU58" s="442"/>
      <c r="QV58" s="442"/>
      <c r="QW58" s="442"/>
      <c r="QX58" s="442"/>
      <c r="QY58" s="442"/>
      <c r="QZ58" s="442"/>
      <c r="RA58" s="442"/>
      <c r="RB58" s="442"/>
      <c r="RC58" s="442"/>
      <c r="RD58" s="442"/>
      <c r="RE58" s="442"/>
      <c r="RF58" s="442"/>
      <c r="RG58" s="442"/>
      <c r="RH58" s="442"/>
      <c r="RI58" s="442"/>
      <c r="RJ58" s="442"/>
      <c r="RK58" s="442"/>
      <c r="RL58" s="442"/>
      <c r="RM58" s="442"/>
      <c r="RN58" s="442"/>
      <c r="RO58" s="442"/>
      <c r="RP58" s="442"/>
      <c r="RQ58" s="442"/>
      <c r="RR58" s="442"/>
      <c r="RS58" s="442"/>
      <c r="RT58" s="442"/>
      <c r="RU58" s="442"/>
      <c r="RV58" s="442"/>
      <c r="RW58" s="442"/>
      <c r="RX58" s="442"/>
      <c r="RY58" s="442"/>
      <c r="RZ58" s="442"/>
      <c r="SA58" s="442"/>
      <c r="SB58" s="442"/>
      <c r="SC58" s="442"/>
      <c r="SD58" s="442"/>
      <c r="SE58" s="442"/>
      <c r="SF58" s="442"/>
      <c r="SG58" s="442"/>
      <c r="SH58" s="442"/>
      <c r="SI58" s="442"/>
      <c r="SJ58" s="442"/>
      <c r="SK58" s="442"/>
      <c r="SL58" s="442"/>
      <c r="SM58" s="442"/>
      <c r="SN58" s="442"/>
      <c r="SO58" s="442"/>
      <c r="SP58" s="442"/>
      <c r="SQ58" s="442"/>
      <c r="SR58" s="442"/>
      <c r="SS58" s="442"/>
      <c r="ST58" s="442"/>
      <c r="SU58" s="442"/>
      <c r="SV58" s="442"/>
      <c r="SW58" s="442"/>
      <c r="SX58" s="442"/>
      <c r="SY58" s="442"/>
      <c r="SZ58" s="442"/>
      <c r="TA58" s="442"/>
      <c r="TB58" s="442"/>
      <c r="TC58" s="442"/>
      <c r="TD58" s="442"/>
      <c r="TE58" s="442"/>
      <c r="TF58" s="442"/>
      <c r="TG58" s="442"/>
      <c r="TH58" s="442"/>
      <c r="TI58" s="442"/>
      <c r="TJ58" s="442"/>
      <c r="TK58" s="442"/>
      <c r="TL58" s="442"/>
      <c r="TM58" s="442"/>
      <c r="TN58" s="442"/>
      <c r="TO58" s="442"/>
      <c r="TP58" s="442"/>
      <c r="TQ58" s="442"/>
      <c r="TR58" s="442"/>
      <c r="TS58" s="442"/>
      <c r="TT58" s="442"/>
      <c r="TU58" s="442"/>
      <c r="TV58" s="442"/>
      <c r="TW58" s="442"/>
      <c r="TX58" s="442"/>
      <c r="TY58" s="442"/>
      <c r="TZ58" s="442"/>
      <c r="UA58" s="442"/>
      <c r="UB58" s="442"/>
      <c r="UC58" s="442"/>
      <c r="UD58" s="442"/>
      <c r="UE58" s="442"/>
      <c r="UF58" s="442"/>
      <c r="UG58" s="442"/>
      <c r="UH58" s="442"/>
      <c r="UI58" s="442"/>
      <c r="UJ58" s="442"/>
      <c r="UK58" s="442"/>
      <c r="UL58" s="442"/>
      <c r="UM58" s="442"/>
      <c r="UN58" s="442"/>
      <c r="UO58" s="442"/>
      <c r="UP58" s="442"/>
      <c r="UQ58" s="442"/>
      <c r="UR58" s="442"/>
      <c r="US58" s="442"/>
      <c r="UT58" s="442"/>
      <c r="UU58" s="442"/>
      <c r="UV58" s="442"/>
      <c r="UW58" s="442"/>
      <c r="UX58" s="442"/>
      <c r="UY58" s="442"/>
      <c r="UZ58" s="442"/>
      <c r="VA58" s="442"/>
      <c r="VB58" s="442"/>
      <c r="VC58" s="442"/>
      <c r="VD58" s="442"/>
      <c r="VE58" s="442"/>
      <c r="VF58" s="442"/>
      <c r="VG58" s="442"/>
      <c r="VH58" s="442"/>
      <c r="VI58" s="442"/>
      <c r="VJ58" s="442"/>
      <c r="VK58" s="442"/>
      <c r="VL58" s="442"/>
      <c r="VM58" s="442"/>
      <c r="VN58" s="442"/>
      <c r="VO58" s="442"/>
      <c r="VP58" s="442"/>
      <c r="VQ58" s="442"/>
      <c r="VR58" s="442"/>
      <c r="VS58" s="442"/>
      <c r="VT58" s="442"/>
      <c r="VU58" s="442"/>
      <c r="VV58" s="442"/>
      <c r="VW58" s="442"/>
      <c r="VX58" s="442"/>
      <c r="VY58" s="442"/>
      <c r="VZ58" s="442"/>
      <c r="WA58" s="442"/>
      <c r="WB58" s="442"/>
      <c r="WC58" s="442"/>
      <c r="WD58" s="442"/>
      <c r="WE58" s="442"/>
      <c r="WF58" s="442"/>
      <c r="WG58" s="442"/>
      <c r="WH58" s="442"/>
      <c r="WI58" s="442"/>
      <c r="WJ58" s="442"/>
      <c r="WK58" s="442"/>
      <c r="WL58" s="442"/>
      <c r="WM58" s="442"/>
      <c r="WN58" s="442"/>
      <c r="WO58" s="442"/>
      <c r="WP58" s="442"/>
      <c r="WQ58" s="442"/>
      <c r="WR58" s="442"/>
      <c r="WS58" s="442"/>
      <c r="WT58" s="442"/>
      <c r="WU58" s="442"/>
      <c r="WV58" s="442"/>
      <c r="WW58" s="442"/>
      <c r="WX58" s="442"/>
      <c r="WY58" s="442"/>
      <c r="WZ58" s="442"/>
      <c r="XA58" s="442"/>
      <c r="XB58" s="442"/>
      <c r="XC58" s="442"/>
      <c r="XD58" s="442"/>
      <c r="XE58" s="442"/>
      <c r="XF58" s="442"/>
      <c r="XG58" s="442"/>
      <c r="XH58" s="442"/>
      <c r="XI58" s="442"/>
      <c r="XJ58" s="442"/>
      <c r="XK58" s="442"/>
      <c r="XL58" s="442"/>
      <c r="XM58" s="442"/>
      <c r="XN58" s="442"/>
      <c r="XO58" s="442"/>
      <c r="XP58" s="442"/>
      <c r="XQ58" s="442"/>
      <c r="XR58" s="442"/>
      <c r="XS58" s="442"/>
      <c r="XT58" s="442"/>
      <c r="XU58" s="442"/>
      <c r="XV58" s="442"/>
      <c r="XW58" s="442"/>
      <c r="XX58" s="442"/>
      <c r="XY58" s="442"/>
      <c r="XZ58" s="442"/>
      <c r="YA58" s="442"/>
      <c r="YB58" s="442"/>
      <c r="YC58" s="442"/>
      <c r="YD58" s="442"/>
      <c r="YE58" s="442"/>
      <c r="YF58" s="442"/>
      <c r="YG58" s="442"/>
      <c r="YH58" s="442"/>
      <c r="YI58" s="442"/>
      <c r="YJ58" s="442"/>
      <c r="YK58" s="442"/>
      <c r="YL58" s="442"/>
      <c r="YM58" s="442"/>
      <c r="YN58" s="442"/>
      <c r="YO58" s="442"/>
      <c r="YP58" s="442"/>
      <c r="YQ58" s="442"/>
      <c r="YR58" s="442"/>
      <c r="YS58" s="442"/>
      <c r="YT58" s="442"/>
      <c r="YU58" s="442"/>
      <c r="YV58" s="442"/>
      <c r="YW58" s="442"/>
      <c r="YX58" s="442"/>
      <c r="YY58" s="442"/>
      <c r="YZ58" s="442"/>
      <c r="ZA58" s="442"/>
      <c r="ZB58" s="442"/>
      <c r="ZC58" s="442"/>
      <c r="ZD58" s="442"/>
      <c r="ZE58" s="442"/>
      <c r="ZF58" s="442"/>
      <c r="ZG58" s="442"/>
      <c r="ZH58" s="442"/>
      <c r="ZI58" s="442"/>
      <c r="ZJ58" s="442"/>
      <c r="ZK58" s="442"/>
      <c r="ZL58" s="442"/>
      <c r="ZM58" s="442"/>
      <c r="ZN58" s="442"/>
      <c r="ZO58" s="442"/>
      <c r="ZP58" s="442"/>
      <c r="ZQ58" s="442"/>
      <c r="ZR58" s="442"/>
      <c r="ZS58" s="442"/>
      <c r="ZT58" s="442"/>
      <c r="ZU58" s="442"/>
      <c r="ZV58" s="442"/>
      <c r="ZW58" s="442"/>
      <c r="ZX58" s="442"/>
      <c r="ZY58" s="442"/>
      <c r="ZZ58" s="442"/>
      <c r="AAA58" s="442"/>
      <c r="AAB58" s="442"/>
      <c r="AAC58" s="442"/>
      <c r="AAD58" s="442"/>
      <c r="AAE58" s="442"/>
      <c r="AAF58" s="442"/>
      <c r="AAG58" s="442"/>
      <c r="AAH58" s="442"/>
      <c r="AAI58" s="442"/>
      <c r="AAJ58" s="442"/>
      <c r="AAK58" s="442"/>
      <c r="AAL58" s="442"/>
      <c r="AAM58" s="442"/>
      <c r="AAN58" s="442"/>
      <c r="AAO58" s="442"/>
      <c r="AAP58" s="442"/>
      <c r="AAQ58" s="442"/>
      <c r="AAR58" s="442"/>
      <c r="AAS58" s="442"/>
      <c r="AAT58" s="442"/>
      <c r="AAU58" s="442"/>
      <c r="AAV58" s="442"/>
      <c r="AAW58" s="442"/>
      <c r="AAX58" s="442"/>
      <c r="AAY58" s="442"/>
      <c r="AAZ58" s="442"/>
      <c r="ABA58" s="442"/>
      <c r="ABB58" s="442"/>
      <c r="ABC58" s="442"/>
      <c r="ABD58" s="442"/>
      <c r="ABE58" s="442"/>
      <c r="ABF58" s="442"/>
      <c r="ABG58" s="442"/>
      <c r="ABH58" s="442"/>
      <c r="ABI58" s="442"/>
      <c r="ABJ58" s="442"/>
      <c r="ABK58" s="442"/>
      <c r="ABL58" s="442"/>
      <c r="ABM58" s="442"/>
      <c r="ABN58" s="442"/>
      <c r="ABO58" s="442"/>
      <c r="ABP58" s="442"/>
      <c r="ABQ58" s="442"/>
      <c r="ABR58" s="442"/>
      <c r="ABS58" s="442"/>
      <c r="ABT58" s="442"/>
      <c r="ABU58" s="442"/>
      <c r="ABV58" s="442"/>
      <c r="ABW58" s="442"/>
      <c r="ABX58" s="442"/>
      <c r="ABY58" s="442"/>
      <c r="ABZ58" s="442"/>
      <c r="ACA58" s="442"/>
      <c r="ACB58" s="442"/>
      <c r="ACC58" s="442"/>
      <c r="ACD58" s="442"/>
      <c r="ACE58" s="442"/>
      <c r="ACF58" s="442"/>
      <c r="ACG58" s="442"/>
      <c r="ACH58" s="442"/>
      <c r="ACI58" s="442"/>
      <c r="ACJ58" s="442"/>
      <c r="ACK58" s="442"/>
      <c r="ACL58" s="442"/>
      <c r="ACM58" s="442"/>
      <c r="ACN58" s="442"/>
      <c r="ACO58" s="442"/>
      <c r="ACP58" s="442"/>
      <c r="ACQ58" s="442"/>
      <c r="ACR58" s="442"/>
      <c r="ACS58" s="442"/>
      <c r="ACT58" s="442"/>
      <c r="ACU58" s="442"/>
      <c r="ACV58" s="442"/>
      <c r="ACW58" s="442"/>
      <c r="ACX58" s="442"/>
      <c r="ACY58" s="442"/>
      <c r="ACZ58" s="442"/>
      <c r="ADA58" s="442"/>
      <c r="ADB58" s="442"/>
      <c r="ADC58" s="442"/>
      <c r="ADD58" s="442"/>
      <c r="ADE58" s="442"/>
      <c r="ADF58" s="442"/>
      <c r="ADG58" s="442"/>
      <c r="ADH58" s="442"/>
      <c r="ADI58" s="442"/>
      <c r="ADJ58" s="442"/>
      <c r="ADK58" s="442"/>
      <c r="ADL58" s="442"/>
      <c r="ADM58" s="442"/>
      <c r="ADN58" s="442"/>
      <c r="ADO58" s="442"/>
      <c r="ADP58" s="442"/>
      <c r="ADQ58" s="442"/>
      <c r="ADR58" s="442"/>
      <c r="ADS58" s="442"/>
      <c r="ADT58" s="442"/>
      <c r="ADU58" s="442"/>
      <c r="ADV58" s="442"/>
      <c r="ADW58" s="442"/>
      <c r="ADX58" s="442"/>
      <c r="ADY58" s="442"/>
      <c r="ADZ58" s="442"/>
      <c r="AEA58" s="442"/>
      <c r="AEB58" s="442"/>
      <c r="AEC58" s="442"/>
      <c r="AED58" s="442"/>
      <c r="AEE58" s="442"/>
      <c r="AEF58" s="442"/>
      <c r="AEG58" s="442"/>
      <c r="AEH58" s="442"/>
      <c r="AEI58" s="442"/>
      <c r="AEJ58" s="442"/>
      <c r="AEK58" s="442"/>
      <c r="AEL58" s="442"/>
      <c r="AEM58" s="442"/>
      <c r="AEN58" s="442"/>
      <c r="AEO58" s="442"/>
      <c r="AEP58" s="442"/>
      <c r="AEQ58" s="442"/>
      <c r="AER58" s="442"/>
      <c r="AES58" s="442"/>
      <c r="AET58" s="442"/>
      <c r="AEU58" s="442"/>
      <c r="AEV58" s="442"/>
      <c r="AEW58" s="442"/>
      <c r="AEX58" s="442"/>
      <c r="AEY58" s="442"/>
      <c r="AEZ58" s="442"/>
      <c r="AFA58" s="442"/>
      <c r="AFB58" s="442"/>
      <c r="AFC58" s="442"/>
      <c r="AFD58" s="442"/>
      <c r="AFE58" s="442"/>
      <c r="AFF58" s="442"/>
      <c r="AFG58" s="442"/>
      <c r="AFH58" s="442"/>
      <c r="AFI58" s="442"/>
      <c r="AFJ58" s="442"/>
      <c r="AFK58" s="442"/>
      <c r="AFL58" s="442"/>
      <c r="AFM58" s="442"/>
      <c r="AFN58" s="442"/>
      <c r="AFO58" s="442"/>
      <c r="AFP58" s="442"/>
      <c r="AFQ58" s="442"/>
      <c r="AFR58" s="442"/>
      <c r="AFS58" s="442"/>
      <c r="AFT58" s="442"/>
      <c r="AFU58" s="442"/>
      <c r="AFV58" s="442"/>
      <c r="AFW58" s="442"/>
      <c r="AFX58" s="442"/>
      <c r="AFY58" s="442"/>
      <c r="AFZ58" s="442"/>
      <c r="AGA58" s="442"/>
      <c r="AGB58" s="442"/>
      <c r="AGC58" s="442"/>
      <c r="AGD58" s="442"/>
      <c r="AGE58" s="442"/>
      <c r="AGF58" s="442"/>
      <c r="AGG58" s="442"/>
      <c r="AGH58" s="442"/>
      <c r="AGI58" s="442"/>
      <c r="AGJ58" s="442"/>
      <c r="AGK58" s="442"/>
      <c r="AGL58" s="442"/>
      <c r="AGM58" s="442"/>
      <c r="AGN58" s="442"/>
      <c r="AGO58" s="442"/>
      <c r="AGP58" s="442"/>
      <c r="AGQ58" s="442"/>
      <c r="AGR58" s="442"/>
      <c r="AGS58" s="442"/>
      <c r="AGT58" s="442"/>
      <c r="AGU58" s="442"/>
      <c r="AGV58" s="442"/>
      <c r="AGW58" s="442"/>
      <c r="AGX58" s="442"/>
      <c r="AGY58" s="442"/>
      <c r="AGZ58" s="442"/>
      <c r="AHA58" s="442"/>
      <c r="AHB58" s="442"/>
      <c r="AHC58" s="442"/>
      <c r="AHD58" s="442"/>
      <c r="AHE58" s="442"/>
      <c r="AHF58" s="442"/>
      <c r="AHG58" s="442"/>
      <c r="AHH58" s="442"/>
    </row>
    <row r="59" spans="1:892" s="489" customFormat="1" ht="30" customHeight="1">
      <c r="A59" s="486" t="s">
        <v>963</v>
      </c>
      <c r="B59" s="486" t="s">
        <v>420</v>
      </c>
      <c r="C59" s="487" t="s">
        <v>421</v>
      </c>
      <c r="D59" s="727"/>
      <c r="E59" s="390">
        <v>8.5799249552329133</v>
      </c>
      <c r="F59" s="727"/>
      <c r="G59" s="727"/>
      <c r="H59" s="727"/>
      <c r="I59" s="727"/>
      <c r="J59" s="727"/>
      <c r="K59" s="412">
        <v>8.5799249552329133</v>
      </c>
      <c r="L59" s="417">
        <v>8.5799249552329133</v>
      </c>
      <c r="M59" s="727"/>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488"/>
      <c r="IY59" s="488"/>
      <c r="IZ59" s="488"/>
      <c r="JA59" s="488"/>
      <c r="JB59" s="488"/>
      <c r="JC59" s="488"/>
      <c r="JD59" s="488"/>
      <c r="JE59" s="488"/>
      <c r="JF59" s="488"/>
      <c r="JG59" s="488"/>
      <c r="JH59" s="488"/>
      <c r="JI59" s="488"/>
      <c r="JJ59" s="488"/>
      <c r="JK59" s="488"/>
      <c r="JL59" s="488"/>
      <c r="JM59" s="488"/>
      <c r="JN59" s="488"/>
      <c r="JO59" s="488"/>
      <c r="JP59" s="488"/>
      <c r="JQ59" s="488"/>
      <c r="JR59" s="488"/>
      <c r="JS59" s="488"/>
      <c r="JT59" s="488"/>
      <c r="JU59" s="488"/>
      <c r="JV59" s="488"/>
      <c r="JW59" s="488"/>
      <c r="JX59" s="488"/>
      <c r="JY59" s="488"/>
      <c r="JZ59" s="488"/>
      <c r="KA59" s="488"/>
      <c r="KB59" s="488"/>
      <c r="KC59" s="488"/>
      <c r="KD59" s="488"/>
      <c r="KE59" s="488"/>
      <c r="KF59" s="488"/>
      <c r="KG59" s="488"/>
      <c r="KH59" s="488"/>
      <c r="KI59" s="488"/>
      <c r="KJ59" s="488"/>
      <c r="KK59" s="488"/>
      <c r="KL59" s="488"/>
      <c r="KM59" s="488"/>
      <c r="KN59" s="488"/>
      <c r="KO59" s="488"/>
      <c r="KP59" s="488"/>
      <c r="KQ59" s="488"/>
      <c r="KR59" s="488"/>
      <c r="KS59" s="488"/>
      <c r="KT59" s="488"/>
      <c r="KU59" s="488"/>
      <c r="KV59" s="488"/>
      <c r="KW59" s="488"/>
      <c r="KX59" s="488"/>
      <c r="KY59" s="488"/>
      <c r="KZ59" s="488"/>
      <c r="LA59" s="488"/>
      <c r="LB59" s="488"/>
      <c r="LC59" s="488"/>
      <c r="LD59" s="488"/>
      <c r="LE59" s="488"/>
      <c r="LF59" s="488"/>
      <c r="LG59" s="488"/>
      <c r="LH59" s="488"/>
      <c r="LI59" s="488"/>
      <c r="LJ59" s="488"/>
      <c r="LK59" s="488"/>
      <c r="LL59" s="488"/>
      <c r="LM59" s="488"/>
      <c r="LN59" s="488"/>
      <c r="LO59" s="488"/>
      <c r="LP59" s="488"/>
      <c r="LQ59" s="488"/>
      <c r="LR59" s="488"/>
      <c r="LS59" s="488"/>
      <c r="LT59" s="488"/>
      <c r="LU59" s="488"/>
      <c r="LV59" s="488"/>
      <c r="LW59" s="488"/>
      <c r="LX59" s="488"/>
      <c r="LY59" s="488"/>
      <c r="LZ59" s="488"/>
      <c r="MA59" s="488"/>
      <c r="MB59" s="488"/>
      <c r="MC59" s="488"/>
      <c r="MD59" s="488"/>
      <c r="ME59" s="488"/>
      <c r="MF59" s="488"/>
      <c r="MG59" s="488"/>
      <c r="MH59" s="488"/>
      <c r="MI59" s="488"/>
      <c r="MJ59" s="488"/>
      <c r="MK59" s="488"/>
      <c r="ML59" s="488"/>
      <c r="MM59" s="488"/>
      <c r="MN59" s="488"/>
      <c r="MO59" s="488"/>
      <c r="MP59" s="488"/>
      <c r="MQ59" s="488"/>
      <c r="MR59" s="488"/>
      <c r="MS59" s="488"/>
      <c r="MT59" s="488"/>
      <c r="MU59" s="488"/>
      <c r="MV59" s="488"/>
      <c r="MW59" s="488"/>
      <c r="MX59" s="488"/>
      <c r="MY59" s="488"/>
      <c r="MZ59" s="488"/>
      <c r="NA59" s="488"/>
      <c r="NB59" s="488"/>
      <c r="NC59" s="488"/>
      <c r="ND59" s="488"/>
      <c r="NE59" s="488"/>
      <c r="NF59" s="488"/>
      <c r="NG59" s="488"/>
      <c r="NH59" s="488"/>
      <c r="NI59" s="488"/>
      <c r="NJ59" s="488"/>
      <c r="NK59" s="488"/>
      <c r="NL59" s="488"/>
      <c r="NM59" s="488"/>
      <c r="NN59" s="488"/>
      <c r="NO59" s="488"/>
      <c r="NP59" s="488"/>
      <c r="NQ59" s="488"/>
      <c r="NR59" s="488"/>
      <c r="NS59" s="488"/>
      <c r="NT59" s="488"/>
      <c r="NU59" s="488"/>
      <c r="NV59" s="488"/>
      <c r="NW59" s="488"/>
      <c r="NX59" s="488"/>
      <c r="NY59" s="488"/>
      <c r="NZ59" s="488"/>
      <c r="OA59" s="488"/>
      <c r="OB59" s="488"/>
      <c r="OC59" s="488"/>
      <c r="OD59" s="488"/>
      <c r="OE59" s="488"/>
      <c r="OF59" s="488"/>
      <c r="OG59" s="488"/>
      <c r="OH59" s="488"/>
      <c r="OI59" s="488"/>
      <c r="OJ59" s="488"/>
      <c r="OK59" s="488"/>
      <c r="OL59" s="488"/>
      <c r="OM59" s="488"/>
      <c r="ON59" s="488"/>
      <c r="OO59" s="488"/>
      <c r="OP59" s="488"/>
      <c r="OQ59" s="488"/>
      <c r="OR59" s="488"/>
      <c r="OS59" s="488"/>
      <c r="OT59" s="488"/>
      <c r="OU59" s="488"/>
      <c r="OV59" s="488"/>
      <c r="OW59" s="488"/>
      <c r="OX59" s="488"/>
      <c r="OY59" s="488"/>
      <c r="OZ59" s="488"/>
      <c r="PA59" s="488"/>
      <c r="PB59" s="488"/>
      <c r="PC59" s="488"/>
      <c r="PD59" s="488"/>
      <c r="PE59" s="488"/>
      <c r="PF59" s="488"/>
      <c r="PG59" s="488"/>
      <c r="PH59" s="488"/>
      <c r="PI59" s="488"/>
      <c r="PJ59" s="488"/>
      <c r="PK59" s="488"/>
      <c r="PL59" s="488"/>
      <c r="PM59" s="488"/>
      <c r="PN59" s="488"/>
      <c r="PO59" s="488"/>
      <c r="PP59" s="488"/>
      <c r="PQ59" s="488"/>
      <c r="PR59" s="488"/>
      <c r="PS59" s="488"/>
      <c r="PT59" s="488"/>
      <c r="PU59" s="488"/>
      <c r="PV59" s="488"/>
      <c r="PW59" s="488"/>
      <c r="PX59" s="488"/>
      <c r="PY59" s="488"/>
      <c r="PZ59" s="488"/>
      <c r="QA59" s="488"/>
      <c r="QB59" s="488"/>
      <c r="QC59" s="488"/>
      <c r="QD59" s="488"/>
      <c r="QE59" s="488"/>
      <c r="QF59" s="488"/>
      <c r="QG59" s="488"/>
      <c r="QH59" s="488"/>
      <c r="QI59" s="488"/>
      <c r="QJ59" s="488"/>
      <c r="QK59" s="488"/>
      <c r="QL59" s="488"/>
      <c r="QM59" s="488"/>
      <c r="QN59" s="488"/>
      <c r="QO59" s="488"/>
      <c r="QP59" s="488"/>
      <c r="QQ59" s="488"/>
      <c r="QR59" s="488"/>
      <c r="QS59" s="488"/>
      <c r="QT59" s="488"/>
      <c r="QU59" s="488"/>
      <c r="QV59" s="488"/>
      <c r="QW59" s="488"/>
      <c r="QX59" s="488"/>
      <c r="QY59" s="488"/>
      <c r="QZ59" s="488"/>
      <c r="RA59" s="488"/>
      <c r="RB59" s="488"/>
      <c r="RC59" s="488"/>
      <c r="RD59" s="488"/>
      <c r="RE59" s="488"/>
      <c r="RF59" s="488"/>
      <c r="RG59" s="488"/>
      <c r="RH59" s="488"/>
      <c r="RI59" s="488"/>
      <c r="RJ59" s="488"/>
      <c r="RK59" s="488"/>
      <c r="RL59" s="488"/>
      <c r="RM59" s="488"/>
      <c r="RN59" s="488"/>
      <c r="RO59" s="488"/>
      <c r="RP59" s="488"/>
      <c r="RQ59" s="488"/>
      <c r="RR59" s="488"/>
      <c r="RS59" s="488"/>
      <c r="RT59" s="488"/>
      <c r="RU59" s="488"/>
      <c r="RV59" s="488"/>
      <c r="RW59" s="488"/>
      <c r="RX59" s="488"/>
      <c r="RY59" s="488"/>
      <c r="RZ59" s="488"/>
      <c r="SA59" s="488"/>
      <c r="SB59" s="488"/>
      <c r="SC59" s="488"/>
      <c r="SD59" s="488"/>
      <c r="SE59" s="488"/>
      <c r="SF59" s="488"/>
      <c r="SG59" s="488"/>
      <c r="SH59" s="488"/>
      <c r="SI59" s="488"/>
      <c r="SJ59" s="488"/>
      <c r="SK59" s="488"/>
      <c r="SL59" s="488"/>
      <c r="SM59" s="488"/>
      <c r="SN59" s="488"/>
      <c r="SO59" s="488"/>
      <c r="SP59" s="488"/>
      <c r="SQ59" s="488"/>
      <c r="SR59" s="488"/>
      <c r="SS59" s="488"/>
      <c r="ST59" s="488"/>
      <c r="SU59" s="488"/>
      <c r="SV59" s="488"/>
      <c r="SW59" s="488"/>
      <c r="SX59" s="488"/>
      <c r="SY59" s="488"/>
      <c r="SZ59" s="488"/>
      <c r="TA59" s="488"/>
      <c r="TB59" s="488"/>
      <c r="TC59" s="488"/>
      <c r="TD59" s="488"/>
      <c r="TE59" s="488"/>
      <c r="TF59" s="488"/>
      <c r="TG59" s="488"/>
      <c r="TH59" s="488"/>
      <c r="TI59" s="488"/>
      <c r="TJ59" s="488"/>
      <c r="TK59" s="488"/>
      <c r="TL59" s="488"/>
      <c r="TM59" s="488"/>
      <c r="TN59" s="488"/>
      <c r="TO59" s="488"/>
      <c r="TP59" s="488"/>
      <c r="TQ59" s="488"/>
      <c r="TR59" s="488"/>
      <c r="TS59" s="488"/>
      <c r="TT59" s="488"/>
      <c r="TU59" s="488"/>
      <c r="TV59" s="488"/>
      <c r="TW59" s="488"/>
      <c r="TX59" s="488"/>
      <c r="TY59" s="488"/>
      <c r="TZ59" s="488"/>
      <c r="UA59" s="488"/>
      <c r="UB59" s="488"/>
      <c r="UC59" s="488"/>
      <c r="UD59" s="488"/>
      <c r="UE59" s="488"/>
      <c r="UF59" s="488"/>
      <c r="UG59" s="488"/>
      <c r="UH59" s="488"/>
      <c r="UI59" s="488"/>
      <c r="UJ59" s="488"/>
      <c r="UK59" s="488"/>
      <c r="UL59" s="488"/>
      <c r="UM59" s="488"/>
      <c r="UN59" s="488"/>
      <c r="UO59" s="488"/>
      <c r="UP59" s="488"/>
      <c r="UQ59" s="488"/>
      <c r="UR59" s="488"/>
      <c r="US59" s="488"/>
      <c r="UT59" s="488"/>
      <c r="UU59" s="488"/>
      <c r="UV59" s="488"/>
      <c r="UW59" s="488"/>
      <c r="UX59" s="488"/>
      <c r="UY59" s="488"/>
      <c r="UZ59" s="488"/>
      <c r="VA59" s="488"/>
      <c r="VB59" s="488"/>
      <c r="VC59" s="488"/>
      <c r="VD59" s="488"/>
      <c r="VE59" s="488"/>
      <c r="VF59" s="488"/>
      <c r="VG59" s="488"/>
      <c r="VH59" s="488"/>
      <c r="VI59" s="488"/>
      <c r="VJ59" s="488"/>
      <c r="VK59" s="488"/>
      <c r="VL59" s="488"/>
      <c r="VM59" s="488"/>
      <c r="VN59" s="488"/>
      <c r="VO59" s="488"/>
      <c r="VP59" s="488"/>
      <c r="VQ59" s="488"/>
      <c r="VR59" s="488"/>
      <c r="VS59" s="488"/>
      <c r="VT59" s="488"/>
      <c r="VU59" s="488"/>
      <c r="VV59" s="488"/>
      <c r="VW59" s="488"/>
      <c r="VX59" s="488"/>
      <c r="VY59" s="488"/>
      <c r="VZ59" s="488"/>
      <c r="WA59" s="488"/>
      <c r="WB59" s="488"/>
      <c r="WC59" s="488"/>
      <c r="WD59" s="488"/>
      <c r="WE59" s="488"/>
      <c r="WF59" s="488"/>
      <c r="WG59" s="488"/>
      <c r="WH59" s="488"/>
      <c r="WI59" s="488"/>
      <c r="WJ59" s="488"/>
      <c r="WK59" s="488"/>
      <c r="WL59" s="488"/>
      <c r="WM59" s="488"/>
      <c r="WN59" s="488"/>
      <c r="WO59" s="488"/>
      <c r="WP59" s="488"/>
      <c r="WQ59" s="488"/>
      <c r="WR59" s="488"/>
      <c r="WS59" s="488"/>
      <c r="WT59" s="488"/>
      <c r="WU59" s="488"/>
      <c r="WV59" s="488"/>
      <c r="WW59" s="488"/>
      <c r="WX59" s="488"/>
      <c r="WY59" s="488"/>
      <c r="WZ59" s="488"/>
      <c r="XA59" s="488"/>
      <c r="XB59" s="488"/>
      <c r="XC59" s="488"/>
      <c r="XD59" s="488"/>
      <c r="XE59" s="488"/>
      <c r="XF59" s="488"/>
      <c r="XG59" s="488"/>
      <c r="XH59" s="488"/>
      <c r="XI59" s="488"/>
      <c r="XJ59" s="488"/>
      <c r="XK59" s="488"/>
      <c r="XL59" s="488"/>
      <c r="XM59" s="488"/>
      <c r="XN59" s="488"/>
      <c r="XO59" s="488"/>
      <c r="XP59" s="488"/>
      <c r="XQ59" s="488"/>
      <c r="XR59" s="488"/>
      <c r="XS59" s="488"/>
      <c r="XT59" s="488"/>
      <c r="XU59" s="488"/>
      <c r="XV59" s="488"/>
      <c r="XW59" s="488"/>
      <c r="XX59" s="488"/>
      <c r="XY59" s="488"/>
      <c r="XZ59" s="488"/>
      <c r="YA59" s="488"/>
      <c r="YB59" s="488"/>
      <c r="YC59" s="488"/>
      <c r="YD59" s="488"/>
      <c r="YE59" s="488"/>
      <c r="YF59" s="488"/>
      <c r="YG59" s="488"/>
      <c r="YH59" s="488"/>
      <c r="YI59" s="488"/>
      <c r="YJ59" s="488"/>
      <c r="YK59" s="488"/>
      <c r="YL59" s="488"/>
      <c r="YM59" s="488"/>
      <c r="YN59" s="488"/>
      <c r="YO59" s="488"/>
      <c r="YP59" s="488"/>
      <c r="YQ59" s="488"/>
      <c r="YR59" s="488"/>
      <c r="YS59" s="488"/>
      <c r="YT59" s="488"/>
      <c r="YU59" s="488"/>
      <c r="YV59" s="488"/>
      <c r="YW59" s="488"/>
      <c r="YX59" s="488"/>
      <c r="YY59" s="488"/>
      <c r="YZ59" s="488"/>
      <c r="ZA59" s="488"/>
      <c r="ZB59" s="488"/>
      <c r="ZC59" s="488"/>
      <c r="ZD59" s="488"/>
      <c r="ZE59" s="488"/>
      <c r="ZF59" s="488"/>
      <c r="ZG59" s="488"/>
      <c r="ZH59" s="488"/>
      <c r="ZI59" s="488"/>
      <c r="ZJ59" s="488"/>
      <c r="ZK59" s="488"/>
      <c r="ZL59" s="488"/>
      <c r="ZM59" s="488"/>
      <c r="ZN59" s="488"/>
      <c r="ZO59" s="488"/>
      <c r="ZP59" s="488"/>
      <c r="ZQ59" s="488"/>
      <c r="ZR59" s="488"/>
      <c r="ZS59" s="488"/>
      <c r="ZT59" s="488"/>
      <c r="ZU59" s="488"/>
      <c r="ZV59" s="488"/>
      <c r="ZW59" s="488"/>
      <c r="ZX59" s="488"/>
      <c r="ZY59" s="488"/>
      <c r="ZZ59" s="488"/>
      <c r="AAA59" s="488"/>
      <c r="AAB59" s="488"/>
      <c r="AAC59" s="488"/>
      <c r="AAD59" s="488"/>
      <c r="AAE59" s="488"/>
      <c r="AAF59" s="488"/>
      <c r="AAG59" s="488"/>
      <c r="AAH59" s="488"/>
      <c r="AAI59" s="488"/>
      <c r="AAJ59" s="488"/>
      <c r="AAK59" s="488"/>
      <c r="AAL59" s="488"/>
      <c r="AAM59" s="488"/>
      <c r="AAN59" s="488"/>
      <c r="AAO59" s="488"/>
      <c r="AAP59" s="488"/>
      <c r="AAQ59" s="488"/>
      <c r="AAR59" s="488"/>
      <c r="AAS59" s="488"/>
      <c r="AAT59" s="488"/>
      <c r="AAU59" s="488"/>
      <c r="AAV59" s="488"/>
      <c r="AAW59" s="488"/>
      <c r="AAX59" s="488"/>
      <c r="AAY59" s="488"/>
      <c r="AAZ59" s="488"/>
      <c r="ABA59" s="488"/>
      <c r="ABB59" s="488"/>
      <c r="ABC59" s="488"/>
      <c r="ABD59" s="488"/>
      <c r="ABE59" s="488"/>
      <c r="ABF59" s="488"/>
      <c r="ABG59" s="488"/>
      <c r="ABH59" s="488"/>
      <c r="ABI59" s="488"/>
      <c r="ABJ59" s="488"/>
      <c r="ABK59" s="488"/>
      <c r="ABL59" s="488"/>
      <c r="ABM59" s="488"/>
      <c r="ABN59" s="488"/>
      <c r="ABO59" s="488"/>
      <c r="ABP59" s="488"/>
      <c r="ABQ59" s="488"/>
      <c r="ABR59" s="488"/>
      <c r="ABS59" s="488"/>
      <c r="ABT59" s="488"/>
      <c r="ABU59" s="488"/>
      <c r="ABV59" s="488"/>
      <c r="ABW59" s="488"/>
      <c r="ABX59" s="488"/>
      <c r="ABY59" s="488"/>
      <c r="ABZ59" s="488"/>
      <c r="ACA59" s="488"/>
      <c r="ACB59" s="488"/>
      <c r="ACC59" s="488"/>
      <c r="ACD59" s="488"/>
      <c r="ACE59" s="488"/>
      <c r="ACF59" s="488"/>
      <c r="ACG59" s="488"/>
      <c r="ACH59" s="488"/>
      <c r="ACI59" s="488"/>
      <c r="ACJ59" s="488"/>
      <c r="ACK59" s="488"/>
      <c r="ACL59" s="488"/>
      <c r="ACM59" s="488"/>
      <c r="ACN59" s="488"/>
      <c r="ACO59" s="488"/>
      <c r="ACP59" s="488"/>
      <c r="ACQ59" s="488"/>
      <c r="ACR59" s="488"/>
      <c r="ACS59" s="488"/>
      <c r="ACT59" s="488"/>
      <c r="ACU59" s="488"/>
      <c r="ACV59" s="488"/>
      <c r="ACW59" s="488"/>
      <c r="ACX59" s="488"/>
      <c r="ACY59" s="488"/>
      <c r="ACZ59" s="488"/>
      <c r="ADA59" s="488"/>
      <c r="ADB59" s="488"/>
      <c r="ADC59" s="488"/>
      <c r="ADD59" s="488"/>
      <c r="ADE59" s="488"/>
      <c r="ADF59" s="488"/>
      <c r="ADG59" s="488"/>
      <c r="ADH59" s="488"/>
      <c r="ADI59" s="488"/>
      <c r="ADJ59" s="488"/>
      <c r="ADK59" s="488"/>
      <c r="ADL59" s="488"/>
      <c r="ADM59" s="488"/>
      <c r="ADN59" s="488"/>
      <c r="ADO59" s="488"/>
      <c r="ADP59" s="488"/>
      <c r="ADQ59" s="488"/>
      <c r="ADR59" s="488"/>
      <c r="ADS59" s="488"/>
      <c r="ADT59" s="488"/>
      <c r="ADU59" s="488"/>
      <c r="ADV59" s="488"/>
      <c r="ADW59" s="488"/>
      <c r="ADX59" s="488"/>
      <c r="ADY59" s="488"/>
      <c r="ADZ59" s="488"/>
      <c r="AEA59" s="488"/>
      <c r="AEB59" s="488"/>
      <c r="AEC59" s="488"/>
      <c r="AED59" s="488"/>
      <c r="AEE59" s="488"/>
      <c r="AEF59" s="488"/>
      <c r="AEG59" s="488"/>
      <c r="AEH59" s="488"/>
      <c r="AEI59" s="488"/>
      <c r="AEJ59" s="488"/>
      <c r="AEK59" s="488"/>
      <c r="AEL59" s="488"/>
      <c r="AEM59" s="488"/>
      <c r="AEN59" s="488"/>
      <c r="AEO59" s="488"/>
      <c r="AEP59" s="488"/>
      <c r="AEQ59" s="488"/>
      <c r="AER59" s="488"/>
      <c r="AES59" s="488"/>
      <c r="AET59" s="488"/>
      <c r="AEU59" s="488"/>
      <c r="AEV59" s="488"/>
      <c r="AEW59" s="488"/>
      <c r="AEX59" s="488"/>
      <c r="AEY59" s="488"/>
      <c r="AEZ59" s="488"/>
      <c r="AFA59" s="488"/>
      <c r="AFB59" s="488"/>
      <c r="AFC59" s="488"/>
      <c r="AFD59" s="488"/>
      <c r="AFE59" s="488"/>
      <c r="AFF59" s="488"/>
      <c r="AFG59" s="488"/>
      <c r="AFH59" s="488"/>
      <c r="AFI59" s="488"/>
      <c r="AFJ59" s="488"/>
      <c r="AFK59" s="488"/>
      <c r="AFL59" s="488"/>
      <c r="AFM59" s="488"/>
      <c r="AFN59" s="488"/>
      <c r="AFO59" s="488"/>
      <c r="AFP59" s="488"/>
      <c r="AFQ59" s="488"/>
      <c r="AFR59" s="488"/>
      <c r="AFS59" s="488"/>
      <c r="AFT59" s="488"/>
      <c r="AFU59" s="488"/>
      <c r="AFV59" s="488"/>
      <c r="AFW59" s="488"/>
      <c r="AFX59" s="488"/>
      <c r="AFY59" s="488"/>
      <c r="AFZ59" s="488"/>
      <c r="AGA59" s="488"/>
      <c r="AGB59" s="488"/>
      <c r="AGC59" s="488"/>
      <c r="AGD59" s="488"/>
      <c r="AGE59" s="488"/>
      <c r="AGF59" s="488"/>
      <c r="AGG59" s="488"/>
      <c r="AGH59" s="488"/>
      <c r="AGI59" s="488"/>
      <c r="AGJ59" s="488"/>
      <c r="AGK59" s="488"/>
      <c r="AGL59" s="488"/>
      <c r="AGM59" s="488"/>
      <c r="AGN59" s="488"/>
      <c r="AGO59" s="488"/>
      <c r="AGP59" s="488"/>
      <c r="AGQ59" s="488"/>
      <c r="AGR59" s="488"/>
      <c r="AGS59" s="488"/>
      <c r="AGT59" s="488"/>
      <c r="AGU59" s="488"/>
      <c r="AGV59" s="488"/>
      <c r="AGW59" s="488"/>
      <c r="AGX59" s="488"/>
      <c r="AGY59" s="488"/>
      <c r="AGZ59" s="488"/>
      <c r="AHA59" s="488"/>
      <c r="AHB59" s="488"/>
      <c r="AHC59" s="488"/>
      <c r="AHD59" s="488"/>
      <c r="AHE59" s="488"/>
      <c r="AHF59" s="488"/>
      <c r="AHG59" s="488"/>
      <c r="AHH59" s="488"/>
    </row>
    <row r="60" spans="1:892" s="485" customFormat="1" ht="31">
      <c r="A60" s="484" t="s">
        <v>961</v>
      </c>
      <c r="B60" s="490" t="s">
        <v>422</v>
      </c>
      <c r="C60" s="491" t="s">
        <v>917</v>
      </c>
      <c r="D60" s="348">
        <v>26.178449195867589</v>
      </c>
      <c r="E60" s="389">
        <v>19.289618196849286</v>
      </c>
      <c r="F60" s="394">
        <v>37.655753238518663</v>
      </c>
      <c r="G60" s="398">
        <v>30.608837630800959</v>
      </c>
      <c r="H60" s="403">
        <v>16.834787305695684</v>
      </c>
      <c r="I60" s="407">
        <v>0.52772464231477489</v>
      </c>
      <c r="J60" s="407">
        <v>0.52739190979801898</v>
      </c>
      <c r="K60" s="411">
        <v>16.879304631516977</v>
      </c>
      <c r="L60" s="416">
        <v>30.608837630800959</v>
      </c>
      <c r="M60" s="421">
        <v>3.9248670686631182</v>
      </c>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492"/>
      <c r="IY60" s="492"/>
      <c r="IZ60" s="492"/>
      <c r="JA60" s="492"/>
      <c r="JB60" s="492"/>
      <c r="JC60" s="492"/>
      <c r="JD60" s="492"/>
      <c r="JE60" s="492"/>
      <c r="JF60" s="492"/>
      <c r="JG60" s="492"/>
      <c r="JH60" s="492"/>
      <c r="JI60" s="492"/>
      <c r="JJ60" s="492"/>
      <c r="JK60" s="492"/>
      <c r="JL60" s="492"/>
      <c r="JM60" s="492"/>
      <c r="JN60" s="492"/>
      <c r="JO60" s="492"/>
      <c r="JP60" s="492"/>
      <c r="JQ60" s="492"/>
      <c r="JR60" s="492"/>
      <c r="JS60" s="492"/>
      <c r="JT60" s="492"/>
      <c r="JU60" s="492"/>
      <c r="JV60" s="492"/>
      <c r="JW60" s="492"/>
      <c r="JX60" s="492"/>
      <c r="JY60" s="492"/>
      <c r="JZ60" s="492"/>
      <c r="KA60" s="492"/>
      <c r="KB60" s="492"/>
      <c r="KC60" s="492"/>
      <c r="KD60" s="492"/>
      <c r="KE60" s="492"/>
      <c r="KF60" s="492"/>
      <c r="KG60" s="492"/>
      <c r="KH60" s="492"/>
      <c r="KI60" s="492"/>
      <c r="KJ60" s="492"/>
      <c r="KK60" s="492"/>
      <c r="KL60" s="492"/>
      <c r="KM60" s="492"/>
      <c r="KN60" s="492"/>
      <c r="KO60" s="492"/>
      <c r="KP60" s="492"/>
      <c r="KQ60" s="492"/>
      <c r="KR60" s="492"/>
      <c r="KS60" s="492"/>
      <c r="KT60" s="492"/>
      <c r="KU60" s="492"/>
      <c r="KV60" s="492"/>
      <c r="KW60" s="492"/>
      <c r="KX60" s="492"/>
      <c r="KY60" s="492"/>
      <c r="KZ60" s="492"/>
      <c r="LA60" s="492"/>
      <c r="LB60" s="492"/>
      <c r="LC60" s="492"/>
      <c r="LD60" s="492"/>
      <c r="LE60" s="492"/>
      <c r="LF60" s="492"/>
      <c r="LG60" s="492"/>
      <c r="LH60" s="492"/>
      <c r="LI60" s="492"/>
      <c r="LJ60" s="492"/>
      <c r="LK60" s="492"/>
      <c r="LL60" s="492"/>
      <c r="LM60" s="492"/>
      <c r="LN60" s="492"/>
      <c r="LO60" s="492"/>
      <c r="LP60" s="492"/>
      <c r="LQ60" s="492"/>
      <c r="LR60" s="492"/>
      <c r="LS60" s="492"/>
      <c r="LT60" s="492"/>
      <c r="LU60" s="492"/>
      <c r="LV60" s="492"/>
      <c r="LW60" s="492"/>
      <c r="LX60" s="492"/>
      <c r="LY60" s="492"/>
      <c r="LZ60" s="492"/>
      <c r="MA60" s="492"/>
      <c r="MB60" s="492"/>
      <c r="MC60" s="492"/>
      <c r="MD60" s="492"/>
      <c r="ME60" s="492"/>
      <c r="MF60" s="492"/>
      <c r="MG60" s="492"/>
      <c r="MH60" s="492"/>
      <c r="MI60" s="492"/>
      <c r="MJ60" s="492"/>
      <c r="MK60" s="492"/>
      <c r="ML60" s="492"/>
      <c r="MM60" s="492"/>
      <c r="MN60" s="492"/>
      <c r="MO60" s="492"/>
      <c r="MP60" s="492"/>
      <c r="MQ60" s="492"/>
      <c r="MR60" s="492"/>
      <c r="MS60" s="492"/>
      <c r="MT60" s="492"/>
      <c r="MU60" s="492"/>
      <c r="MV60" s="492"/>
      <c r="MW60" s="492"/>
      <c r="MX60" s="492"/>
      <c r="MY60" s="492"/>
      <c r="MZ60" s="492"/>
      <c r="NA60" s="492"/>
      <c r="NB60" s="492"/>
      <c r="NC60" s="492"/>
      <c r="ND60" s="492"/>
      <c r="NE60" s="492"/>
      <c r="NF60" s="492"/>
      <c r="NG60" s="492"/>
      <c r="NH60" s="492"/>
      <c r="NI60" s="492"/>
      <c r="NJ60" s="492"/>
      <c r="NK60" s="492"/>
      <c r="NL60" s="492"/>
      <c r="NM60" s="492"/>
      <c r="NN60" s="492"/>
      <c r="NO60" s="492"/>
      <c r="NP60" s="492"/>
      <c r="NQ60" s="492"/>
      <c r="NR60" s="492"/>
      <c r="NS60" s="492"/>
      <c r="NT60" s="492"/>
      <c r="NU60" s="492"/>
      <c r="NV60" s="492"/>
      <c r="NW60" s="492"/>
      <c r="NX60" s="492"/>
      <c r="NY60" s="492"/>
      <c r="NZ60" s="492"/>
      <c r="OA60" s="492"/>
      <c r="OB60" s="492"/>
      <c r="OC60" s="492"/>
      <c r="OD60" s="492"/>
      <c r="OE60" s="492"/>
      <c r="OF60" s="492"/>
      <c r="OG60" s="492"/>
      <c r="OH60" s="492"/>
      <c r="OI60" s="492"/>
      <c r="OJ60" s="492"/>
      <c r="OK60" s="492"/>
      <c r="OL60" s="492"/>
      <c r="OM60" s="492"/>
      <c r="ON60" s="492"/>
      <c r="OO60" s="492"/>
      <c r="OP60" s="492"/>
      <c r="OQ60" s="492"/>
      <c r="OR60" s="492"/>
      <c r="OS60" s="492"/>
      <c r="OT60" s="492"/>
      <c r="OU60" s="492"/>
      <c r="OV60" s="492"/>
      <c r="OW60" s="492"/>
      <c r="OX60" s="492"/>
      <c r="OY60" s="492"/>
      <c r="OZ60" s="492"/>
      <c r="PA60" s="492"/>
      <c r="PB60" s="492"/>
      <c r="PC60" s="492"/>
      <c r="PD60" s="492"/>
      <c r="PE60" s="492"/>
      <c r="PF60" s="492"/>
      <c r="PG60" s="492"/>
      <c r="PH60" s="492"/>
      <c r="PI60" s="492"/>
      <c r="PJ60" s="492"/>
      <c r="PK60" s="492"/>
      <c r="PL60" s="492"/>
      <c r="PM60" s="492"/>
      <c r="PN60" s="492"/>
      <c r="PO60" s="492"/>
      <c r="PP60" s="492"/>
      <c r="PQ60" s="492"/>
      <c r="PR60" s="492"/>
      <c r="PS60" s="492"/>
      <c r="PT60" s="492"/>
      <c r="PU60" s="492"/>
      <c r="PV60" s="492"/>
      <c r="PW60" s="492"/>
      <c r="PX60" s="492"/>
      <c r="PY60" s="492"/>
      <c r="PZ60" s="492"/>
      <c r="QA60" s="492"/>
      <c r="QB60" s="492"/>
      <c r="QC60" s="492"/>
      <c r="QD60" s="492"/>
      <c r="QE60" s="492"/>
      <c r="QF60" s="492"/>
      <c r="QG60" s="492"/>
      <c r="QH60" s="492"/>
      <c r="QI60" s="492"/>
      <c r="QJ60" s="492"/>
      <c r="QK60" s="492"/>
      <c r="QL60" s="492"/>
      <c r="QM60" s="492"/>
      <c r="QN60" s="492"/>
      <c r="QO60" s="492"/>
      <c r="QP60" s="492"/>
      <c r="QQ60" s="492"/>
      <c r="QR60" s="492"/>
      <c r="QS60" s="492"/>
      <c r="QT60" s="492"/>
      <c r="QU60" s="492"/>
      <c r="QV60" s="492"/>
      <c r="QW60" s="492"/>
      <c r="QX60" s="492"/>
      <c r="QY60" s="492"/>
      <c r="QZ60" s="492"/>
      <c r="RA60" s="492"/>
      <c r="RB60" s="492"/>
      <c r="RC60" s="492"/>
      <c r="RD60" s="492"/>
      <c r="RE60" s="492"/>
      <c r="RF60" s="492"/>
      <c r="RG60" s="492"/>
      <c r="RH60" s="492"/>
      <c r="RI60" s="492"/>
      <c r="RJ60" s="492"/>
      <c r="RK60" s="492"/>
      <c r="RL60" s="492"/>
      <c r="RM60" s="492"/>
      <c r="RN60" s="492"/>
      <c r="RO60" s="492"/>
      <c r="RP60" s="492"/>
      <c r="RQ60" s="492"/>
      <c r="RR60" s="492"/>
      <c r="RS60" s="492"/>
      <c r="RT60" s="492"/>
      <c r="RU60" s="492"/>
      <c r="RV60" s="492"/>
      <c r="RW60" s="492"/>
      <c r="RX60" s="492"/>
      <c r="RY60" s="492"/>
      <c r="RZ60" s="492"/>
      <c r="SA60" s="492"/>
      <c r="SB60" s="492"/>
      <c r="SC60" s="492"/>
      <c r="SD60" s="492"/>
      <c r="SE60" s="492"/>
      <c r="SF60" s="492"/>
      <c r="SG60" s="492"/>
      <c r="SH60" s="492"/>
      <c r="SI60" s="492"/>
      <c r="SJ60" s="492"/>
      <c r="SK60" s="492"/>
      <c r="SL60" s="492"/>
      <c r="SM60" s="492"/>
      <c r="SN60" s="492"/>
      <c r="SO60" s="492"/>
      <c r="SP60" s="492"/>
      <c r="SQ60" s="492"/>
      <c r="SR60" s="492"/>
      <c r="SS60" s="492"/>
      <c r="ST60" s="492"/>
      <c r="SU60" s="492"/>
      <c r="SV60" s="492"/>
      <c r="SW60" s="492"/>
      <c r="SX60" s="492"/>
      <c r="SY60" s="492"/>
      <c r="SZ60" s="492"/>
      <c r="TA60" s="492"/>
      <c r="TB60" s="492"/>
      <c r="TC60" s="492"/>
      <c r="TD60" s="492"/>
      <c r="TE60" s="492"/>
      <c r="TF60" s="492"/>
      <c r="TG60" s="492"/>
      <c r="TH60" s="492"/>
      <c r="TI60" s="492"/>
      <c r="TJ60" s="492"/>
      <c r="TK60" s="492"/>
      <c r="TL60" s="492"/>
      <c r="TM60" s="492"/>
      <c r="TN60" s="492"/>
      <c r="TO60" s="492"/>
      <c r="TP60" s="492"/>
      <c r="TQ60" s="492"/>
      <c r="TR60" s="492"/>
      <c r="TS60" s="492"/>
      <c r="TT60" s="492"/>
      <c r="TU60" s="492"/>
      <c r="TV60" s="492"/>
      <c r="TW60" s="492"/>
      <c r="TX60" s="492"/>
      <c r="TY60" s="492"/>
      <c r="TZ60" s="492"/>
      <c r="UA60" s="492"/>
      <c r="UB60" s="492"/>
      <c r="UC60" s="492"/>
      <c r="UD60" s="492"/>
      <c r="UE60" s="492"/>
      <c r="UF60" s="492"/>
      <c r="UG60" s="492"/>
      <c r="UH60" s="492"/>
      <c r="UI60" s="492"/>
      <c r="UJ60" s="492"/>
      <c r="UK60" s="492"/>
      <c r="UL60" s="492"/>
      <c r="UM60" s="492"/>
      <c r="UN60" s="492"/>
      <c r="UO60" s="492"/>
      <c r="UP60" s="492"/>
      <c r="UQ60" s="492"/>
      <c r="UR60" s="492"/>
      <c r="US60" s="492"/>
      <c r="UT60" s="492"/>
      <c r="UU60" s="492"/>
      <c r="UV60" s="492"/>
      <c r="UW60" s="492"/>
      <c r="UX60" s="492"/>
      <c r="UY60" s="492"/>
      <c r="UZ60" s="492"/>
      <c r="VA60" s="492"/>
      <c r="VB60" s="492"/>
      <c r="VC60" s="492"/>
      <c r="VD60" s="492"/>
      <c r="VE60" s="492"/>
      <c r="VF60" s="492"/>
      <c r="VG60" s="492"/>
      <c r="VH60" s="492"/>
      <c r="VI60" s="492"/>
      <c r="VJ60" s="492"/>
      <c r="VK60" s="492"/>
      <c r="VL60" s="492"/>
      <c r="VM60" s="492"/>
      <c r="VN60" s="492"/>
      <c r="VO60" s="492"/>
      <c r="VP60" s="492"/>
      <c r="VQ60" s="492"/>
      <c r="VR60" s="492"/>
      <c r="VS60" s="492"/>
      <c r="VT60" s="492"/>
      <c r="VU60" s="492"/>
      <c r="VV60" s="492"/>
      <c r="VW60" s="492"/>
      <c r="VX60" s="492"/>
      <c r="VY60" s="492"/>
      <c r="VZ60" s="492"/>
      <c r="WA60" s="492"/>
      <c r="WB60" s="492"/>
      <c r="WC60" s="492"/>
      <c r="WD60" s="492"/>
      <c r="WE60" s="492"/>
      <c r="WF60" s="492"/>
      <c r="WG60" s="492"/>
      <c r="WH60" s="492"/>
      <c r="WI60" s="492"/>
      <c r="WJ60" s="492"/>
      <c r="WK60" s="492"/>
      <c r="WL60" s="492"/>
      <c r="WM60" s="492"/>
      <c r="WN60" s="492"/>
      <c r="WO60" s="492"/>
      <c r="WP60" s="492"/>
      <c r="WQ60" s="492"/>
      <c r="WR60" s="492"/>
      <c r="WS60" s="492"/>
      <c r="WT60" s="492"/>
      <c r="WU60" s="492"/>
      <c r="WV60" s="492"/>
      <c r="WW60" s="492"/>
      <c r="WX60" s="492"/>
      <c r="WY60" s="492"/>
      <c r="WZ60" s="492"/>
      <c r="XA60" s="492"/>
      <c r="XB60" s="492"/>
      <c r="XC60" s="492"/>
      <c r="XD60" s="492"/>
      <c r="XE60" s="492"/>
      <c r="XF60" s="492"/>
      <c r="XG60" s="492"/>
      <c r="XH60" s="492"/>
      <c r="XI60" s="492"/>
      <c r="XJ60" s="492"/>
      <c r="XK60" s="492"/>
      <c r="XL60" s="492"/>
      <c r="XM60" s="492"/>
      <c r="XN60" s="492"/>
      <c r="XO60" s="492"/>
      <c r="XP60" s="492"/>
      <c r="XQ60" s="492"/>
      <c r="XR60" s="492"/>
      <c r="XS60" s="492"/>
      <c r="XT60" s="492"/>
      <c r="XU60" s="492"/>
      <c r="XV60" s="492"/>
      <c r="XW60" s="492"/>
      <c r="XX60" s="492"/>
      <c r="XY60" s="492"/>
      <c r="XZ60" s="492"/>
      <c r="YA60" s="492"/>
      <c r="YB60" s="492"/>
      <c r="YC60" s="492"/>
      <c r="YD60" s="492"/>
      <c r="YE60" s="492"/>
      <c r="YF60" s="492"/>
      <c r="YG60" s="492"/>
      <c r="YH60" s="492"/>
      <c r="YI60" s="492"/>
      <c r="YJ60" s="492"/>
      <c r="YK60" s="492"/>
      <c r="YL60" s="492"/>
      <c r="YM60" s="492"/>
      <c r="YN60" s="492"/>
      <c r="YO60" s="492"/>
      <c r="YP60" s="492"/>
      <c r="YQ60" s="492"/>
      <c r="YR60" s="492"/>
      <c r="YS60" s="492"/>
      <c r="YT60" s="492"/>
      <c r="YU60" s="492"/>
      <c r="YV60" s="492"/>
      <c r="YW60" s="492"/>
      <c r="YX60" s="492"/>
      <c r="YY60" s="492"/>
      <c r="YZ60" s="492"/>
      <c r="ZA60" s="492"/>
      <c r="ZB60" s="492"/>
      <c r="ZC60" s="492"/>
      <c r="ZD60" s="492"/>
      <c r="ZE60" s="492"/>
      <c r="ZF60" s="492"/>
      <c r="ZG60" s="492"/>
      <c r="ZH60" s="492"/>
      <c r="ZI60" s="492"/>
      <c r="ZJ60" s="492"/>
      <c r="ZK60" s="492"/>
      <c r="ZL60" s="492"/>
      <c r="ZM60" s="492"/>
      <c r="ZN60" s="492"/>
      <c r="ZO60" s="492"/>
      <c r="ZP60" s="492"/>
      <c r="ZQ60" s="492"/>
      <c r="ZR60" s="492"/>
      <c r="ZS60" s="492"/>
      <c r="ZT60" s="492"/>
      <c r="ZU60" s="492"/>
      <c r="ZV60" s="492"/>
      <c r="ZW60" s="492"/>
      <c r="ZX60" s="492"/>
      <c r="ZY60" s="492"/>
      <c r="ZZ60" s="492"/>
      <c r="AAA60" s="492"/>
      <c r="AAB60" s="492"/>
      <c r="AAC60" s="492"/>
      <c r="AAD60" s="492"/>
      <c r="AAE60" s="492"/>
      <c r="AAF60" s="492"/>
      <c r="AAG60" s="492"/>
      <c r="AAH60" s="492"/>
      <c r="AAI60" s="492"/>
      <c r="AAJ60" s="492"/>
      <c r="AAK60" s="492"/>
      <c r="AAL60" s="492"/>
      <c r="AAM60" s="492"/>
      <c r="AAN60" s="492"/>
      <c r="AAO60" s="492"/>
      <c r="AAP60" s="492"/>
      <c r="AAQ60" s="492"/>
      <c r="AAR60" s="492"/>
      <c r="AAS60" s="492"/>
      <c r="AAT60" s="492"/>
      <c r="AAU60" s="492"/>
      <c r="AAV60" s="492"/>
      <c r="AAW60" s="492"/>
      <c r="AAX60" s="492"/>
      <c r="AAY60" s="492"/>
      <c r="AAZ60" s="492"/>
      <c r="ABA60" s="492"/>
      <c r="ABB60" s="492"/>
      <c r="ABC60" s="492"/>
      <c r="ABD60" s="492"/>
      <c r="ABE60" s="492"/>
      <c r="ABF60" s="492"/>
      <c r="ABG60" s="492"/>
      <c r="ABH60" s="492"/>
      <c r="ABI60" s="492"/>
      <c r="ABJ60" s="492"/>
      <c r="ABK60" s="492"/>
      <c r="ABL60" s="492"/>
      <c r="ABM60" s="492"/>
      <c r="ABN60" s="492"/>
      <c r="ABO60" s="492"/>
      <c r="ABP60" s="492"/>
      <c r="ABQ60" s="492"/>
      <c r="ABR60" s="492"/>
      <c r="ABS60" s="492"/>
      <c r="ABT60" s="492"/>
      <c r="ABU60" s="492"/>
      <c r="ABV60" s="492"/>
      <c r="ABW60" s="492"/>
      <c r="ABX60" s="492"/>
      <c r="ABY60" s="492"/>
      <c r="ABZ60" s="492"/>
      <c r="ACA60" s="492"/>
      <c r="ACB60" s="492"/>
      <c r="ACC60" s="492"/>
      <c r="ACD60" s="492"/>
      <c r="ACE60" s="492"/>
      <c r="ACF60" s="492"/>
      <c r="ACG60" s="492"/>
      <c r="ACH60" s="492"/>
      <c r="ACI60" s="492"/>
      <c r="ACJ60" s="492"/>
      <c r="ACK60" s="492"/>
      <c r="ACL60" s="492"/>
      <c r="ACM60" s="492"/>
      <c r="ACN60" s="492"/>
      <c r="ACO60" s="492"/>
      <c r="ACP60" s="492"/>
      <c r="ACQ60" s="492"/>
      <c r="ACR60" s="492"/>
      <c r="ACS60" s="492"/>
      <c r="ACT60" s="492"/>
      <c r="ACU60" s="492"/>
      <c r="ACV60" s="492"/>
      <c r="ACW60" s="492"/>
      <c r="ACX60" s="492"/>
      <c r="ACY60" s="492"/>
      <c r="ACZ60" s="492"/>
      <c r="ADA60" s="492"/>
      <c r="ADB60" s="492"/>
      <c r="ADC60" s="492"/>
      <c r="ADD60" s="492"/>
      <c r="ADE60" s="492"/>
      <c r="ADF60" s="492"/>
      <c r="ADG60" s="492"/>
      <c r="ADH60" s="492"/>
      <c r="ADI60" s="492"/>
      <c r="ADJ60" s="492"/>
      <c r="ADK60" s="492"/>
      <c r="ADL60" s="492"/>
      <c r="ADM60" s="492"/>
      <c r="ADN60" s="492"/>
      <c r="ADO60" s="492"/>
      <c r="ADP60" s="492"/>
      <c r="ADQ60" s="492"/>
      <c r="ADR60" s="492"/>
      <c r="ADS60" s="492"/>
      <c r="ADT60" s="492"/>
      <c r="ADU60" s="492"/>
      <c r="ADV60" s="492"/>
      <c r="ADW60" s="492"/>
      <c r="ADX60" s="492"/>
      <c r="ADY60" s="492"/>
      <c r="ADZ60" s="492"/>
      <c r="AEA60" s="492"/>
      <c r="AEB60" s="492"/>
      <c r="AEC60" s="492"/>
      <c r="AED60" s="492"/>
      <c r="AEE60" s="492"/>
      <c r="AEF60" s="492"/>
      <c r="AEG60" s="492"/>
      <c r="AEH60" s="492"/>
      <c r="AEI60" s="492"/>
      <c r="AEJ60" s="492"/>
      <c r="AEK60" s="492"/>
      <c r="AEL60" s="492"/>
      <c r="AEM60" s="492"/>
      <c r="AEN60" s="492"/>
      <c r="AEO60" s="492"/>
      <c r="AEP60" s="492"/>
      <c r="AEQ60" s="492"/>
      <c r="AER60" s="492"/>
      <c r="AES60" s="492"/>
      <c r="AET60" s="492"/>
      <c r="AEU60" s="492"/>
      <c r="AEV60" s="492"/>
      <c r="AEW60" s="492"/>
      <c r="AEX60" s="492"/>
      <c r="AEY60" s="492"/>
      <c r="AEZ60" s="492"/>
      <c r="AFA60" s="492"/>
      <c r="AFB60" s="492"/>
      <c r="AFC60" s="492"/>
      <c r="AFD60" s="492"/>
      <c r="AFE60" s="492"/>
      <c r="AFF60" s="492"/>
      <c r="AFG60" s="492"/>
      <c r="AFH60" s="492"/>
      <c r="AFI60" s="492"/>
      <c r="AFJ60" s="492"/>
      <c r="AFK60" s="492"/>
      <c r="AFL60" s="492"/>
      <c r="AFM60" s="492"/>
      <c r="AFN60" s="492"/>
      <c r="AFO60" s="492"/>
      <c r="AFP60" s="492"/>
      <c r="AFQ60" s="492"/>
      <c r="AFR60" s="492"/>
      <c r="AFS60" s="492"/>
      <c r="AFT60" s="492"/>
      <c r="AFU60" s="492"/>
      <c r="AFV60" s="492"/>
      <c r="AFW60" s="492"/>
      <c r="AFX60" s="492"/>
      <c r="AFY60" s="492"/>
      <c r="AFZ60" s="492"/>
      <c r="AGA60" s="492"/>
      <c r="AGB60" s="492"/>
      <c r="AGC60" s="492"/>
      <c r="AGD60" s="492"/>
      <c r="AGE60" s="492"/>
      <c r="AGF60" s="492"/>
      <c r="AGG60" s="492"/>
      <c r="AGH60" s="492"/>
      <c r="AGI60" s="492"/>
      <c r="AGJ60" s="492"/>
      <c r="AGK60" s="492"/>
      <c r="AGL60" s="492"/>
      <c r="AGM60" s="492"/>
      <c r="AGN60" s="492"/>
      <c r="AGO60" s="492"/>
      <c r="AGP60" s="492"/>
      <c r="AGQ60" s="492"/>
      <c r="AGR60" s="492"/>
      <c r="AGS60" s="492"/>
      <c r="AGT60" s="492"/>
      <c r="AGU60" s="492"/>
      <c r="AGV60" s="492"/>
      <c r="AGW60" s="492"/>
      <c r="AGX60" s="492"/>
      <c r="AGY60" s="492"/>
      <c r="AGZ60" s="492"/>
      <c r="AHA60" s="492"/>
      <c r="AHB60" s="492"/>
      <c r="AHC60" s="492"/>
      <c r="AHD60" s="492"/>
      <c r="AHE60" s="492"/>
      <c r="AHF60" s="492"/>
      <c r="AHG60" s="492"/>
      <c r="AHH60" s="492"/>
    </row>
    <row r="61" spans="1:892" s="497" customFormat="1" ht="31">
      <c r="A61" s="493"/>
      <c r="B61" s="494"/>
      <c r="C61" s="495" t="s">
        <v>969</v>
      </c>
      <c r="D61" s="728"/>
      <c r="E61" s="728"/>
      <c r="F61" s="728"/>
      <c r="G61" s="399">
        <v>29.355169979618271</v>
      </c>
      <c r="H61" s="728"/>
      <c r="I61" s="728"/>
      <c r="J61" s="728"/>
      <c r="K61" s="728"/>
      <c r="L61" s="728"/>
      <c r="M61" s="728"/>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496"/>
      <c r="IY61" s="496"/>
      <c r="IZ61" s="496"/>
      <c r="JA61" s="496"/>
      <c r="JB61" s="496"/>
      <c r="JC61" s="496"/>
      <c r="JD61" s="496"/>
      <c r="JE61" s="496"/>
      <c r="JF61" s="496"/>
      <c r="JG61" s="496"/>
      <c r="JH61" s="496"/>
      <c r="JI61" s="496"/>
      <c r="JJ61" s="496"/>
      <c r="JK61" s="496"/>
      <c r="JL61" s="496"/>
      <c r="JM61" s="496"/>
      <c r="JN61" s="496"/>
      <c r="JO61" s="496"/>
      <c r="JP61" s="496"/>
      <c r="JQ61" s="496"/>
      <c r="JR61" s="496"/>
      <c r="JS61" s="496"/>
      <c r="JT61" s="496"/>
      <c r="JU61" s="496"/>
      <c r="JV61" s="496"/>
      <c r="JW61" s="496"/>
      <c r="JX61" s="496"/>
      <c r="JY61" s="496"/>
      <c r="JZ61" s="496"/>
      <c r="KA61" s="496"/>
      <c r="KB61" s="496"/>
      <c r="KC61" s="496"/>
      <c r="KD61" s="496"/>
      <c r="KE61" s="496"/>
      <c r="KF61" s="496"/>
      <c r="KG61" s="496"/>
      <c r="KH61" s="496"/>
      <c r="KI61" s="496"/>
      <c r="KJ61" s="496"/>
      <c r="KK61" s="496"/>
      <c r="KL61" s="496"/>
      <c r="KM61" s="496"/>
      <c r="KN61" s="496"/>
      <c r="KO61" s="496"/>
      <c r="KP61" s="496"/>
      <c r="KQ61" s="496"/>
      <c r="KR61" s="496"/>
      <c r="KS61" s="496"/>
      <c r="KT61" s="496"/>
      <c r="KU61" s="496"/>
      <c r="KV61" s="496"/>
      <c r="KW61" s="496"/>
      <c r="KX61" s="496"/>
      <c r="KY61" s="496"/>
      <c r="KZ61" s="496"/>
      <c r="LA61" s="496"/>
      <c r="LB61" s="496"/>
      <c r="LC61" s="496"/>
      <c r="LD61" s="496"/>
      <c r="LE61" s="496"/>
      <c r="LF61" s="496"/>
      <c r="LG61" s="496"/>
      <c r="LH61" s="496"/>
      <c r="LI61" s="496"/>
      <c r="LJ61" s="496"/>
      <c r="LK61" s="496"/>
      <c r="LL61" s="496"/>
      <c r="LM61" s="496"/>
      <c r="LN61" s="496"/>
      <c r="LO61" s="496"/>
      <c r="LP61" s="496"/>
      <c r="LQ61" s="496"/>
      <c r="LR61" s="496"/>
      <c r="LS61" s="496"/>
      <c r="LT61" s="496"/>
      <c r="LU61" s="496"/>
      <c r="LV61" s="496"/>
      <c r="LW61" s="496"/>
      <c r="LX61" s="496"/>
      <c r="LY61" s="496"/>
      <c r="LZ61" s="496"/>
      <c r="MA61" s="496"/>
      <c r="MB61" s="496"/>
      <c r="MC61" s="496"/>
      <c r="MD61" s="496"/>
      <c r="ME61" s="496"/>
      <c r="MF61" s="496"/>
      <c r="MG61" s="496"/>
      <c r="MH61" s="496"/>
      <c r="MI61" s="496"/>
      <c r="MJ61" s="496"/>
      <c r="MK61" s="496"/>
      <c r="ML61" s="496"/>
      <c r="MM61" s="496"/>
      <c r="MN61" s="496"/>
      <c r="MO61" s="496"/>
      <c r="MP61" s="496"/>
      <c r="MQ61" s="496"/>
      <c r="MR61" s="496"/>
      <c r="MS61" s="496"/>
      <c r="MT61" s="496"/>
      <c r="MU61" s="496"/>
      <c r="MV61" s="496"/>
      <c r="MW61" s="496"/>
      <c r="MX61" s="496"/>
      <c r="MY61" s="496"/>
      <c r="MZ61" s="496"/>
      <c r="NA61" s="496"/>
      <c r="NB61" s="496"/>
      <c r="NC61" s="496"/>
      <c r="ND61" s="496"/>
      <c r="NE61" s="496"/>
      <c r="NF61" s="496"/>
      <c r="NG61" s="496"/>
      <c r="NH61" s="496"/>
      <c r="NI61" s="496"/>
      <c r="NJ61" s="496"/>
      <c r="NK61" s="496"/>
      <c r="NL61" s="496"/>
      <c r="NM61" s="496"/>
      <c r="NN61" s="496"/>
      <c r="NO61" s="496"/>
      <c r="NP61" s="496"/>
      <c r="NQ61" s="496"/>
      <c r="NR61" s="496"/>
      <c r="NS61" s="496"/>
      <c r="NT61" s="496"/>
      <c r="NU61" s="496"/>
      <c r="NV61" s="496"/>
      <c r="NW61" s="496"/>
      <c r="NX61" s="496"/>
      <c r="NY61" s="496"/>
      <c r="NZ61" s="496"/>
      <c r="OA61" s="496"/>
      <c r="OB61" s="496"/>
      <c r="OC61" s="496"/>
      <c r="OD61" s="496"/>
      <c r="OE61" s="496"/>
      <c r="OF61" s="496"/>
      <c r="OG61" s="496"/>
      <c r="OH61" s="496"/>
      <c r="OI61" s="496"/>
      <c r="OJ61" s="496"/>
      <c r="OK61" s="496"/>
      <c r="OL61" s="496"/>
      <c r="OM61" s="496"/>
      <c r="ON61" s="496"/>
      <c r="OO61" s="496"/>
      <c r="OP61" s="496"/>
      <c r="OQ61" s="496"/>
      <c r="OR61" s="496"/>
      <c r="OS61" s="496"/>
      <c r="OT61" s="496"/>
      <c r="OU61" s="496"/>
      <c r="OV61" s="496"/>
      <c r="OW61" s="496"/>
      <c r="OX61" s="496"/>
      <c r="OY61" s="496"/>
      <c r="OZ61" s="496"/>
      <c r="PA61" s="496"/>
      <c r="PB61" s="496"/>
      <c r="PC61" s="496"/>
      <c r="PD61" s="496"/>
      <c r="PE61" s="496"/>
      <c r="PF61" s="496"/>
      <c r="PG61" s="496"/>
      <c r="PH61" s="496"/>
      <c r="PI61" s="496"/>
      <c r="PJ61" s="496"/>
      <c r="PK61" s="496"/>
      <c r="PL61" s="496"/>
      <c r="PM61" s="496"/>
      <c r="PN61" s="496"/>
      <c r="PO61" s="496"/>
      <c r="PP61" s="496"/>
      <c r="PQ61" s="496"/>
      <c r="PR61" s="496"/>
      <c r="PS61" s="496"/>
      <c r="PT61" s="496"/>
      <c r="PU61" s="496"/>
      <c r="PV61" s="496"/>
      <c r="PW61" s="496"/>
      <c r="PX61" s="496"/>
      <c r="PY61" s="496"/>
      <c r="PZ61" s="496"/>
      <c r="QA61" s="496"/>
      <c r="QB61" s="496"/>
      <c r="QC61" s="496"/>
      <c r="QD61" s="496"/>
      <c r="QE61" s="496"/>
      <c r="QF61" s="496"/>
      <c r="QG61" s="496"/>
      <c r="QH61" s="496"/>
      <c r="QI61" s="496"/>
      <c r="QJ61" s="496"/>
      <c r="QK61" s="496"/>
      <c r="QL61" s="496"/>
      <c r="QM61" s="496"/>
      <c r="QN61" s="496"/>
      <c r="QO61" s="496"/>
      <c r="QP61" s="496"/>
      <c r="QQ61" s="496"/>
      <c r="QR61" s="496"/>
      <c r="QS61" s="496"/>
      <c r="QT61" s="496"/>
      <c r="QU61" s="496"/>
      <c r="QV61" s="496"/>
      <c r="QW61" s="496"/>
      <c r="QX61" s="496"/>
      <c r="QY61" s="496"/>
      <c r="QZ61" s="496"/>
      <c r="RA61" s="496"/>
      <c r="RB61" s="496"/>
      <c r="RC61" s="496"/>
      <c r="RD61" s="496"/>
      <c r="RE61" s="496"/>
      <c r="RF61" s="496"/>
      <c r="RG61" s="496"/>
      <c r="RH61" s="496"/>
      <c r="RI61" s="496"/>
      <c r="RJ61" s="496"/>
      <c r="RK61" s="496"/>
      <c r="RL61" s="496"/>
      <c r="RM61" s="496"/>
      <c r="RN61" s="496"/>
      <c r="RO61" s="496"/>
      <c r="RP61" s="496"/>
      <c r="RQ61" s="496"/>
      <c r="RR61" s="496"/>
      <c r="RS61" s="496"/>
      <c r="RT61" s="496"/>
      <c r="RU61" s="496"/>
      <c r="RV61" s="496"/>
      <c r="RW61" s="496"/>
      <c r="RX61" s="496"/>
      <c r="RY61" s="496"/>
      <c r="RZ61" s="496"/>
      <c r="SA61" s="496"/>
      <c r="SB61" s="496"/>
      <c r="SC61" s="496"/>
      <c r="SD61" s="496"/>
      <c r="SE61" s="496"/>
      <c r="SF61" s="496"/>
      <c r="SG61" s="496"/>
      <c r="SH61" s="496"/>
      <c r="SI61" s="496"/>
      <c r="SJ61" s="496"/>
      <c r="SK61" s="496"/>
      <c r="SL61" s="496"/>
      <c r="SM61" s="496"/>
      <c r="SN61" s="496"/>
      <c r="SO61" s="496"/>
      <c r="SP61" s="496"/>
      <c r="SQ61" s="496"/>
      <c r="SR61" s="496"/>
      <c r="SS61" s="496"/>
      <c r="ST61" s="496"/>
      <c r="SU61" s="496"/>
      <c r="SV61" s="496"/>
      <c r="SW61" s="496"/>
      <c r="SX61" s="496"/>
      <c r="SY61" s="496"/>
      <c r="SZ61" s="496"/>
      <c r="TA61" s="496"/>
      <c r="TB61" s="496"/>
      <c r="TC61" s="496"/>
      <c r="TD61" s="496"/>
      <c r="TE61" s="496"/>
      <c r="TF61" s="496"/>
      <c r="TG61" s="496"/>
      <c r="TH61" s="496"/>
      <c r="TI61" s="496"/>
      <c r="TJ61" s="496"/>
      <c r="TK61" s="496"/>
      <c r="TL61" s="496"/>
      <c r="TM61" s="496"/>
      <c r="TN61" s="496"/>
      <c r="TO61" s="496"/>
      <c r="TP61" s="496"/>
      <c r="TQ61" s="496"/>
      <c r="TR61" s="496"/>
      <c r="TS61" s="496"/>
      <c r="TT61" s="496"/>
      <c r="TU61" s="496"/>
      <c r="TV61" s="496"/>
      <c r="TW61" s="496"/>
      <c r="TX61" s="496"/>
      <c r="TY61" s="496"/>
      <c r="TZ61" s="496"/>
      <c r="UA61" s="496"/>
      <c r="UB61" s="496"/>
      <c r="UC61" s="496"/>
      <c r="UD61" s="496"/>
      <c r="UE61" s="496"/>
      <c r="UF61" s="496"/>
      <c r="UG61" s="496"/>
      <c r="UH61" s="496"/>
      <c r="UI61" s="496"/>
      <c r="UJ61" s="496"/>
      <c r="UK61" s="496"/>
      <c r="UL61" s="496"/>
      <c r="UM61" s="496"/>
      <c r="UN61" s="496"/>
      <c r="UO61" s="496"/>
      <c r="UP61" s="496"/>
      <c r="UQ61" s="496"/>
      <c r="UR61" s="496"/>
      <c r="US61" s="496"/>
      <c r="UT61" s="496"/>
      <c r="UU61" s="496"/>
      <c r="UV61" s="496"/>
      <c r="UW61" s="496"/>
      <c r="UX61" s="496"/>
      <c r="UY61" s="496"/>
      <c r="UZ61" s="496"/>
      <c r="VA61" s="496"/>
      <c r="VB61" s="496"/>
      <c r="VC61" s="496"/>
      <c r="VD61" s="496"/>
      <c r="VE61" s="496"/>
      <c r="VF61" s="496"/>
      <c r="VG61" s="496"/>
      <c r="VH61" s="496"/>
      <c r="VI61" s="496"/>
      <c r="VJ61" s="496"/>
      <c r="VK61" s="496"/>
      <c r="VL61" s="496"/>
      <c r="VM61" s="496"/>
      <c r="VN61" s="496"/>
      <c r="VO61" s="496"/>
      <c r="VP61" s="496"/>
      <c r="VQ61" s="496"/>
      <c r="VR61" s="496"/>
      <c r="VS61" s="496"/>
      <c r="VT61" s="496"/>
      <c r="VU61" s="496"/>
      <c r="VV61" s="496"/>
      <c r="VW61" s="496"/>
      <c r="VX61" s="496"/>
      <c r="VY61" s="496"/>
      <c r="VZ61" s="496"/>
      <c r="WA61" s="496"/>
      <c r="WB61" s="496"/>
      <c r="WC61" s="496"/>
      <c r="WD61" s="496"/>
      <c r="WE61" s="496"/>
      <c r="WF61" s="496"/>
      <c r="WG61" s="496"/>
      <c r="WH61" s="496"/>
      <c r="WI61" s="496"/>
      <c r="WJ61" s="496"/>
      <c r="WK61" s="496"/>
      <c r="WL61" s="496"/>
      <c r="WM61" s="496"/>
      <c r="WN61" s="496"/>
      <c r="WO61" s="496"/>
      <c r="WP61" s="496"/>
      <c r="WQ61" s="496"/>
      <c r="WR61" s="496"/>
      <c r="WS61" s="496"/>
      <c r="WT61" s="496"/>
      <c r="WU61" s="496"/>
      <c r="WV61" s="496"/>
      <c r="WW61" s="496"/>
      <c r="WX61" s="496"/>
      <c r="WY61" s="496"/>
      <c r="WZ61" s="496"/>
      <c r="XA61" s="496"/>
      <c r="XB61" s="496"/>
      <c r="XC61" s="496"/>
      <c r="XD61" s="496"/>
      <c r="XE61" s="496"/>
      <c r="XF61" s="496"/>
      <c r="XG61" s="496"/>
      <c r="XH61" s="496"/>
      <c r="XI61" s="496"/>
      <c r="XJ61" s="496"/>
      <c r="XK61" s="496"/>
      <c r="XL61" s="496"/>
      <c r="XM61" s="496"/>
      <c r="XN61" s="496"/>
      <c r="XO61" s="496"/>
      <c r="XP61" s="496"/>
      <c r="XQ61" s="496"/>
      <c r="XR61" s="496"/>
      <c r="XS61" s="496"/>
      <c r="XT61" s="496"/>
      <c r="XU61" s="496"/>
      <c r="XV61" s="496"/>
      <c r="XW61" s="496"/>
      <c r="XX61" s="496"/>
      <c r="XY61" s="496"/>
      <c r="XZ61" s="496"/>
      <c r="YA61" s="496"/>
      <c r="YB61" s="496"/>
      <c r="YC61" s="496"/>
      <c r="YD61" s="496"/>
      <c r="YE61" s="496"/>
      <c r="YF61" s="496"/>
      <c r="YG61" s="496"/>
      <c r="YH61" s="496"/>
      <c r="YI61" s="496"/>
      <c r="YJ61" s="496"/>
      <c r="YK61" s="496"/>
      <c r="YL61" s="496"/>
      <c r="YM61" s="496"/>
      <c r="YN61" s="496"/>
      <c r="YO61" s="496"/>
      <c r="YP61" s="496"/>
      <c r="YQ61" s="496"/>
      <c r="YR61" s="496"/>
      <c r="YS61" s="496"/>
      <c r="YT61" s="496"/>
      <c r="YU61" s="496"/>
      <c r="YV61" s="496"/>
      <c r="YW61" s="496"/>
      <c r="YX61" s="496"/>
      <c r="YY61" s="496"/>
      <c r="YZ61" s="496"/>
      <c r="ZA61" s="496"/>
      <c r="ZB61" s="496"/>
      <c r="ZC61" s="496"/>
      <c r="ZD61" s="496"/>
      <c r="ZE61" s="496"/>
      <c r="ZF61" s="496"/>
      <c r="ZG61" s="496"/>
      <c r="ZH61" s="496"/>
      <c r="ZI61" s="496"/>
      <c r="ZJ61" s="496"/>
      <c r="ZK61" s="496"/>
      <c r="ZL61" s="496"/>
      <c r="ZM61" s="496"/>
      <c r="ZN61" s="496"/>
      <c r="ZO61" s="496"/>
      <c r="ZP61" s="496"/>
      <c r="ZQ61" s="496"/>
      <c r="ZR61" s="496"/>
      <c r="ZS61" s="496"/>
      <c r="ZT61" s="496"/>
      <c r="ZU61" s="496"/>
      <c r="ZV61" s="496"/>
      <c r="ZW61" s="496"/>
      <c r="ZX61" s="496"/>
      <c r="ZY61" s="496"/>
      <c r="ZZ61" s="496"/>
      <c r="AAA61" s="496"/>
      <c r="AAB61" s="496"/>
      <c r="AAC61" s="496"/>
      <c r="AAD61" s="496"/>
      <c r="AAE61" s="496"/>
      <c r="AAF61" s="496"/>
      <c r="AAG61" s="496"/>
      <c r="AAH61" s="496"/>
      <c r="AAI61" s="496"/>
      <c r="AAJ61" s="496"/>
      <c r="AAK61" s="496"/>
      <c r="AAL61" s="496"/>
      <c r="AAM61" s="496"/>
      <c r="AAN61" s="496"/>
      <c r="AAO61" s="496"/>
      <c r="AAP61" s="496"/>
      <c r="AAQ61" s="496"/>
      <c r="AAR61" s="496"/>
      <c r="AAS61" s="496"/>
      <c r="AAT61" s="496"/>
      <c r="AAU61" s="496"/>
      <c r="AAV61" s="496"/>
      <c r="AAW61" s="496"/>
      <c r="AAX61" s="496"/>
      <c r="AAY61" s="496"/>
      <c r="AAZ61" s="496"/>
      <c r="ABA61" s="496"/>
      <c r="ABB61" s="496"/>
      <c r="ABC61" s="496"/>
      <c r="ABD61" s="496"/>
      <c r="ABE61" s="496"/>
      <c r="ABF61" s="496"/>
      <c r="ABG61" s="496"/>
      <c r="ABH61" s="496"/>
      <c r="ABI61" s="496"/>
      <c r="ABJ61" s="496"/>
      <c r="ABK61" s="496"/>
      <c r="ABL61" s="496"/>
      <c r="ABM61" s="496"/>
      <c r="ABN61" s="496"/>
      <c r="ABO61" s="496"/>
      <c r="ABP61" s="496"/>
      <c r="ABQ61" s="496"/>
      <c r="ABR61" s="496"/>
      <c r="ABS61" s="496"/>
      <c r="ABT61" s="496"/>
      <c r="ABU61" s="496"/>
      <c r="ABV61" s="496"/>
      <c r="ABW61" s="496"/>
      <c r="ABX61" s="496"/>
      <c r="ABY61" s="496"/>
      <c r="ABZ61" s="496"/>
      <c r="ACA61" s="496"/>
      <c r="ACB61" s="496"/>
      <c r="ACC61" s="496"/>
      <c r="ACD61" s="496"/>
      <c r="ACE61" s="496"/>
      <c r="ACF61" s="496"/>
      <c r="ACG61" s="496"/>
      <c r="ACH61" s="496"/>
      <c r="ACI61" s="496"/>
      <c r="ACJ61" s="496"/>
      <c r="ACK61" s="496"/>
      <c r="ACL61" s="496"/>
      <c r="ACM61" s="496"/>
      <c r="ACN61" s="496"/>
      <c r="ACO61" s="496"/>
      <c r="ACP61" s="496"/>
      <c r="ACQ61" s="496"/>
      <c r="ACR61" s="496"/>
      <c r="ACS61" s="496"/>
      <c r="ACT61" s="496"/>
      <c r="ACU61" s="496"/>
      <c r="ACV61" s="496"/>
      <c r="ACW61" s="496"/>
      <c r="ACX61" s="496"/>
      <c r="ACY61" s="496"/>
      <c r="ACZ61" s="496"/>
      <c r="ADA61" s="496"/>
      <c r="ADB61" s="496"/>
      <c r="ADC61" s="496"/>
      <c r="ADD61" s="496"/>
      <c r="ADE61" s="496"/>
      <c r="ADF61" s="496"/>
      <c r="ADG61" s="496"/>
      <c r="ADH61" s="496"/>
      <c r="ADI61" s="496"/>
      <c r="ADJ61" s="496"/>
      <c r="ADK61" s="496"/>
      <c r="ADL61" s="496"/>
      <c r="ADM61" s="496"/>
      <c r="ADN61" s="496"/>
      <c r="ADO61" s="496"/>
      <c r="ADP61" s="496"/>
      <c r="ADQ61" s="496"/>
      <c r="ADR61" s="496"/>
      <c r="ADS61" s="496"/>
      <c r="ADT61" s="496"/>
      <c r="ADU61" s="496"/>
      <c r="ADV61" s="496"/>
      <c r="ADW61" s="496"/>
      <c r="ADX61" s="496"/>
      <c r="ADY61" s="496"/>
      <c r="ADZ61" s="496"/>
      <c r="AEA61" s="496"/>
      <c r="AEB61" s="496"/>
      <c r="AEC61" s="496"/>
      <c r="AED61" s="496"/>
      <c r="AEE61" s="496"/>
      <c r="AEF61" s="496"/>
      <c r="AEG61" s="496"/>
      <c r="AEH61" s="496"/>
      <c r="AEI61" s="496"/>
      <c r="AEJ61" s="496"/>
      <c r="AEK61" s="496"/>
      <c r="AEL61" s="496"/>
      <c r="AEM61" s="496"/>
      <c r="AEN61" s="496"/>
      <c r="AEO61" s="496"/>
      <c r="AEP61" s="496"/>
      <c r="AEQ61" s="496"/>
      <c r="AER61" s="496"/>
      <c r="AES61" s="496"/>
      <c r="AET61" s="496"/>
      <c r="AEU61" s="496"/>
      <c r="AEV61" s="496"/>
      <c r="AEW61" s="496"/>
      <c r="AEX61" s="496"/>
      <c r="AEY61" s="496"/>
      <c r="AEZ61" s="496"/>
      <c r="AFA61" s="496"/>
      <c r="AFB61" s="496"/>
      <c r="AFC61" s="496"/>
      <c r="AFD61" s="496"/>
      <c r="AFE61" s="496"/>
      <c r="AFF61" s="496"/>
      <c r="AFG61" s="496"/>
      <c r="AFH61" s="496"/>
      <c r="AFI61" s="496"/>
      <c r="AFJ61" s="496"/>
      <c r="AFK61" s="496"/>
      <c r="AFL61" s="496"/>
      <c r="AFM61" s="496"/>
      <c r="AFN61" s="496"/>
      <c r="AFO61" s="496"/>
      <c r="AFP61" s="496"/>
      <c r="AFQ61" s="496"/>
      <c r="AFR61" s="496"/>
      <c r="AFS61" s="496"/>
      <c r="AFT61" s="496"/>
      <c r="AFU61" s="496"/>
      <c r="AFV61" s="496"/>
      <c r="AFW61" s="496"/>
      <c r="AFX61" s="496"/>
      <c r="AFY61" s="496"/>
      <c r="AFZ61" s="496"/>
      <c r="AGA61" s="496"/>
      <c r="AGB61" s="496"/>
      <c r="AGC61" s="496"/>
      <c r="AGD61" s="496"/>
      <c r="AGE61" s="496"/>
      <c r="AGF61" s="496"/>
      <c r="AGG61" s="496"/>
      <c r="AGH61" s="496"/>
      <c r="AGI61" s="496"/>
      <c r="AGJ61" s="496"/>
      <c r="AGK61" s="496"/>
      <c r="AGL61" s="496"/>
      <c r="AGM61" s="496"/>
      <c r="AGN61" s="496"/>
      <c r="AGO61" s="496"/>
      <c r="AGP61" s="496"/>
      <c r="AGQ61" s="496"/>
      <c r="AGR61" s="496"/>
      <c r="AGS61" s="496"/>
      <c r="AGT61" s="496"/>
      <c r="AGU61" s="496"/>
      <c r="AGV61" s="496"/>
      <c r="AGW61" s="496"/>
      <c r="AGX61" s="496"/>
      <c r="AGY61" s="496"/>
      <c r="AGZ61" s="496"/>
      <c r="AHA61" s="496"/>
      <c r="AHB61" s="496"/>
      <c r="AHC61" s="496"/>
      <c r="AHD61" s="496"/>
      <c r="AHE61" s="496"/>
      <c r="AHF61" s="496"/>
      <c r="AHG61" s="496"/>
      <c r="AHH61" s="496"/>
    </row>
    <row r="62" spans="1:892" s="501" customFormat="1" ht="31" hidden="1">
      <c r="A62" s="498"/>
      <c r="B62" s="494"/>
      <c r="C62" s="499"/>
      <c r="D62" s="729"/>
      <c r="E62" s="729"/>
      <c r="F62" s="729"/>
      <c r="G62" s="729"/>
      <c r="H62" s="729"/>
      <c r="I62" s="729"/>
      <c r="J62" s="729"/>
      <c r="K62" s="729"/>
      <c r="L62" s="729"/>
      <c r="M62" s="729"/>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500"/>
      <c r="IY62" s="500"/>
      <c r="IZ62" s="500"/>
      <c r="JA62" s="500"/>
      <c r="JB62" s="500"/>
      <c r="JC62" s="500"/>
      <c r="JD62" s="500"/>
      <c r="JE62" s="500"/>
      <c r="JF62" s="500"/>
      <c r="JG62" s="500"/>
      <c r="JH62" s="500"/>
      <c r="JI62" s="500"/>
      <c r="JJ62" s="500"/>
      <c r="JK62" s="500"/>
      <c r="JL62" s="500"/>
      <c r="JM62" s="500"/>
      <c r="JN62" s="500"/>
      <c r="JO62" s="500"/>
      <c r="JP62" s="500"/>
      <c r="JQ62" s="500"/>
      <c r="JR62" s="500"/>
      <c r="JS62" s="500"/>
      <c r="JT62" s="500"/>
      <c r="JU62" s="500"/>
      <c r="JV62" s="500"/>
      <c r="JW62" s="500"/>
      <c r="JX62" s="500"/>
      <c r="JY62" s="500"/>
      <c r="JZ62" s="500"/>
      <c r="KA62" s="500"/>
      <c r="KB62" s="500"/>
      <c r="KC62" s="500"/>
      <c r="KD62" s="500"/>
      <c r="KE62" s="500"/>
      <c r="KF62" s="500"/>
      <c r="KG62" s="500"/>
      <c r="KH62" s="500"/>
      <c r="KI62" s="500"/>
      <c r="KJ62" s="500"/>
      <c r="KK62" s="500"/>
      <c r="KL62" s="500"/>
      <c r="KM62" s="500"/>
      <c r="KN62" s="500"/>
      <c r="KO62" s="500"/>
      <c r="KP62" s="500"/>
      <c r="KQ62" s="500"/>
      <c r="KR62" s="500"/>
      <c r="KS62" s="500"/>
      <c r="KT62" s="500"/>
      <c r="KU62" s="500"/>
      <c r="KV62" s="500"/>
      <c r="KW62" s="500"/>
      <c r="KX62" s="500"/>
      <c r="KY62" s="500"/>
      <c r="KZ62" s="500"/>
      <c r="LA62" s="500"/>
      <c r="LB62" s="500"/>
      <c r="LC62" s="500"/>
      <c r="LD62" s="500"/>
      <c r="LE62" s="500"/>
      <c r="LF62" s="500"/>
      <c r="LG62" s="500"/>
      <c r="LH62" s="500"/>
      <c r="LI62" s="500"/>
      <c r="LJ62" s="500"/>
      <c r="LK62" s="500"/>
      <c r="LL62" s="500"/>
      <c r="LM62" s="500"/>
      <c r="LN62" s="500"/>
      <c r="LO62" s="500"/>
      <c r="LP62" s="500"/>
      <c r="LQ62" s="500"/>
      <c r="LR62" s="500"/>
      <c r="LS62" s="500"/>
      <c r="LT62" s="500"/>
      <c r="LU62" s="500"/>
      <c r="LV62" s="500"/>
      <c r="LW62" s="500"/>
      <c r="LX62" s="500"/>
      <c r="LY62" s="500"/>
      <c r="LZ62" s="500"/>
      <c r="MA62" s="500"/>
      <c r="MB62" s="500"/>
      <c r="MC62" s="500"/>
      <c r="MD62" s="500"/>
      <c r="ME62" s="500"/>
      <c r="MF62" s="500"/>
      <c r="MG62" s="500"/>
      <c r="MH62" s="500"/>
      <c r="MI62" s="500"/>
      <c r="MJ62" s="500"/>
      <c r="MK62" s="500"/>
      <c r="ML62" s="500"/>
      <c r="MM62" s="500"/>
      <c r="MN62" s="500"/>
      <c r="MO62" s="500"/>
      <c r="MP62" s="500"/>
      <c r="MQ62" s="500"/>
      <c r="MR62" s="500"/>
      <c r="MS62" s="500"/>
      <c r="MT62" s="500"/>
      <c r="MU62" s="500"/>
      <c r="MV62" s="500"/>
      <c r="MW62" s="500"/>
      <c r="MX62" s="500"/>
      <c r="MY62" s="500"/>
      <c r="MZ62" s="500"/>
      <c r="NA62" s="500"/>
      <c r="NB62" s="500"/>
      <c r="NC62" s="500"/>
      <c r="ND62" s="500"/>
      <c r="NE62" s="500"/>
      <c r="NF62" s="500"/>
      <c r="NG62" s="500"/>
      <c r="NH62" s="500"/>
      <c r="NI62" s="500"/>
      <c r="NJ62" s="500"/>
      <c r="NK62" s="500"/>
      <c r="NL62" s="500"/>
      <c r="NM62" s="500"/>
      <c r="NN62" s="500"/>
      <c r="NO62" s="500"/>
      <c r="NP62" s="500"/>
      <c r="NQ62" s="500"/>
      <c r="NR62" s="500"/>
      <c r="NS62" s="500"/>
      <c r="NT62" s="500"/>
      <c r="NU62" s="500"/>
      <c r="NV62" s="500"/>
      <c r="NW62" s="500"/>
      <c r="NX62" s="500"/>
      <c r="NY62" s="500"/>
      <c r="NZ62" s="500"/>
      <c r="OA62" s="500"/>
      <c r="OB62" s="500"/>
      <c r="OC62" s="500"/>
      <c r="OD62" s="500"/>
      <c r="OE62" s="500"/>
      <c r="OF62" s="500"/>
      <c r="OG62" s="500"/>
      <c r="OH62" s="500"/>
      <c r="OI62" s="500"/>
      <c r="OJ62" s="500"/>
      <c r="OK62" s="500"/>
      <c r="OL62" s="500"/>
      <c r="OM62" s="500"/>
      <c r="ON62" s="500"/>
      <c r="OO62" s="500"/>
      <c r="OP62" s="500"/>
      <c r="OQ62" s="500"/>
      <c r="OR62" s="500"/>
      <c r="OS62" s="500"/>
      <c r="OT62" s="500"/>
      <c r="OU62" s="500"/>
      <c r="OV62" s="500"/>
      <c r="OW62" s="500"/>
      <c r="OX62" s="500"/>
      <c r="OY62" s="500"/>
      <c r="OZ62" s="500"/>
      <c r="PA62" s="500"/>
      <c r="PB62" s="500"/>
      <c r="PC62" s="500"/>
      <c r="PD62" s="500"/>
      <c r="PE62" s="500"/>
      <c r="PF62" s="500"/>
      <c r="PG62" s="500"/>
      <c r="PH62" s="500"/>
      <c r="PI62" s="500"/>
      <c r="PJ62" s="500"/>
      <c r="PK62" s="500"/>
      <c r="PL62" s="500"/>
      <c r="PM62" s="500"/>
      <c r="PN62" s="500"/>
      <c r="PO62" s="500"/>
      <c r="PP62" s="500"/>
      <c r="PQ62" s="500"/>
      <c r="PR62" s="500"/>
      <c r="PS62" s="500"/>
      <c r="PT62" s="500"/>
      <c r="PU62" s="500"/>
      <c r="PV62" s="500"/>
      <c r="PW62" s="500"/>
      <c r="PX62" s="500"/>
      <c r="PY62" s="500"/>
      <c r="PZ62" s="500"/>
      <c r="QA62" s="500"/>
      <c r="QB62" s="500"/>
      <c r="QC62" s="500"/>
      <c r="QD62" s="500"/>
      <c r="QE62" s="500"/>
      <c r="QF62" s="500"/>
      <c r="QG62" s="500"/>
      <c r="QH62" s="500"/>
      <c r="QI62" s="500"/>
      <c r="QJ62" s="500"/>
      <c r="QK62" s="500"/>
      <c r="QL62" s="500"/>
      <c r="QM62" s="500"/>
      <c r="QN62" s="500"/>
      <c r="QO62" s="500"/>
      <c r="QP62" s="500"/>
      <c r="QQ62" s="500"/>
      <c r="QR62" s="500"/>
      <c r="QS62" s="500"/>
      <c r="QT62" s="500"/>
      <c r="QU62" s="500"/>
      <c r="QV62" s="500"/>
      <c r="QW62" s="500"/>
      <c r="QX62" s="500"/>
      <c r="QY62" s="500"/>
      <c r="QZ62" s="500"/>
      <c r="RA62" s="500"/>
      <c r="RB62" s="500"/>
      <c r="RC62" s="500"/>
      <c r="RD62" s="500"/>
      <c r="RE62" s="500"/>
      <c r="RF62" s="500"/>
      <c r="RG62" s="500"/>
      <c r="RH62" s="500"/>
      <c r="RI62" s="500"/>
      <c r="RJ62" s="500"/>
      <c r="RK62" s="500"/>
      <c r="RL62" s="500"/>
      <c r="RM62" s="500"/>
      <c r="RN62" s="500"/>
      <c r="RO62" s="500"/>
      <c r="RP62" s="500"/>
      <c r="RQ62" s="500"/>
      <c r="RR62" s="500"/>
      <c r="RS62" s="500"/>
      <c r="RT62" s="500"/>
      <c r="RU62" s="500"/>
      <c r="RV62" s="500"/>
      <c r="RW62" s="500"/>
      <c r="RX62" s="500"/>
      <c r="RY62" s="500"/>
      <c r="RZ62" s="500"/>
      <c r="SA62" s="500"/>
      <c r="SB62" s="500"/>
      <c r="SC62" s="500"/>
      <c r="SD62" s="500"/>
      <c r="SE62" s="500"/>
      <c r="SF62" s="500"/>
      <c r="SG62" s="500"/>
      <c r="SH62" s="500"/>
      <c r="SI62" s="500"/>
      <c r="SJ62" s="500"/>
      <c r="SK62" s="500"/>
      <c r="SL62" s="500"/>
      <c r="SM62" s="500"/>
      <c r="SN62" s="500"/>
      <c r="SO62" s="500"/>
      <c r="SP62" s="500"/>
      <c r="SQ62" s="500"/>
      <c r="SR62" s="500"/>
      <c r="SS62" s="500"/>
      <c r="ST62" s="500"/>
      <c r="SU62" s="500"/>
      <c r="SV62" s="500"/>
      <c r="SW62" s="500"/>
      <c r="SX62" s="500"/>
      <c r="SY62" s="500"/>
      <c r="SZ62" s="500"/>
      <c r="TA62" s="500"/>
      <c r="TB62" s="500"/>
      <c r="TC62" s="500"/>
      <c r="TD62" s="500"/>
      <c r="TE62" s="500"/>
      <c r="TF62" s="500"/>
      <c r="TG62" s="500"/>
      <c r="TH62" s="500"/>
      <c r="TI62" s="500"/>
      <c r="TJ62" s="500"/>
      <c r="TK62" s="500"/>
      <c r="TL62" s="500"/>
      <c r="TM62" s="500"/>
      <c r="TN62" s="500"/>
      <c r="TO62" s="500"/>
      <c r="TP62" s="500"/>
      <c r="TQ62" s="500"/>
      <c r="TR62" s="500"/>
      <c r="TS62" s="500"/>
      <c r="TT62" s="500"/>
      <c r="TU62" s="500"/>
      <c r="TV62" s="500"/>
      <c r="TW62" s="500"/>
      <c r="TX62" s="500"/>
      <c r="TY62" s="500"/>
      <c r="TZ62" s="500"/>
      <c r="UA62" s="500"/>
      <c r="UB62" s="500"/>
      <c r="UC62" s="500"/>
      <c r="UD62" s="500"/>
      <c r="UE62" s="500"/>
      <c r="UF62" s="500"/>
      <c r="UG62" s="500"/>
      <c r="UH62" s="500"/>
      <c r="UI62" s="500"/>
      <c r="UJ62" s="500"/>
      <c r="UK62" s="500"/>
      <c r="UL62" s="500"/>
      <c r="UM62" s="500"/>
      <c r="UN62" s="500"/>
      <c r="UO62" s="500"/>
      <c r="UP62" s="500"/>
      <c r="UQ62" s="500"/>
      <c r="UR62" s="500"/>
      <c r="US62" s="500"/>
      <c r="UT62" s="500"/>
      <c r="UU62" s="500"/>
      <c r="UV62" s="500"/>
      <c r="UW62" s="500"/>
      <c r="UX62" s="500"/>
      <c r="UY62" s="500"/>
      <c r="UZ62" s="500"/>
      <c r="VA62" s="500"/>
      <c r="VB62" s="500"/>
      <c r="VC62" s="500"/>
      <c r="VD62" s="500"/>
      <c r="VE62" s="500"/>
      <c r="VF62" s="500"/>
      <c r="VG62" s="500"/>
      <c r="VH62" s="500"/>
      <c r="VI62" s="500"/>
      <c r="VJ62" s="500"/>
      <c r="VK62" s="500"/>
      <c r="VL62" s="500"/>
      <c r="VM62" s="500"/>
      <c r="VN62" s="500"/>
      <c r="VO62" s="500"/>
      <c r="VP62" s="500"/>
      <c r="VQ62" s="500"/>
      <c r="VR62" s="500"/>
      <c r="VS62" s="500"/>
      <c r="VT62" s="500"/>
      <c r="VU62" s="500"/>
      <c r="VV62" s="500"/>
      <c r="VW62" s="500"/>
      <c r="VX62" s="500"/>
      <c r="VY62" s="500"/>
      <c r="VZ62" s="500"/>
      <c r="WA62" s="500"/>
      <c r="WB62" s="500"/>
      <c r="WC62" s="500"/>
      <c r="WD62" s="500"/>
      <c r="WE62" s="500"/>
      <c r="WF62" s="500"/>
      <c r="WG62" s="500"/>
      <c r="WH62" s="500"/>
      <c r="WI62" s="500"/>
      <c r="WJ62" s="500"/>
      <c r="WK62" s="500"/>
      <c r="WL62" s="500"/>
      <c r="WM62" s="500"/>
      <c r="WN62" s="500"/>
      <c r="WO62" s="500"/>
      <c r="WP62" s="500"/>
      <c r="WQ62" s="500"/>
      <c r="WR62" s="500"/>
      <c r="WS62" s="500"/>
      <c r="WT62" s="500"/>
      <c r="WU62" s="500"/>
      <c r="WV62" s="500"/>
      <c r="WW62" s="500"/>
      <c r="WX62" s="500"/>
      <c r="WY62" s="500"/>
      <c r="WZ62" s="500"/>
      <c r="XA62" s="500"/>
      <c r="XB62" s="500"/>
      <c r="XC62" s="500"/>
      <c r="XD62" s="500"/>
      <c r="XE62" s="500"/>
      <c r="XF62" s="500"/>
      <c r="XG62" s="500"/>
      <c r="XH62" s="500"/>
      <c r="XI62" s="500"/>
      <c r="XJ62" s="500"/>
      <c r="XK62" s="500"/>
      <c r="XL62" s="500"/>
      <c r="XM62" s="500"/>
      <c r="XN62" s="500"/>
      <c r="XO62" s="500"/>
      <c r="XP62" s="500"/>
      <c r="XQ62" s="500"/>
      <c r="XR62" s="500"/>
      <c r="XS62" s="500"/>
      <c r="XT62" s="500"/>
      <c r="XU62" s="500"/>
      <c r="XV62" s="500"/>
      <c r="XW62" s="500"/>
      <c r="XX62" s="500"/>
      <c r="XY62" s="500"/>
      <c r="XZ62" s="500"/>
      <c r="YA62" s="500"/>
      <c r="YB62" s="500"/>
      <c r="YC62" s="500"/>
      <c r="YD62" s="500"/>
      <c r="YE62" s="500"/>
      <c r="YF62" s="500"/>
      <c r="YG62" s="500"/>
      <c r="YH62" s="500"/>
      <c r="YI62" s="500"/>
      <c r="YJ62" s="500"/>
      <c r="YK62" s="500"/>
      <c r="YL62" s="500"/>
      <c r="YM62" s="500"/>
      <c r="YN62" s="500"/>
      <c r="YO62" s="500"/>
      <c r="YP62" s="500"/>
      <c r="YQ62" s="500"/>
      <c r="YR62" s="500"/>
      <c r="YS62" s="500"/>
      <c r="YT62" s="500"/>
      <c r="YU62" s="500"/>
      <c r="YV62" s="500"/>
      <c r="YW62" s="500"/>
      <c r="YX62" s="500"/>
      <c r="YY62" s="500"/>
      <c r="YZ62" s="500"/>
      <c r="ZA62" s="500"/>
      <c r="ZB62" s="500"/>
      <c r="ZC62" s="500"/>
      <c r="ZD62" s="500"/>
      <c r="ZE62" s="500"/>
      <c r="ZF62" s="500"/>
      <c r="ZG62" s="500"/>
      <c r="ZH62" s="500"/>
      <c r="ZI62" s="500"/>
      <c r="ZJ62" s="500"/>
      <c r="ZK62" s="500"/>
      <c r="ZL62" s="500"/>
      <c r="ZM62" s="500"/>
      <c r="ZN62" s="500"/>
      <c r="ZO62" s="500"/>
      <c r="ZP62" s="500"/>
      <c r="ZQ62" s="500"/>
      <c r="ZR62" s="500"/>
      <c r="ZS62" s="500"/>
      <c r="ZT62" s="500"/>
      <c r="ZU62" s="500"/>
      <c r="ZV62" s="500"/>
      <c r="ZW62" s="500"/>
      <c r="ZX62" s="500"/>
      <c r="ZY62" s="500"/>
      <c r="ZZ62" s="500"/>
      <c r="AAA62" s="500"/>
      <c r="AAB62" s="500"/>
      <c r="AAC62" s="500"/>
      <c r="AAD62" s="500"/>
      <c r="AAE62" s="500"/>
      <c r="AAF62" s="500"/>
      <c r="AAG62" s="500"/>
      <c r="AAH62" s="500"/>
      <c r="AAI62" s="500"/>
      <c r="AAJ62" s="500"/>
      <c r="AAK62" s="500"/>
      <c r="AAL62" s="500"/>
      <c r="AAM62" s="500"/>
      <c r="AAN62" s="500"/>
      <c r="AAO62" s="500"/>
      <c r="AAP62" s="500"/>
      <c r="AAQ62" s="500"/>
      <c r="AAR62" s="500"/>
      <c r="AAS62" s="500"/>
      <c r="AAT62" s="500"/>
      <c r="AAU62" s="500"/>
      <c r="AAV62" s="500"/>
      <c r="AAW62" s="500"/>
      <c r="AAX62" s="500"/>
      <c r="AAY62" s="500"/>
      <c r="AAZ62" s="500"/>
      <c r="ABA62" s="500"/>
      <c r="ABB62" s="500"/>
      <c r="ABC62" s="500"/>
      <c r="ABD62" s="500"/>
      <c r="ABE62" s="500"/>
      <c r="ABF62" s="500"/>
      <c r="ABG62" s="500"/>
      <c r="ABH62" s="500"/>
      <c r="ABI62" s="500"/>
      <c r="ABJ62" s="500"/>
      <c r="ABK62" s="500"/>
      <c r="ABL62" s="500"/>
      <c r="ABM62" s="500"/>
      <c r="ABN62" s="500"/>
      <c r="ABO62" s="500"/>
      <c r="ABP62" s="500"/>
      <c r="ABQ62" s="500"/>
      <c r="ABR62" s="500"/>
      <c r="ABS62" s="500"/>
      <c r="ABT62" s="500"/>
      <c r="ABU62" s="500"/>
      <c r="ABV62" s="500"/>
      <c r="ABW62" s="500"/>
      <c r="ABX62" s="500"/>
      <c r="ABY62" s="500"/>
      <c r="ABZ62" s="500"/>
      <c r="ACA62" s="500"/>
      <c r="ACB62" s="500"/>
      <c r="ACC62" s="500"/>
      <c r="ACD62" s="500"/>
      <c r="ACE62" s="500"/>
      <c r="ACF62" s="500"/>
      <c r="ACG62" s="500"/>
      <c r="ACH62" s="500"/>
      <c r="ACI62" s="500"/>
      <c r="ACJ62" s="500"/>
      <c r="ACK62" s="500"/>
      <c r="ACL62" s="500"/>
      <c r="ACM62" s="500"/>
      <c r="ACN62" s="500"/>
      <c r="ACO62" s="500"/>
      <c r="ACP62" s="500"/>
      <c r="ACQ62" s="500"/>
      <c r="ACR62" s="500"/>
      <c r="ACS62" s="500"/>
      <c r="ACT62" s="500"/>
      <c r="ACU62" s="500"/>
      <c r="ACV62" s="500"/>
      <c r="ACW62" s="500"/>
      <c r="ACX62" s="500"/>
      <c r="ACY62" s="500"/>
      <c r="ACZ62" s="500"/>
      <c r="ADA62" s="500"/>
      <c r="ADB62" s="500"/>
      <c r="ADC62" s="500"/>
      <c r="ADD62" s="500"/>
      <c r="ADE62" s="500"/>
      <c r="ADF62" s="500"/>
      <c r="ADG62" s="500"/>
      <c r="ADH62" s="500"/>
      <c r="ADI62" s="500"/>
      <c r="ADJ62" s="500"/>
      <c r="ADK62" s="500"/>
      <c r="ADL62" s="500"/>
      <c r="ADM62" s="500"/>
      <c r="ADN62" s="500"/>
      <c r="ADO62" s="500"/>
      <c r="ADP62" s="500"/>
      <c r="ADQ62" s="500"/>
      <c r="ADR62" s="500"/>
      <c r="ADS62" s="500"/>
      <c r="ADT62" s="500"/>
      <c r="ADU62" s="500"/>
      <c r="ADV62" s="500"/>
      <c r="ADW62" s="500"/>
      <c r="ADX62" s="500"/>
      <c r="ADY62" s="500"/>
      <c r="ADZ62" s="500"/>
      <c r="AEA62" s="500"/>
      <c r="AEB62" s="500"/>
      <c r="AEC62" s="500"/>
      <c r="AED62" s="500"/>
      <c r="AEE62" s="500"/>
      <c r="AEF62" s="500"/>
      <c r="AEG62" s="500"/>
      <c r="AEH62" s="500"/>
      <c r="AEI62" s="500"/>
      <c r="AEJ62" s="500"/>
      <c r="AEK62" s="500"/>
      <c r="AEL62" s="500"/>
      <c r="AEM62" s="500"/>
      <c r="AEN62" s="500"/>
      <c r="AEO62" s="500"/>
      <c r="AEP62" s="500"/>
      <c r="AEQ62" s="500"/>
      <c r="AER62" s="500"/>
      <c r="AES62" s="500"/>
      <c r="AET62" s="500"/>
      <c r="AEU62" s="500"/>
      <c r="AEV62" s="500"/>
      <c r="AEW62" s="500"/>
      <c r="AEX62" s="500"/>
      <c r="AEY62" s="500"/>
      <c r="AEZ62" s="500"/>
      <c r="AFA62" s="500"/>
      <c r="AFB62" s="500"/>
      <c r="AFC62" s="500"/>
      <c r="AFD62" s="500"/>
      <c r="AFE62" s="500"/>
      <c r="AFF62" s="500"/>
      <c r="AFG62" s="500"/>
      <c r="AFH62" s="500"/>
      <c r="AFI62" s="500"/>
      <c r="AFJ62" s="500"/>
      <c r="AFK62" s="500"/>
      <c r="AFL62" s="500"/>
      <c r="AFM62" s="500"/>
      <c r="AFN62" s="500"/>
      <c r="AFO62" s="500"/>
      <c r="AFP62" s="500"/>
      <c r="AFQ62" s="500"/>
      <c r="AFR62" s="500"/>
      <c r="AFS62" s="500"/>
      <c r="AFT62" s="500"/>
      <c r="AFU62" s="500"/>
      <c r="AFV62" s="500"/>
      <c r="AFW62" s="500"/>
      <c r="AFX62" s="500"/>
      <c r="AFY62" s="500"/>
      <c r="AFZ62" s="500"/>
      <c r="AGA62" s="500"/>
      <c r="AGB62" s="500"/>
      <c r="AGC62" s="500"/>
      <c r="AGD62" s="500"/>
      <c r="AGE62" s="500"/>
      <c r="AGF62" s="500"/>
      <c r="AGG62" s="500"/>
      <c r="AGH62" s="500"/>
      <c r="AGI62" s="500"/>
      <c r="AGJ62" s="500"/>
      <c r="AGK62" s="500"/>
      <c r="AGL62" s="500"/>
      <c r="AGM62" s="500"/>
      <c r="AGN62" s="500"/>
      <c r="AGO62" s="500"/>
      <c r="AGP62" s="500"/>
      <c r="AGQ62" s="500"/>
      <c r="AGR62" s="500"/>
      <c r="AGS62" s="500"/>
      <c r="AGT62" s="500"/>
      <c r="AGU62" s="500"/>
      <c r="AGV62" s="500"/>
      <c r="AGW62" s="500"/>
      <c r="AGX62" s="500"/>
      <c r="AGY62" s="500"/>
      <c r="AGZ62" s="500"/>
      <c r="AHA62" s="500"/>
      <c r="AHB62" s="500"/>
      <c r="AHC62" s="500"/>
      <c r="AHD62" s="500"/>
      <c r="AHE62" s="500"/>
      <c r="AHF62" s="500"/>
      <c r="AHG62" s="500"/>
      <c r="AHH62" s="500"/>
    </row>
    <row r="63" spans="1:892" s="505" customFormat="1" ht="31" hidden="1">
      <c r="A63" s="502"/>
      <c r="B63" s="494"/>
      <c r="C63" s="503"/>
      <c r="D63" s="730"/>
      <c r="E63" s="730"/>
      <c r="F63" s="730"/>
      <c r="G63" s="730"/>
      <c r="H63" s="730"/>
      <c r="I63" s="730"/>
      <c r="J63" s="730"/>
      <c r="K63" s="730"/>
      <c r="L63" s="730"/>
      <c r="M63" s="730"/>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504"/>
      <c r="IY63" s="504"/>
      <c r="IZ63" s="504"/>
      <c r="JA63" s="504"/>
      <c r="JB63" s="504"/>
      <c r="JC63" s="504"/>
      <c r="JD63" s="504"/>
      <c r="JE63" s="504"/>
      <c r="JF63" s="504"/>
      <c r="JG63" s="504"/>
      <c r="JH63" s="504"/>
      <c r="JI63" s="504"/>
      <c r="JJ63" s="504"/>
      <c r="JK63" s="504"/>
      <c r="JL63" s="504"/>
      <c r="JM63" s="504"/>
      <c r="JN63" s="504"/>
      <c r="JO63" s="504"/>
      <c r="JP63" s="504"/>
      <c r="JQ63" s="504"/>
      <c r="JR63" s="504"/>
      <c r="JS63" s="504"/>
      <c r="JT63" s="504"/>
      <c r="JU63" s="504"/>
      <c r="JV63" s="504"/>
      <c r="JW63" s="504"/>
      <c r="JX63" s="504"/>
      <c r="JY63" s="504"/>
      <c r="JZ63" s="504"/>
      <c r="KA63" s="504"/>
      <c r="KB63" s="504"/>
      <c r="KC63" s="504"/>
      <c r="KD63" s="504"/>
      <c r="KE63" s="504"/>
      <c r="KF63" s="504"/>
      <c r="KG63" s="504"/>
      <c r="KH63" s="504"/>
      <c r="KI63" s="504"/>
      <c r="KJ63" s="504"/>
      <c r="KK63" s="504"/>
      <c r="KL63" s="504"/>
      <c r="KM63" s="504"/>
      <c r="KN63" s="504"/>
      <c r="KO63" s="504"/>
      <c r="KP63" s="504"/>
      <c r="KQ63" s="504"/>
      <c r="KR63" s="504"/>
      <c r="KS63" s="504"/>
      <c r="KT63" s="504"/>
      <c r="KU63" s="504"/>
      <c r="KV63" s="504"/>
      <c r="KW63" s="504"/>
      <c r="KX63" s="504"/>
      <c r="KY63" s="504"/>
      <c r="KZ63" s="504"/>
      <c r="LA63" s="504"/>
      <c r="LB63" s="504"/>
      <c r="LC63" s="504"/>
      <c r="LD63" s="504"/>
      <c r="LE63" s="504"/>
      <c r="LF63" s="504"/>
      <c r="LG63" s="504"/>
      <c r="LH63" s="504"/>
      <c r="LI63" s="504"/>
      <c r="LJ63" s="504"/>
      <c r="LK63" s="504"/>
      <c r="LL63" s="504"/>
      <c r="LM63" s="504"/>
      <c r="LN63" s="504"/>
      <c r="LO63" s="504"/>
      <c r="LP63" s="504"/>
      <c r="LQ63" s="504"/>
      <c r="LR63" s="504"/>
      <c r="LS63" s="504"/>
      <c r="LT63" s="504"/>
      <c r="LU63" s="504"/>
      <c r="LV63" s="504"/>
      <c r="LW63" s="504"/>
      <c r="LX63" s="504"/>
      <c r="LY63" s="504"/>
      <c r="LZ63" s="504"/>
      <c r="MA63" s="504"/>
      <c r="MB63" s="504"/>
      <c r="MC63" s="504"/>
      <c r="MD63" s="504"/>
      <c r="ME63" s="504"/>
      <c r="MF63" s="504"/>
      <c r="MG63" s="504"/>
      <c r="MH63" s="504"/>
      <c r="MI63" s="504"/>
      <c r="MJ63" s="504"/>
      <c r="MK63" s="504"/>
      <c r="ML63" s="504"/>
      <c r="MM63" s="504"/>
      <c r="MN63" s="504"/>
      <c r="MO63" s="504"/>
      <c r="MP63" s="504"/>
      <c r="MQ63" s="504"/>
      <c r="MR63" s="504"/>
      <c r="MS63" s="504"/>
      <c r="MT63" s="504"/>
      <c r="MU63" s="504"/>
      <c r="MV63" s="504"/>
      <c r="MW63" s="504"/>
      <c r="MX63" s="504"/>
      <c r="MY63" s="504"/>
      <c r="MZ63" s="504"/>
      <c r="NA63" s="504"/>
      <c r="NB63" s="504"/>
      <c r="NC63" s="504"/>
      <c r="ND63" s="504"/>
      <c r="NE63" s="504"/>
      <c r="NF63" s="504"/>
      <c r="NG63" s="504"/>
      <c r="NH63" s="504"/>
      <c r="NI63" s="504"/>
      <c r="NJ63" s="504"/>
      <c r="NK63" s="504"/>
      <c r="NL63" s="504"/>
      <c r="NM63" s="504"/>
      <c r="NN63" s="504"/>
      <c r="NO63" s="504"/>
      <c r="NP63" s="504"/>
      <c r="NQ63" s="504"/>
      <c r="NR63" s="504"/>
      <c r="NS63" s="504"/>
      <c r="NT63" s="504"/>
      <c r="NU63" s="504"/>
      <c r="NV63" s="504"/>
      <c r="NW63" s="504"/>
      <c r="NX63" s="504"/>
      <c r="NY63" s="504"/>
      <c r="NZ63" s="504"/>
      <c r="OA63" s="504"/>
      <c r="OB63" s="504"/>
      <c r="OC63" s="504"/>
      <c r="OD63" s="504"/>
      <c r="OE63" s="504"/>
      <c r="OF63" s="504"/>
      <c r="OG63" s="504"/>
      <c r="OH63" s="504"/>
      <c r="OI63" s="504"/>
      <c r="OJ63" s="504"/>
      <c r="OK63" s="504"/>
      <c r="OL63" s="504"/>
      <c r="OM63" s="504"/>
      <c r="ON63" s="504"/>
      <c r="OO63" s="504"/>
      <c r="OP63" s="504"/>
      <c r="OQ63" s="504"/>
      <c r="OR63" s="504"/>
      <c r="OS63" s="504"/>
      <c r="OT63" s="504"/>
      <c r="OU63" s="504"/>
      <c r="OV63" s="504"/>
      <c r="OW63" s="504"/>
      <c r="OX63" s="504"/>
      <c r="OY63" s="504"/>
      <c r="OZ63" s="504"/>
      <c r="PA63" s="504"/>
      <c r="PB63" s="504"/>
      <c r="PC63" s="504"/>
      <c r="PD63" s="504"/>
      <c r="PE63" s="504"/>
      <c r="PF63" s="504"/>
      <c r="PG63" s="504"/>
      <c r="PH63" s="504"/>
      <c r="PI63" s="504"/>
      <c r="PJ63" s="504"/>
      <c r="PK63" s="504"/>
      <c r="PL63" s="504"/>
      <c r="PM63" s="504"/>
      <c r="PN63" s="504"/>
      <c r="PO63" s="504"/>
      <c r="PP63" s="504"/>
      <c r="PQ63" s="504"/>
      <c r="PR63" s="504"/>
      <c r="PS63" s="504"/>
      <c r="PT63" s="504"/>
      <c r="PU63" s="504"/>
      <c r="PV63" s="504"/>
      <c r="PW63" s="504"/>
      <c r="PX63" s="504"/>
      <c r="PY63" s="504"/>
      <c r="PZ63" s="504"/>
      <c r="QA63" s="504"/>
      <c r="QB63" s="504"/>
      <c r="QC63" s="504"/>
      <c r="QD63" s="504"/>
      <c r="QE63" s="504"/>
      <c r="QF63" s="504"/>
      <c r="QG63" s="504"/>
      <c r="QH63" s="504"/>
      <c r="QI63" s="504"/>
      <c r="QJ63" s="504"/>
      <c r="QK63" s="504"/>
      <c r="QL63" s="504"/>
      <c r="QM63" s="504"/>
      <c r="QN63" s="504"/>
      <c r="QO63" s="504"/>
      <c r="QP63" s="504"/>
      <c r="QQ63" s="504"/>
      <c r="QR63" s="504"/>
      <c r="QS63" s="504"/>
      <c r="QT63" s="504"/>
      <c r="QU63" s="504"/>
      <c r="QV63" s="504"/>
      <c r="QW63" s="504"/>
      <c r="QX63" s="504"/>
      <c r="QY63" s="504"/>
      <c r="QZ63" s="504"/>
      <c r="RA63" s="504"/>
      <c r="RB63" s="504"/>
      <c r="RC63" s="504"/>
      <c r="RD63" s="504"/>
      <c r="RE63" s="504"/>
      <c r="RF63" s="504"/>
      <c r="RG63" s="504"/>
      <c r="RH63" s="504"/>
      <c r="RI63" s="504"/>
      <c r="RJ63" s="504"/>
      <c r="RK63" s="504"/>
      <c r="RL63" s="504"/>
      <c r="RM63" s="504"/>
      <c r="RN63" s="504"/>
      <c r="RO63" s="504"/>
      <c r="RP63" s="504"/>
      <c r="RQ63" s="504"/>
      <c r="RR63" s="504"/>
      <c r="RS63" s="504"/>
      <c r="RT63" s="504"/>
      <c r="RU63" s="504"/>
      <c r="RV63" s="504"/>
      <c r="RW63" s="504"/>
      <c r="RX63" s="504"/>
      <c r="RY63" s="504"/>
      <c r="RZ63" s="504"/>
      <c r="SA63" s="504"/>
      <c r="SB63" s="504"/>
      <c r="SC63" s="504"/>
      <c r="SD63" s="504"/>
      <c r="SE63" s="504"/>
      <c r="SF63" s="504"/>
      <c r="SG63" s="504"/>
      <c r="SH63" s="504"/>
      <c r="SI63" s="504"/>
      <c r="SJ63" s="504"/>
      <c r="SK63" s="504"/>
      <c r="SL63" s="504"/>
      <c r="SM63" s="504"/>
      <c r="SN63" s="504"/>
      <c r="SO63" s="504"/>
      <c r="SP63" s="504"/>
      <c r="SQ63" s="504"/>
      <c r="SR63" s="504"/>
      <c r="SS63" s="504"/>
      <c r="ST63" s="504"/>
      <c r="SU63" s="504"/>
      <c r="SV63" s="504"/>
      <c r="SW63" s="504"/>
      <c r="SX63" s="504"/>
      <c r="SY63" s="504"/>
      <c r="SZ63" s="504"/>
      <c r="TA63" s="504"/>
      <c r="TB63" s="504"/>
      <c r="TC63" s="504"/>
      <c r="TD63" s="504"/>
      <c r="TE63" s="504"/>
      <c r="TF63" s="504"/>
      <c r="TG63" s="504"/>
      <c r="TH63" s="504"/>
      <c r="TI63" s="504"/>
      <c r="TJ63" s="504"/>
      <c r="TK63" s="504"/>
      <c r="TL63" s="504"/>
      <c r="TM63" s="504"/>
      <c r="TN63" s="504"/>
      <c r="TO63" s="504"/>
      <c r="TP63" s="504"/>
      <c r="TQ63" s="504"/>
      <c r="TR63" s="504"/>
      <c r="TS63" s="504"/>
      <c r="TT63" s="504"/>
      <c r="TU63" s="504"/>
      <c r="TV63" s="504"/>
      <c r="TW63" s="504"/>
      <c r="TX63" s="504"/>
      <c r="TY63" s="504"/>
      <c r="TZ63" s="504"/>
      <c r="UA63" s="504"/>
      <c r="UB63" s="504"/>
      <c r="UC63" s="504"/>
      <c r="UD63" s="504"/>
      <c r="UE63" s="504"/>
      <c r="UF63" s="504"/>
      <c r="UG63" s="504"/>
      <c r="UH63" s="504"/>
      <c r="UI63" s="504"/>
      <c r="UJ63" s="504"/>
      <c r="UK63" s="504"/>
      <c r="UL63" s="504"/>
      <c r="UM63" s="504"/>
      <c r="UN63" s="504"/>
      <c r="UO63" s="504"/>
      <c r="UP63" s="504"/>
      <c r="UQ63" s="504"/>
      <c r="UR63" s="504"/>
      <c r="US63" s="504"/>
      <c r="UT63" s="504"/>
      <c r="UU63" s="504"/>
      <c r="UV63" s="504"/>
      <c r="UW63" s="504"/>
      <c r="UX63" s="504"/>
      <c r="UY63" s="504"/>
      <c r="UZ63" s="504"/>
      <c r="VA63" s="504"/>
      <c r="VB63" s="504"/>
      <c r="VC63" s="504"/>
      <c r="VD63" s="504"/>
      <c r="VE63" s="504"/>
      <c r="VF63" s="504"/>
      <c r="VG63" s="504"/>
      <c r="VH63" s="504"/>
      <c r="VI63" s="504"/>
      <c r="VJ63" s="504"/>
      <c r="VK63" s="504"/>
      <c r="VL63" s="504"/>
      <c r="VM63" s="504"/>
      <c r="VN63" s="504"/>
      <c r="VO63" s="504"/>
      <c r="VP63" s="504"/>
      <c r="VQ63" s="504"/>
      <c r="VR63" s="504"/>
      <c r="VS63" s="504"/>
      <c r="VT63" s="504"/>
      <c r="VU63" s="504"/>
      <c r="VV63" s="504"/>
      <c r="VW63" s="504"/>
      <c r="VX63" s="504"/>
      <c r="VY63" s="504"/>
      <c r="VZ63" s="504"/>
      <c r="WA63" s="504"/>
      <c r="WB63" s="504"/>
      <c r="WC63" s="504"/>
      <c r="WD63" s="504"/>
      <c r="WE63" s="504"/>
      <c r="WF63" s="504"/>
      <c r="WG63" s="504"/>
      <c r="WH63" s="504"/>
      <c r="WI63" s="504"/>
      <c r="WJ63" s="504"/>
      <c r="WK63" s="504"/>
      <c r="WL63" s="504"/>
      <c r="WM63" s="504"/>
      <c r="WN63" s="504"/>
      <c r="WO63" s="504"/>
      <c r="WP63" s="504"/>
      <c r="WQ63" s="504"/>
      <c r="WR63" s="504"/>
      <c r="WS63" s="504"/>
      <c r="WT63" s="504"/>
      <c r="WU63" s="504"/>
      <c r="WV63" s="504"/>
      <c r="WW63" s="504"/>
      <c r="WX63" s="504"/>
      <c r="WY63" s="504"/>
      <c r="WZ63" s="504"/>
      <c r="XA63" s="504"/>
      <c r="XB63" s="504"/>
      <c r="XC63" s="504"/>
      <c r="XD63" s="504"/>
      <c r="XE63" s="504"/>
      <c r="XF63" s="504"/>
      <c r="XG63" s="504"/>
      <c r="XH63" s="504"/>
      <c r="XI63" s="504"/>
      <c r="XJ63" s="504"/>
      <c r="XK63" s="504"/>
      <c r="XL63" s="504"/>
      <c r="XM63" s="504"/>
      <c r="XN63" s="504"/>
      <c r="XO63" s="504"/>
      <c r="XP63" s="504"/>
      <c r="XQ63" s="504"/>
      <c r="XR63" s="504"/>
      <c r="XS63" s="504"/>
      <c r="XT63" s="504"/>
      <c r="XU63" s="504"/>
      <c r="XV63" s="504"/>
      <c r="XW63" s="504"/>
      <c r="XX63" s="504"/>
      <c r="XY63" s="504"/>
      <c r="XZ63" s="504"/>
      <c r="YA63" s="504"/>
      <c r="YB63" s="504"/>
      <c r="YC63" s="504"/>
      <c r="YD63" s="504"/>
      <c r="YE63" s="504"/>
      <c r="YF63" s="504"/>
      <c r="YG63" s="504"/>
      <c r="YH63" s="504"/>
      <c r="YI63" s="504"/>
      <c r="YJ63" s="504"/>
      <c r="YK63" s="504"/>
      <c r="YL63" s="504"/>
      <c r="YM63" s="504"/>
      <c r="YN63" s="504"/>
      <c r="YO63" s="504"/>
      <c r="YP63" s="504"/>
      <c r="YQ63" s="504"/>
      <c r="YR63" s="504"/>
      <c r="YS63" s="504"/>
      <c r="YT63" s="504"/>
      <c r="YU63" s="504"/>
      <c r="YV63" s="504"/>
      <c r="YW63" s="504"/>
      <c r="YX63" s="504"/>
      <c r="YY63" s="504"/>
      <c r="YZ63" s="504"/>
      <c r="ZA63" s="504"/>
      <c r="ZB63" s="504"/>
      <c r="ZC63" s="504"/>
      <c r="ZD63" s="504"/>
      <c r="ZE63" s="504"/>
      <c r="ZF63" s="504"/>
      <c r="ZG63" s="504"/>
      <c r="ZH63" s="504"/>
      <c r="ZI63" s="504"/>
      <c r="ZJ63" s="504"/>
      <c r="ZK63" s="504"/>
      <c r="ZL63" s="504"/>
      <c r="ZM63" s="504"/>
      <c r="ZN63" s="504"/>
      <c r="ZO63" s="504"/>
      <c r="ZP63" s="504"/>
      <c r="ZQ63" s="504"/>
      <c r="ZR63" s="504"/>
      <c r="ZS63" s="504"/>
      <c r="ZT63" s="504"/>
      <c r="ZU63" s="504"/>
      <c r="ZV63" s="504"/>
      <c r="ZW63" s="504"/>
      <c r="ZX63" s="504"/>
      <c r="ZY63" s="504"/>
      <c r="ZZ63" s="504"/>
      <c r="AAA63" s="504"/>
      <c r="AAB63" s="504"/>
      <c r="AAC63" s="504"/>
      <c r="AAD63" s="504"/>
      <c r="AAE63" s="504"/>
      <c r="AAF63" s="504"/>
      <c r="AAG63" s="504"/>
      <c r="AAH63" s="504"/>
      <c r="AAI63" s="504"/>
      <c r="AAJ63" s="504"/>
      <c r="AAK63" s="504"/>
      <c r="AAL63" s="504"/>
      <c r="AAM63" s="504"/>
      <c r="AAN63" s="504"/>
      <c r="AAO63" s="504"/>
      <c r="AAP63" s="504"/>
      <c r="AAQ63" s="504"/>
      <c r="AAR63" s="504"/>
      <c r="AAS63" s="504"/>
      <c r="AAT63" s="504"/>
      <c r="AAU63" s="504"/>
      <c r="AAV63" s="504"/>
      <c r="AAW63" s="504"/>
      <c r="AAX63" s="504"/>
      <c r="AAY63" s="504"/>
      <c r="AAZ63" s="504"/>
      <c r="ABA63" s="504"/>
      <c r="ABB63" s="504"/>
      <c r="ABC63" s="504"/>
      <c r="ABD63" s="504"/>
      <c r="ABE63" s="504"/>
      <c r="ABF63" s="504"/>
      <c r="ABG63" s="504"/>
      <c r="ABH63" s="504"/>
      <c r="ABI63" s="504"/>
      <c r="ABJ63" s="504"/>
      <c r="ABK63" s="504"/>
      <c r="ABL63" s="504"/>
      <c r="ABM63" s="504"/>
      <c r="ABN63" s="504"/>
      <c r="ABO63" s="504"/>
      <c r="ABP63" s="504"/>
      <c r="ABQ63" s="504"/>
      <c r="ABR63" s="504"/>
      <c r="ABS63" s="504"/>
      <c r="ABT63" s="504"/>
      <c r="ABU63" s="504"/>
      <c r="ABV63" s="504"/>
      <c r="ABW63" s="504"/>
      <c r="ABX63" s="504"/>
      <c r="ABY63" s="504"/>
      <c r="ABZ63" s="504"/>
      <c r="ACA63" s="504"/>
      <c r="ACB63" s="504"/>
      <c r="ACC63" s="504"/>
      <c r="ACD63" s="504"/>
      <c r="ACE63" s="504"/>
      <c r="ACF63" s="504"/>
      <c r="ACG63" s="504"/>
      <c r="ACH63" s="504"/>
      <c r="ACI63" s="504"/>
      <c r="ACJ63" s="504"/>
      <c r="ACK63" s="504"/>
      <c r="ACL63" s="504"/>
      <c r="ACM63" s="504"/>
      <c r="ACN63" s="504"/>
      <c r="ACO63" s="504"/>
      <c r="ACP63" s="504"/>
      <c r="ACQ63" s="504"/>
      <c r="ACR63" s="504"/>
      <c r="ACS63" s="504"/>
      <c r="ACT63" s="504"/>
      <c r="ACU63" s="504"/>
      <c r="ACV63" s="504"/>
      <c r="ACW63" s="504"/>
      <c r="ACX63" s="504"/>
      <c r="ACY63" s="504"/>
      <c r="ACZ63" s="504"/>
      <c r="ADA63" s="504"/>
      <c r="ADB63" s="504"/>
      <c r="ADC63" s="504"/>
      <c r="ADD63" s="504"/>
      <c r="ADE63" s="504"/>
      <c r="ADF63" s="504"/>
      <c r="ADG63" s="504"/>
      <c r="ADH63" s="504"/>
      <c r="ADI63" s="504"/>
      <c r="ADJ63" s="504"/>
      <c r="ADK63" s="504"/>
      <c r="ADL63" s="504"/>
      <c r="ADM63" s="504"/>
      <c r="ADN63" s="504"/>
      <c r="ADO63" s="504"/>
      <c r="ADP63" s="504"/>
      <c r="ADQ63" s="504"/>
      <c r="ADR63" s="504"/>
      <c r="ADS63" s="504"/>
      <c r="ADT63" s="504"/>
      <c r="ADU63" s="504"/>
      <c r="ADV63" s="504"/>
      <c r="ADW63" s="504"/>
      <c r="ADX63" s="504"/>
      <c r="ADY63" s="504"/>
      <c r="ADZ63" s="504"/>
      <c r="AEA63" s="504"/>
      <c r="AEB63" s="504"/>
      <c r="AEC63" s="504"/>
      <c r="AED63" s="504"/>
      <c r="AEE63" s="504"/>
      <c r="AEF63" s="504"/>
      <c r="AEG63" s="504"/>
      <c r="AEH63" s="504"/>
      <c r="AEI63" s="504"/>
      <c r="AEJ63" s="504"/>
      <c r="AEK63" s="504"/>
      <c r="AEL63" s="504"/>
      <c r="AEM63" s="504"/>
      <c r="AEN63" s="504"/>
      <c r="AEO63" s="504"/>
      <c r="AEP63" s="504"/>
      <c r="AEQ63" s="504"/>
      <c r="AER63" s="504"/>
      <c r="AES63" s="504"/>
      <c r="AET63" s="504"/>
      <c r="AEU63" s="504"/>
      <c r="AEV63" s="504"/>
      <c r="AEW63" s="504"/>
      <c r="AEX63" s="504"/>
      <c r="AEY63" s="504"/>
      <c r="AEZ63" s="504"/>
      <c r="AFA63" s="504"/>
      <c r="AFB63" s="504"/>
      <c r="AFC63" s="504"/>
      <c r="AFD63" s="504"/>
      <c r="AFE63" s="504"/>
      <c r="AFF63" s="504"/>
      <c r="AFG63" s="504"/>
      <c r="AFH63" s="504"/>
      <c r="AFI63" s="504"/>
      <c r="AFJ63" s="504"/>
      <c r="AFK63" s="504"/>
      <c r="AFL63" s="504"/>
      <c r="AFM63" s="504"/>
      <c r="AFN63" s="504"/>
      <c r="AFO63" s="504"/>
      <c r="AFP63" s="504"/>
      <c r="AFQ63" s="504"/>
      <c r="AFR63" s="504"/>
      <c r="AFS63" s="504"/>
      <c r="AFT63" s="504"/>
      <c r="AFU63" s="504"/>
      <c r="AFV63" s="504"/>
      <c r="AFW63" s="504"/>
      <c r="AFX63" s="504"/>
      <c r="AFY63" s="504"/>
      <c r="AFZ63" s="504"/>
      <c r="AGA63" s="504"/>
      <c r="AGB63" s="504"/>
      <c r="AGC63" s="504"/>
      <c r="AGD63" s="504"/>
      <c r="AGE63" s="504"/>
      <c r="AGF63" s="504"/>
      <c r="AGG63" s="504"/>
      <c r="AGH63" s="504"/>
      <c r="AGI63" s="504"/>
      <c r="AGJ63" s="504"/>
      <c r="AGK63" s="504"/>
      <c r="AGL63" s="504"/>
      <c r="AGM63" s="504"/>
      <c r="AGN63" s="504"/>
      <c r="AGO63" s="504"/>
      <c r="AGP63" s="504"/>
      <c r="AGQ63" s="504"/>
      <c r="AGR63" s="504"/>
      <c r="AGS63" s="504"/>
      <c r="AGT63" s="504"/>
      <c r="AGU63" s="504"/>
      <c r="AGV63" s="504"/>
      <c r="AGW63" s="504"/>
      <c r="AGX63" s="504"/>
      <c r="AGY63" s="504"/>
      <c r="AGZ63" s="504"/>
      <c r="AHA63" s="504"/>
      <c r="AHB63" s="504"/>
      <c r="AHC63" s="504"/>
      <c r="AHD63" s="504"/>
      <c r="AHE63" s="504"/>
      <c r="AHF63" s="504"/>
      <c r="AHG63" s="504"/>
      <c r="AHH63" s="504"/>
    </row>
    <row r="64" spans="1:892" s="509" customFormat="1" ht="31" hidden="1">
      <c r="A64" s="506"/>
      <c r="B64" s="494"/>
      <c r="C64" s="507"/>
      <c r="D64" s="731"/>
      <c r="E64" s="731"/>
      <c r="F64" s="731"/>
      <c r="G64" s="731"/>
      <c r="H64" s="731"/>
      <c r="I64" s="731"/>
      <c r="J64" s="731"/>
      <c r="K64" s="731"/>
      <c r="L64" s="731"/>
      <c r="M64" s="731"/>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508"/>
      <c r="IY64" s="508"/>
      <c r="IZ64" s="508"/>
      <c r="JA64" s="508"/>
      <c r="JB64" s="508"/>
      <c r="JC64" s="508"/>
      <c r="JD64" s="508"/>
      <c r="JE64" s="508"/>
      <c r="JF64" s="508"/>
      <c r="JG64" s="508"/>
      <c r="JH64" s="508"/>
      <c r="JI64" s="508"/>
      <c r="JJ64" s="508"/>
      <c r="JK64" s="508"/>
      <c r="JL64" s="508"/>
      <c r="JM64" s="508"/>
      <c r="JN64" s="508"/>
      <c r="JO64" s="508"/>
      <c r="JP64" s="508"/>
      <c r="JQ64" s="508"/>
      <c r="JR64" s="508"/>
      <c r="JS64" s="508"/>
      <c r="JT64" s="508"/>
      <c r="JU64" s="508"/>
      <c r="JV64" s="508"/>
      <c r="JW64" s="508"/>
      <c r="JX64" s="508"/>
      <c r="JY64" s="508"/>
      <c r="JZ64" s="508"/>
      <c r="KA64" s="508"/>
      <c r="KB64" s="508"/>
      <c r="KC64" s="508"/>
      <c r="KD64" s="508"/>
      <c r="KE64" s="508"/>
      <c r="KF64" s="508"/>
      <c r="KG64" s="508"/>
      <c r="KH64" s="508"/>
      <c r="KI64" s="508"/>
      <c r="KJ64" s="508"/>
      <c r="KK64" s="508"/>
      <c r="KL64" s="508"/>
      <c r="KM64" s="508"/>
      <c r="KN64" s="508"/>
      <c r="KO64" s="508"/>
      <c r="KP64" s="508"/>
      <c r="KQ64" s="508"/>
      <c r="KR64" s="508"/>
      <c r="KS64" s="508"/>
      <c r="KT64" s="508"/>
      <c r="KU64" s="508"/>
      <c r="KV64" s="508"/>
      <c r="KW64" s="508"/>
      <c r="KX64" s="508"/>
      <c r="KY64" s="508"/>
      <c r="KZ64" s="508"/>
      <c r="LA64" s="508"/>
      <c r="LB64" s="508"/>
      <c r="LC64" s="508"/>
      <c r="LD64" s="508"/>
      <c r="LE64" s="508"/>
      <c r="LF64" s="508"/>
      <c r="LG64" s="508"/>
      <c r="LH64" s="508"/>
      <c r="LI64" s="508"/>
      <c r="LJ64" s="508"/>
      <c r="LK64" s="508"/>
      <c r="LL64" s="508"/>
      <c r="LM64" s="508"/>
      <c r="LN64" s="508"/>
      <c r="LO64" s="508"/>
      <c r="LP64" s="508"/>
      <c r="LQ64" s="508"/>
      <c r="LR64" s="508"/>
      <c r="LS64" s="508"/>
      <c r="LT64" s="508"/>
      <c r="LU64" s="508"/>
      <c r="LV64" s="508"/>
      <c r="LW64" s="508"/>
      <c r="LX64" s="508"/>
      <c r="LY64" s="508"/>
      <c r="LZ64" s="508"/>
      <c r="MA64" s="508"/>
      <c r="MB64" s="508"/>
      <c r="MC64" s="508"/>
      <c r="MD64" s="508"/>
      <c r="ME64" s="508"/>
      <c r="MF64" s="508"/>
      <c r="MG64" s="508"/>
      <c r="MH64" s="508"/>
      <c r="MI64" s="508"/>
      <c r="MJ64" s="508"/>
      <c r="MK64" s="508"/>
      <c r="ML64" s="508"/>
      <c r="MM64" s="508"/>
      <c r="MN64" s="508"/>
      <c r="MO64" s="508"/>
      <c r="MP64" s="508"/>
      <c r="MQ64" s="508"/>
      <c r="MR64" s="508"/>
      <c r="MS64" s="508"/>
      <c r="MT64" s="508"/>
      <c r="MU64" s="508"/>
      <c r="MV64" s="508"/>
      <c r="MW64" s="508"/>
      <c r="MX64" s="508"/>
      <c r="MY64" s="508"/>
      <c r="MZ64" s="508"/>
      <c r="NA64" s="508"/>
      <c r="NB64" s="508"/>
      <c r="NC64" s="508"/>
      <c r="ND64" s="508"/>
      <c r="NE64" s="508"/>
      <c r="NF64" s="508"/>
      <c r="NG64" s="508"/>
      <c r="NH64" s="508"/>
      <c r="NI64" s="508"/>
      <c r="NJ64" s="508"/>
      <c r="NK64" s="508"/>
      <c r="NL64" s="508"/>
      <c r="NM64" s="508"/>
      <c r="NN64" s="508"/>
      <c r="NO64" s="508"/>
      <c r="NP64" s="508"/>
      <c r="NQ64" s="508"/>
      <c r="NR64" s="508"/>
      <c r="NS64" s="508"/>
      <c r="NT64" s="508"/>
      <c r="NU64" s="508"/>
      <c r="NV64" s="508"/>
      <c r="NW64" s="508"/>
      <c r="NX64" s="508"/>
      <c r="NY64" s="508"/>
      <c r="NZ64" s="508"/>
      <c r="OA64" s="508"/>
      <c r="OB64" s="508"/>
      <c r="OC64" s="508"/>
      <c r="OD64" s="508"/>
      <c r="OE64" s="508"/>
      <c r="OF64" s="508"/>
      <c r="OG64" s="508"/>
      <c r="OH64" s="508"/>
      <c r="OI64" s="508"/>
      <c r="OJ64" s="508"/>
      <c r="OK64" s="508"/>
      <c r="OL64" s="508"/>
      <c r="OM64" s="508"/>
      <c r="ON64" s="508"/>
      <c r="OO64" s="508"/>
      <c r="OP64" s="508"/>
      <c r="OQ64" s="508"/>
      <c r="OR64" s="508"/>
      <c r="OS64" s="508"/>
      <c r="OT64" s="508"/>
      <c r="OU64" s="508"/>
      <c r="OV64" s="508"/>
      <c r="OW64" s="508"/>
      <c r="OX64" s="508"/>
      <c r="OY64" s="508"/>
      <c r="OZ64" s="508"/>
      <c r="PA64" s="508"/>
      <c r="PB64" s="508"/>
      <c r="PC64" s="508"/>
      <c r="PD64" s="508"/>
      <c r="PE64" s="508"/>
      <c r="PF64" s="508"/>
      <c r="PG64" s="508"/>
      <c r="PH64" s="508"/>
      <c r="PI64" s="508"/>
      <c r="PJ64" s="508"/>
      <c r="PK64" s="508"/>
      <c r="PL64" s="508"/>
      <c r="PM64" s="508"/>
      <c r="PN64" s="508"/>
      <c r="PO64" s="508"/>
      <c r="PP64" s="508"/>
      <c r="PQ64" s="508"/>
      <c r="PR64" s="508"/>
      <c r="PS64" s="508"/>
      <c r="PT64" s="508"/>
      <c r="PU64" s="508"/>
      <c r="PV64" s="508"/>
      <c r="PW64" s="508"/>
      <c r="PX64" s="508"/>
      <c r="PY64" s="508"/>
      <c r="PZ64" s="508"/>
      <c r="QA64" s="508"/>
      <c r="QB64" s="508"/>
      <c r="QC64" s="508"/>
      <c r="QD64" s="508"/>
      <c r="QE64" s="508"/>
      <c r="QF64" s="508"/>
      <c r="QG64" s="508"/>
      <c r="QH64" s="508"/>
      <c r="QI64" s="508"/>
      <c r="QJ64" s="508"/>
      <c r="QK64" s="508"/>
      <c r="QL64" s="508"/>
      <c r="QM64" s="508"/>
      <c r="QN64" s="508"/>
      <c r="QO64" s="508"/>
      <c r="QP64" s="508"/>
      <c r="QQ64" s="508"/>
      <c r="QR64" s="508"/>
      <c r="QS64" s="508"/>
      <c r="QT64" s="508"/>
      <c r="QU64" s="508"/>
      <c r="QV64" s="508"/>
      <c r="QW64" s="508"/>
      <c r="QX64" s="508"/>
      <c r="QY64" s="508"/>
      <c r="QZ64" s="508"/>
      <c r="RA64" s="508"/>
      <c r="RB64" s="508"/>
      <c r="RC64" s="508"/>
      <c r="RD64" s="508"/>
      <c r="RE64" s="508"/>
      <c r="RF64" s="508"/>
      <c r="RG64" s="508"/>
      <c r="RH64" s="508"/>
      <c r="RI64" s="508"/>
      <c r="RJ64" s="508"/>
      <c r="RK64" s="508"/>
      <c r="RL64" s="508"/>
      <c r="RM64" s="508"/>
      <c r="RN64" s="508"/>
      <c r="RO64" s="508"/>
      <c r="RP64" s="508"/>
      <c r="RQ64" s="508"/>
      <c r="RR64" s="508"/>
      <c r="RS64" s="508"/>
      <c r="RT64" s="508"/>
      <c r="RU64" s="508"/>
      <c r="RV64" s="508"/>
      <c r="RW64" s="508"/>
      <c r="RX64" s="508"/>
      <c r="RY64" s="508"/>
      <c r="RZ64" s="508"/>
      <c r="SA64" s="508"/>
      <c r="SB64" s="508"/>
      <c r="SC64" s="508"/>
      <c r="SD64" s="508"/>
      <c r="SE64" s="508"/>
      <c r="SF64" s="508"/>
      <c r="SG64" s="508"/>
      <c r="SH64" s="508"/>
      <c r="SI64" s="508"/>
      <c r="SJ64" s="508"/>
      <c r="SK64" s="508"/>
      <c r="SL64" s="508"/>
      <c r="SM64" s="508"/>
      <c r="SN64" s="508"/>
      <c r="SO64" s="508"/>
      <c r="SP64" s="508"/>
      <c r="SQ64" s="508"/>
      <c r="SR64" s="508"/>
      <c r="SS64" s="508"/>
      <c r="ST64" s="508"/>
      <c r="SU64" s="508"/>
      <c r="SV64" s="508"/>
      <c r="SW64" s="508"/>
      <c r="SX64" s="508"/>
      <c r="SY64" s="508"/>
      <c r="SZ64" s="508"/>
      <c r="TA64" s="508"/>
      <c r="TB64" s="508"/>
      <c r="TC64" s="508"/>
      <c r="TD64" s="508"/>
      <c r="TE64" s="508"/>
      <c r="TF64" s="508"/>
      <c r="TG64" s="508"/>
      <c r="TH64" s="508"/>
      <c r="TI64" s="508"/>
      <c r="TJ64" s="508"/>
      <c r="TK64" s="508"/>
      <c r="TL64" s="508"/>
      <c r="TM64" s="508"/>
      <c r="TN64" s="508"/>
      <c r="TO64" s="508"/>
      <c r="TP64" s="508"/>
      <c r="TQ64" s="508"/>
      <c r="TR64" s="508"/>
      <c r="TS64" s="508"/>
      <c r="TT64" s="508"/>
      <c r="TU64" s="508"/>
      <c r="TV64" s="508"/>
      <c r="TW64" s="508"/>
      <c r="TX64" s="508"/>
      <c r="TY64" s="508"/>
      <c r="TZ64" s="508"/>
      <c r="UA64" s="508"/>
      <c r="UB64" s="508"/>
      <c r="UC64" s="508"/>
      <c r="UD64" s="508"/>
      <c r="UE64" s="508"/>
      <c r="UF64" s="508"/>
      <c r="UG64" s="508"/>
      <c r="UH64" s="508"/>
      <c r="UI64" s="508"/>
      <c r="UJ64" s="508"/>
      <c r="UK64" s="508"/>
      <c r="UL64" s="508"/>
      <c r="UM64" s="508"/>
      <c r="UN64" s="508"/>
      <c r="UO64" s="508"/>
      <c r="UP64" s="508"/>
      <c r="UQ64" s="508"/>
      <c r="UR64" s="508"/>
      <c r="US64" s="508"/>
      <c r="UT64" s="508"/>
      <c r="UU64" s="508"/>
      <c r="UV64" s="508"/>
      <c r="UW64" s="508"/>
      <c r="UX64" s="508"/>
      <c r="UY64" s="508"/>
      <c r="UZ64" s="508"/>
      <c r="VA64" s="508"/>
      <c r="VB64" s="508"/>
      <c r="VC64" s="508"/>
      <c r="VD64" s="508"/>
      <c r="VE64" s="508"/>
      <c r="VF64" s="508"/>
      <c r="VG64" s="508"/>
      <c r="VH64" s="508"/>
      <c r="VI64" s="508"/>
      <c r="VJ64" s="508"/>
      <c r="VK64" s="508"/>
      <c r="VL64" s="508"/>
      <c r="VM64" s="508"/>
      <c r="VN64" s="508"/>
      <c r="VO64" s="508"/>
      <c r="VP64" s="508"/>
      <c r="VQ64" s="508"/>
      <c r="VR64" s="508"/>
      <c r="VS64" s="508"/>
      <c r="VT64" s="508"/>
      <c r="VU64" s="508"/>
      <c r="VV64" s="508"/>
      <c r="VW64" s="508"/>
      <c r="VX64" s="508"/>
      <c r="VY64" s="508"/>
      <c r="VZ64" s="508"/>
      <c r="WA64" s="508"/>
      <c r="WB64" s="508"/>
      <c r="WC64" s="508"/>
      <c r="WD64" s="508"/>
      <c r="WE64" s="508"/>
      <c r="WF64" s="508"/>
      <c r="WG64" s="508"/>
      <c r="WH64" s="508"/>
      <c r="WI64" s="508"/>
      <c r="WJ64" s="508"/>
      <c r="WK64" s="508"/>
      <c r="WL64" s="508"/>
      <c r="WM64" s="508"/>
      <c r="WN64" s="508"/>
      <c r="WO64" s="508"/>
      <c r="WP64" s="508"/>
      <c r="WQ64" s="508"/>
      <c r="WR64" s="508"/>
      <c r="WS64" s="508"/>
      <c r="WT64" s="508"/>
      <c r="WU64" s="508"/>
      <c r="WV64" s="508"/>
      <c r="WW64" s="508"/>
      <c r="WX64" s="508"/>
      <c r="WY64" s="508"/>
      <c r="WZ64" s="508"/>
      <c r="XA64" s="508"/>
      <c r="XB64" s="508"/>
      <c r="XC64" s="508"/>
      <c r="XD64" s="508"/>
      <c r="XE64" s="508"/>
      <c r="XF64" s="508"/>
      <c r="XG64" s="508"/>
      <c r="XH64" s="508"/>
      <c r="XI64" s="508"/>
      <c r="XJ64" s="508"/>
      <c r="XK64" s="508"/>
      <c r="XL64" s="508"/>
      <c r="XM64" s="508"/>
      <c r="XN64" s="508"/>
      <c r="XO64" s="508"/>
      <c r="XP64" s="508"/>
      <c r="XQ64" s="508"/>
      <c r="XR64" s="508"/>
      <c r="XS64" s="508"/>
      <c r="XT64" s="508"/>
      <c r="XU64" s="508"/>
      <c r="XV64" s="508"/>
      <c r="XW64" s="508"/>
      <c r="XX64" s="508"/>
      <c r="XY64" s="508"/>
      <c r="XZ64" s="508"/>
      <c r="YA64" s="508"/>
      <c r="YB64" s="508"/>
      <c r="YC64" s="508"/>
      <c r="YD64" s="508"/>
      <c r="YE64" s="508"/>
      <c r="YF64" s="508"/>
      <c r="YG64" s="508"/>
      <c r="YH64" s="508"/>
      <c r="YI64" s="508"/>
      <c r="YJ64" s="508"/>
      <c r="YK64" s="508"/>
      <c r="YL64" s="508"/>
      <c r="YM64" s="508"/>
      <c r="YN64" s="508"/>
      <c r="YO64" s="508"/>
      <c r="YP64" s="508"/>
      <c r="YQ64" s="508"/>
      <c r="YR64" s="508"/>
      <c r="YS64" s="508"/>
      <c r="YT64" s="508"/>
      <c r="YU64" s="508"/>
      <c r="YV64" s="508"/>
      <c r="YW64" s="508"/>
      <c r="YX64" s="508"/>
      <c r="YY64" s="508"/>
      <c r="YZ64" s="508"/>
      <c r="ZA64" s="508"/>
      <c r="ZB64" s="508"/>
      <c r="ZC64" s="508"/>
      <c r="ZD64" s="508"/>
      <c r="ZE64" s="508"/>
      <c r="ZF64" s="508"/>
      <c r="ZG64" s="508"/>
      <c r="ZH64" s="508"/>
      <c r="ZI64" s="508"/>
      <c r="ZJ64" s="508"/>
      <c r="ZK64" s="508"/>
      <c r="ZL64" s="508"/>
      <c r="ZM64" s="508"/>
      <c r="ZN64" s="508"/>
      <c r="ZO64" s="508"/>
      <c r="ZP64" s="508"/>
      <c r="ZQ64" s="508"/>
      <c r="ZR64" s="508"/>
      <c r="ZS64" s="508"/>
      <c r="ZT64" s="508"/>
      <c r="ZU64" s="508"/>
      <c r="ZV64" s="508"/>
      <c r="ZW64" s="508"/>
      <c r="ZX64" s="508"/>
      <c r="ZY64" s="508"/>
      <c r="ZZ64" s="508"/>
      <c r="AAA64" s="508"/>
      <c r="AAB64" s="508"/>
      <c r="AAC64" s="508"/>
      <c r="AAD64" s="508"/>
      <c r="AAE64" s="508"/>
      <c r="AAF64" s="508"/>
      <c r="AAG64" s="508"/>
      <c r="AAH64" s="508"/>
      <c r="AAI64" s="508"/>
      <c r="AAJ64" s="508"/>
      <c r="AAK64" s="508"/>
      <c r="AAL64" s="508"/>
      <c r="AAM64" s="508"/>
      <c r="AAN64" s="508"/>
      <c r="AAO64" s="508"/>
      <c r="AAP64" s="508"/>
      <c r="AAQ64" s="508"/>
      <c r="AAR64" s="508"/>
      <c r="AAS64" s="508"/>
      <c r="AAT64" s="508"/>
      <c r="AAU64" s="508"/>
      <c r="AAV64" s="508"/>
      <c r="AAW64" s="508"/>
      <c r="AAX64" s="508"/>
      <c r="AAY64" s="508"/>
      <c r="AAZ64" s="508"/>
      <c r="ABA64" s="508"/>
      <c r="ABB64" s="508"/>
      <c r="ABC64" s="508"/>
      <c r="ABD64" s="508"/>
      <c r="ABE64" s="508"/>
      <c r="ABF64" s="508"/>
      <c r="ABG64" s="508"/>
      <c r="ABH64" s="508"/>
      <c r="ABI64" s="508"/>
      <c r="ABJ64" s="508"/>
      <c r="ABK64" s="508"/>
      <c r="ABL64" s="508"/>
      <c r="ABM64" s="508"/>
      <c r="ABN64" s="508"/>
      <c r="ABO64" s="508"/>
      <c r="ABP64" s="508"/>
      <c r="ABQ64" s="508"/>
      <c r="ABR64" s="508"/>
      <c r="ABS64" s="508"/>
      <c r="ABT64" s="508"/>
      <c r="ABU64" s="508"/>
      <c r="ABV64" s="508"/>
      <c r="ABW64" s="508"/>
      <c r="ABX64" s="508"/>
      <c r="ABY64" s="508"/>
      <c r="ABZ64" s="508"/>
      <c r="ACA64" s="508"/>
      <c r="ACB64" s="508"/>
      <c r="ACC64" s="508"/>
      <c r="ACD64" s="508"/>
      <c r="ACE64" s="508"/>
      <c r="ACF64" s="508"/>
      <c r="ACG64" s="508"/>
      <c r="ACH64" s="508"/>
      <c r="ACI64" s="508"/>
      <c r="ACJ64" s="508"/>
      <c r="ACK64" s="508"/>
      <c r="ACL64" s="508"/>
      <c r="ACM64" s="508"/>
      <c r="ACN64" s="508"/>
      <c r="ACO64" s="508"/>
      <c r="ACP64" s="508"/>
      <c r="ACQ64" s="508"/>
      <c r="ACR64" s="508"/>
      <c r="ACS64" s="508"/>
      <c r="ACT64" s="508"/>
      <c r="ACU64" s="508"/>
      <c r="ACV64" s="508"/>
      <c r="ACW64" s="508"/>
      <c r="ACX64" s="508"/>
      <c r="ACY64" s="508"/>
      <c r="ACZ64" s="508"/>
      <c r="ADA64" s="508"/>
      <c r="ADB64" s="508"/>
      <c r="ADC64" s="508"/>
      <c r="ADD64" s="508"/>
      <c r="ADE64" s="508"/>
      <c r="ADF64" s="508"/>
      <c r="ADG64" s="508"/>
      <c r="ADH64" s="508"/>
      <c r="ADI64" s="508"/>
      <c r="ADJ64" s="508"/>
      <c r="ADK64" s="508"/>
      <c r="ADL64" s="508"/>
      <c r="ADM64" s="508"/>
      <c r="ADN64" s="508"/>
      <c r="ADO64" s="508"/>
      <c r="ADP64" s="508"/>
      <c r="ADQ64" s="508"/>
      <c r="ADR64" s="508"/>
      <c r="ADS64" s="508"/>
      <c r="ADT64" s="508"/>
      <c r="ADU64" s="508"/>
      <c r="ADV64" s="508"/>
      <c r="ADW64" s="508"/>
      <c r="ADX64" s="508"/>
      <c r="ADY64" s="508"/>
      <c r="ADZ64" s="508"/>
      <c r="AEA64" s="508"/>
      <c r="AEB64" s="508"/>
      <c r="AEC64" s="508"/>
      <c r="AED64" s="508"/>
      <c r="AEE64" s="508"/>
      <c r="AEF64" s="508"/>
      <c r="AEG64" s="508"/>
      <c r="AEH64" s="508"/>
      <c r="AEI64" s="508"/>
      <c r="AEJ64" s="508"/>
      <c r="AEK64" s="508"/>
      <c r="AEL64" s="508"/>
      <c r="AEM64" s="508"/>
      <c r="AEN64" s="508"/>
      <c r="AEO64" s="508"/>
      <c r="AEP64" s="508"/>
      <c r="AEQ64" s="508"/>
      <c r="AER64" s="508"/>
      <c r="AES64" s="508"/>
      <c r="AET64" s="508"/>
      <c r="AEU64" s="508"/>
      <c r="AEV64" s="508"/>
      <c r="AEW64" s="508"/>
      <c r="AEX64" s="508"/>
      <c r="AEY64" s="508"/>
      <c r="AEZ64" s="508"/>
      <c r="AFA64" s="508"/>
      <c r="AFB64" s="508"/>
      <c r="AFC64" s="508"/>
      <c r="AFD64" s="508"/>
      <c r="AFE64" s="508"/>
      <c r="AFF64" s="508"/>
      <c r="AFG64" s="508"/>
      <c r="AFH64" s="508"/>
      <c r="AFI64" s="508"/>
      <c r="AFJ64" s="508"/>
      <c r="AFK64" s="508"/>
      <c r="AFL64" s="508"/>
      <c r="AFM64" s="508"/>
      <c r="AFN64" s="508"/>
      <c r="AFO64" s="508"/>
      <c r="AFP64" s="508"/>
      <c r="AFQ64" s="508"/>
      <c r="AFR64" s="508"/>
      <c r="AFS64" s="508"/>
      <c r="AFT64" s="508"/>
      <c r="AFU64" s="508"/>
      <c r="AFV64" s="508"/>
      <c r="AFW64" s="508"/>
      <c r="AFX64" s="508"/>
      <c r="AFY64" s="508"/>
      <c r="AFZ64" s="508"/>
      <c r="AGA64" s="508"/>
      <c r="AGB64" s="508"/>
      <c r="AGC64" s="508"/>
      <c r="AGD64" s="508"/>
      <c r="AGE64" s="508"/>
      <c r="AGF64" s="508"/>
      <c r="AGG64" s="508"/>
      <c r="AGH64" s="508"/>
      <c r="AGI64" s="508"/>
      <c r="AGJ64" s="508"/>
      <c r="AGK64" s="508"/>
      <c r="AGL64" s="508"/>
      <c r="AGM64" s="508"/>
      <c r="AGN64" s="508"/>
      <c r="AGO64" s="508"/>
      <c r="AGP64" s="508"/>
      <c r="AGQ64" s="508"/>
      <c r="AGR64" s="508"/>
      <c r="AGS64" s="508"/>
      <c r="AGT64" s="508"/>
      <c r="AGU64" s="508"/>
      <c r="AGV64" s="508"/>
      <c r="AGW64" s="508"/>
      <c r="AGX64" s="508"/>
      <c r="AGY64" s="508"/>
      <c r="AGZ64" s="508"/>
      <c r="AHA64" s="508"/>
      <c r="AHB64" s="508"/>
      <c r="AHC64" s="508"/>
      <c r="AHD64" s="508"/>
      <c r="AHE64" s="508"/>
      <c r="AHF64" s="508"/>
      <c r="AHG64" s="508"/>
      <c r="AHH64" s="508"/>
    </row>
    <row r="65" spans="1:892" s="513" customFormat="1" ht="31" hidden="1">
      <c r="A65" s="510"/>
      <c r="B65" s="494"/>
      <c r="C65" s="511"/>
      <c r="D65" s="732"/>
      <c r="E65" s="732"/>
      <c r="F65" s="732"/>
      <c r="G65" s="732"/>
      <c r="H65" s="732"/>
      <c r="I65" s="732"/>
      <c r="J65" s="732"/>
      <c r="K65" s="732"/>
      <c r="L65" s="732"/>
      <c r="M65" s="732"/>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512"/>
      <c r="IY65" s="512"/>
      <c r="IZ65" s="512"/>
      <c r="JA65" s="512"/>
      <c r="JB65" s="512"/>
      <c r="JC65" s="512"/>
      <c r="JD65" s="512"/>
      <c r="JE65" s="512"/>
      <c r="JF65" s="512"/>
      <c r="JG65" s="512"/>
      <c r="JH65" s="512"/>
      <c r="JI65" s="512"/>
      <c r="JJ65" s="512"/>
      <c r="JK65" s="512"/>
      <c r="JL65" s="512"/>
      <c r="JM65" s="512"/>
      <c r="JN65" s="512"/>
      <c r="JO65" s="512"/>
      <c r="JP65" s="512"/>
      <c r="JQ65" s="512"/>
      <c r="JR65" s="512"/>
      <c r="JS65" s="512"/>
      <c r="JT65" s="512"/>
      <c r="JU65" s="512"/>
      <c r="JV65" s="512"/>
      <c r="JW65" s="512"/>
      <c r="JX65" s="512"/>
      <c r="JY65" s="512"/>
      <c r="JZ65" s="512"/>
      <c r="KA65" s="512"/>
      <c r="KB65" s="512"/>
      <c r="KC65" s="512"/>
      <c r="KD65" s="512"/>
      <c r="KE65" s="512"/>
      <c r="KF65" s="512"/>
      <c r="KG65" s="512"/>
      <c r="KH65" s="512"/>
      <c r="KI65" s="512"/>
      <c r="KJ65" s="512"/>
      <c r="KK65" s="512"/>
      <c r="KL65" s="512"/>
      <c r="KM65" s="512"/>
      <c r="KN65" s="512"/>
      <c r="KO65" s="512"/>
      <c r="KP65" s="512"/>
      <c r="KQ65" s="512"/>
      <c r="KR65" s="512"/>
      <c r="KS65" s="512"/>
      <c r="KT65" s="512"/>
      <c r="KU65" s="512"/>
      <c r="KV65" s="512"/>
      <c r="KW65" s="512"/>
      <c r="KX65" s="512"/>
      <c r="KY65" s="512"/>
      <c r="KZ65" s="512"/>
      <c r="LA65" s="512"/>
      <c r="LB65" s="512"/>
      <c r="LC65" s="512"/>
      <c r="LD65" s="512"/>
      <c r="LE65" s="512"/>
      <c r="LF65" s="512"/>
      <c r="LG65" s="512"/>
      <c r="LH65" s="512"/>
      <c r="LI65" s="512"/>
      <c r="LJ65" s="512"/>
      <c r="LK65" s="512"/>
      <c r="LL65" s="512"/>
      <c r="LM65" s="512"/>
      <c r="LN65" s="512"/>
      <c r="LO65" s="512"/>
      <c r="LP65" s="512"/>
      <c r="LQ65" s="512"/>
      <c r="LR65" s="512"/>
      <c r="LS65" s="512"/>
      <c r="LT65" s="512"/>
      <c r="LU65" s="512"/>
      <c r="LV65" s="512"/>
      <c r="LW65" s="512"/>
      <c r="LX65" s="512"/>
      <c r="LY65" s="512"/>
      <c r="LZ65" s="512"/>
      <c r="MA65" s="512"/>
      <c r="MB65" s="512"/>
      <c r="MC65" s="512"/>
      <c r="MD65" s="512"/>
      <c r="ME65" s="512"/>
      <c r="MF65" s="512"/>
      <c r="MG65" s="512"/>
      <c r="MH65" s="512"/>
      <c r="MI65" s="512"/>
      <c r="MJ65" s="512"/>
      <c r="MK65" s="512"/>
      <c r="ML65" s="512"/>
      <c r="MM65" s="512"/>
      <c r="MN65" s="512"/>
      <c r="MO65" s="512"/>
      <c r="MP65" s="512"/>
      <c r="MQ65" s="512"/>
      <c r="MR65" s="512"/>
      <c r="MS65" s="512"/>
      <c r="MT65" s="512"/>
      <c r="MU65" s="512"/>
      <c r="MV65" s="512"/>
      <c r="MW65" s="512"/>
      <c r="MX65" s="512"/>
      <c r="MY65" s="512"/>
      <c r="MZ65" s="512"/>
      <c r="NA65" s="512"/>
      <c r="NB65" s="512"/>
      <c r="NC65" s="512"/>
      <c r="ND65" s="512"/>
      <c r="NE65" s="512"/>
      <c r="NF65" s="512"/>
      <c r="NG65" s="512"/>
      <c r="NH65" s="512"/>
      <c r="NI65" s="512"/>
      <c r="NJ65" s="512"/>
      <c r="NK65" s="512"/>
      <c r="NL65" s="512"/>
      <c r="NM65" s="512"/>
      <c r="NN65" s="512"/>
      <c r="NO65" s="512"/>
      <c r="NP65" s="512"/>
      <c r="NQ65" s="512"/>
      <c r="NR65" s="512"/>
      <c r="NS65" s="512"/>
      <c r="NT65" s="512"/>
      <c r="NU65" s="512"/>
      <c r="NV65" s="512"/>
      <c r="NW65" s="512"/>
      <c r="NX65" s="512"/>
      <c r="NY65" s="512"/>
      <c r="NZ65" s="512"/>
      <c r="OA65" s="512"/>
      <c r="OB65" s="512"/>
      <c r="OC65" s="512"/>
      <c r="OD65" s="512"/>
      <c r="OE65" s="512"/>
      <c r="OF65" s="512"/>
      <c r="OG65" s="512"/>
      <c r="OH65" s="512"/>
      <c r="OI65" s="512"/>
      <c r="OJ65" s="512"/>
      <c r="OK65" s="512"/>
      <c r="OL65" s="512"/>
      <c r="OM65" s="512"/>
      <c r="ON65" s="512"/>
      <c r="OO65" s="512"/>
      <c r="OP65" s="512"/>
      <c r="OQ65" s="512"/>
      <c r="OR65" s="512"/>
      <c r="OS65" s="512"/>
      <c r="OT65" s="512"/>
      <c r="OU65" s="512"/>
      <c r="OV65" s="512"/>
      <c r="OW65" s="512"/>
      <c r="OX65" s="512"/>
      <c r="OY65" s="512"/>
      <c r="OZ65" s="512"/>
      <c r="PA65" s="512"/>
      <c r="PB65" s="512"/>
      <c r="PC65" s="512"/>
      <c r="PD65" s="512"/>
      <c r="PE65" s="512"/>
      <c r="PF65" s="512"/>
      <c r="PG65" s="512"/>
      <c r="PH65" s="512"/>
      <c r="PI65" s="512"/>
      <c r="PJ65" s="512"/>
      <c r="PK65" s="512"/>
      <c r="PL65" s="512"/>
      <c r="PM65" s="512"/>
      <c r="PN65" s="512"/>
      <c r="PO65" s="512"/>
      <c r="PP65" s="512"/>
      <c r="PQ65" s="512"/>
      <c r="PR65" s="512"/>
      <c r="PS65" s="512"/>
      <c r="PT65" s="512"/>
      <c r="PU65" s="512"/>
      <c r="PV65" s="512"/>
      <c r="PW65" s="512"/>
      <c r="PX65" s="512"/>
      <c r="PY65" s="512"/>
      <c r="PZ65" s="512"/>
      <c r="QA65" s="512"/>
      <c r="QB65" s="512"/>
      <c r="QC65" s="512"/>
      <c r="QD65" s="512"/>
      <c r="QE65" s="512"/>
      <c r="QF65" s="512"/>
      <c r="QG65" s="512"/>
      <c r="QH65" s="512"/>
      <c r="QI65" s="512"/>
      <c r="QJ65" s="512"/>
      <c r="QK65" s="512"/>
      <c r="QL65" s="512"/>
      <c r="QM65" s="512"/>
      <c r="QN65" s="512"/>
      <c r="QO65" s="512"/>
      <c r="QP65" s="512"/>
      <c r="QQ65" s="512"/>
      <c r="QR65" s="512"/>
      <c r="QS65" s="512"/>
      <c r="QT65" s="512"/>
      <c r="QU65" s="512"/>
      <c r="QV65" s="512"/>
      <c r="QW65" s="512"/>
      <c r="QX65" s="512"/>
      <c r="QY65" s="512"/>
      <c r="QZ65" s="512"/>
      <c r="RA65" s="512"/>
      <c r="RB65" s="512"/>
      <c r="RC65" s="512"/>
      <c r="RD65" s="512"/>
      <c r="RE65" s="512"/>
      <c r="RF65" s="512"/>
      <c r="RG65" s="512"/>
      <c r="RH65" s="512"/>
      <c r="RI65" s="512"/>
      <c r="RJ65" s="512"/>
      <c r="RK65" s="512"/>
      <c r="RL65" s="512"/>
      <c r="RM65" s="512"/>
      <c r="RN65" s="512"/>
      <c r="RO65" s="512"/>
      <c r="RP65" s="512"/>
      <c r="RQ65" s="512"/>
      <c r="RR65" s="512"/>
      <c r="RS65" s="512"/>
      <c r="RT65" s="512"/>
      <c r="RU65" s="512"/>
      <c r="RV65" s="512"/>
      <c r="RW65" s="512"/>
      <c r="RX65" s="512"/>
      <c r="RY65" s="512"/>
      <c r="RZ65" s="512"/>
      <c r="SA65" s="512"/>
      <c r="SB65" s="512"/>
      <c r="SC65" s="512"/>
      <c r="SD65" s="512"/>
      <c r="SE65" s="512"/>
      <c r="SF65" s="512"/>
      <c r="SG65" s="512"/>
      <c r="SH65" s="512"/>
      <c r="SI65" s="512"/>
      <c r="SJ65" s="512"/>
      <c r="SK65" s="512"/>
      <c r="SL65" s="512"/>
      <c r="SM65" s="512"/>
      <c r="SN65" s="512"/>
      <c r="SO65" s="512"/>
      <c r="SP65" s="512"/>
      <c r="SQ65" s="512"/>
      <c r="SR65" s="512"/>
      <c r="SS65" s="512"/>
      <c r="ST65" s="512"/>
      <c r="SU65" s="512"/>
      <c r="SV65" s="512"/>
      <c r="SW65" s="512"/>
      <c r="SX65" s="512"/>
      <c r="SY65" s="512"/>
      <c r="SZ65" s="512"/>
      <c r="TA65" s="512"/>
      <c r="TB65" s="512"/>
      <c r="TC65" s="512"/>
      <c r="TD65" s="512"/>
      <c r="TE65" s="512"/>
      <c r="TF65" s="512"/>
      <c r="TG65" s="512"/>
      <c r="TH65" s="512"/>
      <c r="TI65" s="512"/>
      <c r="TJ65" s="512"/>
      <c r="TK65" s="512"/>
      <c r="TL65" s="512"/>
      <c r="TM65" s="512"/>
      <c r="TN65" s="512"/>
      <c r="TO65" s="512"/>
      <c r="TP65" s="512"/>
      <c r="TQ65" s="512"/>
      <c r="TR65" s="512"/>
      <c r="TS65" s="512"/>
      <c r="TT65" s="512"/>
      <c r="TU65" s="512"/>
      <c r="TV65" s="512"/>
      <c r="TW65" s="512"/>
      <c r="TX65" s="512"/>
      <c r="TY65" s="512"/>
      <c r="TZ65" s="512"/>
      <c r="UA65" s="512"/>
      <c r="UB65" s="512"/>
      <c r="UC65" s="512"/>
      <c r="UD65" s="512"/>
      <c r="UE65" s="512"/>
      <c r="UF65" s="512"/>
      <c r="UG65" s="512"/>
      <c r="UH65" s="512"/>
      <c r="UI65" s="512"/>
      <c r="UJ65" s="512"/>
      <c r="UK65" s="512"/>
      <c r="UL65" s="512"/>
      <c r="UM65" s="512"/>
      <c r="UN65" s="512"/>
      <c r="UO65" s="512"/>
      <c r="UP65" s="512"/>
      <c r="UQ65" s="512"/>
      <c r="UR65" s="512"/>
      <c r="US65" s="512"/>
      <c r="UT65" s="512"/>
      <c r="UU65" s="512"/>
      <c r="UV65" s="512"/>
      <c r="UW65" s="512"/>
      <c r="UX65" s="512"/>
      <c r="UY65" s="512"/>
      <c r="UZ65" s="512"/>
      <c r="VA65" s="512"/>
      <c r="VB65" s="512"/>
      <c r="VC65" s="512"/>
      <c r="VD65" s="512"/>
      <c r="VE65" s="512"/>
      <c r="VF65" s="512"/>
      <c r="VG65" s="512"/>
      <c r="VH65" s="512"/>
      <c r="VI65" s="512"/>
      <c r="VJ65" s="512"/>
      <c r="VK65" s="512"/>
      <c r="VL65" s="512"/>
      <c r="VM65" s="512"/>
      <c r="VN65" s="512"/>
      <c r="VO65" s="512"/>
      <c r="VP65" s="512"/>
      <c r="VQ65" s="512"/>
      <c r="VR65" s="512"/>
      <c r="VS65" s="512"/>
      <c r="VT65" s="512"/>
      <c r="VU65" s="512"/>
      <c r="VV65" s="512"/>
      <c r="VW65" s="512"/>
      <c r="VX65" s="512"/>
      <c r="VY65" s="512"/>
      <c r="VZ65" s="512"/>
      <c r="WA65" s="512"/>
      <c r="WB65" s="512"/>
      <c r="WC65" s="512"/>
      <c r="WD65" s="512"/>
      <c r="WE65" s="512"/>
      <c r="WF65" s="512"/>
      <c r="WG65" s="512"/>
      <c r="WH65" s="512"/>
      <c r="WI65" s="512"/>
      <c r="WJ65" s="512"/>
      <c r="WK65" s="512"/>
      <c r="WL65" s="512"/>
      <c r="WM65" s="512"/>
      <c r="WN65" s="512"/>
      <c r="WO65" s="512"/>
      <c r="WP65" s="512"/>
      <c r="WQ65" s="512"/>
      <c r="WR65" s="512"/>
      <c r="WS65" s="512"/>
      <c r="WT65" s="512"/>
      <c r="WU65" s="512"/>
      <c r="WV65" s="512"/>
      <c r="WW65" s="512"/>
      <c r="WX65" s="512"/>
      <c r="WY65" s="512"/>
      <c r="WZ65" s="512"/>
      <c r="XA65" s="512"/>
      <c r="XB65" s="512"/>
      <c r="XC65" s="512"/>
      <c r="XD65" s="512"/>
      <c r="XE65" s="512"/>
      <c r="XF65" s="512"/>
      <c r="XG65" s="512"/>
      <c r="XH65" s="512"/>
      <c r="XI65" s="512"/>
      <c r="XJ65" s="512"/>
      <c r="XK65" s="512"/>
      <c r="XL65" s="512"/>
      <c r="XM65" s="512"/>
      <c r="XN65" s="512"/>
      <c r="XO65" s="512"/>
      <c r="XP65" s="512"/>
      <c r="XQ65" s="512"/>
      <c r="XR65" s="512"/>
      <c r="XS65" s="512"/>
      <c r="XT65" s="512"/>
      <c r="XU65" s="512"/>
      <c r="XV65" s="512"/>
      <c r="XW65" s="512"/>
      <c r="XX65" s="512"/>
      <c r="XY65" s="512"/>
      <c r="XZ65" s="512"/>
      <c r="YA65" s="512"/>
      <c r="YB65" s="512"/>
      <c r="YC65" s="512"/>
      <c r="YD65" s="512"/>
      <c r="YE65" s="512"/>
      <c r="YF65" s="512"/>
      <c r="YG65" s="512"/>
      <c r="YH65" s="512"/>
      <c r="YI65" s="512"/>
      <c r="YJ65" s="512"/>
      <c r="YK65" s="512"/>
      <c r="YL65" s="512"/>
      <c r="YM65" s="512"/>
      <c r="YN65" s="512"/>
      <c r="YO65" s="512"/>
      <c r="YP65" s="512"/>
      <c r="YQ65" s="512"/>
      <c r="YR65" s="512"/>
      <c r="YS65" s="512"/>
      <c r="YT65" s="512"/>
      <c r="YU65" s="512"/>
      <c r="YV65" s="512"/>
      <c r="YW65" s="512"/>
      <c r="YX65" s="512"/>
      <c r="YY65" s="512"/>
      <c r="YZ65" s="512"/>
      <c r="ZA65" s="512"/>
      <c r="ZB65" s="512"/>
      <c r="ZC65" s="512"/>
      <c r="ZD65" s="512"/>
      <c r="ZE65" s="512"/>
      <c r="ZF65" s="512"/>
      <c r="ZG65" s="512"/>
      <c r="ZH65" s="512"/>
      <c r="ZI65" s="512"/>
      <c r="ZJ65" s="512"/>
      <c r="ZK65" s="512"/>
      <c r="ZL65" s="512"/>
      <c r="ZM65" s="512"/>
      <c r="ZN65" s="512"/>
      <c r="ZO65" s="512"/>
      <c r="ZP65" s="512"/>
      <c r="ZQ65" s="512"/>
      <c r="ZR65" s="512"/>
      <c r="ZS65" s="512"/>
      <c r="ZT65" s="512"/>
      <c r="ZU65" s="512"/>
      <c r="ZV65" s="512"/>
      <c r="ZW65" s="512"/>
      <c r="ZX65" s="512"/>
      <c r="ZY65" s="512"/>
      <c r="ZZ65" s="512"/>
      <c r="AAA65" s="512"/>
      <c r="AAB65" s="512"/>
      <c r="AAC65" s="512"/>
      <c r="AAD65" s="512"/>
      <c r="AAE65" s="512"/>
      <c r="AAF65" s="512"/>
      <c r="AAG65" s="512"/>
      <c r="AAH65" s="512"/>
      <c r="AAI65" s="512"/>
      <c r="AAJ65" s="512"/>
      <c r="AAK65" s="512"/>
      <c r="AAL65" s="512"/>
      <c r="AAM65" s="512"/>
      <c r="AAN65" s="512"/>
      <c r="AAO65" s="512"/>
      <c r="AAP65" s="512"/>
      <c r="AAQ65" s="512"/>
      <c r="AAR65" s="512"/>
      <c r="AAS65" s="512"/>
      <c r="AAT65" s="512"/>
      <c r="AAU65" s="512"/>
      <c r="AAV65" s="512"/>
      <c r="AAW65" s="512"/>
      <c r="AAX65" s="512"/>
      <c r="AAY65" s="512"/>
      <c r="AAZ65" s="512"/>
      <c r="ABA65" s="512"/>
      <c r="ABB65" s="512"/>
      <c r="ABC65" s="512"/>
      <c r="ABD65" s="512"/>
      <c r="ABE65" s="512"/>
      <c r="ABF65" s="512"/>
      <c r="ABG65" s="512"/>
      <c r="ABH65" s="512"/>
      <c r="ABI65" s="512"/>
      <c r="ABJ65" s="512"/>
      <c r="ABK65" s="512"/>
      <c r="ABL65" s="512"/>
      <c r="ABM65" s="512"/>
      <c r="ABN65" s="512"/>
      <c r="ABO65" s="512"/>
      <c r="ABP65" s="512"/>
      <c r="ABQ65" s="512"/>
      <c r="ABR65" s="512"/>
      <c r="ABS65" s="512"/>
      <c r="ABT65" s="512"/>
      <c r="ABU65" s="512"/>
      <c r="ABV65" s="512"/>
      <c r="ABW65" s="512"/>
      <c r="ABX65" s="512"/>
      <c r="ABY65" s="512"/>
      <c r="ABZ65" s="512"/>
      <c r="ACA65" s="512"/>
      <c r="ACB65" s="512"/>
      <c r="ACC65" s="512"/>
      <c r="ACD65" s="512"/>
      <c r="ACE65" s="512"/>
      <c r="ACF65" s="512"/>
      <c r="ACG65" s="512"/>
      <c r="ACH65" s="512"/>
      <c r="ACI65" s="512"/>
      <c r="ACJ65" s="512"/>
      <c r="ACK65" s="512"/>
      <c r="ACL65" s="512"/>
      <c r="ACM65" s="512"/>
      <c r="ACN65" s="512"/>
      <c r="ACO65" s="512"/>
      <c r="ACP65" s="512"/>
      <c r="ACQ65" s="512"/>
      <c r="ACR65" s="512"/>
      <c r="ACS65" s="512"/>
      <c r="ACT65" s="512"/>
      <c r="ACU65" s="512"/>
      <c r="ACV65" s="512"/>
      <c r="ACW65" s="512"/>
      <c r="ACX65" s="512"/>
      <c r="ACY65" s="512"/>
      <c r="ACZ65" s="512"/>
      <c r="ADA65" s="512"/>
      <c r="ADB65" s="512"/>
      <c r="ADC65" s="512"/>
      <c r="ADD65" s="512"/>
      <c r="ADE65" s="512"/>
      <c r="ADF65" s="512"/>
      <c r="ADG65" s="512"/>
      <c r="ADH65" s="512"/>
      <c r="ADI65" s="512"/>
      <c r="ADJ65" s="512"/>
      <c r="ADK65" s="512"/>
      <c r="ADL65" s="512"/>
      <c r="ADM65" s="512"/>
      <c r="ADN65" s="512"/>
      <c r="ADO65" s="512"/>
      <c r="ADP65" s="512"/>
      <c r="ADQ65" s="512"/>
      <c r="ADR65" s="512"/>
      <c r="ADS65" s="512"/>
      <c r="ADT65" s="512"/>
      <c r="ADU65" s="512"/>
      <c r="ADV65" s="512"/>
      <c r="ADW65" s="512"/>
      <c r="ADX65" s="512"/>
      <c r="ADY65" s="512"/>
      <c r="ADZ65" s="512"/>
      <c r="AEA65" s="512"/>
      <c r="AEB65" s="512"/>
      <c r="AEC65" s="512"/>
      <c r="AED65" s="512"/>
      <c r="AEE65" s="512"/>
      <c r="AEF65" s="512"/>
      <c r="AEG65" s="512"/>
      <c r="AEH65" s="512"/>
      <c r="AEI65" s="512"/>
      <c r="AEJ65" s="512"/>
      <c r="AEK65" s="512"/>
      <c r="AEL65" s="512"/>
      <c r="AEM65" s="512"/>
      <c r="AEN65" s="512"/>
      <c r="AEO65" s="512"/>
      <c r="AEP65" s="512"/>
      <c r="AEQ65" s="512"/>
      <c r="AER65" s="512"/>
      <c r="AES65" s="512"/>
      <c r="AET65" s="512"/>
      <c r="AEU65" s="512"/>
      <c r="AEV65" s="512"/>
      <c r="AEW65" s="512"/>
      <c r="AEX65" s="512"/>
      <c r="AEY65" s="512"/>
      <c r="AEZ65" s="512"/>
      <c r="AFA65" s="512"/>
      <c r="AFB65" s="512"/>
      <c r="AFC65" s="512"/>
      <c r="AFD65" s="512"/>
      <c r="AFE65" s="512"/>
      <c r="AFF65" s="512"/>
      <c r="AFG65" s="512"/>
      <c r="AFH65" s="512"/>
      <c r="AFI65" s="512"/>
      <c r="AFJ65" s="512"/>
      <c r="AFK65" s="512"/>
      <c r="AFL65" s="512"/>
      <c r="AFM65" s="512"/>
      <c r="AFN65" s="512"/>
      <c r="AFO65" s="512"/>
      <c r="AFP65" s="512"/>
      <c r="AFQ65" s="512"/>
      <c r="AFR65" s="512"/>
      <c r="AFS65" s="512"/>
      <c r="AFT65" s="512"/>
      <c r="AFU65" s="512"/>
      <c r="AFV65" s="512"/>
      <c r="AFW65" s="512"/>
      <c r="AFX65" s="512"/>
      <c r="AFY65" s="512"/>
      <c r="AFZ65" s="512"/>
      <c r="AGA65" s="512"/>
      <c r="AGB65" s="512"/>
      <c r="AGC65" s="512"/>
      <c r="AGD65" s="512"/>
      <c r="AGE65" s="512"/>
      <c r="AGF65" s="512"/>
      <c r="AGG65" s="512"/>
      <c r="AGH65" s="512"/>
      <c r="AGI65" s="512"/>
      <c r="AGJ65" s="512"/>
      <c r="AGK65" s="512"/>
      <c r="AGL65" s="512"/>
      <c r="AGM65" s="512"/>
      <c r="AGN65" s="512"/>
      <c r="AGO65" s="512"/>
      <c r="AGP65" s="512"/>
      <c r="AGQ65" s="512"/>
      <c r="AGR65" s="512"/>
      <c r="AGS65" s="512"/>
      <c r="AGT65" s="512"/>
      <c r="AGU65" s="512"/>
      <c r="AGV65" s="512"/>
      <c r="AGW65" s="512"/>
      <c r="AGX65" s="512"/>
      <c r="AGY65" s="512"/>
      <c r="AGZ65" s="512"/>
      <c r="AHA65" s="512"/>
      <c r="AHB65" s="512"/>
      <c r="AHC65" s="512"/>
      <c r="AHD65" s="512"/>
      <c r="AHE65" s="512"/>
      <c r="AHF65" s="512"/>
      <c r="AHG65" s="512"/>
      <c r="AHH65" s="512"/>
    </row>
    <row r="66" spans="1:892" s="489" customFormat="1" ht="31" hidden="1">
      <c r="A66" s="486"/>
      <c r="B66" s="494"/>
      <c r="C66" s="514"/>
      <c r="D66" s="727"/>
      <c r="E66" s="727"/>
      <c r="F66" s="727"/>
      <c r="G66" s="727"/>
      <c r="H66" s="727"/>
      <c r="I66" s="727"/>
      <c r="J66" s="727"/>
      <c r="K66" s="727"/>
      <c r="L66" s="727"/>
      <c r="M66" s="727"/>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488"/>
      <c r="IY66" s="488"/>
      <c r="IZ66" s="488"/>
      <c r="JA66" s="488"/>
      <c r="JB66" s="488"/>
      <c r="JC66" s="488"/>
      <c r="JD66" s="488"/>
      <c r="JE66" s="488"/>
      <c r="JF66" s="488"/>
      <c r="JG66" s="488"/>
      <c r="JH66" s="488"/>
      <c r="JI66" s="488"/>
      <c r="JJ66" s="488"/>
      <c r="JK66" s="488"/>
      <c r="JL66" s="488"/>
      <c r="JM66" s="488"/>
      <c r="JN66" s="488"/>
      <c r="JO66" s="488"/>
      <c r="JP66" s="488"/>
      <c r="JQ66" s="488"/>
      <c r="JR66" s="488"/>
      <c r="JS66" s="488"/>
      <c r="JT66" s="488"/>
      <c r="JU66" s="488"/>
      <c r="JV66" s="488"/>
      <c r="JW66" s="488"/>
      <c r="JX66" s="488"/>
      <c r="JY66" s="488"/>
      <c r="JZ66" s="488"/>
      <c r="KA66" s="488"/>
      <c r="KB66" s="488"/>
      <c r="KC66" s="488"/>
      <c r="KD66" s="488"/>
      <c r="KE66" s="488"/>
      <c r="KF66" s="488"/>
      <c r="KG66" s="488"/>
      <c r="KH66" s="488"/>
      <c r="KI66" s="488"/>
      <c r="KJ66" s="488"/>
      <c r="KK66" s="488"/>
      <c r="KL66" s="488"/>
      <c r="KM66" s="488"/>
      <c r="KN66" s="488"/>
      <c r="KO66" s="488"/>
      <c r="KP66" s="488"/>
      <c r="KQ66" s="488"/>
      <c r="KR66" s="488"/>
      <c r="KS66" s="488"/>
      <c r="KT66" s="488"/>
      <c r="KU66" s="488"/>
      <c r="KV66" s="488"/>
      <c r="KW66" s="488"/>
      <c r="KX66" s="488"/>
      <c r="KY66" s="488"/>
      <c r="KZ66" s="488"/>
      <c r="LA66" s="488"/>
      <c r="LB66" s="488"/>
      <c r="LC66" s="488"/>
      <c r="LD66" s="488"/>
      <c r="LE66" s="488"/>
      <c r="LF66" s="488"/>
      <c r="LG66" s="488"/>
      <c r="LH66" s="488"/>
      <c r="LI66" s="488"/>
      <c r="LJ66" s="488"/>
      <c r="LK66" s="488"/>
      <c r="LL66" s="488"/>
      <c r="LM66" s="488"/>
      <c r="LN66" s="488"/>
      <c r="LO66" s="488"/>
      <c r="LP66" s="488"/>
      <c r="LQ66" s="488"/>
      <c r="LR66" s="488"/>
      <c r="LS66" s="488"/>
      <c r="LT66" s="488"/>
      <c r="LU66" s="488"/>
      <c r="LV66" s="488"/>
      <c r="LW66" s="488"/>
      <c r="LX66" s="488"/>
      <c r="LY66" s="488"/>
      <c r="LZ66" s="488"/>
      <c r="MA66" s="488"/>
      <c r="MB66" s="488"/>
      <c r="MC66" s="488"/>
      <c r="MD66" s="488"/>
      <c r="ME66" s="488"/>
      <c r="MF66" s="488"/>
      <c r="MG66" s="488"/>
      <c r="MH66" s="488"/>
      <c r="MI66" s="488"/>
      <c r="MJ66" s="488"/>
      <c r="MK66" s="488"/>
      <c r="ML66" s="488"/>
      <c r="MM66" s="488"/>
      <c r="MN66" s="488"/>
      <c r="MO66" s="488"/>
      <c r="MP66" s="488"/>
      <c r="MQ66" s="488"/>
      <c r="MR66" s="488"/>
      <c r="MS66" s="488"/>
      <c r="MT66" s="488"/>
      <c r="MU66" s="488"/>
      <c r="MV66" s="488"/>
      <c r="MW66" s="488"/>
      <c r="MX66" s="488"/>
      <c r="MY66" s="488"/>
      <c r="MZ66" s="488"/>
      <c r="NA66" s="488"/>
      <c r="NB66" s="488"/>
      <c r="NC66" s="488"/>
      <c r="ND66" s="488"/>
      <c r="NE66" s="488"/>
      <c r="NF66" s="488"/>
      <c r="NG66" s="488"/>
      <c r="NH66" s="488"/>
      <c r="NI66" s="488"/>
      <c r="NJ66" s="488"/>
      <c r="NK66" s="488"/>
      <c r="NL66" s="488"/>
      <c r="NM66" s="488"/>
      <c r="NN66" s="488"/>
      <c r="NO66" s="488"/>
      <c r="NP66" s="488"/>
      <c r="NQ66" s="488"/>
      <c r="NR66" s="488"/>
      <c r="NS66" s="488"/>
      <c r="NT66" s="488"/>
      <c r="NU66" s="488"/>
      <c r="NV66" s="488"/>
      <c r="NW66" s="488"/>
      <c r="NX66" s="488"/>
      <c r="NY66" s="488"/>
      <c r="NZ66" s="488"/>
      <c r="OA66" s="488"/>
      <c r="OB66" s="488"/>
      <c r="OC66" s="488"/>
      <c r="OD66" s="488"/>
      <c r="OE66" s="488"/>
      <c r="OF66" s="488"/>
      <c r="OG66" s="488"/>
      <c r="OH66" s="488"/>
      <c r="OI66" s="488"/>
      <c r="OJ66" s="488"/>
      <c r="OK66" s="488"/>
      <c r="OL66" s="488"/>
      <c r="OM66" s="488"/>
      <c r="ON66" s="488"/>
      <c r="OO66" s="488"/>
      <c r="OP66" s="488"/>
      <c r="OQ66" s="488"/>
      <c r="OR66" s="488"/>
      <c r="OS66" s="488"/>
      <c r="OT66" s="488"/>
      <c r="OU66" s="488"/>
      <c r="OV66" s="488"/>
      <c r="OW66" s="488"/>
      <c r="OX66" s="488"/>
      <c r="OY66" s="488"/>
      <c r="OZ66" s="488"/>
      <c r="PA66" s="488"/>
      <c r="PB66" s="488"/>
      <c r="PC66" s="488"/>
      <c r="PD66" s="488"/>
      <c r="PE66" s="488"/>
      <c r="PF66" s="488"/>
      <c r="PG66" s="488"/>
      <c r="PH66" s="488"/>
      <c r="PI66" s="488"/>
      <c r="PJ66" s="488"/>
      <c r="PK66" s="488"/>
      <c r="PL66" s="488"/>
      <c r="PM66" s="488"/>
      <c r="PN66" s="488"/>
      <c r="PO66" s="488"/>
      <c r="PP66" s="488"/>
      <c r="PQ66" s="488"/>
      <c r="PR66" s="488"/>
      <c r="PS66" s="488"/>
      <c r="PT66" s="488"/>
      <c r="PU66" s="488"/>
      <c r="PV66" s="488"/>
      <c r="PW66" s="488"/>
      <c r="PX66" s="488"/>
      <c r="PY66" s="488"/>
      <c r="PZ66" s="488"/>
      <c r="QA66" s="488"/>
      <c r="QB66" s="488"/>
      <c r="QC66" s="488"/>
      <c r="QD66" s="488"/>
      <c r="QE66" s="488"/>
      <c r="QF66" s="488"/>
      <c r="QG66" s="488"/>
      <c r="QH66" s="488"/>
      <c r="QI66" s="488"/>
      <c r="QJ66" s="488"/>
      <c r="QK66" s="488"/>
      <c r="QL66" s="488"/>
      <c r="QM66" s="488"/>
      <c r="QN66" s="488"/>
      <c r="QO66" s="488"/>
      <c r="QP66" s="488"/>
      <c r="QQ66" s="488"/>
      <c r="QR66" s="488"/>
      <c r="QS66" s="488"/>
      <c r="QT66" s="488"/>
      <c r="QU66" s="488"/>
      <c r="QV66" s="488"/>
      <c r="QW66" s="488"/>
      <c r="QX66" s="488"/>
      <c r="QY66" s="488"/>
      <c r="QZ66" s="488"/>
      <c r="RA66" s="488"/>
      <c r="RB66" s="488"/>
      <c r="RC66" s="488"/>
      <c r="RD66" s="488"/>
      <c r="RE66" s="488"/>
      <c r="RF66" s="488"/>
      <c r="RG66" s="488"/>
      <c r="RH66" s="488"/>
      <c r="RI66" s="488"/>
      <c r="RJ66" s="488"/>
      <c r="RK66" s="488"/>
      <c r="RL66" s="488"/>
      <c r="RM66" s="488"/>
      <c r="RN66" s="488"/>
      <c r="RO66" s="488"/>
      <c r="RP66" s="488"/>
      <c r="RQ66" s="488"/>
      <c r="RR66" s="488"/>
      <c r="RS66" s="488"/>
      <c r="RT66" s="488"/>
      <c r="RU66" s="488"/>
      <c r="RV66" s="488"/>
      <c r="RW66" s="488"/>
      <c r="RX66" s="488"/>
      <c r="RY66" s="488"/>
      <c r="RZ66" s="488"/>
      <c r="SA66" s="488"/>
      <c r="SB66" s="488"/>
      <c r="SC66" s="488"/>
      <c r="SD66" s="488"/>
      <c r="SE66" s="488"/>
      <c r="SF66" s="488"/>
      <c r="SG66" s="488"/>
      <c r="SH66" s="488"/>
      <c r="SI66" s="488"/>
      <c r="SJ66" s="488"/>
      <c r="SK66" s="488"/>
      <c r="SL66" s="488"/>
      <c r="SM66" s="488"/>
      <c r="SN66" s="488"/>
      <c r="SO66" s="488"/>
      <c r="SP66" s="488"/>
      <c r="SQ66" s="488"/>
      <c r="SR66" s="488"/>
      <c r="SS66" s="488"/>
      <c r="ST66" s="488"/>
      <c r="SU66" s="488"/>
      <c r="SV66" s="488"/>
      <c r="SW66" s="488"/>
      <c r="SX66" s="488"/>
      <c r="SY66" s="488"/>
      <c r="SZ66" s="488"/>
      <c r="TA66" s="488"/>
      <c r="TB66" s="488"/>
      <c r="TC66" s="488"/>
      <c r="TD66" s="488"/>
      <c r="TE66" s="488"/>
      <c r="TF66" s="488"/>
      <c r="TG66" s="488"/>
      <c r="TH66" s="488"/>
      <c r="TI66" s="488"/>
      <c r="TJ66" s="488"/>
      <c r="TK66" s="488"/>
      <c r="TL66" s="488"/>
      <c r="TM66" s="488"/>
      <c r="TN66" s="488"/>
      <c r="TO66" s="488"/>
      <c r="TP66" s="488"/>
      <c r="TQ66" s="488"/>
      <c r="TR66" s="488"/>
      <c r="TS66" s="488"/>
      <c r="TT66" s="488"/>
      <c r="TU66" s="488"/>
      <c r="TV66" s="488"/>
      <c r="TW66" s="488"/>
      <c r="TX66" s="488"/>
      <c r="TY66" s="488"/>
      <c r="TZ66" s="488"/>
      <c r="UA66" s="488"/>
      <c r="UB66" s="488"/>
      <c r="UC66" s="488"/>
      <c r="UD66" s="488"/>
      <c r="UE66" s="488"/>
      <c r="UF66" s="488"/>
      <c r="UG66" s="488"/>
      <c r="UH66" s="488"/>
      <c r="UI66" s="488"/>
      <c r="UJ66" s="488"/>
      <c r="UK66" s="488"/>
      <c r="UL66" s="488"/>
      <c r="UM66" s="488"/>
      <c r="UN66" s="488"/>
      <c r="UO66" s="488"/>
      <c r="UP66" s="488"/>
      <c r="UQ66" s="488"/>
      <c r="UR66" s="488"/>
      <c r="US66" s="488"/>
      <c r="UT66" s="488"/>
      <c r="UU66" s="488"/>
      <c r="UV66" s="488"/>
      <c r="UW66" s="488"/>
      <c r="UX66" s="488"/>
      <c r="UY66" s="488"/>
      <c r="UZ66" s="488"/>
      <c r="VA66" s="488"/>
      <c r="VB66" s="488"/>
      <c r="VC66" s="488"/>
      <c r="VD66" s="488"/>
      <c r="VE66" s="488"/>
      <c r="VF66" s="488"/>
      <c r="VG66" s="488"/>
      <c r="VH66" s="488"/>
      <c r="VI66" s="488"/>
      <c r="VJ66" s="488"/>
      <c r="VK66" s="488"/>
      <c r="VL66" s="488"/>
      <c r="VM66" s="488"/>
      <c r="VN66" s="488"/>
      <c r="VO66" s="488"/>
      <c r="VP66" s="488"/>
      <c r="VQ66" s="488"/>
      <c r="VR66" s="488"/>
      <c r="VS66" s="488"/>
      <c r="VT66" s="488"/>
      <c r="VU66" s="488"/>
      <c r="VV66" s="488"/>
      <c r="VW66" s="488"/>
      <c r="VX66" s="488"/>
      <c r="VY66" s="488"/>
      <c r="VZ66" s="488"/>
      <c r="WA66" s="488"/>
      <c r="WB66" s="488"/>
      <c r="WC66" s="488"/>
      <c r="WD66" s="488"/>
      <c r="WE66" s="488"/>
      <c r="WF66" s="488"/>
      <c r="WG66" s="488"/>
      <c r="WH66" s="488"/>
      <c r="WI66" s="488"/>
      <c r="WJ66" s="488"/>
      <c r="WK66" s="488"/>
      <c r="WL66" s="488"/>
      <c r="WM66" s="488"/>
      <c r="WN66" s="488"/>
      <c r="WO66" s="488"/>
      <c r="WP66" s="488"/>
      <c r="WQ66" s="488"/>
      <c r="WR66" s="488"/>
      <c r="WS66" s="488"/>
      <c r="WT66" s="488"/>
      <c r="WU66" s="488"/>
      <c r="WV66" s="488"/>
      <c r="WW66" s="488"/>
      <c r="WX66" s="488"/>
      <c r="WY66" s="488"/>
      <c r="WZ66" s="488"/>
      <c r="XA66" s="488"/>
      <c r="XB66" s="488"/>
      <c r="XC66" s="488"/>
      <c r="XD66" s="488"/>
      <c r="XE66" s="488"/>
      <c r="XF66" s="488"/>
      <c r="XG66" s="488"/>
      <c r="XH66" s="488"/>
      <c r="XI66" s="488"/>
      <c r="XJ66" s="488"/>
      <c r="XK66" s="488"/>
      <c r="XL66" s="488"/>
      <c r="XM66" s="488"/>
      <c r="XN66" s="488"/>
      <c r="XO66" s="488"/>
      <c r="XP66" s="488"/>
      <c r="XQ66" s="488"/>
      <c r="XR66" s="488"/>
      <c r="XS66" s="488"/>
      <c r="XT66" s="488"/>
      <c r="XU66" s="488"/>
      <c r="XV66" s="488"/>
      <c r="XW66" s="488"/>
      <c r="XX66" s="488"/>
      <c r="XY66" s="488"/>
      <c r="XZ66" s="488"/>
      <c r="YA66" s="488"/>
      <c r="YB66" s="488"/>
      <c r="YC66" s="488"/>
      <c r="YD66" s="488"/>
      <c r="YE66" s="488"/>
      <c r="YF66" s="488"/>
      <c r="YG66" s="488"/>
      <c r="YH66" s="488"/>
      <c r="YI66" s="488"/>
      <c r="YJ66" s="488"/>
      <c r="YK66" s="488"/>
      <c r="YL66" s="488"/>
      <c r="YM66" s="488"/>
      <c r="YN66" s="488"/>
      <c r="YO66" s="488"/>
      <c r="YP66" s="488"/>
      <c r="YQ66" s="488"/>
      <c r="YR66" s="488"/>
      <c r="YS66" s="488"/>
      <c r="YT66" s="488"/>
      <c r="YU66" s="488"/>
      <c r="YV66" s="488"/>
      <c r="YW66" s="488"/>
      <c r="YX66" s="488"/>
      <c r="YY66" s="488"/>
      <c r="YZ66" s="488"/>
      <c r="ZA66" s="488"/>
      <c r="ZB66" s="488"/>
      <c r="ZC66" s="488"/>
      <c r="ZD66" s="488"/>
      <c r="ZE66" s="488"/>
      <c r="ZF66" s="488"/>
      <c r="ZG66" s="488"/>
      <c r="ZH66" s="488"/>
      <c r="ZI66" s="488"/>
      <c r="ZJ66" s="488"/>
      <c r="ZK66" s="488"/>
      <c r="ZL66" s="488"/>
      <c r="ZM66" s="488"/>
      <c r="ZN66" s="488"/>
      <c r="ZO66" s="488"/>
      <c r="ZP66" s="488"/>
      <c r="ZQ66" s="488"/>
      <c r="ZR66" s="488"/>
      <c r="ZS66" s="488"/>
      <c r="ZT66" s="488"/>
      <c r="ZU66" s="488"/>
      <c r="ZV66" s="488"/>
      <c r="ZW66" s="488"/>
      <c r="ZX66" s="488"/>
      <c r="ZY66" s="488"/>
      <c r="ZZ66" s="488"/>
      <c r="AAA66" s="488"/>
      <c r="AAB66" s="488"/>
      <c r="AAC66" s="488"/>
      <c r="AAD66" s="488"/>
      <c r="AAE66" s="488"/>
      <c r="AAF66" s="488"/>
      <c r="AAG66" s="488"/>
      <c r="AAH66" s="488"/>
      <c r="AAI66" s="488"/>
      <c r="AAJ66" s="488"/>
      <c r="AAK66" s="488"/>
      <c r="AAL66" s="488"/>
      <c r="AAM66" s="488"/>
      <c r="AAN66" s="488"/>
      <c r="AAO66" s="488"/>
      <c r="AAP66" s="488"/>
      <c r="AAQ66" s="488"/>
      <c r="AAR66" s="488"/>
      <c r="AAS66" s="488"/>
      <c r="AAT66" s="488"/>
      <c r="AAU66" s="488"/>
      <c r="AAV66" s="488"/>
      <c r="AAW66" s="488"/>
      <c r="AAX66" s="488"/>
      <c r="AAY66" s="488"/>
      <c r="AAZ66" s="488"/>
      <c r="ABA66" s="488"/>
      <c r="ABB66" s="488"/>
      <c r="ABC66" s="488"/>
      <c r="ABD66" s="488"/>
      <c r="ABE66" s="488"/>
      <c r="ABF66" s="488"/>
      <c r="ABG66" s="488"/>
      <c r="ABH66" s="488"/>
      <c r="ABI66" s="488"/>
      <c r="ABJ66" s="488"/>
      <c r="ABK66" s="488"/>
      <c r="ABL66" s="488"/>
      <c r="ABM66" s="488"/>
      <c r="ABN66" s="488"/>
      <c r="ABO66" s="488"/>
      <c r="ABP66" s="488"/>
      <c r="ABQ66" s="488"/>
      <c r="ABR66" s="488"/>
      <c r="ABS66" s="488"/>
      <c r="ABT66" s="488"/>
      <c r="ABU66" s="488"/>
      <c r="ABV66" s="488"/>
      <c r="ABW66" s="488"/>
      <c r="ABX66" s="488"/>
      <c r="ABY66" s="488"/>
      <c r="ABZ66" s="488"/>
      <c r="ACA66" s="488"/>
      <c r="ACB66" s="488"/>
      <c r="ACC66" s="488"/>
      <c r="ACD66" s="488"/>
      <c r="ACE66" s="488"/>
      <c r="ACF66" s="488"/>
      <c r="ACG66" s="488"/>
      <c r="ACH66" s="488"/>
      <c r="ACI66" s="488"/>
      <c r="ACJ66" s="488"/>
      <c r="ACK66" s="488"/>
      <c r="ACL66" s="488"/>
      <c r="ACM66" s="488"/>
      <c r="ACN66" s="488"/>
      <c r="ACO66" s="488"/>
      <c r="ACP66" s="488"/>
      <c r="ACQ66" s="488"/>
      <c r="ACR66" s="488"/>
      <c r="ACS66" s="488"/>
      <c r="ACT66" s="488"/>
      <c r="ACU66" s="488"/>
      <c r="ACV66" s="488"/>
      <c r="ACW66" s="488"/>
      <c r="ACX66" s="488"/>
      <c r="ACY66" s="488"/>
      <c r="ACZ66" s="488"/>
      <c r="ADA66" s="488"/>
      <c r="ADB66" s="488"/>
      <c r="ADC66" s="488"/>
      <c r="ADD66" s="488"/>
      <c r="ADE66" s="488"/>
      <c r="ADF66" s="488"/>
      <c r="ADG66" s="488"/>
      <c r="ADH66" s="488"/>
      <c r="ADI66" s="488"/>
      <c r="ADJ66" s="488"/>
      <c r="ADK66" s="488"/>
      <c r="ADL66" s="488"/>
      <c r="ADM66" s="488"/>
      <c r="ADN66" s="488"/>
      <c r="ADO66" s="488"/>
      <c r="ADP66" s="488"/>
      <c r="ADQ66" s="488"/>
      <c r="ADR66" s="488"/>
      <c r="ADS66" s="488"/>
      <c r="ADT66" s="488"/>
      <c r="ADU66" s="488"/>
      <c r="ADV66" s="488"/>
      <c r="ADW66" s="488"/>
      <c r="ADX66" s="488"/>
      <c r="ADY66" s="488"/>
      <c r="ADZ66" s="488"/>
      <c r="AEA66" s="488"/>
      <c r="AEB66" s="488"/>
      <c r="AEC66" s="488"/>
      <c r="AED66" s="488"/>
      <c r="AEE66" s="488"/>
      <c r="AEF66" s="488"/>
      <c r="AEG66" s="488"/>
      <c r="AEH66" s="488"/>
      <c r="AEI66" s="488"/>
      <c r="AEJ66" s="488"/>
      <c r="AEK66" s="488"/>
      <c r="AEL66" s="488"/>
      <c r="AEM66" s="488"/>
      <c r="AEN66" s="488"/>
      <c r="AEO66" s="488"/>
      <c r="AEP66" s="488"/>
      <c r="AEQ66" s="488"/>
      <c r="AER66" s="488"/>
      <c r="AES66" s="488"/>
      <c r="AET66" s="488"/>
      <c r="AEU66" s="488"/>
      <c r="AEV66" s="488"/>
      <c r="AEW66" s="488"/>
      <c r="AEX66" s="488"/>
      <c r="AEY66" s="488"/>
      <c r="AEZ66" s="488"/>
      <c r="AFA66" s="488"/>
      <c r="AFB66" s="488"/>
      <c r="AFC66" s="488"/>
      <c r="AFD66" s="488"/>
      <c r="AFE66" s="488"/>
      <c r="AFF66" s="488"/>
      <c r="AFG66" s="488"/>
      <c r="AFH66" s="488"/>
      <c r="AFI66" s="488"/>
      <c r="AFJ66" s="488"/>
      <c r="AFK66" s="488"/>
      <c r="AFL66" s="488"/>
      <c r="AFM66" s="488"/>
      <c r="AFN66" s="488"/>
      <c r="AFO66" s="488"/>
      <c r="AFP66" s="488"/>
      <c r="AFQ66" s="488"/>
      <c r="AFR66" s="488"/>
      <c r="AFS66" s="488"/>
      <c r="AFT66" s="488"/>
      <c r="AFU66" s="488"/>
      <c r="AFV66" s="488"/>
      <c r="AFW66" s="488"/>
      <c r="AFX66" s="488"/>
      <c r="AFY66" s="488"/>
      <c r="AFZ66" s="488"/>
      <c r="AGA66" s="488"/>
      <c r="AGB66" s="488"/>
      <c r="AGC66" s="488"/>
      <c r="AGD66" s="488"/>
      <c r="AGE66" s="488"/>
      <c r="AGF66" s="488"/>
      <c r="AGG66" s="488"/>
      <c r="AGH66" s="488"/>
      <c r="AGI66" s="488"/>
      <c r="AGJ66" s="488"/>
      <c r="AGK66" s="488"/>
      <c r="AGL66" s="488"/>
      <c r="AGM66" s="488"/>
      <c r="AGN66" s="488"/>
      <c r="AGO66" s="488"/>
      <c r="AGP66" s="488"/>
      <c r="AGQ66" s="488"/>
      <c r="AGR66" s="488"/>
      <c r="AGS66" s="488"/>
      <c r="AGT66" s="488"/>
      <c r="AGU66" s="488"/>
      <c r="AGV66" s="488"/>
      <c r="AGW66" s="488"/>
      <c r="AGX66" s="488"/>
      <c r="AGY66" s="488"/>
      <c r="AGZ66" s="488"/>
      <c r="AHA66" s="488"/>
      <c r="AHB66" s="488"/>
      <c r="AHC66" s="488"/>
      <c r="AHD66" s="488"/>
      <c r="AHE66" s="488"/>
      <c r="AHF66" s="488"/>
      <c r="AHG66" s="488"/>
      <c r="AHH66" s="488"/>
    </row>
    <row r="67" spans="1:892" s="518" customFormat="1" ht="31" hidden="1">
      <c r="A67" s="515"/>
      <c r="B67" s="494"/>
      <c r="C67" s="516"/>
      <c r="D67" s="733"/>
      <c r="E67" s="733"/>
      <c r="F67" s="733"/>
      <c r="G67" s="733"/>
      <c r="H67" s="733"/>
      <c r="I67" s="733"/>
      <c r="J67" s="733"/>
      <c r="K67" s="733"/>
      <c r="L67" s="733"/>
      <c r="M67" s="733"/>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517"/>
      <c r="IY67" s="517"/>
      <c r="IZ67" s="517"/>
      <c r="JA67" s="517"/>
      <c r="JB67" s="517"/>
      <c r="JC67" s="517"/>
      <c r="JD67" s="517"/>
      <c r="JE67" s="517"/>
      <c r="JF67" s="517"/>
      <c r="JG67" s="517"/>
      <c r="JH67" s="517"/>
      <c r="JI67" s="517"/>
      <c r="JJ67" s="517"/>
      <c r="JK67" s="517"/>
      <c r="JL67" s="517"/>
      <c r="JM67" s="517"/>
      <c r="JN67" s="517"/>
      <c r="JO67" s="517"/>
      <c r="JP67" s="517"/>
      <c r="JQ67" s="517"/>
      <c r="JR67" s="517"/>
      <c r="JS67" s="517"/>
      <c r="JT67" s="517"/>
      <c r="JU67" s="517"/>
      <c r="JV67" s="517"/>
      <c r="JW67" s="517"/>
      <c r="JX67" s="517"/>
      <c r="JY67" s="517"/>
      <c r="JZ67" s="517"/>
      <c r="KA67" s="517"/>
      <c r="KB67" s="517"/>
      <c r="KC67" s="517"/>
      <c r="KD67" s="517"/>
      <c r="KE67" s="517"/>
      <c r="KF67" s="517"/>
      <c r="KG67" s="517"/>
      <c r="KH67" s="517"/>
      <c r="KI67" s="517"/>
      <c r="KJ67" s="517"/>
      <c r="KK67" s="517"/>
      <c r="KL67" s="517"/>
      <c r="KM67" s="517"/>
      <c r="KN67" s="517"/>
      <c r="KO67" s="517"/>
      <c r="KP67" s="517"/>
      <c r="KQ67" s="517"/>
      <c r="KR67" s="517"/>
      <c r="KS67" s="517"/>
      <c r="KT67" s="517"/>
      <c r="KU67" s="517"/>
      <c r="KV67" s="517"/>
      <c r="KW67" s="517"/>
      <c r="KX67" s="517"/>
      <c r="KY67" s="517"/>
      <c r="KZ67" s="517"/>
      <c r="LA67" s="517"/>
      <c r="LB67" s="517"/>
      <c r="LC67" s="517"/>
      <c r="LD67" s="517"/>
      <c r="LE67" s="517"/>
      <c r="LF67" s="517"/>
      <c r="LG67" s="517"/>
      <c r="LH67" s="517"/>
      <c r="LI67" s="517"/>
      <c r="LJ67" s="517"/>
      <c r="LK67" s="517"/>
      <c r="LL67" s="517"/>
      <c r="LM67" s="517"/>
      <c r="LN67" s="517"/>
      <c r="LO67" s="517"/>
      <c r="LP67" s="517"/>
      <c r="LQ67" s="517"/>
      <c r="LR67" s="517"/>
      <c r="LS67" s="517"/>
      <c r="LT67" s="517"/>
      <c r="LU67" s="517"/>
      <c r="LV67" s="517"/>
      <c r="LW67" s="517"/>
      <c r="LX67" s="517"/>
      <c r="LY67" s="517"/>
      <c r="LZ67" s="517"/>
      <c r="MA67" s="517"/>
      <c r="MB67" s="517"/>
      <c r="MC67" s="517"/>
      <c r="MD67" s="517"/>
      <c r="ME67" s="517"/>
      <c r="MF67" s="517"/>
      <c r="MG67" s="517"/>
      <c r="MH67" s="517"/>
      <c r="MI67" s="517"/>
      <c r="MJ67" s="517"/>
      <c r="MK67" s="517"/>
      <c r="ML67" s="517"/>
      <c r="MM67" s="517"/>
      <c r="MN67" s="517"/>
      <c r="MO67" s="517"/>
      <c r="MP67" s="517"/>
      <c r="MQ67" s="517"/>
      <c r="MR67" s="517"/>
      <c r="MS67" s="517"/>
      <c r="MT67" s="517"/>
      <c r="MU67" s="517"/>
      <c r="MV67" s="517"/>
      <c r="MW67" s="517"/>
      <c r="MX67" s="517"/>
      <c r="MY67" s="517"/>
      <c r="MZ67" s="517"/>
      <c r="NA67" s="517"/>
      <c r="NB67" s="517"/>
      <c r="NC67" s="517"/>
      <c r="ND67" s="517"/>
      <c r="NE67" s="517"/>
      <c r="NF67" s="517"/>
      <c r="NG67" s="517"/>
      <c r="NH67" s="517"/>
      <c r="NI67" s="517"/>
      <c r="NJ67" s="517"/>
      <c r="NK67" s="517"/>
      <c r="NL67" s="517"/>
      <c r="NM67" s="517"/>
      <c r="NN67" s="517"/>
      <c r="NO67" s="517"/>
      <c r="NP67" s="517"/>
      <c r="NQ67" s="517"/>
      <c r="NR67" s="517"/>
      <c r="NS67" s="517"/>
      <c r="NT67" s="517"/>
      <c r="NU67" s="517"/>
      <c r="NV67" s="517"/>
      <c r="NW67" s="517"/>
      <c r="NX67" s="517"/>
      <c r="NY67" s="517"/>
      <c r="NZ67" s="517"/>
      <c r="OA67" s="517"/>
      <c r="OB67" s="517"/>
      <c r="OC67" s="517"/>
      <c r="OD67" s="517"/>
      <c r="OE67" s="517"/>
      <c r="OF67" s="517"/>
      <c r="OG67" s="517"/>
      <c r="OH67" s="517"/>
      <c r="OI67" s="517"/>
      <c r="OJ67" s="517"/>
      <c r="OK67" s="517"/>
      <c r="OL67" s="517"/>
      <c r="OM67" s="517"/>
      <c r="ON67" s="517"/>
      <c r="OO67" s="517"/>
      <c r="OP67" s="517"/>
      <c r="OQ67" s="517"/>
      <c r="OR67" s="517"/>
      <c r="OS67" s="517"/>
      <c r="OT67" s="517"/>
      <c r="OU67" s="517"/>
      <c r="OV67" s="517"/>
      <c r="OW67" s="517"/>
      <c r="OX67" s="517"/>
      <c r="OY67" s="517"/>
      <c r="OZ67" s="517"/>
      <c r="PA67" s="517"/>
      <c r="PB67" s="517"/>
      <c r="PC67" s="517"/>
      <c r="PD67" s="517"/>
      <c r="PE67" s="517"/>
      <c r="PF67" s="517"/>
      <c r="PG67" s="517"/>
      <c r="PH67" s="517"/>
      <c r="PI67" s="517"/>
      <c r="PJ67" s="517"/>
      <c r="PK67" s="517"/>
      <c r="PL67" s="517"/>
      <c r="PM67" s="517"/>
      <c r="PN67" s="517"/>
      <c r="PO67" s="517"/>
      <c r="PP67" s="517"/>
      <c r="PQ67" s="517"/>
      <c r="PR67" s="517"/>
      <c r="PS67" s="517"/>
      <c r="PT67" s="517"/>
      <c r="PU67" s="517"/>
      <c r="PV67" s="517"/>
      <c r="PW67" s="517"/>
      <c r="PX67" s="517"/>
      <c r="PY67" s="517"/>
      <c r="PZ67" s="517"/>
      <c r="QA67" s="517"/>
      <c r="QB67" s="517"/>
      <c r="QC67" s="517"/>
      <c r="QD67" s="517"/>
      <c r="QE67" s="517"/>
      <c r="QF67" s="517"/>
      <c r="QG67" s="517"/>
      <c r="QH67" s="517"/>
      <c r="QI67" s="517"/>
      <c r="QJ67" s="517"/>
      <c r="QK67" s="517"/>
      <c r="QL67" s="517"/>
      <c r="QM67" s="517"/>
      <c r="QN67" s="517"/>
      <c r="QO67" s="517"/>
      <c r="QP67" s="517"/>
      <c r="QQ67" s="517"/>
      <c r="QR67" s="517"/>
      <c r="QS67" s="517"/>
      <c r="QT67" s="517"/>
      <c r="QU67" s="517"/>
      <c r="QV67" s="517"/>
      <c r="QW67" s="517"/>
      <c r="QX67" s="517"/>
      <c r="QY67" s="517"/>
      <c r="QZ67" s="517"/>
      <c r="RA67" s="517"/>
      <c r="RB67" s="517"/>
      <c r="RC67" s="517"/>
      <c r="RD67" s="517"/>
      <c r="RE67" s="517"/>
      <c r="RF67" s="517"/>
      <c r="RG67" s="517"/>
      <c r="RH67" s="517"/>
      <c r="RI67" s="517"/>
      <c r="RJ67" s="517"/>
      <c r="RK67" s="517"/>
      <c r="RL67" s="517"/>
      <c r="RM67" s="517"/>
      <c r="RN67" s="517"/>
      <c r="RO67" s="517"/>
      <c r="RP67" s="517"/>
      <c r="RQ67" s="517"/>
      <c r="RR67" s="517"/>
      <c r="RS67" s="517"/>
      <c r="RT67" s="517"/>
      <c r="RU67" s="517"/>
      <c r="RV67" s="517"/>
      <c r="RW67" s="517"/>
      <c r="RX67" s="517"/>
      <c r="RY67" s="517"/>
      <c r="RZ67" s="517"/>
      <c r="SA67" s="517"/>
      <c r="SB67" s="517"/>
      <c r="SC67" s="517"/>
      <c r="SD67" s="517"/>
      <c r="SE67" s="517"/>
      <c r="SF67" s="517"/>
      <c r="SG67" s="517"/>
      <c r="SH67" s="517"/>
      <c r="SI67" s="517"/>
      <c r="SJ67" s="517"/>
      <c r="SK67" s="517"/>
      <c r="SL67" s="517"/>
      <c r="SM67" s="517"/>
      <c r="SN67" s="517"/>
      <c r="SO67" s="517"/>
      <c r="SP67" s="517"/>
      <c r="SQ67" s="517"/>
      <c r="SR67" s="517"/>
      <c r="SS67" s="517"/>
      <c r="ST67" s="517"/>
      <c r="SU67" s="517"/>
      <c r="SV67" s="517"/>
      <c r="SW67" s="517"/>
      <c r="SX67" s="517"/>
      <c r="SY67" s="517"/>
      <c r="SZ67" s="517"/>
      <c r="TA67" s="517"/>
      <c r="TB67" s="517"/>
      <c r="TC67" s="517"/>
      <c r="TD67" s="517"/>
      <c r="TE67" s="517"/>
      <c r="TF67" s="517"/>
      <c r="TG67" s="517"/>
      <c r="TH67" s="517"/>
      <c r="TI67" s="517"/>
      <c r="TJ67" s="517"/>
      <c r="TK67" s="517"/>
      <c r="TL67" s="517"/>
      <c r="TM67" s="517"/>
      <c r="TN67" s="517"/>
      <c r="TO67" s="517"/>
      <c r="TP67" s="517"/>
      <c r="TQ67" s="517"/>
      <c r="TR67" s="517"/>
      <c r="TS67" s="517"/>
      <c r="TT67" s="517"/>
      <c r="TU67" s="517"/>
      <c r="TV67" s="517"/>
      <c r="TW67" s="517"/>
      <c r="TX67" s="517"/>
      <c r="TY67" s="517"/>
      <c r="TZ67" s="517"/>
      <c r="UA67" s="517"/>
      <c r="UB67" s="517"/>
      <c r="UC67" s="517"/>
      <c r="UD67" s="517"/>
      <c r="UE67" s="517"/>
      <c r="UF67" s="517"/>
      <c r="UG67" s="517"/>
      <c r="UH67" s="517"/>
      <c r="UI67" s="517"/>
      <c r="UJ67" s="517"/>
      <c r="UK67" s="517"/>
      <c r="UL67" s="517"/>
      <c r="UM67" s="517"/>
      <c r="UN67" s="517"/>
      <c r="UO67" s="517"/>
      <c r="UP67" s="517"/>
      <c r="UQ67" s="517"/>
      <c r="UR67" s="517"/>
      <c r="US67" s="517"/>
      <c r="UT67" s="517"/>
      <c r="UU67" s="517"/>
      <c r="UV67" s="517"/>
      <c r="UW67" s="517"/>
      <c r="UX67" s="517"/>
      <c r="UY67" s="517"/>
      <c r="UZ67" s="517"/>
      <c r="VA67" s="517"/>
      <c r="VB67" s="517"/>
      <c r="VC67" s="517"/>
      <c r="VD67" s="517"/>
      <c r="VE67" s="517"/>
      <c r="VF67" s="517"/>
      <c r="VG67" s="517"/>
      <c r="VH67" s="517"/>
      <c r="VI67" s="517"/>
      <c r="VJ67" s="517"/>
      <c r="VK67" s="517"/>
      <c r="VL67" s="517"/>
      <c r="VM67" s="517"/>
      <c r="VN67" s="517"/>
      <c r="VO67" s="517"/>
      <c r="VP67" s="517"/>
      <c r="VQ67" s="517"/>
      <c r="VR67" s="517"/>
      <c r="VS67" s="517"/>
      <c r="VT67" s="517"/>
      <c r="VU67" s="517"/>
      <c r="VV67" s="517"/>
      <c r="VW67" s="517"/>
      <c r="VX67" s="517"/>
      <c r="VY67" s="517"/>
      <c r="VZ67" s="517"/>
      <c r="WA67" s="517"/>
      <c r="WB67" s="517"/>
      <c r="WC67" s="517"/>
      <c r="WD67" s="517"/>
      <c r="WE67" s="517"/>
      <c r="WF67" s="517"/>
      <c r="WG67" s="517"/>
      <c r="WH67" s="517"/>
      <c r="WI67" s="517"/>
      <c r="WJ67" s="517"/>
      <c r="WK67" s="517"/>
      <c r="WL67" s="517"/>
      <c r="WM67" s="517"/>
      <c r="WN67" s="517"/>
      <c r="WO67" s="517"/>
      <c r="WP67" s="517"/>
      <c r="WQ67" s="517"/>
      <c r="WR67" s="517"/>
      <c r="WS67" s="517"/>
      <c r="WT67" s="517"/>
      <c r="WU67" s="517"/>
      <c r="WV67" s="517"/>
      <c r="WW67" s="517"/>
      <c r="WX67" s="517"/>
      <c r="WY67" s="517"/>
      <c r="WZ67" s="517"/>
      <c r="XA67" s="517"/>
      <c r="XB67" s="517"/>
      <c r="XC67" s="517"/>
      <c r="XD67" s="517"/>
      <c r="XE67" s="517"/>
      <c r="XF67" s="517"/>
      <c r="XG67" s="517"/>
      <c r="XH67" s="517"/>
      <c r="XI67" s="517"/>
      <c r="XJ67" s="517"/>
      <c r="XK67" s="517"/>
      <c r="XL67" s="517"/>
      <c r="XM67" s="517"/>
      <c r="XN67" s="517"/>
      <c r="XO67" s="517"/>
      <c r="XP67" s="517"/>
      <c r="XQ67" s="517"/>
      <c r="XR67" s="517"/>
      <c r="XS67" s="517"/>
      <c r="XT67" s="517"/>
      <c r="XU67" s="517"/>
      <c r="XV67" s="517"/>
      <c r="XW67" s="517"/>
      <c r="XX67" s="517"/>
      <c r="XY67" s="517"/>
      <c r="XZ67" s="517"/>
      <c r="YA67" s="517"/>
      <c r="YB67" s="517"/>
      <c r="YC67" s="517"/>
      <c r="YD67" s="517"/>
      <c r="YE67" s="517"/>
      <c r="YF67" s="517"/>
      <c r="YG67" s="517"/>
      <c r="YH67" s="517"/>
      <c r="YI67" s="517"/>
      <c r="YJ67" s="517"/>
      <c r="YK67" s="517"/>
      <c r="YL67" s="517"/>
      <c r="YM67" s="517"/>
      <c r="YN67" s="517"/>
      <c r="YO67" s="517"/>
      <c r="YP67" s="517"/>
      <c r="YQ67" s="517"/>
      <c r="YR67" s="517"/>
      <c r="YS67" s="517"/>
      <c r="YT67" s="517"/>
      <c r="YU67" s="517"/>
      <c r="YV67" s="517"/>
      <c r="YW67" s="517"/>
      <c r="YX67" s="517"/>
      <c r="YY67" s="517"/>
      <c r="YZ67" s="517"/>
      <c r="ZA67" s="517"/>
      <c r="ZB67" s="517"/>
      <c r="ZC67" s="517"/>
      <c r="ZD67" s="517"/>
      <c r="ZE67" s="517"/>
      <c r="ZF67" s="517"/>
      <c r="ZG67" s="517"/>
      <c r="ZH67" s="517"/>
      <c r="ZI67" s="517"/>
      <c r="ZJ67" s="517"/>
      <c r="ZK67" s="517"/>
      <c r="ZL67" s="517"/>
      <c r="ZM67" s="517"/>
      <c r="ZN67" s="517"/>
      <c r="ZO67" s="517"/>
      <c r="ZP67" s="517"/>
      <c r="ZQ67" s="517"/>
      <c r="ZR67" s="517"/>
      <c r="ZS67" s="517"/>
      <c r="ZT67" s="517"/>
      <c r="ZU67" s="517"/>
      <c r="ZV67" s="517"/>
      <c r="ZW67" s="517"/>
      <c r="ZX67" s="517"/>
      <c r="ZY67" s="517"/>
      <c r="ZZ67" s="517"/>
      <c r="AAA67" s="517"/>
      <c r="AAB67" s="517"/>
      <c r="AAC67" s="517"/>
      <c r="AAD67" s="517"/>
      <c r="AAE67" s="517"/>
      <c r="AAF67" s="517"/>
      <c r="AAG67" s="517"/>
      <c r="AAH67" s="517"/>
      <c r="AAI67" s="517"/>
      <c r="AAJ67" s="517"/>
      <c r="AAK67" s="517"/>
      <c r="AAL67" s="517"/>
      <c r="AAM67" s="517"/>
      <c r="AAN67" s="517"/>
      <c r="AAO67" s="517"/>
      <c r="AAP67" s="517"/>
      <c r="AAQ67" s="517"/>
      <c r="AAR67" s="517"/>
      <c r="AAS67" s="517"/>
      <c r="AAT67" s="517"/>
      <c r="AAU67" s="517"/>
      <c r="AAV67" s="517"/>
      <c r="AAW67" s="517"/>
      <c r="AAX67" s="517"/>
      <c r="AAY67" s="517"/>
      <c r="AAZ67" s="517"/>
      <c r="ABA67" s="517"/>
      <c r="ABB67" s="517"/>
      <c r="ABC67" s="517"/>
      <c r="ABD67" s="517"/>
      <c r="ABE67" s="517"/>
      <c r="ABF67" s="517"/>
      <c r="ABG67" s="517"/>
      <c r="ABH67" s="517"/>
      <c r="ABI67" s="517"/>
      <c r="ABJ67" s="517"/>
      <c r="ABK67" s="517"/>
      <c r="ABL67" s="517"/>
      <c r="ABM67" s="517"/>
      <c r="ABN67" s="517"/>
      <c r="ABO67" s="517"/>
      <c r="ABP67" s="517"/>
      <c r="ABQ67" s="517"/>
      <c r="ABR67" s="517"/>
      <c r="ABS67" s="517"/>
      <c r="ABT67" s="517"/>
      <c r="ABU67" s="517"/>
      <c r="ABV67" s="517"/>
      <c r="ABW67" s="517"/>
      <c r="ABX67" s="517"/>
      <c r="ABY67" s="517"/>
      <c r="ABZ67" s="517"/>
      <c r="ACA67" s="517"/>
      <c r="ACB67" s="517"/>
      <c r="ACC67" s="517"/>
      <c r="ACD67" s="517"/>
      <c r="ACE67" s="517"/>
      <c r="ACF67" s="517"/>
      <c r="ACG67" s="517"/>
      <c r="ACH67" s="517"/>
      <c r="ACI67" s="517"/>
      <c r="ACJ67" s="517"/>
      <c r="ACK67" s="517"/>
      <c r="ACL67" s="517"/>
      <c r="ACM67" s="517"/>
      <c r="ACN67" s="517"/>
      <c r="ACO67" s="517"/>
      <c r="ACP67" s="517"/>
      <c r="ACQ67" s="517"/>
      <c r="ACR67" s="517"/>
      <c r="ACS67" s="517"/>
      <c r="ACT67" s="517"/>
      <c r="ACU67" s="517"/>
      <c r="ACV67" s="517"/>
      <c r="ACW67" s="517"/>
      <c r="ACX67" s="517"/>
      <c r="ACY67" s="517"/>
      <c r="ACZ67" s="517"/>
      <c r="ADA67" s="517"/>
      <c r="ADB67" s="517"/>
      <c r="ADC67" s="517"/>
      <c r="ADD67" s="517"/>
      <c r="ADE67" s="517"/>
      <c r="ADF67" s="517"/>
      <c r="ADG67" s="517"/>
      <c r="ADH67" s="517"/>
      <c r="ADI67" s="517"/>
      <c r="ADJ67" s="517"/>
      <c r="ADK67" s="517"/>
      <c r="ADL67" s="517"/>
      <c r="ADM67" s="517"/>
      <c r="ADN67" s="517"/>
      <c r="ADO67" s="517"/>
      <c r="ADP67" s="517"/>
      <c r="ADQ67" s="517"/>
      <c r="ADR67" s="517"/>
      <c r="ADS67" s="517"/>
      <c r="ADT67" s="517"/>
      <c r="ADU67" s="517"/>
      <c r="ADV67" s="517"/>
      <c r="ADW67" s="517"/>
      <c r="ADX67" s="517"/>
      <c r="ADY67" s="517"/>
      <c r="ADZ67" s="517"/>
      <c r="AEA67" s="517"/>
      <c r="AEB67" s="517"/>
      <c r="AEC67" s="517"/>
      <c r="AED67" s="517"/>
      <c r="AEE67" s="517"/>
      <c r="AEF67" s="517"/>
      <c r="AEG67" s="517"/>
      <c r="AEH67" s="517"/>
      <c r="AEI67" s="517"/>
      <c r="AEJ67" s="517"/>
      <c r="AEK67" s="517"/>
      <c r="AEL67" s="517"/>
      <c r="AEM67" s="517"/>
      <c r="AEN67" s="517"/>
      <c r="AEO67" s="517"/>
      <c r="AEP67" s="517"/>
      <c r="AEQ67" s="517"/>
      <c r="AER67" s="517"/>
      <c r="AES67" s="517"/>
      <c r="AET67" s="517"/>
      <c r="AEU67" s="517"/>
      <c r="AEV67" s="517"/>
      <c r="AEW67" s="517"/>
      <c r="AEX67" s="517"/>
      <c r="AEY67" s="517"/>
      <c r="AEZ67" s="517"/>
      <c r="AFA67" s="517"/>
      <c r="AFB67" s="517"/>
      <c r="AFC67" s="517"/>
      <c r="AFD67" s="517"/>
      <c r="AFE67" s="517"/>
      <c r="AFF67" s="517"/>
      <c r="AFG67" s="517"/>
      <c r="AFH67" s="517"/>
      <c r="AFI67" s="517"/>
      <c r="AFJ67" s="517"/>
      <c r="AFK67" s="517"/>
      <c r="AFL67" s="517"/>
      <c r="AFM67" s="517"/>
      <c r="AFN67" s="517"/>
      <c r="AFO67" s="517"/>
      <c r="AFP67" s="517"/>
      <c r="AFQ67" s="517"/>
      <c r="AFR67" s="517"/>
      <c r="AFS67" s="517"/>
      <c r="AFT67" s="517"/>
      <c r="AFU67" s="517"/>
      <c r="AFV67" s="517"/>
      <c r="AFW67" s="517"/>
      <c r="AFX67" s="517"/>
      <c r="AFY67" s="517"/>
      <c r="AFZ67" s="517"/>
      <c r="AGA67" s="517"/>
      <c r="AGB67" s="517"/>
      <c r="AGC67" s="517"/>
      <c r="AGD67" s="517"/>
      <c r="AGE67" s="517"/>
      <c r="AGF67" s="517"/>
      <c r="AGG67" s="517"/>
      <c r="AGH67" s="517"/>
      <c r="AGI67" s="517"/>
      <c r="AGJ67" s="517"/>
      <c r="AGK67" s="517"/>
      <c r="AGL67" s="517"/>
      <c r="AGM67" s="517"/>
      <c r="AGN67" s="517"/>
      <c r="AGO67" s="517"/>
      <c r="AGP67" s="517"/>
      <c r="AGQ67" s="517"/>
      <c r="AGR67" s="517"/>
      <c r="AGS67" s="517"/>
      <c r="AGT67" s="517"/>
      <c r="AGU67" s="517"/>
      <c r="AGV67" s="517"/>
      <c r="AGW67" s="517"/>
      <c r="AGX67" s="517"/>
      <c r="AGY67" s="517"/>
      <c r="AGZ67" s="517"/>
      <c r="AHA67" s="517"/>
      <c r="AHB67" s="517"/>
      <c r="AHC67" s="517"/>
      <c r="AHD67" s="517"/>
      <c r="AHE67" s="517"/>
      <c r="AHF67" s="517"/>
      <c r="AHG67" s="517"/>
      <c r="AHH67" s="517"/>
    </row>
    <row r="68" spans="1:892" s="501" customFormat="1" ht="31" hidden="1">
      <c r="A68" s="519"/>
      <c r="B68" s="494"/>
      <c r="C68" s="499"/>
      <c r="D68" s="729"/>
      <c r="E68" s="729"/>
      <c r="F68" s="729"/>
      <c r="G68" s="729"/>
      <c r="H68" s="729"/>
      <c r="I68" s="729"/>
      <c r="J68" s="729"/>
      <c r="K68" s="729"/>
      <c r="L68" s="729"/>
      <c r="M68" s="729"/>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500"/>
      <c r="IY68" s="500"/>
      <c r="IZ68" s="500"/>
      <c r="JA68" s="500"/>
      <c r="JB68" s="500"/>
      <c r="JC68" s="500"/>
      <c r="JD68" s="500"/>
      <c r="JE68" s="500"/>
      <c r="JF68" s="500"/>
      <c r="JG68" s="500"/>
      <c r="JH68" s="500"/>
      <c r="JI68" s="500"/>
      <c r="JJ68" s="500"/>
      <c r="JK68" s="500"/>
      <c r="JL68" s="500"/>
      <c r="JM68" s="500"/>
      <c r="JN68" s="500"/>
      <c r="JO68" s="500"/>
      <c r="JP68" s="500"/>
      <c r="JQ68" s="500"/>
      <c r="JR68" s="500"/>
      <c r="JS68" s="500"/>
      <c r="JT68" s="500"/>
      <c r="JU68" s="500"/>
      <c r="JV68" s="500"/>
      <c r="JW68" s="500"/>
      <c r="JX68" s="500"/>
      <c r="JY68" s="500"/>
      <c r="JZ68" s="500"/>
      <c r="KA68" s="500"/>
      <c r="KB68" s="500"/>
      <c r="KC68" s="500"/>
      <c r="KD68" s="500"/>
      <c r="KE68" s="500"/>
      <c r="KF68" s="500"/>
      <c r="KG68" s="500"/>
      <c r="KH68" s="500"/>
      <c r="KI68" s="500"/>
      <c r="KJ68" s="500"/>
      <c r="KK68" s="500"/>
      <c r="KL68" s="500"/>
      <c r="KM68" s="500"/>
      <c r="KN68" s="500"/>
      <c r="KO68" s="500"/>
      <c r="KP68" s="500"/>
      <c r="KQ68" s="500"/>
      <c r="KR68" s="500"/>
      <c r="KS68" s="500"/>
      <c r="KT68" s="500"/>
      <c r="KU68" s="500"/>
      <c r="KV68" s="500"/>
      <c r="KW68" s="500"/>
      <c r="KX68" s="500"/>
      <c r="KY68" s="500"/>
      <c r="KZ68" s="500"/>
      <c r="LA68" s="500"/>
      <c r="LB68" s="500"/>
      <c r="LC68" s="500"/>
      <c r="LD68" s="500"/>
      <c r="LE68" s="500"/>
      <c r="LF68" s="500"/>
      <c r="LG68" s="500"/>
      <c r="LH68" s="500"/>
      <c r="LI68" s="500"/>
      <c r="LJ68" s="500"/>
      <c r="LK68" s="500"/>
      <c r="LL68" s="500"/>
      <c r="LM68" s="500"/>
      <c r="LN68" s="500"/>
      <c r="LO68" s="500"/>
      <c r="LP68" s="500"/>
      <c r="LQ68" s="500"/>
      <c r="LR68" s="500"/>
      <c r="LS68" s="500"/>
      <c r="LT68" s="500"/>
      <c r="LU68" s="500"/>
      <c r="LV68" s="500"/>
      <c r="LW68" s="500"/>
      <c r="LX68" s="500"/>
      <c r="LY68" s="500"/>
      <c r="LZ68" s="500"/>
      <c r="MA68" s="500"/>
      <c r="MB68" s="500"/>
      <c r="MC68" s="500"/>
      <c r="MD68" s="500"/>
      <c r="ME68" s="500"/>
      <c r="MF68" s="500"/>
      <c r="MG68" s="500"/>
      <c r="MH68" s="500"/>
      <c r="MI68" s="500"/>
      <c r="MJ68" s="500"/>
      <c r="MK68" s="500"/>
      <c r="ML68" s="500"/>
      <c r="MM68" s="500"/>
      <c r="MN68" s="500"/>
      <c r="MO68" s="500"/>
      <c r="MP68" s="500"/>
      <c r="MQ68" s="500"/>
      <c r="MR68" s="500"/>
      <c r="MS68" s="500"/>
      <c r="MT68" s="500"/>
      <c r="MU68" s="500"/>
      <c r="MV68" s="500"/>
      <c r="MW68" s="500"/>
      <c r="MX68" s="500"/>
      <c r="MY68" s="500"/>
      <c r="MZ68" s="500"/>
      <c r="NA68" s="500"/>
      <c r="NB68" s="500"/>
      <c r="NC68" s="500"/>
      <c r="ND68" s="500"/>
      <c r="NE68" s="500"/>
      <c r="NF68" s="500"/>
      <c r="NG68" s="500"/>
      <c r="NH68" s="500"/>
      <c r="NI68" s="500"/>
      <c r="NJ68" s="500"/>
      <c r="NK68" s="500"/>
      <c r="NL68" s="500"/>
      <c r="NM68" s="500"/>
      <c r="NN68" s="500"/>
      <c r="NO68" s="500"/>
      <c r="NP68" s="500"/>
      <c r="NQ68" s="500"/>
      <c r="NR68" s="500"/>
      <c r="NS68" s="500"/>
      <c r="NT68" s="500"/>
      <c r="NU68" s="500"/>
      <c r="NV68" s="500"/>
      <c r="NW68" s="500"/>
      <c r="NX68" s="500"/>
      <c r="NY68" s="500"/>
      <c r="NZ68" s="500"/>
      <c r="OA68" s="500"/>
      <c r="OB68" s="500"/>
      <c r="OC68" s="500"/>
      <c r="OD68" s="500"/>
      <c r="OE68" s="500"/>
      <c r="OF68" s="500"/>
      <c r="OG68" s="500"/>
      <c r="OH68" s="500"/>
      <c r="OI68" s="500"/>
      <c r="OJ68" s="500"/>
      <c r="OK68" s="500"/>
      <c r="OL68" s="500"/>
      <c r="OM68" s="500"/>
      <c r="ON68" s="500"/>
      <c r="OO68" s="500"/>
      <c r="OP68" s="500"/>
      <c r="OQ68" s="500"/>
      <c r="OR68" s="500"/>
      <c r="OS68" s="500"/>
      <c r="OT68" s="500"/>
      <c r="OU68" s="500"/>
      <c r="OV68" s="500"/>
      <c r="OW68" s="500"/>
      <c r="OX68" s="500"/>
      <c r="OY68" s="500"/>
      <c r="OZ68" s="500"/>
      <c r="PA68" s="500"/>
      <c r="PB68" s="500"/>
      <c r="PC68" s="500"/>
      <c r="PD68" s="500"/>
      <c r="PE68" s="500"/>
      <c r="PF68" s="500"/>
      <c r="PG68" s="500"/>
      <c r="PH68" s="500"/>
      <c r="PI68" s="500"/>
      <c r="PJ68" s="500"/>
      <c r="PK68" s="500"/>
      <c r="PL68" s="500"/>
      <c r="PM68" s="500"/>
      <c r="PN68" s="500"/>
      <c r="PO68" s="500"/>
      <c r="PP68" s="500"/>
      <c r="PQ68" s="500"/>
      <c r="PR68" s="500"/>
      <c r="PS68" s="500"/>
      <c r="PT68" s="500"/>
      <c r="PU68" s="500"/>
      <c r="PV68" s="500"/>
      <c r="PW68" s="500"/>
      <c r="PX68" s="500"/>
      <c r="PY68" s="500"/>
      <c r="PZ68" s="500"/>
      <c r="QA68" s="500"/>
      <c r="QB68" s="500"/>
      <c r="QC68" s="500"/>
      <c r="QD68" s="500"/>
      <c r="QE68" s="500"/>
      <c r="QF68" s="500"/>
      <c r="QG68" s="500"/>
      <c r="QH68" s="500"/>
      <c r="QI68" s="500"/>
      <c r="QJ68" s="500"/>
      <c r="QK68" s="500"/>
      <c r="QL68" s="500"/>
      <c r="QM68" s="500"/>
      <c r="QN68" s="500"/>
      <c r="QO68" s="500"/>
      <c r="QP68" s="500"/>
      <c r="QQ68" s="500"/>
      <c r="QR68" s="500"/>
      <c r="QS68" s="500"/>
      <c r="QT68" s="500"/>
      <c r="QU68" s="500"/>
      <c r="QV68" s="500"/>
      <c r="QW68" s="500"/>
      <c r="QX68" s="500"/>
      <c r="QY68" s="500"/>
      <c r="QZ68" s="500"/>
      <c r="RA68" s="500"/>
      <c r="RB68" s="500"/>
      <c r="RC68" s="500"/>
      <c r="RD68" s="500"/>
      <c r="RE68" s="500"/>
      <c r="RF68" s="500"/>
      <c r="RG68" s="500"/>
      <c r="RH68" s="500"/>
      <c r="RI68" s="500"/>
      <c r="RJ68" s="500"/>
      <c r="RK68" s="500"/>
      <c r="RL68" s="500"/>
      <c r="RM68" s="500"/>
      <c r="RN68" s="500"/>
      <c r="RO68" s="500"/>
      <c r="RP68" s="500"/>
      <c r="RQ68" s="500"/>
      <c r="RR68" s="500"/>
      <c r="RS68" s="500"/>
      <c r="RT68" s="500"/>
      <c r="RU68" s="500"/>
      <c r="RV68" s="500"/>
      <c r="RW68" s="500"/>
      <c r="RX68" s="500"/>
      <c r="RY68" s="500"/>
      <c r="RZ68" s="500"/>
      <c r="SA68" s="500"/>
      <c r="SB68" s="500"/>
      <c r="SC68" s="500"/>
      <c r="SD68" s="500"/>
      <c r="SE68" s="500"/>
      <c r="SF68" s="500"/>
      <c r="SG68" s="500"/>
      <c r="SH68" s="500"/>
      <c r="SI68" s="500"/>
      <c r="SJ68" s="500"/>
      <c r="SK68" s="500"/>
      <c r="SL68" s="500"/>
      <c r="SM68" s="500"/>
      <c r="SN68" s="500"/>
      <c r="SO68" s="500"/>
      <c r="SP68" s="500"/>
      <c r="SQ68" s="500"/>
      <c r="SR68" s="500"/>
      <c r="SS68" s="500"/>
      <c r="ST68" s="500"/>
      <c r="SU68" s="500"/>
      <c r="SV68" s="500"/>
      <c r="SW68" s="500"/>
      <c r="SX68" s="500"/>
      <c r="SY68" s="500"/>
      <c r="SZ68" s="500"/>
      <c r="TA68" s="500"/>
      <c r="TB68" s="500"/>
      <c r="TC68" s="500"/>
      <c r="TD68" s="500"/>
      <c r="TE68" s="500"/>
      <c r="TF68" s="500"/>
      <c r="TG68" s="500"/>
      <c r="TH68" s="500"/>
      <c r="TI68" s="500"/>
      <c r="TJ68" s="500"/>
      <c r="TK68" s="500"/>
      <c r="TL68" s="500"/>
      <c r="TM68" s="500"/>
      <c r="TN68" s="500"/>
      <c r="TO68" s="500"/>
      <c r="TP68" s="500"/>
      <c r="TQ68" s="500"/>
      <c r="TR68" s="500"/>
      <c r="TS68" s="500"/>
      <c r="TT68" s="500"/>
      <c r="TU68" s="500"/>
      <c r="TV68" s="500"/>
      <c r="TW68" s="500"/>
      <c r="TX68" s="500"/>
      <c r="TY68" s="500"/>
      <c r="TZ68" s="500"/>
      <c r="UA68" s="500"/>
      <c r="UB68" s="500"/>
      <c r="UC68" s="500"/>
      <c r="UD68" s="500"/>
      <c r="UE68" s="500"/>
      <c r="UF68" s="500"/>
      <c r="UG68" s="500"/>
      <c r="UH68" s="500"/>
      <c r="UI68" s="500"/>
      <c r="UJ68" s="500"/>
      <c r="UK68" s="500"/>
      <c r="UL68" s="500"/>
      <c r="UM68" s="500"/>
      <c r="UN68" s="500"/>
      <c r="UO68" s="500"/>
      <c r="UP68" s="500"/>
      <c r="UQ68" s="500"/>
      <c r="UR68" s="500"/>
      <c r="US68" s="500"/>
      <c r="UT68" s="500"/>
      <c r="UU68" s="500"/>
      <c r="UV68" s="500"/>
      <c r="UW68" s="500"/>
      <c r="UX68" s="500"/>
      <c r="UY68" s="500"/>
      <c r="UZ68" s="500"/>
      <c r="VA68" s="500"/>
      <c r="VB68" s="500"/>
      <c r="VC68" s="500"/>
      <c r="VD68" s="500"/>
      <c r="VE68" s="500"/>
      <c r="VF68" s="500"/>
      <c r="VG68" s="500"/>
      <c r="VH68" s="500"/>
      <c r="VI68" s="500"/>
      <c r="VJ68" s="500"/>
      <c r="VK68" s="500"/>
      <c r="VL68" s="500"/>
      <c r="VM68" s="500"/>
      <c r="VN68" s="500"/>
      <c r="VO68" s="500"/>
      <c r="VP68" s="500"/>
      <c r="VQ68" s="500"/>
      <c r="VR68" s="500"/>
      <c r="VS68" s="500"/>
      <c r="VT68" s="500"/>
      <c r="VU68" s="500"/>
      <c r="VV68" s="500"/>
      <c r="VW68" s="500"/>
      <c r="VX68" s="500"/>
      <c r="VY68" s="500"/>
      <c r="VZ68" s="500"/>
      <c r="WA68" s="500"/>
      <c r="WB68" s="500"/>
      <c r="WC68" s="500"/>
      <c r="WD68" s="500"/>
      <c r="WE68" s="500"/>
      <c r="WF68" s="500"/>
      <c r="WG68" s="500"/>
      <c r="WH68" s="500"/>
      <c r="WI68" s="500"/>
      <c r="WJ68" s="500"/>
      <c r="WK68" s="500"/>
      <c r="WL68" s="500"/>
      <c r="WM68" s="500"/>
      <c r="WN68" s="500"/>
      <c r="WO68" s="500"/>
      <c r="WP68" s="500"/>
      <c r="WQ68" s="500"/>
      <c r="WR68" s="500"/>
      <c r="WS68" s="500"/>
      <c r="WT68" s="500"/>
      <c r="WU68" s="500"/>
      <c r="WV68" s="500"/>
      <c r="WW68" s="500"/>
      <c r="WX68" s="500"/>
      <c r="WY68" s="500"/>
      <c r="WZ68" s="500"/>
      <c r="XA68" s="500"/>
      <c r="XB68" s="500"/>
      <c r="XC68" s="500"/>
      <c r="XD68" s="500"/>
      <c r="XE68" s="500"/>
      <c r="XF68" s="500"/>
      <c r="XG68" s="500"/>
      <c r="XH68" s="500"/>
      <c r="XI68" s="500"/>
      <c r="XJ68" s="500"/>
      <c r="XK68" s="500"/>
      <c r="XL68" s="500"/>
      <c r="XM68" s="500"/>
      <c r="XN68" s="500"/>
      <c r="XO68" s="500"/>
      <c r="XP68" s="500"/>
      <c r="XQ68" s="500"/>
      <c r="XR68" s="500"/>
      <c r="XS68" s="500"/>
      <c r="XT68" s="500"/>
      <c r="XU68" s="500"/>
      <c r="XV68" s="500"/>
      <c r="XW68" s="500"/>
      <c r="XX68" s="500"/>
      <c r="XY68" s="500"/>
      <c r="XZ68" s="500"/>
      <c r="YA68" s="500"/>
      <c r="YB68" s="500"/>
      <c r="YC68" s="500"/>
      <c r="YD68" s="500"/>
      <c r="YE68" s="500"/>
      <c r="YF68" s="500"/>
      <c r="YG68" s="500"/>
      <c r="YH68" s="500"/>
      <c r="YI68" s="500"/>
      <c r="YJ68" s="500"/>
      <c r="YK68" s="500"/>
      <c r="YL68" s="500"/>
      <c r="YM68" s="500"/>
      <c r="YN68" s="500"/>
      <c r="YO68" s="500"/>
      <c r="YP68" s="500"/>
      <c r="YQ68" s="500"/>
      <c r="YR68" s="500"/>
      <c r="YS68" s="500"/>
      <c r="YT68" s="500"/>
      <c r="YU68" s="500"/>
      <c r="YV68" s="500"/>
      <c r="YW68" s="500"/>
      <c r="YX68" s="500"/>
      <c r="YY68" s="500"/>
      <c r="YZ68" s="500"/>
      <c r="ZA68" s="500"/>
      <c r="ZB68" s="500"/>
      <c r="ZC68" s="500"/>
      <c r="ZD68" s="500"/>
      <c r="ZE68" s="500"/>
      <c r="ZF68" s="500"/>
      <c r="ZG68" s="500"/>
      <c r="ZH68" s="500"/>
      <c r="ZI68" s="500"/>
      <c r="ZJ68" s="500"/>
      <c r="ZK68" s="500"/>
      <c r="ZL68" s="500"/>
      <c r="ZM68" s="500"/>
      <c r="ZN68" s="500"/>
      <c r="ZO68" s="500"/>
      <c r="ZP68" s="500"/>
      <c r="ZQ68" s="500"/>
      <c r="ZR68" s="500"/>
      <c r="ZS68" s="500"/>
      <c r="ZT68" s="500"/>
      <c r="ZU68" s="500"/>
      <c r="ZV68" s="500"/>
      <c r="ZW68" s="500"/>
      <c r="ZX68" s="500"/>
      <c r="ZY68" s="500"/>
      <c r="ZZ68" s="500"/>
      <c r="AAA68" s="500"/>
      <c r="AAB68" s="500"/>
      <c r="AAC68" s="500"/>
      <c r="AAD68" s="500"/>
      <c r="AAE68" s="500"/>
      <c r="AAF68" s="500"/>
      <c r="AAG68" s="500"/>
      <c r="AAH68" s="500"/>
      <c r="AAI68" s="500"/>
      <c r="AAJ68" s="500"/>
      <c r="AAK68" s="500"/>
      <c r="AAL68" s="500"/>
      <c r="AAM68" s="500"/>
      <c r="AAN68" s="500"/>
      <c r="AAO68" s="500"/>
      <c r="AAP68" s="500"/>
      <c r="AAQ68" s="500"/>
      <c r="AAR68" s="500"/>
      <c r="AAS68" s="500"/>
      <c r="AAT68" s="500"/>
      <c r="AAU68" s="500"/>
      <c r="AAV68" s="500"/>
      <c r="AAW68" s="500"/>
      <c r="AAX68" s="500"/>
      <c r="AAY68" s="500"/>
      <c r="AAZ68" s="500"/>
      <c r="ABA68" s="500"/>
      <c r="ABB68" s="500"/>
      <c r="ABC68" s="500"/>
      <c r="ABD68" s="500"/>
      <c r="ABE68" s="500"/>
      <c r="ABF68" s="500"/>
      <c r="ABG68" s="500"/>
      <c r="ABH68" s="500"/>
      <c r="ABI68" s="500"/>
      <c r="ABJ68" s="500"/>
      <c r="ABK68" s="500"/>
      <c r="ABL68" s="500"/>
      <c r="ABM68" s="500"/>
      <c r="ABN68" s="500"/>
      <c r="ABO68" s="500"/>
      <c r="ABP68" s="500"/>
      <c r="ABQ68" s="500"/>
      <c r="ABR68" s="500"/>
      <c r="ABS68" s="500"/>
      <c r="ABT68" s="500"/>
      <c r="ABU68" s="500"/>
      <c r="ABV68" s="500"/>
      <c r="ABW68" s="500"/>
      <c r="ABX68" s="500"/>
      <c r="ABY68" s="500"/>
      <c r="ABZ68" s="500"/>
      <c r="ACA68" s="500"/>
      <c r="ACB68" s="500"/>
      <c r="ACC68" s="500"/>
      <c r="ACD68" s="500"/>
      <c r="ACE68" s="500"/>
      <c r="ACF68" s="500"/>
      <c r="ACG68" s="500"/>
      <c r="ACH68" s="500"/>
      <c r="ACI68" s="500"/>
      <c r="ACJ68" s="500"/>
      <c r="ACK68" s="500"/>
      <c r="ACL68" s="500"/>
      <c r="ACM68" s="500"/>
      <c r="ACN68" s="500"/>
      <c r="ACO68" s="500"/>
      <c r="ACP68" s="500"/>
      <c r="ACQ68" s="500"/>
      <c r="ACR68" s="500"/>
      <c r="ACS68" s="500"/>
      <c r="ACT68" s="500"/>
      <c r="ACU68" s="500"/>
      <c r="ACV68" s="500"/>
      <c r="ACW68" s="500"/>
      <c r="ACX68" s="500"/>
      <c r="ACY68" s="500"/>
      <c r="ACZ68" s="500"/>
      <c r="ADA68" s="500"/>
      <c r="ADB68" s="500"/>
      <c r="ADC68" s="500"/>
      <c r="ADD68" s="500"/>
      <c r="ADE68" s="500"/>
      <c r="ADF68" s="500"/>
      <c r="ADG68" s="500"/>
      <c r="ADH68" s="500"/>
      <c r="ADI68" s="500"/>
      <c r="ADJ68" s="500"/>
      <c r="ADK68" s="500"/>
      <c r="ADL68" s="500"/>
      <c r="ADM68" s="500"/>
      <c r="ADN68" s="500"/>
      <c r="ADO68" s="500"/>
      <c r="ADP68" s="500"/>
      <c r="ADQ68" s="500"/>
      <c r="ADR68" s="500"/>
      <c r="ADS68" s="500"/>
      <c r="ADT68" s="500"/>
      <c r="ADU68" s="500"/>
      <c r="ADV68" s="500"/>
      <c r="ADW68" s="500"/>
      <c r="ADX68" s="500"/>
      <c r="ADY68" s="500"/>
      <c r="ADZ68" s="500"/>
      <c r="AEA68" s="500"/>
      <c r="AEB68" s="500"/>
      <c r="AEC68" s="500"/>
      <c r="AED68" s="500"/>
      <c r="AEE68" s="500"/>
      <c r="AEF68" s="500"/>
      <c r="AEG68" s="500"/>
      <c r="AEH68" s="500"/>
      <c r="AEI68" s="500"/>
      <c r="AEJ68" s="500"/>
      <c r="AEK68" s="500"/>
      <c r="AEL68" s="500"/>
      <c r="AEM68" s="500"/>
      <c r="AEN68" s="500"/>
      <c r="AEO68" s="500"/>
      <c r="AEP68" s="500"/>
      <c r="AEQ68" s="500"/>
      <c r="AER68" s="500"/>
      <c r="AES68" s="500"/>
      <c r="AET68" s="500"/>
      <c r="AEU68" s="500"/>
      <c r="AEV68" s="500"/>
      <c r="AEW68" s="500"/>
      <c r="AEX68" s="500"/>
      <c r="AEY68" s="500"/>
      <c r="AEZ68" s="500"/>
      <c r="AFA68" s="500"/>
      <c r="AFB68" s="500"/>
      <c r="AFC68" s="500"/>
      <c r="AFD68" s="500"/>
      <c r="AFE68" s="500"/>
      <c r="AFF68" s="500"/>
      <c r="AFG68" s="500"/>
      <c r="AFH68" s="500"/>
      <c r="AFI68" s="500"/>
      <c r="AFJ68" s="500"/>
      <c r="AFK68" s="500"/>
      <c r="AFL68" s="500"/>
      <c r="AFM68" s="500"/>
      <c r="AFN68" s="500"/>
      <c r="AFO68" s="500"/>
      <c r="AFP68" s="500"/>
      <c r="AFQ68" s="500"/>
      <c r="AFR68" s="500"/>
      <c r="AFS68" s="500"/>
      <c r="AFT68" s="500"/>
      <c r="AFU68" s="500"/>
      <c r="AFV68" s="500"/>
      <c r="AFW68" s="500"/>
      <c r="AFX68" s="500"/>
      <c r="AFY68" s="500"/>
      <c r="AFZ68" s="500"/>
      <c r="AGA68" s="500"/>
      <c r="AGB68" s="500"/>
      <c r="AGC68" s="500"/>
      <c r="AGD68" s="500"/>
      <c r="AGE68" s="500"/>
      <c r="AGF68" s="500"/>
      <c r="AGG68" s="500"/>
      <c r="AGH68" s="500"/>
      <c r="AGI68" s="500"/>
      <c r="AGJ68" s="500"/>
      <c r="AGK68" s="500"/>
      <c r="AGL68" s="500"/>
      <c r="AGM68" s="500"/>
      <c r="AGN68" s="500"/>
      <c r="AGO68" s="500"/>
      <c r="AGP68" s="500"/>
      <c r="AGQ68" s="500"/>
      <c r="AGR68" s="500"/>
      <c r="AGS68" s="500"/>
      <c r="AGT68" s="500"/>
      <c r="AGU68" s="500"/>
      <c r="AGV68" s="500"/>
      <c r="AGW68" s="500"/>
      <c r="AGX68" s="500"/>
      <c r="AGY68" s="500"/>
      <c r="AGZ68" s="500"/>
      <c r="AHA68" s="500"/>
      <c r="AHB68" s="500"/>
      <c r="AHC68" s="500"/>
      <c r="AHD68" s="500"/>
      <c r="AHE68" s="500"/>
      <c r="AHF68" s="500"/>
      <c r="AHG68" s="500"/>
      <c r="AHH68" s="500"/>
    </row>
    <row r="69" spans="1:892" s="501" customFormat="1" ht="31" hidden="1">
      <c r="A69" s="498"/>
      <c r="B69" s="494"/>
      <c r="C69" s="499"/>
      <c r="D69" s="729"/>
      <c r="E69" s="729"/>
      <c r="F69" s="729"/>
      <c r="G69" s="729"/>
      <c r="H69" s="729"/>
      <c r="I69" s="729"/>
      <c r="J69" s="729"/>
      <c r="K69" s="729"/>
      <c r="L69" s="729"/>
      <c r="M69" s="72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500"/>
      <c r="IY69" s="500"/>
      <c r="IZ69" s="500"/>
      <c r="JA69" s="500"/>
      <c r="JB69" s="500"/>
      <c r="JC69" s="500"/>
      <c r="JD69" s="500"/>
      <c r="JE69" s="500"/>
      <c r="JF69" s="500"/>
      <c r="JG69" s="500"/>
      <c r="JH69" s="500"/>
      <c r="JI69" s="500"/>
      <c r="JJ69" s="500"/>
      <c r="JK69" s="500"/>
      <c r="JL69" s="500"/>
      <c r="JM69" s="500"/>
      <c r="JN69" s="500"/>
      <c r="JO69" s="500"/>
      <c r="JP69" s="500"/>
      <c r="JQ69" s="500"/>
      <c r="JR69" s="500"/>
      <c r="JS69" s="500"/>
      <c r="JT69" s="500"/>
      <c r="JU69" s="500"/>
      <c r="JV69" s="500"/>
      <c r="JW69" s="500"/>
      <c r="JX69" s="500"/>
      <c r="JY69" s="500"/>
      <c r="JZ69" s="500"/>
      <c r="KA69" s="500"/>
      <c r="KB69" s="500"/>
      <c r="KC69" s="500"/>
      <c r="KD69" s="500"/>
      <c r="KE69" s="500"/>
      <c r="KF69" s="500"/>
      <c r="KG69" s="500"/>
      <c r="KH69" s="500"/>
      <c r="KI69" s="500"/>
      <c r="KJ69" s="500"/>
      <c r="KK69" s="500"/>
      <c r="KL69" s="500"/>
      <c r="KM69" s="500"/>
      <c r="KN69" s="500"/>
      <c r="KO69" s="500"/>
      <c r="KP69" s="500"/>
      <c r="KQ69" s="500"/>
      <c r="KR69" s="500"/>
      <c r="KS69" s="500"/>
      <c r="KT69" s="500"/>
      <c r="KU69" s="500"/>
      <c r="KV69" s="500"/>
      <c r="KW69" s="500"/>
      <c r="KX69" s="500"/>
      <c r="KY69" s="500"/>
      <c r="KZ69" s="500"/>
      <c r="LA69" s="500"/>
      <c r="LB69" s="500"/>
      <c r="LC69" s="500"/>
      <c r="LD69" s="500"/>
      <c r="LE69" s="500"/>
      <c r="LF69" s="500"/>
      <c r="LG69" s="500"/>
      <c r="LH69" s="500"/>
      <c r="LI69" s="500"/>
      <c r="LJ69" s="500"/>
      <c r="LK69" s="500"/>
      <c r="LL69" s="500"/>
      <c r="LM69" s="500"/>
      <c r="LN69" s="500"/>
      <c r="LO69" s="500"/>
      <c r="LP69" s="500"/>
      <c r="LQ69" s="500"/>
      <c r="LR69" s="500"/>
      <c r="LS69" s="500"/>
      <c r="LT69" s="500"/>
      <c r="LU69" s="500"/>
      <c r="LV69" s="500"/>
      <c r="LW69" s="500"/>
      <c r="LX69" s="500"/>
      <c r="LY69" s="500"/>
      <c r="LZ69" s="500"/>
      <c r="MA69" s="500"/>
      <c r="MB69" s="500"/>
      <c r="MC69" s="500"/>
      <c r="MD69" s="500"/>
      <c r="ME69" s="500"/>
      <c r="MF69" s="500"/>
      <c r="MG69" s="500"/>
      <c r="MH69" s="500"/>
      <c r="MI69" s="500"/>
      <c r="MJ69" s="500"/>
      <c r="MK69" s="500"/>
      <c r="ML69" s="500"/>
      <c r="MM69" s="500"/>
      <c r="MN69" s="500"/>
      <c r="MO69" s="500"/>
      <c r="MP69" s="500"/>
      <c r="MQ69" s="500"/>
      <c r="MR69" s="500"/>
      <c r="MS69" s="500"/>
      <c r="MT69" s="500"/>
      <c r="MU69" s="500"/>
      <c r="MV69" s="500"/>
      <c r="MW69" s="500"/>
      <c r="MX69" s="500"/>
      <c r="MY69" s="500"/>
      <c r="MZ69" s="500"/>
      <c r="NA69" s="500"/>
      <c r="NB69" s="500"/>
      <c r="NC69" s="500"/>
      <c r="ND69" s="500"/>
      <c r="NE69" s="500"/>
      <c r="NF69" s="500"/>
      <c r="NG69" s="500"/>
      <c r="NH69" s="500"/>
      <c r="NI69" s="500"/>
      <c r="NJ69" s="500"/>
      <c r="NK69" s="500"/>
      <c r="NL69" s="500"/>
      <c r="NM69" s="500"/>
      <c r="NN69" s="500"/>
      <c r="NO69" s="500"/>
      <c r="NP69" s="500"/>
      <c r="NQ69" s="500"/>
      <c r="NR69" s="500"/>
      <c r="NS69" s="500"/>
      <c r="NT69" s="500"/>
      <c r="NU69" s="500"/>
      <c r="NV69" s="500"/>
      <c r="NW69" s="500"/>
      <c r="NX69" s="500"/>
      <c r="NY69" s="500"/>
      <c r="NZ69" s="500"/>
      <c r="OA69" s="500"/>
      <c r="OB69" s="500"/>
      <c r="OC69" s="500"/>
      <c r="OD69" s="500"/>
      <c r="OE69" s="500"/>
      <c r="OF69" s="500"/>
      <c r="OG69" s="500"/>
      <c r="OH69" s="500"/>
      <c r="OI69" s="500"/>
      <c r="OJ69" s="500"/>
      <c r="OK69" s="500"/>
      <c r="OL69" s="500"/>
      <c r="OM69" s="500"/>
      <c r="ON69" s="500"/>
      <c r="OO69" s="500"/>
      <c r="OP69" s="500"/>
      <c r="OQ69" s="500"/>
      <c r="OR69" s="500"/>
      <c r="OS69" s="500"/>
      <c r="OT69" s="500"/>
      <c r="OU69" s="500"/>
      <c r="OV69" s="500"/>
      <c r="OW69" s="500"/>
      <c r="OX69" s="500"/>
      <c r="OY69" s="500"/>
      <c r="OZ69" s="500"/>
      <c r="PA69" s="500"/>
      <c r="PB69" s="500"/>
      <c r="PC69" s="500"/>
      <c r="PD69" s="500"/>
      <c r="PE69" s="500"/>
      <c r="PF69" s="500"/>
      <c r="PG69" s="500"/>
      <c r="PH69" s="500"/>
      <c r="PI69" s="500"/>
      <c r="PJ69" s="500"/>
      <c r="PK69" s="500"/>
      <c r="PL69" s="500"/>
      <c r="PM69" s="500"/>
      <c r="PN69" s="500"/>
      <c r="PO69" s="500"/>
      <c r="PP69" s="500"/>
      <c r="PQ69" s="500"/>
      <c r="PR69" s="500"/>
      <c r="PS69" s="500"/>
      <c r="PT69" s="500"/>
      <c r="PU69" s="500"/>
      <c r="PV69" s="500"/>
      <c r="PW69" s="500"/>
      <c r="PX69" s="500"/>
      <c r="PY69" s="500"/>
      <c r="PZ69" s="500"/>
      <c r="QA69" s="500"/>
      <c r="QB69" s="500"/>
      <c r="QC69" s="500"/>
      <c r="QD69" s="500"/>
      <c r="QE69" s="500"/>
      <c r="QF69" s="500"/>
      <c r="QG69" s="500"/>
      <c r="QH69" s="500"/>
      <c r="QI69" s="500"/>
      <c r="QJ69" s="500"/>
      <c r="QK69" s="500"/>
      <c r="QL69" s="500"/>
      <c r="QM69" s="500"/>
      <c r="QN69" s="500"/>
      <c r="QO69" s="500"/>
      <c r="QP69" s="500"/>
      <c r="QQ69" s="500"/>
      <c r="QR69" s="500"/>
      <c r="QS69" s="500"/>
      <c r="QT69" s="500"/>
      <c r="QU69" s="500"/>
      <c r="QV69" s="500"/>
      <c r="QW69" s="500"/>
      <c r="QX69" s="500"/>
      <c r="QY69" s="500"/>
      <c r="QZ69" s="500"/>
      <c r="RA69" s="500"/>
      <c r="RB69" s="500"/>
      <c r="RC69" s="500"/>
      <c r="RD69" s="500"/>
      <c r="RE69" s="500"/>
      <c r="RF69" s="500"/>
      <c r="RG69" s="500"/>
      <c r="RH69" s="500"/>
      <c r="RI69" s="500"/>
      <c r="RJ69" s="500"/>
      <c r="RK69" s="500"/>
      <c r="RL69" s="500"/>
      <c r="RM69" s="500"/>
      <c r="RN69" s="500"/>
      <c r="RO69" s="500"/>
      <c r="RP69" s="500"/>
      <c r="RQ69" s="500"/>
      <c r="RR69" s="500"/>
      <c r="RS69" s="500"/>
      <c r="RT69" s="500"/>
      <c r="RU69" s="500"/>
      <c r="RV69" s="500"/>
      <c r="RW69" s="500"/>
      <c r="RX69" s="500"/>
      <c r="RY69" s="500"/>
      <c r="RZ69" s="500"/>
      <c r="SA69" s="500"/>
      <c r="SB69" s="500"/>
      <c r="SC69" s="500"/>
      <c r="SD69" s="500"/>
      <c r="SE69" s="500"/>
      <c r="SF69" s="500"/>
      <c r="SG69" s="500"/>
      <c r="SH69" s="500"/>
      <c r="SI69" s="500"/>
      <c r="SJ69" s="500"/>
      <c r="SK69" s="500"/>
      <c r="SL69" s="500"/>
      <c r="SM69" s="500"/>
      <c r="SN69" s="500"/>
      <c r="SO69" s="500"/>
      <c r="SP69" s="500"/>
      <c r="SQ69" s="500"/>
      <c r="SR69" s="500"/>
      <c r="SS69" s="500"/>
      <c r="ST69" s="500"/>
      <c r="SU69" s="500"/>
      <c r="SV69" s="500"/>
      <c r="SW69" s="500"/>
      <c r="SX69" s="500"/>
      <c r="SY69" s="500"/>
      <c r="SZ69" s="500"/>
      <c r="TA69" s="500"/>
      <c r="TB69" s="500"/>
      <c r="TC69" s="500"/>
      <c r="TD69" s="500"/>
      <c r="TE69" s="500"/>
      <c r="TF69" s="500"/>
      <c r="TG69" s="500"/>
      <c r="TH69" s="500"/>
      <c r="TI69" s="500"/>
      <c r="TJ69" s="500"/>
      <c r="TK69" s="500"/>
      <c r="TL69" s="500"/>
      <c r="TM69" s="500"/>
      <c r="TN69" s="500"/>
      <c r="TO69" s="500"/>
      <c r="TP69" s="500"/>
      <c r="TQ69" s="500"/>
      <c r="TR69" s="500"/>
      <c r="TS69" s="500"/>
      <c r="TT69" s="500"/>
      <c r="TU69" s="500"/>
      <c r="TV69" s="500"/>
      <c r="TW69" s="500"/>
      <c r="TX69" s="500"/>
      <c r="TY69" s="500"/>
      <c r="TZ69" s="500"/>
      <c r="UA69" s="500"/>
      <c r="UB69" s="500"/>
      <c r="UC69" s="500"/>
      <c r="UD69" s="500"/>
      <c r="UE69" s="500"/>
      <c r="UF69" s="500"/>
      <c r="UG69" s="500"/>
      <c r="UH69" s="500"/>
      <c r="UI69" s="500"/>
      <c r="UJ69" s="500"/>
      <c r="UK69" s="500"/>
      <c r="UL69" s="500"/>
      <c r="UM69" s="500"/>
      <c r="UN69" s="500"/>
      <c r="UO69" s="500"/>
      <c r="UP69" s="500"/>
      <c r="UQ69" s="500"/>
      <c r="UR69" s="500"/>
      <c r="US69" s="500"/>
      <c r="UT69" s="500"/>
      <c r="UU69" s="500"/>
      <c r="UV69" s="500"/>
      <c r="UW69" s="500"/>
      <c r="UX69" s="500"/>
      <c r="UY69" s="500"/>
      <c r="UZ69" s="500"/>
      <c r="VA69" s="500"/>
      <c r="VB69" s="500"/>
      <c r="VC69" s="500"/>
      <c r="VD69" s="500"/>
      <c r="VE69" s="500"/>
      <c r="VF69" s="500"/>
      <c r="VG69" s="500"/>
      <c r="VH69" s="500"/>
      <c r="VI69" s="500"/>
      <c r="VJ69" s="500"/>
      <c r="VK69" s="500"/>
      <c r="VL69" s="500"/>
      <c r="VM69" s="500"/>
      <c r="VN69" s="500"/>
      <c r="VO69" s="500"/>
      <c r="VP69" s="500"/>
      <c r="VQ69" s="500"/>
      <c r="VR69" s="500"/>
      <c r="VS69" s="500"/>
      <c r="VT69" s="500"/>
      <c r="VU69" s="500"/>
      <c r="VV69" s="500"/>
      <c r="VW69" s="500"/>
      <c r="VX69" s="500"/>
      <c r="VY69" s="500"/>
      <c r="VZ69" s="500"/>
      <c r="WA69" s="500"/>
      <c r="WB69" s="500"/>
      <c r="WC69" s="500"/>
      <c r="WD69" s="500"/>
      <c r="WE69" s="500"/>
      <c r="WF69" s="500"/>
      <c r="WG69" s="500"/>
      <c r="WH69" s="500"/>
      <c r="WI69" s="500"/>
      <c r="WJ69" s="500"/>
      <c r="WK69" s="500"/>
      <c r="WL69" s="500"/>
      <c r="WM69" s="500"/>
      <c r="WN69" s="500"/>
      <c r="WO69" s="500"/>
      <c r="WP69" s="500"/>
      <c r="WQ69" s="500"/>
      <c r="WR69" s="500"/>
      <c r="WS69" s="500"/>
      <c r="WT69" s="500"/>
      <c r="WU69" s="500"/>
      <c r="WV69" s="500"/>
      <c r="WW69" s="500"/>
      <c r="WX69" s="500"/>
      <c r="WY69" s="500"/>
      <c r="WZ69" s="500"/>
      <c r="XA69" s="500"/>
      <c r="XB69" s="500"/>
      <c r="XC69" s="500"/>
      <c r="XD69" s="500"/>
      <c r="XE69" s="500"/>
      <c r="XF69" s="500"/>
      <c r="XG69" s="500"/>
      <c r="XH69" s="500"/>
      <c r="XI69" s="500"/>
      <c r="XJ69" s="500"/>
      <c r="XK69" s="500"/>
      <c r="XL69" s="500"/>
      <c r="XM69" s="500"/>
      <c r="XN69" s="500"/>
      <c r="XO69" s="500"/>
      <c r="XP69" s="500"/>
      <c r="XQ69" s="500"/>
      <c r="XR69" s="500"/>
      <c r="XS69" s="500"/>
      <c r="XT69" s="500"/>
      <c r="XU69" s="500"/>
      <c r="XV69" s="500"/>
      <c r="XW69" s="500"/>
      <c r="XX69" s="500"/>
      <c r="XY69" s="500"/>
      <c r="XZ69" s="500"/>
      <c r="YA69" s="500"/>
      <c r="YB69" s="500"/>
      <c r="YC69" s="500"/>
      <c r="YD69" s="500"/>
      <c r="YE69" s="500"/>
      <c r="YF69" s="500"/>
      <c r="YG69" s="500"/>
      <c r="YH69" s="500"/>
      <c r="YI69" s="500"/>
      <c r="YJ69" s="500"/>
      <c r="YK69" s="500"/>
      <c r="YL69" s="500"/>
      <c r="YM69" s="500"/>
      <c r="YN69" s="500"/>
      <c r="YO69" s="500"/>
      <c r="YP69" s="500"/>
      <c r="YQ69" s="500"/>
      <c r="YR69" s="500"/>
      <c r="YS69" s="500"/>
      <c r="YT69" s="500"/>
      <c r="YU69" s="500"/>
      <c r="YV69" s="500"/>
      <c r="YW69" s="500"/>
      <c r="YX69" s="500"/>
      <c r="YY69" s="500"/>
      <c r="YZ69" s="500"/>
      <c r="ZA69" s="500"/>
      <c r="ZB69" s="500"/>
      <c r="ZC69" s="500"/>
      <c r="ZD69" s="500"/>
      <c r="ZE69" s="500"/>
      <c r="ZF69" s="500"/>
      <c r="ZG69" s="500"/>
      <c r="ZH69" s="500"/>
      <c r="ZI69" s="500"/>
      <c r="ZJ69" s="500"/>
      <c r="ZK69" s="500"/>
      <c r="ZL69" s="500"/>
      <c r="ZM69" s="500"/>
      <c r="ZN69" s="500"/>
      <c r="ZO69" s="500"/>
      <c r="ZP69" s="500"/>
      <c r="ZQ69" s="500"/>
      <c r="ZR69" s="500"/>
      <c r="ZS69" s="500"/>
      <c r="ZT69" s="500"/>
      <c r="ZU69" s="500"/>
      <c r="ZV69" s="500"/>
      <c r="ZW69" s="500"/>
      <c r="ZX69" s="500"/>
      <c r="ZY69" s="500"/>
      <c r="ZZ69" s="500"/>
      <c r="AAA69" s="500"/>
      <c r="AAB69" s="500"/>
      <c r="AAC69" s="500"/>
      <c r="AAD69" s="500"/>
      <c r="AAE69" s="500"/>
      <c r="AAF69" s="500"/>
      <c r="AAG69" s="500"/>
      <c r="AAH69" s="500"/>
      <c r="AAI69" s="500"/>
      <c r="AAJ69" s="500"/>
      <c r="AAK69" s="500"/>
      <c r="AAL69" s="500"/>
      <c r="AAM69" s="500"/>
      <c r="AAN69" s="500"/>
      <c r="AAO69" s="500"/>
      <c r="AAP69" s="500"/>
      <c r="AAQ69" s="500"/>
      <c r="AAR69" s="500"/>
      <c r="AAS69" s="500"/>
      <c r="AAT69" s="500"/>
      <c r="AAU69" s="500"/>
      <c r="AAV69" s="500"/>
      <c r="AAW69" s="500"/>
      <c r="AAX69" s="500"/>
      <c r="AAY69" s="500"/>
      <c r="AAZ69" s="500"/>
      <c r="ABA69" s="500"/>
      <c r="ABB69" s="500"/>
      <c r="ABC69" s="500"/>
      <c r="ABD69" s="500"/>
      <c r="ABE69" s="500"/>
      <c r="ABF69" s="500"/>
      <c r="ABG69" s="500"/>
      <c r="ABH69" s="500"/>
      <c r="ABI69" s="500"/>
      <c r="ABJ69" s="500"/>
      <c r="ABK69" s="500"/>
      <c r="ABL69" s="500"/>
      <c r="ABM69" s="500"/>
      <c r="ABN69" s="500"/>
      <c r="ABO69" s="500"/>
      <c r="ABP69" s="500"/>
      <c r="ABQ69" s="500"/>
      <c r="ABR69" s="500"/>
      <c r="ABS69" s="500"/>
      <c r="ABT69" s="500"/>
      <c r="ABU69" s="500"/>
      <c r="ABV69" s="500"/>
      <c r="ABW69" s="500"/>
      <c r="ABX69" s="500"/>
      <c r="ABY69" s="500"/>
      <c r="ABZ69" s="500"/>
      <c r="ACA69" s="500"/>
      <c r="ACB69" s="500"/>
      <c r="ACC69" s="500"/>
      <c r="ACD69" s="500"/>
      <c r="ACE69" s="500"/>
      <c r="ACF69" s="500"/>
      <c r="ACG69" s="500"/>
      <c r="ACH69" s="500"/>
      <c r="ACI69" s="500"/>
      <c r="ACJ69" s="500"/>
      <c r="ACK69" s="500"/>
      <c r="ACL69" s="500"/>
      <c r="ACM69" s="500"/>
      <c r="ACN69" s="500"/>
      <c r="ACO69" s="500"/>
      <c r="ACP69" s="500"/>
      <c r="ACQ69" s="500"/>
      <c r="ACR69" s="500"/>
      <c r="ACS69" s="500"/>
      <c r="ACT69" s="500"/>
      <c r="ACU69" s="500"/>
      <c r="ACV69" s="500"/>
      <c r="ACW69" s="500"/>
      <c r="ACX69" s="500"/>
      <c r="ACY69" s="500"/>
      <c r="ACZ69" s="500"/>
      <c r="ADA69" s="500"/>
      <c r="ADB69" s="500"/>
      <c r="ADC69" s="500"/>
      <c r="ADD69" s="500"/>
      <c r="ADE69" s="500"/>
      <c r="ADF69" s="500"/>
      <c r="ADG69" s="500"/>
      <c r="ADH69" s="500"/>
      <c r="ADI69" s="500"/>
      <c r="ADJ69" s="500"/>
      <c r="ADK69" s="500"/>
      <c r="ADL69" s="500"/>
      <c r="ADM69" s="500"/>
      <c r="ADN69" s="500"/>
      <c r="ADO69" s="500"/>
      <c r="ADP69" s="500"/>
      <c r="ADQ69" s="500"/>
      <c r="ADR69" s="500"/>
      <c r="ADS69" s="500"/>
      <c r="ADT69" s="500"/>
      <c r="ADU69" s="500"/>
      <c r="ADV69" s="500"/>
      <c r="ADW69" s="500"/>
      <c r="ADX69" s="500"/>
      <c r="ADY69" s="500"/>
      <c r="ADZ69" s="500"/>
      <c r="AEA69" s="500"/>
      <c r="AEB69" s="500"/>
      <c r="AEC69" s="500"/>
      <c r="AED69" s="500"/>
      <c r="AEE69" s="500"/>
      <c r="AEF69" s="500"/>
      <c r="AEG69" s="500"/>
      <c r="AEH69" s="500"/>
      <c r="AEI69" s="500"/>
      <c r="AEJ69" s="500"/>
      <c r="AEK69" s="500"/>
      <c r="AEL69" s="500"/>
      <c r="AEM69" s="500"/>
      <c r="AEN69" s="500"/>
      <c r="AEO69" s="500"/>
      <c r="AEP69" s="500"/>
      <c r="AEQ69" s="500"/>
      <c r="AER69" s="500"/>
      <c r="AES69" s="500"/>
      <c r="AET69" s="500"/>
      <c r="AEU69" s="500"/>
      <c r="AEV69" s="500"/>
      <c r="AEW69" s="500"/>
      <c r="AEX69" s="500"/>
      <c r="AEY69" s="500"/>
      <c r="AEZ69" s="500"/>
      <c r="AFA69" s="500"/>
      <c r="AFB69" s="500"/>
      <c r="AFC69" s="500"/>
      <c r="AFD69" s="500"/>
      <c r="AFE69" s="500"/>
      <c r="AFF69" s="500"/>
      <c r="AFG69" s="500"/>
      <c r="AFH69" s="500"/>
      <c r="AFI69" s="500"/>
      <c r="AFJ69" s="500"/>
      <c r="AFK69" s="500"/>
      <c r="AFL69" s="500"/>
      <c r="AFM69" s="500"/>
      <c r="AFN69" s="500"/>
      <c r="AFO69" s="500"/>
      <c r="AFP69" s="500"/>
      <c r="AFQ69" s="500"/>
      <c r="AFR69" s="500"/>
      <c r="AFS69" s="500"/>
      <c r="AFT69" s="500"/>
      <c r="AFU69" s="500"/>
      <c r="AFV69" s="500"/>
      <c r="AFW69" s="500"/>
      <c r="AFX69" s="500"/>
      <c r="AFY69" s="500"/>
      <c r="AFZ69" s="500"/>
      <c r="AGA69" s="500"/>
      <c r="AGB69" s="500"/>
      <c r="AGC69" s="500"/>
      <c r="AGD69" s="500"/>
      <c r="AGE69" s="500"/>
      <c r="AGF69" s="500"/>
      <c r="AGG69" s="500"/>
      <c r="AGH69" s="500"/>
      <c r="AGI69" s="500"/>
      <c r="AGJ69" s="500"/>
      <c r="AGK69" s="500"/>
      <c r="AGL69" s="500"/>
      <c r="AGM69" s="500"/>
      <c r="AGN69" s="500"/>
      <c r="AGO69" s="500"/>
      <c r="AGP69" s="500"/>
      <c r="AGQ69" s="500"/>
      <c r="AGR69" s="500"/>
      <c r="AGS69" s="500"/>
      <c r="AGT69" s="500"/>
      <c r="AGU69" s="500"/>
      <c r="AGV69" s="500"/>
      <c r="AGW69" s="500"/>
      <c r="AGX69" s="500"/>
      <c r="AGY69" s="500"/>
      <c r="AGZ69" s="500"/>
      <c r="AHA69" s="500"/>
      <c r="AHB69" s="500"/>
      <c r="AHC69" s="500"/>
      <c r="AHD69" s="500"/>
      <c r="AHE69" s="500"/>
      <c r="AHF69" s="500"/>
      <c r="AHG69" s="500"/>
      <c r="AHH69" s="500"/>
    </row>
    <row r="70" spans="1:892" s="485" customFormat="1" ht="28" customHeight="1">
      <c r="A70" s="484" t="s">
        <v>964</v>
      </c>
      <c r="B70" s="490" t="s">
        <v>423</v>
      </c>
      <c r="C70" s="520" t="s">
        <v>918</v>
      </c>
      <c r="D70" s="349">
        <v>6</v>
      </c>
      <c r="E70" s="391">
        <v>5</v>
      </c>
      <c r="F70" s="395">
        <v>9</v>
      </c>
      <c r="G70" s="400">
        <v>7</v>
      </c>
      <c r="H70" s="404">
        <v>4</v>
      </c>
      <c r="I70" s="408">
        <v>0.12</v>
      </c>
      <c r="J70" s="408">
        <v>0.12</v>
      </c>
      <c r="K70" s="413">
        <v>4</v>
      </c>
      <c r="L70" s="418">
        <v>7</v>
      </c>
      <c r="M70" s="422">
        <v>0.87</v>
      </c>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492"/>
      <c r="IY70" s="492"/>
      <c r="IZ70" s="492"/>
      <c r="JA70" s="492"/>
      <c r="JB70" s="492"/>
      <c r="JC70" s="492"/>
      <c r="JD70" s="492"/>
      <c r="JE70" s="492"/>
      <c r="JF70" s="492"/>
      <c r="JG70" s="492"/>
      <c r="JH70" s="492"/>
      <c r="JI70" s="492"/>
      <c r="JJ70" s="492"/>
      <c r="JK70" s="492"/>
      <c r="JL70" s="492"/>
      <c r="JM70" s="492"/>
      <c r="JN70" s="492"/>
      <c r="JO70" s="492"/>
      <c r="JP70" s="492"/>
      <c r="JQ70" s="492"/>
      <c r="JR70" s="492"/>
      <c r="JS70" s="492"/>
      <c r="JT70" s="492"/>
      <c r="JU70" s="492"/>
      <c r="JV70" s="492"/>
      <c r="JW70" s="492"/>
      <c r="JX70" s="492"/>
      <c r="JY70" s="492"/>
      <c r="JZ70" s="492"/>
      <c r="KA70" s="492"/>
      <c r="KB70" s="492"/>
      <c r="KC70" s="492"/>
      <c r="KD70" s="492"/>
      <c r="KE70" s="492"/>
      <c r="KF70" s="492"/>
      <c r="KG70" s="492"/>
      <c r="KH70" s="492"/>
      <c r="KI70" s="492"/>
      <c r="KJ70" s="492"/>
      <c r="KK70" s="492"/>
      <c r="KL70" s="492"/>
      <c r="KM70" s="492"/>
      <c r="KN70" s="492"/>
      <c r="KO70" s="492"/>
      <c r="KP70" s="492"/>
      <c r="KQ70" s="492"/>
      <c r="KR70" s="492"/>
      <c r="KS70" s="492"/>
      <c r="KT70" s="492"/>
      <c r="KU70" s="492"/>
      <c r="KV70" s="492"/>
      <c r="KW70" s="492"/>
      <c r="KX70" s="492"/>
      <c r="KY70" s="492"/>
      <c r="KZ70" s="492"/>
      <c r="LA70" s="492"/>
      <c r="LB70" s="492"/>
      <c r="LC70" s="492"/>
      <c r="LD70" s="492"/>
      <c r="LE70" s="492"/>
      <c r="LF70" s="492"/>
      <c r="LG70" s="492"/>
      <c r="LH70" s="492"/>
      <c r="LI70" s="492"/>
      <c r="LJ70" s="492"/>
      <c r="LK70" s="492"/>
      <c r="LL70" s="492"/>
      <c r="LM70" s="492"/>
      <c r="LN70" s="492"/>
      <c r="LO70" s="492"/>
      <c r="LP70" s="492"/>
      <c r="LQ70" s="492"/>
      <c r="LR70" s="492"/>
      <c r="LS70" s="492"/>
      <c r="LT70" s="492"/>
      <c r="LU70" s="492"/>
      <c r="LV70" s="492"/>
      <c r="LW70" s="492"/>
      <c r="LX70" s="492"/>
      <c r="LY70" s="492"/>
      <c r="LZ70" s="492"/>
      <c r="MA70" s="492"/>
      <c r="MB70" s="492"/>
      <c r="MC70" s="492"/>
      <c r="MD70" s="492"/>
      <c r="ME70" s="492"/>
      <c r="MF70" s="492"/>
      <c r="MG70" s="492"/>
      <c r="MH70" s="492"/>
      <c r="MI70" s="492"/>
      <c r="MJ70" s="492"/>
      <c r="MK70" s="492"/>
      <c r="ML70" s="492"/>
      <c r="MM70" s="492"/>
      <c r="MN70" s="492"/>
      <c r="MO70" s="492"/>
      <c r="MP70" s="492"/>
      <c r="MQ70" s="492"/>
      <c r="MR70" s="492"/>
      <c r="MS70" s="492"/>
      <c r="MT70" s="492"/>
      <c r="MU70" s="492"/>
      <c r="MV70" s="492"/>
      <c r="MW70" s="492"/>
      <c r="MX70" s="492"/>
      <c r="MY70" s="492"/>
      <c r="MZ70" s="492"/>
      <c r="NA70" s="492"/>
      <c r="NB70" s="492"/>
      <c r="NC70" s="492"/>
      <c r="ND70" s="492"/>
      <c r="NE70" s="492"/>
      <c r="NF70" s="492"/>
      <c r="NG70" s="492"/>
      <c r="NH70" s="492"/>
      <c r="NI70" s="492"/>
      <c r="NJ70" s="492"/>
      <c r="NK70" s="492"/>
      <c r="NL70" s="492"/>
      <c r="NM70" s="492"/>
      <c r="NN70" s="492"/>
      <c r="NO70" s="492"/>
      <c r="NP70" s="492"/>
      <c r="NQ70" s="492"/>
      <c r="NR70" s="492"/>
      <c r="NS70" s="492"/>
      <c r="NT70" s="492"/>
      <c r="NU70" s="492"/>
      <c r="NV70" s="492"/>
      <c r="NW70" s="492"/>
      <c r="NX70" s="492"/>
      <c r="NY70" s="492"/>
      <c r="NZ70" s="492"/>
      <c r="OA70" s="492"/>
      <c r="OB70" s="492"/>
      <c r="OC70" s="492"/>
      <c r="OD70" s="492"/>
      <c r="OE70" s="492"/>
      <c r="OF70" s="492"/>
      <c r="OG70" s="492"/>
      <c r="OH70" s="492"/>
      <c r="OI70" s="492"/>
      <c r="OJ70" s="492"/>
      <c r="OK70" s="492"/>
      <c r="OL70" s="492"/>
      <c r="OM70" s="492"/>
      <c r="ON70" s="492"/>
      <c r="OO70" s="492"/>
      <c r="OP70" s="492"/>
      <c r="OQ70" s="492"/>
      <c r="OR70" s="492"/>
      <c r="OS70" s="492"/>
      <c r="OT70" s="492"/>
      <c r="OU70" s="492"/>
      <c r="OV70" s="492"/>
      <c r="OW70" s="492"/>
      <c r="OX70" s="492"/>
      <c r="OY70" s="492"/>
      <c r="OZ70" s="492"/>
      <c r="PA70" s="492"/>
      <c r="PB70" s="492"/>
      <c r="PC70" s="492"/>
      <c r="PD70" s="492"/>
      <c r="PE70" s="492"/>
      <c r="PF70" s="492"/>
      <c r="PG70" s="492"/>
      <c r="PH70" s="492"/>
      <c r="PI70" s="492"/>
      <c r="PJ70" s="492"/>
      <c r="PK70" s="492"/>
      <c r="PL70" s="492"/>
      <c r="PM70" s="492"/>
      <c r="PN70" s="492"/>
      <c r="PO70" s="492"/>
      <c r="PP70" s="492"/>
      <c r="PQ70" s="492"/>
      <c r="PR70" s="492"/>
      <c r="PS70" s="492"/>
      <c r="PT70" s="492"/>
      <c r="PU70" s="492"/>
      <c r="PV70" s="492"/>
      <c r="PW70" s="492"/>
      <c r="PX70" s="492"/>
      <c r="PY70" s="492"/>
      <c r="PZ70" s="492"/>
      <c r="QA70" s="492"/>
      <c r="QB70" s="492"/>
      <c r="QC70" s="492"/>
      <c r="QD70" s="492"/>
      <c r="QE70" s="492"/>
      <c r="QF70" s="492"/>
      <c r="QG70" s="492"/>
      <c r="QH70" s="492"/>
      <c r="QI70" s="492"/>
      <c r="QJ70" s="492"/>
      <c r="QK70" s="492"/>
      <c r="QL70" s="492"/>
      <c r="QM70" s="492"/>
      <c r="QN70" s="492"/>
      <c r="QO70" s="492"/>
      <c r="QP70" s="492"/>
      <c r="QQ70" s="492"/>
      <c r="QR70" s="492"/>
      <c r="QS70" s="492"/>
      <c r="QT70" s="492"/>
      <c r="QU70" s="492"/>
      <c r="QV70" s="492"/>
      <c r="QW70" s="492"/>
      <c r="QX70" s="492"/>
      <c r="QY70" s="492"/>
      <c r="QZ70" s="492"/>
      <c r="RA70" s="492"/>
      <c r="RB70" s="492"/>
      <c r="RC70" s="492"/>
      <c r="RD70" s="492"/>
      <c r="RE70" s="492"/>
      <c r="RF70" s="492"/>
      <c r="RG70" s="492"/>
      <c r="RH70" s="492"/>
      <c r="RI70" s="492"/>
      <c r="RJ70" s="492"/>
      <c r="RK70" s="492"/>
      <c r="RL70" s="492"/>
      <c r="RM70" s="492"/>
      <c r="RN70" s="492"/>
      <c r="RO70" s="492"/>
      <c r="RP70" s="492"/>
      <c r="RQ70" s="492"/>
      <c r="RR70" s="492"/>
      <c r="RS70" s="492"/>
      <c r="RT70" s="492"/>
      <c r="RU70" s="492"/>
      <c r="RV70" s="492"/>
      <c r="RW70" s="492"/>
      <c r="RX70" s="492"/>
      <c r="RY70" s="492"/>
      <c r="RZ70" s="492"/>
      <c r="SA70" s="492"/>
      <c r="SB70" s="492"/>
      <c r="SC70" s="492"/>
      <c r="SD70" s="492"/>
      <c r="SE70" s="492"/>
      <c r="SF70" s="492"/>
      <c r="SG70" s="492"/>
      <c r="SH70" s="492"/>
      <c r="SI70" s="492"/>
      <c r="SJ70" s="492"/>
      <c r="SK70" s="492"/>
      <c r="SL70" s="492"/>
      <c r="SM70" s="492"/>
      <c r="SN70" s="492"/>
      <c r="SO70" s="492"/>
      <c r="SP70" s="492"/>
      <c r="SQ70" s="492"/>
      <c r="SR70" s="492"/>
      <c r="SS70" s="492"/>
      <c r="ST70" s="492"/>
      <c r="SU70" s="492"/>
      <c r="SV70" s="492"/>
      <c r="SW70" s="492"/>
      <c r="SX70" s="492"/>
      <c r="SY70" s="492"/>
      <c r="SZ70" s="492"/>
      <c r="TA70" s="492"/>
      <c r="TB70" s="492"/>
      <c r="TC70" s="492"/>
      <c r="TD70" s="492"/>
      <c r="TE70" s="492"/>
      <c r="TF70" s="492"/>
      <c r="TG70" s="492"/>
      <c r="TH70" s="492"/>
      <c r="TI70" s="492"/>
      <c r="TJ70" s="492"/>
      <c r="TK70" s="492"/>
      <c r="TL70" s="492"/>
      <c r="TM70" s="492"/>
      <c r="TN70" s="492"/>
      <c r="TO70" s="492"/>
      <c r="TP70" s="492"/>
      <c r="TQ70" s="492"/>
      <c r="TR70" s="492"/>
      <c r="TS70" s="492"/>
      <c r="TT70" s="492"/>
      <c r="TU70" s="492"/>
      <c r="TV70" s="492"/>
      <c r="TW70" s="492"/>
      <c r="TX70" s="492"/>
      <c r="TY70" s="492"/>
      <c r="TZ70" s="492"/>
      <c r="UA70" s="492"/>
      <c r="UB70" s="492"/>
      <c r="UC70" s="492"/>
      <c r="UD70" s="492"/>
      <c r="UE70" s="492"/>
      <c r="UF70" s="492"/>
      <c r="UG70" s="492"/>
      <c r="UH70" s="492"/>
      <c r="UI70" s="492"/>
      <c r="UJ70" s="492"/>
      <c r="UK70" s="492"/>
      <c r="UL70" s="492"/>
      <c r="UM70" s="492"/>
      <c r="UN70" s="492"/>
      <c r="UO70" s="492"/>
      <c r="UP70" s="492"/>
      <c r="UQ70" s="492"/>
      <c r="UR70" s="492"/>
      <c r="US70" s="492"/>
      <c r="UT70" s="492"/>
      <c r="UU70" s="492"/>
      <c r="UV70" s="492"/>
      <c r="UW70" s="492"/>
      <c r="UX70" s="492"/>
      <c r="UY70" s="492"/>
      <c r="UZ70" s="492"/>
      <c r="VA70" s="492"/>
      <c r="VB70" s="492"/>
      <c r="VC70" s="492"/>
      <c r="VD70" s="492"/>
      <c r="VE70" s="492"/>
      <c r="VF70" s="492"/>
      <c r="VG70" s="492"/>
      <c r="VH70" s="492"/>
      <c r="VI70" s="492"/>
      <c r="VJ70" s="492"/>
      <c r="VK70" s="492"/>
      <c r="VL70" s="492"/>
      <c r="VM70" s="492"/>
      <c r="VN70" s="492"/>
      <c r="VO70" s="492"/>
      <c r="VP70" s="492"/>
      <c r="VQ70" s="492"/>
      <c r="VR70" s="492"/>
      <c r="VS70" s="492"/>
      <c r="VT70" s="492"/>
      <c r="VU70" s="492"/>
      <c r="VV70" s="492"/>
      <c r="VW70" s="492"/>
      <c r="VX70" s="492"/>
      <c r="VY70" s="492"/>
      <c r="VZ70" s="492"/>
      <c r="WA70" s="492"/>
      <c r="WB70" s="492"/>
      <c r="WC70" s="492"/>
      <c r="WD70" s="492"/>
      <c r="WE70" s="492"/>
      <c r="WF70" s="492"/>
      <c r="WG70" s="492"/>
      <c r="WH70" s="492"/>
      <c r="WI70" s="492"/>
      <c r="WJ70" s="492"/>
      <c r="WK70" s="492"/>
      <c r="WL70" s="492"/>
      <c r="WM70" s="492"/>
      <c r="WN70" s="492"/>
      <c r="WO70" s="492"/>
      <c r="WP70" s="492"/>
      <c r="WQ70" s="492"/>
      <c r="WR70" s="492"/>
      <c r="WS70" s="492"/>
      <c r="WT70" s="492"/>
      <c r="WU70" s="492"/>
      <c r="WV70" s="492"/>
      <c r="WW70" s="492"/>
      <c r="WX70" s="492"/>
      <c r="WY70" s="492"/>
      <c r="WZ70" s="492"/>
      <c r="XA70" s="492"/>
      <c r="XB70" s="492"/>
      <c r="XC70" s="492"/>
      <c r="XD70" s="492"/>
      <c r="XE70" s="492"/>
      <c r="XF70" s="492"/>
      <c r="XG70" s="492"/>
      <c r="XH70" s="492"/>
      <c r="XI70" s="492"/>
      <c r="XJ70" s="492"/>
      <c r="XK70" s="492"/>
      <c r="XL70" s="492"/>
      <c r="XM70" s="492"/>
      <c r="XN70" s="492"/>
      <c r="XO70" s="492"/>
      <c r="XP70" s="492"/>
      <c r="XQ70" s="492"/>
      <c r="XR70" s="492"/>
      <c r="XS70" s="492"/>
      <c r="XT70" s="492"/>
      <c r="XU70" s="492"/>
      <c r="XV70" s="492"/>
      <c r="XW70" s="492"/>
      <c r="XX70" s="492"/>
      <c r="XY70" s="492"/>
      <c r="XZ70" s="492"/>
      <c r="YA70" s="492"/>
      <c r="YB70" s="492"/>
      <c r="YC70" s="492"/>
      <c r="YD70" s="492"/>
      <c r="YE70" s="492"/>
      <c r="YF70" s="492"/>
      <c r="YG70" s="492"/>
      <c r="YH70" s="492"/>
      <c r="YI70" s="492"/>
      <c r="YJ70" s="492"/>
      <c r="YK70" s="492"/>
      <c r="YL70" s="492"/>
      <c r="YM70" s="492"/>
      <c r="YN70" s="492"/>
      <c r="YO70" s="492"/>
      <c r="YP70" s="492"/>
      <c r="YQ70" s="492"/>
      <c r="YR70" s="492"/>
      <c r="YS70" s="492"/>
      <c r="YT70" s="492"/>
      <c r="YU70" s="492"/>
      <c r="YV70" s="492"/>
      <c r="YW70" s="492"/>
      <c r="YX70" s="492"/>
      <c r="YY70" s="492"/>
      <c r="YZ70" s="492"/>
      <c r="ZA70" s="492"/>
      <c r="ZB70" s="492"/>
      <c r="ZC70" s="492"/>
      <c r="ZD70" s="492"/>
      <c r="ZE70" s="492"/>
      <c r="ZF70" s="492"/>
      <c r="ZG70" s="492"/>
      <c r="ZH70" s="492"/>
      <c r="ZI70" s="492"/>
      <c r="ZJ70" s="492"/>
      <c r="ZK70" s="492"/>
      <c r="ZL70" s="492"/>
      <c r="ZM70" s="492"/>
      <c r="ZN70" s="492"/>
      <c r="ZO70" s="492"/>
      <c r="ZP70" s="492"/>
      <c r="ZQ70" s="492"/>
      <c r="ZR70" s="492"/>
      <c r="ZS70" s="492"/>
      <c r="ZT70" s="492"/>
      <c r="ZU70" s="492"/>
      <c r="ZV70" s="492"/>
      <c r="ZW70" s="492"/>
      <c r="ZX70" s="492"/>
      <c r="ZY70" s="492"/>
      <c r="ZZ70" s="492"/>
      <c r="AAA70" s="492"/>
      <c r="AAB70" s="492"/>
      <c r="AAC70" s="492"/>
      <c r="AAD70" s="492"/>
      <c r="AAE70" s="492"/>
      <c r="AAF70" s="492"/>
      <c r="AAG70" s="492"/>
      <c r="AAH70" s="492"/>
      <c r="AAI70" s="492"/>
      <c r="AAJ70" s="492"/>
      <c r="AAK70" s="492"/>
      <c r="AAL70" s="492"/>
      <c r="AAM70" s="492"/>
      <c r="AAN70" s="492"/>
      <c r="AAO70" s="492"/>
      <c r="AAP70" s="492"/>
      <c r="AAQ70" s="492"/>
      <c r="AAR70" s="492"/>
      <c r="AAS70" s="492"/>
      <c r="AAT70" s="492"/>
      <c r="AAU70" s="492"/>
      <c r="AAV70" s="492"/>
      <c r="AAW70" s="492"/>
      <c r="AAX70" s="492"/>
      <c r="AAY70" s="492"/>
      <c r="AAZ70" s="492"/>
      <c r="ABA70" s="492"/>
      <c r="ABB70" s="492"/>
      <c r="ABC70" s="492"/>
      <c r="ABD70" s="492"/>
      <c r="ABE70" s="492"/>
      <c r="ABF70" s="492"/>
      <c r="ABG70" s="492"/>
      <c r="ABH70" s="492"/>
      <c r="ABI70" s="492"/>
      <c r="ABJ70" s="492"/>
      <c r="ABK70" s="492"/>
      <c r="ABL70" s="492"/>
      <c r="ABM70" s="492"/>
      <c r="ABN70" s="492"/>
      <c r="ABO70" s="492"/>
      <c r="ABP70" s="492"/>
      <c r="ABQ70" s="492"/>
      <c r="ABR70" s="492"/>
      <c r="ABS70" s="492"/>
      <c r="ABT70" s="492"/>
      <c r="ABU70" s="492"/>
      <c r="ABV70" s="492"/>
      <c r="ABW70" s="492"/>
      <c r="ABX70" s="492"/>
      <c r="ABY70" s="492"/>
      <c r="ABZ70" s="492"/>
      <c r="ACA70" s="492"/>
      <c r="ACB70" s="492"/>
      <c r="ACC70" s="492"/>
      <c r="ACD70" s="492"/>
      <c r="ACE70" s="492"/>
      <c r="ACF70" s="492"/>
      <c r="ACG70" s="492"/>
      <c r="ACH70" s="492"/>
      <c r="ACI70" s="492"/>
      <c r="ACJ70" s="492"/>
      <c r="ACK70" s="492"/>
      <c r="ACL70" s="492"/>
      <c r="ACM70" s="492"/>
      <c r="ACN70" s="492"/>
      <c r="ACO70" s="492"/>
      <c r="ACP70" s="492"/>
      <c r="ACQ70" s="492"/>
      <c r="ACR70" s="492"/>
      <c r="ACS70" s="492"/>
      <c r="ACT70" s="492"/>
      <c r="ACU70" s="492"/>
      <c r="ACV70" s="492"/>
      <c r="ACW70" s="492"/>
      <c r="ACX70" s="492"/>
      <c r="ACY70" s="492"/>
      <c r="ACZ70" s="492"/>
      <c r="ADA70" s="492"/>
      <c r="ADB70" s="492"/>
      <c r="ADC70" s="492"/>
      <c r="ADD70" s="492"/>
      <c r="ADE70" s="492"/>
      <c r="ADF70" s="492"/>
      <c r="ADG70" s="492"/>
      <c r="ADH70" s="492"/>
      <c r="ADI70" s="492"/>
      <c r="ADJ70" s="492"/>
      <c r="ADK70" s="492"/>
      <c r="ADL70" s="492"/>
      <c r="ADM70" s="492"/>
      <c r="ADN70" s="492"/>
      <c r="ADO70" s="492"/>
      <c r="ADP70" s="492"/>
      <c r="ADQ70" s="492"/>
      <c r="ADR70" s="492"/>
      <c r="ADS70" s="492"/>
      <c r="ADT70" s="492"/>
      <c r="ADU70" s="492"/>
      <c r="ADV70" s="492"/>
      <c r="ADW70" s="492"/>
      <c r="ADX70" s="492"/>
      <c r="ADY70" s="492"/>
      <c r="ADZ70" s="492"/>
      <c r="AEA70" s="492"/>
      <c r="AEB70" s="492"/>
      <c r="AEC70" s="492"/>
      <c r="AED70" s="492"/>
      <c r="AEE70" s="492"/>
      <c r="AEF70" s="492"/>
      <c r="AEG70" s="492"/>
      <c r="AEH70" s="492"/>
      <c r="AEI70" s="492"/>
      <c r="AEJ70" s="492"/>
      <c r="AEK70" s="492"/>
      <c r="AEL70" s="492"/>
      <c r="AEM70" s="492"/>
      <c r="AEN70" s="492"/>
      <c r="AEO70" s="492"/>
      <c r="AEP70" s="492"/>
      <c r="AEQ70" s="492"/>
      <c r="AER70" s="492"/>
      <c r="AES70" s="492"/>
      <c r="AET70" s="492"/>
      <c r="AEU70" s="492"/>
      <c r="AEV70" s="492"/>
      <c r="AEW70" s="492"/>
      <c r="AEX70" s="492"/>
      <c r="AEY70" s="492"/>
      <c r="AEZ70" s="492"/>
      <c r="AFA70" s="492"/>
      <c r="AFB70" s="492"/>
      <c r="AFC70" s="492"/>
      <c r="AFD70" s="492"/>
      <c r="AFE70" s="492"/>
      <c r="AFF70" s="492"/>
      <c r="AFG70" s="492"/>
      <c r="AFH70" s="492"/>
      <c r="AFI70" s="492"/>
      <c r="AFJ70" s="492"/>
      <c r="AFK70" s="492"/>
      <c r="AFL70" s="492"/>
      <c r="AFM70" s="492"/>
      <c r="AFN70" s="492"/>
      <c r="AFO70" s="492"/>
      <c r="AFP70" s="492"/>
      <c r="AFQ70" s="492"/>
      <c r="AFR70" s="492"/>
      <c r="AFS70" s="492"/>
      <c r="AFT70" s="492"/>
      <c r="AFU70" s="492"/>
      <c r="AFV70" s="492"/>
      <c r="AFW70" s="492"/>
      <c r="AFX70" s="492"/>
      <c r="AFY70" s="492"/>
      <c r="AFZ70" s="492"/>
      <c r="AGA70" s="492"/>
      <c r="AGB70" s="492"/>
      <c r="AGC70" s="492"/>
      <c r="AGD70" s="492"/>
      <c r="AGE70" s="492"/>
      <c r="AGF70" s="492"/>
      <c r="AGG70" s="492"/>
      <c r="AGH70" s="492"/>
      <c r="AGI70" s="492"/>
      <c r="AGJ70" s="492"/>
      <c r="AGK70" s="492"/>
      <c r="AGL70" s="492"/>
      <c r="AGM70" s="492"/>
      <c r="AGN70" s="492"/>
      <c r="AGO70" s="492"/>
      <c r="AGP70" s="492"/>
      <c r="AGQ70" s="492"/>
      <c r="AGR70" s="492"/>
      <c r="AGS70" s="492"/>
      <c r="AGT70" s="492"/>
      <c r="AGU70" s="492"/>
      <c r="AGV70" s="492"/>
      <c r="AGW70" s="492"/>
      <c r="AGX70" s="492"/>
      <c r="AGY70" s="492"/>
      <c r="AGZ70" s="492"/>
      <c r="AHA70" s="492"/>
      <c r="AHB70" s="492"/>
      <c r="AHC70" s="492"/>
      <c r="AHD70" s="492"/>
      <c r="AHE70" s="492"/>
      <c r="AHF70" s="492"/>
      <c r="AHG70" s="492"/>
      <c r="AHH70" s="492"/>
    </row>
    <row r="71" spans="1:892" s="497" customFormat="1" ht="31" hidden="1">
      <c r="A71" s="493"/>
      <c r="B71" s="494"/>
      <c r="C71" s="521"/>
      <c r="D71" s="734"/>
      <c r="E71" s="734"/>
      <c r="F71" s="734"/>
      <c r="G71" s="734"/>
      <c r="H71" s="734"/>
      <c r="I71" s="734"/>
      <c r="J71" s="734"/>
      <c r="K71" s="734"/>
      <c r="L71" s="734"/>
      <c r="M71" s="734"/>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496"/>
      <c r="IY71" s="496"/>
      <c r="IZ71" s="496"/>
      <c r="JA71" s="496"/>
      <c r="JB71" s="496"/>
      <c r="JC71" s="496"/>
      <c r="JD71" s="496"/>
      <c r="JE71" s="496"/>
      <c r="JF71" s="496"/>
      <c r="JG71" s="496"/>
      <c r="JH71" s="496"/>
      <c r="JI71" s="496"/>
      <c r="JJ71" s="496"/>
      <c r="JK71" s="496"/>
      <c r="JL71" s="496"/>
      <c r="JM71" s="496"/>
      <c r="JN71" s="496"/>
      <c r="JO71" s="496"/>
      <c r="JP71" s="496"/>
      <c r="JQ71" s="496"/>
      <c r="JR71" s="496"/>
      <c r="JS71" s="496"/>
      <c r="JT71" s="496"/>
      <c r="JU71" s="496"/>
      <c r="JV71" s="496"/>
      <c r="JW71" s="496"/>
      <c r="JX71" s="496"/>
      <c r="JY71" s="496"/>
      <c r="JZ71" s="496"/>
      <c r="KA71" s="496"/>
      <c r="KB71" s="496"/>
      <c r="KC71" s="496"/>
      <c r="KD71" s="496"/>
      <c r="KE71" s="496"/>
      <c r="KF71" s="496"/>
      <c r="KG71" s="496"/>
      <c r="KH71" s="496"/>
      <c r="KI71" s="496"/>
      <c r="KJ71" s="496"/>
      <c r="KK71" s="496"/>
      <c r="KL71" s="496"/>
      <c r="KM71" s="496"/>
      <c r="KN71" s="496"/>
      <c r="KO71" s="496"/>
      <c r="KP71" s="496"/>
      <c r="KQ71" s="496"/>
      <c r="KR71" s="496"/>
      <c r="KS71" s="496"/>
      <c r="KT71" s="496"/>
      <c r="KU71" s="496"/>
      <c r="KV71" s="496"/>
      <c r="KW71" s="496"/>
      <c r="KX71" s="496"/>
      <c r="KY71" s="496"/>
      <c r="KZ71" s="496"/>
      <c r="LA71" s="496"/>
      <c r="LB71" s="496"/>
      <c r="LC71" s="496"/>
      <c r="LD71" s="496"/>
      <c r="LE71" s="496"/>
      <c r="LF71" s="496"/>
      <c r="LG71" s="496"/>
      <c r="LH71" s="496"/>
      <c r="LI71" s="496"/>
      <c r="LJ71" s="496"/>
      <c r="LK71" s="496"/>
      <c r="LL71" s="496"/>
      <c r="LM71" s="496"/>
      <c r="LN71" s="496"/>
      <c r="LO71" s="496"/>
      <c r="LP71" s="496"/>
      <c r="LQ71" s="496"/>
      <c r="LR71" s="496"/>
      <c r="LS71" s="496"/>
      <c r="LT71" s="496"/>
      <c r="LU71" s="496"/>
      <c r="LV71" s="496"/>
      <c r="LW71" s="496"/>
      <c r="LX71" s="496"/>
      <c r="LY71" s="496"/>
      <c r="LZ71" s="496"/>
      <c r="MA71" s="496"/>
      <c r="MB71" s="496"/>
      <c r="MC71" s="496"/>
      <c r="MD71" s="496"/>
      <c r="ME71" s="496"/>
      <c r="MF71" s="496"/>
      <c r="MG71" s="496"/>
      <c r="MH71" s="496"/>
      <c r="MI71" s="496"/>
      <c r="MJ71" s="496"/>
      <c r="MK71" s="496"/>
      <c r="ML71" s="496"/>
      <c r="MM71" s="496"/>
      <c r="MN71" s="496"/>
      <c r="MO71" s="496"/>
      <c r="MP71" s="496"/>
      <c r="MQ71" s="496"/>
      <c r="MR71" s="496"/>
      <c r="MS71" s="496"/>
      <c r="MT71" s="496"/>
      <c r="MU71" s="496"/>
      <c r="MV71" s="496"/>
      <c r="MW71" s="496"/>
      <c r="MX71" s="496"/>
      <c r="MY71" s="496"/>
      <c r="MZ71" s="496"/>
      <c r="NA71" s="496"/>
      <c r="NB71" s="496"/>
      <c r="NC71" s="496"/>
      <c r="ND71" s="496"/>
      <c r="NE71" s="496"/>
      <c r="NF71" s="496"/>
      <c r="NG71" s="496"/>
      <c r="NH71" s="496"/>
      <c r="NI71" s="496"/>
      <c r="NJ71" s="496"/>
      <c r="NK71" s="496"/>
      <c r="NL71" s="496"/>
      <c r="NM71" s="496"/>
      <c r="NN71" s="496"/>
      <c r="NO71" s="496"/>
      <c r="NP71" s="496"/>
      <c r="NQ71" s="496"/>
      <c r="NR71" s="496"/>
      <c r="NS71" s="496"/>
      <c r="NT71" s="496"/>
      <c r="NU71" s="496"/>
      <c r="NV71" s="496"/>
      <c r="NW71" s="496"/>
      <c r="NX71" s="496"/>
      <c r="NY71" s="496"/>
      <c r="NZ71" s="496"/>
      <c r="OA71" s="496"/>
      <c r="OB71" s="496"/>
      <c r="OC71" s="496"/>
      <c r="OD71" s="496"/>
      <c r="OE71" s="496"/>
      <c r="OF71" s="496"/>
      <c r="OG71" s="496"/>
      <c r="OH71" s="496"/>
      <c r="OI71" s="496"/>
      <c r="OJ71" s="496"/>
      <c r="OK71" s="496"/>
      <c r="OL71" s="496"/>
      <c r="OM71" s="496"/>
      <c r="ON71" s="496"/>
      <c r="OO71" s="496"/>
      <c r="OP71" s="496"/>
      <c r="OQ71" s="496"/>
      <c r="OR71" s="496"/>
      <c r="OS71" s="496"/>
      <c r="OT71" s="496"/>
      <c r="OU71" s="496"/>
      <c r="OV71" s="496"/>
      <c r="OW71" s="496"/>
      <c r="OX71" s="496"/>
      <c r="OY71" s="496"/>
      <c r="OZ71" s="496"/>
      <c r="PA71" s="496"/>
      <c r="PB71" s="496"/>
      <c r="PC71" s="496"/>
      <c r="PD71" s="496"/>
      <c r="PE71" s="496"/>
      <c r="PF71" s="496"/>
      <c r="PG71" s="496"/>
      <c r="PH71" s="496"/>
      <c r="PI71" s="496"/>
      <c r="PJ71" s="496"/>
      <c r="PK71" s="496"/>
      <c r="PL71" s="496"/>
      <c r="PM71" s="496"/>
      <c r="PN71" s="496"/>
      <c r="PO71" s="496"/>
      <c r="PP71" s="496"/>
      <c r="PQ71" s="496"/>
      <c r="PR71" s="496"/>
      <c r="PS71" s="496"/>
      <c r="PT71" s="496"/>
      <c r="PU71" s="496"/>
      <c r="PV71" s="496"/>
      <c r="PW71" s="496"/>
      <c r="PX71" s="496"/>
      <c r="PY71" s="496"/>
      <c r="PZ71" s="496"/>
      <c r="QA71" s="496"/>
      <c r="QB71" s="496"/>
      <c r="QC71" s="496"/>
      <c r="QD71" s="496"/>
      <c r="QE71" s="496"/>
      <c r="QF71" s="496"/>
      <c r="QG71" s="496"/>
      <c r="QH71" s="496"/>
      <c r="QI71" s="496"/>
      <c r="QJ71" s="496"/>
      <c r="QK71" s="496"/>
      <c r="QL71" s="496"/>
      <c r="QM71" s="496"/>
      <c r="QN71" s="496"/>
      <c r="QO71" s="496"/>
      <c r="QP71" s="496"/>
      <c r="QQ71" s="496"/>
      <c r="QR71" s="496"/>
      <c r="QS71" s="496"/>
      <c r="QT71" s="496"/>
      <c r="QU71" s="496"/>
      <c r="QV71" s="496"/>
      <c r="QW71" s="496"/>
      <c r="QX71" s="496"/>
      <c r="QY71" s="496"/>
      <c r="QZ71" s="496"/>
      <c r="RA71" s="496"/>
      <c r="RB71" s="496"/>
      <c r="RC71" s="496"/>
      <c r="RD71" s="496"/>
      <c r="RE71" s="496"/>
      <c r="RF71" s="496"/>
      <c r="RG71" s="496"/>
      <c r="RH71" s="496"/>
      <c r="RI71" s="496"/>
      <c r="RJ71" s="496"/>
      <c r="RK71" s="496"/>
      <c r="RL71" s="496"/>
      <c r="RM71" s="496"/>
      <c r="RN71" s="496"/>
      <c r="RO71" s="496"/>
      <c r="RP71" s="496"/>
      <c r="RQ71" s="496"/>
      <c r="RR71" s="496"/>
      <c r="RS71" s="496"/>
      <c r="RT71" s="496"/>
      <c r="RU71" s="496"/>
      <c r="RV71" s="496"/>
      <c r="RW71" s="496"/>
      <c r="RX71" s="496"/>
      <c r="RY71" s="496"/>
      <c r="RZ71" s="496"/>
      <c r="SA71" s="496"/>
      <c r="SB71" s="496"/>
      <c r="SC71" s="496"/>
      <c r="SD71" s="496"/>
      <c r="SE71" s="496"/>
      <c r="SF71" s="496"/>
      <c r="SG71" s="496"/>
      <c r="SH71" s="496"/>
      <c r="SI71" s="496"/>
      <c r="SJ71" s="496"/>
      <c r="SK71" s="496"/>
      <c r="SL71" s="496"/>
      <c r="SM71" s="496"/>
      <c r="SN71" s="496"/>
      <c r="SO71" s="496"/>
      <c r="SP71" s="496"/>
      <c r="SQ71" s="496"/>
      <c r="SR71" s="496"/>
      <c r="SS71" s="496"/>
      <c r="ST71" s="496"/>
      <c r="SU71" s="496"/>
      <c r="SV71" s="496"/>
      <c r="SW71" s="496"/>
      <c r="SX71" s="496"/>
      <c r="SY71" s="496"/>
      <c r="SZ71" s="496"/>
      <c r="TA71" s="496"/>
      <c r="TB71" s="496"/>
      <c r="TC71" s="496"/>
      <c r="TD71" s="496"/>
      <c r="TE71" s="496"/>
      <c r="TF71" s="496"/>
      <c r="TG71" s="496"/>
      <c r="TH71" s="496"/>
      <c r="TI71" s="496"/>
      <c r="TJ71" s="496"/>
      <c r="TK71" s="496"/>
      <c r="TL71" s="496"/>
      <c r="TM71" s="496"/>
      <c r="TN71" s="496"/>
      <c r="TO71" s="496"/>
      <c r="TP71" s="496"/>
      <c r="TQ71" s="496"/>
      <c r="TR71" s="496"/>
      <c r="TS71" s="496"/>
      <c r="TT71" s="496"/>
      <c r="TU71" s="496"/>
      <c r="TV71" s="496"/>
      <c r="TW71" s="496"/>
      <c r="TX71" s="496"/>
      <c r="TY71" s="496"/>
      <c r="TZ71" s="496"/>
      <c r="UA71" s="496"/>
      <c r="UB71" s="496"/>
      <c r="UC71" s="496"/>
      <c r="UD71" s="496"/>
      <c r="UE71" s="496"/>
      <c r="UF71" s="496"/>
      <c r="UG71" s="496"/>
      <c r="UH71" s="496"/>
      <c r="UI71" s="496"/>
      <c r="UJ71" s="496"/>
      <c r="UK71" s="496"/>
      <c r="UL71" s="496"/>
      <c r="UM71" s="496"/>
      <c r="UN71" s="496"/>
      <c r="UO71" s="496"/>
      <c r="UP71" s="496"/>
      <c r="UQ71" s="496"/>
      <c r="UR71" s="496"/>
      <c r="US71" s="496"/>
      <c r="UT71" s="496"/>
      <c r="UU71" s="496"/>
      <c r="UV71" s="496"/>
      <c r="UW71" s="496"/>
      <c r="UX71" s="496"/>
      <c r="UY71" s="496"/>
      <c r="UZ71" s="496"/>
      <c r="VA71" s="496"/>
      <c r="VB71" s="496"/>
      <c r="VC71" s="496"/>
      <c r="VD71" s="496"/>
      <c r="VE71" s="496"/>
      <c r="VF71" s="496"/>
      <c r="VG71" s="496"/>
      <c r="VH71" s="496"/>
      <c r="VI71" s="496"/>
      <c r="VJ71" s="496"/>
      <c r="VK71" s="496"/>
      <c r="VL71" s="496"/>
      <c r="VM71" s="496"/>
      <c r="VN71" s="496"/>
      <c r="VO71" s="496"/>
      <c r="VP71" s="496"/>
      <c r="VQ71" s="496"/>
      <c r="VR71" s="496"/>
      <c r="VS71" s="496"/>
      <c r="VT71" s="496"/>
      <c r="VU71" s="496"/>
      <c r="VV71" s="496"/>
      <c r="VW71" s="496"/>
      <c r="VX71" s="496"/>
      <c r="VY71" s="496"/>
      <c r="VZ71" s="496"/>
      <c r="WA71" s="496"/>
      <c r="WB71" s="496"/>
      <c r="WC71" s="496"/>
      <c r="WD71" s="496"/>
      <c r="WE71" s="496"/>
      <c r="WF71" s="496"/>
      <c r="WG71" s="496"/>
      <c r="WH71" s="496"/>
      <c r="WI71" s="496"/>
      <c r="WJ71" s="496"/>
      <c r="WK71" s="496"/>
      <c r="WL71" s="496"/>
      <c r="WM71" s="496"/>
      <c r="WN71" s="496"/>
      <c r="WO71" s="496"/>
      <c r="WP71" s="496"/>
      <c r="WQ71" s="496"/>
      <c r="WR71" s="496"/>
      <c r="WS71" s="496"/>
      <c r="WT71" s="496"/>
      <c r="WU71" s="496"/>
      <c r="WV71" s="496"/>
      <c r="WW71" s="496"/>
      <c r="WX71" s="496"/>
      <c r="WY71" s="496"/>
      <c r="WZ71" s="496"/>
      <c r="XA71" s="496"/>
      <c r="XB71" s="496"/>
      <c r="XC71" s="496"/>
      <c r="XD71" s="496"/>
      <c r="XE71" s="496"/>
      <c r="XF71" s="496"/>
      <c r="XG71" s="496"/>
      <c r="XH71" s="496"/>
      <c r="XI71" s="496"/>
      <c r="XJ71" s="496"/>
      <c r="XK71" s="496"/>
      <c r="XL71" s="496"/>
      <c r="XM71" s="496"/>
      <c r="XN71" s="496"/>
      <c r="XO71" s="496"/>
      <c r="XP71" s="496"/>
      <c r="XQ71" s="496"/>
      <c r="XR71" s="496"/>
      <c r="XS71" s="496"/>
      <c r="XT71" s="496"/>
      <c r="XU71" s="496"/>
      <c r="XV71" s="496"/>
      <c r="XW71" s="496"/>
      <c r="XX71" s="496"/>
      <c r="XY71" s="496"/>
      <c r="XZ71" s="496"/>
      <c r="YA71" s="496"/>
      <c r="YB71" s="496"/>
      <c r="YC71" s="496"/>
      <c r="YD71" s="496"/>
      <c r="YE71" s="496"/>
      <c r="YF71" s="496"/>
      <c r="YG71" s="496"/>
      <c r="YH71" s="496"/>
      <c r="YI71" s="496"/>
      <c r="YJ71" s="496"/>
      <c r="YK71" s="496"/>
      <c r="YL71" s="496"/>
      <c r="YM71" s="496"/>
      <c r="YN71" s="496"/>
      <c r="YO71" s="496"/>
      <c r="YP71" s="496"/>
      <c r="YQ71" s="496"/>
      <c r="YR71" s="496"/>
      <c r="YS71" s="496"/>
      <c r="YT71" s="496"/>
      <c r="YU71" s="496"/>
      <c r="YV71" s="496"/>
      <c r="YW71" s="496"/>
      <c r="YX71" s="496"/>
      <c r="YY71" s="496"/>
      <c r="YZ71" s="496"/>
      <c r="ZA71" s="496"/>
      <c r="ZB71" s="496"/>
      <c r="ZC71" s="496"/>
      <c r="ZD71" s="496"/>
      <c r="ZE71" s="496"/>
      <c r="ZF71" s="496"/>
      <c r="ZG71" s="496"/>
      <c r="ZH71" s="496"/>
      <c r="ZI71" s="496"/>
      <c r="ZJ71" s="496"/>
      <c r="ZK71" s="496"/>
      <c r="ZL71" s="496"/>
      <c r="ZM71" s="496"/>
      <c r="ZN71" s="496"/>
      <c r="ZO71" s="496"/>
      <c r="ZP71" s="496"/>
      <c r="ZQ71" s="496"/>
      <c r="ZR71" s="496"/>
      <c r="ZS71" s="496"/>
      <c r="ZT71" s="496"/>
      <c r="ZU71" s="496"/>
      <c r="ZV71" s="496"/>
      <c r="ZW71" s="496"/>
      <c r="ZX71" s="496"/>
      <c r="ZY71" s="496"/>
      <c r="ZZ71" s="496"/>
      <c r="AAA71" s="496"/>
      <c r="AAB71" s="496"/>
      <c r="AAC71" s="496"/>
      <c r="AAD71" s="496"/>
      <c r="AAE71" s="496"/>
      <c r="AAF71" s="496"/>
      <c r="AAG71" s="496"/>
      <c r="AAH71" s="496"/>
      <c r="AAI71" s="496"/>
      <c r="AAJ71" s="496"/>
      <c r="AAK71" s="496"/>
      <c r="AAL71" s="496"/>
      <c r="AAM71" s="496"/>
      <c r="AAN71" s="496"/>
      <c r="AAO71" s="496"/>
      <c r="AAP71" s="496"/>
      <c r="AAQ71" s="496"/>
      <c r="AAR71" s="496"/>
      <c r="AAS71" s="496"/>
      <c r="AAT71" s="496"/>
      <c r="AAU71" s="496"/>
      <c r="AAV71" s="496"/>
      <c r="AAW71" s="496"/>
      <c r="AAX71" s="496"/>
      <c r="AAY71" s="496"/>
      <c r="AAZ71" s="496"/>
      <c r="ABA71" s="496"/>
      <c r="ABB71" s="496"/>
      <c r="ABC71" s="496"/>
      <c r="ABD71" s="496"/>
      <c r="ABE71" s="496"/>
      <c r="ABF71" s="496"/>
      <c r="ABG71" s="496"/>
      <c r="ABH71" s="496"/>
      <c r="ABI71" s="496"/>
      <c r="ABJ71" s="496"/>
      <c r="ABK71" s="496"/>
      <c r="ABL71" s="496"/>
      <c r="ABM71" s="496"/>
      <c r="ABN71" s="496"/>
      <c r="ABO71" s="496"/>
      <c r="ABP71" s="496"/>
      <c r="ABQ71" s="496"/>
      <c r="ABR71" s="496"/>
      <c r="ABS71" s="496"/>
      <c r="ABT71" s="496"/>
      <c r="ABU71" s="496"/>
      <c r="ABV71" s="496"/>
      <c r="ABW71" s="496"/>
      <c r="ABX71" s="496"/>
      <c r="ABY71" s="496"/>
      <c r="ABZ71" s="496"/>
      <c r="ACA71" s="496"/>
      <c r="ACB71" s="496"/>
      <c r="ACC71" s="496"/>
      <c r="ACD71" s="496"/>
      <c r="ACE71" s="496"/>
      <c r="ACF71" s="496"/>
      <c r="ACG71" s="496"/>
      <c r="ACH71" s="496"/>
      <c r="ACI71" s="496"/>
      <c r="ACJ71" s="496"/>
      <c r="ACK71" s="496"/>
      <c r="ACL71" s="496"/>
      <c r="ACM71" s="496"/>
      <c r="ACN71" s="496"/>
      <c r="ACO71" s="496"/>
      <c r="ACP71" s="496"/>
      <c r="ACQ71" s="496"/>
      <c r="ACR71" s="496"/>
      <c r="ACS71" s="496"/>
      <c r="ACT71" s="496"/>
      <c r="ACU71" s="496"/>
      <c r="ACV71" s="496"/>
      <c r="ACW71" s="496"/>
      <c r="ACX71" s="496"/>
      <c r="ACY71" s="496"/>
      <c r="ACZ71" s="496"/>
      <c r="ADA71" s="496"/>
      <c r="ADB71" s="496"/>
      <c r="ADC71" s="496"/>
      <c r="ADD71" s="496"/>
      <c r="ADE71" s="496"/>
      <c r="ADF71" s="496"/>
      <c r="ADG71" s="496"/>
      <c r="ADH71" s="496"/>
      <c r="ADI71" s="496"/>
      <c r="ADJ71" s="496"/>
      <c r="ADK71" s="496"/>
      <c r="ADL71" s="496"/>
      <c r="ADM71" s="496"/>
      <c r="ADN71" s="496"/>
      <c r="ADO71" s="496"/>
      <c r="ADP71" s="496"/>
      <c r="ADQ71" s="496"/>
      <c r="ADR71" s="496"/>
      <c r="ADS71" s="496"/>
      <c r="ADT71" s="496"/>
      <c r="ADU71" s="496"/>
      <c r="ADV71" s="496"/>
      <c r="ADW71" s="496"/>
      <c r="ADX71" s="496"/>
      <c r="ADY71" s="496"/>
      <c r="ADZ71" s="496"/>
      <c r="AEA71" s="496"/>
      <c r="AEB71" s="496"/>
      <c r="AEC71" s="496"/>
      <c r="AED71" s="496"/>
      <c r="AEE71" s="496"/>
      <c r="AEF71" s="496"/>
      <c r="AEG71" s="496"/>
      <c r="AEH71" s="496"/>
      <c r="AEI71" s="496"/>
      <c r="AEJ71" s="496"/>
      <c r="AEK71" s="496"/>
      <c r="AEL71" s="496"/>
      <c r="AEM71" s="496"/>
      <c r="AEN71" s="496"/>
      <c r="AEO71" s="496"/>
      <c r="AEP71" s="496"/>
      <c r="AEQ71" s="496"/>
      <c r="AER71" s="496"/>
      <c r="AES71" s="496"/>
      <c r="AET71" s="496"/>
      <c r="AEU71" s="496"/>
      <c r="AEV71" s="496"/>
      <c r="AEW71" s="496"/>
      <c r="AEX71" s="496"/>
      <c r="AEY71" s="496"/>
      <c r="AEZ71" s="496"/>
      <c r="AFA71" s="496"/>
      <c r="AFB71" s="496"/>
      <c r="AFC71" s="496"/>
      <c r="AFD71" s="496"/>
      <c r="AFE71" s="496"/>
      <c r="AFF71" s="496"/>
      <c r="AFG71" s="496"/>
      <c r="AFH71" s="496"/>
      <c r="AFI71" s="496"/>
      <c r="AFJ71" s="496"/>
      <c r="AFK71" s="496"/>
      <c r="AFL71" s="496"/>
      <c r="AFM71" s="496"/>
      <c r="AFN71" s="496"/>
      <c r="AFO71" s="496"/>
      <c r="AFP71" s="496"/>
      <c r="AFQ71" s="496"/>
      <c r="AFR71" s="496"/>
      <c r="AFS71" s="496"/>
      <c r="AFT71" s="496"/>
      <c r="AFU71" s="496"/>
      <c r="AFV71" s="496"/>
      <c r="AFW71" s="496"/>
      <c r="AFX71" s="496"/>
      <c r="AFY71" s="496"/>
      <c r="AFZ71" s="496"/>
      <c r="AGA71" s="496"/>
      <c r="AGB71" s="496"/>
      <c r="AGC71" s="496"/>
      <c r="AGD71" s="496"/>
      <c r="AGE71" s="496"/>
      <c r="AGF71" s="496"/>
      <c r="AGG71" s="496"/>
      <c r="AGH71" s="496"/>
      <c r="AGI71" s="496"/>
      <c r="AGJ71" s="496"/>
      <c r="AGK71" s="496"/>
      <c r="AGL71" s="496"/>
      <c r="AGM71" s="496"/>
      <c r="AGN71" s="496"/>
      <c r="AGO71" s="496"/>
      <c r="AGP71" s="496"/>
      <c r="AGQ71" s="496"/>
      <c r="AGR71" s="496"/>
      <c r="AGS71" s="496"/>
      <c r="AGT71" s="496"/>
      <c r="AGU71" s="496"/>
      <c r="AGV71" s="496"/>
      <c r="AGW71" s="496"/>
      <c r="AGX71" s="496"/>
      <c r="AGY71" s="496"/>
      <c r="AGZ71" s="496"/>
      <c r="AHA71" s="496"/>
      <c r="AHB71" s="496"/>
      <c r="AHC71" s="496"/>
      <c r="AHD71" s="496"/>
      <c r="AHE71" s="496"/>
      <c r="AHF71" s="496"/>
      <c r="AHG71" s="496"/>
      <c r="AHH71" s="496"/>
    </row>
    <row r="72" spans="1:892" s="525" customFormat="1" ht="31" hidden="1">
      <c r="A72" s="522"/>
      <c r="B72" s="494"/>
      <c r="C72" s="523"/>
      <c r="D72" s="735"/>
      <c r="E72" s="735"/>
      <c r="F72" s="735"/>
      <c r="G72" s="735"/>
      <c r="H72" s="735"/>
      <c r="I72" s="735"/>
      <c r="J72" s="735"/>
      <c r="K72" s="735"/>
      <c r="L72" s="735"/>
      <c r="M72" s="735"/>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524"/>
      <c r="IY72" s="524"/>
      <c r="IZ72" s="524"/>
      <c r="JA72" s="524"/>
      <c r="JB72" s="524"/>
      <c r="JC72" s="524"/>
      <c r="JD72" s="524"/>
      <c r="JE72" s="524"/>
      <c r="JF72" s="524"/>
      <c r="JG72" s="524"/>
      <c r="JH72" s="524"/>
      <c r="JI72" s="524"/>
      <c r="JJ72" s="524"/>
      <c r="JK72" s="524"/>
      <c r="JL72" s="524"/>
      <c r="JM72" s="524"/>
      <c r="JN72" s="524"/>
      <c r="JO72" s="524"/>
      <c r="JP72" s="524"/>
      <c r="JQ72" s="524"/>
      <c r="JR72" s="524"/>
      <c r="JS72" s="524"/>
      <c r="JT72" s="524"/>
      <c r="JU72" s="524"/>
      <c r="JV72" s="524"/>
      <c r="JW72" s="524"/>
      <c r="JX72" s="524"/>
      <c r="JY72" s="524"/>
      <c r="JZ72" s="524"/>
      <c r="KA72" s="524"/>
      <c r="KB72" s="524"/>
      <c r="KC72" s="524"/>
      <c r="KD72" s="524"/>
      <c r="KE72" s="524"/>
      <c r="KF72" s="524"/>
      <c r="KG72" s="524"/>
      <c r="KH72" s="524"/>
      <c r="KI72" s="524"/>
      <c r="KJ72" s="524"/>
      <c r="KK72" s="524"/>
      <c r="KL72" s="524"/>
      <c r="KM72" s="524"/>
      <c r="KN72" s="524"/>
      <c r="KO72" s="524"/>
      <c r="KP72" s="524"/>
      <c r="KQ72" s="524"/>
      <c r="KR72" s="524"/>
      <c r="KS72" s="524"/>
      <c r="KT72" s="524"/>
      <c r="KU72" s="524"/>
      <c r="KV72" s="524"/>
      <c r="KW72" s="524"/>
      <c r="KX72" s="524"/>
      <c r="KY72" s="524"/>
      <c r="KZ72" s="524"/>
      <c r="LA72" s="524"/>
      <c r="LB72" s="524"/>
      <c r="LC72" s="524"/>
      <c r="LD72" s="524"/>
      <c r="LE72" s="524"/>
      <c r="LF72" s="524"/>
      <c r="LG72" s="524"/>
      <c r="LH72" s="524"/>
      <c r="LI72" s="524"/>
      <c r="LJ72" s="524"/>
      <c r="LK72" s="524"/>
      <c r="LL72" s="524"/>
      <c r="LM72" s="524"/>
      <c r="LN72" s="524"/>
      <c r="LO72" s="524"/>
      <c r="LP72" s="524"/>
      <c r="LQ72" s="524"/>
      <c r="LR72" s="524"/>
      <c r="LS72" s="524"/>
      <c r="LT72" s="524"/>
      <c r="LU72" s="524"/>
      <c r="LV72" s="524"/>
      <c r="LW72" s="524"/>
      <c r="LX72" s="524"/>
      <c r="LY72" s="524"/>
      <c r="LZ72" s="524"/>
      <c r="MA72" s="524"/>
      <c r="MB72" s="524"/>
      <c r="MC72" s="524"/>
      <c r="MD72" s="524"/>
      <c r="ME72" s="524"/>
      <c r="MF72" s="524"/>
      <c r="MG72" s="524"/>
      <c r="MH72" s="524"/>
      <c r="MI72" s="524"/>
      <c r="MJ72" s="524"/>
      <c r="MK72" s="524"/>
      <c r="ML72" s="524"/>
      <c r="MM72" s="524"/>
      <c r="MN72" s="524"/>
      <c r="MO72" s="524"/>
      <c r="MP72" s="524"/>
      <c r="MQ72" s="524"/>
      <c r="MR72" s="524"/>
      <c r="MS72" s="524"/>
      <c r="MT72" s="524"/>
      <c r="MU72" s="524"/>
      <c r="MV72" s="524"/>
      <c r="MW72" s="524"/>
      <c r="MX72" s="524"/>
      <c r="MY72" s="524"/>
      <c r="MZ72" s="524"/>
      <c r="NA72" s="524"/>
      <c r="NB72" s="524"/>
      <c r="NC72" s="524"/>
      <c r="ND72" s="524"/>
      <c r="NE72" s="524"/>
      <c r="NF72" s="524"/>
      <c r="NG72" s="524"/>
      <c r="NH72" s="524"/>
      <c r="NI72" s="524"/>
      <c r="NJ72" s="524"/>
      <c r="NK72" s="524"/>
      <c r="NL72" s="524"/>
      <c r="NM72" s="524"/>
      <c r="NN72" s="524"/>
      <c r="NO72" s="524"/>
      <c r="NP72" s="524"/>
      <c r="NQ72" s="524"/>
      <c r="NR72" s="524"/>
      <c r="NS72" s="524"/>
      <c r="NT72" s="524"/>
      <c r="NU72" s="524"/>
      <c r="NV72" s="524"/>
      <c r="NW72" s="524"/>
      <c r="NX72" s="524"/>
      <c r="NY72" s="524"/>
      <c r="NZ72" s="524"/>
      <c r="OA72" s="524"/>
      <c r="OB72" s="524"/>
      <c r="OC72" s="524"/>
      <c r="OD72" s="524"/>
      <c r="OE72" s="524"/>
      <c r="OF72" s="524"/>
      <c r="OG72" s="524"/>
      <c r="OH72" s="524"/>
      <c r="OI72" s="524"/>
      <c r="OJ72" s="524"/>
      <c r="OK72" s="524"/>
      <c r="OL72" s="524"/>
      <c r="OM72" s="524"/>
      <c r="ON72" s="524"/>
      <c r="OO72" s="524"/>
      <c r="OP72" s="524"/>
      <c r="OQ72" s="524"/>
      <c r="OR72" s="524"/>
      <c r="OS72" s="524"/>
      <c r="OT72" s="524"/>
      <c r="OU72" s="524"/>
      <c r="OV72" s="524"/>
      <c r="OW72" s="524"/>
      <c r="OX72" s="524"/>
      <c r="OY72" s="524"/>
      <c r="OZ72" s="524"/>
      <c r="PA72" s="524"/>
      <c r="PB72" s="524"/>
      <c r="PC72" s="524"/>
      <c r="PD72" s="524"/>
      <c r="PE72" s="524"/>
      <c r="PF72" s="524"/>
      <c r="PG72" s="524"/>
      <c r="PH72" s="524"/>
      <c r="PI72" s="524"/>
      <c r="PJ72" s="524"/>
      <c r="PK72" s="524"/>
      <c r="PL72" s="524"/>
      <c r="PM72" s="524"/>
      <c r="PN72" s="524"/>
      <c r="PO72" s="524"/>
      <c r="PP72" s="524"/>
      <c r="PQ72" s="524"/>
      <c r="PR72" s="524"/>
      <c r="PS72" s="524"/>
      <c r="PT72" s="524"/>
      <c r="PU72" s="524"/>
      <c r="PV72" s="524"/>
      <c r="PW72" s="524"/>
      <c r="PX72" s="524"/>
      <c r="PY72" s="524"/>
      <c r="PZ72" s="524"/>
      <c r="QA72" s="524"/>
      <c r="QB72" s="524"/>
      <c r="QC72" s="524"/>
      <c r="QD72" s="524"/>
      <c r="QE72" s="524"/>
      <c r="QF72" s="524"/>
      <c r="QG72" s="524"/>
      <c r="QH72" s="524"/>
      <c r="QI72" s="524"/>
      <c r="QJ72" s="524"/>
      <c r="QK72" s="524"/>
      <c r="QL72" s="524"/>
      <c r="QM72" s="524"/>
      <c r="QN72" s="524"/>
      <c r="QO72" s="524"/>
      <c r="QP72" s="524"/>
      <c r="QQ72" s="524"/>
      <c r="QR72" s="524"/>
      <c r="QS72" s="524"/>
      <c r="QT72" s="524"/>
      <c r="QU72" s="524"/>
      <c r="QV72" s="524"/>
      <c r="QW72" s="524"/>
      <c r="QX72" s="524"/>
      <c r="QY72" s="524"/>
      <c r="QZ72" s="524"/>
      <c r="RA72" s="524"/>
      <c r="RB72" s="524"/>
      <c r="RC72" s="524"/>
      <c r="RD72" s="524"/>
      <c r="RE72" s="524"/>
      <c r="RF72" s="524"/>
      <c r="RG72" s="524"/>
      <c r="RH72" s="524"/>
      <c r="RI72" s="524"/>
      <c r="RJ72" s="524"/>
      <c r="RK72" s="524"/>
      <c r="RL72" s="524"/>
      <c r="RM72" s="524"/>
      <c r="RN72" s="524"/>
      <c r="RO72" s="524"/>
      <c r="RP72" s="524"/>
      <c r="RQ72" s="524"/>
      <c r="RR72" s="524"/>
      <c r="RS72" s="524"/>
      <c r="RT72" s="524"/>
      <c r="RU72" s="524"/>
      <c r="RV72" s="524"/>
      <c r="RW72" s="524"/>
      <c r="RX72" s="524"/>
      <c r="RY72" s="524"/>
      <c r="RZ72" s="524"/>
      <c r="SA72" s="524"/>
      <c r="SB72" s="524"/>
      <c r="SC72" s="524"/>
      <c r="SD72" s="524"/>
      <c r="SE72" s="524"/>
      <c r="SF72" s="524"/>
      <c r="SG72" s="524"/>
      <c r="SH72" s="524"/>
      <c r="SI72" s="524"/>
      <c r="SJ72" s="524"/>
      <c r="SK72" s="524"/>
      <c r="SL72" s="524"/>
      <c r="SM72" s="524"/>
      <c r="SN72" s="524"/>
      <c r="SO72" s="524"/>
      <c r="SP72" s="524"/>
      <c r="SQ72" s="524"/>
      <c r="SR72" s="524"/>
      <c r="SS72" s="524"/>
      <c r="ST72" s="524"/>
      <c r="SU72" s="524"/>
      <c r="SV72" s="524"/>
      <c r="SW72" s="524"/>
      <c r="SX72" s="524"/>
      <c r="SY72" s="524"/>
      <c r="SZ72" s="524"/>
      <c r="TA72" s="524"/>
      <c r="TB72" s="524"/>
      <c r="TC72" s="524"/>
      <c r="TD72" s="524"/>
      <c r="TE72" s="524"/>
      <c r="TF72" s="524"/>
      <c r="TG72" s="524"/>
      <c r="TH72" s="524"/>
      <c r="TI72" s="524"/>
      <c r="TJ72" s="524"/>
      <c r="TK72" s="524"/>
      <c r="TL72" s="524"/>
      <c r="TM72" s="524"/>
      <c r="TN72" s="524"/>
      <c r="TO72" s="524"/>
      <c r="TP72" s="524"/>
      <c r="TQ72" s="524"/>
      <c r="TR72" s="524"/>
      <c r="TS72" s="524"/>
      <c r="TT72" s="524"/>
      <c r="TU72" s="524"/>
      <c r="TV72" s="524"/>
      <c r="TW72" s="524"/>
      <c r="TX72" s="524"/>
      <c r="TY72" s="524"/>
      <c r="TZ72" s="524"/>
      <c r="UA72" s="524"/>
      <c r="UB72" s="524"/>
      <c r="UC72" s="524"/>
      <c r="UD72" s="524"/>
      <c r="UE72" s="524"/>
      <c r="UF72" s="524"/>
      <c r="UG72" s="524"/>
      <c r="UH72" s="524"/>
      <c r="UI72" s="524"/>
      <c r="UJ72" s="524"/>
      <c r="UK72" s="524"/>
      <c r="UL72" s="524"/>
      <c r="UM72" s="524"/>
      <c r="UN72" s="524"/>
      <c r="UO72" s="524"/>
      <c r="UP72" s="524"/>
      <c r="UQ72" s="524"/>
      <c r="UR72" s="524"/>
      <c r="US72" s="524"/>
      <c r="UT72" s="524"/>
      <c r="UU72" s="524"/>
      <c r="UV72" s="524"/>
      <c r="UW72" s="524"/>
      <c r="UX72" s="524"/>
      <c r="UY72" s="524"/>
      <c r="UZ72" s="524"/>
      <c r="VA72" s="524"/>
      <c r="VB72" s="524"/>
      <c r="VC72" s="524"/>
      <c r="VD72" s="524"/>
      <c r="VE72" s="524"/>
      <c r="VF72" s="524"/>
      <c r="VG72" s="524"/>
      <c r="VH72" s="524"/>
      <c r="VI72" s="524"/>
      <c r="VJ72" s="524"/>
      <c r="VK72" s="524"/>
      <c r="VL72" s="524"/>
      <c r="VM72" s="524"/>
      <c r="VN72" s="524"/>
      <c r="VO72" s="524"/>
      <c r="VP72" s="524"/>
      <c r="VQ72" s="524"/>
      <c r="VR72" s="524"/>
      <c r="VS72" s="524"/>
      <c r="VT72" s="524"/>
      <c r="VU72" s="524"/>
      <c r="VV72" s="524"/>
      <c r="VW72" s="524"/>
      <c r="VX72" s="524"/>
      <c r="VY72" s="524"/>
      <c r="VZ72" s="524"/>
      <c r="WA72" s="524"/>
      <c r="WB72" s="524"/>
      <c r="WC72" s="524"/>
      <c r="WD72" s="524"/>
      <c r="WE72" s="524"/>
      <c r="WF72" s="524"/>
      <c r="WG72" s="524"/>
      <c r="WH72" s="524"/>
      <c r="WI72" s="524"/>
      <c r="WJ72" s="524"/>
      <c r="WK72" s="524"/>
      <c r="WL72" s="524"/>
      <c r="WM72" s="524"/>
      <c r="WN72" s="524"/>
      <c r="WO72" s="524"/>
      <c r="WP72" s="524"/>
      <c r="WQ72" s="524"/>
      <c r="WR72" s="524"/>
      <c r="WS72" s="524"/>
      <c r="WT72" s="524"/>
      <c r="WU72" s="524"/>
      <c r="WV72" s="524"/>
      <c r="WW72" s="524"/>
      <c r="WX72" s="524"/>
      <c r="WY72" s="524"/>
      <c r="WZ72" s="524"/>
      <c r="XA72" s="524"/>
      <c r="XB72" s="524"/>
      <c r="XC72" s="524"/>
      <c r="XD72" s="524"/>
      <c r="XE72" s="524"/>
      <c r="XF72" s="524"/>
      <c r="XG72" s="524"/>
      <c r="XH72" s="524"/>
      <c r="XI72" s="524"/>
      <c r="XJ72" s="524"/>
      <c r="XK72" s="524"/>
      <c r="XL72" s="524"/>
      <c r="XM72" s="524"/>
      <c r="XN72" s="524"/>
      <c r="XO72" s="524"/>
      <c r="XP72" s="524"/>
      <c r="XQ72" s="524"/>
      <c r="XR72" s="524"/>
      <c r="XS72" s="524"/>
      <c r="XT72" s="524"/>
      <c r="XU72" s="524"/>
      <c r="XV72" s="524"/>
      <c r="XW72" s="524"/>
      <c r="XX72" s="524"/>
      <c r="XY72" s="524"/>
      <c r="XZ72" s="524"/>
      <c r="YA72" s="524"/>
      <c r="YB72" s="524"/>
      <c r="YC72" s="524"/>
      <c r="YD72" s="524"/>
      <c r="YE72" s="524"/>
      <c r="YF72" s="524"/>
      <c r="YG72" s="524"/>
      <c r="YH72" s="524"/>
      <c r="YI72" s="524"/>
      <c r="YJ72" s="524"/>
      <c r="YK72" s="524"/>
      <c r="YL72" s="524"/>
      <c r="YM72" s="524"/>
      <c r="YN72" s="524"/>
      <c r="YO72" s="524"/>
      <c r="YP72" s="524"/>
      <c r="YQ72" s="524"/>
      <c r="YR72" s="524"/>
      <c r="YS72" s="524"/>
      <c r="YT72" s="524"/>
      <c r="YU72" s="524"/>
      <c r="YV72" s="524"/>
      <c r="YW72" s="524"/>
      <c r="YX72" s="524"/>
      <c r="YY72" s="524"/>
      <c r="YZ72" s="524"/>
      <c r="ZA72" s="524"/>
      <c r="ZB72" s="524"/>
      <c r="ZC72" s="524"/>
      <c r="ZD72" s="524"/>
      <c r="ZE72" s="524"/>
      <c r="ZF72" s="524"/>
      <c r="ZG72" s="524"/>
      <c r="ZH72" s="524"/>
      <c r="ZI72" s="524"/>
      <c r="ZJ72" s="524"/>
      <c r="ZK72" s="524"/>
      <c r="ZL72" s="524"/>
      <c r="ZM72" s="524"/>
      <c r="ZN72" s="524"/>
      <c r="ZO72" s="524"/>
      <c r="ZP72" s="524"/>
      <c r="ZQ72" s="524"/>
      <c r="ZR72" s="524"/>
      <c r="ZS72" s="524"/>
      <c r="ZT72" s="524"/>
      <c r="ZU72" s="524"/>
      <c r="ZV72" s="524"/>
      <c r="ZW72" s="524"/>
      <c r="ZX72" s="524"/>
      <c r="ZY72" s="524"/>
      <c r="ZZ72" s="524"/>
      <c r="AAA72" s="524"/>
      <c r="AAB72" s="524"/>
      <c r="AAC72" s="524"/>
      <c r="AAD72" s="524"/>
      <c r="AAE72" s="524"/>
      <c r="AAF72" s="524"/>
      <c r="AAG72" s="524"/>
      <c r="AAH72" s="524"/>
      <c r="AAI72" s="524"/>
      <c r="AAJ72" s="524"/>
      <c r="AAK72" s="524"/>
      <c r="AAL72" s="524"/>
      <c r="AAM72" s="524"/>
      <c r="AAN72" s="524"/>
      <c r="AAO72" s="524"/>
      <c r="AAP72" s="524"/>
      <c r="AAQ72" s="524"/>
      <c r="AAR72" s="524"/>
      <c r="AAS72" s="524"/>
      <c r="AAT72" s="524"/>
      <c r="AAU72" s="524"/>
      <c r="AAV72" s="524"/>
      <c r="AAW72" s="524"/>
      <c r="AAX72" s="524"/>
      <c r="AAY72" s="524"/>
      <c r="AAZ72" s="524"/>
      <c r="ABA72" s="524"/>
      <c r="ABB72" s="524"/>
      <c r="ABC72" s="524"/>
      <c r="ABD72" s="524"/>
      <c r="ABE72" s="524"/>
      <c r="ABF72" s="524"/>
      <c r="ABG72" s="524"/>
      <c r="ABH72" s="524"/>
      <c r="ABI72" s="524"/>
      <c r="ABJ72" s="524"/>
      <c r="ABK72" s="524"/>
      <c r="ABL72" s="524"/>
      <c r="ABM72" s="524"/>
      <c r="ABN72" s="524"/>
      <c r="ABO72" s="524"/>
      <c r="ABP72" s="524"/>
      <c r="ABQ72" s="524"/>
      <c r="ABR72" s="524"/>
      <c r="ABS72" s="524"/>
      <c r="ABT72" s="524"/>
      <c r="ABU72" s="524"/>
      <c r="ABV72" s="524"/>
      <c r="ABW72" s="524"/>
      <c r="ABX72" s="524"/>
      <c r="ABY72" s="524"/>
      <c r="ABZ72" s="524"/>
      <c r="ACA72" s="524"/>
      <c r="ACB72" s="524"/>
      <c r="ACC72" s="524"/>
      <c r="ACD72" s="524"/>
      <c r="ACE72" s="524"/>
      <c r="ACF72" s="524"/>
      <c r="ACG72" s="524"/>
      <c r="ACH72" s="524"/>
      <c r="ACI72" s="524"/>
      <c r="ACJ72" s="524"/>
      <c r="ACK72" s="524"/>
      <c r="ACL72" s="524"/>
      <c r="ACM72" s="524"/>
      <c r="ACN72" s="524"/>
      <c r="ACO72" s="524"/>
      <c r="ACP72" s="524"/>
      <c r="ACQ72" s="524"/>
      <c r="ACR72" s="524"/>
      <c r="ACS72" s="524"/>
      <c r="ACT72" s="524"/>
      <c r="ACU72" s="524"/>
      <c r="ACV72" s="524"/>
      <c r="ACW72" s="524"/>
      <c r="ACX72" s="524"/>
      <c r="ACY72" s="524"/>
      <c r="ACZ72" s="524"/>
      <c r="ADA72" s="524"/>
      <c r="ADB72" s="524"/>
      <c r="ADC72" s="524"/>
      <c r="ADD72" s="524"/>
      <c r="ADE72" s="524"/>
      <c r="ADF72" s="524"/>
      <c r="ADG72" s="524"/>
      <c r="ADH72" s="524"/>
      <c r="ADI72" s="524"/>
      <c r="ADJ72" s="524"/>
      <c r="ADK72" s="524"/>
      <c r="ADL72" s="524"/>
      <c r="ADM72" s="524"/>
      <c r="ADN72" s="524"/>
      <c r="ADO72" s="524"/>
      <c r="ADP72" s="524"/>
      <c r="ADQ72" s="524"/>
      <c r="ADR72" s="524"/>
      <c r="ADS72" s="524"/>
      <c r="ADT72" s="524"/>
      <c r="ADU72" s="524"/>
      <c r="ADV72" s="524"/>
      <c r="ADW72" s="524"/>
      <c r="ADX72" s="524"/>
      <c r="ADY72" s="524"/>
      <c r="ADZ72" s="524"/>
      <c r="AEA72" s="524"/>
      <c r="AEB72" s="524"/>
      <c r="AEC72" s="524"/>
      <c r="AED72" s="524"/>
      <c r="AEE72" s="524"/>
      <c r="AEF72" s="524"/>
      <c r="AEG72" s="524"/>
      <c r="AEH72" s="524"/>
      <c r="AEI72" s="524"/>
      <c r="AEJ72" s="524"/>
      <c r="AEK72" s="524"/>
      <c r="AEL72" s="524"/>
      <c r="AEM72" s="524"/>
      <c r="AEN72" s="524"/>
      <c r="AEO72" s="524"/>
      <c r="AEP72" s="524"/>
      <c r="AEQ72" s="524"/>
      <c r="AER72" s="524"/>
      <c r="AES72" s="524"/>
      <c r="AET72" s="524"/>
      <c r="AEU72" s="524"/>
      <c r="AEV72" s="524"/>
      <c r="AEW72" s="524"/>
      <c r="AEX72" s="524"/>
      <c r="AEY72" s="524"/>
      <c r="AEZ72" s="524"/>
      <c r="AFA72" s="524"/>
      <c r="AFB72" s="524"/>
      <c r="AFC72" s="524"/>
      <c r="AFD72" s="524"/>
      <c r="AFE72" s="524"/>
      <c r="AFF72" s="524"/>
      <c r="AFG72" s="524"/>
      <c r="AFH72" s="524"/>
      <c r="AFI72" s="524"/>
      <c r="AFJ72" s="524"/>
      <c r="AFK72" s="524"/>
      <c r="AFL72" s="524"/>
      <c r="AFM72" s="524"/>
      <c r="AFN72" s="524"/>
      <c r="AFO72" s="524"/>
      <c r="AFP72" s="524"/>
      <c r="AFQ72" s="524"/>
      <c r="AFR72" s="524"/>
      <c r="AFS72" s="524"/>
      <c r="AFT72" s="524"/>
      <c r="AFU72" s="524"/>
      <c r="AFV72" s="524"/>
      <c r="AFW72" s="524"/>
      <c r="AFX72" s="524"/>
      <c r="AFY72" s="524"/>
      <c r="AFZ72" s="524"/>
      <c r="AGA72" s="524"/>
      <c r="AGB72" s="524"/>
      <c r="AGC72" s="524"/>
      <c r="AGD72" s="524"/>
      <c r="AGE72" s="524"/>
      <c r="AGF72" s="524"/>
      <c r="AGG72" s="524"/>
      <c r="AGH72" s="524"/>
      <c r="AGI72" s="524"/>
      <c r="AGJ72" s="524"/>
      <c r="AGK72" s="524"/>
      <c r="AGL72" s="524"/>
      <c r="AGM72" s="524"/>
      <c r="AGN72" s="524"/>
      <c r="AGO72" s="524"/>
      <c r="AGP72" s="524"/>
      <c r="AGQ72" s="524"/>
      <c r="AGR72" s="524"/>
      <c r="AGS72" s="524"/>
      <c r="AGT72" s="524"/>
      <c r="AGU72" s="524"/>
      <c r="AGV72" s="524"/>
      <c r="AGW72" s="524"/>
      <c r="AGX72" s="524"/>
      <c r="AGY72" s="524"/>
      <c r="AGZ72" s="524"/>
      <c r="AHA72" s="524"/>
      <c r="AHB72" s="524"/>
      <c r="AHC72" s="524"/>
      <c r="AHD72" s="524"/>
      <c r="AHE72" s="524"/>
      <c r="AHF72" s="524"/>
      <c r="AHG72" s="524"/>
      <c r="AHH72" s="524"/>
    </row>
    <row r="73" spans="1:892" s="505" customFormat="1" ht="31" hidden="1">
      <c r="A73" s="502"/>
      <c r="B73" s="494"/>
      <c r="C73" s="526"/>
      <c r="D73" s="736"/>
      <c r="E73" s="736"/>
      <c r="F73" s="736"/>
      <c r="G73" s="736"/>
      <c r="H73" s="736"/>
      <c r="I73" s="736"/>
      <c r="J73" s="736"/>
      <c r="K73" s="736"/>
      <c r="L73" s="736"/>
      <c r="M73" s="736"/>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504"/>
      <c r="IY73" s="504"/>
      <c r="IZ73" s="504"/>
      <c r="JA73" s="504"/>
      <c r="JB73" s="504"/>
      <c r="JC73" s="504"/>
      <c r="JD73" s="504"/>
      <c r="JE73" s="504"/>
      <c r="JF73" s="504"/>
      <c r="JG73" s="504"/>
      <c r="JH73" s="504"/>
      <c r="JI73" s="504"/>
      <c r="JJ73" s="504"/>
      <c r="JK73" s="504"/>
      <c r="JL73" s="504"/>
      <c r="JM73" s="504"/>
      <c r="JN73" s="504"/>
      <c r="JO73" s="504"/>
      <c r="JP73" s="504"/>
      <c r="JQ73" s="504"/>
      <c r="JR73" s="504"/>
      <c r="JS73" s="504"/>
      <c r="JT73" s="504"/>
      <c r="JU73" s="504"/>
      <c r="JV73" s="504"/>
      <c r="JW73" s="504"/>
      <c r="JX73" s="504"/>
      <c r="JY73" s="504"/>
      <c r="JZ73" s="504"/>
      <c r="KA73" s="504"/>
      <c r="KB73" s="504"/>
      <c r="KC73" s="504"/>
      <c r="KD73" s="504"/>
      <c r="KE73" s="504"/>
      <c r="KF73" s="504"/>
      <c r="KG73" s="504"/>
      <c r="KH73" s="504"/>
      <c r="KI73" s="504"/>
      <c r="KJ73" s="504"/>
      <c r="KK73" s="504"/>
      <c r="KL73" s="504"/>
      <c r="KM73" s="504"/>
      <c r="KN73" s="504"/>
      <c r="KO73" s="504"/>
      <c r="KP73" s="504"/>
      <c r="KQ73" s="504"/>
      <c r="KR73" s="504"/>
      <c r="KS73" s="504"/>
      <c r="KT73" s="504"/>
      <c r="KU73" s="504"/>
      <c r="KV73" s="504"/>
      <c r="KW73" s="504"/>
      <c r="KX73" s="504"/>
      <c r="KY73" s="504"/>
      <c r="KZ73" s="504"/>
      <c r="LA73" s="504"/>
      <c r="LB73" s="504"/>
      <c r="LC73" s="504"/>
      <c r="LD73" s="504"/>
      <c r="LE73" s="504"/>
      <c r="LF73" s="504"/>
      <c r="LG73" s="504"/>
      <c r="LH73" s="504"/>
      <c r="LI73" s="504"/>
      <c r="LJ73" s="504"/>
      <c r="LK73" s="504"/>
      <c r="LL73" s="504"/>
      <c r="LM73" s="504"/>
      <c r="LN73" s="504"/>
      <c r="LO73" s="504"/>
      <c r="LP73" s="504"/>
      <c r="LQ73" s="504"/>
      <c r="LR73" s="504"/>
      <c r="LS73" s="504"/>
      <c r="LT73" s="504"/>
      <c r="LU73" s="504"/>
      <c r="LV73" s="504"/>
      <c r="LW73" s="504"/>
      <c r="LX73" s="504"/>
      <c r="LY73" s="504"/>
      <c r="LZ73" s="504"/>
      <c r="MA73" s="504"/>
      <c r="MB73" s="504"/>
      <c r="MC73" s="504"/>
      <c r="MD73" s="504"/>
      <c r="ME73" s="504"/>
      <c r="MF73" s="504"/>
      <c r="MG73" s="504"/>
      <c r="MH73" s="504"/>
      <c r="MI73" s="504"/>
      <c r="MJ73" s="504"/>
      <c r="MK73" s="504"/>
      <c r="ML73" s="504"/>
      <c r="MM73" s="504"/>
      <c r="MN73" s="504"/>
      <c r="MO73" s="504"/>
      <c r="MP73" s="504"/>
      <c r="MQ73" s="504"/>
      <c r="MR73" s="504"/>
      <c r="MS73" s="504"/>
      <c r="MT73" s="504"/>
      <c r="MU73" s="504"/>
      <c r="MV73" s="504"/>
      <c r="MW73" s="504"/>
      <c r="MX73" s="504"/>
      <c r="MY73" s="504"/>
      <c r="MZ73" s="504"/>
      <c r="NA73" s="504"/>
      <c r="NB73" s="504"/>
      <c r="NC73" s="504"/>
      <c r="ND73" s="504"/>
      <c r="NE73" s="504"/>
      <c r="NF73" s="504"/>
      <c r="NG73" s="504"/>
      <c r="NH73" s="504"/>
      <c r="NI73" s="504"/>
      <c r="NJ73" s="504"/>
      <c r="NK73" s="504"/>
      <c r="NL73" s="504"/>
      <c r="NM73" s="504"/>
      <c r="NN73" s="504"/>
      <c r="NO73" s="504"/>
      <c r="NP73" s="504"/>
      <c r="NQ73" s="504"/>
      <c r="NR73" s="504"/>
      <c r="NS73" s="504"/>
      <c r="NT73" s="504"/>
      <c r="NU73" s="504"/>
      <c r="NV73" s="504"/>
      <c r="NW73" s="504"/>
      <c r="NX73" s="504"/>
      <c r="NY73" s="504"/>
      <c r="NZ73" s="504"/>
      <c r="OA73" s="504"/>
      <c r="OB73" s="504"/>
      <c r="OC73" s="504"/>
      <c r="OD73" s="504"/>
      <c r="OE73" s="504"/>
      <c r="OF73" s="504"/>
      <c r="OG73" s="504"/>
      <c r="OH73" s="504"/>
      <c r="OI73" s="504"/>
      <c r="OJ73" s="504"/>
      <c r="OK73" s="504"/>
      <c r="OL73" s="504"/>
      <c r="OM73" s="504"/>
      <c r="ON73" s="504"/>
      <c r="OO73" s="504"/>
      <c r="OP73" s="504"/>
      <c r="OQ73" s="504"/>
      <c r="OR73" s="504"/>
      <c r="OS73" s="504"/>
      <c r="OT73" s="504"/>
      <c r="OU73" s="504"/>
      <c r="OV73" s="504"/>
      <c r="OW73" s="504"/>
      <c r="OX73" s="504"/>
      <c r="OY73" s="504"/>
      <c r="OZ73" s="504"/>
      <c r="PA73" s="504"/>
      <c r="PB73" s="504"/>
      <c r="PC73" s="504"/>
      <c r="PD73" s="504"/>
      <c r="PE73" s="504"/>
      <c r="PF73" s="504"/>
      <c r="PG73" s="504"/>
      <c r="PH73" s="504"/>
      <c r="PI73" s="504"/>
      <c r="PJ73" s="504"/>
      <c r="PK73" s="504"/>
      <c r="PL73" s="504"/>
      <c r="PM73" s="504"/>
      <c r="PN73" s="504"/>
      <c r="PO73" s="504"/>
      <c r="PP73" s="504"/>
      <c r="PQ73" s="504"/>
      <c r="PR73" s="504"/>
      <c r="PS73" s="504"/>
      <c r="PT73" s="504"/>
      <c r="PU73" s="504"/>
      <c r="PV73" s="504"/>
      <c r="PW73" s="504"/>
      <c r="PX73" s="504"/>
      <c r="PY73" s="504"/>
      <c r="PZ73" s="504"/>
      <c r="QA73" s="504"/>
      <c r="QB73" s="504"/>
      <c r="QC73" s="504"/>
      <c r="QD73" s="504"/>
      <c r="QE73" s="504"/>
      <c r="QF73" s="504"/>
      <c r="QG73" s="504"/>
      <c r="QH73" s="504"/>
      <c r="QI73" s="504"/>
      <c r="QJ73" s="504"/>
      <c r="QK73" s="504"/>
      <c r="QL73" s="504"/>
      <c r="QM73" s="504"/>
      <c r="QN73" s="504"/>
      <c r="QO73" s="504"/>
      <c r="QP73" s="504"/>
      <c r="QQ73" s="504"/>
      <c r="QR73" s="504"/>
      <c r="QS73" s="504"/>
      <c r="QT73" s="504"/>
      <c r="QU73" s="504"/>
      <c r="QV73" s="504"/>
      <c r="QW73" s="504"/>
      <c r="QX73" s="504"/>
      <c r="QY73" s="504"/>
      <c r="QZ73" s="504"/>
      <c r="RA73" s="504"/>
      <c r="RB73" s="504"/>
      <c r="RC73" s="504"/>
      <c r="RD73" s="504"/>
      <c r="RE73" s="504"/>
      <c r="RF73" s="504"/>
      <c r="RG73" s="504"/>
      <c r="RH73" s="504"/>
      <c r="RI73" s="504"/>
      <c r="RJ73" s="504"/>
      <c r="RK73" s="504"/>
      <c r="RL73" s="504"/>
      <c r="RM73" s="504"/>
      <c r="RN73" s="504"/>
      <c r="RO73" s="504"/>
      <c r="RP73" s="504"/>
      <c r="RQ73" s="504"/>
      <c r="RR73" s="504"/>
      <c r="RS73" s="504"/>
      <c r="RT73" s="504"/>
      <c r="RU73" s="504"/>
      <c r="RV73" s="504"/>
      <c r="RW73" s="504"/>
      <c r="RX73" s="504"/>
      <c r="RY73" s="504"/>
      <c r="RZ73" s="504"/>
      <c r="SA73" s="504"/>
      <c r="SB73" s="504"/>
      <c r="SC73" s="504"/>
      <c r="SD73" s="504"/>
      <c r="SE73" s="504"/>
      <c r="SF73" s="504"/>
      <c r="SG73" s="504"/>
      <c r="SH73" s="504"/>
      <c r="SI73" s="504"/>
      <c r="SJ73" s="504"/>
      <c r="SK73" s="504"/>
      <c r="SL73" s="504"/>
      <c r="SM73" s="504"/>
      <c r="SN73" s="504"/>
      <c r="SO73" s="504"/>
      <c r="SP73" s="504"/>
      <c r="SQ73" s="504"/>
      <c r="SR73" s="504"/>
      <c r="SS73" s="504"/>
      <c r="ST73" s="504"/>
      <c r="SU73" s="504"/>
      <c r="SV73" s="504"/>
      <c r="SW73" s="504"/>
      <c r="SX73" s="504"/>
      <c r="SY73" s="504"/>
      <c r="SZ73" s="504"/>
      <c r="TA73" s="504"/>
      <c r="TB73" s="504"/>
      <c r="TC73" s="504"/>
      <c r="TD73" s="504"/>
      <c r="TE73" s="504"/>
      <c r="TF73" s="504"/>
      <c r="TG73" s="504"/>
      <c r="TH73" s="504"/>
      <c r="TI73" s="504"/>
      <c r="TJ73" s="504"/>
      <c r="TK73" s="504"/>
      <c r="TL73" s="504"/>
      <c r="TM73" s="504"/>
      <c r="TN73" s="504"/>
      <c r="TO73" s="504"/>
      <c r="TP73" s="504"/>
      <c r="TQ73" s="504"/>
      <c r="TR73" s="504"/>
      <c r="TS73" s="504"/>
      <c r="TT73" s="504"/>
      <c r="TU73" s="504"/>
      <c r="TV73" s="504"/>
      <c r="TW73" s="504"/>
      <c r="TX73" s="504"/>
      <c r="TY73" s="504"/>
      <c r="TZ73" s="504"/>
      <c r="UA73" s="504"/>
      <c r="UB73" s="504"/>
      <c r="UC73" s="504"/>
      <c r="UD73" s="504"/>
      <c r="UE73" s="504"/>
      <c r="UF73" s="504"/>
      <c r="UG73" s="504"/>
      <c r="UH73" s="504"/>
      <c r="UI73" s="504"/>
      <c r="UJ73" s="504"/>
      <c r="UK73" s="504"/>
      <c r="UL73" s="504"/>
      <c r="UM73" s="504"/>
      <c r="UN73" s="504"/>
      <c r="UO73" s="504"/>
      <c r="UP73" s="504"/>
      <c r="UQ73" s="504"/>
      <c r="UR73" s="504"/>
      <c r="US73" s="504"/>
      <c r="UT73" s="504"/>
      <c r="UU73" s="504"/>
      <c r="UV73" s="504"/>
      <c r="UW73" s="504"/>
      <c r="UX73" s="504"/>
      <c r="UY73" s="504"/>
      <c r="UZ73" s="504"/>
      <c r="VA73" s="504"/>
      <c r="VB73" s="504"/>
      <c r="VC73" s="504"/>
      <c r="VD73" s="504"/>
      <c r="VE73" s="504"/>
      <c r="VF73" s="504"/>
      <c r="VG73" s="504"/>
      <c r="VH73" s="504"/>
      <c r="VI73" s="504"/>
      <c r="VJ73" s="504"/>
      <c r="VK73" s="504"/>
      <c r="VL73" s="504"/>
      <c r="VM73" s="504"/>
      <c r="VN73" s="504"/>
      <c r="VO73" s="504"/>
      <c r="VP73" s="504"/>
      <c r="VQ73" s="504"/>
      <c r="VR73" s="504"/>
      <c r="VS73" s="504"/>
      <c r="VT73" s="504"/>
      <c r="VU73" s="504"/>
      <c r="VV73" s="504"/>
      <c r="VW73" s="504"/>
      <c r="VX73" s="504"/>
      <c r="VY73" s="504"/>
      <c r="VZ73" s="504"/>
      <c r="WA73" s="504"/>
      <c r="WB73" s="504"/>
      <c r="WC73" s="504"/>
      <c r="WD73" s="504"/>
      <c r="WE73" s="504"/>
      <c r="WF73" s="504"/>
      <c r="WG73" s="504"/>
      <c r="WH73" s="504"/>
      <c r="WI73" s="504"/>
      <c r="WJ73" s="504"/>
      <c r="WK73" s="504"/>
      <c r="WL73" s="504"/>
      <c r="WM73" s="504"/>
      <c r="WN73" s="504"/>
      <c r="WO73" s="504"/>
      <c r="WP73" s="504"/>
      <c r="WQ73" s="504"/>
      <c r="WR73" s="504"/>
      <c r="WS73" s="504"/>
      <c r="WT73" s="504"/>
      <c r="WU73" s="504"/>
      <c r="WV73" s="504"/>
      <c r="WW73" s="504"/>
      <c r="WX73" s="504"/>
      <c r="WY73" s="504"/>
      <c r="WZ73" s="504"/>
      <c r="XA73" s="504"/>
      <c r="XB73" s="504"/>
      <c r="XC73" s="504"/>
      <c r="XD73" s="504"/>
      <c r="XE73" s="504"/>
      <c r="XF73" s="504"/>
      <c r="XG73" s="504"/>
      <c r="XH73" s="504"/>
      <c r="XI73" s="504"/>
      <c r="XJ73" s="504"/>
      <c r="XK73" s="504"/>
      <c r="XL73" s="504"/>
      <c r="XM73" s="504"/>
      <c r="XN73" s="504"/>
      <c r="XO73" s="504"/>
      <c r="XP73" s="504"/>
      <c r="XQ73" s="504"/>
      <c r="XR73" s="504"/>
      <c r="XS73" s="504"/>
      <c r="XT73" s="504"/>
      <c r="XU73" s="504"/>
      <c r="XV73" s="504"/>
      <c r="XW73" s="504"/>
      <c r="XX73" s="504"/>
      <c r="XY73" s="504"/>
      <c r="XZ73" s="504"/>
      <c r="YA73" s="504"/>
      <c r="YB73" s="504"/>
      <c r="YC73" s="504"/>
      <c r="YD73" s="504"/>
      <c r="YE73" s="504"/>
      <c r="YF73" s="504"/>
      <c r="YG73" s="504"/>
      <c r="YH73" s="504"/>
      <c r="YI73" s="504"/>
      <c r="YJ73" s="504"/>
      <c r="YK73" s="504"/>
      <c r="YL73" s="504"/>
      <c r="YM73" s="504"/>
      <c r="YN73" s="504"/>
      <c r="YO73" s="504"/>
      <c r="YP73" s="504"/>
      <c r="YQ73" s="504"/>
      <c r="YR73" s="504"/>
      <c r="YS73" s="504"/>
      <c r="YT73" s="504"/>
      <c r="YU73" s="504"/>
      <c r="YV73" s="504"/>
      <c r="YW73" s="504"/>
      <c r="YX73" s="504"/>
      <c r="YY73" s="504"/>
      <c r="YZ73" s="504"/>
      <c r="ZA73" s="504"/>
      <c r="ZB73" s="504"/>
      <c r="ZC73" s="504"/>
      <c r="ZD73" s="504"/>
      <c r="ZE73" s="504"/>
      <c r="ZF73" s="504"/>
      <c r="ZG73" s="504"/>
      <c r="ZH73" s="504"/>
      <c r="ZI73" s="504"/>
      <c r="ZJ73" s="504"/>
      <c r="ZK73" s="504"/>
      <c r="ZL73" s="504"/>
      <c r="ZM73" s="504"/>
      <c r="ZN73" s="504"/>
      <c r="ZO73" s="504"/>
      <c r="ZP73" s="504"/>
      <c r="ZQ73" s="504"/>
      <c r="ZR73" s="504"/>
      <c r="ZS73" s="504"/>
      <c r="ZT73" s="504"/>
      <c r="ZU73" s="504"/>
      <c r="ZV73" s="504"/>
      <c r="ZW73" s="504"/>
      <c r="ZX73" s="504"/>
      <c r="ZY73" s="504"/>
      <c r="ZZ73" s="504"/>
      <c r="AAA73" s="504"/>
      <c r="AAB73" s="504"/>
      <c r="AAC73" s="504"/>
      <c r="AAD73" s="504"/>
      <c r="AAE73" s="504"/>
      <c r="AAF73" s="504"/>
      <c r="AAG73" s="504"/>
      <c r="AAH73" s="504"/>
      <c r="AAI73" s="504"/>
      <c r="AAJ73" s="504"/>
      <c r="AAK73" s="504"/>
      <c r="AAL73" s="504"/>
      <c r="AAM73" s="504"/>
      <c r="AAN73" s="504"/>
      <c r="AAO73" s="504"/>
      <c r="AAP73" s="504"/>
      <c r="AAQ73" s="504"/>
      <c r="AAR73" s="504"/>
      <c r="AAS73" s="504"/>
      <c r="AAT73" s="504"/>
      <c r="AAU73" s="504"/>
      <c r="AAV73" s="504"/>
      <c r="AAW73" s="504"/>
      <c r="AAX73" s="504"/>
      <c r="AAY73" s="504"/>
      <c r="AAZ73" s="504"/>
      <c r="ABA73" s="504"/>
      <c r="ABB73" s="504"/>
      <c r="ABC73" s="504"/>
      <c r="ABD73" s="504"/>
      <c r="ABE73" s="504"/>
      <c r="ABF73" s="504"/>
      <c r="ABG73" s="504"/>
      <c r="ABH73" s="504"/>
      <c r="ABI73" s="504"/>
      <c r="ABJ73" s="504"/>
      <c r="ABK73" s="504"/>
      <c r="ABL73" s="504"/>
      <c r="ABM73" s="504"/>
      <c r="ABN73" s="504"/>
      <c r="ABO73" s="504"/>
      <c r="ABP73" s="504"/>
      <c r="ABQ73" s="504"/>
      <c r="ABR73" s="504"/>
      <c r="ABS73" s="504"/>
      <c r="ABT73" s="504"/>
      <c r="ABU73" s="504"/>
      <c r="ABV73" s="504"/>
      <c r="ABW73" s="504"/>
      <c r="ABX73" s="504"/>
      <c r="ABY73" s="504"/>
      <c r="ABZ73" s="504"/>
      <c r="ACA73" s="504"/>
      <c r="ACB73" s="504"/>
      <c r="ACC73" s="504"/>
      <c r="ACD73" s="504"/>
      <c r="ACE73" s="504"/>
      <c r="ACF73" s="504"/>
      <c r="ACG73" s="504"/>
      <c r="ACH73" s="504"/>
      <c r="ACI73" s="504"/>
      <c r="ACJ73" s="504"/>
      <c r="ACK73" s="504"/>
      <c r="ACL73" s="504"/>
      <c r="ACM73" s="504"/>
      <c r="ACN73" s="504"/>
      <c r="ACO73" s="504"/>
      <c r="ACP73" s="504"/>
      <c r="ACQ73" s="504"/>
      <c r="ACR73" s="504"/>
      <c r="ACS73" s="504"/>
      <c r="ACT73" s="504"/>
      <c r="ACU73" s="504"/>
      <c r="ACV73" s="504"/>
      <c r="ACW73" s="504"/>
      <c r="ACX73" s="504"/>
      <c r="ACY73" s="504"/>
      <c r="ACZ73" s="504"/>
      <c r="ADA73" s="504"/>
      <c r="ADB73" s="504"/>
      <c r="ADC73" s="504"/>
      <c r="ADD73" s="504"/>
      <c r="ADE73" s="504"/>
      <c r="ADF73" s="504"/>
      <c r="ADG73" s="504"/>
      <c r="ADH73" s="504"/>
      <c r="ADI73" s="504"/>
      <c r="ADJ73" s="504"/>
      <c r="ADK73" s="504"/>
      <c r="ADL73" s="504"/>
      <c r="ADM73" s="504"/>
      <c r="ADN73" s="504"/>
      <c r="ADO73" s="504"/>
      <c r="ADP73" s="504"/>
      <c r="ADQ73" s="504"/>
      <c r="ADR73" s="504"/>
      <c r="ADS73" s="504"/>
      <c r="ADT73" s="504"/>
      <c r="ADU73" s="504"/>
      <c r="ADV73" s="504"/>
      <c r="ADW73" s="504"/>
      <c r="ADX73" s="504"/>
      <c r="ADY73" s="504"/>
      <c r="ADZ73" s="504"/>
      <c r="AEA73" s="504"/>
      <c r="AEB73" s="504"/>
      <c r="AEC73" s="504"/>
      <c r="AED73" s="504"/>
      <c r="AEE73" s="504"/>
      <c r="AEF73" s="504"/>
      <c r="AEG73" s="504"/>
      <c r="AEH73" s="504"/>
      <c r="AEI73" s="504"/>
      <c r="AEJ73" s="504"/>
      <c r="AEK73" s="504"/>
      <c r="AEL73" s="504"/>
      <c r="AEM73" s="504"/>
      <c r="AEN73" s="504"/>
      <c r="AEO73" s="504"/>
      <c r="AEP73" s="504"/>
      <c r="AEQ73" s="504"/>
      <c r="AER73" s="504"/>
      <c r="AES73" s="504"/>
      <c r="AET73" s="504"/>
      <c r="AEU73" s="504"/>
      <c r="AEV73" s="504"/>
      <c r="AEW73" s="504"/>
      <c r="AEX73" s="504"/>
      <c r="AEY73" s="504"/>
      <c r="AEZ73" s="504"/>
      <c r="AFA73" s="504"/>
      <c r="AFB73" s="504"/>
      <c r="AFC73" s="504"/>
      <c r="AFD73" s="504"/>
      <c r="AFE73" s="504"/>
      <c r="AFF73" s="504"/>
      <c r="AFG73" s="504"/>
      <c r="AFH73" s="504"/>
      <c r="AFI73" s="504"/>
      <c r="AFJ73" s="504"/>
      <c r="AFK73" s="504"/>
      <c r="AFL73" s="504"/>
      <c r="AFM73" s="504"/>
      <c r="AFN73" s="504"/>
      <c r="AFO73" s="504"/>
      <c r="AFP73" s="504"/>
      <c r="AFQ73" s="504"/>
      <c r="AFR73" s="504"/>
      <c r="AFS73" s="504"/>
      <c r="AFT73" s="504"/>
      <c r="AFU73" s="504"/>
      <c r="AFV73" s="504"/>
      <c r="AFW73" s="504"/>
      <c r="AFX73" s="504"/>
      <c r="AFY73" s="504"/>
      <c r="AFZ73" s="504"/>
      <c r="AGA73" s="504"/>
      <c r="AGB73" s="504"/>
      <c r="AGC73" s="504"/>
      <c r="AGD73" s="504"/>
      <c r="AGE73" s="504"/>
      <c r="AGF73" s="504"/>
      <c r="AGG73" s="504"/>
      <c r="AGH73" s="504"/>
      <c r="AGI73" s="504"/>
      <c r="AGJ73" s="504"/>
      <c r="AGK73" s="504"/>
      <c r="AGL73" s="504"/>
      <c r="AGM73" s="504"/>
      <c r="AGN73" s="504"/>
      <c r="AGO73" s="504"/>
      <c r="AGP73" s="504"/>
      <c r="AGQ73" s="504"/>
      <c r="AGR73" s="504"/>
      <c r="AGS73" s="504"/>
      <c r="AGT73" s="504"/>
      <c r="AGU73" s="504"/>
      <c r="AGV73" s="504"/>
      <c r="AGW73" s="504"/>
      <c r="AGX73" s="504"/>
      <c r="AGY73" s="504"/>
      <c r="AGZ73" s="504"/>
      <c r="AHA73" s="504"/>
      <c r="AHB73" s="504"/>
      <c r="AHC73" s="504"/>
      <c r="AHD73" s="504"/>
      <c r="AHE73" s="504"/>
      <c r="AHF73" s="504"/>
      <c r="AHG73" s="504"/>
      <c r="AHH73" s="504"/>
    </row>
    <row r="74" spans="1:892" s="509" customFormat="1" ht="31" hidden="1">
      <c r="A74" s="506"/>
      <c r="B74" s="494"/>
      <c r="C74" s="527"/>
      <c r="D74" s="737"/>
      <c r="E74" s="737"/>
      <c r="F74" s="737"/>
      <c r="G74" s="737"/>
      <c r="H74" s="737"/>
      <c r="I74" s="737"/>
      <c r="J74" s="737"/>
      <c r="K74" s="737"/>
      <c r="L74" s="737"/>
      <c r="M74" s="737"/>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508"/>
      <c r="IY74" s="508"/>
      <c r="IZ74" s="508"/>
      <c r="JA74" s="508"/>
      <c r="JB74" s="508"/>
      <c r="JC74" s="508"/>
      <c r="JD74" s="508"/>
      <c r="JE74" s="508"/>
      <c r="JF74" s="508"/>
      <c r="JG74" s="508"/>
      <c r="JH74" s="508"/>
      <c r="JI74" s="508"/>
      <c r="JJ74" s="508"/>
      <c r="JK74" s="508"/>
      <c r="JL74" s="508"/>
      <c r="JM74" s="508"/>
      <c r="JN74" s="508"/>
      <c r="JO74" s="508"/>
      <c r="JP74" s="508"/>
      <c r="JQ74" s="508"/>
      <c r="JR74" s="508"/>
      <c r="JS74" s="508"/>
      <c r="JT74" s="508"/>
      <c r="JU74" s="508"/>
      <c r="JV74" s="508"/>
      <c r="JW74" s="508"/>
      <c r="JX74" s="508"/>
      <c r="JY74" s="508"/>
      <c r="JZ74" s="508"/>
      <c r="KA74" s="508"/>
      <c r="KB74" s="508"/>
      <c r="KC74" s="508"/>
      <c r="KD74" s="508"/>
      <c r="KE74" s="508"/>
      <c r="KF74" s="508"/>
      <c r="KG74" s="508"/>
      <c r="KH74" s="508"/>
      <c r="KI74" s="508"/>
      <c r="KJ74" s="508"/>
      <c r="KK74" s="508"/>
      <c r="KL74" s="508"/>
      <c r="KM74" s="508"/>
      <c r="KN74" s="508"/>
      <c r="KO74" s="508"/>
      <c r="KP74" s="508"/>
      <c r="KQ74" s="508"/>
      <c r="KR74" s="508"/>
      <c r="KS74" s="508"/>
      <c r="KT74" s="508"/>
      <c r="KU74" s="508"/>
      <c r="KV74" s="508"/>
      <c r="KW74" s="508"/>
      <c r="KX74" s="508"/>
      <c r="KY74" s="508"/>
      <c r="KZ74" s="508"/>
      <c r="LA74" s="508"/>
      <c r="LB74" s="508"/>
      <c r="LC74" s="508"/>
      <c r="LD74" s="508"/>
      <c r="LE74" s="508"/>
      <c r="LF74" s="508"/>
      <c r="LG74" s="508"/>
      <c r="LH74" s="508"/>
      <c r="LI74" s="508"/>
      <c r="LJ74" s="508"/>
      <c r="LK74" s="508"/>
      <c r="LL74" s="508"/>
      <c r="LM74" s="508"/>
      <c r="LN74" s="508"/>
      <c r="LO74" s="508"/>
      <c r="LP74" s="508"/>
      <c r="LQ74" s="508"/>
      <c r="LR74" s="508"/>
      <c r="LS74" s="508"/>
      <c r="LT74" s="508"/>
      <c r="LU74" s="508"/>
      <c r="LV74" s="508"/>
      <c r="LW74" s="508"/>
      <c r="LX74" s="508"/>
      <c r="LY74" s="508"/>
      <c r="LZ74" s="508"/>
      <c r="MA74" s="508"/>
      <c r="MB74" s="508"/>
      <c r="MC74" s="508"/>
      <c r="MD74" s="508"/>
      <c r="ME74" s="508"/>
      <c r="MF74" s="508"/>
      <c r="MG74" s="508"/>
      <c r="MH74" s="508"/>
      <c r="MI74" s="508"/>
      <c r="MJ74" s="508"/>
      <c r="MK74" s="508"/>
      <c r="ML74" s="508"/>
      <c r="MM74" s="508"/>
      <c r="MN74" s="508"/>
      <c r="MO74" s="508"/>
      <c r="MP74" s="508"/>
      <c r="MQ74" s="508"/>
      <c r="MR74" s="508"/>
      <c r="MS74" s="508"/>
      <c r="MT74" s="508"/>
      <c r="MU74" s="508"/>
      <c r="MV74" s="508"/>
      <c r="MW74" s="508"/>
      <c r="MX74" s="508"/>
      <c r="MY74" s="508"/>
      <c r="MZ74" s="508"/>
      <c r="NA74" s="508"/>
      <c r="NB74" s="508"/>
      <c r="NC74" s="508"/>
      <c r="ND74" s="508"/>
      <c r="NE74" s="508"/>
      <c r="NF74" s="508"/>
      <c r="NG74" s="508"/>
      <c r="NH74" s="508"/>
      <c r="NI74" s="508"/>
      <c r="NJ74" s="508"/>
      <c r="NK74" s="508"/>
      <c r="NL74" s="508"/>
      <c r="NM74" s="508"/>
      <c r="NN74" s="508"/>
      <c r="NO74" s="508"/>
      <c r="NP74" s="508"/>
      <c r="NQ74" s="508"/>
      <c r="NR74" s="508"/>
      <c r="NS74" s="508"/>
      <c r="NT74" s="508"/>
      <c r="NU74" s="508"/>
      <c r="NV74" s="508"/>
      <c r="NW74" s="508"/>
      <c r="NX74" s="508"/>
      <c r="NY74" s="508"/>
      <c r="NZ74" s="508"/>
      <c r="OA74" s="508"/>
      <c r="OB74" s="508"/>
      <c r="OC74" s="508"/>
      <c r="OD74" s="508"/>
      <c r="OE74" s="508"/>
      <c r="OF74" s="508"/>
      <c r="OG74" s="508"/>
      <c r="OH74" s="508"/>
      <c r="OI74" s="508"/>
      <c r="OJ74" s="508"/>
      <c r="OK74" s="508"/>
      <c r="OL74" s="508"/>
      <c r="OM74" s="508"/>
      <c r="ON74" s="508"/>
      <c r="OO74" s="508"/>
      <c r="OP74" s="508"/>
      <c r="OQ74" s="508"/>
      <c r="OR74" s="508"/>
      <c r="OS74" s="508"/>
      <c r="OT74" s="508"/>
      <c r="OU74" s="508"/>
      <c r="OV74" s="508"/>
      <c r="OW74" s="508"/>
      <c r="OX74" s="508"/>
      <c r="OY74" s="508"/>
      <c r="OZ74" s="508"/>
      <c r="PA74" s="508"/>
      <c r="PB74" s="508"/>
      <c r="PC74" s="508"/>
      <c r="PD74" s="508"/>
      <c r="PE74" s="508"/>
      <c r="PF74" s="508"/>
      <c r="PG74" s="508"/>
      <c r="PH74" s="508"/>
      <c r="PI74" s="508"/>
      <c r="PJ74" s="508"/>
      <c r="PK74" s="508"/>
      <c r="PL74" s="508"/>
      <c r="PM74" s="508"/>
      <c r="PN74" s="508"/>
      <c r="PO74" s="508"/>
      <c r="PP74" s="508"/>
      <c r="PQ74" s="508"/>
      <c r="PR74" s="508"/>
      <c r="PS74" s="508"/>
      <c r="PT74" s="508"/>
      <c r="PU74" s="508"/>
      <c r="PV74" s="508"/>
      <c r="PW74" s="508"/>
      <c r="PX74" s="508"/>
      <c r="PY74" s="508"/>
      <c r="PZ74" s="508"/>
      <c r="QA74" s="508"/>
      <c r="QB74" s="508"/>
      <c r="QC74" s="508"/>
      <c r="QD74" s="508"/>
      <c r="QE74" s="508"/>
      <c r="QF74" s="508"/>
      <c r="QG74" s="508"/>
      <c r="QH74" s="508"/>
      <c r="QI74" s="508"/>
      <c r="QJ74" s="508"/>
      <c r="QK74" s="508"/>
      <c r="QL74" s="508"/>
      <c r="QM74" s="508"/>
      <c r="QN74" s="508"/>
      <c r="QO74" s="508"/>
      <c r="QP74" s="508"/>
      <c r="QQ74" s="508"/>
      <c r="QR74" s="508"/>
      <c r="QS74" s="508"/>
      <c r="QT74" s="508"/>
      <c r="QU74" s="508"/>
      <c r="QV74" s="508"/>
      <c r="QW74" s="508"/>
      <c r="QX74" s="508"/>
      <c r="QY74" s="508"/>
      <c r="QZ74" s="508"/>
      <c r="RA74" s="508"/>
      <c r="RB74" s="508"/>
      <c r="RC74" s="508"/>
      <c r="RD74" s="508"/>
      <c r="RE74" s="508"/>
      <c r="RF74" s="508"/>
      <c r="RG74" s="508"/>
      <c r="RH74" s="508"/>
      <c r="RI74" s="508"/>
      <c r="RJ74" s="508"/>
      <c r="RK74" s="508"/>
      <c r="RL74" s="508"/>
      <c r="RM74" s="508"/>
      <c r="RN74" s="508"/>
      <c r="RO74" s="508"/>
      <c r="RP74" s="508"/>
      <c r="RQ74" s="508"/>
      <c r="RR74" s="508"/>
      <c r="RS74" s="508"/>
      <c r="RT74" s="508"/>
      <c r="RU74" s="508"/>
      <c r="RV74" s="508"/>
      <c r="RW74" s="508"/>
      <c r="RX74" s="508"/>
      <c r="RY74" s="508"/>
      <c r="RZ74" s="508"/>
      <c r="SA74" s="508"/>
      <c r="SB74" s="508"/>
      <c r="SC74" s="508"/>
      <c r="SD74" s="508"/>
      <c r="SE74" s="508"/>
      <c r="SF74" s="508"/>
      <c r="SG74" s="508"/>
      <c r="SH74" s="508"/>
      <c r="SI74" s="508"/>
      <c r="SJ74" s="508"/>
      <c r="SK74" s="508"/>
      <c r="SL74" s="508"/>
      <c r="SM74" s="508"/>
      <c r="SN74" s="508"/>
      <c r="SO74" s="508"/>
      <c r="SP74" s="508"/>
      <c r="SQ74" s="508"/>
      <c r="SR74" s="508"/>
      <c r="SS74" s="508"/>
      <c r="ST74" s="508"/>
      <c r="SU74" s="508"/>
      <c r="SV74" s="508"/>
      <c r="SW74" s="508"/>
      <c r="SX74" s="508"/>
      <c r="SY74" s="508"/>
      <c r="SZ74" s="508"/>
      <c r="TA74" s="508"/>
      <c r="TB74" s="508"/>
      <c r="TC74" s="508"/>
      <c r="TD74" s="508"/>
      <c r="TE74" s="508"/>
      <c r="TF74" s="508"/>
      <c r="TG74" s="508"/>
      <c r="TH74" s="508"/>
      <c r="TI74" s="508"/>
      <c r="TJ74" s="508"/>
      <c r="TK74" s="508"/>
      <c r="TL74" s="508"/>
      <c r="TM74" s="508"/>
      <c r="TN74" s="508"/>
      <c r="TO74" s="508"/>
      <c r="TP74" s="508"/>
      <c r="TQ74" s="508"/>
      <c r="TR74" s="508"/>
      <c r="TS74" s="508"/>
      <c r="TT74" s="508"/>
      <c r="TU74" s="508"/>
      <c r="TV74" s="508"/>
      <c r="TW74" s="508"/>
      <c r="TX74" s="508"/>
      <c r="TY74" s="508"/>
      <c r="TZ74" s="508"/>
      <c r="UA74" s="508"/>
      <c r="UB74" s="508"/>
      <c r="UC74" s="508"/>
      <c r="UD74" s="508"/>
      <c r="UE74" s="508"/>
      <c r="UF74" s="508"/>
      <c r="UG74" s="508"/>
      <c r="UH74" s="508"/>
      <c r="UI74" s="508"/>
      <c r="UJ74" s="508"/>
      <c r="UK74" s="508"/>
      <c r="UL74" s="508"/>
      <c r="UM74" s="508"/>
      <c r="UN74" s="508"/>
      <c r="UO74" s="508"/>
      <c r="UP74" s="508"/>
      <c r="UQ74" s="508"/>
      <c r="UR74" s="508"/>
      <c r="US74" s="508"/>
      <c r="UT74" s="508"/>
      <c r="UU74" s="508"/>
      <c r="UV74" s="508"/>
      <c r="UW74" s="508"/>
      <c r="UX74" s="508"/>
      <c r="UY74" s="508"/>
      <c r="UZ74" s="508"/>
      <c r="VA74" s="508"/>
      <c r="VB74" s="508"/>
      <c r="VC74" s="508"/>
      <c r="VD74" s="508"/>
      <c r="VE74" s="508"/>
      <c r="VF74" s="508"/>
      <c r="VG74" s="508"/>
      <c r="VH74" s="508"/>
      <c r="VI74" s="508"/>
      <c r="VJ74" s="508"/>
      <c r="VK74" s="508"/>
      <c r="VL74" s="508"/>
      <c r="VM74" s="508"/>
      <c r="VN74" s="508"/>
      <c r="VO74" s="508"/>
      <c r="VP74" s="508"/>
      <c r="VQ74" s="508"/>
      <c r="VR74" s="508"/>
      <c r="VS74" s="508"/>
      <c r="VT74" s="508"/>
      <c r="VU74" s="508"/>
      <c r="VV74" s="508"/>
      <c r="VW74" s="508"/>
      <c r="VX74" s="508"/>
      <c r="VY74" s="508"/>
      <c r="VZ74" s="508"/>
      <c r="WA74" s="508"/>
      <c r="WB74" s="508"/>
      <c r="WC74" s="508"/>
      <c r="WD74" s="508"/>
      <c r="WE74" s="508"/>
      <c r="WF74" s="508"/>
      <c r="WG74" s="508"/>
      <c r="WH74" s="508"/>
      <c r="WI74" s="508"/>
      <c r="WJ74" s="508"/>
      <c r="WK74" s="508"/>
      <c r="WL74" s="508"/>
      <c r="WM74" s="508"/>
      <c r="WN74" s="508"/>
      <c r="WO74" s="508"/>
      <c r="WP74" s="508"/>
      <c r="WQ74" s="508"/>
      <c r="WR74" s="508"/>
      <c r="WS74" s="508"/>
      <c r="WT74" s="508"/>
      <c r="WU74" s="508"/>
      <c r="WV74" s="508"/>
      <c r="WW74" s="508"/>
      <c r="WX74" s="508"/>
      <c r="WY74" s="508"/>
      <c r="WZ74" s="508"/>
      <c r="XA74" s="508"/>
      <c r="XB74" s="508"/>
      <c r="XC74" s="508"/>
      <c r="XD74" s="508"/>
      <c r="XE74" s="508"/>
      <c r="XF74" s="508"/>
      <c r="XG74" s="508"/>
      <c r="XH74" s="508"/>
      <c r="XI74" s="508"/>
      <c r="XJ74" s="508"/>
      <c r="XK74" s="508"/>
      <c r="XL74" s="508"/>
      <c r="XM74" s="508"/>
      <c r="XN74" s="508"/>
      <c r="XO74" s="508"/>
      <c r="XP74" s="508"/>
      <c r="XQ74" s="508"/>
      <c r="XR74" s="508"/>
      <c r="XS74" s="508"/>
      <c r="XT74" s="508"/>
      <c r="XU74" s="508"/>
      <c r="XV74" s="508"/>
      <c r="XW74" s="508"/>
      <c r="XX74" s="508"/>
      <c r="XY74" s="508"/>
      <c r="XZ74" s="508"/>
      <c r="YA74" s="508"/>
      <c r="YB74" s="508"/>
      <c r="YC74" s="508"/>
      <c r="YD74" s="508"/>
      <c r="YE74" s="508"/>
      <c r="YF74" s="508"/>
      <c r="YG74" s="508"/>
      <c r="YH74" s="508"/>
      <c r="YI74" s="508"/>
      <c r="YJ74" s="508"/>
      <c r="YK74" s="508"/>
      <c r="YL74" s="508"/>
      <c r="YM74" s="508"/>
      <c r="YN74" s="508"/>
      <c r="YO74" s="508"/>
      <c r="YP74" s="508"/>
      <c r="YQ74" s="508"/>
      <c r="YR74" s="508"/>
      <c r="YS74" s="508"/>
      <c r="YT74" s="508"/>
      <c r="YU74" s="508"/>
      <c r="YV74" s="508"/>
      <c r="YW74" s="508"/>
      <c r="YX74" s="508"/>
      <c r="YY74" s="508"/>
      <c r="YZ74" s="508"/>
      <c r="ZA74" s="508"/>
      <c r="ZB74" s="508"/>
      <c r="ZC74" s="508"/>
      <c r="ZD74" s="508"/>
      <c r="ZE74" s="508"/>
      <c r="ZF74" s="508"/>
      <c r="ZG74" s="508"/>
      <c r="ZH74" s="508"/>
      <c r="ZI74" s="508"/>
      <c r="ZJ74" s="508"/>
      <c r="ZK74" s="508"/>
      <c r="ZL74" s="508"/>
      <c r="ZM74" s="508"/>
      <c r="ZN74" s="508"/>
      <c r="ZO74" s="508"/>
      <c r="ZP74" s="508"/>
      <c r="ZQ74" s="508"/>
      <c r="ZR74" s="508"/>
      <c r="ZS74" s="508"/>
      <c r="ZT74" s="508"/>
      <c r="ZU74" s="508"/>
      <c r="ZV74" s="508"/>
      <c r="ZW74" s="508"/>
      <c r="ZX74" s="508"/>
      <c r="ZY74" s="508"/>
      <c r="ZZ74" s="508"/>
      <c r="AAA74" s="508"/>
      <c r="AAB74" s="508"/>
      <c r="AAC74" s="508"/>
      <c r="AAD74" s="508"/>
      <c r="AAE74" s="508"/>
      <c r="AAF74" s="508"/>
      <c r="AAG74" s="508"/>
      <c r="AAH74" s="508"/>
      <c r="AAI74" s="508"/>
      <c r="AAJ74" s="508"/>
      <c r="AAK74" s="508"/>
      <c r="AAL74" s="508"/>
      <c r="AAM74" s="508"/>
      <c r="AAN74" s="508"/>
      <c r="AAO74" s="508"/>
      <c r="AAP74" s="508"/>
      <c r="AAQ74" s="508"/>
      <c r="AAR74" s="508"/>
      <c r="AAS74" s="508"/>
      <c r="AAT74" s="508"/>
      <c r="AAU74" s="508"/>
      <c r="AAV74" s="508"/>
      <c r="AAW74" s="508"/>
      <c r="AAX74" s="508"/>
      <c r="AAY74" s="508"/>
      <c r="AAZ74" s="508"/>
      <c r="ABA74" s="508"/>
      <c r="ABB74" s="508"/>
      <c r="ABC74" s="508"/>
      <c r="ABD74" s="508"/>
      <c r="ABE74" s="508"/>
      <c r="ABF74" s="508"/>
      <c r="ABG74" s="508"/>
      <c r="ABH74" s="508"/>
      <c r="ABI74" s="508"/>
      <c r="ABJ74" s="508"/>
      <c r="ABK74" s="508"/>
      <c r="ABL74" s="508"/>
      <c r="ABM74" s="508"/>
      <c r="ABN74" s="508"/>
      <c r="ABO74" s="508"/>
      <c r="ABP74" s="508"/>
      <c r="ABQ74" s="508"/>
      <c r="ABR74" s="508"/>
      <c r="ABS74" s="508"/>
      <c r="ABT74" s="508"/>
      <c r="ABU74" s="508"/>
      <c r="ABV74" s="508"/>
      <c r="ABW74" s="508"/>
      <c r="ABX74" s="508"/>
      <c r="ABY74" s="508"/>
      <c r="ABZ74" s="508"/>
      <c r="ACA74" s="508"/>
      <c r="ACB74" s="508"/>
      <c r="ACC74" s="508"/>
      <c r="ACD74" s="508"/>
      <c r="ACE74" s="508"/>
      <c r="ACF74" s="508"/>
      <c r="ACG74" s="508"/>
      <c r="ACH74" s="508"/>
      <c r="ACI74" s="508"/>
      <c r="ACJ74" s="508"/>
      <c r="ACK74" s="508"/>
      <c r="ACL74" s="508"/>
      <c r="ACM74" s="508"/>
      <c r="ACN74" s="508"/>
      <c r="ACO74" s="508"/>
      <c r="ACP74" s="508"/>
      <c r="ACQ74" s="508"/>
      <c r="ACR74" s="508"/>
      <c r="ACS74" s="508"/>
      <c r="ACT74" s="508"/>
      <c r="ACU74" s="508"/>
      <c r="ACV74" s="508"/>
      <c r="ACW74" s="508"/>
      <c r="ACX74" s="508"/>
      <c r="ACY74" s="508"/>
      <c r="ACZ74" s="508"/>
      <c r="ADA74" s="508"/>
      <c r="ADB74" s="508"/>
      <c r="ADC74" s="508"/>
      <c r="ADD74" s="508"/>
      <c r="ADE74" s="508"/>
      <c r="ADF74" s="508"/>
      <c r="ADG74" s="508"/>
      <c r="ADH74" s="508"/>
      <c r="ADI74" s="508"/>
      <c r="ADJ74" s="508"/>
      <c r="ADK74" s="508"/>
      <c r="ADL74" s="508"/>
      <c r="ADM74" s="508"/>
      <c r="ADN74" s="508"/>
      <c r="ADO74" s="508"/>
      <c r="ADP74" s="508"/>
      <c r="ADQ74" s="508"/>
      <c r="ADR74" s="508"/>
      <c r="ADS74" s="508"/>
      <c r="ADT74" s="508"/>
      <c r="ADU74" s="508"/>
      <c r="ADV74" s="508"/>
      <c r="ADW74" s="508"/>
      <c r="ADX74" s="508"/>
      <c r="ADY74" s="508"/>
      <c r="ADZ74" s="508"/>
      <c r="AEA74" s="508"/>
      <c r="AEB74" s="508"/>
      <c r="AEC74" s="508"/>
      <c r="AED74" s="508"/>
      <c r="AEE74" s="508"/>
      <c r="AEF74" s="508"/>
      <c r="AEG74" s="508"/>
      <c r="AEH74" s="508"/>
      <c r="AEI74" s="508"/>
      <c r="AEJ74" s="508"/>
      <c r="AEK74" s="508"/>
      <c r="AEL74" s="508"/>
      <c r="AEM74" s="508"/>
      <c r="AEN74" s="508"/>
      <c r="AEO74" s="508"/>
      <c r="AEP74" s="508"/>
      <c r="AEQ74" s="508"/>
      <c r="AER74" s="508"/>
      <c r="AES74" s="508"/>
      <c r="AET74" s="508"/>
      <c r="AEU74" s="508"/>
      <c r="AEV74" s="508"/>
      <c r="AEW74" s="508"/>
      <c r="AEX74" s="508"/>
      <c r="AEY74" s="508"/>
      <c r="AEZ74" s="508"/>
      <c r="AFA74" s="508"/>
      <c r="AFB74" s="508"/>
      <c r="AFC74" s="508"/>
      <c r="AFD74" s="508"/>
      <c r="AFE74" s="508"/>
      <c r="AFF74" s="508"/>
      <c r="AFG74" s="508"/>
      <c r="AFH74" s="508"/>
      <c r="AFI74" s="508"/>
      <c r="AFJ74" s="508"/>
      <c r="AFK74" s="508"/>
      <c r="AFL74" s="508"/>
      <c r="AFM74" s="508"/>
      <c r="AFN74" s="508"/>
      <c r="AFO74" s="508"/>
      <c r="AFP74" s="508"/>
      <c r="AFQ74" s="508"/>
      <c r="AFR74" s="508"/>
      <c r="AFS74" s="508"/>
      <c r="AFT74" s="508"/>
      <c r="AFU74" s="508"/>
      <c r="AFV74" s="508"/>
      <c r="AFW74" s="508"/>
      <c r="AFX74" s="508"/>
      <c r="AFY74" s="508"/>
      <c r="AFZ74" s="508"/>
      <c r="AGA74" s="508"/>
      <c r="AGB74" s="508"/>
      <c r="AGC74" s="508"/>
      <c r="AGD74" s="508"/>
      <c r="AGE74" s="508"/>
      <c r="AGF74" s="508"/>
      <c r="AGG74" s="508"/>
      <c r="AGH74" s="508"/>
      <c r="AGI74" s="508"/>
      <c r="AGJ74" s="508"/>
      <c r="AGK74" s="508"/>
      <c r="AGL74" s="508"/>
      <c r="AGM74" s="508"/>
      <c r="AGN74" s="508"/>
      <c r="AGO74" s="508"/>
      <c r="AGP74" s="508"/>
      <c r="AGQ74" s="508"/>
      <c r="AGR74" s="508"/>
      <c r="AGS74" s="508"/>
      <c r="AGT74" s="508"/>
      <c r="AGU74" s="508"/>
      <c r="AGV74" s="508"/>
      <c r="AGW74" s="508"/>
      <c r="AGX74" s="508"/>
      <c r="AGY74" s="508"/>
      <c r="AGZ74" s="508"/>
      <c r="AHA74" s="508"/>
      <c r="AHB74" s="508"/>
      <c r="AHC74" s="508"/>
      <c r="AHD74" s="508"/>
      <c r="AHE74" s="508"/>
      <c r="AHF74" s="508"/>
      <c r="AHG74" s="508"/>
      <c r="AHH74" s="508"/>
    </row>
    <row r="75" spans="1:892" s="513" customFormat="1" ht="31" hidden="1">
      <c r="A75" s="510"/>
      <c r="B75" s="494"/>
      <c r="C75" s="528"/>
      <c r="D75" s="738"/>
      <c r="E75" s="738"/>
      <c r="F75" s="738"/>
      <c r="G75" s="738"/>
      <c r="H75" s="738"/>
      <c r="I75" s="738"/>
      <c r="J75" s="738"/>
      <c r="K75" s="738"/>
      <c r="L75" s="738"/>
      <c r="M75" s="738"/>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512"/>
      <c r="IY75" s="512"/>
      <c r="IZ75" s="512"/>
      <c r="JA75" s="512"/>
      <c r="JB75" s="512"/>
      <c r="JC75" s="512"/>
      <c r="JD75" s="512"/>
      <c r="JE75" s="512"/>
      <c r="JF75" s="512"/>
      <c r="JG75" s="512"/>
      <c r="JH75" s="512"/>
      <c r="JI75" s="512"/>
      <c r="JJ75" s="512"/>
      <c r="JK75" s="512"/>
      <c r="JL75" s="512"/>
      <c r="JM75" s="512"/>
      <c r="JN75" s="512"/>
      <c r="JO75" s="512"/>
      <c r="JP75" s="512"/>
      <c r="JQ75" s="512"/>
      <c r="JR75" s="512"/>
      <c r="JS75" s="512"/>
      <c r="JT75" s="512"/>
      <c r="JU75" s="512"/>
      <c r="JV75" s="512"/>
      <c r="JW75" s="512"/>
      <c r="JX75" s="512"/>
      <c r="JY75" s="512"/>
      <c r="JZ75" s="512"/>
      <c r="KA75" s="512"/>
      <c r="KB75" s="512"/>
      <c r="KC75" s="512"/>
      <c r="KD75" s="512"/>
      <c r="KE75" s="512"/>
      <c r="KF75" s="512"/>
      <c r="KG75" s="512"/>
      <c r="KH75" s="512"/>
      <c r="KI75" s="512"/>
      <c r="KJ75" s="512"/>
      <c r="KK75" s="512"/>
      <c r="KL75" s="512"/>
      <c r="KM75" s="512"/>
      <c r="KN75" s="512"/>
      <c r="KO75" s="512"/>
      <c r="KP75" s="512"/>
      <c r="KQ75" s="512"/>
      <c r="KR75" s="512"/>
      <c r="KS75" s="512"/>
      <c r="KT75" s="512"/>
      <c r="KU75" s="512"/>
      <c r="KV75" s="512"/>
      <c r="KW75" s="512"/>
      <c r="KX75" s="512"/>
      <c r="KY75" s="512"/>
      <c r="KZ75" s="512"/>
      <c r="LA75" s="512"/>
      <c r="LB75" s="512"/>
      <c r="LC75" s="512"/>
      <c r="LD75" s="512"/>
      <c r="LE75" s="512"/>
      <c r="LF75" s="512"/>
      <c r="LG75" s="512"/>
      <c r="LH75" s="512"/>
      <c r="LI75" s="512"/>
      <c r="LJ75" s="512"/>
      <c r="LK75" s="512"/>
      <c r="LL75" s="512"/>
      <c r="LM75" s="512"/>
      <c r="LN75" s="512"/>
      <c r="LO75" s="512"/>
      <c r="LP75" s="512"/>
      <c r="LQ75" s="512"/>
      <c r="LR75" s="512"/>
      <c r="LS75" s="512"/>
      <c r="LT75" s="512"/>
      <c r="LU75" s="512"/>
      <c r="LV75" s="512"/>
      <c r="LW75" s="512"/>
      <c r="LX75" s="512"/>
      <c r="LY75" s="512"/>
      <c r="LZ75" s="512"/>
      <c r="MA75" s="512"/>
      <c r="MB75" s="512"/>
      <c r="MC75" s="512"/>
      <c r="MD75" s="512"/>
      <c r="ME75" s="512"/>
      <c r="MF75" s="512"/>
      <c r="MG75" s="512"/>
      <c r="MH75" s="512"/>
      <c r="MI75" s="512"/>
      <c r="MJ75" s="512"/>
      <c r="MK75" s="512"/>
      <c r="ML75" s="512"/>
      <c r="MM75" s="512"/>
      <c r="MN75" s="512"/>
      <c r="MO75" s="512"/>
      <c r="MP75" s="512"/>
      <c r="MQ75" s="512"/>
      <c r="MR75" s="512"/>
      <c r="MS75" s="512"/>
      <c r="MT75" s="512"/>
      <c r="MU75" s="512"/>
      <c r="MV75" s="512"/>
      <c r="MW75" s="512"/>
      <c r="MX75" s="512"/>
      <c r="MY75" s="512"/>
      <c r="MZ75" s="512"/>
      <c r="NA75" s="512"/>
      <c r="NB75" s="512"/>
      <c r="NC75" s="512"/>
      <c r="ND75" s="512"/>
      <c r="NE75" s="512"/>
      <c r="NF75" s="512"/>
      <c r="NG75" s="512"/>
      <c r="NH75" s="512"/>
      <c r="NI75" s="512"/>
      <c r="NJ75" s="512"/>
      <c r="NK75" s="512"/>
      <c r="NL75" s="512"/>
      <c r="NM75" s="512"/>
      <c r="NN75" s="512"/>
      <c r="NO75" s="512"/>
      <c r="NP75" s="512"/>
      <c r="NQ75" s="512"/>
      <c r="NR75" s="512"/>
      <c r="NS75" s="512"/>
      <c r="NT75" s="512"/>
      <c r="NU75" s="512"/>
      <c r="NV75" s="512"/>
      <c r="NW75" s="512"/>
      <c r="NX75" s="512"/>
      <c r="NY75" s="512"/>
      <c r="NZ75" s="512"/>
      <c r="OA75" s="512"/>
      <c r="OB75" s="512"/>
      <c r="OC75" s="512"/>
      <c r="OD75" s="512"/>
      <c r="OE75" s="512"/>
      <c r="OF75" s="512"/>
      <c r="OG75" s="512"/>
      <c r="OH75" s="512"/>
      <c r="OI75" s="512"/>
      <c r="OJ75" s="512"/>
      <c r="OK75" s="512"/>
      <c r="OL75" s="512"/>
      <c r="OM75" s="512"/>
      <c r="ON75" s="512"/>
      <c r="OO75" s="512"/>
      <c r="OP75" s="512"/>
      <c r="OQ75" s="512"/>
      <c r="OR75" s="512"/>
      <c r="OS75" s="512"/>
      <c r="OT75" s="512"/>
      <c r="OU75" s="512"/>
      <c r="OV75" s="512"/>
      <c r="OW75" s="512"/>
      <c r="OX75" s="512"/>
      <c r="OY75" s="512"/>
      <c r="OZ75" s="512"/>
      <c r="PA75" s="512"/>
      <c r="PB75" s="512"/>
      <c r="PC75" s="512"/>
      <c r="PD75" s="512"/>
      <c r="PE75" s="512"/>
      <c r="PF75" s="512"/>
      <c r="PG75" s="512"/>
      <c r="PH75" s="512"/>
      <c r="PI75" s="512"/>
      <c r="PJ75" s="512"/>
      <c r="PK75" s="512"/>
      <c r="PL75" s="512"/>
      <c r="PM75" s="512"/>
      <c r="PN75" s="512"/>
      <c r="PO75" s="512"/>
      <c r="PP75" s="512"/>
      <c r="PQ75" s="512"/>
      <c r="PR75" s="512"/>
      <c r="PS75" s="512"/>
      <c r="PT75" s="512"/>
      <c r="PU75" s="512"/>
      <c r="PV75" s="512"/>
      <c r="PW75" s="512"/>
      <c r="PX75" s="512"/>
      <c r="PY75" s="512"/>
      <c r="PZ75" s="512"/>
      <c r="QA75" s="512"/>
      <c r="QB75" s="512"/>
      <c r="QC75" s="512"/>
      <c r="QD75" s="512"/>
      <c r="QE75" s="512"/>
      <c r="QF75" s="512"/>
      <c r="QG75" s="512"/>
      <c r="QH75" s="512"/>
      <c r="QI75" s="512"/>
      <c r="QJ75" s="512"/>
      <c r="QK75" s="512"/>
      <c r="QL75" s="512"/>
      <c r="QM75" s="512"/>
      <c r="QN75" s="512"/>
      <c r="QO75" s="512"/>
      <c r="QP75" s="512"/>
      <c r="QQ75" s="512"/>
      <c r="QR75" s="512"/>
      <c r="QS75" s="512"/>
      <c r="QT75" s="512"/>
      <c r="QU75" s="512"/>
      <c r="QV75" s="512"/>
      <c r="QW75" s="512"/>
      <c r="QX75" s="512"/>
      <c r="QY75" s="512"/>
      <c r="QZ75" s="512"/>
      <c r="RA75" s="512"/>
      <c r="RB75" s="512"/>
      <c r="RC75" s="512"/>
      <c r="RD75" s="512"/>
      <c r="RE75" s="512"/>
      <c r="RF75" s="512"/>
      <c r="RG75" s="512"/>
      <c r="RH75" s="512"/>
      <c r="RI75" s="512"/>
      <c r="RJ75" s="512"/>
      <c r="RK75" s="512"/>
      <c r="RL75" s="512"/>
      <c r="RM75" s="512"/>
      <c r="RN75" s="512"/>
      <c r="RO75" s="512"/>
      <c r="RP75" s="512"/>
      <c r="RQ75" s="512"/>
      <c r="RR75" s="512"/>
      <c r="RS75" s="512"/>
      <c r="RT75" s="512"/>
      <c r="RU75" s="512"/>
      <c r="RV75" s="512"/>
      <c r="RW75" s="512"/>
      <c r="RX75" s="512"/>
      <c r="RY75" s="512"/>
      <c r="RZ75" s="512"/>
      <c r="SA75" s="512"/>
      <c r="SB75" s="512"/>
      <c r="SC75" s="512"/>
      <c r="SD75" s="512"/>
      <c r="SE75" s="512"/>
      <c r="SF75" s="512"/>
      <c r="SG75" s="512"/>
      <c r="SH75" s="512"/>
      <c r="SI75" s="512"/>
      <c r="SJ75" s="512"/>
      <c r="SK75" s="512"/>
      <c r="SL75" s="512"/>
      <c r="SM75" s="512"/>
      <c r="SN75" s="512"/>
      <c r="SO75" s="512"/>
      <c r="SP75" s="512"/>
      <c r="SQ75" s="512"/>
      <c r="SR75" s="512"/>
      <c r="SS75" s="512"/>
      <c r="ST75" s="512"/>
      <c r="SU75" s="512"/>
      <c r="SV75" s="512"/>
      <c r="SW75" s="512"/>
      <c r="SX75" s="512"/>
      <c r="SY75" s="512"/>
      <c r="SZ75" s="512"/>
      <c r="TA75" s="512"/>
      <c r="TB75" s="512"/>
      <c r="TC75" s="512"/>
      <c r="TD75" s="512"/>
      <c r="TE75" s="512"/>
      <c r="TF75" s="512"/>
      <c r="TG75" s="512"/>
      <c r="TH75" s="512"/>
      <c r="TI75" s="512"/>
      <c r="TJ75" s="512"/>
      <c r="TK75" s="512"/>
      <c r="TL75" s="512"/>
      <c r="TM75" s="512"/>
      <c r="TN75" s="512"/>
      <c r="TO75" s="512"/>
      <c r="TP75" s="512"/>
      <c r="TQ75" s="512"/>
      <c r="TR75" s="512"/>
      <c r="TS75" s="512"/>
      <c r="TT75" s="512"/>
      <c r="TU75" s="512"/>
      <c r="TV75" s="512"/>
      <c r="TW75" s="512"/>
      <c r="TX75" s="512"/>
      <c r="TY75" s="512"/>
      <c r="TZ75" s="512"/>
      <c r="UA75" s="512"/>
      <c r="UB75" s="512"/>
      <c r="UC75" s="512"/>
      <c r="UD75" s="512"/>
      <c r="UE75" s="512"/>
      <c r="UF75" s="512"/>
      <c r="UG75" s="512"/>
      <c r="UH75" s="512"/>
      <c r="UI75" s="512"/>
      <c r="UJ75" s="512"/>
      <c r="UK75" s="512"/>
      <c r="UL75" s="512"/>
      <c r="UM75" s="512"/>
      <c r="UN75" s="512"/>
      <c r="UO75" s="512"/>
      <c r="UP75" s="512"/>
      <c r="UQ75" s="512"/>
      <c r="UR75" s="512"/>
      <c r="US75" s="512"/>
      <c r="UT75" s="512"/>
      <c r="UU75" s="512"/>
      <c r="UV75" s="512"/>
      <c r="UW75" s="512"/>
      <c r="UX75" s="512"/>
      <c r="UY75" s="512"/>
      <c r="UZ75" s="512"/>
      <c r="VA75" s="512"/>
      <c r="VB75" s="512"/>
      <c r="VC75" s="512"/>
      <c r="VD75" s="512"/>
      <c r="VE75" s="512"/>
      <c r="VF75" s="512"/>
      <c r="VG75" s="512"/>
      <c r="VH75" s="512"/>
      <c r="VI75" s="512"/>
      <c r="VJ75" s="512"/>
      <c r="VK75" s="512"/>
      <c r="VL75" s="512"/>
      <c r="VM75" s="512"/>
      <c r="VN75" s="512"/>
      <c r="VO75" s="512"/>
      <c r="VP75" s="512"/>
      <c r="VQ75" s="512"/>
      <c r="VR75" s="512"/>
      <c r="VS75" s="512"/>
      <c r="VT75" s="512"/>
      <c r="VU75" s="512"/>
      <c r="VV75" s="512"/>
      <c r="VW75" s="512"/>
      <c r="VX75" s="512"/>
      <c r="VY75" s="512"/>
      <c r="VZ75" s="512"/>
      <c r="WA75" s="512"/>
      <c r="WB75" s="512"/>
      <c r="WC75" s="512"/>
      <c r="WD75" s="512"/>
      <c r="WE75" s="512"/>
      <c r="WF75" s="512"/>
      <c r="WG75" s="512"/>
      <c r="WH75" s="512"/>
      <c r="WI75" s="512"/>
      <c r="WJ75" s="512"/>
      <c r="WK75" s="512"/>
      <c r="WL75" s="512"/>
      <c r="WM75" s="512"/>
      <c r="WN75" s="512"/>
      <c r="WO75" s="512"/>
      <c r="WP75" s="512"/>
      <c r="WQ75" s="512"/>
      <c r="WR75" s="512"/>
      <c r="WS75" s="512"/>
      <c r="WT75" s="512"/>
      <c r="WU75" s="512"/>
      <c r="WV75" s="512"/>
      <c r="WW75" s="512"/>
      <c r="WX75" s="512"/>
      <c r="WY75" s="512"/>
      <c r="WZ75" s="512"/>
      <c r="XA75" s="512"/>
      <c r="XB75" s="512"/>
      <c r="XC75" s="512"/>
      <c r="XD75" s="512"/>
      <c r="XE75" s="512"/>
      <c r="XF75" s="512"/>
      <c r="XG75" s="512"/>
      <c r="XH75" s="512"/>
      <c r="XI75" s="512"/>
      <c r="XJ75" s="512"/>
      <c r="XK75" s="512"/>
      <c r="XL75" s="512"/>
      <c r="XM75" s="512"/>
      <c r="XN75" s="512"/>
      <c r="XO75" s="512"/>
      <c r="XP75" s="512"/>
      <c r="XQ75" s="512"/>
      <c r="XR75" s="512"/>
      <c r="XS75" s="512"/>
      <c r="XT75" s="512"/>
      <c r="XU75" s="512"/>
      <c r="XV75" s="512"/>
      <c r="XW75" s="512"/>
      <c r="XX75" s="512"/>
      <c r="XY75" s="512"/>
      <c r="XZ75" s="512"/>
      <c r="YA75" s="512"/>
      <c r="YB75" s="512"/>
      <c r="YC75" s="512"/>
      <c r="YD75" s="512"/>
      <c r="YE75" s="512"/>
      <c r="YF75" s="512"/>
      <c r="YG75" s="512"/>
      <c r="YH75" s="512"/>
      <c r="YI75" s="512"/>
      <c r="YJ75" s="512"/>
      <c r="YK75" s="512"/>
      <c r="YL75" s="512"/>
      <c r="YM75" s="512"/>
      <c r="YN75" s="512"/>
      <c r="YO75" s="512"/>
      <c r="YP75" s="512"/>
      <c r="YQ75" s="512"/>
      <c r="YR75" s="512"/>
      <c r="YS75" s="512"/>
      <c r="YT75" s="512"/>
      <c r="YU75" s="512"/>
      <c r="YV75" s="512"/>
      <c r="YW75" s="512"/>
      <c r="YX75" s="512"/>
      <c r="YY75" s="512"/>
      <c r="YZ75" s="512"/>
      <c r="ZA75" s="512"/>
      <c r="ZB75" s="512"/>
      <c r="ZC75" s="512"/>
      <c r="ZD75" s="512"/>
      <c r="ZE75" s="512"/>
      <c r="ZF75" s="512"/>
      <c r="ZG75" s="512"/>
      <c r="ZH75" s="512"/>
      <c r="ZI75" s="512"/>
      <c r="ZJ75" s="512"/>
      <c r="ZK75" s="512"/>
      <c r="ZL75" s="512"/>
      <c r="ZM75" s="512"/>
      <c r="ZN75" s="512"/>
      <c r="ZO75" s="512"/>
      <c r="ZP75" s="512"/>
      <c r="ZQ75" s="512"/>
      <c r="ZR75" s="512"/>
      <c r="ZS75" s="512"/>
      <c r="ZT75" s="512"/>
      <c r="ZU75" s="512"/>
      <c r="ZV75" s="512"/>
      <c r="ZW75" s="512"/>
      <c r="ZX75" s="512"/>
      <c r="ZY75" s="512"/>
      <c r="ZZ75" s="512"/>
      <c r="AAA75" s="512"/>
      <c r="AAB75" s="512"/>
      <c r="AAC75" s="512"/>
      <c r="AAD75" s="512"/>
      <c r="AAE75" s="512"/>
      <c r="AAF75" s="512"/>
      <c r="AAG75" s="512"/>
      <c r="AAH75" s="512"/>
      <c r="AAI75" s="512"/>
      <c r="AAJ75" s="512"/>
      <c r="AAK75" s="512"/>
      <c r="AAL75" s="512"/>
      <c r="AAM75" s="512"/>
      <c r="AAN75" s="512"/>
      <c r="AAO75" s="512"/>
      <c r="AAP75" s="512"/>
      <c r="AAQ75" s="512"/>
      <c r="AAR75" s="512"/>
      <c r="AAS75" s="512"/>
      <c r="AAT75" s="512"/>
      <c r="AAU75" s="512"/>
      <c r="AAV75" s="512"/>
      <c r="AAW75" s="512"/>
      <c r="AAX75" s="512"/>
      <c r="AAY75" s="512"/>
      <c r="AAZ75" s="512"/>
      <c r="ABA75" s="512"/>
      <c r="ABB75" s="512"/>
      <c r="ABC75" s="512"/>
      <c r="ABD75" s="512"/>
      <c r="ABE75" s="512"/>
      <c r="ABF75" s="512"/>
      <c r="ABG75" s="512"/>
      <c r="ABH75" s="512"/>
      <c r="ABI75" s="512"/>
      <c r="ABJ75" s="512"/>
      <c r="ABK75" s="512"/>
      <c r="ABL75" s="512"/>
      <c r="ABM75" s="512"/>
      <c r="ABN75" s="512"/>
      <c r="ABO75" s="512"/>
      <c r="ABP75" s="512"/>
      <c r="ABQ75" s="512"/>
      <c r="ABR75" s="512"/>
      <c r="ABS75" s="512"/>
      <c r="ABT75" s="512"/>
      <c r="ABU75" s="512"/>
      <c r="ABV75" s="512"/>
      <c r="ABW75" s="512"/>
      <c r="ABX75" s="512"/>
      <c r="ABY75" s="512"/>
      <c r="ABZ75" s="512"/>
      <c r="ACA75" s="512"/>
      <c r="ACB75" s="512"/>
      <c r="ACC75" s="512"/>
      <c r="ACD75" s="512"/>
      <c r="ACE75" s="512"/>
      <c r="ACF75" s="512"/>
      <c r="ACG75" s="512"/>
      <c r="ACH75" s="512"/>
      <c r="ACI75" s="512"/>
      <c r="ACJ75" s="512"/>
      <c r="ACK75" s="512"/>
      <c r="ACL75" s="512"/>
      <c r="ACM75" s="512"/>
      <c r="ACN75" s="512"/>
      <c r="ACO75" s="512"/>
      <c r="ACP75" s="512"/>
      <c r="ACQ75" s="512"/>
      <c r="ACR75" s="512"/>
      <c r="ACS75" s="512"/>
      <c r="ACT75" s="512"/>
      <c r="ACU75" s="512"/>
      <c r="ACV75" s="512"/>
      <c r="ACW75" s="512"/>
      <c r="ACX75" s="512"/>
      <c r="ACY75" s="512"/>
      <c r="ACZ75" s="512"/>
      <c r="ADA75" s="512"/>
      <c r="ADB75" s="512"/>
      <c r="ADC75" s="512"/>
      <c r="ADD75" s="512"/>
      <c r="ADE75" s="512"/>
      <c r="ADF75" s="512"/>
      <c r="ADG75" s="512"/>
      <c r="ADH75" s="512"/>
      <c r="ADI75" s="512"/>
      <c r="ADJ75" s="512"/>
      <c r="ADK75" s="512"/>
      <c r="ADL75" s="512"/>
      <c r="ADM75" s="512"/>
      <c r="ADN75" s="512"/>
      <c r="ADO75" s="512"/>
      <c r="ADP75" s="512"/>
      <c r="ADQ75" s="512"/>
      <c r="ADR75" s="512"/>
      <c r="ADS75" s="512"/>
      <c r="ADT75" s="512"/>
      <c r="ADU75" s="512"/>
      <c r="ADV75" s="512"/>
      <c r="ADW75" s="512"/>
      <c r="ADX75" s="512"/>
      <c r="ADY75" s="512"/>
      <c r="ADZ75" s="512"/>
      <c r="AEA75" s="512"/>
      <c r="AEB75" s="512"/>
      <c r="AEC75" s="512"/>
      <c r="AED75" s="512"/>
      <c r="AEE75" s="512"/>
      <c r="AEF75" s="512"/>
      <c r="AEG75" s="512"/>
      <c r="AEH75" s="512"/>
      <c r="AEI75" s="512"/>
      <c r="AEJ75" s="512"/>
      <c r="AEK75" s="512"/>
      <c r="AEL75" s="512"/>
      <c r="AEM75" s="512"/>
      <c r="AEN75" s="512"/>
      <c r="AEO75" s="512"/>
      <c r="AEP75" s="512"/>
      <c r="AEQ75" s="512"/>
      <c r="AER75" s="512"/>
      <c r="AES75" s="512"/>
      <c r="AET75" s="512"/>
      <c r="AEU75" s="512"/>
      <c r="AEV75" s="512"/>
      <c r="AEW75" s="512"/>
      <c r="AEX75" s="512"/>
      <c r="AEY75" s="512"/>
      <c r="AEZ75" s="512"/>
      <c r="AFA75" s="512"/>
      <c r="AFB75" s="512"/>
      <c r="AFC75" s="512"/>
      <c r="AFD75" s="512"/>
      <c r="AFE75" s="512"/>
      <c r="AFF75" s="512"/>
      <c r="AFG75" s="512"/>
      <c r="AFH75" s="512"/>
      <c r="AFI75" s="512"/>
      <c r="AFJ75" s="512"/>
      <c r="AFK75" s="512"/>
      <c r="AFL75" s="512"/>
      <c r="AFM75" s="512"/>
      <c r="AFN75" s="512"/>
      <c r="AFO75" s="512"/>
      <c r="AFP75" s="512"/>
      <c r="AFQ75" s="512"/>
      <c r="AFR75" s="512"/>
      <c r="AFS75" s="512"/>
      <c r="AFT75" s="512"/>
      <c r="AFU75" s="512"/>
      <c r="AFV75" s="512"/>
      <c r="AFW75" s="512"/>
      <c r="AFX75" s="512"/>
      <c r="AFY75" s="512"/>
      <c r="AFZ75" s="512"/>
      <c r="AGA75" s="512"/>
      <c r="AGB75" s="512"/>
      <c r="AGC75" s="512"/>
      <c r="AGD75" s="512"/>
      <c r="AGE75" s="512"/>
      <c r="AGF75" s="512"/>
      <c r="AGG75" s="512"/>
      <c r="AGH75" s="512"/>
      <c r="AGI75" s="512"/>
      <c r="AGJ75" s="512"/>
      <c r="AGK75" s="512"/>
      <c r="AGL75" s="512"/>
      <c r="AGM75" s="512"/>
      <c r="AGN75" s="512"/>
      <c r="AGO75" s="512"/>
      <c r="AGP75" s="512"/>
      <c r="AGQ75" s="512"/>
      <c r="AGR75" s="512"/>
      <c r="AGS75" s="512"/>
      <c r="AGT75" s="512"/>
      <c r="AGU75" s="512"/>
      <c r="AGV75" s="512"/>
      <c r="AGW75" s="512"/>
      <c r="AGX75" s="512"/>
      <c r="AGY75" s="512"/>
      <c r="AGZ75" s="512"/>
      <c r="AHA75" s="512"/>
      <c r="AHB75" s="512"/>
      <c r="AHC75" s="512"/>
      <c r="AHD75" s="512"/>
      <c r="AHE75" s="512"/>
      <c r="AHF75" s="512"/>
      <c r="AHG75" s="512"/>
      <c r="AHH75" s="512"/>
    </row>
    <row r="76" spans="1:892" s="489" customFormat="1" ht="31" hidden="1">
      <c r="A76" s="486"/>
      <c r="B76" s="494"/>
      <c r="C76" s="529"/>
      <c r="D76" s="739"/>
      <c r="E76" s="739"/>
      <c r="F76" s="739"/>
      <c r="G76" s="739"/>
      <c r="H76" s="739"/>
      <c r="I76" s="739"/>
      <c r="J76" s="739"/>
      <c r="K76" s="739"/>
      <c r="L76" s="739"/>
      <c r="M76" s="739"/>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488"/>
      <c r="IY76" s="488"/>
      <c r="IZ76" s="488"/>
      <c r="JA76" s="488"/>
      <c r="JB76" s="488"/>
      <c r="JC76" s="488"/>
      <c r="JD76" s="488"/>
      <c r="JE76" s="488"/>
      <c r="JF76" s="488"/>
      <c r="JG76" s="488"/>
      <c r="JH76" s="488"/>
      <c r="JI76" s="488"/>
      <c r="JJ76" s="488"/>
      <c r="JK76" s="488"/>
      <c r="JL76" s="488"/>
      <c r="JM76" s="488"/>
      <c r="JN76" s="488"/>
      <c r="JO76" s="488"/>
      <c r="JP76" s="488"/>
      <c r="JQ76" s="488"/>
      <c r="JR76" s="488"/>
      <c r="JS76" s="488"/>
      <c r="JT76" s="488"/>
      <c r="JU76" s="488"/>
      <c r="JV76" s="488"/>
      <c r="JW76" s="488"/>
      <c r="JX76" s="488"/>
      <c r="JY76" s="488"/>
      <c r="JZ76" s="488"/>
      <c r="KA76" s="488"/>
      <c r="KB76" s="488"/>
      <c r="KC76" s="488"/>
      <c r="KD76" s="488"/>
      <c r="KE76" s="488"/>
      <c r="KF76" s="488"/>
      <c r="KG76" s="488"/>
      <c r="KH76" s="488"/>
      <c r="KI76" s="488"/>
      <c r="KJ76" s="488"/>
      <c r="KK76" s="488"/>
      <c r="KL76" s="488"/>
      <c r="KM76" s="488"/>
      <c r="KN76" s="488"/>
      <c r="KO76" s="488"/>
      <c r="KP76" s="488"/>
      <c r="KQ76" s="488"/>
      <c r="KR76" s="488"/>
      <c r="KS76" s="488"/>
      <c r="KT76" s="488"/>
      <c r="KU76" s="488"/>
      <c r="KV76" s="488"/>
      <c r="KW76" s="488"/>
      <c r="KX76" s="488"/>
      <c r="KY76" s="488"/>
      <c r="KZ76" s="488"/>
      <c r="LA76" s="488"/>
      <c r="LB76" s="488"/>
      <c r="LC76" s="488"/>
      <c r="LD76" s="488"/>
      <c r="LE76" s="488"/>
      <c r="LF76" s="488"/>
      <c r="LG76" s="488"/>
      <c r="LH76" s="488"/>
      <c r="LI76" s="488"/>
      <c r="LJ76" s="488"/>
      <c r="LK76" s="488"/>
      <c r="LL76" s="488"/>
      <c r="LM76" s="488"/>
      <c r="LN76" s="488"/>
      <c r="LO76" s="488"/>
      <c r="LP76" s="488"/>
      <c r="LQ76" s="488"/>
      <c r="LR76" s="488"/>
      <c r="LS76" s="488"/>
      <c r="LT76" s="488"/>
      <c r="LU76" s="488"/>
      <c r="LV76" s="488"/>
      <c r="LW76" s="488"/>
      <c r="LX76" s="488"/>
      <c r="LY76" s="488"/>
      <c r="LZ76" s="488"/>
      <c r="MA76" s="488"/>
      <c r="MB76" s="488"/>
      <c r="MC76" s="488"/>
      <c r="MD76" s="488"/>
      <c r="ME76" s="488"/>
      <c r="MF76" s="488"/>
      <c r="MG76" s="488"/>
      <c r="MH76" s="488"/>
      <c r="MI76" s="488"/>
      <c r="MJ76" s="488"/>
      <c r="MK76" s="488"/>
      <c r="ML76" s="488"/>
      <c r="MM76" s="488"/>
      <c r="MN76" s="488"/>
      <c r="MO76" s="488"/>
      <c r="MP76" s="488"/>
      <c r="MQ76" s="488"/>
      <c r="MR76" s="488"/>
      <c r="MS76" s="488"/>
      <c r="MT76" s="488"/>
      <c r="MU76" s="488"/>
      <c r="MV76" s="488"/>
      <c r="MW76" s="488"/>
      <c r="MX76" s="488"/>
      <c r="MY76" s="488"/>
      <c r="MZ76" s="488"/>
      <c r="NA76" s="488"/>
      <c r="NB76" s="488"/>
      <c r="NC76" s="488"/>
      <c r="ND76" s="488"/>
      <c r="NE76" s="488"/>
      <c r="NF76" s="488"/>
      <c r="NG76" s="488"/>
      <c r="NH76" s="488"/>
      <c r="NI76" s="488"/>
      <c r="NJ76" s="488"/>
      <c r="NK76" s="488"/>
      <c r="NL76" s="488"/>
      <c r="NM76" s="488"/>
      <c r="NN76" s="488"/>
      <c r="NO76" s="488"/>
      <c r="NP76" s="488"/>
      <c r="NQ76" s="488"/>
      <c r="NR76" s="488"/>
      <c r="NS76" s="488"/>
      <c r="NT76" s="488"/>
      <c r="NU76" s="488"/>
      <c r="NV76" s="488"/>
      <c r="NW76" s="488"/>
      <c r="NX76" s="488"/>
      <c r="NY76" s="488"/>
      <c r="NZ76" s="488"/>
      <c r="OA76" s="488"/>
      <c r="OB76" s="488"/>
      <c r="OC76" s="488"/>
      <c r="OD76" s="488"/>
      <c r="OE76" s="488"/>
      <c r="OF76" s="488"/>
      <c r="OG76" s="488"/>
      <c r="OH76" s="488"/>
      <c r="OI76" s="488"/>
      <c r="OJ76" s="488"/>
      <c r="OK76" s="488"/>
      <c r="OL76" s="488"/>
      <c r="OM76" s="488"/>
      <c r="ON76" s="488"/>
      <c r="OO76" s="488"/>
      <c r="OP76" s="488"/>
      <c r="OQ76" s="488"/>
      <c r="OR76" s="488"/>
      <c r="OS76" s="488"/>
      <c r="OT76" s="488"/>
      <c r="OU76" s="488"/>
      <c r="OV76" s="488"/>
      <c r="OW76" s="488"/>
      <c r="OX76" s="488"/>
      <c r="OY76" s="488"/>
      <c r="OZ76" s="488"/>
      <c r="PA76" s="488"/>
      <c r="PB76" s="488"/>
      <c r="PC76" s="488"/>
      <c r="PD76" s="488"/>
      <c r="PE76" s="488"/>
      <c r="PF76" s="488"/>
      <c r="PG76" s="488"/>
      <c r="PH76" s="488"/>
      <c r="PI76" s="488"/>
      <c r="PJ76" s="488"/>
      <c r="PK76" s="488"/>
      <c r="PL76" s="488"/>
      <c r="PM76" s="488"/>
      <c r="PN76" s="488"/>
      <c r="PO76" s="488"/>
      <c r="PP76" s="488"/>
      <c r="PQ76" s="488"/>
      <c r="PR76" s="488"/>
      <c r="PS76" s="488"/>
      <c r="PT76" s="488"/>
      <c r="PU76" s="488"/>
      <c r="PV76" s="488"/>
      <c r="PW76" s="488"/>
      <c r="PX76" s="488"/>
      <c r="PY76" s="488"/>
      <c r="PZ76" s="488"/>
      <c r="QA76" s="488"/>
      <c r="QB76" s="488"/>
      <c r="QC76" s="488"/>
      <c r="QD76" s="488"/>
      <c r="QE76" s="488"/>
      <c r="QF76" s="488"/>
      <c r="QG76" s="488"/>
      <c r="QH76" s="488"/>
      <c r="QI76" s="488"/>
      <c r="QJ76" s="488"/>
      <c r="QK76" s="488"/>
      <c r="QL76" s="488"/>
      <c r="QM76" s="488"/>
      <c r="QN76" s="488"/>
      <c r="QO76" s="488"/>
      <c r="QP76" s="488"/>
      <c r="QQ76" s="488"/>
      <c r="QR76" s="488"/>
      <c r="QS76" s="488"/>
      <c r="QT76" s="488"/>
      <c r="QU76" s="488"/>
      <c r="QV76" s="488"/>
      <c r="QW76" s="488"/>
      <c r="QX76" s="488"/>
      <c r="QY76" s="488"/>
      <c r="QZ76" s="488"/>
      <c r="RA76" s="488"/>
      <c r="RB76" s="488"/>
      <c r="RC76" s="488"/>
      <c r="RD76" s="488"/>
      <c r="RE76" s="488"/>
      <c r="RF76" s="488"/>
      <c r="RG76" s="488"/>
      <c r="RH76" s="488"/>
      <c r="RI76" s="488"/>
      <c r="RJ76" s="488"/>
      <c r="RK76" s="488"/>
      <c r="RL76" s="488"/>
      <c r="RM76" s="488"/>
      <c r="RN76" s="488"/>
      <c r="RO76" s="488"/>
      <c r="RP76" s="488"/>
      <c r="RQ76" s="488"/>
      <c r="RR76" s="488"/>
      <c r="RS76" s="488"/>
      <c r="RT76" s="488"/>
      <c r="RU76" s="488"/>
      <c r="RV76" s="488"/>
      <c r="RW76" s="488"/>
      <c r="RX76" s="488"/>
      <c r="RY76" s="488"/>
      <c r="RZ76" s="488"/>
      <c r="SA76" s="488"/>
      <c r="SB76" s="488"/>
      <c r="SC76" s="488"/>
      <c r="SD76" s="488"/>
      <c r="SE76" s="488"/>
      <c r="SF76" s="488"/>
      <c r="SG76" s="488"/>
      <c r="SH76" s="488"/>
      <c r="SI76" s="488"/>
      <c r="SJ76" s="488"/>
      <c r="SK76" s="488"/>
      <c r="SL76" s="488"/>
      <c r="SM76" s="488"/>
      <c r="SN76" s="488"/>
      <c r="SO76" s="488"/>
      <c r="SP76" s="488"/>
      <c r="SQ76" s="488"/>
      <c r="SR76" s="488"/>
      <c r="SS76" s="488"/>
      <c r="ST76" s="488"/>
      <c r="SU76" s="488"/>
      <c r="SV76" s="488"/>
      <c r="SW76" s="488"/>
      <c r="SX76" s="488"/>
      <c r="SY76" s="488"/>
      <c r="SZ76" s="488"/>
      <c r="TA76" s="488"/>
      <c r="TB76" s="488"/>
      <c r="TC76" s="488"/>
      <c r="TD76" s="488"/>
      <c r="TE76" s="488"/>
      <c r="TF76" s="488"/>
      <c r="TG76" s="488"/>
      <c r="TH76" s="488"/>
      <c r="TI76" s="488"/>
      <c r="TJ76" s="488"/>
      <c r="TK76" s="488"/>
      <c r="TL76" s="488"/>
      <c r="TM76" s="488"/>
      <c r="TN76" s="488"/>
      <c r="TO76" s="488"/>
      <c r="TP76" s="488"/>
      <c r="TQ76" s="488"/>
      <c r="TR76" s="488"/>
      <c r="TS76" s="488"/>
      <c r="TT76" s="488"/>
      <c r="TU76" s="488"/>
      <c r="TV76" s="488"/>
      <c r="TW76" s="488"/>
      <c r="TX76" s="488"/>
      <c r="TY76" s="488"/>
      <c r="TZ76" s="488"/>
      <c r="UA76" s="488"/>
      <c r="UB76" s="488"/>
      <c r="UC76" s="488"/>
      <c r="UD76" s="488"/>
      <c r="UE76" s="488"/>
      <c r="UF76" s="488"/>
      <c r="UG76" s="488"/>
      <c r="UH76" s="488"/>
      <c r="UI76" s="488"/>
      <c r="UJ76" s="488"/>
      <c r="UK76" s="488"/>
      <c r="UL76" s="488"/>
      <c r="UM76" s="488"/>
      <c r="UN76" s="488"/>
      <c r="UO76" s="488"/>
      <c r="UP76" s="488"/>
      <c r="UQ76" s="488"/>
      <c r="UR76" s="488"/>
      <c r="US76" s="488"/>
      <c r="UT76" s="488"/>
      <c r="UU76" s="488"/>
      <c r="UV76" s="488"/>
      <c r="UW76" s="488"/>
      <c r="UX76" s="488"/>
      <c r="UY76" s="488"/>
      <c r="UZ76" s="488"/>
      <c r="VA76" s="488"/>
      <c r="VB76" s="488"/>
      <c r="VC76" s="488"/>
      <c r="VD76" s="488"/>
      <c r="VE76" s="488"/>
      <c r="VF76" s="488"/>
      <c r="VG76" s="488"/>
      <c r="VH76" s="488"/>
      <c r="VI76" s="488"/>
      <c r="VJ76" s="488"/>
      <c r="VK76" s="488"/>
      <c r="VL76" s="488"/>
      <c r="VM76" s="488"/>
      <c r="VN76" s="488"/>
      <c r="VO76" s="488"/>
      <c r="VP76" s="488"/>
      <c r="VQ76" s="488"/>
      <c r="VR76" s="488"/>
      <c r="VS76" s="488"/>
      <c r="VT76" s="488"/>
      <c r="VU76" s="488"/>
      <c r="VV76" s="488"/>
      <c r="VW76" s="488"/>
      <c r="VX76" s="488"/>
      <c r="VY76" s="488"/>
      <c r="VZ76" s="488"/>
      <c r="WA76" s="488"/>
      <c r="WB76" s="488"/>
      <c r="WC76" s="488"/>
      <c r="WD76" s="488"/>
      <c r="WE76" s="488"/>
      <c r="WF76" s="488"/>
      <c r="WG76" s="488"/>
      <c r="WH76" s="488"/>
      <c r="WI76" s="488"/>
      <c r="WJ76" s="488"/>
      <c r="WK76" s="488"/>
      <c r="WL76" s="488"/>
      <c r="WM76" s="488"/>
      <c r="WN76" s="488"/>
      <c r="WO76" s="488"/>
      <c r="WP76" s="488"/>
      <c r="WQ76" s="488"/>
      <c r="WR76" s="488"/>
      <c r="WS76" s="488"/>
      <c r="WT76" s="488"/>
      <c r="WU76" s="488"/>
      <c r="WV76" s="488"/>
      <c r="WW76" s="488"/>
      <c r="WX76" s="488"/>
      <c r="WY76" s="488"/>
      <c r="WZ76" s="488"/>
      <c r="XA76" s="488"/>
      <c r="XB76" s="488"/>
      <c r="XC76" s="488"/>
      <c r="XD76" s="488"/>
      <c r="XE76" s="488"/>
      <c r="XF76" s="488"/>
      <c r="XG76" s="488"/>
      <c r="XH76" s="488"/>
      <c r="XI76" s="488"/>
      <c r="XJ76" s="488"/>
      <c r="XK76" s="488"/>
      <c r="XL76" s="488"/>
      <c r="XM76" s="488"/>
      <c r="XN76" s="488"/>
      <c r="XO76" s="488"/>
      <c r="XP76" s="488"/>
      <c r="XQ76" s="488"/>
      <c r="XR76" s="488"/>
      <c r="XS76" s="488"/>
      <c r="XT76" s="488"/>
      <c r="XU76" s="488"/>
      <c r="XV76" s="488"/>
      <c r="XW76" s="488"/>
      <c r="XX76" s="488"/>
      <c r="XY76" s="488"/>
      <c r="XZ76" s="488"/>
      <c r="YA76" s="488"/>
      <c r="YB76" s="488"/>
      <c r="YC76" s="488"/>
      <c r="YD76" s="488"/>
      <c r="YE76" s="488"/>
      <c r="YF76" s="488"/>
      <c r="YG76" s="488"/>
      <c r="YH76" s="488"/>
      <c r="YI76" s="488"/>
      <c r="YJ76" s="488"/>
      <c r="YK76" s="488"/>
      <c r="YL76" s="488"/>
      <c r="YM76" s="488"/>
      <c r="YN76" s="488"/>
      <c r="YO76" s="488"/>
      <c r="YP76" s="488"/>
      <c r="YQ76" s="488"/>
      <c r="YR76" s="488"/>
      <c r="YS76" s="488"/>
      <c r="YT76" s="488"/>
      <c r="YU76" s="488"/>
      <c r="YV76" s="488"/>
      <c r="YW76" s="488"/>
      <c r="YX76" s="488"/>
      <c r="YY76" s="488"/>
      <c r="YZ76" s="488"/>
      <c r="ZA76" s="488"/>
      <c r="ZB76" s="488"/>
      <c r="ZC76" s="488"/>
      <c r="ZD76" s="488"/>
      <c r="ZE76" s="488"/>
      <c r="ZF76" s="488"/>
      <c r="ZG76" s="488"/>
      <c r="ZH76" s="488"/>
      <c r="ZI76" s="488"/>
      <c r="ZJ76" s="488"/>
      <c r="ZK76" s="488"/>
      <c r="ZL76" s="488"/>
      <c r="ZM76" s="488"/>
      <c r="ZN76" s="488"/>
      <c r="ZO76" s="488"/>
      <c r="ZP76" s="488"/>
      <c r="ZQ76" s="488"/>
      <c r="ZR76" s="488"/>
      <c r="ZS76" s="488"/>
      <c r="ZT76" s="488"/>
      <c r="ZU76" s="488"/>
      <c r="ZV76" s="488"/>
      <c r="ZW76" s="488"/>
      <c r="ZX76" s="488"/>
      <c r="ZY76" s="488"/>
      <c r="ZZ76" s="488"/>
      <c r="AAA76" s="488"/>
      <c r="AAB76" s="488"/>
      <c r="AAC76" s="488"/>
      <c r="AAD76" s="488"/>
      <c r="AAE76" s="488"/>
      <c r="AAF76" s="488"/>
      <c r="AAG76" s="488"/>
      <c r="AAH76" s="488"/>
      <c r="AAI76" s="488"/>
      <c r="AAJ76" s="488"/>
      <c r="AAK76" s="488"/>
      <c r="AAL76" s="488"/>
      <c r="AAM76" s="488"/>
      <c r="AAN76" s="488"/>
      <c r="AAO76" s="488"/>
      <c r="AAP76" s="488"/>
      <c r="AAQ76" s="488"/>
      <c r="AAR76" s="488"/>
      <c r="AAS76" s="488"/>
      <c r="AAT76" s="488"/>
      <c r="AAU76" s="488"/>
      <c r="AAV76" s="488"/>
      <c r="AAW76" s="488"/>
      <c r="AAX76" s="488"/>
      <c r="AAY76" s="488"/>
      <c r="AAZ76" s="488"/>
      <c r="ABA76" s="488"/>
      <c r="ABB76" s="488"/>
      <c r="ABC76" s="488"/>
      <c r="ABD76" s="488"/>
      <c r="ABE76" s="488"/>
      <c r="ABF76" s="488"/>
      <c r="ABG76" s="488"/>
      <c r="ABH76" s="488"/>
      <c r="ABI76" s="488"/>
      <c r="ABJ76" s="488"/>
      <c r="ABK76" s="488"/>
      <c r="ABL76" s="488"/>
      <c r="ABM76" s="488"/>
      <c r="ABN76" s="488"/>
      <c r="ABO76" s="488"/>
      <c r="ABP76" s="488"/>
      <c r="ABQ76" s="488"/>
      <c r="ABR76" s="488"/>
      <c r="ABS76" s="488"/>
      <c r="ABT76" s="488"/>
      <c r="ABU76" s="488"/>
      <c r="ABV76" s="488"/>
      <c r="ABW76" s="488"/>
      <c r="ABX76" s="488"/>
      <c r="ABY76" s="488"/>
      <c r="ABZ76" s="488"/>
      <c r="ACA76" s="488"/>
      <c r="ACB76" s="488"/>
      <c r="ACC76" s="488"/>
      <c r="ACD76" s="488"/>
      <c r="ACE76" s="488"/>
      <c r="ACF76" s="488"/>
      <c r="ACG76" s="488"/>
      <c r="ACH76" s="488"/>
      <c r="ACI76" s="488"/>
      <c r="ACJ76" s="488"/>
      <c r="ACK76" s="488"/>
      <c r="ACL76" s="488"/>
      <c r="ACM76" s="488"/>
      <c r="ACN76" s="488"/>
      <c r="ACO76" s="488"/>
      <c r="ACP76" s="488"/>
      <c r="ACQ76" s="488"/>
      <c r="ACR76" s="488"/>
      <c r="ACS76" s="488"/>
      <c r="ACT76" s="488"/>
      <c r="ACU76" s="488"/>
      <c r="ACV76" s="488"/>
      <c r="ACW76" s="488"/>
      <c r="ACX76" s="488"/>
      <c r="ACY76" s="488"/>
      <c r="ACZ76" s="488"/>
      <c r="ADA76" s="488"/>
      <c r="ADB76" s="488"/>
      <c r="ADC76" s="488"/>
      <c r="ADD76" s="488"/>
      <c r="ADE76" s="488"/>
      <c r="ADF76" s="488"/>
      <c r="ADG76" s="488"/>
      <c r="ADH76" s="488"/>
      <c r="ADI76" s="488"/>
      <c r="ADJ76" s="488"/>
      <c r="ADK76" s="488"/>
      <c r="ADL76" s="488"/>
      <c r="ADM76" s="488"/>
      <c r="ADN76" s="488"/>
      <c r="ADO76" s="488"/>
      <c r="ADP76" s="488"/>
      <c r="ADQ76" s="488"/>
      <c r="ADR76" s="488"/>
      <c r="ADS76" s="488"/>
      <c r="ADT76" s="488"/>
      <c r="ADU76" s="488"/>
      <c r="ADV76" s="488"/>
      <c r="ADW76" s="488"/>
      <c r="ADX76" s="488"/>
      <c r="ADY76" s="488"/>
      <c r="ADZ76" s="488"/>
      <c r="AEA76" s="488"/>
      <c r="AEB76" s="488"/>
      <c r="AEC76" s="488"/>
      <c r="AED76" s="488"/>
      <c r="AEE76" s="488"/>
      <c r="AEF76" s="488"/>
      <c r="AEG76" s="488"/>
      <c r="AEH76" s="488"/>
      <c r="AEI76" s="488"/>
      <c r="AEJ76" s="488"/>
      <c r="AEK76" s="488"/>
      <c r="AEL76" s="488"/>
      <c r="AEM76" s="488"/>
      <c r="AEN76" s="488"/>
      <c r="AEO76" s="488"/>
      <c r="AEP76" s="488"/>
      <c r="AEQ76" s="488"/>
      <c r="AER76" s="488"/>
      <c r="AES76" s="488"/>
      <c r="AET76" s="488"/>
      <c r="AEU76" s="488"/>
      <c r="AEV76" s="488"/>
      <c r="AEW76" s="488"/>
      <c r="AEX76" s="488"/>
      <c r="AEY76" s="488"/>
      <c r="AEZ76" s="488"/>
      <c r="AFA76" s="488"/>
      <c r="AFB76" s="488"/>
      <c r="AFC76" s="488"/>
      <c r="AFD76" s="488"/>
      <c r="AFE76" s="488"/>
      <c r="AFF76" s="488"/>
      <c r="AFG76" s="488"/>
      <c r="AFH76" s="488"/>
      <c r="AFI76" s="488"/>
      <c r="AFJ76" s="488"/>
      <c r="AFK76" s="488"/>
      <c r="AFL76" s="488"/>
      <c r="AFM76" s="488"/>
      <c r="AFN76" s="488"/>
      <c r="AFO76" s="488"/>
      <c r="AFP76" s="488"/>
      <c r="AFQ76" s="488"/>
      <c r="AFR76" s="488"/>
      <c r="AFS76" s="488"/>
      <c r="AFT76" s="488"/>
      <c r="AFU76" s="488"/>
      <c r="AFV76" s="488"/>
      <c r="AFW76" s="488"/>
      <c r="AFX76" s="488"/>
      <c r="AFY76" s="488"/>
      <c r="AFZ76" s="488"/>
      <c r="AGA76" s="488"/>
      <c r="AGB76" s="488"/>
      <c r="AGC76" s="488"/>
      <c r="AGD76" s="488"/>
      <c r="AGE76" s="488"/>
      <c r="AGF76" s="488"/>
      <c r="AGG76" s="488"/>
      <c r="AGH76" s="488"/>
      <c r="AGI76" s="488"/>
      <c r="AGJ76" s="488"/>
      <c r="AGK76" s="488"/>
      <c r="AGL76" s="488"/>
      <c r="AGM76" s="488"/>
      <c r="AGN76" s="488"/>
      <c r="AGO76" s="488"/>
      <c r="AGP76" s="488"/>
      <c r="AGQ76" s="488"/>
      <c r="AGR76" s="488"/>
      <c r="AGS76" s="488"/>
      <c r="AGT76" s="488"/>
      <c r="AGU76" s="488"/>
      <c r="AGV76" s="488"/>
      <c r="AGW76" s="488"/>
      <c r="AGX76" s="488"/>
      <c r="AGY76" s="488"/>
      <c r="AGZ76" s="488"/>
      <c r="AHA76" s="488"/>
      <c r="AHB76" s="488"/>
      <c r="AHC76" s="488"/>
      <c r="AHD76" s="488"/>
      <c r="AHE76" s="488"/>
      <c r="AHF76" s="488"/>
      <c r="AHG76" s="488"/>
      <c r="AHH76" s="488"/>
    </row>
    <row r="77" spans="1:892" s="518" customFormat="1" ht="31" hidden="1">
      <c r="A77" s="515"/>
      <c r="B77" s="494"/>
      <c r="C77" s="530"/>
      <c r="D77" s="733"/>
      <c r="E77" s="733"/>
      <c r="F77" s="733"/>
      <c r="G77" s="733"/>
      <c r="H77" s="733"/>
      <c r="I77" s="733"/>
      <c r="J77" s="733"/>
      <c r="K77" s="733"/>
      <c r="L77" s="733"/>
      <c r="M77" s="733"/>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517"/>
      <c r="IY77" s="517"/>
      <c r="IZ77" s="517"/>
      <c r="JA77" s="517"/>
      <c r="JB77" s="517"/>
      <c r="JC77" s="517"/>
      <c r="JD77" s="517"/>
      <c r="JE77" s="517"/>
      <c r="JF77" s="517"/>
      <c r="JG77" s="517"/>
      <c r="JH77" s="517"/>
      <c r="JI77" s="517"/>
      <c r="JJ77" s="517"/>
      <c r="JK77" s="517"/>
      <c r="JL77" s="517"/>
      <c r="JM77" s="517"/>
      <c r="JN77" s="517"/>
      <c r="JO77" s="517"/>
      <c r="JP77" s="517"/>
      <c r="JQ77" s="517"/>
      <c r="JR77" s="517"/>
      <c r="JS77" s="517"/>
      <c r="JT77" s="517"/>
      <c r="JU77" s="517"/>
      <c r="JV77" s="517"/>
      <c r="JW77" s="517"/>
      <c r="JX77" s="517"/>
      <c r="JY77" s="517"/>
      <c r="JZ77" s="517"/>
      <c r="KA77" s="517"/>
      <c r="KB77" s="517"/>
      <c r="KC77" s="517"/>
      <c r="KD77" s="517"/>
      <c r="KE77" s="517"/>
      <c r="KF77" s="517"/>
      <c r="KG77" s="517"/>
      <c r="KH77" s="517"/>
      <c r="KI77" s="517"/>
      <c r="KJ77" s="517"/>
      <c r="KK77" s="517"/>
      <c r="KL77" s="517"/>
      <c r="KM77" s="517"/>
      <c r="KN77" s="517"/>
      <c r="KO77" s="517"/>
      <c r="KP77" s="517"/>
      <c r="KQ77" s="517"/>
      <c r="KR77" s="517"/>
      <c r="KS77" s="517"/>
      <c r="KT77" s="517"/>
      <c r="KU77" s="517"/>
      <c r="KV77" s="517"/>
      <c r="KW77" s="517"/>
      <c r="KX77" s="517"/>
      <c r="KY77" s="517"/>
      <c r="KZ77" s="517"/>
      <c r="LA77" s="517"/>
      <c r="LB77" s="517"/>
      <c r="LC77" s="517"/>
      <c r="LD77" s="517"/>
      <c r="LE77" s="517"/>
      <c r="LF77" s="517"/>
      <c r="LG77" s="517"/>
      <c r="LH77" s="517"/>
      <c r="LI77" s="517"/>
      <c r="LJ77" s="517"/>
      <c r="LK77" s="517"/>
      <c r="LL77" s="517"/>
      <c r="LM77" s="517"/>
      <c r="LN77" s="517"/>
      <c r="LO77" s="517"/>
      <c r="LP77" s="517"/>
      <c r="LQ77" s="517"/>
      <c r="LR77" s="517"/>
      <c r="LS77" s="517"/>
      <c r="LT77" s="517"/>
      <c r="LU77" s="517"/>
      <c r="LV77" s="517"/>
      <c r="LW77" s="517"/>
      <c r="LX77" s="517"/>
      <c r="LY77" s="517"/>
      <c r="LZ77" s="517"/>
      <c r="MA77" s="517"/>
      <c r="MB77" s="517"/>
      <c r="MC77" s="517"/>
      <c r="MD77" s="517"/>
      <c r="ME77" s="517"/>
      <c r="MF77" s="517"/>
      <c r="MG77" s="517"/>
      <c r="MH77" s="517"/>
      <c r="MI77" s="517"/>
      <c r="MJ77" s="517"/>
      <c r="MK77" s="517"/>
      <c r="ML77" s="517"/>
      <c r="MM77" s="517"/>
      <c r="MN77" s="517"/>
      <c r="MO77" s="517"/>
      <c r="MP77" s="517"/>
      <c r="MQ77" s="517"/>
      <c r="MR77" s="517"/>
      <c r="MS77" s="517"/>
      <c r="MT77" s="517"/>
      <c r="MU77" s="517"/>
      <c r="MV77" s="517"/>
      <c r="MW77" s="517"/>
      <c r="MX77" s="517"/>
      <c r="MY77" s="517"/>
      <c r="MZ77" s="517"/>
      <c r="NA77" s="517"/>
      <c r="NB77" s="517"/>
      <c r="NC77" s="517"/>
      <c r="ND77" s="517"/>
      <c r="NE77" s="517"/>
      <c r="NF77" s="517"/>
      <c r="NG77" s="517"/>
      <c r="NH77" s="517"/>
      <c r="NI77" s="517"/>
      <c r="NJ77" s="517"/>
      <c r="NK77" s="517"/>
      <c r="NL77" s="517"/>
      <c r="NM77" s="517"/>
      <c r="NN77" s="517"/>
      <c r="NO77" s="517"/>
      <c r="NP77" s="517"/>
      <c r="NQ77" s="517"/>
      <c r="NR77" s="517"/>
      <c r="NS77" s="517"/>
      <c r="NT77" s="517"/>
      <c r="NU77" s="517"/>
      <c r="NV77" s="517"/>
      <c r="NW77" s="517"/>
      <c r="NX77" s="517"/>
      <c r="NY77" s="517"/>
      <c r="NZ77" s="517"/>
      <c r="OA77" s="517"/>
      <c r="OB77" s="517"/>
      <c r="OC77" s="517"/>
      <c r="OD77" s="517"/>
      <c r="OE77" s="517"/>
      <c r="OF77" s="517"/>
      <c r="OG77" s="517"/>
      <c r="OH77" s="517"/>
      <c r="OI77" s="517"/>
      <c r="OJ77" s="517"/>
      <c r="OK77" s="517"/>
      <c r="OL77" s="517"/>
      <c r="OM77" s="517"/>
      <c r="ON77" s="517"/>
      <c r="OO77" s="517"/>
      <c r="OP77" s="517"/>
      <c r="OQ77" s="517"/>
      <c r="OR77" s="517"/>
      <c r="OS77" s="517"/>
      <c r="OT77" s="517"/>
      <c r="OU77" s="517"/>
      <c r="OV77" s="517"/>
      <c r="OW77" s="517"/>
      <c r="OX77" s="517"/>
      <c r="OY77" s="517"/>
      <c r="OZ77" s="517"/>
      <c r="PA77" s="517"/>
      <c r="PB77" s="517"/>
      <c r="PC77" s="517"/>
      <c r="PD77" s="517"/>
      <c r="PE77" s="517"/>
      <c r="PF77" s="517"/>
      <c r="PG77" s="517"/>
      <c r="PH77" s="517"/>
      <c r="PI77" s="517"/>
      <c r="PJ77" s="517"/>
      <c r="PK77" s="517"/>
      <c r="PL77" s="517"/>
      <c r="PM77" s="517"/>
      <c r="PN77" s="517"/>
      <c r="PO77" s="517"/>
      <c r="PP77" s="517"/>
      <c r="PQ77" s="517"/>
      <c r="PR77" s="517"/>
      <c r="PS77" s="517"/>
      <c r="PT77" s="517"/>
      <c r="PU77" s="517"/>
      <c r="PV77" s="517"/>
      <c r="PW77" s="517"/>
      <c r="PX77" s="517"/>
      <c r="PY77" s="517"/>
      <c r="PZ77" s="517"/>
      <c r="QA77" s="517"/>
      <c r="QB77" s="517"/>
      <c r="QC77" s="517"/>
      <c r="QD77" s="517"/>
      <c r="QE77" s="517"/>
      <c r="QF77" s="517"/>
      <c r="QG77" s="517"/>
      <c r="QH77" s="517"/>
      <c r="QI77" s="517"/>
      <c r="QJ77" s="517"/>
      <c r="QK77" s="517"/>
      <c r="QL77" s="517"/>
      <c r="QM77" s="517"/>
      <c r="QN77" s="517"/>
      <c r="QO77" s="517"/>
      <c r="QP77" s="517"/>
      <c r="QQ77" s="517"/>
      <c r="QR77" s="517"/>
      <c r="QS77" s="517"/>
      <c r="QT77" s="517"/>
      <c r="QU77" s="517"/>
      <c r="QV77" s="517"/>
      <c r="QW77" s="517"/>
      <c r="QX77" s="517"/>
      <c r="QY77" s="517"/>
      <c r="QZ77" s="517"/>
      <c r="RA77" s="517"/>
      <c r="RB77" s="517"/>
      <c r="RC77" s="517"/>
      <c r="RD77" s="517"/>
      <c r="RE77" s="517"/>
      <c r="RF77" s="517"/>
      <c r="RG77" s="517"/>
      <c r="RH77" s="517"/>
      <c r="RI77" s="517"/>
      <c r="RJ77" s="517"/>
      <c r="RK77" s="517"/>
      <c r="RL77" s="517"/>
      <c r="RM77" s="517"/>
      <c r="RN77" s="517"/>
      <c r="RO77" s="517"/>
      <c r="RP77" s="517"/>
      <c r="RQ77" s="517"/>
      <c r="RR77" s="517"/>
      <c r="RS77" s="517"/>
      <c r="RT77" s="517"/>
      <c r="RU77" s="517"/>
      <c r="RV77" s="517"/>
      <c r="RW77" s="517"/>
      <c r="RX77" s="517"/>
      <c r="RY77" s="517"/>
      <c r="RZ77" s="517"/>
      <c r="SA77" s="517"/>
      <c r="SB77" s="517"/>
      <c r="SC77" s="517"/>
      <c r="SD77" s="517"/>
      <c r="SE77" s="517"/>
      <c r="SF77" s="517"/>
      <c r="SG77" s="517"/>
      <c r="SH77" s="517"/>
      <c r="SI77" s="517"/>
      <c r="SJ77" s="517"/>
      <c r="SK77" s="517"/>
      <c r="SL77" s="517"/>
      <c r="SM77" s="517"/>
      <c r="SN77" s="517"/>
      <c r="SO77" s="517"/>
      <c r="SP77" s="517"/>
      <c r="SQ77" s="517"/>
      <c r="SR77" s="517"/>
      <c r="SS77" s="517"/>
      <c r="ST77" s="517"/>
      <c r="SU77" s="517"/>
      <c r="SV77" s="517"/>
      <c r="SW77" s="517"/>
      <c r="SX77" s="517"/>
      <c r="SY77" s="517"/>
      <c r="SZ77" s="517"/>
      <c r="TA77" s="517"/>
      <c r="TB77" s="517"/>
      <c r="TC77" s="517"/>
      <c r="TD77" s="517"/>
      <c r="TE77" s="517"/>
      <c r="TF77" s="517"/>
      <c r="TG77" s="517"/>
      <c r="TH77" s="517"/>
      <c r="TI77" s="517"/>
      <c r="TJ77" s="517"/>
      <c r="TK77" s="517"/>
      <c r="TL77" s="517"/>
      <c r="TM77" s="517"/>
      <c r="TN77" s="517"/>
      <c r="TO77" s="517"/>
      <c r="TP77" s="517"/>
      <c r="TQ77" s="517"/>
      <c r="TR77" s="517"/>
      <c r="TS77" s="517"/>
      <c r="TT77" s="517"/>
      <c r="TU77" s="517"/>
      <c r="TV77" s="517"/>
      <c r="TW77" s="517"/>
      <c r="TX77" s="517"/>
      <c r="TY77" s="517"/>
      <c r="TZ77" s="517"/>
      <c r="UA77" s="517"/>
      <c r="UB77" s="517"/>
      <c r="UC77" s="517"/>
      <c r="UD77" s="517"/>
      <c r="UE77" s="517"/>
      <c r="UF77" s="517"/>
      <c r="UG77" s="517"/>
      <c r="UH77" s="517"/>
      <c r="UI77" s="517"/>
      <c r="UJ77" s="517"/>
      <c r="UK77" s="517"/>
      <c r="UL77" s="517"/>
      <c r="UM77" s="517"/>
      <c r="UN77" s="517"/>
      <c r="UO77" s="517"/>
      <c r="UP77" s="517"/>
      <c r="UQ77" s="517"/>
      <c r="UR77" s="517"/>
      <c r="US77" s="517"/>
      <c r="UT77" s="517"/>
      <c r="UU77" s="517"/>
      <c r="UV77" s="517"/>
      <c r="UW77" s="517"/>
      <c r="UX77" s="517"/>
      <c r="UY77" s="517"/>
      <c r="UZ77" s="517"/>
      <c r="VA77" s="517"/>
      <c r="VB77" s="517"/>
      <c r="VC77" s="517"/>
      <c r="VD77" s="517"/>
      <c r="VE77" s="517"/>
      <c r="VF77" s="517"/>
      <c r="VG77" s="517"/>
      <c r="VH77" s="517"/>
      <c r="VI77" s="517"/>
      <c r="VJ77" s="517"/>
      <c r="VK77" s="517"/>
      <c r="VL77" s="517"/>
      <c r="VM77" s="517"/>
      <c r="VN77" s="517"/>
      <c r="VO77" s="517"/>
      <c r="VP77" s="517"/>
      <c r="VQ77" s="517"/>
      <c r="VR77" s="517"/>
      <c r="VS77" s="517"/>
      <c r="VT77" s="517"/>
      <c r="VU77" s="517"/>
      <c r="VV77" s="517"/>
      <c r="VW77" s="517"/>
      <c r="VX77" s="517"/>
      <c r="VY77" s="517"/>
      <c r="VZ77" s="517"/>
      <c r="WA77" s="517"/>
      <c r="WB77" s="517"/>
      <c r="WC77" s="517"/>
      <c r="WD77" s="517"/>
      <c r="WE77" s="517"/>
      <c r="WF77" s="517"/>
      <c r="WG77" s="517"/>
      <c r="WH77" s="517"/>
      <c r="WI77" s="517"/>
      <c r="WJ77" s="517"/>
      <c r="WK77" s="517"/>
      <c r="WL77" s="517"/>
      <c r="WM77" s="517"/>
      <c r="WN77" s="517"/>
      <c r="WO77" s="517"/>
      <c r="WP77" s="517"/>
      <c r="WQ77" s="517"/>
      <c r="WR77" s="517"/>
      <c r="WS77" s="517"/>
      <c r="WT77" s="517"/>
      <c r="WU77" s="517"/>
      <c r="WV77" s="517"/>
      <c r="WW77" s="517"/>
      <c r="WX77" s="517"/>
      <c r="WY77" s="517"/>
      <c r="WZ77" s="517"/>
      <c r="XA77" s="517"/>
      <c r="XB77" s="517"/>
      <c r="XC77" s="517"/>
      <c r="XD77" s="517"/>
      <c r="XE77" s="517"/>
      <c r="XF77" s="517"/>
      <c r="XG77" s="517"/>
      <c r="XH77" s="517"/>
      <c r="XI77" s="517"/>
      <c r="XJ77" s="517"/>
      <c r="XK77" s="517"/>
      <c r="XL77" s="517"/>
      <c r="XM77" s="517"/>
      <c r="XN77" s="517"/>
      <c r="XO77" s="517"/>
      <c r="XP77" s="517"/>
      <c r="XQ77" s="517"/>
      <c r="XR77" s="517"/>
      <c r="XS77" s="517"/>
      <c r="XT77" s="517"/>
      <c r="XU77" s="517"/>
      <c r="XV77" s="517"/>
      <c r="XW77" s="517"/>
      <c r="XX77" s="517"/>
      <c r="XY77" s="517"/>
      <c r="XZ77" s="517"/>
      <c r="YA77" s="517"/>
      <c r="YB77" s="517"/>
      <c r="YC77" s="517"/>
      <c r="YD77" s="517"/>
      <c r="YE77" s="517"/>
      <c r="YF77" s="517"/>
      <c r="YG77" s="517"/>
      <c r="YH77" s="517"/>
      <c r="YI77" s="517"/>
      <c r="YJ77" s="517"/>
      <c r="YK77" s="517"/>
      <c r="YL77" s="517"/>
      <c r="YM77" s="517"/>
      <c r="YN77" s="517"/>
      <c r="YO77" s="517"/>
      <c r="YP77" s="517"/>
      <c r="YQ77" s="517"/>
      <c r="YR77" s="517"/>
      <c r="YS77" s="517"/>
      <c r="YT77" s="517"/>
      <c r="YU77" s="517"/>
      <c r="YV77" s="517"/>
      <c r="YW77" s="517"/>
      <c r="YX77" s="517"/>
      <c r="YY77" s="517"/>
      <c r="YZ77" s="517"/>
      <c r="ZA77" s="517"/>
      <c r="ZB77" s="517"/>
      <c r="ZC77" s="517"/>
      <c r="ZD77" s="517"/>
      <c r="ZE77" s="517"/>
      <c r="ZF77" s="517"/>
      <c r="ZG77" s="517"/>
      <c r="ZH77" s="517"/>
      <c r="ZI77" s="517"/>
      <c r="ZJ77" s="517"/>
      <c r="ZK77" s="517"/>
      <c r="ZL77" s="517"/>
      <c r="ZM77" s="517"/>
      <c r="ZN77" s="517"/>
      <c r="ZO77" s="517"/>
      <c r="ZP77" s="517"/>
      <c r="ZQ77" s="517"/>
      <c r="ZR77" s="517"/>
      <c r="ZS77" s="517"/>
      <c r="ZT77" s="517"/>
      <c r="ZU77" s="517"/>
      <c r="ZV77" s="517"/>
      <c r="ZW77" s="517"/>
      <c r="ZX77" s="517"/>
      <c r="ZY77" s="517"/>
      <c r="ZZ77" s="517"/>
      <c r="AAA77" s="517"/>
      <c r="AAB77" s="517"/>
      <c r="AAC77" s="517"/>
      <c r="AAD77" s="517"/>
      <c r="AAE77" s="517"/>
      <c r="AAF77" s="517"/>
      <c r="AAG77" s="517"/>
      <c r="AAH77" s="517"/>
      <c r="AAI77" s="517"/>
      <c r="AAJ77" s="517"/>
      <c r="AAK77" s="517"/>
      <c r="AAL77" s="517"/>
      <c r="AAM77" s="517"/>
      <c r="AAN77" s="517"/>
      <c r="AAO77" s="517"/>
      <c r="AAP77" s="517"/>
      <c r="AAQ77" s="517"/>
      <c r="AAR77" s="517"/>
      <c r="AAS77" s="517"/>
      <c r="AAT77" s="517"/>
      <c r="AAU77" s="517"/>
      <c r="AAV77" s="517"/>
      <c r="AAW77" s="517"/>
      <c r="AAX77" s="517"/>
      <c r="AAY77" s="517"/>
      <c r="AAZ77" s="517"/>
      <c r="ABA77" s="517"/>
      <c r="ABB77" s="517"/>
      <c r="ABC77" s="517"/>
      <c r="ABD77" s="517"/>
      <c r="ABE77" s="517"/>
      <c r="ABF77" s="517"/>
      <c r="ABG77" s="517"/>
      <c r="ABH77" s="517"/>
      <c r="ABI77" s="517"/>
      <c r="ABJ77" s="517"/>
      <c r="ABK77" s="517"/>
      <c r="ABL77" s="517"/>
      <c r="ABM77" s="517"/>
      <c r="ABN77" s="517"/>
      <c r="ABO77" s="517"/>
      <c r="ABP77" s="517"/>
      <c r="ABQ77" s="517"/>
      <c r="ABR77" s="517"/>
      <c r="ABS77" s="517"/>
      <c r="ABT77" s="517"/>
      <c r="ABU77" s="517"/>
      <c r="ABV77" s="517"/>
      <c r="ABW77" s="517"/>
      <c r="ABX77" s="517"/>
      <c r="ABY77" s="517"/>
      <c r="ABZ77" s="517"/>
      <c r="ACA77" s="517"/>
      <c r="ACB77" s="517"/>
      <c r="ACC77" s="517"/>
      <c r="ACD77" s="517"/>
      <c r="ACE77" s="517"/>
      <c r="ACF77" s="517"/>
      <c r="ACG77" s="517"/>
      <c r="ACH77" s="517"/>
      <c r="ACI77" s="517"/>
      <c r="ACJ77" s="517"/>
      <c r="ACK77" s="517"/>
      <c r="ACL77" s="517"/>
      <c r="ACM77" s="517"/>
      <c r="ACN77" s="517"/>
      <c r="ACO77" s="517"/>
      <c r="ACP77" s="517"/>
      <c r="ACQ77" s="517"/>
      <c r="ACR77" s="517"/>
      <c r="ACS77" s="517"/>
      <c r="ACT77" s="517"/>
      <c r="ACU77" s="517"/>
      <c r="ACV77" s="517"/>
      <c r="ACW77" s="517"/>
      <c r="ACX77" s="517"/>
      <c r="ACY77" s="517"/>
      <c r="ACZ77" s="517"/>
      <c r="ADA77" s="517"/>
      <c r="ADB77" s="517"/>
      <c r="ADC77" s="517"/>
      <c r="ADD77" s="517"/>
      <c r="ADE77" s="517"/>
      <c r="ADF77" s="517"/>
      <c r="ADG77" s="517"/>
      <c r="ADH77" s="517"/>
      <c r="ADI77" s="517"/>
      <c r="ADJ77" s="517"/>
      <c r="ADK77" s="517"/>
      <c r="ADL77" s="517"/>
      <c r="ADM77" s="517"/>
      <c r="ADN77" s="517"/>
      <c r="ADO77" s="517"/>
      <c r="ADP77" s="517"/>
      <c r="ADQ77" s="517"/>
      <c r="ADR77" s="517"/>
      <c r="ADS77" s="517"/>
      <c r="ADT77" s="517"/>
      <c r="ADU77" s="517"/>
      <c r="ADV77" s="517"/>
      <c r="ADW77" s="517"/>
      <c r="ADX77" s="517"/>
      <c r="ADY77" s="517"/>
      <c r="ADZ77" s="517"/>
      <c r="AEA77" s="517"/>
      <c r="AEB77" s="517"/>
      <c r="AEC77" s="517"/>
      <c r="AED77" s="517"/>
      <c r="AEE77" s="517"/>
      <c r="AEF77" s="517"/>
      <c r="AEG77" s="517"/>
      <c r="AEH77" s="517"/>
      <c r="AEI77" s="517"/>
      <c r="AEJ77" s="517"/>
      <c r="AEK77" s="517"/>
      <c r="AEL77" s="517"/>
      <c r="AEM77" s="517"/>
      <c r="AEN77" s="517"/>
      <c r="AEO77" s="517"/>
      <c r="AEP77" s="517"/>
      <c r="AEQ77" s="517"/>
      <c r="AER77" s="517"/>
      <c r="AES77" s="517"/>
      <c r="AET77" s="517"/>
      <c r="AEU77" s="517"/>
      <c r="AEV77" s="517"/>
      <c r="AEW77" s="517"/>
      <c r="AEX77" s="517"/>
      <c r="AEY77" s="517"/>
      <c r="AEZ77" s="517"/>
      <c r="AFA77" s="517"/>
      <c r="AFB77" s="517"/>
      <c r="AFC77" s="517"/>
      <c r="AFD77" s="517"/>
      <c r="AFE77" s="517"/>
      <c r="AFF77" s="517"/>
      <c r="AFG77" s="517"/>
      <c r="AFH77" s="517"/>
      <c r="AFI77" s="517"/>
      <c r="AFJ77" s="517"/>
      <c r="AFK77" s="517"/>
      <c r="AFL77" s="517"/>
      <c r="AFM77" s="517"/>
      <c r="AFN77" s="517"/>
      <c r="AFO77" s="517"/>
      <c r="AFP77" s="517"/>
      <c r="AFQ77" s="517"/>
      <c r="AFR77" s="517"/>
      <c r="AFS77" s="517"/>
      <c r="AFT77" s="517"/>
      <c r="AFU77" s="517"/>
      <c r="AFV77" s="517"/>
      <c r="AFW77" s="517"/>
      <c r="AFX77" s="517"/>
      <c r="AFY77" s="517"/>
      <c r="AFZ77" s="517"/>
      <c r="AGA77" s="517"/>
      <c r="AGB77" s="517"/>
      <c r="AGC77" s="517"/>
      <c r="AGD77" s="517"/>
      <c r="AGE77" s="517"/>
      <c r="AGF77" s="517"/>
      <c r="AGG77" s="517"/>
      <c r="AGH77" s="517"/>
      <c r="AGI77" s="517"/>
      <c r="AGJ77" s="517"/>
      <c r="AGK77" s="517"/>
      <c r="AGL77" s="517"/>
      <c r="AGM77" s="517"/>
      <c r="AGN77" s="517"/>
      <c r="AGO77" s="517"/>
      <c r="AGP77" s="517"/>
      <c r="AGQ77" s="517"/>
      <c r="AGR77" s="517"/>
      <c r="AGS77" s="517"/>
      <c r="AGT77" s="517"/>
      <c r="AGU77" s="517"/>
      <c r="AGV77" s="517"/>
      <c r="AGW77" s="517"/>
      <c r="AGX77" s="517"/>
      <c r="AGY77" s="517"/>
      <c r="AGZ77" s="517"/>
      <c r="AHA77" s="517"/>
      <c r="AHB77" s="517"/>
      <c r="AHC77" s="517"/>
      <c r="AHD77" s="517"/>
      <c r="AHE77" s="517"/>
      <c r="AHF77" s="517"/>
      <c r="AHG77" s="517"/>
      <c r="AHH77" s="517"/>
    </row>
    <row r="78" spans="1:892" s="501" customFormat="1" ht="31" hidden="1">
      <c r="A78" s="519"/>
      <c r="B78" s="494"/>
      <c r="C78" s="531"/>
      <c r="D78" s="729"/>
      <c r="E78" s="729"/>
      <c r="F78" s="729"/>
      <c r="G78" s="729"/>
      <c r="H78" s="729"/>
      <c r="I78" s="729"/>
      <c r="J78" s="729"/>
      <c r="K78" s="729"/>
      <c r="L78" s="729"/>
      <c r="M78" s="729"/>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s="66"/>
      <c r="CT78" s="66"/>
      <c r="CU78" s="66"/>
      <c r="CV78" s="66"/>
      <c r="CW78" s="66"/>
      <c r="CX78" s="66"/>
      <c r="CY78" s="66"/>
      <c r="CZ78" s="66"/>
      <c r="DA78" s="66"/>
      <c r="DB78" s="66"/>
      <c r="DC78" s="66"/>
      <c r="DD78" s="66"/>
      <c r="DE78" s="66"/>
      <c r="DF78" s="66"/>
      <c r="DG78" s="66"/>
      <c r="DH78" s="66"/>
      <c r="DI78" s="66"/>
      <c r="DJ78" s="66"/>
      <c r="DK78" s="66"/>
      <c r="DL78" s="66"/>
      <c r="DM78" s="66"/>
      <c r="DN78" s="66"/>
      <c r="DO78" s="66"/>
      <c r="DP78" s="66"/>
      <c r="DQ78" s="66"/>
      <c r="DR78" s="66"/>
      <c r="DS78" s="66"/>
      <c r="DT78" s="66"/>
      <c r="DU78" s="66"/>
      <c r="DV78" s="66"/>
      <c r="DW78" s="66"/>
      <c r="DX78" s="66"/>
      <c r="DY78" s="66"/>
      <c r="DZ78" s="66"/>
      <c r="EA78" s="66"/>
      <c r="EB78" s="66"/>
      <c r="EC78" s="66"/>
      <c r="ED78" s="66"/>
      <c r="EE78" s="66"/>
      <c r="EF78" s="66"/>
      <c r="EG78" s="66"/>
      <c r="EH78" s="66"/>
      <c r="EI78" s="66"/>
      <c r="EJ78" s="66"/>
      <c r="EK78" s="66"/>
      <c r="EL78" s="66"/>
      <c r="EM78" s="66"/>
      <c r="EN78" s="66"/>
      <c r="EO78" s="66"/>
      <c r="EP78" s="66"/>
      <c r="EQ78" s="66"/>
      <c r="ER78" s="66"/>
      <c r="ES78" s="66"/>
      <c r="ET78" s="66"/>
      <c r="EU78" s="66"/>
      <c r="EV78" s="66"/>
      <c r="EW78" s="66"/>
      <c r="EX78" s="66"/>
      <c r="EY78" s="66"/>
      <c r="EZ78" s="66"/>
      <c r="FA78" s="66"/>
      <c r="FB78" s="66"/>
      <c r="FC78" s="66"/>
      <c r="FD78" s="66"/>
      <c r="FE78" s="66"/>
      <c r="FF78" s="66"/>
      <c r="FG78" s="66"/>
      <c r="FH78" s="66"/>
      <c r="FI78" s="66"/>
      <c r="FJ78" s="66"/>
      <c r="FK78" s="66"/>
      <c r="FL78" s="66"/>
      <c r="FM78" s="66"/>
      <c r="FN78" s="66"/>
      <c r="FO78" s="66"/>
      <c r="FP78" s="66"/>
      <c r="FQ78" s="66"/>
      <c r="FR78" s="66"/>
      <c r="FS78" s="66"/>
      <c r="FT78" s="66"/>
      <c r="FU78" s="66"/>
      <c r="FV78" s="66"/>
      <c r="FW78" s="66"/>
      <c r="FX78" s="66"/>
      <c r="FY78" s="66"/>
      <c r="FZ78" s="66"/>
      <c r="GA78" s="66"/>
      <c r="GB78" s="66"/>
      <c r="GC78" s="66"/>
      <c r="GD78" s="66"/>
      <c r="GE78" s="66"/>
      <c r="GF78" s="66"/>
      <c r="GG78" s="66"/>
      <c r="GH78" s="66"/>
      <c r="GI78" s="66"/>
      <c r="GJ78" s="66"/>
      <c r="GK78" s="66"/>
      <c r="GL78" s="66"/>
      <c r="GM78" s="66"/>
      <c r="GN78" s="66"/>
      <c r="GO78" s="66"/>
      <c r="GP78" s="66"/>
      <c r="GQ78" s="66"/>
      <c r="GR78" s="66"/>
      <c r="GS78" s="66"/>
      <c r="GT78" s="66"/>
      <c r="GU78" s="66"/>
      <c r="GV78" s="66"/>
      <c r="GW78" s="66"/>
      <c r="GX78" s="66"/>
      <c r="GY78" s="66"/>
      <c r="GZ78" s="66"/>
      <c r="HA78" s="66"/>
      <c r="HB78" s="66"/>
      <c r="HC78" s="66"/>
      <c r="HD78" s="66"/>
      <c r="HE78" s="66"/>
      <c r="HF78" s="66"/>
      <c r="HG78" s="66"/>
      <c r="HH78" s="66"/>
      <c r="HI78" s="66"/>
      <c r="HJ78" s="66"/>
      <c r="HK78" s="66"/>
      <c r="HL78" s="66"/>
      <c r="HM78" s="66"/>
      <c r="HN78" s="66"/>
      <c r="HO78" s="66"/>
      <c r="HP78" s="66"/>
      <c r="HQ78" s="66"/>
      <c r="HR78" s="66"/>
      <c r="HS78" s="66"/>
      <c r="HT78" s="66"/>
      <c r="HU78" s="66"/>
      <c r="HV78" s="66"/>
      <c r="HW78" s="66"/>
      <c r="HX78" s="66"/>
      <c r="HY78" s="66"/>
      <c r="HZ78" s="66"/>
      <c r="IA78" s="66"/>
      <c r="IB78" s="66"/>
      <c r="IC78" s="66"/>
      <c r="ID78" s="66"/>
      <c r="IE78" s="66"/>
      <c r="IF78" s="66"/>
      <c r="IG78" s="66"/>
      <c r="IH78" s="66"/>
      <c r="II78" s="66"/>
      <c r="IJ78" s="66"/>
      <c r="IK78" s="66"/>
      <c r="IL78" s="66"/>
      <c r="IM78" s="66"/>
      <c r="IN78" s="66"/>
      <c r="IO78" s="66"/>
      <c r="IP78" s="66"/>
      <c r="IQ78" s="66"/>
      <c r="IR78" s="66"/>
      <c r="IS78" s="66"/>
      <c r="IT78" s="66"/>
      <c r="IU78" s="66"/>
      <c r="IV78" s="66"/>
      <c r="IW78" s="66"/>
      <c r="IX78" s="500"/>
      <c r="IY78" s="500"/>
      <c r="IZ78" s="500"/>
      <c r="JA78" s="500"/>
      <c r="JB78" s="500"/>
      <c r="JC78" s="500"/>
      <c r="JD78" s="500"/>
      <c r="JE78" s="500"/>
      <c r="JF78" s="500"/>
      <c r="JG78" s="500"/>
      <c r="JH78" s="500"/>
      <c r="JI78" s="500"/>
      <c r="JJ78" s="500"/>
      <c r="JK78" s="500"/>
      <c r="JL78" s="500"/>
      <c r="JM78" s="500"/>
      <c r="JN78" s="500"/>
      <c r="JO78" s="500"/>
      <c r="JP78" s="500"/>
      <c r="JQ78" s="500"/>
      <c r="JR78" s="500"/>
      <c r="JS78" s="500"/>
      <c r="JT78" s="500"/>
      <c r="JU78" s="500"/>
      <c r="JV78" s="500"/>
      <c r="JW78" s="500"/>
      <c r="JX78" s="500"/>
      <c r="JY78" s="500"/>
      <c r="JZ78" s="500"/>
      <c r="KA78" s="500"/>
      <c r="KB78" s="500"/>
      <c r="KC78" s="500"/>
      <c r="KD78" s="500"/>
      <c r="KE78" s="500"/>
      <c r="KF78" s="500"/>
      <c r="KG78" s="500"/>
      <c r="KH78" s="500"/>
      <c r="KI78" s="500"/>
      <c r="KJ78" s="500"/>
      <c r="KK78" s="500"/>
      <c r="KL78" s="500"/>
      <c r="KM78" s="500"/>
      <c r="KN78" s="500"/>
      <c r="KO78" s="500"/>
      <c r="KP78" s="500"/>
      <c r="KQ78" s="500"/>
      <c r="KR78" s="500"/>
      <c r="KS78" s="500"/>
      <c r="KT78" s="500"/>
      <c r="KU78" s="500"/>
      <c r="KV78" s="500"/>
      <c r="KW78" s="500"/>
      <c r="KX78" s="500"/>
      <c r="KY78" s="500"/>
      <c r="KZ78" s="500"/>
      <c r="LA78" s="500"/>
      <c r="LB78" s="500"/>
      <c r="LC78" s="500"/>
      <c r="LD78" s="500"/>
      <c r="LE78" s="500"/>
      <c r="LF78" s="500"/>
      <c r="LG78" s="500"/>
      <c r="LH78" s="500"/>
      <c r="LI78" s="500"/>
      <c r="LJ78" s="500"/>
      <c r="LK78" s="500"/>
      <c r="LL78" s="500"/>
      <c r="LM78" s="500"/>
      <c r="LN78" s="500"/>
      <c r="LO78" s="500"/>
      <c r="LP78" s="500"/>
      <c r="LQ78" s="500"/>
      <c r="LR78" s="500"/>
      <c r="LS78" s="500"/>
      <c r="LT78" s="500"/>
      <c r="LU78" s="500"/>
      <c r="LV78" s="500"/>
      <c r="LW78" s="500"/>
      <c r="LX78" s="500"/>
      <c r="LY78" s="500"/>
      <c r="LZ78" s="500"/>
      <c r="MA78" s="500"/>
      <c r="MB78" s="500"/>
      <c r="MC78" s="500"/>
      <c r="MD78" s="500"/>
      <c r="ME78" s="500"/>
      <c r="MF78" s="500"/>
      <c r="MG78" s="500"/>
      <c r="MH78" s="500"/>
      <c r="MI78" s="500"/>
      <c r="MJ78" s="500"/>
      <c r="MK78" s="500"/>
      <c r="ML78" s="500"/>
      <c r="MM78" s="500"/>
      <c r="MN78" s="500"/>
      <c r="MO78" s="500"/>
      <c r="MP78" s="500"/>
      <c r="MQ78" s="500"/>
      <c r="MR78" s="500"/>
      <c r="MS78" s="500"/>
      <c r="MT78" s="500"/>
      <c r="MU78" s="500"/>
      <c r="MV78" s="500"/>
      <c r="MW78" s="500"/>
      <c r="MX78" s="500"/>
      <c r="MY78" s="500"/>
      <c r="MZ78" s="500"/>
      <c r="NA78" s="500"/>
      <c r="NB78" s="500"/>
      <c r="NC78" s="500"/>
      <c r="ND78" s="500"/>
      <c r="NE78" s="500"/>
      <c r="NF78" s="500"/>
      <c r="NG78" s="500"/>
      <c r="NH78" s="500"/>
      <c r="NI78" s="500"/>
      <c r="NJ78" s="500"/>
      <c r="NK78" s="500"/>
      <c r="NL78" s="500"/>
      <c r="NM78" s="500"/>
      <c r="NN78" s="500"/>
      <c r="NO78" s="500"/>
      <c r="NP78" s="500"/>
      <c r="NQ78" s="500"/>
      <c r="NR78" s="500"/>
      <c r="NS78" s="500"/>
      <c r="NT78" s="500"/>
      <c r="NU78" s="500"/>
      <c r="NV78" s="500"/>
      <c r="NW78" s="500"/>
      <c r="NX78" s="500"/>
      <c r="NY78" s="500"/>
      <c r="NZ78" s="500"/>
      <c r="OA78" s="500"/>
      <c r="OB78" s="500"/>
      <c r="OC78" s="500"/>
      <c r="OD78" s="500"/>
      <c r="OE78" s="500"/>
      <c r="OF78" s="500"/>
      <c r="OG78" s="500"/>
      <c r="OH78" s="500"/>
      <c r="OI78" s="500"/>
      <c r="OJ78" s="500"/>
      <c r="OK78" s="500"/>
      <c r="OL78" s="500"/>
      <c r="OM78" s="500"/>
      <c r="ON78" s="500"/>
      <c r="OO78" s="500"/>
      <c r="OP78" s="500"/>
      <c r="OQ78" s="500"/>
      <c r="OR78" s="500"/>
      <c r="OS78" s="500"/>
      <c r="OT78" s="500"/>
      <c r="OU78" s="500"/>
      <c r="OV78" s="500"/>
      <c r="OW78" s="500"/>
      <c r="OX78" s="500"/>
      <c r="OY78" s="500"/>
      <c r="OZ78" s="500"/>
      <c r="PA78" s="500"/>
      <c r="PB78" s="500"/>
      <c r="PC78" s="500"/>
      <c r="PD78" s="500"/>
      <c r="PE78" s="500"/>
      <c r="PF78" s="500"/>
      <c r="PG78" s="500"/>
      <c r="PH78" s="500"/>
      <c r="PI78" s="500"/>
      <c r="PJ78" s="500"/>
      <c r="PK78" s="500"/>
      <c r="PL78" s="500"/>
      <c r="PM78" s="500"/>
      <c r="PN78" s="500"/>
      <c r="PO78" s="500"/>
      <c r="PP78" s="500"/>
      <c r="PQ78" s="500"/>
      <c r="PR78" s="500"/>
      <c r="PS78" s="500"/>
      <c r="PT78" s="500"/>
      <c r="PU78" s="500"/>
      <c r="PV78" s="500"/>
      <c r="PW78" s="500"/>
      <c r="PX78" s="500"/>
      <c r="PY78" s="500"/>
      <c r="PZ78" s="500"/>
      <c r="QA78" s="500"/>
      <c r="QB78" s="500"/>
      <c r="QC78" s="500"/>
      <c r="QD78" s="500"/>
      <c r="QE78" s="500"/>
      <c r="QF78" s="500"/>
      <c r="QG78" s="500"/>
      <c r="QH78" s="500"/>
      <c r="QI78" s="500"/>
      <c r="QJ78" s="500"/>
      <c r="QK78" s="500"/>
      <c r="QL78" s="500"/>
      <c r="QM78" s="500"/>
      <c r="QN78" s="500"/>
      <c r="QO78" s="500"/>
      <c r="QP78" s="500"/>
      <c r="QQ78" s="500"/>
      <c r="QR78" s="500"/>
      <c r="QS78" s="500"/>
      <c r="QT78" s="500"/>
      <c r="QU78" s="500"/>
      <c r="QV78" s="500"/>
      <c r="QW78" s="500"/>
      <c r="QX78" s="500"/>
      <c r="QY78" s="500"/>
      <c r="QZ78" s="500"/>
      <c r="RA78" s="500"/>
      <c r="RB78" s="500"/>
      <c r="RC78" s="500"/>
      <c r="RD78" s="500"/>
      <c r="RE78" s="500"/>
      <c r="RF78" s="500"/>
      <c r="RG78" s="500"/>
      <c r="RH78" s="500"/>
      <c r="RI78" s="500"/>
      <c r="RJ78" s="500"/>
      <c r="RK78" s="500"/>
      <c r="RL78" s="500"/>
      <c r="RM78" s="500"/>
      <c r="RN78" s="500"/>
      <c r="RO78" s="500"/>
      <c r="RP78" s="500"/>
      <c r="RQ78" s="500"/>
      <c r="RR78" s="500"/>
      <c r="RS78" s="500"/>
      <c r="RT78" s="500"/>
      <c r="RU78" s="500"/>
      <c r="RV78" s="500"/>
      <c r="RW78" s="500"/>
      <c r="RX78" s="500"/>
      <c r="RY78" s="500"/>
      <c r="RZ78" s="500"/>
      <c r="SA78" s="500"/>
      <c r="SB78" s="500"/>
      <c r="SC78" s="500"/>
      <c r="SD78" s="500"/>
      <c r="SE78" s="500"/>
      <c r="SF78" s="500"/>
      <c r="SG78" s="500"/>
      <c r="SH78" s="500"/>
      <c r="SI78" s="500"/>
      <c r="SJ78" s="500"/>
      <c r="SK78" s="500"/>
      <c r="SL78" s="500"/>
      <c r="SM78" s="500"/>
      <c r="SN78" s="500"/>
      <c r="SO78" s="500"/>
      <c r="SP78" s="500"/>
      <c r="SQ78" s="500"/>
      <c r="SR78" s="500"/>
      <c r="SS78" s="500"/>
      <c r="ST78" s="500"/>
      <c r="SU78" s="500"/>
      <c r="SV78" s="500"/>
      <c r="SW78" s="500"/>
      <c r="SX78" s="500"/>
      <c r="SY78" s="500"/>
      <c r="SZ78" s="500"/>
      <c r="TA78" s="500"/>
      <c r="TB78" s="500"/>
      <c r="TC78" s="500"/>
      <c r="TD78" s="500"/>
      <c r="TE78" s="500"/>
      <c r="TF78" s="500"/>
      <c r="TG78" s="500"/>
      <c r="TH78" s="500"/>
      <c r="TI78" s="500"/>
      <c r="TJ78" s="500"/>
      <c r="TK78" s="500"/>
      <c r="TL78" s="500"/>
      <c r="TM78" s="500"/>
      <c r="TN78" s="500"/>
      <c r="TO78" s="500"/>
      <c r="TP78" s="500"/>
      <c r="TQ78" s="500"/>
      <c r="TR78" s="500"/>
      <c r="TS78" s="500"/>
      <c r="TT78" s="500"/>
      <c r="TU78" s="500"/>
      <c r="TV78" s="500"/>
      <c r="TW78" s="500"/>
      <c r="TX78" s="500"/>
      <c r="TY78" s="500"/>
      <c r="TZ78" s="500"/>
      <c r="UA78" s="500"/>
      <c r="UB78" s="500"/>
      <c r="UC78" s="500"/>
      <c r="UD78" s="500"/>
      <c r="UE78" s="500"/>
      <c r="UF78" s="500"/>
      <c r="UG78" s="500"/>
      <c r="UH78" s="500"/>
      <c r="UI78" s="500"/>
      <c r="UJ78" s="500"/>
      <c r="UK78" s="500"/>
      <c r="UL78" s="500"/>
      <c r="UM78" s="500"/>
      <c r="UN78" s="500"/>
      <c r="UO78" s="500"/>
      <c r="UP78" s="500"/>
      <c r="UQ78" s="500"/>
      <c r="UR78" s="500"/>
      <c r="US78" s="500"/>
      <c r="UT78" s="500"/>
      <c r="UU78" s="500"/>
      <c r="UV78" s="500"/>
      <c r="UW78" s="500"/>
      <c r="UX78" s="500"/>
      <c r="UY78" s="500"/>
      <c r="UZ78" s="500"/>
      <c r="VA78" s="500"/>
      <c r="VB78" s="500"/>
      <c r="VC78" s="500"/>
      <c r="VD78" s="500"/>
      <c r="VE78" s="500"/>
      <c r="VF78" s="500"/>
      <c r="VG78" s="500"/>
      <c r="VH78" s="500"/>
      <c r="VI78" s="500"/>
      <c r="VJ78" s="500"/>
      <c r="VK78" s="500"/>
      <c r="VL78" s="500"/>
      <c r="VM78" s="500"/>
      <c r="VN78" s="500"/>
      <c r="VO78" s="500"/>
      <c r="VP78" s="500"/>
      <c r="VQ78" s="500"/>
      <c r="VR78" s="500"/>
      <c r="VS78" s="500"/>
      <c r="VT78" s="500"/>
      <c r="VU78" s="500"/>
      <c r="VV78" s="500"/>
      <c r="VW78" s="500"/>
      <c r="VX78" s="500"/>
      <c r="VY78" s="500"/>
      <c r="VZ78" s="500"/>
      <c r="WA78" s="500"/>
      <c r="WB78" s="500"/>
      <c r="WC78" s="500"/>
      <c r="WD78" s="500"/>
      <c r="WE78" s="500"/>
      <c r="WF78" s="500"/>
      <c r="WG78" s="500"/>
      <c r="WH78" s="500"/>
      <c r="WI78" s="500"/>
      <c r="WJ78" s="500"/>
      <c r="WK78" s="500"/>
      <c r="WL78" s="500"/>
      <c r="WM78" s="500"/>
      <c r="WN78" s="500"/>
      <c r="WO78" s="500"/>
      <c r="WP78" s="500"/>
      <c r="WQ78" s="500"/>
      <c r="WR78" s="500"/>
      <c r="WS78" s="500"/>
      <c r="WT78" s="500"/>
      <c r="WU78" s="500"/>
      <c r="WV78" s="500"/>
      <c r="WW78" s="500"/>
      <c r="WX78" s="500"/>
      <c r="WY78" s="500"/>
      <c r="WZ78" s="500"/>
      <c r="XA78" s="500"/>
      <c r="XB78" s="500"/>
      <c r="XC78" s="500"/>
      <c r="XD78" s="500"/>
      <c r="XE78" s="500"/>
      <c r="XF78" s="500"/>
      <c r="XG78" s="500"/>
      <c r="XH78" s="500"/>
      <c r="XI78" s="500"/>
      <c r="XJ78" s="500"/>
      <c r="XK78" s="500"/>
      <c r="XL78" s="500"/>
      <c r="XM78" s="500"/>
      <c r="XN78" s="500"/>
      <c r="XO78" s="500"/>
      <c r="XP78" s="500"/>
      <c r="XQ78" s="500"/>
      <c r="XR78" s="500"/>
      <c r="XS78" s="500"/>
      <c r="XT78" s="500"/>
      <c r="XU78" s="500"/>
      <c r="XV78" s="500"/>
      <c r="XW78" s="500"/>
      <c r="XX78" s="500"/>
      <c r="XY78" s="500"/>
      <c r="XZ78" s="500"/>
      <c r="YA78" s="500"/>
      <c r="YB78" s="500"/>
      <c r="YC78" s="500"/>
      <c r="YD78" s="500"/>
      <c r="YE78" s="500"/>
      <c r="YF78" s="500"/>
      <c r="YG78" s="500"/>
      <c r="YH78" s="500"/>
      <c r="YI78" s="500"/>
      <c r="YJ78" s="500"/>
      <c r="YK78" s="500"/>
      <c r="YL78" s="500"/>
      <c r="YM78" s="500"/>
      <c r="YN78" s="500"/>
      <c r="YO78" s="500"/>
      <c r="YP78" s="500"/>
      <c r="YQ78" s="500"/>
      <c r="YR78" s="500"/>
      <c r="YS78" s="500"/>
      <c r="YT78" s="500"/>
      <c r="YU78" s="500"/>
      <c r="YV78" s="500"/>
      <c r="YW78" s="500"/>
      <c r="YX78" s="500"/>
      <c r="YY78" s="500"/>
      <c r="YZ78" s="500"/>
      <c r="ZA78" s="500"/>
      <c r="ZB78" s="500"/>
      <c r="ZC78" s="500"/>
      <c r="ZD78" s="500"/>
      <c r="ZE78" s="500"/>
      <c r="ZF78" s="500"/>
      <c r="ZG78" s="500"/>
      <c r="ZH78" s="500"/>
      <c r="ZI78" s="500"/>
      <c r="ZJ78" s="500"/>
      <c r="ZK78" s="500"/>
      <c r="ZL78" s="500"/>
      <c r="ZM78" s="500"/>
      <c r="ZN78" s="500"/>
      <c r="ZO78" s="500"/>
      <c r="ZP78" s="500"/>
      <c r="ZQ78" s="500"/>
      <c r="ZR78" s="500"/>
      <c r="ZS78" s="500"/>
      <c r="ZT78" s="500"/>
      <c r="ZU78" s="500"/>
      <c r="ZV78" s="500"/>
      <c r="ZW78" s="500"/>
      <c r="ZX78" s="500"/>
      <c r="ZY78" s="500"/>
      <c r="ZZ78" s="500"/>
      <c r="AAA78" s="500"/>
      <c r="AAB78" s="500"/>
      <c r="AAC78" s="500"/>
      <c r="AAD78" s="500"/>
      <c r="AAE78" s="500"/>
      <c r="AAF78" s="500"/>
      <c r="AAG78" s="500"/>
      <c r="AAH78" s="500"/>
      <c r="AAI78" s="500"/>
      <c r="AAJ78" s="500"/>
      <c r="AAK78" s="500"/>
      <c r="AAL78" s="500"/>
      <c r="AAM78" s="500"/>
      <c r="AAN78" s="500"/>
      <c r="AAO78" s="500"/>
      <c r="AAP78" s="500"/>
      <c r="AAQ78" s="500"/>
      <c r="AAR78" s="500"/>
      <c r="AAS78" s="500"/>
      <c r="AAT78" s="500"/>
      <c r="AAU78" s="500"/>
      <c r="AAV78" s="500"/>
      <c r="AAW78" s="500"/>
      <c r="AAX78" s="500"/>
      <c r="AAY78" s="500"/>
      <c r="AAZ78" s="500"/>
      <c r="ABA78" s="500"/>
      <c r="ABB78" s="500"/>
      <c r="ABC78" s="500"/>
      <c r="ABD78" s="500"/>
      <c r="ABE78" s="500"/>
      <c r="ABF78" s="500"/>
      <c r="ABG78" s="500"/>
      <c r="ABH78" s="500"/>
      <c r="ABI78" s="500"/>
      <c r="ABJ78" s="500"/>
      <c r="ABK78" s="500"/>
      <c r="ABL78" s="500"/>
      <c r="ABM78" s="500"/>
      <c r="ABN78" s="500"/>
      <c r="ABO78" s="500"/>
      <c r="ABP78" s="500"/>
      <c r="ABQ78" s="500"/>
      <c r="ABR78" s="500"/>
      <c r="ABS78" s="500"/>
      <c r="ABT78" s="500"/>
      <c r="ABU78" s="500"/>
      <c r="ABV78" s="500"/>
      <c r="ABW78" s="500"/>
      <c r="ABX78" s="500"/>
      <c r="ABY78" s="500"/>
      <c r="ABZ78" s="500"/>
      <c r="ACA78" s="500"/>
      <c r="ACB78" s="500"/>
      <c r="ACC78" s="500"/>
      <c r="ACD78" s="500"/>
      <c r="ACE78" s="500"/>
      <c r="ACF78" s="500"/>
      <c r="ACG78" s="500"/>
      <c r="ACH78" s="500"/>
      <c r="ACI78" s="500"/>
      <c r="ACJ78" s="500"/>
      <c r="ACK78" s="500"/>
      <c r="ACL78" s="500"/>
      <c r="ACM78" s="500"/>
      <c r="ACN78" s="500"/>
      <c r="ACO78" s="500"/>
      <c r="ACP78" s="500"/>
      <c r="ACQ78" s="500"/>
      <c r="ACR78" s="500"/>
      <c r="ACS78" s="500"/>
      <c r="ACT78" s="500"/>
      <c r="ACU78" s="500"/>
      <c r="ACV78" s="500"/>
      <c r="ACW78" s="500"/>
      <c r="ACX78" s="500"/>
      <c r="ACY78" s="500"/>
      <c r="ACZ78" s="500"/>
      <c r="ADA78" s="500"/>
      <c r="ADB78" s="500"/>
      <c r="ADC78" s="500"/>
      <c r="ADD78" s="500"/>
      <c r="ADE78" s="500"/>
      <c r="ADF78" s="500"/>
      <c r="ADG78" s="500"/>
      <c r="ADH78" s="500"/>
      <c r="ADI78" s="500"/>
      <c r="ADJ78" s="500"/>
      <c r="ADK78" s="500"/>
      <c r="ADL78" s="500"/>
      <c r="ADM78" s="500"/>
      <c r="ADN78" s="500"/>
      <c r="ADO78" s="500"/>
      <c r="ADP78" s="500"/>
      <c r="ADQ78" s="500"/>
      <c r="ADR78" s="500"/>
      <c r="ADS78" s="500"/>
      <c r="ADT78" s="500"/>
      <c r="ADU78" s="500"/>
      <c r="ADV78" s="500"/>
      <c r="ADW78" s="500"/>
      <c r="ADX78" s="500"/>
      <c r="ADY78" s="500"/>
      <c r="ADZ78" s="500"/>
      <c r="AEA78" s="500"/>
      <c r="AEB78" s="500"/>
      <c r="AEC78" s="500"/>
      <c r="AED78" s="500"/>
      <c r="AEE78" s="500"/>
      <c r="AEF78" s="500"/>
      <c r="AEG78" s="500"/>
      <c r="AEH78" s="500"/>
      <c r="AEI78" s="500"/>
      <c r="AEJ78" s="500"/>
      <c r="AEK78" s="500"/>
      <c r="AEL78" s="500"/>
      <c r="AEM78" s="500"/>
      <c r="AEN78" s="500"/>
      <c r="AEO78" s="500"/>
      <c r="AEP78" s="500"/>
      <c r="AEQ78" s="500"/>
      <c r="AER78" s="500"/>
      <c r="AES78" s="500"/>
      <c r="AET78" s="500"/>
      <c r="AEU78" s="500"/>
      <c r="AEV78" s="500"/>
      <c r="AEW78" s="500"/>
      <c r="AEX78" s="500"/>
      <c r="AEY78" s="500"/>
      <c r="AEZ78" s="500"/>
      <c r="AFA78" s="500"/>
      <c r="AFB78" s="500"/>
      <c r="AFC78" s="500"/>
      <c r="AFD78" s="500"/>
      <c r="AFE78" s="500"/>
      <c r="AFF78" s="500"/>
      <c r="AFG78" s="500"/>
      <c r="AFH78" s="500"/>
      <c r="AFI78" s="500"/>
      <c r="AFJ78" s="500"/>
      <c r="AFK78" s="500"/>
      <c r="AFL78" s="500"/>
      <c r="AFM78" s="500"/>
      <c r="AFN78" s="500"/>
      <c r="AFO78" s="500"/>
      <c r="AFP78" s="500"/>
      <c r="AFQ78" s="500"/>
      <c r="AFR78" s="500"/>
      <c r="AFS78" s="500"/>
      <c r="AFT78" s="500"/>
      <c r="AFU78" s="500"/>
      <c r="AFV78" s="500"/>
      <c r="AFW78" s="500"/>
      <c r="AFX78" s="500"/>
      <c r="AFY78" s="500"/>
      <c r="AFZ78" s="500"/>
      <c r="AGA78" s="500"/>
      <c r="AGB78" s="500"/>
      <c r="AGC78" s="500"/>
      <c r="AGD78" s="500"/>
      <c r="AGE78" s="500"/>
      <c r="AGF78" s="500"/>
      <c r="AGG78" s="500"/>
      <c r="AGH78" s="500"/>
      <c r="AGI78" s="500"/>
      <c r="AGJ78" s="500"/>
      <c r="AGK78" s="500"/>
      <c r="AGL78" s="500"/>
      <c r="AGM78" s="500"/>
      <c r="AGN78" s="500"/>
      <c r="AGO78" s="500"/>
      <c r="AGP78" s="500"/>
      <c r="AGQ78" s="500"/>
      <c r="AGR78" s="500"/>
      <c r="AGS78" s="500"/>
      <c r="AGT78" s="500"/>
      <c r="AGU78" s="500"/>
      <c r="AGV78" s="500"/>
      <c r="AGW78" s="500"/>
      <c r="AGX78" s="500"/>
      <c r="AGY78" s="500"/>
      <c r="AGZ78" s="500"/>
      <c r="AHA78" s="500"/>
      <c r="AHB78" s="500"/>
      <c r="AHC78" s="500"/>
      <c r="AHD78" s="500"/>
      <c r="AHE78" s="500"/>
      <c r="AHF78" s="500"/>
      <c r="AHG78" s="500"/>
      <c r="AHH78" s="500"/>
    </row>
    <row r="79" spans="1:892" s="501" customFormat="1" ht="31" hidden="1">
      <c r="A79" s="498"/>
      <c r="B79" s="494"/>
      <c r="C79" s="532"/>
      <c r="D79" s="729"/>
      <c r="E79" s="729"/>
      <c r="F79" s="729"/>
      <c r="G79" s="729"/>
      <c r="H79" s="729"/>
      <c r="I79" s="729"/>
      <c r="J79" s="729"/>
      <c r="K79" s="729"/>
      <c r="L79" s="729"/>
      <c r="M79" s="72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500"/>
      <c r="IY79" s="500"/>
      <c r="IZ79" s="500"/>
      <c r="JA79" s="500"/>
      <c r="JB79" s="500"/>
      <c r="JC79" s="500"/>
      <c r="JD79" s="500"/>
      <c r="JE79" s="500"/>
      <c r="JF79" s="500"/>
      <c r="JG79" s="500"/>
      <c r="JH79" s="500"/>
      <c r="JI79" s="500"/>
      <c r="JJ79" s="500"/>
      <c r="JK79" s="500"/>
      <c r="JL79" s="500"/>
      <c r="JM79" s="500"/>
      <c r="JN79" s="500"/>
      <c r="JO79" s="500"/>
      <c r="JP79" s="500"/>
      <c r="JQ79" s="500"/>
      <c r="JR79" s="500"/>
      <c r="JS79" s="500"/>
      <c r="JT79" s="500"/>
      <c r="JU79" s="500"/>
      <c r="JV79" s="500"/>
      <c r="JW79" s="500"/>
      <c r="JX79" s="500"/>
      <c r="JY79" s="500"/>
      <c r="JZ79" s="500"/>
      <c r="KA79" s="500"/>
      <c r="KB79" s="500"/>
      <c r="KC79" s="500"/>
      <c r="KD79" s="500"/>
      <c r="KE79" s="500"/>
      <c r="KF79" s="500"/>
      <c r="KG79" s="500"/>
      <c r="KH79" s="500"/>
      <c r="KI79" s="500"/>
      <c r="KJ79" s="500"/>
      <c r="KK79" s="500"/>
      <c r="KL79" s="500"/>
      <c r="KM79" s="500"/>
      <c r="KN79" s="500"/>
      <c r="KO79" s="500"/>
      <c r="KP79" s="500"/>
      <c r="KQ79" s="500"/>
      <c r="KR79" s="500"/>
      <c r="KS79" s="500"/>
      <c r="KT79" s="500"/>
      <c r="KU79" s="500"/>
      <c r="KV79" s="500"/>
      <c r="KW79" s="500"/>
      <c r="KX79" s="500"/>
      <c r="KY79" s="500"/>
      <c r="KZ79" s="500"/>
      <c r="LA79" s="500"/>
      <c r="LB79" s="500"/>
      <c r="LC79" s="500"/>
      <c r="LD79" s="500"/>
      <c r="LE79" s="500"/>
      <c r="LF79" s="500"/>
      <c r="LG79" s="500"/>
      <c r="LH79" s="500"/>
      <c r="LI79" s="500"/>
      <c r="LJ79" s="500"/>
      <c r="LK79" s="500"/>
      <c r="LL79" s="500"/>
      <c r="LM79" s="500"/>
      <c r="LN79" s="500"/>
      <c r="LO79" s="500"/>
      <c r="LP79" s="500"/>
      <c r="LQ79" s="500"/>
      <c r="LR79" s="500"/>
      <c r="LS79" s="500"/>
      <c r="LT79" s="500"/>
      <c r="LU79" s="500"/>
      <c r="LV79" s="500"/>
      <c r="LW79" s="500"/>
      <c r="LX79" s="500"/>
      <c r="LY79" s="500"/>
      <c r="LZ79" s="500"/>
      <c r="MA79" s="500"/>
      <c r="MB79" s="500"/>
      <c r="MC79" s="500"/>
      <c r="MD79" s="500"/>
      <c r="ME79" s="500"/>
      <c r="MF79" s="500"/>
      <c r="MG79" s="500"/>
      <c r="MH79" s="500"/>
      <c r="MI79" s="500"/>
      <c r="MJ79" s="500"/>
      <c r="MK79" s="500"/>
      <c r="ML79" s="500"/>
      <c r="MM79" s="500"/>
      <c r="MN79" s="500"/>
      <c r="MO79" s="500"/>
      <c r="MP79" s="500"/>
      <c r="MQ79" s="500"/>
      <c r="MR79" s="500"/>
      <c r="MS79" s="500"/>
      <c r="MT79" s="500"/>
      <c r="MU79" s="500"/>
      <c r="MV79" s="500"/>
      <c r="MW79" s="500"/>
      <c r="MX79" s="500"/>
      <c r="MY79" s="500"/>
      <c r="MZ79" s="500"/>
      <c r="NA79" s="500"/>
      <c r="NB79" s="500"/>
      <c r="NC79" s="500"/>
      <c r="ND79" s="500"/>
      <c r="NE79" s="500"/>
      <c r="NF79" s="500"/>
      <c r="NG79" s="500"/>
      <c r="NH79" s="500"/>
      <c r="NI79" s="500"/>
      <c r="NJ79" s="500"/>
      <c r="NK79" s="500"/>
      <c r="NL79" s="500"/>
      <c r="NM79" s="500"/>
      <c r="NN79" s="500"/>
      <c r="NO79" s="500"/>
      <c r="NP79" s="500"/>
      <c r="NQ79" s="500"/>
      <c r="NR79" s="500"/>
      <c r="NS79" s="500"/>
      <c r="NT79" s="500"/>
      <c r="NU79" s="500"/>
      <c r="NV79" s="500"/>
      <c r="NW79" s="500"/>
      <c r="NX79" s="500"/>
      <c r="NY79" s="500"/>
      <c r="NZ79" s="500"/>
      <c r="OA79" s="500"/>
      <c r="OB79" s="500"/>
      <c r="OC79" s="500"/>
      <c r="OD79" s="500"/>
      <c r="OE79" s="500"/>
      <c r="OF79" s="500"/>
      <c r="OG79" s="500"/>
      <c r="OH79" s="500"/>
      <c r="OI79" s="500"/>
      <c r="OJ79" s="500"/>
      <c r="OK79" s="500"/>
      <c r="OL79" s="500"/>
      <c r="OM79" s="500"/>
      <c r="ON79" s="500"/>
      <c r="OO79" s="500"/>
      <c r="OP79" s="500"/>
      <c r="OQ79" s="500"/>
      <c r="OR79" s="500"/>
      <c r="OS79" s="500"/>
      <c r="OT79" s="500"/>
      <c r="OU79" s="500"/>
      <c r="OV79" s="500"/>
      <c r="OW79" s="500"/>
      <c r="OX79" s="500"/>
      <c r="OY79" s="500"/>
      <c r="OZ79" s="500"/>
      <c r="PA79" s="500"/>
      <c r="PB79" s="500"/>
      <c r="PC79" s="500"/>
      <c r="PD79" s="500"/>
      <c r="PE79" s="500"/>
      <c r="PF79" s="500"/>
      <c r="PG79" s="500"/>
      <c r="PH79" s="500"/>
      <c r="PI79" s="500"/>
      <c r="PJ79" s="500"/>
      <c r="PK79" s="500"/>
      <c r="PL79" s="500"/>
      <c r="PM79" s="500"/>
      <c r="PN79" s="500"/>
      <c r="PO79" s="500"/>
      <c r="PP79" s="500"/>
      <c r="PQ79" s="500"/>
      <c r="PR79" s="500"/>
      <c r="PS79" s="500"/>
      <c r="PT79" s="500"/>
      <c r="PU79" s="500"/>
      <c r="PV79" s="500"/>
      <c r="PW79" s="500"/>
      <c r="PX79" s="500"/>
      <c r="PY79" s="500"/>
      <c r="PZ79" s="500"/>
      <c r="QA79" s="500"/>
      <c r="QB79" s="500"/>
      <c r="QC79" s="500"/>
      <c r="QD79" s="500"/>
      <c r="QE79" s="500"/>
      <c r="QF79" s="500"/>
      <c r="QG79" s="500"/>
      <c r="QH79" s="500"/>
      <c r="QI79" s="500"/>
      <c r="QJ79" s="500"/>
      <c r="QK79" s="500"/>
      <c r="QL79" s="500"/>
      <c r="QM79" s="500"/>
      <c r="QN79" s="500"/>
      <c r="QO79" s="500"/>
      <c r="QP79" s="500"/>
      <c r="QQ79" s="500"/>
      <c r="QR79" s="500"/>
      <c r="QS79" s="500"/>
      <c r="QT79" s="500"/>
      <c r="QU79" s="500"/>
      <c r="QV79" s="500"/>
      <c r="QW79" s="500"/>
      <c r="QX79" s="500"/>
      <c r="QY79" s="500"/>
      <c r="QZ79" s="500"/>
      <c r="RA79" s="500"/>
      <c r="RB79" s="500"/>
      <c r="RC79" s="500"/>
      <c r="RD79" s="500"/>
      <c r="RE79" s="500"/>
      <c r="RF79" s="500"/>
      <c r="RG79" s="500"/>
      <c r="RH79" s="500"/>
      <c r="RI79" s="500"/>
      <c r="RJ79" s="500"/>
      <c r="RK79" s="500"/>
      <c r="RL79" s="500"/>
      <c r="RM79" s="500"/>
      <c r="RN79" s="500"/>
      <c r="RO79" s="500"/>
      <c r="RP79" s="500"/>
      <c r="RQ79" s="500"/>
      <c r="RR79" s="500"/>
      <c r="RS79" s="500"/>
      <c r="RT79" s="500"/>
      <c r="RU79" s="500"/>
      <c r="RV79" s="500"/>
      <c r="RW79" s="500"/>
      <c r="RX79" s="500"/>
      <c r="RY79" s="500"/>
      <c r="RZ79" s="500"/>
      <c r="SA79" s="500"/>
      <c r="SB79" s="500"/>
      <c r="SC79" s="500"/>
      <c r="SD79" s="500"/>
      <c r="SE79" s="500"/>
      <c r="SF79" s="500"/>
      <c r="SG79" s="500"/>
      <c r="SH79" s="500"/>
      <c r="SI79" s="500"/>
      <c r="SJ79" s="500"/>
      <c r="SK79" s="500"/>
      <c r="SL79" s="500"/>
      <c r="SM79" s="500"/>
      <c r="SN79" s="500"/>
      <c r="SO79" s="500"/>
      <c r="SP79" s="500"/>
      <c r="SQ79" s="500"/>
      <c r="SR79" s="500"/>
      <c r="SS79" s="500"/>
      <c r="ST79" s="500"/>
      <c r="SU79" s="500"/>
      <c r="SV79" s="500"/>
      <c r="SW79" s="500"/>
      <c r="SX79" s="500"/>
      <c r="SY79" s="500"/>
      <c r="SZ79" s="500"/>
      <c r="TA79" s="500"/>
      <c r="TB79" s="500"/>
      <c r="TC79" s="500"/>
      <c r="TD79" s="500"/>
      <c r="TE79" s="500"/>
      <c r="TF79" s="500"/>
      <c r="TG79" s="500"/>
      <c r="TH79" s="500"/>
      <c r="TI79" s="500"/>
      <c r="TJ79" s="500"/>
      <c r="TK79" s="500"/>
      <c r="TL79" s="500"/>
      <c r="TM79" s="500"/>
      <c r="TN79" s="500"/>
      <c r="TO79" s="500"/>
      <c r="TP79" s="500"/>
      <c r="TQ79" s="500"/>
      <c r="TR79" s="500"/>
      <c r="TS79" s="500"/>
      <c r="TT79" s="500"/>
      <c r="TU79" s="500"/>
      <c r="TV79" s="500"/>
      <c r="TW79" s="500"/>
      <c r="TX79" s="500"/>
      <c r="TY79" s="500"/>
      <c r="TZ79" s="500"/>
      <c r="UA79" s="500"/>
      <c r="UB79" s="500"/>
      <c r="UC79" s="500"/>
      <c r="UD79" s="500"/>
      <c r="UE79" s="500"/>
      <c r="UF79" s="500"/>
      <c r="UG79" s="500"/>
      <c r="UH79" s="500"/>
      <c r="UI79" s="500"/>
      <c r="UJ79" s="500"/>
      <c r="UK79" s="500"/>
      <c r="UL79" s="500"/>
      <c r="UM79" s="500"/>
      <c r="UN79" s="500"/>
      <c r="UO79" s="500"/>
      <c r="UP79" s="500"/>
      <c r="UQ79" s="500"/>
      <c r="UR79" s="500"/>
      <c r="US79" s="500"/>
      <c r="UT79" s="500"/>
      <c r="UU79" s="500"/>
      <c r="UV79" s="500"/>
      <c r="UW79" s="500"/>
      <c r="UX79" s="500"/>
      <c r="UY79" s="500"/>
      <c r="UZ79" s="500"/>
      <c r="VA79" s="500"/>
      <c r="VB79" s="500"/>
      <c r="VC79" s="500"/>
      <c r="VD79" s="500"/>
      <c r="VE79" s="500"/>
      <c r="VF79" s="500"/>
      <c r="VG79" s="500"/>
      <c r="VH79" s="500"/>
      <c r="VI79" s="500"/>
      <c r="VJ79" s="500"/>
      <c r="VK79" s="500"/>
      <c r="VL79" s="500"/>
      <c r="VM79" s="500"/>
      <c r="VN79" s="500"/>
      <c r="VO79" s="500"/>
      <c r="VP79" s="500"/>
      <c r="VQ79" s="500"/>
      <c r="VR79" s="500"/>
      <c r="VS79" s="500"/>
      <c r="VT79" s="500"/>
      <c r="VU79" s="500"/>
      <c r="VV79" s="500"/>
      <c r="VW79" s="500"/>
      <c r="VX79" s="500"/>
      <c r="VY79" s="500"/>
      <c r="VZ79" s="500"/>
      <c r="WA79" s="500"/>
      <c r="WB79" s="500"/>
      <c r="WC79" s="500"/>
      <c r="WD79" s="500"/>
      <c r="WE79" s="500"/>
      <c r="WF79" s="500"/>
      <c r="WG79" s="500"/>
      <c r="WH79" s="500"/>
      <c r="WI79" s="500"/>
      <c r="WJ79" s="500"/>
      <c r="WK79" s="500"/>
      <c r="WL79" s="500"/>
      <c r="WM79" s="500"/>
      <c r="WN79" s="500"/>
      <c r="WO79" s="500"/>
      <c r="WP79" s="500"/>
      <c r="WQ79" s="500"/>
      <c r="WR79" s="500"/>
      <c r="WS79" s="500"/>
      <c r="WT79" s="500"/>
      <c r="WU79" s="500"/>
      <c r="WV79" s="500"/>
      <c r="WW79" s="500"/>
      <c r="WX79" s="500"/>
      <c r="WY79" s="500"/>
      <c r="WZ79" s="500"/>
      <c r="XA79" s="500"/>
      <c r="XB79" s="500"/>
      <c r="XC79" s="500"/>
      <c r="XD79" s="500"/>
      <c r="XE79" s="500"/>
      <c r="XF79" s="500"/>
      <c r="XG79" s="500"/>
      <c r="XH79" s="500"/>
      <c r="XI79" s="500"/>
      <c r="XJ79" s="500"/>
      <c r="XK79" s="500"/>
      <c r="XL79" s="500"/>
      <c r="XM79" s="500"/>
      <c r="XN79" s="500"/>
      <c r="XO79" s="500"/>
      <c r="XP79" s="500"/>
      <c r="XQ79" s="500"/>
      <c r="XR79" s="500"/>
      <c r="XS79" s="500"/>
      <c r="XT79" s="500"/>
      <c r="XU79" s="500"/>
      <c r="XV79" s="500"/>
      <c r="XW79" s="500"/>
      <c r="XX79" s="500"/>
      <c r="XY79" s="500"/>
      <c r="XZ79" s="500"/>
      <c r="YA79" s="500"/>
      <c r="YB79" s="500"/>
      <c r="YC79" s="500"/>
      <c r="YD79" s="500"/>
      <c r="YE79" s="500"/>
      <c r="YF79" s="500"/>
      <c r="YG79" s="500"/>
      <c r="YH79" s="500"/>
      <c r="YI79" s="500"/>
      <c r="YJ79" s="500"/>
      <c r="YK79" s="500"/>
      <c r="YL79" s="500"/>
      <c r="YM79" s="500"/>
      <c r="YN79" s="500"/>
      <c r="YO79" s="500"/>
      <c r="YP79" s="500"/>
      <c r="YQ79" s="500"/>
      <c r="YR79" s="500"/>
      <c r="YS79" s="500"/>
      <c r="YT79" s="500"/>
      <c r="YU79" s="500"/>
      <c r="YV79" s="500"/>
      <c r="YW79" s="500"/>
      <c r="YX79" s="500"/>
      <c r="YY79" s="500"/>
      <c r="YZ79" s="500"/>
      <c r="ZA79" s="500"/>
      <c r="ZB79" s="500"/>
      <c r="ZC79" s="500"/>
      <c r="ZD79" s="500"/>
      <c r="ZE79" s="500"/>
      <c r="ZF79" s="500"/>
      <c r="ZG79" s="500"/>
      <c r="ZH79" s="500"/>
      <c r="ZI79" s="500"/>
      <c r="ZJ79" s="500"/>
      <c r="ZK79" s="500"/>
      <c r="ZL79" s="500"/>
      <c r="ZM79" s="500"/>
      <c r="ZN79" s="500"/>
      <c r="ZO79" s="500"/>
      <c r="ZP79" s="500"/>
      <c r="ZQ79" s="500"/>
      <c r="ZR79" s="500"/>
      <c r="ZS79" s="500"/>
      <c r="ZT79" s="500"/>
      <c r="ZU79" s="500"/>
      <c r="ZV79" s="500"/>
      <c r="ZW79" s="500"/>
      <c r="ZX79" s="500"/>
      <c r="ZY79" s="500"/>
      <c r="ZZ79" s="500"/>
      <c r="AAA79" s="500"/>
      <c r="AAB79" s="500"/>
      <c r="AAC79" s="500"/>
      <c r="AAD79" s="500"/>
      <c r="AAE79" s="500"/>
      <c r="AAF79" s="500"/>
      <c r="AAG79" s="500"/>
      <c r="AAH79" s="500"/>
      <c r="AAI79" s="500"/>
      <c r="AAJ79" s="500"/>
      <c r="AAK79" s="500"/>
      <c r="AAL79" s="500"/>
      <c r="AAM79" s="500"/>
      <c r="AAN79" s="500"/>
      <c r="AAO79" s="500"/>
      <c r="AAP79" s="500"/>
      <c r="AAQ79" s="500"/>
      <c r="AAR79" s="500"/>
      <c r="AAS79" s="500"/>
      <c r="AAT79" s="500"/>
      <c r="AAU79" s="500"/>
      <c r="AAV79" s="500"/>
      <c r="AAW79" s="500"/>
      <c r="AAX79" s="500"/>
      <c r="AAY79" s="500"/>
      <c r="AAZ79" s="500"/>
      <c r="ABA79" s="500"/>
      <c r="ABB79" s="500"/>
      <c r="ABC79" s="500"/>
      <c r="ABD79" s="500"/>
      <c r="ABE79" s="500"/>
      <c r="ABF79" s="500"/>
      <c r="ABG79" s="500"/>
      <c r="ABH79" s="500"/>
      <c r="ABI79" s="500"/>
      <c r="ABJ79" s="500"/>
      <c r="ABK79" s="500"/>
      <c r="ABL79" s="500"/>
      <c r="ABM79" s="500"/>
      <c r="ABN79" s="500"/>
      <c r="ABO79" s="500"/>
      <c r="ABP79" s="500"/>
      <c r="ABQ79" s="500"/>
      <c r="ABR79" s="500"/>
      <c r="ABS79" s="500"/>
      <c r="ABT79" s="500"/>
      <c r="ABU79" s="500"/>
      <c r="ABV79" s="500"/>
      <c r="ABW79" s="500"/>
      <c r="ABX79" s="500"/>
      <c r="ABY79" s="500"/>
      <c r="ABZ79" s="500"/>
      <c r="ACA79" s="500"/>
      <c r="ACB79" s="500"/>
      <c r="ACC79" s="500"/>
      <c r="ACD79" s="500"/>
      <c r="ACE79" s="500"/>
      <c r="ACF79" s="500"/>
      <c r="ACG79" s="500"/>
      <c r="ACH79" s="500"/>
      <c r="ACI79" s="500"/>
      <c r="ACJ79" s="500"/>
      <c r="ACK79" s="500"/>
      <c r="ACL79" s="500"/>
      <c r="ACM79" s="500"/>
      <c r="ACN79" s="500"/>
      <c r="ACO79" s="500"/>
      <c r="ACP79" s="500"/>
      <c r="ACQ79" s="500"/>
      <c r="ACR79" s="500"/>
      <c r="ACS79" s="500"/>
      <c r="ACT79" s="500"/>
      <c r="ACU79" s="500"/>
      <c r="ACV79" s="500"/>
      <c r="ACW79" s="500"/>
      <c r="ACX79" s="500"/>
      <c r="ACY79" s="500"/>
      <c r="ACZ79" s="500"/>
      <c r="ADA79" s="500"/>
      <c r="ADB79" s="500"/>
      <c r="ADC79" s="500"/>
      <c r="ADD79" s="500"/>
      <c r="ADE79" s="500"/>
      <c r="ADF79" s="500"/>
      <c r="ADG79" s="500"/>
      <c r="ADH79" s="500"/>
      <c r="ADI79" s="500"/>
      <c r="ADJ79" s="500"/>
      <c r="ADK79" s="500"/>
      <c r="ADL79" s="500"/>
      <c r="ADM79" s="500"/>
      <c r="ADN79" s="500"/>
      <c r="ADO79" s="500"/>
      <c r="ADP79" s="500"/>
      <c r="ADQ79" s="500"/>
      <c r="ADR79" s="500"/>
      <c r="ADS79" s="500"/>
      <c r="ADT79" s="500"/>
      <c r="ADU79" s="500"/>
      <c r="ADV79" s="500"/>
      <c r="ADW79" s="500"/>
      <c r="ADX79" s="500"/>
      <c r="ADY79" s="500"/>
      <c r="ADZ79" s="500"/>
      <c r="AEA79" s="500"/>
      <c r="AEB79" s="500"/>
      <c r="AEC79" s="500"/>
      <c r="AED79" s="500"/>
      <c r="AEE79" s="500"/>
      <c r="AEF79" s="500"/>
      <c r="AEG79" s="500"/>
      <c r="AEH79" s="500"/>
      <c r="AEI79" s="500"/>
      <c r="AEJ79" s="500"/>
      <c r="AEK79" s="500"/>
      <c r="AEL79" s="500"/>
      <c r="AEM79" s="500"/>
      <c r="AEN79" s="500"/>
      <c r="AEO79" s="500"/>
      <c r="AEP79" s="500"/>
      <c r="AEQ79" s="500"/>
      <c r="AER79" s="500"/>
      <c r="AES79" s="500"/>
      <c r="AET79" s="500"/>
      <c r="AEU79" s="500"/>
      <c r="AEV79" s="500"/>
      <c r="AEW79" s="500"/>
      <c r="AEX79" s="500"/>
      <c r="AEY79" s="500"/>
      <c r="AEZ79" s="500"/>
      <c r="AFA79" s="500"/>
      <c r="AFB79" s="500"/>
      <c r="AFC79" s="500"/>
      <c r="AFD79" s="500"/>
      <c r="AFE79" s="500"/>
      <c r="AFF79" s="500"/>
      <c r="AFG79" s="500"/>
      <c r="AFH79" s="500"/>
      <c r="AFI79" s="500"/>
      <c r="AFJ79" s="500"/>
      <c r="AFK79" s="500"/>
      <c r="AFL79" s="500"/>
      <c r="AFM79" s="500"/>
      <c r="AFN79" s="500"/>
      <c r="AFO79" s="500"/>
      <c r="AFP79" s="500"/>
      <c r="AFQ79" s="500"/>
      <c r="AFR79" s="500"/>
      <c r="AFS79" s="500"/>
      <c r="AFT79" s="500"/>
      <c r="AFU79" s="500"/>
      <c r="AFV79" s="500"/>
      <c r="AFW79" s="500"/>
      <c r="AFX79" s="500"/>
      <c r="AFY79" s="500"/>
      <c r="AFZ79" s="500"/>
      <c r="AGA79" s="500"/>
      <c r="AGB79" s="500"/>
      <c r="AGC79" s="500"/>
      <c r="AGD79" s="500"/>
      <c r="AGE79" s="500"/>
      <c r="AGF79" s="500"/>
      <c r="AGG79" s="500"/>
      <c r="AGH79" s="500"/>
      <c r="AGI79" s="500"/>
      <c r="AGJ79" s="500"/>
      <c r="AGK79" s="500"/>
      <c r="AGL79" s="500"/>
      <c r="AGM79" s="500"/>
      <c r="AGN79" s="500"/>
      <c r="AGO79" s="500"/>
      <c r="AGP79" s="500"/>
      <c r="AGQ79" s="500"/>
      <c r="AGR79" s="500"/>
      <c r="AGS79" s="500"/>
      <c r="AGT79" s="500"/>
      <c r="AGU79" s="500"/>
      <c r="AGV79" s="500"/>
      <c r="AGW79" s="500"/>
      <c r="AGX79" s="500"/>
      <c r="AGY79" s="500"/>
      <c r="AGZ79" s="500"/>
      <c r="AHA79" s="500"/>
      <c r="AHB79" s="500"/>
      <c r="AHC79" s="500"/>
      <c r="AHD79" s="500"/>
      <c r="AHE79" s="500"/>
      <c r="AHF79" s="500"/>
      <c r="AHG79" s="500"/>
      <c r="AHH79" s="500"/>
    </row>
    <row r="80" spans="1:892" s="485" customFormat="1" ht="31">
      <c r="A80" s="484" t="s">
        <v>965</v>
      </c>
      <c r="B80" s="490" t="s">
        <v>424</v>
      </c>
      <c r="C80" s="533" t="s">
        <v>919</v>
      </c>
      <c r="D80" s="349">
        <v>144</v>
      </c>
      <c r="E80" s="391">
        <v>27.5</v>
      </c>
      <c r="F80" s="395">
        <v>72</v>
      </c>
      <c r="G80" s="400">
        <v>38.5</v>
      </c>
      <c r="H80" s="404">
        <v>32</v>
      </c>
      <c r="I80" s="408">
        <v>33.6</v>
      </c>
      <c r="J80" s="408">
        <v>8.4</v>
      </c>
      <c r="K80" s="413">
        <v>22</v>
      </c>
      <c r="L80" s="418">
        <v>38.5</v>
      </c>
      <c r="M80" s="422">
        <v>24.36</v>
      </c>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492"/>
      <c r="IY80" s="492"/>
      <c r="IZ80" s="492"/>
      <c r="JA80" s="492"/>
      <c r="JB80" s="492"/>
      <c r="JC80" s="492"/>
      <c r="JD80" s="492"/>
      <c r="JE80" s="492"/>
      <c r="JF80" s="492"/>
      <c r="JG80" s="492"/>
      <c r="JH80" s="492"/>
      <c r="JI80" s="492"/>
      <c r="JJ80" s="492"/>
      <c r="JK80" s="492"/>
      <c r="JL80" s="492"/>
      <c r="JM80" s="492"/>
      <c r="JN80" s="492"/>
      <c r="JO80" s="492"/>
      <c r="JP80" s="492"/>
      <c r="JQ80" s="492"/>
      <c r="JR80" s="492"/>
      <c r="JS80" s="492"/>
      <c r="JT80" s="492"/>
      <c r="JU80" s="492"/>
      <c r="JV80" s="492"/>
      <c r="JW80" s="492"/>
      <c r="JX80" s="492"/>
      <c r="JY80" s="492"/>
      <c r="JZ80" s="492"/>
      <c r="KA80" s="492"/>
      <c r="KB80" s="492"/>
      <c r="KC80" s="492"/>
      <c r="KD80" s="492"/>
      <c r="KE80" s="492"/>
      <c r="KF80" s="492"/>
      <c r="KG80" s="492"/>
      <c r="KH80" s="492"/>
      <c r="KI80" s="492"/>
      <c r="KJ80" s="492"/>
      <c r="KK80" s="492"/>
      <c r="KL80" s="492"/>
      <c r="KM80" s="492"/>
      <c r="KN80" s="492"/>
      <c r="KO80" s="492"/>
      <c r="KP80" s="492"/>
      <c r="KQ80" s="492"/>
      <c r="KR80" s="492"/>
      <c r="KS80" s="492"/>
      <c r="KT80" s="492"/>
      <c r="KU80" s="492"/>
      <c r="KV80" s="492"/>
      <c r="KW80" s="492"/>
      <c r="KX80" s="492"/>
      <c r="KY80" s="492"/>
      <c r="KZ80" s="492"/>
      <c r="LA80" s="492"/>
      <c r="LB80" s="492"/>
      <c r="LC80" s="492"/>
      <c r="LD80" s="492"/>
      <c r="LE80" s="492"/>
      <c r="LF80" s="492"/>
      <c r="LG80" s="492"/>
      <c r="LH80" s="492"/>
      <c r="LI80" s="492"/>
      <c r="LJ80" s="492"/>
      <c r="LK80" s="492"/>
      <c r="LL80" s="492"/>
      <c r="LM80" s="492"/>
      <c r="LN80" s="492"/>
      <c r="LO80" s="492"/>
      <c r="LP80" s="492"/>
      <c r="LQ80" s="492"/>
      <c r="LR80" s="492"/>
      <c r="LS80" s="492"/>
      <c r="LT80" s="492"/>
      <c r="LU80" s="492"/>
      <c r="LV80" s="492"/>
      <c r="LW80" s="492"/>
      <c r="LX80" s="492"/>
      <c r="LY80" s="492"/>
      <c r="LZ80" s="492"/>
      <c r="MA80" s="492"/>
      <c r="MB80" s="492"/>
      <c r="MC80" s="492"/>
      <c r="MD80" s="492"/>
      <c r="ME80" s="492"/>
      <c r="MF80" s="492"/>
      <c r="MG80" s="492"/>
      <c r="MH80" s="492"/>
      <c r="MI80" s="492"/>
      <c r="MJ80" s="492"/>
      <c r="MK80" s="492"/>
      <c r="ML80" s="492"/>
      <c r="MM80" s="492"/>
      <c r="MN80" s="492"/>
      <c r="MO80" s="492"/>
      <c r="MP80" s="492"/>
      <c r="MQ80" s="492"/>
      <c r="MR80" s="492"/>
      <c r="MS80" s="492"/>
      <c r="MT80" s="492"/>
      <c r="MU80" s="492"/>
      <c r="MV80" s="492"/>
      <c r="MW80" s="492"/>
      <c r="MX80" s="492"/>
      <c r="MY80" s="492"/>
      <c r="MZ80" s="492"/>
      <c r="NA80" s="492"/>
      <c r="NB80" s="492"/>
      <c r="NC80" s="492"/>
      <c r="ND80" s="492"/>
      <c r="NE80" s="492"/>
      <c r="NF80" s="492"/>
      <c r="NG80" s="492"/>
      <c r="NH80" s="492"/>
      <c r="NI80" s="492"/>
      <c r="NJ80" s="492"/>
      <c r="NK80" s="492"/>
      <c r="NL80" s="492"/>
      <c r="NM80" s="492"/>
      <c r="NN80" s="492"/>
      <c r="NO80" s="492"/>
      <c r="NP80" s="492"/>
      <c r="NQ80" s="492"/>
      <c r="NR80" s="492"/>
      <c r="NS80" s="492"/>
      <c r="NT80" s="492"/>
      <c r="NU80" s="492"/>
      <c r="NV80" s="492"/>
      <c r="NW80" s="492"/>
      <c r="NX80" s="492"/>
      <c r="NY80" s="492"/>
      <c r="NZ80" s="492"/>
      <c r="OA80" s="492"/>
      <c r="OB80" s="492"/>
      <c r="OC80" s="492"/>
      <c r="OD80" s="492"/>
      <c r="OE80" s="492"/>
      <c r="OF80" s="492"/>
      <c r="OG80" s="492"/>
      <c r="OH80" s="492"/>
      <c r="OI80" s="492"/>
      <c r="OJ80" s="492"/>
      <c r="OK80" s="492"/>
      <c r="OL80" s="492"/>
      <c r="OM80" s="492"/>
      <c r="ON80" s="492"/>
      <c r="OO80" s="492"/>
      <c r="OP80" s="492"/>
      <c r="OQ80" s="492"/>
      <c r="OR80" s="492"/>
      <c r="OS80" s="492"/>
      <c r="OT80" s="492"/>
      <c r="OU80" s="492"/>
      <c r="OV80" s="492"/>
      <c r="OW80" s="492"/>
      <c r="OX80" s="492"/>
      <c r="OY80" s="492"/>
      <c r="OZ80" s="492"/>
      <c r="PA80" s="492"/>
      <c r="PB80" s="492"/>
      <c r="PC80" s="492"/>
      <c r="PD80" s="492"/>
      <c r="PE80" s="492"/>
      <c r="PF80" s="492"/>
      <c r="PG80" s="492"/>
      <c r="PH80" s="492"/>
      <c r="PI80" s="492"/>
      <c r="PJ80" s="492"/>
      <c r="PK80" s="492"/>
      <c r="PL80" s="492"/>
      <c r="PM80" s="492"/>
      <c r="PN80" s="492"/>
      <c r="PO80" s="492"/>
      <c r="PP80" s="492"/>
      <c r="PQ80" s="492"/>
      <c r="PR80" s="492"/>
      <c r="PS80" s="492"/>
      <c r="PT80" s="492"/>
      <c r="PU80" s="492"/>
      <c r="PV80" s="492"/>
      <c r="PW80" s="492"/>
      <c r="PX80" s="492"/>
      <c r="PY80" s="492"/>
      <c r="PZ80" s="492"/>
      <c r="QA80" s="492"/>
      <c r="QB80" s="492"/>
      <c r="QC80" s="492"/>
      <c r="QD80" s="492"/>
      <c r="QE80" s="492"/>
      <c r="QF80" s="492"/>
      <c r="QG80" s="492"/>
      <c r="QH80" s="492"/>
      <c r="QI80" s="492"/>
      <c r="QJ80" s="492"/>
      <c r="QK80" s="492"/>
      <c r="QL80" s="492"/>
      <c r="QM80" s="492"/>
      <c r="QN80" s="492"/>
      <c r="QO80" s="492"/>
      <c r="QP80" s="492"/>
      <c r="QQ80" s="492"/>
      <c r="QR80" s="492"/>
      <c r="QS80" s="492"/>
      <c r="QT80" s="492"/>
      <c r="QU80" s="492"/>
      <c r="QV80" s="492"/>
      <c r="QW80" s="492"/>
      <c r="QX80" s="492"/>
      <c r="QY80" s="492"/>
      <c r="QZ80" s="492"/>
      <c r="RA80" s="492"/>
      <c r="RB80" s="492"/>
      <c r="RC80" s="492"/>
      <c r="RD80" s="492"/>
      <c r="RE80" s="492"/>
      <c r="RF80" s="492"/>
      <c r="RG80" s="492"/>
      <c r="RH80" s="492"/>
      <c r="RI80" s="492"/>
      <c r="RJ80" s="492"/>
      <c r="RK80" s="492"/>
      <c r="RL80" s="492"/>
      <c r="RM80" s="492"/>
      <c r="RN80" s="492"/>
      <c r="RO80" s="492"/>
      <c r="RP80" s="492"/>
      <c r="RQ80" s="492"/>
      <c r="RR80" s="492"/>
      <c r="RS80" s="492"/>
      <c r="RT80" s="492"/>
      <c r="RU80" s="492"/>
      <c r="RV80" s="492"/>
      <c r="RW80" s="492"/>
      <c r="RX80" s="492"/>
      <c r="RY80" s="492"/>
      <c r="RZ80" s="492"/>
      <c r="SA80" s="492"/>
      <c r="SB80" s="492"/>
      <c r="SC80" s="492"/>
      <c r="SD80" s="492"/>
      <c r="SE80" s="492"/>
      <c r="SF80" s="492"/>
      <c r="SG80" s="492"/>
      <c r="SH80" s="492"/>
      <c r="SI80" s="492"/>
      <c r="SJ80" s="492"/>
      <c r="SK80" s="492"/>
      <c r="SL80" s="492"/>
      <c r="SM80" s="492"/>
      <c r="SN80" s="492"/>
      <c r="SO80" s="492"/>
      <c r="SP80" s="492"/>
      <c r="SQ80" s="492"/>
      <c r="SR80" s="492"/>
      <c r="SS80" s="492"/>
      <c r="ST80" s="492"/>
      <c r="SU80" s="492"/>
      <c r="SV80" s="492"/>
      <c r="SW80" s="492"/>
      <c r="SX80" s="492"/>
      <c r="SY80" s="492"/>
      <c r="SZ80" s="492"/>
      <c r="TA80" s="492"/>
      <c r="TB80" s="492"/>
      <c r="TC80" s="492"/>
      <c r="TD80" s="492"/>
      <c r="TE80" s="492"/>
      <c r="TF80" s="492"/>
      <c r="TG80" s="492"/>
      <c r="TH80" s="492"/>
      <c r="TI80" s="492"/>
      <c r="TJ80" s="492"/>
      <c r="TK80" s="492"/>
      <c r="TL80" s="492"/>
      <c r="TM80" s="492"/>
      <c r="TN80" s="492"/>
      <c r="TO80" s="492"/>
      <c r="TP80" s="492"/>
      <c r="TQ80" s="492"/>
      <c r="TR80" s="492"/>
      <c r="TS80" s="492"/>
      <c r="TT80" s="492"/>
      <c r="TU80" s="492"/>
      <c r="TV80" s="492"/>
      <c r="TW80" s="492"/>
      <c r="TX80" s="492"/>
      <c r="TY80" s="492"/>
      <c r="TZ80" s="492"/>
      <c r="UA80" s="492"/>
      <c r="UB80" s="492"/>
      <c r="UC80" s="492"/>
      <c r="UD80" s="492"/>
      <c r="UE80" s="492"/>
      <c r="UF80" s="492"/>
      <c r="UG80" s="492"/>
      <c r="UH80" s="492"/>
      <c r="UI80" s="492"/>
      <c r="UJ80" s="492"/>
      <c r="UK80" s="492"/>
      <c r="UL80" s="492"/>
      <c r="UM80" s="492"/>
      <c r="UN80" s="492"/>
      <c r="UO80" s="492"/>
      <c r="UP80" s="492"/>
      <c r="UQ80" s="492"/>
      <c r="UR80" s="492"/>
      <c r="US80" s="492"/>
      <c r="UT80" s="492"/>
      <c r="UU80" s="492"/>
      <c r="UV80" s="492"/>
      <c r="UW80" s="492"/>
      <c r="UX80" s="492"/>
      <c r="UY80" s="492"/>
      <c r="UZ80" s="492"/>
      <c r="VA80" s="492"/>
      <c r="VB80" s="492"/>
      <c r="VC80" s="492"/>
      <c r="VD80" s="492"/>
      <c r="VE80" s="492"/>
      <c r="VF80" s="492"/>
      <c r="VG80" s="492"/>
      <c r="VH80" s="492"/>
      <c r="VI80" s="492"/>
      <c r="VJ80" s="492"/>
      <c r="VK80" s="492"/>
      <c r="VL80" s="492"/>
      <c r="VM80" s="492"/>
      <c r="VN80" s="492"/>
      <c r="VO80" s="492"/>
      <c r="VP80" s="492"/>
      <c r="VQ80" s="492"/>
      <c r="VR80" s="492"/>
      <c r="VS80" s="492"/>
      <c r="VT80" s="492"/>
      <c r="VU80" s="492"/>
      <c r="VV80" s="492"/>
      <c r="VW80" s="492"/>
      <c r="VX80" s="492"/>
      <c r="VY80" s="492"/>
      <c r="VZ80" s="492"/>
      <c r="WA80" s="492"/>
      <c r="WB80" s="492"/>
      <c r="WC80" s="492"/>
      <c r="WD80" s="492"/>
      <c r="WE80" s="492"/>
      <c r="WF80" s="492"/>
      <c r="WG80" s="492"/>
      <c r="WH80" s="492"/>
      <c r="WI80" s="492"/>
      <c r="WJ80" s="492"/>
      <c r="WK80" s="492"/>
      <c r="WL80" s="492"/>
      <c r="WM80" s="492"/>
      <c r="WN80" s="492"/>
      <c r="WO80" s="492"/>
      <c r="WP80" s="492"/>
      <c r="WQ80" s="492"/>
      <c r="WR80" s="492"/>
      <c r="WS80" s="492"/>
      <c r="WT80" s="492"/>
      <c r="WU80" s="492"/>
      <c r="WV80" s="492"/>
      <c r="WW80" s="492"/>
      <c r="WX80" s="492"/>
      <c r="WY80" s="492"/>
      <c r="WZ80" s="492"/>
      <c r="XA80" s="492"/>
      <c r="XB80" s="492"/>
      <c r="XC80" s="492"/>
      <c r="XD80" s="492"/>
      <c r="XE80" s="492"/>
      <c r="XF80" s="492"/>
      <c r="XG80" s="492"/>
      <c r="XH80" s="492"/>
      <c r="XI80" s="492"/>
      <c r="XJ80" s="492"/>
      <c r="XK80" s="492"/>
      <c r="XL80" s="492"/>
      <c r="XM80" s="492"/>
      <c r="XN80" s="492"/>
      <c r="XO80" s="492"/>
      <c r="XP80" s="492"/>
      <c r="XQ80" s="492"/>
      <c r="XR80" s="492"/>
      <c r="XS80" s="492"/>
      <c r="XT80" s="492"/>
      <c r="XU80" s="492"/>
      <c r="XV80" s="492"/>
      <c r="XW80" s="492"/>
      <c r="XX80" s="492"/>
      <c r="XY80" s="492"/>
      <c r="XZ80" s="492"/>
      <c r="YA80" s="492"/>
      <c r="YB80" s="492"/>
      <c r="YC80" s="492"/>
      <c r="YD80" s="492"/>
      <c r="YE80" s="492"/>
      <c r="YF80" s="492"/>
      <c r="YG80" s="492"/>
      <c r="YH80" s="492"/>
      <c r="YI80" s="492"/>
      <c r="YJ80" s="492"/>
      <c r="YK80" s="492"/>
      <c r="YL80" s="492"/>
      <c r="YM80" s="492"/>
      <c r="YN80" s="492"/>
      <c r="YO80" s="492"/>
      <c r="YP80" s="492"/>
      <c r="YQ80" s="492"/>
      <c r="YR80" s="492"/>
      <c r="YS80" s="492"/>
      <c r="YT80" s="492"/>
      <c r="YU80" s="492"/>
      <c r="YV80" s="492"/>
      <c r="YW80" s="492"/>
      <c r="YX80" s="492"/>
      <c r="YY80" s="492"/>
      <c r="YZ80" s="492"/>
      <c r="ZA80" s="492"/>
      <c r="ZB80" s="492"/>
      <c r="ZC80" s="492"/>
      <c r="ZD80" s="492"/>
      <c r="ZE80" s="492"/>
      <c r="ZF80" s="492"/>
      <c r="ZG80" s="492"/>
      <c r="ZH80" s="492"/>
      <c r="ZI80" s="492"/>
      <c r="ZJ80" s="492"/>
      <c r="ZK80" s="492"/>
      <c r="ZL80" s="492"/>
      <c r="ZM80" s="492"/>
      <c r="ZN80" s="492"/>
      <c r="ZO80" s="492"/>
      <c r="ZP80" s="492"/>
      <c r="ZQ80" s="492"/>
      <c r="ZR80" s="492"/>
      <c r="ZS80" s="492"/>
      <c r="ZT80" s="492"/>
      <c r="ZU80" s="492"/>
      <c r="ZV80" s="492"/>
      <c r="ZW80" s="492"/>
      <c r="ZX80" s="492"/>
      <c r="ZY80" s="492"/>
      <c r="ZZ80" s="492"/>
      <c r="AAA80" s="492"/>
      <c r="AAB80" s="492"/>
      <c r="AAC80" s="492"/>
      <c r="AAD80" s="492"/>
      <c r="AAE80" s="492"/>
      <c r="AAF80" s="492"/>
      <c r="AAG80" s="492"/>
      <c r="AAH80" s="492"/>
      <c r="AAI80" s="492"/>
      <c r="AAJ80" s="492"/>
      <c r="AAK80" s="492"/>
      <c r="AAL80" s="492"/>
      <c r="AAM80" s="492"/>
      <c r="AAN80" s="492"/>
      <c r="AAO80" s="492"/>
      <c r="AAP80" s="492"/>
      <c r="AAQ80" s="492"/>
      <c r="AAR80" s="492"/>
      <c r="AAS80" s="492"/>
      <c r="AAT80" s="492"/>
      <c r="AAU80" s="492"/>
      <c r="AAV80" s="492"/>
      <c r="AAW80" s="492"/>
      <c r="AAX80" s="492"/>
      <c r="AAY80" s="492"/>
      <c r="AAZ80" s="492"/>
      <c r="ABA80" s="492"/>
      <c r="ABB80" s="492"/>
      <c r="ABC80" s="492"/>
      <c r="ABD80" s="492"/>
      <c r="ABE80" s="492"/>
      <c r="ABF80" s="492"/>
      <c r="ABG80" s="492"/>
      <c r="ABH80" s="492"/>
      <c r="ABI80" s="492"/>
      <c r="ABJ80" s="492"/>
      <c r="ABK80" s="492"/>
      <c r="ABL80" s="492"/>
      <c r="ABM80" s="492"/>
      <c r="ABN80" s="492"/>
      <c r="ABO80" s="492"/>
      <c r="ABP80" s="492"/>
      <c r="ABQ80" s="492"/>
      <c r="ABR80" s="492"/>
      <c r="ABS80" s="492"/>
      <c r="ABT80" s="492"/>
      <c r="ABU80" s="492"/>
      <c r="ABV80" s="492"/>
      <c r="ABW80" s="492"/>
      <c r="ABX80" s="492"/>
      <c r="ABY80" s="492"/>
      <c r="ABZ80" s="492"/>
      <c r="ACA80" s="492"/>
      <c r="ACB80" s="492"/>
      <c r="ACC80" s="492"/>
      <c r="ACD80" s="492"/>
      <c r="ACE80" s="492"/>
      <c r="ACF80" s="492"/>
      <c r="ACG80" s="492"/>
      <c r="ACH80" s="492"/>
      <c r="ACI80" s="492"/>
      <c r="ACJ80" s="492"/>
      <c r="ACK80" s="492"/>
      <c r="ACL80" s="492"/>
      <c r="ACM80" s="492"/>
      <c r="ACN80" s="492"/>
      <c r="ACO80" s="492"/>
      <c r="ACP80" s="492"/>
      <c r="ACQ80" s="492"/>
      <c r="ACR80" s="492"/>
      <c r="ACS80" s="492"/>
      <c r="ACT80" s="492"/>
      <c r="ACU80" s="492"/>
      <c r="ACV80" s="492"/>
      <c r="ACW80" s="492"/>
      <c r="ACX80" s="492"/>
      <c r="ACY80" s="492"/>
      <c r="ACZ80" s="492"/>
      <c r="ADA80" s="492"/>
      <c r="ADB80" s="492"/>
      <c r="ADC80" s="492"/>
      <c r="ADD80" s="492"/>
      <c r="ADE80" s="492"/>
      <c r="ADF80" s="492"/>
      <c r="ADG80" s="492"/>
      <c r="ADH80" s="492"/>
      <c r="ADI80" s="492"/>
      <c r="ADJ80" s="492"/>
      <c r="ADK80" s="492"/>
      <c r="ADL80" s="492"/>
      <c r="ADM80" s="492"/>
      <c r="ADN80" s="492"/>
      <c r="ADO80" s="492"/>
      <c r="ADP80" s="492"/>
      <c r="ADQ80" s="492"/>
      <c r="ADR80" s="492"/>
      <c r="ADS80" s="492"/>
      <c r="ADT80" s="492"/>
      <c r="ADU80" s="492"/>
      <c r="ADV80" s="492"/>
      <c r="ADW80" s="492"/>
      <c r="ADX80" s="492"/>
      <c r="ADY80" s="492"/>
      <c r="ADZ80" s="492"/>
      <c r="AEA80" s="492"/>
      <c r="AEB80" s="492"/>
      <c r="AEC80" s="492"/>
      <c r="AED80" s="492"/>
      <c r="AEE80" s="492"/>
      <c r="AEF80" s="492"/>
      <c r="AEG80" s="492"/>
      <c r="AEH80" s="492"/>
      <c r="AEI80" s="492"/>
      <c r="AEJ80" s="492"/>
      <c r="AEK80" s="492"/>
      <c r="AEL80" s="492"/>
      <c r="AEM80" s="492"/>
      <c r="AEN80" s="492"/>
      <c r="AEO80" s="492"/>
      <c r="AEP80" s="492"/>
      <c r="AEQ80" s="492"/>
      <c r="AER80" s="492"/>
      <c r="AES80" s="492"/>
      <c r="AET80" s="492"/>
      <c r="AEU80" s="492"/>
      <c r="AEV80" s="492"/>
      <c r="AEW80" s="492"/>
      <c r="AEX80" s="492"/>
      <c r="AEY80" s="492"/>
      <c r="AEZ80" s="492"/>
      <c r="AFA80" s="492"/>
      <c r="AFB80" s="492"/>
      <c r="AFC80" s="492"/>
      <c r="AFD80" s="492"/>
      <c r="AFE80" s="492"/>
      <c r="AFF80" s="492"/>
      <c r="AFG80" s="492"/>
      <c r="AFH80" s="492"/>
      <c r="AFI80" s="492"/>
      <c r="AFJ80" s="492"/>
      <c r="AFK80" s="492"/>
      <c r="AFL80" s="492"/>
      <c r="AFM80" s="492"/>
      <c r="AFN80" s="492"/>
      <c r="AFO80" s="492"/>
      <c r="AFP80" s="492"/>
      <c r="AFQ80" s="492"/>
      <c r="AFR80" s="492"/>
      <c r="AFS80" s="492"/>
      <c r="AFT80" s="492"/>
      <c r="AFU80" s="492"/>
      <c r="AFV80" s="492"/>
      <c r="AFW80" s="492"/>
      <c r="AFX80" s="492"/>
      <c r="AFY80" s="492"/>
      <c r="AFZ80" s="492"/>
      <c r="AGA80" s="492"/>
      <c r="AGB80" s="492"/>
      <c r="AGC80" s="492"/>
      <c r="AGD80" s="492"/>
      <c r="AGE80" s="492"/>
      <c r="AGF80" s="492"/>
      <c r="AGG80" s="492"/>
      <c r="AGH80" s="492"/>
      <c r="AGI80" s="492"/>
      <c r="AGJ80" s="492"/>
      <c r="AGK80" s="492"/>
      <c r="AGL80" s="492"/>
      <c r="AGM80" s="492"/>
      <c r="AGN80" s="492"/>
      <c r="AGO80" s="492"/>
      <c r="AGP80" s="492"/>
      <c r="AGQ80" s="492"/>
      <c r="AGR80" s="492"/>
      <c r="AGS80" s="492"/>
      <c r="AGT80" s="492"/>
      <c r="AGU80" s="492"/>
      <c r="AGV80" s="492"/>
      <c r="AGW80" s="492"/>
      <c r="AGX80" s="492"/>
      <c r="AGY80" s="492"/>
      <c r="AGZ80" s="492"/>
      <c r="AHA80" s="492"/>
      <c r="AHB80" s="492"/>
      <c r="AHC80" s="492"/>
      <c r="AHD80" s="492"/>
      <c r="AHE80" s="492"/>
      <c r="AHF80" s="492"/>
      <c r="AHG80" s="492"/>
      <c r="AHH80" s="492"/>
    </row>
    <row r="81" spans="1:892" s="497" customFormat="1" ht="31" hidden="1">
      <c r="A81" s="493"/>
      <c r="B81" s="494"/>
      <c r="C81" s="534"/>
      <c r="D81" s="734"/>
      <c r="E81" s="734"/>
      <c r="F81" s="734"/>
      <c r="G81" s="734"/>
      <c r="H81" s="734"/>
      <c r="I81" s="734"/>
      <c r="J81" s="734"/>
      <c r="K81" s="734"/>
      <c r="L81" s="734"/>
      <c r="M81" s="734"/>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496"/>
      <c r="IY81" s="496"/>
      <c r="IZ81" s="496"/>
      <c r="JA81" s="496"/>
      <c r="JB81" s="496"/>
      <c r="JC81" s="496"/>
      <c r="JD81" s="496"/>
      <c r="JE81" s="496"/>
      <c r="JF81" s="496"/>
      <c r="JG81" s="496"/>
      <c r="JH81" s="496"/>
      <c r="JI81" s="496"/>
      <c r="JJ81" s="496"/>
      <c r="JK81" s="496"/>
      <c r="JL81" s="496"/>
      <c r="JM81" s="496"/>
      <c r="JN81" s="496"/>
      <c r="JO81" s="496"/>
      <c r="JP81" s="496"/>
      <c r="JQ81" s="496"/>
      <c r="JR81" s="496"/>
      <c r="JS81" s="496"/>
      <c r="JT81" s="496"/>
      <c r="JU81" s="496"/>
      <c r="JV81" s="496"/>
      <c r="JW81" s="496"/>
      <c r="JX81" s="496"/>
      <c r="JY81" s="496"/>
      <c r="JZ81" s="496"/>
      <c r="KA81" s="496"/>
      <c r="KB81" s="496"/>
      <c r="KC81" s="496"/>
      <c r="KD81" s="496"/>
      <c r="KE81" s="496"/>
      <c r="KF81" s="496"/>
      <c r="KG81" s="496"/>
      <c r="KH81" s="496"/>
      <c r="KI81" s="496"/>
      <c r="KJ81" s="496"/>
      <c r="KK81" s="496"/>
      <c r="KL81" s="496"/>
      <c r="KM81" s="496"/>
      <c r="KN81" s="496"/>
      <c r="KO81" s="496"/>
      <c r="KP81" s="496"/>
      <c r="KQ81" s="496"/>
      <c r="KR81" s="496"/>
      <c r="KS81" s="496"/>
      <c r="KT81" s="496"/>
      <c r="KU81" s="496"/>
      <c r="KV81" s="496"/>
      <c r="KW81" s="496"/>
      <c r="KX81" s="496"/>
      <c r="KY81" s="496"/>
      <c r="KZ81" s="496"/>
      <c r="LA81" s="496"/>
      <c r="LB81" s="496"/>
      <c r="LC81" s="496"/>
      <c r="LD81" s="496"/>
      <c r="LE81" s="496"/>
      <c r="LF81" s="496"/>
      <c r="LG81" s="496"/>
      <c r="LH81" s="496"/>
      <c r="LI81" s="496"/>
      <c r="LJ81" s="496"/>
      <c r="LK81" s="496"/>
      <c r="LL81" s="496"/>
      <c r="LM81" s="496"/>
      <c r="LN81" s="496"/>
      <c r="LO81" s="496"/>
      <c r="LP81" s="496"/>
      <c r="LQ81" s="496"/>
      <c r="LR81" s="496"/>
      <c r="LS81" s="496"/>
      <c r="LT81" s="496"/>
      <c r="LU81" s="496"/>
      <c r="LV81" s="496"/>
      <c r="LW81" s="496"/>
      <c r="LX81" s="496"/>
      <c r="LY81" s="496"/>
      <c r="LZ81" s="496"/>
      <c r="MA81" s="496"/>
      <c r="MB81" s="496"/>
      <c r="MC81" s="496"/>
      <c r="MD81" s="496"/>
      <c r="ME81" s="496"/>
      <c r="MF81" s="496"/>
      <c r="MG81" s="496"/>
      <c r="MH81" s="496"/>
      <c r="MI81" s="496"/>
      <c r="MJ81" s="496"/>
      <c r="MK81" s="496"/>
      <c r="ML81" s="496"/>
      <c r="MM81" s="496"/>
      <c r="MN81" s="496"/>
      <c r="MO81" s="496"/>
      <c r="MP81" s="496"/>
      <c r="MQ81" s="496"/>
      <c r="MR81" s="496"/>
      <c r="MS81" s="496"/>
      <c r="MT81" s="496"/>
      <c r="MU81" s="496"/>
      <c r="MV81" s="496"/>
      <c r="MW81" s="496"/>
      <c r="MX81" s="496"/>
      <c r="MY81" s="496"/>
      <c r="MZ81" s="496"/>
      <c r="NA81" s="496"/>
      <c r="NB81" s="496"/>
      <c r="NC81" s="496"/>
      <c r="ND81" s="496"/>
      <c r="NE81" s="496"/>
      <c r="NF81" s="496"/>
      <c r="NG81" s="496"/>
      <c r="NH81" s="496"/>
      <c r="NI81" s="496"/>
      <c r="NJ81" s="496"/>
      <c r="NK81" s="496"/>
      <c r="NL81" s="496"/>
      <c r="NM81" s="496"/>
      <c r="NN81" s="496"/>
      <c r="NO81" s="496"/>
      <c r="NP81" s="496"/>
      <c r="NQ81" s="496"/>
      <c r="NR81" s="496"/>
      <c r="NS81" s="496"/>
      <c r="NT81" s="496"/>
      <c r="NU81" s="496"/>
      <c r="NV81" s="496"/>
      <c r="NW81" s="496"/>
      <c r="NX81" s="496"/>
      <c r="NY81" s="496"/>
      <c r="NZ81" s="496"/>
      <c r="OA81" s="496"/>
      <c r="OB81" s="496"/>
      <c r="OC81" s="496"/>
      <c r="OD81" s="496"/>
      <c r="OE81" s="496"/>
      <c r="OF81" s="496"/>
      <c r="OG81" s="496"/>
      <c r="OH81" s="496"/>
      <c r="OI81" s="496"/>
      <c r="OJ81" s="496"/>
      <c r="OK81" s="496"/>
      <c r="OL81" s="496"/>
      <c r="OM81" s="496"/>
      <c r="ON81" s="496"/>
      <c r="OO81" s="496"/>
      <c r="OP81" s="496"/>
      <c r="OQ81" s="496"/>
      <c r="OR81" s="496"/>
      <c r="OS81" s="496"/>
      <c r="OT81" s="496"/>
      <c r="OU81" s="496"/>
      <c r="OV81" s="496"/>
      <c r="OW81" s="496"/>
      <c r="OX81" s="496"/>
      <c r="OY81" s="496"/>
      <c r="OZ81" s="496"/>
      <c r="PA81" s="496"/>
      <c r="PB81" s="496"/>
      <c r="PC81" s="496"/>
      <c r="PD81" s="496"/>
      <c r="PE81" s="496"/>
      <c r="PF81" s="496"/>
      <c r="PG81" s="496"/>
      <c r="PH81" s="496"/>
      <c r="PI81" s="496"/>
      <c r="PJ81" s="496"/>
      <c r="PK81" s="496"/>
      <c r="PL81" s="496"/>
      <c r="PM81" s="496"/>
      <c r="PN81" s="496"/>
      <c r="PO81" s="496"/>
      <c r="PP81" s="496"/>
      <c r="PQ81" s="496"/>
      <c r="PR81" s="496"/>
      <c r="PS81" s="496"/>
      <c r="PT81" s="496"/>
      <c r="PU81" s="496"/>
      <c r="PV81" s="496"/>
      <c r="PW81" s="496"/>
      <c r="PX81" s="496"/>
      <c r="PY81" s="496"/>
      <c r="PZ81" s="496"/>
      <c r="QA81" s="496"/>
      <c r="QB81" s="496"/>
      <c r="QC81" s="496"/>
      <c r="QD81" s="496"/>
      <c r="QE81" s="496"/>
      <c r="QF81" s="496"/>
      <c r="QG81" s="496"/>
      <c r="QH81" s="496"/>
      <c r="QI81" s="496"/>
      <c r="QJ81" s="496"/>
      <c r="QK81" s="496"/>
      <c r="QL81" s="496"/>
      <c r="QM81" s="496"/>
      <c r="QN81" s="496"/>
      <c r="QO81" s="496"/>
      <c r="QP81" s="496"/>
      <c r="QQ81" s="496"/>
      <c r="QR81" s="496"/>
      <c r="QS81" s="496"/>
      <c r="QT81" s="496"/>
      <c r="QU81" s="496"/>
      <c r="QV81" s="496"/>
      <c r="QW81" s="496"/>
      <c r="QX81" s="496"/>
      <c r="QY81" s="496"/>
      <c r="QZ81" s="496"/>
      <c r="RA81" s="496"/>
      <c r="RB81" s="496"/>
      <c r="RC81" s="496"/>
      <c r="RD81" s="496"/>
      <c r="RE81" s="496"/>
      <c r="RF81" s="496"/>
      <c r="RG81" s="496"/>
      <c r="RH81" s="496"/>
      <c r="RI81" s="496"/>
      <c r="RJ81" s="496"/>
      <c r="RK81" s="496"/>
      <c r="RL81" s="496"/>
      <c r="RM81" s="496"/>
      <c r="RN81" s="496"/>
      <c r="RO81" s="496"/>
      <c r="RP81" s="496"/>
      <c r="RQ81" s="496"/>
      <c r="RR81" s="496"/>
      <c r="RS81" s="496"/>
      <c r="RT81" s="496"/>
      <c r="RU81" s="496"/>
      <c r="RV81" s="496"/>
      <c r="RW81" s="496"/>
      <c r="RX81" s="496"/>
      <c r="RY81" s="496"/>
      <c r="RZ81" s="496"/>
      <c r="SA81" s="496"/>
      <c r="SB81" s="496"/>
      <c r="SC81" s="496"/>
      <c r="SD81" s="496"/>
      <c r="SE81" s="496"/>
      <c r="SF81" s="496"/>
      <c r="SG81" s="496"/>
      <c r="SH81" s="496"/>
      <c r="SI81" s="496"/>
      <c r="SJ81" s="496"/>
      <c r="SK81" s="496"/>
      <c r="SL81" s="496"/>
      <c r="SM81" s="496"/>
      <c r="SN81" s="496"/>
      <c r="SO81" s="496"/>
      <c r="SP81" s="496"/>
      <c r="SQ81" s="496"/>
      <c r="SR81" s="496"/>
      <c r="SS81" s="496"/>
      <c r="ST81" s="496"/>
      <c r="SU81" s="496"/>
      <c r="SV81" s="496"/>
      <c r="SW81" s="496"/>
      <c r="SX81" s="496"/>
      <c r="SY81" s="496"/>
      <c r="SZ81" s="496"/>
      <c r="TA81" s="496"/>
      <c r="TB81" s="496"/>
      <c r="TC81" s="496"/>
      <c r="TD81" s="496"/>
      <c r="TE81" s="496"/>
      <c r="TF81" s="496"/>
      <c r="TG81" s="496"/>
      <c r="TH81" s="496"/>
      <c r="TI81" s="496"/>
      <c r="TJ81" s="496"/>
      <c r="TK81" s="496"/>
      <c r="TL81" s="496"/>
      <c r="TM81" s="496"/>
      <c r="TN81" s="496"/>
      <c r="TO81" s="496"/>
      <c r="TP81" s="496"/>
      <c r="TQ81" s="496"/>
      <c r="TR81" s="496"/>
      <c r="TS81" s="496"/>
      <c r="TT81" s="496"/>
      <c r="TU81" s="496"/>
      <c r="TV81" s="496"/>
      <c r="TW81" s="496"/>
      <c r="TX81" s="496"/>
      <c r="TY81" s="496"/>
      <c r="TZ81" s="496"/>
      <c r="UA81" s="496"/>
      <c r="UB81" s="496"/>
      <c r="UC81" s="496"/>
      <c r="UD81" s="496"/>
      <c r="UE81" s="496"/>
      <c r="UF81" s="496"/>
      <c r="UG81" s="496"/>
      <c r="UH81" s="496"/>
      <c r="UI81" s="496"/>
      <c r="UJ81" s="496"/>
      <c r="UK81" s="496"/>
      <c r="UL81" s="496"/>
      <c r="UM81" s="496"/>
      <c r="UN81" s="496"/>
      <c r="UO81" s="496"/>
      <c r="UP81" s="496"/>
      <c r="UQ81" s="496"/>
      <c r="UR81" s="496"/>
      <c r="US81" s="496"/>
      <c r="UT81" s="496"/>
      <c r="UU81" s="496"/>
      <c r="UV81" s="496"/>
      <c r="UW81" s="496"/>
      <c r="UX81" s="496"/>
      <c r="UY81" s="496"/>
      <c r="UZ81" s="496"/>
      <c r="VA81" s="496"/>
      <c r="VB81" s="496"/>
      <c r="VC81" s="496"/>
      <c r="VD81" s="496"/>
      <c r="VE81" s="496"/>
      <c r="VF81" s="496"/>
      <c r="VG81" s="496"/>
      <c r="VH81" s="496"/>
      <c r="VI81" s="496"/>
      <c r="VJ81" s="496"/>
      <c r="VK81" s="496"/>
      <c r="VL81" s="496"/>
      <c r="VM81" s="496"/>
      <c r="VN81" s="496"/>
      <c r="VO81" s="496"/>
      <c r="VP81" s="496"/>
      <c r="VQ81" s="496"/>
      <c r="VR81" s="496"/>
      <c r="VS81" s="496"/>
      <c r="VT81" s="496"/>
      <c r="VU81" s="496"/>
      <c r="VV81" s="496"/>
      <c r="VW81" s="496"/>
      <c r="VX81" s="496"/>
      <c r="VY81" s="496"/>
      <c r="VZ81" s="496"/>
      <c r="WA81" s="496"/>
      <c r="WB81" s="496"/>
      <c r="WC81" s="496"/>
      <c r="WD81" s="496"/>
      <c r="WE81" s="496"/>
      <c r="WF81" s="496"/>
      <c r="WG81" s="496"/>
      <c r="WH81" s="496"/>
      <c r="WI81" s="496"/>
      <c r="WJ81" s="496"/>
      <c r="WK81" s="496"/>
      <c r="WL81" s="496"/>
      <c r="WM81" s="496"/>
      <c r="WN81" s="496"/>
      <c r="WO81" s="496"/>
      <c r="WP81" s="496"/>
      <c r="WQ81" s="496"/>
      <c r="WR81" s="496"/>
      <c r="WS81" s="496"/>
      <c r="WT81" s="496"/>
      <c r="WU81" s="496"/>
      <c r="WV81" s="496"/>
      <c r="WW81" s="496"/>
      <c r="WX81" s="496"/>
      <c r="WY81" s="496"/>
      <c r="WZ81" s="496"/>
      <c r="XA81" s="496"/>
      <c r="XB81" s="496"/>
      <c r="XC81" s="496"/>
      <c r="XD81" s="496"/>
      <c r="XE81" s="496"/>
      <c r="XF81" s="496"/>
      <c r="XG81" s="496"/>
      <c r="XH81" s="496"/>
      <c r="XI81" s="496"/>
      <c r="XJ81" s="496"/>
      <c r="XK81" s="496"/>
      <c r="XL81" s="496"/>
      <c r="XM81" s="496"/>
      <c r="XN81" s="496"/>
      <c r="XO81" s="496"/>
      <c r="XP81" s="496"/>
      <c r="XQ81" s="496"/>
      <c r="XR81" s="496"/>
      <c r="XS81" s="496"/>
      <c r="XT81" s="496"/>
      <c r="XU81" s="496"/>
      <c r="XV81" s="496"/>
      <c r="XW81" s="496"/>
      <c r="XX81" s="496"/>
      <c r="XY81" s="496"/>
      <c r="XZ81" s="496"/>
      <c r="YA81" s="496"/>
      <c r="YB81" s="496"/>
      <c r="YC81" s="496"/>
      <c r="YD81" s="496"/>
      <c r="YE81" s="496"/>
      <c r="YF81" s="496"/>
      <c r="YG81" s="496"/>
      <c r="YH81" s="496"/>
      <c r="YI81" s="496"/>
      <c r="YJ81" s="496"/>
      <c r="YK81" s="496"/>
      <c r="YL81" s="496"/>
      <c r="YM81" s="496"/>
      <c r="YN81" s="496"/>
      <c r="YO81" s="496"/>
      <c r="YP81" s="496"/>
      <c r="YQ81" s="496"/>
      <c r="YR81" s="496"/>
      <c r="YS81" s="496"/>
      <c r="YT81" s="496"/>
      <c r="YU81" s="496"/>
      <c r="YV81" s="496"/>
      <c r="YW81" s="496"/>
      <c r="YX81" s="496"/>
      <c r="YY81" s="496"/>
      <c r="YZ81" s="496"/>
      <c r="ZA81" s="496"/>
      <c r="ZB81" s="496"/>
      <c r="ZC81" s="496"/>
      <c r="ZD81" s="496"/>
      <c r="ZE81" s="496"/>
      <c r="ZF81" s="496"/>
      <c r="ZG81" s="496"/>
      <c r="ZH81" s="496"/>
      <c r="ZI81" s="496"/>
      <c r="ZJ81" s="496"/>
      <c r="ZK81" s="496"/>
      <c r="ZL81" s="496"/>
      <c r="ZM81" s="496"/>
      <c r="ZN81" s="496"/>
      <c r="ZO81" s="496"/>
      <c r="ZP81" s="496"/>
      <c r="ZQ81" s="496"/>
      <c r="ZR81" s="496"/>
      <c r="ZS81" s="496"/>
      <c r="ZT81" s="496"/>
      <c r="ZU81" s="496"/>
      <c r="ZV81" s="496"/>
      <c r="ZW81" s="496"/>
      <c r="ZX81" s="496"/>
      <c r="ZY81" s="496"/>
      <c r="ZZ81" s="496"/>
      <c r="AAA81" s="496"/>
      <c r="AAB81" s="496"/>
      <c r="AAC81" s="496"/>
      <c r="AAD81" s="496"/>
      <c r="AAE81" s="496"/>
      <c r="AAF81" s="496"/>
      <c r="AAG81" s="496"/>
      <c r="AAH81" s="496"/>
      <c r="AAI81" s="496"/>
      <c r="AAJ81" s="496"/>
      <c r="AAK81" s="496"/>
      <c r="AAL81" s="496"/>
      <c r="AAM81" s="496"/>
      <c r="AAN81" s="496"/>
      <c r="AAO81" s="496"/>
      <c r="AAP81" s="496"/>
      <c r="AAQ81" s="496"/>
      <c r="AAR81" s="496"/>
      <c r="AAS81" s="496"/>
      <c r="AAT81" s="496"/>
      <c r="AAU81" s="496"/>
      <c r="AAV81" s="496"/>
      <c r="AAW81" s="496"/>
      <c r="AAX81" s="496"/>
      <c r="AAY81" s="496"/>
      <c r="AAZ81" s="496"/>
      <c r="ABA81" s="496"/>
      <c r="ABB81" s="496"/>
      <c r="ABC81" s="496"/>
      <c r="ABD81" s="496"/>
      <c r="ABE81" s="496"/>
      <c r="ABF81" s="496"/>
      <c r="ABG81" s="496"/>
      <c r="ABH81" s="496"/>
      <c r="ABI81" s="496"/>
      <c r="ABJ81" s="496"/>
      <c r="ABK81" s="496"/>
      <c r="ABL81" s="496"/>
      <c r="ABM81" s="496"/>
      <c r="ABN81" s="496"/>
      <c r="ABO81" s="496"/>
      <c r="ABP81" s="496"/>
      <c r="ABQ81" s="496"/>
      <c r="ABR81" s="496"/>
      <c r="ABS81" s="496"/>
      <c r="ABT81" s="496"/>
      <c r="ABU81" s="496"/>
      <c r="ABV81" s="496"/>
      <c r="ABW81" s="496"/>
      <c r="ABX81" s="496"/>
      <c r="ABY81" s="496"/>
      <c r="ABZ81" s="496"/>
      <c r="ACA81" s="496"/>
      <c r="ACB81" s="496"/>
      <c r="ACC81" s="496"/>
      <c r="ACD81" s="496"/>
      <c r="ACE81" s="496"/>
      <c r="ACF81" s="496"/>
      <c r="ACG81" s="496"/>
      <c r="ACH81" s="496"/>
      <c r="ACI81" s="496"/>
      <c r="ACJ81" s="496"/>
      <c r="ACK81" s="496"/>
      <c r="ACL81" s="496"/>
      <c r="ACM81" s="496"/>
      <c r="ACN81" s="496"/>
      <c r="ACO81" s="496"/>
      <c r="ACP81" s="496"/>
      <c r="ACQ81" s="496"/>
      <c r="ACR81" s="496"/>
      <c r="ACS81" s="496"/>
      <c r="ACT81" s="496"/>
      <c r="ACU81" s="496"/>
      <c r="ACV81" s="496"/>
      <c r="ACW81" s="496"/>
      <c r="ACX81" s="496"/>
      <c r="ACY81" s="496"/>
      <c r="ACZ81" s="496"/>
      <c r="ADA81" s="496"/>
      <c r="ADB81" s="496"/>
      <c r="ADC81" s="496"/>
      <c r="ADD81" s="496"/>
      <c r="ADE81" s="496"/>
      <c r="ADF81" s="496"/>
      <c r="ADG81" s="496"/>
      <c r="ADH81" s="496"/>
      <c r="ADI81" s="496"/>
      <c r="ADJ81" s="496"/>
      <c r="ADK81" s="496"/>
      <c r="ADL81" s="496"/>
      <c r="ADM81" s="496"/>
      <c r="ADN81" s="496"/>
      <c r="ADO81" s="496"/>
      <c r="ADP81" s="496"/>
      <c r="ADQ81" s="496"/>
      <c r="ADR81" s="496"/>
      <c r="ADS81" s="496"/>
      <c r="ADT81" s="496"/>
      <c r="ADU81" s="496"/>
      <c r="ADV81" s="496"/>
      <c r="ADW81" s="496"/>
      <c r="ADX81" s="496"/>
      <c r="ADY81" s="496"/>
      <c r="ADZ81" s="496"/>
      <c r="AEA81" s="496"/>
      <c r="AEB81" s="496"/>
      <c r="AEC81" s="496"/>
      <c r="AED81" s="496"/>
      <c r="AEE81" s="496"/>
      <c r="AEF81" s="496"/>
      <c r="AEG81" s="496"/>
      <c r="AEH81" s="496"/>
      <c r="AEI81" s="496"/>
      <c r="AEJ81" s="496"/>
      <c r="AEK81" s="496"/>
      <c r="AEL81" s="496"/>
      <c r="AEM81" s="496"/>
      <c r="AEN81" s="496"/>
      <c r="AEO81" s="496"/>
      <c r="AEP81" s="496"/>
      <c r="AEQ81" s="496"/>
      <c r="AER81" s="496"/>
      <c r="AES81" s="496"/>
      <c r="AET81" s="496"/>
      <c r="AEU81" s="496"/>
      <c r="AEV81" s="496"/>
      <c r="AEW81" s="496"/>
      <c r="AEX81" s="496"/>
      <c r="AEY81" s="496"/>
      <c r="AEZ81" s="496"/>
      <c r="AFA81" s="496"/>
      <c r="AFB81" s="496"/>
      <c r="AFC81" s="496"/>
      <c r="AFD81" s="496"/>
      <c r="AFE81" s="496"/>
      <c r="AFF81" s="496"/>
      <c r="AFG81" s="496"/>
      <c r="AFH81" s="496"/>
      <c r="AFI81" s="496"/>
      <c r="AFJ81" s="496"/>
      <c r="AFK81" s="496"/>
      <c r="AFL81" s="496"/>
      <c r="AFM81" s="496"/>
      <c r="AFN81" s="496"/>
      <c r="AFO81" s="496"/>
      <c r="AFP81" s="496"/>
      <c r="AFQ81" s="496"/>
      <c r="AFR81" s="496"/>
      <c r="AFS81" s="496"/>
      <c r="AFT81" s="496"/>
      <c r="AFU81" s="496"/>
      <c r="AFV81" s="496"/>
      <c r="AFW81" s="496"/>
      <c r="AFX81" s="496"/>
      <c r="AFY81" s="496"/>
      <c r="AFZ81" s="496"/>
      <c r="AGA81" s="496"/>
      <c r="AGB81" s="496"/>
      <c r="AGC81" s="496"/>
      <c r="AGD81" s="496"/>
      <c r="AGE81" s="496"/>
      <c r="AGF81" s="496"/>
      <c r="AGG81" s="496"/>
      <c r="AGH81" s="496"/>
      <c r="AGI81" s="496"/>
      <c r="AGJ81" s="496"/>
      <c r="AGK81" s="496"/>
      <c r="AGL81" s="496"/>
      <c r="AGM81" s="496"/>
      <c r="AGN81" s="496"/>
      <c r="AGO81" s="496"/>
      <c r="AGP81" s="496"/>
      <c r="AGQ81" s="496"/>
      <c r="AGR81" s="496"/>
      <c r="AGS81" s="496"/>
      <c r="AGT81" s="496"/>
      <c r="AGU81" s="496"/>
      <c r="AGV81" s="496"/>
      <c r="AGW81" s="496"/>
      <c r="AGX81" s="496"/>
      <c r="AGY81" s="496"/>
      <c r="AGZ81" s="496"/>
      <c r="AHA81" s="496"/>
      <c r="AHB81" s="496"/>
      <c r="AHC81" s="496"/>
      <c r="AHD81" s="496"/>
      <c r="AHE81" s="496"/>
      <c r="AHF81" s="496"/>
      <c r="AHG81" s="496"/>
      <c r="AHH81" s="496"/>
    </row>
    <row r="82" spans="1:892" s="525" customFormat="1" ht="31" hidden="1">
      <c r="A82" s="522"/>
      <c r="B82" s="494"/>
      <c r="C82" s="535"/>
      <c r="D82" s="735"/>
      <c r="E82" s="735"/>
      <c r="F82" s="735"/>
      <c r="G82" s="735"/>
      <c r="H82" s="735"/>
      <c r="I82" s="735"/>
      <c r="J82" s="735"/>
      <c r="K82" s="735"/>
      <c r="L82" s="735"/>
      <c r="M82" s="735"/>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524"/>
      <c r="IY82" s="524"/>
      <c r="IZ82" s="524"/>
      <c r="JA82" s="524"/>
      <c r="JB82" s="524"/>
      <c r="JC82" s="524"/>
      <c r="JD82" s="524"/>
      <c r="JE82" s="524"/>
      <c r="JF82" s="524"/>
      <c r="JG82" s="524"/>
      <c r="JH82" s="524"/>
      <c r="JI82" s="524"/>
      <c r="JJ82" s="524"/>
      <c r="JK82" s="524"/>
      <c r="JL82" s="524"/>
      <c r="JM82" s="524"/>
      <c r="JN82" s="524"/>
      <c r="JO82" s="524"/>
      <c r="JP82" s="524"/>
      <c r="JQ82" s="524"/>
      <c r="JR82" s="524"/>
      <c r="JS82" s="524"/>
      <c r="JT82" s="524"/>
      <c r="JU82" s="524"/>
      <c r="JV82" s="524"/>
      <c r="JW82" s="524"/>
      <c r="JX82" s="524"/>
      <c r="JY82" s="524"/>
      <c r="JZ82" s="524"/>
      <c r="KA82" s="524"/>
      <c r="KB82" s="524"/>
      <c r="KC82" s="524"/>
      <c r="KD82" s="524"/>
      <c r="KE82" s="524"/>
      <c r="KF82" s="524"/>
      <c r="KG82" s="524"/>
      <c r="KH82" s="524"/>
      <c r="KI82" s="524"/>
      <c r="KJ82" s="524"/>
      <c r="KK82" s="524"/>
      <c r="KL82" s="524"/>
      <c r="KM82" s="524"/>
      <c r="KN82" s="524"/>
      <c r="KO82" s="524"/>
      <c r="KP82" s="524"/>
      <c r="KQ82" s="524"/>
      <c r="KR82" s="524"/>
      <c r="KS82" s="524"/>
      <c r="KT82" s="524"/>
      <c r="KU82" s="524"/>
      <c r="KV82" s="524"/>
      <c r="KW82" s="524"/>
      <c r="KX82" s="524"/>
      <c r="KY82" s="524"/>
      <c r="KZ82" s="524"/>
      <c r="LA82" s="524"/>
      <c r="LB82" s="524"/>
      <c r="LC82" s="524"/>
      <c r="LD82" s="524"/>
      <c r="LE82" s="524"/>
      <c r="LF82" s="524"/>
      <c r="LG82" s="524"/>
      <c r="LH82" s="524"/>
      <c r="LI82" s="524"/>
      <c r="LJ82" s="524"/>
      <c r="LK82" s="524"/>
      <c r="LL82" s="524"/>
      <c r="LM82" s="524"/>
      <c r="LN82" s="524"/>
      <c r="LO82" s="524"/>
      <c r="LP82" s="524"/>
      <c r="LQ82" s="524"/>
      <c r="LR82" s="524"/>
      <c r="LS82" s="524"/>
      <c r="LT82" s="524"/>
      <c r="LU82" s="524"/>
      <c r="LV82" s="524"/>
      <c r="LW82" s="524"/>
      <c r="LX82" s="524"/>
      <c r="LY82" s="524"/>
      <c r="LZ82" s="524"/>
      <c r="MA82" s="524"/>
      <c r="MB82" s="524"/>
      <c r="MC82" s="524"/>
      <c r="MD82" s="524"/>
      <c r="ME82" s="524"/>
      <c r="MF82" s="524"/>
      <c r="MG82" s="524"/>
      <c r="MH82" s="524"/>
      <c r="MI82" s="524"/>
      <c r="MJ82" s="524"/>
      <c r="MK82" s="524"/>
      <c r="ML82" s="524"/>
      <c r="MM82" s="524"/>
      <c r="MN82" s="524"/>
      <c r="MO82" s="524"/>
      <c r="MP82" s="524"/>
      <c r="MQ82" s="524"/>
      <c r="MR82" s="524"/>
      <c r="MS82" s="524"/>
      <c r="MT82" s="524"/>
      <c r="MU82" s="524"/>
      <c r="MV82" s="524"/>
      <c r="MW82" s="524"/>
      <c r="MX82" s="524"/>
      <c r="MY82" s="524"/>
      <c r="MZ82" s="524"/>
      <c r="NA82" s="524"/>
      <c r="NB82" s="524"/>
      <c r="NC82" s="524"/>
      <c r="ND82" s="524"/>
      <c r="NE82" s="524"/>
      <c r="NF82" s="524"/>
      <c r="NG82" s="524"/>
      <c r="NH82" s="524"/>
      <c r="NI82" s="524"/>
      <c r="NJ82" s="524"/>
      <c r="NK82" s="524"/>
      <c r="NL82" s="524"/>
      <c r="NM82" s="524"/>
      <c r="NN82" s="524"/>
      <c r="NO82" s="524"/>
      <c r="NP82" s="524"/>
      <c r="NQ82" s="524"/>
      <c r="NR82" s="524"/>
      <c r="NS82" s="524"/>
      <c r="NT82" s="524"/>
      <c r="NU82" s="524"/>
      <c r="NV82" s="524"/>
      <c r="NW82" s="524"/>
      <c r="NX82" s="524"/>
      <c r="NY82" s="524"/>
      <c r="NZ82" s="524"/>
      <c r="OA82" s="524"/>
      <c r="OB82" s="524"/>
      <c r="OC82" s="524"/>
      <c r="OD82" s="524"/>
      <c r="OE82" s="524"/>
      <c r="OF82" s="524"/>
      <c r="OG82" s="524"/>
      <c r="OH82" s="524"/>
      <c r="OI82" s="524"/>
      <c r="OJ82" s="524"/>
      <c r="OK82" s="524"/>
      <c r="OL82" s="524"/>
      <c r="OM82" s="524"/>
      <c r="ON82" s="524"/>
      <c r="OO82" s="524"/>
      <c r="OP82" s="524"/>
      <c r="OQ82" s="524"/>
      <c r="OR82" s="524"/>
      <c r="OS82" s="524"/>
      <c r="OT82" s="524"/>
      <c r="OU82" s="524"/>
      <c r="OV82" s="524"/>
      <c r="OW82" s="524"/>
      <c r="OX82" s="524"/>
      <c r="OY82" s="524"/>
      <c r="OZ82" s="524"/>
      <c r="PA82" s="524"/>
      <c r="PB82" s="524"/>
      <c r="PC82" s="524"/>
      <c r="PD82" s="524"/>
      <c r="PE82" s="524"/>
      <c r="PF82" s="524"/>
      <c r="PG82" s="524"/>
      <c r="PH82" s="524"/>
      <c r="PI82" s="524"/>
      <c r="PJ82" s="524"/>
      <c r="PK82" s="524"/>
      <c r="PL82" s="524"/>
      <c r="PM82" s="524"/>
      <c r="PN82" s="524"/>
      <c r="PO82" s="524"/>
      <c r="PP82" s="524"/>
      <c r="PQ82" s="524"/>
      <c r="PR82" s="524"/>
      <c r="PS82" s="524"/>
      <c r="PT82" s="524"/>
      <c r="PU82" s="524"/>
      <c r="PV82" s="524"/>
      <c r="PW82" s="524"/>
      <c r="PX82" s="524"/>
      <c r="PY82" s="524"/>
      <c r="PZ82" s="524"/>
      <c r="QA82" s="524"/>
      <c r="QB82" s="524"/>
      <c r="QC82" s="524"/>
      <c r="QD82" s="524"/>
      <c r="QE82" s="524"/>
      <c r="QF82" s="524"/>
      <c r="QG82" s="524"/>
      <c r="QH82" s="524"/>
      <c r="QI82" s="524"/>
      <c r="QJ82" s="524"/>
      <c r="QK82" s="524"/>
      <c r="QL82" s="524"/>
      <c r="QM82" s="524"/>
      <c r="QN82" s="524"/>
      <c r="QO82" s="524"/>
      <c r="QP82" s="524"/>
      <c r="QQ82" s="524"/>
      <c r="QR82" s="524"/>
      <c r="QS82" s="524"/>
      <c r="QT82" s="524"/>
      <c r="QU82" s="524"/>
      <c r="QV82" s="524"/>
      <c r="QW82" s="524"/>
      <c r="QX82" s="524"/>
      <c r="QY82" s="524"/>
      <c r="QZ82" s="524"/>
      <c r="RA82" s="524"/>
      <c r="RB82" s="524"/>
      <c r="RC82" s="524"/>
      <c r="RD82" s="524"/>
      <c r="RE82" s="524"/>
      <c r="RF82" s="524"/>
      <c r="RG82" s="524"/>
      <c r="RH82" s="524"/>
      <c r="RI82" s="524"/>
      <c r="RJ82" s="524"/>
      <c r="RK82" s="524"/>
      <c r="RL82" s="524"/>
      <c r="RM82" s="524"/>
      <c r="RN82" s="524"/>
      <c r="RO82" s="524"/>
      <c r="RP82" s="524"/>
      <c r="RQ82" s="524"/>
      <c r="RR82" s="524"/>
      <c r="RS82" s="524"/>
      <c r="RT82" s="524"/>
      <c r="RU82" s="524"/>
      <c r="RV82" s="524"/>
      <c r="RW82" s="524"/>
      <c r="RX82" s="524"/>
      <c r="RY82" s="524"/>
      <c r="RZ82" s="524"/>
      <c r="SA82" s="524"/>
      <c r="SB82" s="524"/>
      <c r="SC82" s="524"/>
      <c r="SD82" s="524"/>
      <c r="SE82" s="524"/>
      <c r="SF82" s="524"/>
      <c r="SG82" s="524"/>
      <c r="SH82" s="524"/>
      <c r="SI82" s="524"/>
      <c r="SJ82" s="524"/>
      <c r="SK82" s="524"/>
      <c r="SL82" s="524"/>
      <c r="SM82" s="524"/>
      <c r="SN82" s="524"/>
      <c r="SO82" s="524"/>
      <c r="SP82" s="524"/>
      <c r="SQ82" s="524"/>
      <c r="SR82" s="524"/>
      <c r="SS82" s="524"/>
      <c r="ST82" s="524"/>
      <c r="SU82" s="524"/>
      <c r="SV82" s="524"/>
      <c r="SW82" s="524"/>
      <c r="SX82" s="524"/>
      <c r="SY82" s="524"/>
      <c r="SZ82" s="524"/>
      <c r="TA82" s="524"/>
      <c r="TB82" s="524"/>
      <c r="TC82" s="524"/>
      <c r="TD82" s="524"/>
      <c r="TE82" s="524"/>
      <c r="TF82" s="524"/>
      <c r="TG82" s="524"/>
      <c r="TH82" s="524"/>
      <c r="TI82" s="524"/>
      <c r="TJ82" s="524"/>
      <c r="TK82" s="524"/>
      <c r="TL82" s="524"/>
      <c r="TM82" s="524"/>
      <c r="TN82" s="524"/>
      <c r="TO82" s="524"/>
      <c r="TP82" s="524"/>
      <c r="TQ82" s="524"/>
      <c r="TR82" s="524"/>
      <c r="TS82" s="524"/>
      <c r="TT82" s="524"/>
      <c r="TU82" s="524"/>
      <c r="TV82" s="524"/>
      <c r="TW82" s="524"/>
      <c r="TX82" s="524"/>
      <c r="TY82" s="524"/>
      <c r="TZ82" s="524"/>
      <c r="UA82" s="524"/>
      <c r="UB82" s="524"/>
      <c r="UC82" s="524"/>
      <c r="UD82" s="524"/>
      <c r="UE82" s="524"/>
      <c r="UF82" s="524"/>
      <c r="UG82" s="524"/>
      <c r="UH82" s="524"/>
      <c r="UI82" s="524"/>
      <c r="UJ82" s="524"/>
      <c r="UK82" s="524"/>
      <c r="UL82" s="524"/>
      <c r="UM82" s="524"/>
      <c r="UN82" s="524"/>
      <c r="UO82" s="524"/>
      <c r="UP82" s="524"/>
      <c r="UQ82" s="524"/>
      <c r="UR82" s="524"/>
      <c r="US82" s="524"/>
      <c r="UT82" s="524"/>
      <c r="UU82" s="524"/>
      <c r="UV82" s="524"/>
      <c r="UW82" s="524"/>
      <c r="UX82" s="524"/>
      <c r="UY82" s="524"/>
      <c r="UZ82" s="524"/>
      <c r="VA82" s="524"/>
      <c r="VB82" s="524"/>
      <c r="VC82" s="524"/>
      <c r="VD82" s="524"/>
      <c r="VE82" s="524"/>
      <c r="VF82" s="524"/>
      <c r="VG82" s="524"/>
      <c r="VH82" s="524"/>
      <c r="VI82" s="524"/>
      <c r="VJ82" s="524"/>
      <c r="VK82" s="524"/>
      <c r="VL82" s="524"/>
      <c r="VM82" s="524"/>
      <c r="VN82" s="524"/>
      <c r="VO82" s="524"/>
      <c r="VP82" s="524"/>
      <c r="VQ82" s="524"/>
      <c r="VR82" s="524"/>
      <c r="VS82" s="524"/>
      <c r="VT82" s="524"/>
      <c r="VU82" s="524"/>
      <c r="VV82" s="524"/>
      <c r="VW82" s="524"/>
      <c r="VX82" s="524"/>
      <c r="VY82" s="524"/>
      <c r="VZ82" s="524"/>
      <c r="WA82" s="524"/>
      <c r="WB82" s="524"/>
      <c r="WC82" s="524"/>
      <c r="WD82" s="524"/>
      <c r="WE82" s="524"/>
      <c r="WF82" s="524"/>
      <c r="WG82" s="524"/>
      <c r="WH82" s="524"/>
      <c r="WI82" s="524"/>
      <c r="WJ82" s="524"/>
      <c r="WK82" s="524"/>
      <c r="WL82" s="524"/>
      <c r="WM82" s="524"/>
      <c r="WN82" s="524"/>
      <c r="WO82" s="524"/>
      <c r="WP82" s="524"/>
      <c r="WQ82" s="524"/>
      <c r="WR82" s="524"/>
      <c r="WS82" s="524"/>
      <c r="WT82" s="524"/>
      <c r="WU82" s="524"/>
      <c r="WV82" s="524"/>
      <c r="WW82" s="524"/>
      <c r="WX82" s="524"/>
      <c r="WY82" s="524"/>
      <c r="WZ82" s="524"/>
      <c r="XA82" s="524"/>
      <c r="XB82" s="524"/>
      <c r="XC82" s="524"/>
      <c r="XD82" s="524"/>
      <c r="XE82" s="524"/>
      <c r="XF82" s="524"/>
      <c r="XG82" s="524"/>
      <c r="XH82" s="524"/>
      <c r="XI82" s="524"/>
      <c r="XJ82" s="524"/>
      <c r="XK82" s="524"/>
      <c r="XL82" s="524"/>
      <c r="XM82" s="524"/>
      <c r="XN82" s="524"/>
      <c r="XO82" s="524"/>
      <c r="XP82" s="524"/>
      <c r="XQ82" s="524"/>
      <c r="XR82" s="524"/>
      <c r="XS82" s="524"/>
      <c r="XT82" s="524"/>
      <c r="XU82" s="524"/>
      <c r="XV82" s="524"/>
      <c r="XW82" s="524"/>
      <c r="XX82" s="524"/>
      <c r="XY82" s="524"/>
      <c r="XZ82" s="524"/>
      <c r="YA82" s="524"/>
      <c r="YB82" s="524"/>
      <c r="YC82" s="524"/>
      <c r="YD82" s="524"/>
      <c r="YE82" s="524"/>
      <c r="YF82" s="524"/>
      <c r="YG82" s="524"/>
      <c r="YH82" s="524"/>
      <c r="YI82" s="524"/>
      <c r="YJ82" s="524"/>
      <c r="YK82" s="524"/>
      <c r="YL82" s="524"/>
      <c r="YM82" s="524"/>
      <c r="YN82" s="524"/>
      <c r="YO82" s="524"/>
      <c r="YP82" s="524"/>
      <c r="YQ82" s="524"/>
      <c r="YR82" s="524"/>
      <c r="YS82" s="524"/>
      <c r="YT82" s="524"/>
      <c r="YU82" s="524"/>
      <c r="YV82" s="524"/>
      <c r="YW82" s="524"/>
      <c r="YX82" s="524"/>
      <c r="YY82" s="524"/>
      <c r="YZ82" s="524"/>
      <c r="ZA82" s="524"/>
      <c r="ZB82" s="524"/>
      <c r="ZC82" s="524"/>
      <c r="ZD82" s="524"/>
      <c r="ZE82" s="524"/>
      <c r="ZF82" s="524"/>
      <c r="ZG82" s="524"/>
      <c r="ZH82" s="524"/>
      <c r="ZI82" s="524"/>
      <c r="ZJ82" s="524"/>
      <c r="ZK82" s="524"/>
      <c r="ZL82" s="524"/>
      <c r="ZM82" s="524"/>
      <c r="ZN82" s="524"/>
      <c r="ZO82" s="524"/>
      <c r="ZP82" s="524"/>
      <c r="ZQ82" s="524"/>
      <c r="ZR82" s="524"/>
      <c r="ZS82" s="524"/>
      <c r="ZT82" s="524"/>
      <c r="ZU82" s="524"/>
      <c r="ZV82" s="524"/>
      <c r="ZW82" s="524"/>
      <c r="ZX82" s="524"/>
      <c r="ZY82" s="524"/>
      <c r="ZZ82" s="524"/>
      <c r="AAA82" s="524"/>
      <c r="AAB82" s="524"/>
      <c r="AAC82" s="524"/>
      <c r="AAD82" s="524"/>
      <c r="AAE82" s="524"/>
      <c r="AAF82" s="524"/>
      <c r="AAG82" s="524"/>
      <c r="AAH82" s="524"/>
      <c r="AAI82" s="524"/>
      <c r="AAJ82" s="524"/>
      <c r="AAK82" s="524"/>
      <c r="AAL82" s="524"/>
      <c r="AAM82" s="524"/>
      <c r="AAN82" s="524"/>
      <c r="AAO82" s="524"/>
      <c r="AAP82" s="524"/>
      <c r="AAQ82" s="524"/>
      <c r="AAR82" s="524"/>
      <c r="AAS82" s="524"/>
      <c r="AAT82" s="524"/>
      <c r="AAU82" s="524"/>
      <c r="AAV82" s="524"/>
      <c r="AAW82" s="524"/>
      <c r="AAX82" s="524"/>
      <c r="AAY82" s="524"/>
      <c r="AAZ82" s="524"/>
      <c r="ABA82" s="524"/>
      <c r="ABB82" s="524"/>
      <c r="ABC82" s="524"/>
      <c r="ABD82" s="524"/>
      <c r="ABE82" s="524"/>
      <c r="ABF82" s="524"/>
      <c r="ABG82" s="524"/>
      <c r="ABH82" s="524"/>
      <c r="ABI82" s="524"/>
      <c r="ABJ82" s="524"/>
      <c r="ABK82" s="524"/>
      <c r="ABL82" s="524"/>
      <c r="ABM82" s="524"/>
      <c r="ABN82" s="524"/>
      <c r="ABO82" s="524"/>
      <c r="ABP82" s="524"/>
      <c r="ABQ82" s="524"/>
      <c r="ABR82" s="524"/>
      <c r="ABS82" s="524"/>
      <c r="ABT82" s="524"/>
      <c r="ABU82" s="524"/>
      <c r="ABV82" s="524"/>
      <c r="ABW82" s="524"/>
      <c r="ABX82" s="524"/>
      <c r="ABY82" s="524"/>
      <c r="ABZ82" s="524"/>
      <c r="ACA82" s="524"/>
      <c r="ACB82" s="524"/>
      <c r="ACC82" s="524"/>
      <c r="ACD82" s="524"/>
      <c r="ACE82" s="524"/>
      <c r="ACF82" s="524"/>
      <c r="ACG82" s="524"/>
      <c r="ACH82" s="524"/>
      <c r="ACI82" s="524"/>
      <c r="ACJ82" s="524"/>
      <c r="ACK82" s="524"/>
      <c r="ACL82" s="524"/>
      <c r="ACM82" s="524"/>
      <c r="ACN82" s="524"/>
      <c r="ACO82" s="524"/>
      <c r="ACP82" s="524"/>
      <c r="ACQ82" s="524"/>
      <c r="ACR82" s="524"/>
      <c r="ACS82" s="524"/>
      <c r="ACT82" s="524"/>
      <c r="ACU82" s="524"/>
      <c r="ACV82" s="524"/>
      <c r="ACW82" s="524"/>
      <c r="ACX82" s="524"/>
      <c r="ACY82" s="524"/>
      <c r="ACZ82" s="524"/>
      <c r="ADA82" s="524"/>
      <c r="ADB82" s="524"/>
      <c r="ADC82" s="524"/>
      <c r="ADD82" s="524"/>
      <c r="ADE82" s="524"/>
      <c r="ADF82" s="524"/>
      <c r="ADG82" s="524"/>
      <c r="ADH82" s="524"/>
      <c r="ADI82" s="524"/>
      <c r="ADJ82" s="524"/>
      <c r="ADK82" s="524"/>
      <c r="ADL82" s="524"/>
      <c r="ADM82" s="524"/>
      <c r="ADN82" s="524"/>
      <c r="ADO82" s="524"/>
      <c r="ADP82" s="524"/>
      <c r="ADQ82" s="524"/>
      <c r="ADR82" s="524"/>
      <c r="ADS82" s="524"/>
      <c r="ADT82" s="524"/>
      <c r="ADU82" s="524"/>
      <c r="ADV82" s="524"/>
      <c r="ADW82" s="524"/>
      <c r="ADX82" s="524"/>
      <c r="ADY82" s="524"/>
      <c r="ADZ82" s="524"/>
      <c r="AEA82" s="524"/>
      <c r="AEB82" s="524"/>
      <c r="AEC82" s="524"/>
      <c r="AED82" s="524"/>
      <c r="AEE82" s="524"/>
      <c r="AEF82" s="524"/>
      <c r="AEG82" s="524"/>
      <c r="AEH82" s="524"/>
      <c r="AEI82" s="524"/>
      <c r="AEJ82" s="524"/>
      <c r="AEK82" s="524"/>
      <c r="AEL82" s="524"/>
      <c r="AEM82" s="524"/>
      <c r="AEN82" s="524"/>
      <c r="AEO82" s="524"/>
      <c r="AEP82" s="524"/>
      <c r="AEQ82" s="524"/>
      <c r="AER82" s="524"/>
      <c r="AES82" s="524"/>
      <c r="AET82" s="524"/>
      <c r="AEU82" s="524"/>
      <c r="AEV82" s="524"/>
      <c r="AEW82" s="524"/>
      <c r="AEX82" s="524"/>
      <c r="AEY82" s="524"/>
      <c r="AEZ82" s="524"/>
      <c r="AFA82" s="524"/>
      <c r="AFB82" s="524"/>
      <c r="AFC82" s="524"/>
      <c r="AFD82" s="524"/>
      <c r="AFE82" s="524"/>
      <c r="AFF82" s="524"/>
      <c r="AFG82" s="524"/>
      <c r="AFH82" s="524"/>
      <c r="AFI82" s="524"/>
      <c r="AFJ82" s="524"/>
      <c r="AFK82" s="524"/>
      <c r="AFL82" s="524"/>
      <c r="AFM82" s="524"/>
      <c r="AFN82" s="524"/>
      <c r="AFO82" s="524"/>
      <c r="AFP82" s="524"/>
      <c r="AFQ82" s="524"/>
      <c r="AFR82" s="524"/>
      <c r="AFS82" s="524"/>
      <c r="AFT82" s="524"/>
      <c r="AFU82" s="524"/>
      <c r="AFV82" s="524"/>
      <c r="AFW82" s="524"/>
      <c r="AFX82" s="524"/>
      <c r="AFY82" s="524"/>
      <c r="AFZ82" s="524"/>
      <c r="AGA82" s="524"/>
      <c r="AGB82" s="524"/>
      <c r="AGC82" s="524"/>
      <c r="AGD82" s="524"/>
      <c r="AGE82" s="524"/>
      <c r="AGF82" s="524"/>
      <c r="AGG82" s="524"/>
      <c r="AGH82" s="524"/>
      <c r="AGI82" s="524"/>
      <c r="AGJ82" s="524"/>
      <c r="AGK82" s="524"/>
      <c r="AGL82" s="524"/>
      <c r="AGM82" s="524"/>
      <c r="AGN82" s="524"/>
      <c r="AGO82" s="524"/>
      <c r="AGP82" s="524"/>
      <c r="AGQ82" s="524"/>
      <c r="AGR82" s="524"/>
      <c r="AGS82" s="524"/>
      <c r="AGT82" s="524"/>
      <c r="AGU82" s="524"/>
      <c r="AGV82" s="524"/>
      <c r="AGW82" s="524"/>
      <c r="AGX82" s="524"/>
      <c r="AGY82" s="524"/>
      <c r="AGZ82" s="524"/>
      <c r="AHA82" s="524"/>
      <c r="AHB82" s="524"/>
      <c r="AHC82" s="524"/>
      <c r="AHD82" s="524"/>
      <c r="AHE82" s="524"/>
      <c r="AHF82" s="524"/>
      <c r="AHG82" s="524"/>
      <c r="AHH82" s="524"/>
    </row>
    <row r="83" spans="1:892" s="505" customFormat="1" ht="31" hidden="1">
      <c r="A83" s="502"/>
      <c r="B83" s="494"/>
      <c r="C83" s="536"/>
      <c r="D83" s="736"/>
      <c r="E83" s="736"/>
      <c r="F83" s="736"/>
      <c r="G83" s="736"/>
      <c r="H83" s="736"/>
      <c r="I83" s="736"/>
      <c r="J83" s="736"/>
      <c r="K83" s="736"/>
      <c r="L83" s="736"/>
      <c r="M83" s="736"/>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504"/>
      <c r="IY83" s="504"/>
      <c r="IZ83" s="504"/>
      <c r="JA83" s="504"/>
      <c r="JB83" s="504"/>
      <c r="JC83" s="504"/>
      <c r="JD83" s="504"/>
      <c r="JE83" s="504"/>
      <c r="JF83" s="504"/>
      <c r="JG83" s="504"/>
      <c r="JH83" s="504"/>
      <c r="JI83" s="504"/>
      <c r="JJ83" s="504"/>
      <c r="JK83" s="504"/>
      <c r="JL83" s="504"/>
      <c r="JM83" s="504"/>
      <c r="JN83" s="504"/>
      <c r="JO83" s="504"/>
      <c r="JP83" s="504"/>
      <c r="JQ83" s="504"/>
      <c r="JR83" s="504"/>
      <c r="JS83" s="504"/>
      <c r="JT83" s="504"/>
      <c r="JU83" s="504"/>
      <c r="JV83" s="504"/>
      <c r="JW83" s="504"/>
      <c r="JX83" s="504"/>
      <c r="JY83" s="504"/>
      <c r="JZ83" s="504"/>
      <c r="KA83" s="504"/>
      <c r="KB83" s="504"/>
      <c r="KC83" s="504"/>
      <c r="KD83" s="504"/>
      <c r="KE83" s="504"/>
      <c r="KF83" s="504"/>
      <c r="KG83" s="504"/>
      <c r="KH83" s="504"/>
      <c r="KI83" s="504"/>
      <c r="KJ83" s="504"/>
      <c r="KK83" s="504"/>
      <c r="KL83" s="504"/>
      <c r="KM83" s="504"/>
      <c r="KN83" s="504"/>
      <c r="KO83" s="504"/>
      <c r="KP83" s="504"/>
      <c r="KQ83" s="504"/>
      <c r="KR83" s="504"/>
      <c r="KS83" s="504"/>
      <c r="KT83" s="504"/>
      <c r="KU83" s="504"/>
      <c r="KV83" s="504"/>
      <c r="KW83" s="504"/>
      <c r="KX83" s="504"/>
      <c r="KY83" s="504"/>
      <c r="KZ83" s="504"/>
      <c r="LA83" s="504"/>
      <c r="LB83" s="504"/>
      <c r="LC83" s="504"/>
      <c r="LD83" s="504"/>
      <c r="LE83" s="504"/>
      <c r="LF83" s="504"/>
      <c r="LG83" s="504"/>
      <c r="LH83" s="504"/>
      <c r="LI83" s="504"/>
      <c r="LJ83" s="504"/>
      <c r="LK83" s="504"/>
      <c r="LL83" s="504"/>
      <c r="LM83" s="504"/>
      <c r="LN83" s="504"/>
      <c r="LO83" s="504"/>
      <c r="LP83" s="504"/>
      <c r="LQ83" s="504"/>
      <c r="LR83" s="504"/>
      <c r="LS83" s="504"/>
      <c r="LT83" s="504"/>
      <c r="LU83" s="504"/>
      <c r="LV83" s="504"/>
      <c r="LW83" s="504"/>
      <c r="LX83" s="504"/>
      <c r="LY83" s="504"/>
      <c r="LZ83" s="504"/>
      <c r="MA83" s="504"/>
      <c r="MB83" s="504"/>
      <c r="MC83" s="504"/>
      <c r="MD83" s="504"/>
      <c r="ME83" s="504"/>
      <c r="MF83" s="504"/>
      <c r="MG83" s="504"/>
      <c r="MH83" s="504"/>
      <c r="MI83" s="504"/>
      <c r="MJ83" s="504"/>
      <c r="MK83" s="504"/>
      <c r="ML83" s="504"/>
      <c r="MM83" s="504"/>
      <c r="MN83" s="504"/>
      <c r="MO83" s="504"/>
      <c r="MP83" s="504"/>
      <c r="MQ83" s="504"/>
      <c r="MR83" s="504"/>
      <c r="MS83" s="504"/>
      <c r="MT83" s="504"/>
      <c r="MU83" s="504"/>
      <c r="MV83" s="504"/>
      <c r="MW83" s="504"/>
      <c r="MX83" s="504"/>
      <c r="MY83" s="504"/>
      <c r="MZ83" s="504"/>
      <c r="NA83" s="504"/>
      <c r="NB83" s="504"/>
      <c r="NC83" s="504"/>
      <c r="ND83" s="504"/>
      <c r="NE83" s="504"/>
      <c r="NF83" s="504"/>
      <c r="NG83" s="504"/>
      <c r="NH83" s="504"/>
      <c r="NI83" s="504"/>
      <c r="NJ83" s="504"/>
      <c r="NK83" s="504"/>
      <c r="NL83" s="504"/>
      <c r="NM83" s="504"/>
      <c r="NN83" s="504"/>
      <c r="NO83" s="504"/>
      <c r="NP83" s="504"/>
      <c r="NQ83" s="504"/>
      <c r="NR83" s="504"/>
      <c r="NS83" s="504"/>
      <c r="NT83" s="504"/>
      <c r="NU83" s="504"/>
      <c r="NV83" s="504"/>
      <c r="NW83" s="504"/>
      <c r="NX83" s="504"/>
      <c r="NY83" s="504"/>
      <c r="NZ83" s="504"/>
      <c r="OA83" s="504"/>
      <c r="OB83" s="504"/>
      <c r="OC83" s="504"/>
      <c r="OD83" s="504"/>
      <c r="OE83" s="504"/>
      <c r="OF83" s="504"/>
      <c r="OG83" s="504"/>
      <c r="OH83" s="504"/>
      <c r="OI83" s="504"/>
      <c r="OJ83" s="504"/>
      <c r="OK83" s="504"/>
      <c r="OL83" s="504"/>
      <c r="OM83" s="504"/>
      <c r="ON83" s="504"/>
      <c r="OO83" s="504"/>
      <c r="OP83" s="504"/>
      <c r="OQ83" s="504"/>
      <c r="OR83" s="504"/>
      <c r="OS83" s="504"/>
      <c r="OT83" s="504"/>
      <c r="OU83" s="504"/>
      <c r="OV83" s="504"/>
      <c r="OW83" s="504"/>
      <c r="OX83" s="504"/>
      <c r="OY83" s="504"/>
      <c r="OZ83" s="504"/>
      <c r="PA83" s="504"/>
      <c r="PB83" s="504"/>
      <c r="PC83" s="504"/>
      <c r="PD83" s="504"/>
      <c r="PE83" s="504"/>
      <c r="PF83" s="504"/>
      <c r="PG83" s="504"/>
      <c r="PH83" s="504"/>
      <c r="PI83" s="504"/>
      <c r="PJ83" s="504"/>
      <c r="PK83" s="504"/>
      <c r="PL83" s="504"/>
      <c r="PM83" s="504"/>
      <c r="PN83" s="504"/>
      <c r="PO83" s="504"/>
      <c r="PP83" s="504"/>
      <c r="PQ83" s="504"/>
      <c r="PR83" s="504"/>
      <c r="PS83" s="504"/>
      <c r="PT83" s="504"/>
      <c r="PU83" s="504"/>
      <c r="PV83" s="504"/>
      <c r="PW83" s="504"/>
      <c r="PX83" s="504"/>
      <c r="PY83" s="504"/>
      <c r="PZ83" s="504"/>
      <c r="QA83" s="504"/>
      <c r="QB83" s="504"/>
      <c r="QC83" s="504"/>
      <c r="QD83" s="504"/>
      <c r="QE83" s="504"/>
      <c r="QF83" s="504"/>
      <c r="QG83" s="504"/>
      <c r="QH83" s="504"/>
      <c r="QI83" s="504"/>
      <c r="QJ83" s="504"/>
      <c r="QK83" s="504"/>
      <c r="QL83" s="504"/>
      <c r="QM83" s="504"/>
      <c r="QN83" s="504"/>
      <c r="QO83" s="504"/>
      <c r="QP83" s="504"/>
      <c r="QQ83" s="504"/>
      <c r="QR83" s="504"/>
      <c r="QS83" s="504"/>
      <c r="QT83" s="504"/>
      <c r="QU83" s="504"/>
      <c r="QV83" s="504"/>
      <c r="QW83" s="504"/>
      <c r="QX83" s="504"/>
      <c r="QY83" s="504"/>
      <c r="QZ83" s="504"/>
      <c r="RA83" s="504"/>
      <c r="RB83" s="504"/>
      <c r="RC83" s="504"/>
      <c r="RD83" s="504"/>
      <c r="RE83" s="504"/>
      <c r="RF83" s="504"/>
      <c r="RG83" s="504"/>
      <c r="RH83" s="504"/>
      <c r="RI83" s="504"/>
      <c r="RJ83" s="504"/>
      <c r="RK83" s="504"/>
      <c r="RL83" s="504"/>
      <c r="RM83" s="504"/>
      <c r="RN83" s="504"/>
      <c r="RO83" s="504"/>
      <c r="RP83" s="504"/>
      <c r="RQ83" s="504"/>
      <c r="RR83" s="504"/>
      <c r="RS83" s="504"/>
      <c r="RT83" s="504"/>
      <c r="RU83" s="504"/>
      <c r="RV83" s="504"/>
      <c r="RW83" s="504"/>
      <c r="RX83" s="504"/>
      <c r="RY83" s="504"/>
      <c r="RZ83" s="504"/>
      <c r="SA83" s="504"/>
      <c r="SB83" s="504"/>
      <c r="SC83" s="504"/>
      <c r="SD83" s="504"/>
      <c r="SE83" s="504"/>
      <c r="SF83" s="504"/>
      <c r="SG83" s="504"/>
      <c r="SH83" s="504"/>
      <c r="SI83" s="504"/>
      <c r="SJ83" s="504"/>
      <c r="SK83" s="504"/>
      <c r="SL83" s="504"/>
      <c r="SM83" s="504"/>
      <c r="SN83" s="504"/>
      <c r="SO83" s="504"/>
      <c r="SP83" s="504"/>
      <c r="SQ83" s="504"/>
      <c r="SR83" s="504"/>
      <c r="SS83" s="504"/>
      <c r="ST83" s="504"/>
      <c r="SU83" s="504"/>
      <c r="SV83" s="504"/>
      <c r="SW83" s="504"/>
      <c r="SX83" s="504"/>
      <c r="SY83" s="504"/>
      <c r="SZ83" s="504"/>
      <c r="TA83" s="504"/>
      <c r="TB83" s="504"/>
      <c r="TC83" s="504"/>
      <c r="TD83" s="504"/>
      <c r="TE83" s="504"/>
      <c r="TF83" s="504"/>
      <c r="TG83" s="504"/>
      <c r="TH83" s="504"/>
      <c r="TI83" s="504"/>
      <c r="TJ83" s="504"/>
      <c r="TK83" s="504"/>
      <c r="TL83" s="504"/>
      <c r="TM83" s="504"/>
      <c r="TN83" s="504"/>
      <c r="TO83" s="504"/>
      <c r="TP83" s="504"/>
      <c r="TQ83" s="504"/>
      <c r="TR83" s="504"/>
      <c r="TS83" s="504"/>
      <c r="TT83" s="504"/>
      <c r="TU83" s="504"/>
      <c r="TV83" s="504"/>
      <c r="TW83" s="504"/>
      <c r="TX83" s="504"/>
      <c r="TY83" s="504"/>
      <c r="TZ83" s="504"/>
      <c r="UA83" s="504"/>
      <c r="UB83" s="504"/>
      <c r="UC83" s="504"/>
      <c r="UD83" s="504"/>
      <c r="UE83" s="504"/>
      <c r="UF83" s="504"/>
      <c r="UG83" s="504"/>
      <c r="UH83" s="504"/>
      <c r="UI83" s="504"/>
      <c r="UJ83" s="504"/>
      <c r="UK83" s="504"/>
      <c r="UL83" s="504"/>
      <c r="UM83" s="504"/>
      <c r="UN83" s="504"/>
      <c r="UO83" s="504"/>
      <c r="UP83" s="504"/>
      <c r="UQ83" s="504"/>
      <c r="UR83" s="504"/>
      <c r="US83" s="504"/>
      <c r="UT83" s="504"/>
      <c r="UU83" s="504"/>
      <c r="UV83" s="504"/>
      <c r="UW83" s="504"/>
      <c r="UX83" s="504"/>
      <c r="UY83" s="504"/>
      <c r="UZ83" s="504"/>
      <c r="VA83" s="504"/>
      <c r="VB83" s="504"/>
      <c r="VC83" s="504"/>
      <c r="VD83" s="504"/>
      <c r="VE83" s="504"/>
      <c r="VF83" s="504"/>
      <c r="VG83" s="504"/>
      <c r="VH83" s="504"/>
      <c r="VI83" s="504"/>
      <c r="VJ83" s="504"/>
      <c r="VK83" s="504"/>
      <c r="VL83" s="504"/>
      <c r="VM83" s="504"/>
      <c r="VN83" s="504"/>
      <c r="VO83" s="504"/>
      <c r="VP83" s="504"/>
      <c r="VQ83" s="504"/>
      <c r="VR83" s="504"/>
      <c r="VS83" s="504"/>
      <c r="VT83" s="504"/>
      <c r="VU83" s="504"/>
      <c r="VV83" s="504"/>
      <c r="VW83" s="504"/>
      <c r="VX83" s="504"/>
      <c r="VY83" s="504"/>
      <c r="VZ83" s="504"/>
      <c r="WA83" s="504"/>
      <c r="WB83" s="504"/>
      <c r="WC83" s="504"/>
      <c r="WD83" s="504"/>
      <c r="WE83" s="504"/>
      <c r="WF83" s="504"/>
      <c r="WG83" s="504"/>
      <c r="WH83" s="504"/>
      <c r="WI83" s="504"/>
      <c r="WJ83" s="504"/>
      <c r="WK83" s="504"/>
      <c r="WL83" s="504"/>
      <c r="WM83" s="504"/>
      <c r="WN83" s="504"/>
      <c r="WO83" s="504"/>
      <c r="WP83" s="504"/>
      <c r="WQ83" s="504"/>
      <c r="WR83" s="504"/>
      <c r="WS83" s="504"/>
      <c r="WT83" s="504"/>
      <c r="WU83" s="504"/>
      <c r="WV83" s="504"/>
      <c r="WW83" s="504"/>
      <c r="WX83" s="504"/>
      <c r="WY83" s="504"/>
      <c r="WZ83" s="504"/>
      <c r="XA83" s="504"/>
      <c r="XB83" s="504"/>
      <c r="XC83" s="504"/>
      <c r="XD83" s="504"/>
      <c r="XE83" s="504"/>
      <c r="XF83" s="504"/>
      <c r="XG83" s="504"/>
      <c r="XH83" s="504"/>
      <c r="XI83" s="504"/>
      <c r="XJ83" s="504"/>
      <c r="XK83" s="504"/>
      <c r="XL83" s="504"/>
      <c r="XM83" s="504"/>
      <c r="XN83" s="504"/>
      <c r="XO83" s="504"/>
      <c r="XP83" s="504"/>
      <c r="XQ83" s="504"/>
      <c r="XR83" s="504"/>
      <c r="XS83" s="504"/>
      <c r="XT83" s="504"/>
      <c r="XU83" s="504"/>
      <c r="XV83" s="504"/>
      <c r="XW83" s="504"/>
      <c r="XX83" s="504"/>
      <c r="XY83" s="504"/>
      <c r="XZ83" s="504"/>
      <c r="YA83" s="504"/>
      <c r="YB83" s="504"/>
      <c r="YC83" s="504"/>
      <c r="YD83" s="504"/>
      <c r="YE83" s="504"/>
      <c r="YF83" s="504"/>
      <c r="YG83" s="504"/>
      <c r="YH83" s="504"/>
      <c r="YI83" s="504"/>
      <c r="YJ83" s="504"/>
      <c r="YK83" s="504"/>
      <c r="YL83" s="504"/>
      <c r="YM83" s="504"/>
      <c r="YN83" s="504"/>
      <c r="YO83" s="504"/>
      <c r="YP83" s="504"/>
      <c r="YQ83" s="504"/>
      <c r="YR83" s="504"/>
      <c r="YS83" s="504"/>
      <c r="YT83" s="504"/>
      <c r="YU83" s="504"/>
      <c r="YV83" s="504"/>
      <c r="YW83" s="504"/>
      <c r="YX83" s="504"/>
      <c r="YY83" s="504"/>
      <c r="YZ83" s="504"/>
      <c r="ZA83" s="504"/>
      <c r="ZB83" s="504"/>
      <c r="ZC83" s="504"/>
      <c r="ZD83" s="504"/>
      <c r="ZE83" s="504"/>
      <c r="ZF83" s="504"/>
      <c r="ZG83" s="504"/>
      <c r="ZH83" s="504"/>
      <c r="ZI83" s="504"/>
      <c r="ZJ83" s="504"/>
      <c r="ZK83" s="504"/>
      <c r="ZL83" s="504"/>
      <c r="ZM83" s="504"/>
      <c r="ZN83" s="504"/>
      <c r="ZO83" s="504"/>
      <c r="ZP83" s="504"/>
      <c r="ZQ83" s="504"/>
      <c r="ZR83" s="504"/>
      <c r="ZS83" s="504"/>
      <c r="ZT83" s="504"/>
      <c r="ZU83" s="504"/>
      <c r="ZV83" s="504"/>
      <c r="ZW83" s="504"/>
      <c r="ZX83" s="504"/>
      <c r="ZY83" s="504"/>
      <c r="ZZ83" s="504"/>
      <c r="AAA83" s="504"/>
      <c r="AAB83" s="504"/>
      <c r="AAC83" s="504"/>
      <c r="AAD83" s="504"/>
      <c r="AAE83" s="504"/>
      <c r="AAF83" s="504"/>
      <c r="AAG83" s="504"/>
      <c r="AAH83" s="504"/>
      <c r="AAI83" s="504"/>
      <c r="AAJ83" s="504"/>
      <c r="AAK83" s="504"/>
      <c r="AAL83" s="504"/>
      <c r="AAM83" s="504"/>
      <c r="AAN83" s="504"/>
      <c r="AAO83" s="504"/>
      <c r="AAP83" s="504"/>
      <c r="AAQ83" s="504"/>
      <c r="AAR83" s="504"/>
      <c r="AAS83" s="504"/>
      <c r="AAT83" s="504"/>
      <c r="AAU83" s="504"/>
      <c r="AAV83" s="504"/>
      <c r="AAW83" s="504"/>
      <c r="AAX83" s="504"/>
      <c r="AAY83" s="504"/>
      <c r="AAZ83" s="504"/>
      <c r="ABA83" s="504"/>
      <c r="ABB83" s="504"/>
      <c r="ABC83" s="504"/>
      <c r="ABD83" s="504"/>
      <c r="ABE83" s="504"/>
      <c r="ABF83" s="504"/>
      <c r="ABG83" s="504"/>
      <c r="ABH83" s="504"/>
      <c r="ABI83" s="504"/>
      <c r="ABJ83" s="504"/>
      <c r="ABK83" s="504"/>
      <c r="ABL83" s="504"/>
      <c r="ABM83" s="504"/>
      <c r="ABN83" s="504"/>
      <c r="ABO83" s="504"/>
      <c r="ABP83" s="504"/>
      <c r="ABQ83" s="504"/>
      <c r="ABR83" s="504"/>
      <c r="ABS83" s="504"/>
      <c r="ABT83" s="504"/>
      <c r="ABU83" s="504"/>
      <c r="ABV83" s="504"/>
      <c r="ABW83" s="504"/>
      <c r="ABX83" s="504"/>
      <c r="ABY83" s="504"/>
      <c r="ABZ83" s="504"/>
      <c r="ACA83" s="504"/>
      <c r="ACB83" s="504"/>
      <c r="ACC83" s="504"/>
      <c r="ACD83" s="504"/>
      <c r="ACE83" s="504"/>
      <c r="ACF83" s="504"/>
      <c r="ACG83" s="504"/>
      <c r="ACH83" s="504"/>
      <c r="ACI83" s="504"/>
      <c r="ACJ83" s="504"/>
      <c r="ACK83" s="504"/>
      <c r="ACL83" s="504"/>
      <c r="ACM83" s="504"/>
      <c r="ACN83" s="504"/>
      <c r="ACO83" s="504"/>
      <c r="ACP83" s="504"/>
      <c r="ACQ83" s="504"/>
      <c r="ACR83" s="504"/>
      <c r="ACS83" s="504"/>
      <c r="ACT83" s="504"/>
      <c r="ACU83" s="504"/>
      <c r="ACV83" s="504"/>
      <c r="ACW83" s="504"/>
      <c r="ACX83" s="504"/>
      <c r="ACY83" s="504"/>
      <c r="ACZ83" s="504"/>
      <c r="ADA83" s="504"/>
      <c r="ADB83" s="504"/>
      <c r="ADC83" s="504"/>
      <c r="ADD83" s="504"/>
      <c r="ADE83" s="504"/>
      <c r="ADF83" s="504"/>
      <c r="ADG83" s="504"/>
      <c r="ADH83" s="504"/>
      <c r="ADI83" s="504"/>
      <c r="ADJ83" s="504"/>
      <c r="ADK83" s="504"/>
      <c r="ADL83" s="504"/>
      <c r="ADM83" s="504"/>
      <c r="ADN83" s="504"/>
      <c r="ADO83" s="504"/>
      <c r="ADP83" s="504"/>
      <c r="ADQ83" s="504"/>
      <c r="ADR83" s="504"/>
      <c r="ADS83" s="504"/>
      <c r="ADT83" s="504"/>
      <c r="ADU83" s="504"/>
      <c r="ADV83" s="504"/>
      <c r="ADW83" s="504"/>
      <c r="ADX83" s="504"/>
      <c r="ADY83" s="504"/>
      <c r="ADZ83" s="504"/>
      <c r="AEA83" s="504"/>
      <c r="AEB83" s="504"/>
      <c r="AEC83" s="504"/>
      <c r="AED83" s="504"/>
      <c r="AEE83" s="504"/>
      <c r="AEF83" s="504"/>
      <c r="AEG83" s="504"/>
      <c r="AEH83" s="504"/>
      <c r="AEI83" s="504"/>
      <c r="AEJ83" s="504"/>
      <c r="AEK83" s="504"/>
      <c r="AEL83" s="504"/>
      <c r="AEM83" s="504"/>
      <c r="AEN83" s="504"/>
      <c r="AEO83" s="504"/>
      <c r="AEP83" s="504"/>
      <c r="AEQ83" s="504"/>
      <c r="AER83" s="504"/>
      <c r="AES83" s="504"/>
      <c r="AET83" s="504"/>
      <c r="AEU83" s="504"/>
      <c r="AEV83" s="504"/>
      <c r="AEW83" s="504"/>
      <c r="AEX83" s="504"/>
      <c r="AEY83" s="504"/>
      <c r="AEZ83" s="504"/>
      <c r="AFA83" s="504"/>
      <c r="AFB83" s="504"/>
      <c r="AFC83" s="504"/>
      <c r="AFD83" s="504"/>
      <c r="AFE83" s="504"/>
      <c r="AFF83" s="504"/>
      <c r="AFG83" s="504"/>
      <c r="AFH83" s="504"/>
      <c r="AFI83" s="504"/>
      <c r="AFJ83" s="504"/>
      <c r="AFK83" s="504"/>
      <c r="AFL83" s="504"/>
      <c r="AFM83" s="504"/>
      <c r="AFN83" s="504"/>
      <c r="AFO83" s="504"/>
      <c r="AFP83" s="504"/>
      <c r="AFQ83" s="504"/>
      <c r="AFR83" s="504"/>
      <c r="AFS83" s="504"/>
      <c r="AFT83" s="504"/>
      <c r="AFU83" s="504"/>
      <c r="AFV83" s="504"/>
      <c r="AFW83" s="504"/>
      <c r="AFX83" s="504"/>
      <c r="AFY83" s="504"/>
      <c r="AFZ83" s="504"/>
      <c r="AGA83" s="504"/>
      <c r="AGB83" s="504"/>
      <c r="AGC83" s="504"/>
      <c r="AGD83" s="504"/>
      <c r="AGE83" s="504"/>
      <c r="AGF83" s="504"/>
      <c r="AGG83" s="504"/>
      <c r="AGH83" s="504"/>
      <c r="AGI83" s="504"/>
      <c r="AGJ83" s="504"/>
      <c r="AGK83" s="504"/>
      <c r="AGL83" s="504"/>
      <c r="AGM83" s="504"/>
      <c r="AGN83" s="504"/>
      <c r="AGO83" s="504"/>
      <c r="AGP83" s="504"/>
      <c r="AGQ83" s="504"/>
      <c r="AGR83" s="504"/>
      <c r="AGS83" s="504"/>
      <c r="AGT83" s="504"/>
      <c r="AGU83" s="504"/>
      <c r="AGV83" s="504"/>
      <c r="AGW83" s="504"/>
      <c r="AGX83" s="504"/>
      <c r="AGY83" s="504"/>
      <c r="AGZ83" s="504"/>
      <c r="AHA83" s="504"/>
      <c r="AHB83" s="504"/>
      <c r="AHC83" s="504"/>
      <c r="AHD83" s="504"/>
      <c r="AHE83" s="504"/>
      <c r="AHF83" s="504"/>
      <c r="AHG83" s="504"/>
      <c r="AHH83" s="504"/>
    </row>
    <row r="84" spans="1:892" s="509" customFormat="1" ht="31" hidden="1">
      <c r="A84" s="506"/>
      <c r="B84" s="494"/>
      <c r="C84" s="537"/>
      <c r="D84" s="737"/>
      <c r="E84" s="737"/>
      <c r="F84" s="737"/>
      <c r="G84" s="737"/>
      <c r="H84" s="737"/>
      <c r="I84" s="737"/>
      <c r="J84" s="737"/>
      <c r="K84" s="737"/>
      <c r="L84" s="737"/>
      <c r="M84" s="737"/>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508"/>
      <c r="IY84" s="508"/>
      <c r="IZ84" s="508"/>
      <c r="JA84" s="508"/>
      <c r="JB84" s="508"/>
      <c r="JC84" s="508"/>
      <c r="JD84" s="508"/>
      <c r="JE84" s="508"/>
      <c r="JF84" s="508"/>
      <c r="JG84" s="508"/>
      <c r="JH84" s="508"/>
      <c r="JI84" s="508"/>
      <c r="JJ84" s="508"/>
      <c r="JK84" s="508"/>
      <c r="JL84" s="508"/>
      <c r="JM84" s="508"/>
      <c r="JN84" s="508"/>
      <c r="JO84" s="508"/>
      <c r="JP84" s="508"/>
      <c r="JQ84" s="508"/>
      <c r="JR84" s="508"/>
      <c r="JS84" s="508"/>
      <c r="JT84" s="508"/>
      <c r="JU84" s="508"/>
      <c r="JV84" s="508"/>
      <c r="JW84" s="508"/>
      <c r="JX84" s="508"/>
      <c r="JY84" s="508"/>
      <c r="JZ84" s="508"/>
      <c r="KA84" s="508"/>
      <c r="KB84" s="508"/>
      <c r="KC84" s="508"/>
      <c r="KD84" s="508"/>
      <c r="KE84" s="508"/>
      <c r="KF84" s="508"/>
      <c r="KG84" s="508"/>
      <c r="KH84" s="508"/>
      <c r="KI84" s="508"/>
      <c r="KJ84" s="508"/>
      <c r="KK84" s="508"/>
      <c r="KL84" s="508"/>
      <c r="KM84" s="508"/>
      <c r="KN84" s="508"/>
      <c r="KO84" s="508"/>
      <c r="KP84" s="508"/>
      <c r="KQ84" s="508"/>
      <c r="KR84" s="508"/>
      <c r="KS84" s="508"/>
      <c r="KT84" s="508"/>
      <c r="KU84" s="508"/>
      <c r="KV84" s="508"/>
      <c r="KW84" s="508"/>
      <c r="KX84" s="508"/>
      <c r="KY84" s="508"/>
      <c r="KZ84" s="508"/>
      <c r="LA84" s="508"/>
      <c r="LB84" s="508"/>
      <c r="LC84" s="508"/>
      <c r="LD84" s="508"/>
      <c r="LE84" s="508"/>
      <c r="LF84" s="508"/>
      <c r="LG84" s="508"/>
      <c r="LH84" s="508"/>
      <c r="LI84" s="508"/>
      <c r="LJ84" s="508"/>
      <c r="LK84" s="508"/>
      <c r="LL84" s="508"/>
      <c r="LM84" s="508"/>
      <c r="LN84" s="508"/>
      <c r="LO84" s="508"/>
      <c r="LP84" s="508"/>
      <c r="LQ84" s="508"/>
      <c r="LR84" s="508"/>
      <c r="LS84" s="508"/>
      <c r="LT84" s="508"/>
      <c r="LU84" s="508"/>
      <c r="LV84" s="508"/>
      <c r="LW84" s="508"/>
      <c r="LX84" s="508"/>
      <c r="LY84" s="508"/>
      <c r="LZ84" s="508"/>
      <c r="MA84" s="508"/>
      <c r="MB84" s="508"/>
      <c r="MC84" s="508"/>
      <c r="MD84" s="508"/>
      <c r="ME84" s="508"/>
      <c r="MF84" s="508"/>
      <c r="MG84" s="508"/>
      <c r="MH84" s="508"/>
      <c r="MI84" s="508"/>
      <c r="MJ84" s="508"/>
      <c r="MK84" s="508"/>
      <c r="ML84" s="508"/>
      <c r="MM84" s="508"/>
      <c r="MN84" s="508"/>
      <c r="MO84" s="508"/>
      <c r="MP84" s="508"/>
      <c r="MQ84" s="508"/>
      <c r="MR84" s="508"/>
      <c r="MS84" s="508"/>
      <c r="MT84" s="508"/>
      <c r="MU84" s="508"/>
      <c r="MV84" s="508"/>
      <c r="MW84" s="508"/>
      <c r="MX84" s="508"/>
      <c r="MY84" s="508"/>
      <c r="MZ84" s="508"/>
      <c r="NA84" s="508"/>
      <c r="NB84" s="508"/>
      <c r="NC84" s="508"/>
      <c r="ND84" s="508"/>
      <c r="NE84" s="508"/>
      <c r="NF84" s="508"/>
      <c r="NG84" s="508"/>
      <c r="NH84" s="508"/>
      <c r="NI84" s="508"/>
      <c r="NJ84" s="508"/>
      <c r="NK84" s="508"/>
      <c r="NL84" s="508"/>
      <c r="NM84" s="508"/>
      <c r="NN84" s="508"/>
      <c r="NO84" s="508"/>
      <c r="NP84" s="508"/>
      <c r="NQ84" s="508"/>
      <c r="NR84" s="508"/>
      <c r="NS84" s="508"/>
      <c r="NT84" s="508"/>
      <c r="NU84" s="508"/>
      <c r="NV84" s="508"/>
      <c r="NW84" s="508"/>
      <c r="NX84" s="508"/>
      <c r="NY84" s="508"/>
      <c r="NZ84" s="508"/>
      <c r="OA84" s="508"/>
      <c r="OB84" s="508"/>
      <c r="OC84" s="508"/>
      <c r="OD84" s="508"/>
      <c r="OE84" s="508"/>
      <c r="OF84" s="508"/>
      <c r="OG84" s="508"/>
      <c r="OH84" s="508"/>
      <c r="OI84" s="508"/>
      <c r="OJ84" s="508"/>
      <c r="OK84" s="508"/>
      <c r="OL84" s="508"/>
      <c r="OM84" s="508"/>
      <c r="ON84" s="508"/>
      <c r="OO84" s="508"/>
      <c r="OP84" s="508"/>
      <c r="OQ84" s="508"/>
      <c r="OR84" s="508"/>
      <c r="OS84" s="508"/>
      <c r="OT84" s="508"/>
      <c r="OU84" s="508"/>
      <c r="OV84" s="508"/>
      <c r="OW84" s="508"/>
      <c r="OX84" s="508"/>
      <c r="OY84" s="508"/>
      <c r="OZ84" s="508"/>
      <c r="PA84" s="508"/>
      <c r="PB84" s="508"/>
      <c r="PC84" s="508"/>
      <c r="PD84" s="508"/>
      <c r="PE84" s="508"/>
      <c r="PF84" s="508"/>
      <c r="PG84" s="508"/>
      <c r="PH84" s="508"/>
      <c r="PI84" s="508"/>
      <c r="PJ84" s="508"/>
      <c r="PK84" s="508"/>
      <c r="PL84" s="508"/>
      <c r="PM84" s="508"/>
      <c r="PN84" s="508"/>
      <c r="PO84" s="508"/>
      <c r="PP84" s="508"/>
      <c r="PQ84" s="508"/>
      <c r="PR84" s="508"/>
      <c r="PS84" s="508"/>
      <c r="PT84" s="508"/>
      <c r="PU84" s="508"/>
      <c r="PV84" s="508"/>
      <c r="PW84" s="508"/>
      <c r="PX84" s="508"/>
      <c r="PY84" s="508"/>
      <c r="PZ84" s="508"/>
      <c r="QA84" s="508"/>
      <c r="QB84" s="508"/>
      <c r="QC84" s="508"/>
      <c r="QD84" s="508"/>
      <c r="QE84" s="508"/>
      <c r="QF84" s="508"/>
      <c r="QG84" s="508"/>
      <c r="QH84" s="508"/>
      <c r="QI84" s="508"/>
      <c r="QJ84" s="508"/>
      <c r="QK84" s="508"/>
      <c r="QL84" s="508"/>
      <c r="QM84" s="508"/>
      <c r="QN84" s="508"/>
      <c r="QO84" s="508"/>
      <c r="QP84" s="508"/>
      <c r="QQ84" s="508"/>
      <c r="QR84" s="508"/>
      <c r="QS84" s="508"/>
      <c r="QT84" s="508"/>
      <c r="QU84" s="508"/>
      <c r="QV84" s="508"/>
      <c r="QW84" s="508"/>
      <c r="QX84" s="508"/>
      <c r="QY84" s="508"/>
      <c r="QZ84" s="508"/>
      <c r="RA84" s="508"/>
      <c r="RB84" s="508"/>
      <c r="RC84" s="508"/>
      <c r="RD84" s="508"/>
      <c r="RE84" s="508"/>
      <c r="RF84" s="508"/>
      <c r="RG84" s="508"/>
      <c r="RH84" s="508"/>
      <c r="RI84" s="508"/>
      <c r="RJ84" s="508"/>
      <c r="RK84" s="508"/>
      <c r="RL84" s="508"/>
      <c r="RM84" s="508"/>
      <c r="RN84" s="508"/>
      <c r="RO84" s="508"/>
      <c r="RP84" s="508"/>
      <c r="RQ84" s="508"/>
      <c r="RR84" s="508"/>
      <c r="RS84" s="508"/>
      <c r="RT84" s="508"/>
      <c r="RU84" s="508"/>
      <c r="RV84" s="508"/>
      <c r="RW84" s="508"/>
      <c r="RX84" s="508"/>
      <c r="RY84" s="508"/>
      <c r="RZ84" s="508"/>
      <c r="SA84" s="508"/>
      <c r="SB84" s="508"/>
      <c r="SC84" s="508"/>
      <c r="SD84" s="508"/>
      <c r="SE84" s="508"/>
      <c r="SF84" s="508"/>
      <c r="SG84" s="508"/>
      <c r="SH84" s="508"/>
      <c r="SI84" s="508"/>
      <c r="SJ84" s="508"/>
      <c r="SK84" s="508"/>
      <c r="SL84" s="508"/>
      <c r="SM84" s="508"/>
      <c r="SN84" s="508"/>
      <c r="SO84" s="508"/>
      <c r="SP84" s="508"/>
      <c r="SQ84" s="508"/>
      <c r="SR84" s="508"/>
      <c r="SS84" s="508"/>
      <c r="ST84" s="508"/>
      <c r="SU84" s="508"/>
      <c r="SV84" s="508"/>
      <c r="SW84" s="508"/>
      <c r="SX84" s="508"/>
      <c r="SY84" s="508"/>
      <c r="SZ84" s="508"/>
      <c r="TA84" s="508"/>
      <c r="TB84" s="508"/>
      <c r="TC84" s="508"/>
      <c r="TD84" s="508"/>
      <c r="TE84" s="508"/>
      <c r="TF84" s="508"/>
      <c r="TG84" s="508"/>
      <c r="TH84" s="508"/>
      <c r="TI84" s="508"/>
      <c r="TJ84" s="508"/>
      <c r="TK84" s="508"/>
      <c r="TL84" s="508"/>
      <c r="TM84" s="508"/>
      <c r="TN84" s="508"/>
      <c r="TO84" s="508"/>
      <c r="TP84" s="508"/>
      <c r="TQ84" s="508"/>
      <c r="TR84" s="508"/>
      <c r="TS84" s="508"/>
      <c r="TT84" s="508"/>
      <c r="TU84" s="508"/>
      <c r="TV84" s="508"/>
      <c r="TW84" s="508"/>
      <c r="TX84" s="508"/>
      <c r="TY84" s="508"/>
      <c r="TZ84" s="508"/>
      <c r="UA84" s="508"/>
      <c r="UB84" s="508"/>
      <c r="UC84" s="508"/>
      <c r="UD84" s="508"/>
      <c r="UE84" s="508"/>
      <c r="UF84" s="508"/>
      <c r="UG84" s="508"/>
      <c r="UH84" s="508"/>
      <c r="UI84" s="508"/>
      <c r="UJ84" s="508"/>
      <c r="UK84" s="508"/>
      <c r="UL84" s="508"/>
      <c r="UM84" s="508"/>
      <c r="UN84" s="508"/>
      <c r="UO84" s="508"/>
      <c r="UP84" s="508"/>
      <c r="UQ84" s="508"/>
      <c r="UR84" s="508"/>
      <c r="US84" s="508"/>
      <c r="UT84" s="508"/>
      <c r="UU84" s="508"/>
      <c r="UV84" s="508"/>
      <c r="UW84" s="508"/>
      <c r="UX84" s="508"/>
      <c r="UY84" s="508"/>
      <c r="UZ84" s="508"/>
      <c r="VA84" s="508"/>
      <c r="VB84" s="508"/>
      <c r="VC84" s="508"/>
      <c r="VD84" s="508"/>
      <c r="VE84" s="508"/>
      <c r="VF84" s="508"/>
      <c r="VG84" s="508"/>
      <c r="VH84" s="508"/>
      <c r="VI84" s="508"/>
      <c r="VJ84" s="508"/>
      <c r="VK84" s="508"/>
      <c r="VL84" s="508"/>
      <c r="VM84" s="508"/>
      <c r="VN84" s="508"/>
      <c r="VO84" s="508"/>
      <c r="VP84" s="508"/>
      <c r="VQ84" s="508"/>
      <c r="VR84" s="508"/>
      <c r="VS84" s="508"/>
      <c r="VT84" s="508"/>
      <c r="VU84" s="508"/>
      <c r="VV84" s="508"/>
      <c r="VW84" s="508"/>
      <c r="VX84" s="508"/>
      <c r="VY84" s="508"/>
      <c r="VZ84" s="508"/>
      <c r="WA84" s="508"/>
      <c r="WB84" s="508"/>
      <c r="WC84" s="508"/>
      <c r="WD84" s="508"/>
      <c r="WE84" s="508"/>
      <c r="WF84" s="508"/>
      <c r="WG84" s="508"/>
      <c r="WH84" s="508"/>
      <c r="WI84" s="508"/>
      <c r="WJ84" s="508"/>
      <c r="WK84" s="508"/>
      <c r="WL84" s="508"/>
      <c r="WM84" s="508"/>
      <c r="WN84" s="508"/>
      <c r="WO84" s="508"/>
      <c r="WP84" s="508"/>
      <c r="WQ84" s="508"/>
      <c r="WR84" s="508"/>
      <c r="WS84" s="508"/>
      <c r="WT84" s="508"/>
      <c r="WU84" s="508"/>
      <c r="WV84" s="508"/>
      <c r="WW84" s="508"/>
      <c r="WX84" s="508"/>
      <c r="WY84" s="508"/>
      <c r="WZ84" s="508"/>
      <c r="XA84" s="508"/>
      <c r="XB84" s="508"/>
      <c r="XC84" s="508"/>
      <c r="XD84" s="508"/>
      <c r="XE84" s="508"/>
      <c r="XF84" s="508"/>
      <c r="XG84" s="508"/>
      <c r="XH84" s="508"/>
      <c r="XI84" s="508"/>
      <c r="XJ84" s="508"/>
      <c r="XK84" s="508"/>
      <c r="XL84" s="508"/>
      <c r="XM84" s="508"/>
      <c r="XN84" s="508"/>
      <c r="XO84" s="508"/>
      <c r="XP84" s="508"/>
      <c r="XQ84" s="508"/>
      <c r="XR84" s="508"/>
      <c r="XS84" s="508"/>
      <c r="XT84" s="508"/>
      <c r="XU84" s="508"/>
      <c r="XV84" s="508"/>
      <c r="XW84" s="508"/>
      <c r="XX84" s="508"/>
      <c r="XY84" s="508"/>
      <c r="XZ84" s="508"/>
      <c r="YA84" s="508"/>
      <c r="YB84" s="508"/>
      <c r="YC84" s="508"/>
      <c r="YD84" s="508"/>
      <c r="YE84" s="508"/>
      <c r="YF84" s="508"/>
      <c r="YG84" s="508"/>
      <c r="YH84" s="508"/>
      <c r="YI84" s="508"/>
      <c r="YJ84" s="508"/>
      <c r="YK84" s="508"/>
      <c r="YL84" s="508"/>
      <c r="YM84" s="508"/>
      <c r="YN84" s="508"/>
      <c r="YO84" s="508"/>
      <c r="YP84" s="508"/>
      <c r="YQ84" s="508"/>
      <c r="YR84" s="508"/>
      <c r="YS84" s="508"/>
      <c r="YT84" s="508"/>
      <c r="YU84" s="508"/>
      <c r="YV84" s="508"/>
      <c r="YW84" s="508"/>
      <c r="YX84" s="508"/>
      <c r="YY84" s="508"/>
      <c r="YZ84" s="508"/>
      <c r="ZA84" s="508"/>
      <c r="ZB84" s="508"/>
      <c r="ZC84" s="508"/>
      <c r="ZD84" s="508"/>
      <c r="ZE84" s="508"/>
      <c r="ZF84" s="508"/>
      <c r="ZG84" s="508"/>
      <c r="ZH84" s="508"/>
      <c r="ZI84" s="508"/>
      <c r="ZJ84" s="508"/>
      <c r="ZK84" s="508"/>
      <c r="ZL84" s="508"/>
      <c r="ZM84" s="508"/>
      <c r="ZN84" s="508"/>
      <c r="ZO84" s="508"/>
      <c r="ZP84" s="508"/>
      <c r="ZQ84" s="508"/>
      <c r="ZR84" s="508"/>
      <c r="ZS84" s="508"/>
      <c r="ZT84" s="508"/>
      <c r="ZU84" s="508"/>
      <c r="ZV84" s="508"/>
      <c r="ZW84" s="508"/>
      <c r="ZX84" s="508"/>
      <c r="ZY84" s="508"/>
      <c r="ZZ84" s="508"/>
      <c r="AAA84" s="508"/>
      <c r="AAB84" s="508"/>
      <c r="AAC84" s="508"/>
      <c r="AAD84" s="508"/>
      <c r="AAE84" s="508"/>
      <c r="AAF84" s="508"/>
      <c r="AAG84" s="508"/>
      <c r="AAH84" s="508"/>
      <c r="AAI84" s="508"/>
      <c r="AAJ84" s="508"/>
      <c r="AAK84" s="508"/>
      <c r="AAL84" s="508"/>
      <c r="AAM84" s="508"/>
      <c r="AAN84" s="508"/>
      <c r="AAO84" s="508"/>
      <c r="AAP84" s="508"/>
      <c r="AAQ84" s="508"/>
      <c r="AAR84" s="508"/>
      <c r="AAS84" s="508"/>
      <c r="AAT84" s="508"/>
      <c r="AAU84" s="508"/>
      <c r="AAV84" s="508"/>
      <c r="AAW84" s="508"/>
      <c r="AAX84" s="508"/>
      <c r="AAY84" s="508"/>
      <c r="AAZ84" s="508"/>
      <c r="ABA84" s="508"/>
      <c r="ABB84" s="508"/>
      <c r="ABC84" s="508"/>
      <c r="ABD84" s="508"/>
      <c r="ABE84" s="508"/>
      <c r="ABF84" s="508"/>
      <c r="ABG84" s="508"/>
      <c r="ABH84" s="508"/>
      <c r="ABI84" s="508"/>
      <c r="ABJ84" s="508"/>
      <c r="ABK84" s="508"/>
      <c r="ABL84" s="508"/>
      <c r="ABM84" s="508"/>
      <c r="ABN84" s="508"/>
      <c r="ABO84" s="508"/>
      <c r="ABP84" s="508"/>
      <c r="ABQ84" s="508"/>
      <c r="ABR84" s="508"/>
      <c r="ABS84" s="508"/>
      <c r="ABT84" s="508"/>
      <c r="ABU84" s="508"/>
      <c r="ABV84" s="508"/>
      <c r="ABW84" s="508"/>
      <c r="ABX84" s="508"/>
      <c r="ABY84" s="508"/>
      <c r="ABZ84" s="508"/>
      <c r="ACA84" s="508"/>
      <c r="ACB84" s="508"/>
      <c r="ACC84" s="508"/>
      <c r="ACD84" s="508"/>
      <c r="ACE84" s="508"/>
      <c r="ACF84" s="508"/>
      <c r="ACG84" s="508"/>
      <c r="ACH84" s="508"/>
      <c r="ACI84" s="508"/>
      <c r="ACJ84" s="508"/>
      <c r="ACK84" s="508"/>
      <c r="ACL84" s="508"/>
      <c r="ACM84" s="508"/>
      <c r="ACN84" s="508"/>
      <c r="ACO84" s="508"/>
      <c r="ACP84" s="508"/>
      <c r="ACQ84" s="508"/>
      <c r="ACR84" s="508"/>
      <c r="ACS84" s="508"/>
      <c r="ACT84" s="508"/>
      <c r="ACU84" s="508"/>
      <c r="ACV84" s="508"/>
      <c r="ACW84" s="508"/>
      <c r="ACX84" s="508"/>
      <c r="ACY84" s="508"/>
      <c r="ACZ84" s="508"/>
      <c r="ADA84" s="508"/>
      <c r="ADB84" s="508"/>
      <c r="ADC84" s="508"/>
      <c r="ADD84" s="508"/>
      <c r="ADE84" s="508"/>
      <c r="ADF84" s="508"/>
      <c r="ADG84" s="508"/>
      <c r="ADH84" s="508"/>
      <c r="ADI84" s="508"/>
      <c r="ADJ84" s="508"/>
      <c r="ADK84" s="508"/>
      <c r="ADL84" s="508"/>
      <c r="ADM84" s="508"/>
      <c r="ADN84" s="508"/>
      <c r="ADO84" s="508"/>
      <c r="ADP84" s="508"/>
      <c r="ADQ84" s="508"/>
      <c r="ADR84" s="508"/>
      <c r="ADS84" s="508"/>
      <c r="ADT84" s="508"/>
      <c r="ADU84" s="508"/>
      <c r="ADV84" s="508"/>
      <c r="ADW84" s="508"/>
      <c r="ADX84" s="508"/>
      <c r="ADY84" s="508"/>
      <c r="ADZ84" s="508"/>
      <c r="AEA84" s="508"/>
      <c r="AEB84" s="508"/>
      <c r="AEC84" s="508"/>
      <c r="AED84" s="508"/>
      <c r="AEE84" s="508"/>
      <c r="AEF84" s="508"/>
      <c r="AEG84" s="508"/>
      <c r="AEH84" s="508"/>
      <c r="AEI84" s="508"/>
      <c r="AEJ84" s="508"/>
      <c r="AEK84" s="508"/>
      <c r="AEL84" s="508"/>
      <c r="AEM84" s="508"/>
      <c r="AEN84" s="508"/>
      <c r="AEO84" s="508"/>
      <c r="AEP84" s="508"/>
      <c r="AEQ84" s="508"/>
      <c r="AER84" s="508"/>
      <c r="AES84" s="508"/>
      <c r="AET84" s="508"/>
      <c r="AEU84" s="508"/>
      <c r="AEV84" s="508"/>
      <c r="AEW84" s="508"/>
      <c r="AEX84" s="508"/>
      <c r="AEY84" s="508"/>
      <c r="AEZ84" s="508"/>
      <c r="AFA84" s="508"/>
      <c r="AFB84" s="508"/>
      <c r="AFC84" s="508"/>
      <c r="AFD84" s="508"/>
      <c r="AFE84" s="508"/>
      <c r="AFF84" s="508"/>
      <c r="AFG84" s="508"/>
      <c r="AFH84" s="508"/>
      <c r="AFI84" s="508"/>
      <c r="AFJ84" s="508"/>
      <c r="AFK84" s="508"/>
      <c r="AFL84" s="508"/>
      <c r="AFM84" s="508"/>
      <c r="AFN84" s="508"/>
      <c r="AFO84" s="508"/>
      <c r="AFP84" s="508"/>
      <c r="AFQ84" s="508"/>
      <c r="AFR84" s="508"/>
      <c r="AFS84" s="508"/>
      <c r="AFT84" s="508"/>
      <c r="AFU84" s="508"/>
      <c r="AFV84" s="508"/>
      <c r="AFW84" s="508"/>
      <c r="AFX84" s="508"/>
      <c r="AFY84" s="508"/>
      <c r="AFZ84" s="508"/>
      <c r="AGA84" s="508"/>
      <c r="AGB84" s="508"/>
      <c r="AGC84" s="508"/>
      <c r="AGD84" s="508"/>
      <c r="AGE84" s="508"/>
      <c r="AGF84" s="508"/>
      <c r="AGG84" s="508"/>
      <c r="AGH84" s="508"/>
      <c r="AGI84" s="508"/>
      <c r="AGJ84" s="508"/>
      <c r="AGK84" s="508"/>
      <c r="AGL84" s="508"/>
      <c r="AGM84" s="508"/>
      <c r="AGN84" s="508"/>
      <c r="AGO84" s="508"/>
      <c r="AGP84" s="508"/>
      <c r="AGQ84" s="508"/>
      <c r="AGR84" s="508"/>
      <c r="AGS84" s="508"/>
      <c r="AGT84" s="508"/>
      <c r="AGU84" s="508"/>
      <c r="AGV84" s="508"/>
      <c r="AGW84" s="508"/>
      <c r="AGX84" s="508"/>
      <c r="AGY84" s="508"/>
      <c r="AGZ84" s="508"/>
      <c r="AHA84" s="508"/>
      <c r="AHB84" s="508"/>
      <c r="AHC84" s="508"/>
      <c r="AHD84" s="508"/>
      <c r="AHE84" s="508"/>
      <c r="AHF84" s="508"/>
      <c r="AHG84" s="508"/>
      <c r="AHH84" s="508"/>
    </row>
    <row r="85" spans="1:892" s="513" customFormat="1" ht="31" hidden="1">
      <c r="A85" s="510"/>
      <c r="B85" s="494"/>
      <c r="C85" s="538"/>
      <c r="D85" s="738"/>
      <c r="E85" s="738"/>
      <c r="F85" s="738"/>
      <c r="G85" s="738"/>
      <c r="H85" s="738"/>
      <c r="I85" s="738"/>
      <c r="J85" s="738"/>
      <c r="K85" s="738"/>
      <c r="L85" s="738"/>
      <c r="M85" s="738"/>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c r="EX85" s="66"/>
      <c r="EY85" s="66"/>
      <c r="EZ85" s="66"/>
      <c r="FA85" s="66"/>
      <c r="FB85" s="66"/>
      <c r="FC85" s="66"/>
      <c r="FD85" s="66"/>
      <c r="FE85" s="66"/>
      <c r="FF85" s="66"/>
      <c r="FG85" s="66"/>
      <c r="FH85" s="66"/>
      <c r="FI85" s="66"/>
      <c r="FJ85" s="66"/>
      <c r="FK85" s="66"/>
      <c r="FL85" s="66"/>
      <c r="FM85" s="66"/>
      <c r="FN85" s="66"/>
      <c r="FO85" s="66"/>
      <c r="FP85" s="66"/>
      <c r="FQ85" s="66"/>
      <c r="FR85" s="66"/>
      <c r="FS85" s="66"/>
      <c r="FT85" s="66"/>
      <c r="FU85" s="66"/>
      <c r="FV85" s="66"/>
      <c r="FW85" s="66"/>
      <c r="FX85" s="66"/>
      <c r="FY85" s="66"/>
      <c r="FZ85" s="66"/>
      <c r="GA85" s="66"/>
      <c r="GB85" s="66"/>
      <c r="GC85" s="66"/>
      <c r="GD85" s="66"/>
      <c r="GE85" s="66"/>
      <c r="GF85" s="66"/>
      <c r="GG85" s="66"/>
      <c r="GH85" s="66"/>
      <c r="GI85" s="66"/>
      <c r="GJ85" s="66"/>
      <c r="GK85" s="66"/>
      <c r="GL85" s="66"/>
      <c r="GM85" s="66"/>
      <c r="GN85" s="66"/>
      <c r="GO85" s="66"/>
      <c r="GP85" s="66"/>
      <c r="GQ85" s="66"/>
      <c r="GR85" s="66"/>
      <c r="GS85" s="66"/>
      <c r="GT85" s="66"/>
      <c r="GU85" s="66"/>
      <c r="GV85" s="66"/>
      <c r="GW85" s="66"/>
      <c r="GX85" s="66"/>
      <c r="GY85" s="66"/>
      <c r="GZ85" s="66"/>
      <c r="HA85" s="66"/>
      <c r="HB85" s="66"/>
      <c r="HC85" s="66"/>
      <c r="HD85" s="66"/>
      <c r="HE85" s="66"/>
      <c r="HF85" s="66"/>
      <c r="HG85" s="66"/>
      <c r="HH85" s="66"/>
      <c r="HI85" s="66"/>
      <c r="HJ85" s="66"/>
      <c r="HK85" s="66"/>
      <c r="HL85" s="66"/>
      <c r="HM85" s="66"/>
      <c r="HN85" s="66"/>
      <c r="HO85" s="66"/>
      <c r="HP85" s="66"/>
      <c r="HQ85" s="66"/>
      <c r="HR85" s="66"/>
      <c r="HS85" s="66"/>
      <c r="HT85" s="66"/>
      <c r="HU85" s="66"/>
      <c r="HV85" s="66"/>
      <c r="HW85" s="66"/>
      <c r="HX85" s="66"/>
      <c r="HY85" s="66"/>
      <c r="HZ85" s="66"/>
      <c r="IA85" s="66"/>
      <c r="IB85" s="66"/>
      <c r="IC85" s="66"/>
      <c r="ID85" s="66"/>
      <c r="IE85" s="66"/>
      <c r="IF85" s="66"/>
      <c r="IG85" s="66"/>
      <c r="IH85" s="66"/>
      <c r="II85" s="66"/>
      <c r="IJ85" s="66"/>
      <c r="IK85" s="66"/>
      <c r="IL85" s="66"/>
      <c r="IM85" s="66"/>
      <c r="IN85" s="66"/>
      <c r="IO85" s="66"/>
      <c r="IP85" s="66"/>
      <c r="IQ85" s="66"/>
      <c r="IR85" s="66"/>
      <c r="IS85" s="66"/>
      <c r="IT85" s="66"/>
      <c r="IU85" s="66"/>
      <c r="IV85" s="66"/>
      <c r="IW85" s="66"/>
      <c r="IX85" s="512"/>
      <c r="IY85" s="512"/>
      <c r="IZ85" s="512"/>
      <c r="JA85" s="512"/>
      <c r="JB85" s="512"/>
      <c r="JC85" s="512"/>
      <c r="JD85" s="512"/>
      <c r="JE85" s="512"/>
      <c r="JF85" s="512"/>
      <c r="JG85" s="512"/>
      <c r="JH85" s="512"/>
      <c r="JI85" s="512"/>
      <c r="JJ85" s="512"/>
      <c r="JK85" s="512"/>
      <c r="JL85" s="512"/>
      <c r="JM85" s="512"/>
      <c r="JN85" s="512"/>
      <c r="JO85" s="512"/>
      <c r="JP85" s="512"/>
      <c r="JQ85" s="512"/>
      <c r="JR85" s="512"/>
      <c r="JS85" s="512"/>
      <c r="JT85" s="512"/>
      <c r="JU85" s="512"/>
      <c r="JV85" s="512"/>
      <c r="JW85" s="512"/>
      <c r="JX85" s="512"/>
      <c r="JY85" s="512"/>
      <c r="JZ85" s="512"/>
      <c r="KA85" s="512"/>
      <c r="KB85" s="512"/>
      <c r="KC85" s="512"/>
      <c r="KD85" s="512"/>
      <c r="KE85" s="512"/>
      <c r="KF85" s="512"/>
      <c r="KG85" s="512"/>
      <c r="KH85" s="512"/>
      <c r="KI85" s="512"/>
      <c r="KJ85" s="512"/>
      <c r="KK85" s="512"/>
      <c r="KL85" s="512"/>
      <c r="KM85" s="512"/>
      <c r="KN85" s="512"/>
      <c r="KO85" s="512"/>
      <c r="KP85" s="512"/>
      <c r="KQ85" s="512"/>
      <c r="KR85" s="512"/>
      <c r="KS85" s="512"/>
      <c r="KT85" s="512"/>
      <c r="KU85" s="512"/>
      <c r="KV85" s="512"/>
      <c r="KW85" s="512"/>
      <c r="KX85" s="512"/>
      <c r="KY85" s="512"/>
      <c r="KZ85" s="512"/>
      <c r="LA85" s="512"/>
      <c r="LB85" s="512"/>
      <c r="LC85" s="512"/>
      <c r="LD85" s="512"/>
      <c r="LE85" s="512"/>
      <c r="LF85" s="512"/>
      <c r="LG85" s="512"/>
      <c r="LH85" s="512"/>
      <c r="LI85" s="512"/>
      <c r="LJ85" s="512"/>
      <c r="LK85" s="512"/>
      <c r="LL85" s="512"/>
      <c r="LM85" s="512"/>
      <c r="LN85" s="512"/>
      <c r="LO85" s="512"/>
      <c r="LP85" s="512"/>
      <c r="LQ85" s="512"/>
      <c r="LR85" s="512"/>
      <c r="LS85" s="512"/>
      <c r="LT85" s="512"/>
      <c r="LU85" s="512"/>
      <c r="LV85" s="512"/>
      <c r="LW85" s="512"/>
      <c r="LX85" s="512"/>
      <c r="LY85" s="512"/>
      <c r="LZ85" s="512"/>
      <c r="MA85" s="512"/>
      <c r="MB85" s="512"/>
      <c r="MC85" s="512"/>
      <c r="MD85" s="512"/>
      <c r="ME85" s="512"/>
      <c r="MF85" s="512"/>
      <c r="MG85" s="512"/>
      <c r="MH85" s="512"/>
      <c r="MI85" s="512"/>
      <c r="MJ85" s="512"/>
      <c r="MK85" s="512"/>
      <c r="ML85" s="512"/>
      <c r="MM85" s="512"/>
      <c r="MN85" s="512"/>
      <c r="MO85" s="512"/>
      <c r="MP85" s="512"/>
      <c r="MQ85" s="512"/>
      <c r="MR85" s="512"/>
      <c r="MS85" s="512"/>
      <c r="MT85" s="512"/>
      <c r="MU85" s="512"/>
      <c r="MV85" s="512"/>
      <c r="MW85" s="512"/>
      <c r="MX85" s="512"/>
      <c r="MY85" s="512"/>
      <c r="MZ85" s="512"/>
      <c r="NA85" s="512"/>
      <c r="NB85" s="512"/>
      <c r="NC85" s="512"/>
      <c r="ND85" s="512"/>
      <c r="NE85" s="512"/>
      <c r="NF85" s="512"/>
      <c r="NG85" s="512"/>
      <c r="NH85" s="512"/>
      <c r="NI85" s="512"/>
      <c r="NJ85" s="512"/>
      <c r="NK85" s="512"/>
      <c r="NL85" s="512"/>
      <c r="NM85" s="512"/>
      <c r="NN85" s="512"/>
      <c r="NO85" s="512"/>
      <c r="NP85" s="512"/>
      <c r="NQ85" s="512"/>
      <c r="NR85" s="512"/>
      <c r="NS85" s="512"/>
      <c r="NT85" s="512"/>
      <c r="NU85" s="512"/>
      <c r="NV85" s="512"/>
      <c r="NW85" s="512"/>
      <c r="NX85" s="512"/>
      <c r="NY85" s="512"/>
      <c r="NZ85" s="512"/>
      <c r="OA85" s="512"/>
      <c r="OB85" s="512"/>
      <c r="OC85" s="512"/>
      <c r="OD85" s="512"/>
      <c r="OE85" s="512"/>
      <c r="OF85" s="512"/>
      <c r="OG85" s="512"/>
      <c r="OH85" s="512"/>
      <c r="OI85" s="512"/>
      <c r="OJ85" s="512"/>
      <c r="OK85" s="512"/>
      <c r="OL85" s="512"/>
      <c r="OM85" s="512"/>
      <c r="ON85" s="512"/>
      <c r="OO85" s="512"/>
      <c r="OP85" s="512"/>
      <c r="OQ85" s="512"/>
      <c r="OR85" s="512"/>
      <c r="OS85" s="512"/>
      <c r="OT85" s="512"/>
      <c r="OU85" s="512"/>
      <c r="OV85" s="512"/>
      <c r="OW85" s="512"/>
      <c r="OX85" s="512"/>
      <c r="OY85" s="512"/>
      <c r="OZ85" s="512"/>
      <c r="PA85" s="512"/>
      <c r="PB85" s="512"/>
      <c r="PC85" s="512"/>
      <c r="PD85" s="512"/>
      <c r="PE85" s="512"/>
      <c r="PF85" s="512"/>
      <c r="PG85" s="512"/>
      <c r="PH85" s="512"/>
      <c r="PI85" s="512"/>
      <c r="PJ85" s="512"/>
      <c r="PK85" s="512"/>
      <c r="PL85" s="512"/>
      <c r="PM85" s="512"/>
      <c r="PN85" s="512"/>
      <c r="PO85" s="512"/>
      <c r="PP85" s="512"/>
      <c r="PQ85" s="512"/>
      <c r="PR85" s="512"/>
      <c r="PS85" s="512"/>
      <c r="PT85" s="512"/>
      <c r="PU85" s="512"/>
      <c r="PV85" s="512"/>
      <c r="PW85" s="512"/>
      <c r="PX85" s="512"/>
      <c r="PY85" s="512"/>
      <c r="PZ85" s="512"/>
      <c r="QA85" s="512"/>
      <c r="QB85" s="512"/>
      <c r="QC85" s="512"/>
      <c r="QD85" s="512"/>
      <c r="QE85" s="512"/>
      <c r="QF85" s="512"/>
      <c r="QG85" s="512"/>
      <c r="QH85" s="512"/>
      <c r="QI85" s="512"/>
      <c r="QJ85" s="512"/>
      <c r="QK85" s="512"/>
      <c r="QL85" s="512"/>
      <c r="QM85" s="512"/>
      <c r="QN85" s="512"/>
      <c r="QO85" s="512"/>
      <c r="QP85" s="512"/>
      <c r="QQ85" s="512"/>
      <c r="QR85" s="512"/>
      <c r="QS85" s="512"/>
      <c r="QT85" s="512"/>
      <c r="QU85" s="512"/>
      <c r="QV85" s="512"/>
      <c r="QW85" s="512"/>
      <c r="QX85" s="512"/>
      <c r="QY85" s="512"/>
      <c r="QZ85" s="512"/>
      <c r="RA85" s="512"/>
      <c r="RB85" s="512"/>
      <c r="RC85" s="512"/>
      <c r="RD85" s="512"/>
      <c r="RE85" s="512"/>
      <c r="RF85" s="512"/>
      <c r="RG85" s="512"/>
      <c r="RH85" s="512"/>
      <c r="RI85" s="512"/>
      <c r="RJ85" s="512"/>
      <c r="RK85" s="512"/>
      <c r="RL85" s="512"/>
      <c r="RM85" s="512"/>
      <c r="RN85" s="512"/>
      <c r="RO85" s="512"/>
      <c r="RP85" s="512"/>
      <c r="RQ85" s="512"/>
      <c r="RR85" s="512"/>
      <c r="RS85" s="512"/>
      <c r="RT85" s="512"/>
      <c r="RU85" s="512"/>
      <c r="RV85" s="512"/>
      <c r="RW85" s="512"/>
      <c r="RX85" s="512"/>
      <c r="RY85" s="512"/>
      <c r="RZ85" s="512"/>
      <c r="SA85" s="512"/>
      <c r="SB85" s="512"/>
      <c r="SC85" s="512"/>
      <c r="SD85" s="512"/>
      <c r="SE85" s="512"/>
      <c r="SF85" s="512"/>
      <c r="SG85" s="512"/>
      <c r="SH85" s="512"/>
      <c r="SI85" s="512"/>
      <c r="SJ85" s="512"/>
      <c r="SK85" s="512"/>
      <c r="SL85" s="512"/>
      <c r="SM85" s="512"/>
      <c r="SN85" s="512"/>
      <c r="SO85" s="512"/>
      <c r="SP85" s="512"/>
      <c r="SQ85" s="512"/>
      <c r="SR85" s="512"/>
      <c r="SS85" s="512"/>
      <c r="ST85" s="512"/>
      <c r="SU85" s="512"/>
      <c r="SV85" s="512"/>
      <c r="SW85" s="512"/>
      <c r="SX85" s="512"/>
      <c r="SY85" s="512"/>
      <c r="SZ85" s="512"/>
      <c r="TA85" s="512"/>
      <c r="TB85" s="512"/>
      <c r="TC85" s="512"/>
      <c r="TD85" s="512"/>
      <c r="TE85" s="512"/>
      <c r="TF85" s="512"/>
      <c r="TG85" s="512"/>
      <c r="TH85" s="512"/>
      <c r="TI85" s="512"/>
      <c r="TJ85" s="512"/>
      <c r="TK85" s="512"/>
      <c r="TL85" s="512"/>
      <c r="TM85" s="512"/>
      <c r="TN85" s="512"/>
      <c r="TO85" s="512"/>
      <c r="TP85" s="512"/>
      <c r="TQ85" s="512"/>
      <c r="TR85" s="512"/>
      <c r="TS85" s="512"/>
      <c r="TT85" s="512"/>
      <c r="TU85" s="512"/>
      <c r="TV85" s="512"/>
      <c r="TW85" s="512"/>
      <c r="TX85" s="512"/>
      <c r="TY85" s="512"/>
      <c r="TZ85" s="512"/>
      <c r="UA85" s="512"/>
      <c r="UB85" s="512"/>
      <c r="UC85" s="512"/>
      <c r="UD85" s="512"/>
      <c r="UE85" s="512"/>
      <c r="UF85" s="512"/>
      <c r="UG85" s="512"/>
      <c r="UH85" s="512"/>
      <c r="UI85" s="512"/>
      <c r="UJ85" s="512"/>
      <c r="UK85" s="512"/>
      <c r="UL85" s="512"/>
      <c r="UM85" s="512"/>
      <c r="UN85" s="512"/>
      <c r="UO85" s="512"/>
      <c r="UP85" s="512"/>
      <c r="UQ85" s="512"/>
      <c r="UR85" s="512"/>
      <c r="US85" s="512"/>
      <c r="UT85" s="512"/>
      <c r="UU85" s="512"/>
      <c r="UV85" s="512"/>
      <c r="UW85" s="512"/>
      <c r="UX85" s="512"/>
      <c r="UY85" s="512"/>
      <c r="UZ85" s="512"/>
      <c r="VA85" s="512"/>
      <c r="VB85" s="512"/>
      <c r="VC85" s="512"/>
      <c r="VD85" s="512"/>
      <c r="VE85" s="512"/>
      <c r="VF85" s="512"/>
      <c r="VG85" s="512"/>
      <c r="VH85" s="512"/>
      <c r="VI85" s="512"/>
      <c r="VJ85" s="512"/>
      <c r="VK85" s="512"/>
      <c r="VL85" s="512"/>
      <c r="VM85" s="512"/>
      <c r="VN85" s="512"/>
      <c r="VO85" s="512"/>
      <c r="VP85" s="512"/>
      <c r="VQ85" s="512"/>
      <c r="VR85" s="512"/>
      <c r="VS85" s="512"/>
      <c r="VT85" s="512"/>
      <c r="VU85" s="512"/>
      <c r="VV85" s="512"/>
      <c r="VW85" s="512"/>
      <c r="VX85" s="512"/>
      <c r="VY85" s="512"/>
      <c r="VZ85" s="512"/>
      <c r="WA85" s="512"/>
      <c r="WB85" s="512"/>
      <c r="WC85" s="512"/>
      <c r="WD85" s="512"/>
      <c r="WE85" s="512"/>
      <c r="WF85" s="512"/>
      <c r="WG85" s="512"/>
      <c r="WH85" s="512"/>
      <c r="WI85" s="512"/>
      <c r="WJ85" s="512"/>
      <c r="WK85" s="512"/>
      <c r="WL85" s="512"/>
      <c r="WM85" s="512"/>
      <c r="WN85" s="512"/>
      <c r="WO85" s="512"/>
      <c r="WP85" s="512"/>
      <c r="WQ85" s="512"/>
      <c r="WR85" s="512"/>
      <c r="WS85" s="512"/>
      <c r="WT85" s="512"/>
      <c r="WU85" s="512"/>
      <c r="WV85" s="512"/>
      <c r="WW85" s="512"/>
      <c r="WX85" s="512"/>
      <c r="WY85" s="512"/>
      <c r="WZ85" s="512"/>
      <c r="XA85" s="512"/>
      <c r="XB85" s="512"/>
      <c r="XC85" s="512"/>
      <c r="XD85" s="512"/>
      <c r="XE85" s="512"/>
      <c r="XF85" s="512"/>
      <c r="XG85" s="512"/>
      <c r="XH85" s="512"/>
      <c r="XI85" s="512"/>
      <c r="XJ85" s="512"/>
      <c r="XK85" s="512"/>
      <c r="XL85" s="512"/>
      <c r="XM85" s="512"/>
      <c r="XN85" s="512"/>
      <c r="XO85" s="512"/>
      <c r="XP85" s="512"/>
      <c r="XQ85" s="512"/>
      <c r="XR85" s="512"/>
      <c r="XS85" s="512"/>
      <c r="XT85" s="512"/>
      <c r="XU85" s="512"/>
      <c r="XV85" s="512"/>
      <c r="XW85" s="512"/>
      <c r="XX85" s="512"/>
      <c r="XY85" s="512"/>
      <c r="XZ85" s="512"/>
      <c r="YA85" s="512"/>
      <c r="YB85" s="512"/>
      <c r="YC85" s="512"/>
      <c r="YD85" s="512"/>
      <c r="YE85" s="512"/>
      <c r="YF85" s="512"/>
      <c r="YG85" s="512"/>
      <c r="YH85" s="512"/>
      <c r="YI85" s="512"/>
      <c r="YJ85" s="512"/>
      <c r="YK85" s="512"/>
      <c r="YL85" s="512"/>
      <c r="YM85" s="512"/>
      <c r="YN85" s="512"/>
      <c r="YO85" s="512"/>
      <c r="YP85" s="512"/>
      <c r="YQ85" s="512"/>
      <c r="YR85" s="512"/>
      <c r="YS85" s="512"/>
      <c r="YT85" s="512"/>
      <c r="YU85" s="512"/>
      <c r="YV85" s="512"/>
      <c r="YW85" s="512"/>
      <c r="YX85" s="512"/>
      <c r="YY85" s="512"/>
      <c r="YZ85" s="512"/>
      <c r="ZA85" s="512"/>
      <c r="ZB85" s="512"/>
      <c r="ZC85" s="512"/>
      <c r="ZD85" s="512"/>
      <c r="ZE85" s="512"/>
      <c r="ZF85" s="512"/>
      <c r="ZG85" s="512"/>
      <c r="ZH85" s="512"/>
      <c r="ZI85" s="512"/>
      <c r="ZJ85" s="512"/>
      <c r="ZK85" s="512"/>
      <c r="ZL85" s="512"/>
      <c r="ZM85" s="512"/>
      <c r="ZN85" s="512"/>
      <c r="ZO85" s="512"/>
      <c r="ZP85" s="512"/>
      <c r="ZQ85" s="512"/>
      <c r="ZR85" s="512"/>
      <c r="ZS85" s="512"/>
      <c r="ZT85" s="512"/>
      <c r="ZU85" s="512"/>
      <c r="ZV85" s="512"/>
      <c r="ZW85" s="512"/>
      <c r="ZX85" s="512"/>
      <c r="ZY85" s="512"/>
      <c r="ZZ85" s="512"/>
      <c r="AAA85" s="512"/>
      <c r="AAB85" s="512"/>
      <c r="AAC85" s="512"/>
      <c r="AAD85" s="512"/>
      <c r="AAE85" s="512"/>
      <c r="AAF85" s="512"/>
      <c r="AAG85" s="512"/>
      <c r="AAH85" s="512"/>
      <c r="AAI85" s="512"/>
      <c r="AAJ85" s="512"/>
      <c r="AAK85" s="512"/>
      <c r="AAL85" s="512"/>
      <c r="AAM85" s="512"/>
      <c r="AAN85" s="512"/>
      <c r="AAO85" s="512"/>
      <c r="AAP85" s="512"/>
      <c r="AAQ85" s="512"/>
      <c r="AAR85" s="512"/>
      <c r="AAS85" s="512"/>
      <c r="AAT85" s="512"/>
      <c r="AAU85" s="512"/>
      <c r="AAV85" s="512"/>
      <c r="AAW85" s="512"/>
      <c r="AAX85" s="512"/>
      <c r="AAY85" s="512"/>
      <c r="AAZ85" s="512"/>
      <c r="ABA85" s="512"/>
      <c r="ABB85" s="512"/>
      <c r="ABC85" s="512"/>
      <c r="ABD85" s="512"/>
      <c r="ABE85" s="512"/>
      <c r="ABF85" s="512"/>
      <c r="ABG85" s="512"/>
      <c r="ABH85" s="512"/>
      <c r="ABI85" s="512"/>
      <c r="ABJ85" s="512"/>
      <c r="ABK85" s="512"/>
      <c r="ABL85" s="512"/>
      <c r="ABM85" s="512"/>
      <c r="ABN85" s="512"/>
      <c r="ABO85" s="512"/>
      <c r="ABP85" s="512"/>
      <c r="ABQ85" s="512"/>
      <c r="ABR85" s="512"/>
      <c r="ABS85" s="512"/>
      <c r="ABT85" s="512"/>
      <c r="ABU85" s="512"/>
      <c r="ABV85" s="512"/>
      <c r="ABW85" s="512"/>
      <c r="ABX85" s="512"/>
      <c r="ABY85" s="512"/>
      <c r="ABZ85" s="512"/>
      <c r="ACA85" s="512"/>
      <c r="ACB85" s="512"/>
      <c r="ACC85" s="512"/>
      <c r="ACD85" s="512"/>
      <c r="ACE85" s="512"/>
      <c r="ACF85" s="512"/>
      <c r="ACG85" s="512"/>
      <c r="ACH85" s="512"/>
      <c r="ACI85" s="512"/>
      <c r="ACJ85" s="512"/>
      <c r="ACK85" s="512"/>
      <c r="ACL85" s="512"/>
      <c r="ACM85" s="512"/>
      <c r="ACN85" s="512"/>
      <c r="ACO85" s="512"/>
      <c r="ACP85" s="512"/>
      <c r="ACQ85" s="512"/>
      <c r="ACR85" s="512"/>
      <c r="ACS85" s="512"/>
      <c r="ACT85" s="512"/>
      <c r="ACU85" s="512"/>
      <c r="ACV85" s="512"/>
      <c r="ACW85" s="512"/>
      <c r="ACX85" s="512"/>
      <c r="ACY85" s="512"/>
      <c r="ACZ85" s="512"/>
      <c r="ADA85" s="512"/>
      <c r="ADB85" s="512"/>
      <c r="ADC85" s="512"/>
      <c r="ADD85" s="512"/>
      <c r="ADE85" s="512"/>
      <c r="ADF85" s="512"/>
      <c r="ADG85" s="512"/>
      <c r="ADH85" s="512"/>
      <c r="ADI85" s="512"/>
      <c r="ADJ85" s="512"/>
      <c r="ADK85" s="512"/>
      <c r="ADL85" s="512"/>
      <c r="ADM85" s="512"/>
      <c r="ADN85" s="512"/>
      <c r="ADO85" s="512"/>
      <c r="ADP85" s="512"/>
      <c r="ADQ85" s="512"/>
      <c r="ADR85" s="512"/>
      <c r="ADS85" s="512"/>
      <c r="ADT85" s="512"/>
      <c r="ADU85" s="512"/>
      <c r="ADV85" s="512"/>
      <c r="ADW85" s="512"/>
      <c r="ADX85" s="512"/>
      <c r="ADY85" s="512"/>
      <c r="ADZ85" s="512"/>
      <c r="AEA85" s="512"/>
      <c r="AEB85" s="512"/>
      <c r="AEC85" s="512"/>
      <c r="AED85" s="512"/>
      <c r="AEE85" s="512"/>
      <c r="AEF85" s="512"/>
      <c r="AEG85" s="512"/>
      <c r="AEH85" s="512"/>
      <c r="AEI85" s="512"/>
      <c r="AEJ85" s="512"/>
      <c r="AEK85" s="512"/>
      <c r="AEL85" s="512"/>
      <c r="AEM85" s="512"/>
      <c r="AEN85" s="512"/>
      <c r="AEO85" s="512"/>
      <c r="AEP85" s="512"/>
      <c r="AEQ85" s="512"/>
      <c r="AER85" s="512"/>
      <c r="AES85" s="512"/>
      <c r="AET85" s="512"/>
      <c r="AEU85" s="512"/>
      <c r="AEV85" s="512"/>
      <c r="AEW85" s="512"/>
      <c r="AEX85" s="512"/>
      <c r="AEY85" s="512"/>
      <c r="AEZ85" s="512"/>
      <c r="AFA85" s="512"/>
      <c r="AFB85" s="512"/>
      <c r="AFC85" s="512"/>
      <c r="AFD85" s="512"/>
      <c r="AFE85" s="512"/>
      <c r="AFF85" s="512"/>
      <c r="AFG85" s="512"/>
      <c r="AFH85" s="512"/>
      <c r="AFI85" s="512"/>
      <c r="AFJ85" s="512"/>
      <c r="AFK85" s="512"/>
      <c r="AFL85" s="512"/>
      <c r="AFM85" s="512"/>
      <c r="AFN85" s="512"/>
      <c r="AFO85" s="512"/>
      <c r="AFP85" s="512"/>
      <c r="AFQ85" s="512"/>
      <c r="AFR85" s="512"/>
      <c r="AFS85" s="512"/>
      <c r="AFT85" s="512"/>
      <c r="AFU85" s="512"/>
      <c r="AFV85" s="512"/>
      <c r="AFW85" s="512"/>
      <c r="AFX85" s="512"/>
      <c r="AFY85" s="512"/>
      <c r="AFZ85" s="512"/>
      <c r="AGA85" s="512"/>
      <c r="AGB85" s="512"/>
      <c r="AGC85" s="512"/>
      <c r="AGD85" s="512"/>
      <c r="AGE85" s="512"/>
      <c r="AGF85" s="512"/>
      <c r="AGG85" s="512"/>
      <c r="AGH85" s="512"/>
      <c r="AGI85" s="512"/>
      <c r="AGJ85" s="512"/>
      <c r="AGK85" s="512"/>
      <c r="AGL85" s="512"/>
      <c r="AGM85" s="512"/>
      <c r="AGN85" s="512"/>
      <c r="AGO85" s="512"/>
      <c r="AGP85" s="512"/>
      <c r="AGQ85" s="512"/>
      <c r="AGR85" s="512"/>
      <c r="AGS85" s="512"/>
      <c r="AGT85" s="512"/>
      <c r="AGU85" s="512"/>
      <c r="AGV85" s="512"/>
      <c r="AGW85" s="512"/>
      <c r="AGX85" s="512"/>
      <c r="AGY85" s="512"/>
      <c r="AGZ85" s="512"/>
      <c r="AHA85" s="512"/>
      <c r="AHB85" s="512"/>
      <c r="AHC85" s="512"/>
      <c r="AHD85" s="512"/>
      <c r="AHE85" s="512"/>
      <c r="AHF85" s="512"/>
      <c r="AHG85" s="512"/>
      <c r="AHH85" s="512"/>
    </row>
    <row r="86" spans="1:892" s="489" customFormat="1" ht="31" hidden="1">
      <c r="A86" s="486"/>
      <c r="B86" s="494"/>
      <c r="C86" s="487"/>
      <c r="D86" s="739"/>
      <c r="E86" s="739"/>
      <c r="F86" s="739"/>
      <c r="G86" s="739"/>
      <c r="H86" s="739"/>
      <c r="I86" s="739"/>
      <c r="J86" s="739"/>
      <c r="K86" s="739"/>
      <c r="L86" s="739"/>
      <c r="M86" s="739"/>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488"/>
      <c r="IY86" s="488"/>
      <c r="IZ86" s="488"/>
      <c r="JA86" s="488"/>
      <c r="JB86" s="488"/>
      <c r="JC86" s="488"/>
      <c r="JD86" s="488"/>
      <c r="JE86" s="488"/>
      <c r="JF86" s="488"/>
      <c r="JG86" s="488"/>
      <c r="JH86" s="488"/>
      <c r="JI86" s="488"/>
      <c r="JJ86" s="488"/>
      <c r="JK86" s="488"/>
      <c r="JL86" s="488"/>
      <c r="JM86" s="488"/>
      <c r="JN86" s="488"/>
      <c r="JO86" s="488"/>
      <c r="JP86" s="488"/>
      <c r="JQ86" s="488"/>
      <c r="JR86" s="488"/>
      <c r="JS86" s="488"/>
      <c r="JT86" s="488"/>
      <c r="JU86" s="488"/>
      <c r="JV86" s="488"/>
      <c r="JW86" s="488"/>
      <c r="JX86" s="488"/>
      <c r="JY86" s="488"/>
      <c r="JZ86" s="488"/>
      <c r="KA86" s="488"/>
      <c r="KB86" s="488"/>
      <c r="KC86" s="488"/>
      <c r="KD86" s="488"/>
      <c r="KE86" s="488"/>
      <c r="KF86" s="488"/>
      <c r="KG86" s="488"/>
      <c r="KH86" s="488"/>
      <c r="KI86" s="488"/>
      <c r="KJ86" s="488"/>
      <c r="KK86" s="488"/>
      <c r="KL86" s="488"/>
      <c r="KM86" s="488"/>
      <c r="KN86" s="488"/>
      <c r="KO86" s="488"/>
      <c r="KP86" s="488"/>
      <c r="KQ86" s="488"/>
      <c r="KR86" s="488"/>
      <c r="KS86" s="488"/>
      <c r="KT86" s="488"/>
      <c r="KU86" s="488"/>
      <c r="KV86" s="488"/>
      <c r="KW86" s="488"/>
      <c r="KX86" s="488"/>
      <c r="KY86" s="488"/>
      <c r="KZ86" s="488"/>
      <c r="LA86" s="488"/>
      <c r="LB86" s="488"/>
      <c r="LC86" s="488"/>
      <c r="LD86" s="488"/>
      <c r="LE86" s="488"/>
      <c r="LF86" s="488"/>
      <c r="LG86" s="488"/>
      <c r="LH86" s="488"/>
      <c r="LI86" s="488"/>
      <c r="LJ86" s="488"/>
      <c r="LK86" s="488"/>
      <c r="LL86" s="488"/>
      <c r="LM86" s="488"/>
      <c r="LN86" s="488"/>
      <c r="LO86" s="488"/>
      <c r="LP86" s="488"/>
      <c r="LQ86" s="488"/>
      <c r="LR86" s="488"/>
      <c r="LS86" s="488"/>
      <c r="LT86" s="488"/>
      <c r="LU86" s="488"/>
      <c r="LV86" s="488"/>
      <c r="LW86" s="488"/>
      <c r="LX86" s="488"/>
      <c r="LY86" s="488"/>
      <c r="LZ86" s="488"/>
      <c r="MA86" s="488"/>
      <c r="MB86" s="488"/>
      <c r="MC86" s="488"/>
      <c r="MD86" s="488"/>
      <c r="ME86" s="488"/>
      <c r="MF86" s="488"/>
      <c r="MG86" s="488"/>
      <c r="MH86" s="488"/>
      <c r="MI86" s="488"/>
      <c r="MJ86" s="488"/>
      <c r="MK86" s="488"/>
      <c r="ML86" s="488"/>
      <c r="MM86" s="488"/>
      <c r="MN86" s="488"/>
      <c r="MO86" s="488"/>
      <c r="MP86" s="488"/>
      <c r="MQ86" s="488"/>
      <c r="MR86" s="488"/>
      <c r="MS86" s="488"/>
      <c r="MT86" s="488"/>
      <c r="MU86" s="488"/>
      <c r="MV86" s="488"/>
      <c r="MW86" s="488"/>
      <c r="MX86" s="488"/>
      <c r="MY86" s="488"/>
      <c r="MZ86" s="488"/>
      <c r="NA86" s="488"/>
      <c r="NB86" s="488"/>
      <c r="NC86" s="488"/>
      <c r="ND86" s="488"/>
      <c r="NE86" s="488"/>
      <c r="NF86" s="488"/>
      <c r="NG86" s="488"/>
      <c r="NH86" s="488"/>
      <c r="NI86" s="488"/>
      <c r="NJ86" s="488"/>
      <c r="NK86" s="488"/>
      <c r="NL86" s="488"/>
      <c r="NM86" s="488"/>
      <c r="NN86" s="488"/>
      <c r="NO86" s="488"/>
      <c r="NP86" s="488"/>
      <c r="NQ86" s="488"/>
      <c r="NR86" s="488"/>
      <c r="NS86" s="488"/>
      <c r="NT86" s="488"/>
      <c r="NU86" s="488"/>
      <c r="NV86" s="488"/>
      <c r="NW86" s="488"/>
      <c r="NX86" s="488"/>
      <c r="NY86" s="488"/>
      <c r="NZ86" s="488"/>
      <c r="OA86" s="488"/>
      <c r="OB86" s="488"/>
      <c r="OC86" s="488"/>
      <c r="OD86" s="488"/>
      <c r="OE86" s="488"/>
      <c r="OF86" s="488"/>
      <c r="OG86" s="488"/>
      <c r="OH86" s="488"/>
      <c r="OI86" s="488"/>
      <c r="OJ86" s="488"/>
      <c r="OK86" s="488"/>
      <c r="OL86" s="488"/>
      <c r="OM86" s="488"/>
      <c r="ON86" s="488"/>
      <c r="OO86" s="488"/>
      <c r="OP86" s="488"/>
      <c r="OQ86" s="488"/>
      <c r="OR86" s="488"/>
      <c r="OS86" s="488"/>
      <c r="OT86" s="488"/>
      <c r="OU86" s="488"/>
      <c r="OV86" s="488"/>
      <c r="OW86" s="488"/>
      <c r="OX86" s="488"/>
      <c r="OY86" s="488"/>
      <c r="OZ86" s="488"/>
      <c r="PA86" s="488"/>
      <c r="PB86" s="488"/>
      <c r="PC86" s="488"/>
      <c r="PD86" s="488"/>
      <c r="PE86" s="488"/>
      <c r="PF86" s="488"/>
      <c r="PG86" s="488"/>
      <c r="PH86" s="488"/>
      <c r="PI86" s="488"/>
      <c r="PJ86" s="488"/>
      <c r="PK86" s="488"/>
      <c r="PL86" s="488"/>
      <c r="PM86" s="488"/>
      <c r="PN86" s="488"/>
      <c r="PO86" s="488"/>
      <c r="PP86" s="488"/>
      <c r="PQ86" s="488"/>
      <c r="PR86" s="488"/>
      <c r="PS86" s="488"/>
      <c r="PT86" s="488"/>
      <c r="PU86" s="488"/>
      <c r="PV86" s="488"/>
      <c r="PW86" s="488"/>
      <c r="PX86" s="488"/>
      <c r="PY86" s="488"/>
      <c r="PZ86" s="488"/>
      <c r="QA86" s="488"/>
      <c r="QB86" s="488"/>
      <c r="QC86" s="488"/>
      <c r="QD86" s="488"/>
      <c r="QE86" s="488"/>
      <c r="QF86" s="488"/>
      <c r="QG86" s="488"/>
      <c r="QH86" s="488"/>
      <c r="QI86" s="488"/>
      <c r="QJ86" s="488"/>
      <c r="QK86" s="488"/>
      <c r="QL86" s="488"/>
      <c r="QM86" s="488"/>
      <c r="QN86" s="488"/>
      <c r="QO86" s="488"/>
      <c r="QP86" s="488"/>
      <c r="QQ86" s="488"/>
      <c r="QR86" s="488"/>
      <c r="QS86" s="488"/>
      <c r="QT86" s="488"/>
      <c r="QU86" s="488"/>
      <c r="QV86" s="488"/>
      <c r="QW86" s="488"/>
      <c r="QX86" s="488"/>
      <c r="QY86" s="488"/>
      <c r="QZ86" s="488"/>
      <c r="RA86" s="488"/>
      <c r="RB86" s="488"/>
      <c r="RC86" s="488"/>
      <c r="RD86" s="488"/>
      <c r="RE86" s="488"/>
      <c r="RF86" s="488"/>
      <c r="RG86" s="488"/>
      <c r="RH86" s="488"/>
      <c r="RI86" s="488"/>
      <c r="RJ86" s="488"/>
      <c r="RK86" s="488"/>
      <c r="RL86" s="488"/>
      <c r="RM86" s="488"/>
      <c r="RN86" s="488"/>
      <c r="RO86" s="488"/>
      <c r="RP86" s="488"/>
      <c r="RQ86" s="488"/>
      <c r="RR86" s="488"/>
      <c r="RS86" s="488"/>
      <c r="RT86" s="488"/>
      <c r="RU86" s="488"/>
      <c r="RV86" s="488"/>
      <c r="RW86" s="488"/>
      <c r="RX86" s="488"/>
      <c r="RY86" s="488"/>
      <c r="RZ86" s="488"/>
      <c r="SA86" s="488"/>
      <c r="SB86" s="488"/>
      <c r="SC86" s="488"/>
      <c r="SD86" s="488"/>
      <c r="SE86" s="488"/>
      <c r="SF86" s="488"/>
      <c r="SG86" s="488"/>
      <c r="SH86" s="488"/>
      <c r="SI86" s="488"/>
      <c r="SJ86" s="488"/>
      <c r="SK86" s="488"/>
      <c r="SL86" s="488"/>
      <c r="SM86" s="488"/>
      <c r="SN86" s="488"/>
      <c r="SO86" s="488"/>
      <c r="SP86" s="488"/>
      <c r="SQ86" s="488"/>
      <c r="SR86" s="488"/>
      <c r="SS86" s="488"/>
      <c r="ST86" s="488"/>
      <c r="SU86" s="488"/>
      <c r="SV86" s="488"/>
      <c r="SW86" s="488"/>
      <c r="SX86" s="488"/>
      <c r="SY86" s="488"/>
      <c r="SZ86" s="488"/>
      <c r="TA86" s="488"/>
      <c r="TB86" s="488"/>
      <c r="TC86" s="488"/>
      <c r="TD86" s="488"/>
      <c r="TE86" s="488"/>
      <c r="TF86" s="488"/>
      <c r="TG86" s="488"/>
      <c r="TH86" s="488"/>
      <c r="TI86" s="488"/>
      <c r="TJ86" s="488"/>
      <c r="TK86" s="488"/>
      <c r="TL86" s="488"/>
      <c r="TM86" s="488"/>
      <c r="TN86" s="488"/>
      <c r="TO86" s="488"/>
      <c r="TP86" s="488"/>
      <c r="TQ86" s="488"/>
      <c r="TR86" s="488"/>
      <c r="TS86" s="488"/>
      <c r="TT86" s="488"/>
      <c r="TU86" s="488"/>
      <c r="TV86" s="488"/>
      <c r="TW86" s="488"/>
      <c r="TX86" s="488"/>
      <c r="TY86" s="488"/>
      <c r="TZ86" s="488"/>
      <c r="UA86" s="488"/>
      <c r="UB86" s="488"/>
      <c r="UC86" s="488"/>
      <c r="UD86" s="488"/>
      <c r="UE86" s="488"/>
      <c r="UF86" s="488"/>
      <c r="UG86" s="488"/>
      <c r="UH86" s="488"/>
      <c r="UI86" s="488"/>
      <c r="UJ86" s="488"/>
      <c r="UK86" s="488"/>
      <c r="UL86" s="488"/>
      <c r="UM86" s="488"/>
      <c r="UN86" s="488"/>
      <c r="UO86" s="488"/>
      <c r="UP86" s="488"/>
      <c r="UQ86" s="488"/>
      <c r="UR86" s="488"/>
      <c r="US86" s="488"/>
      <c r="UT86" s="488"/>
      <c r="UU86" s="488"/>
      <c r="UV86" s="488"/>
      <c r="UW86" s="488"/>
      <c r="UX86" s="488"/>
      <c r="UY86" s="488"/>
      <c r="UZ86" s="488"/>
      <c r="VA86" s="488"/>
      <c r="VB86" s="488"/>
      <c r="VC86" s="488"/>
      <c r="VD86" s="488"/>
      <c r="VE86" s="488"/>
      <c r="VF86" s="488"/>
      <c r="VG86" s="488"/>
      <c r="VH86" s="488"/>
      <c r="VI86" s="488"/>
      <c r="VJ86" s="488"/>
      <c r="VK86" s="488"/>
      <c r="VL86" s="488"/>
      <c r="VM86" s="488"/>
      <c r="VN86" s="488"/>
      <c r="VO86" s="488"/>
      <c r="VP86" s="488"/>
      <c r="VQ86" s="488"/>
      <c r="VR86" s="488"/>
      <c r="VS86" s="488"/>
      <c r="VT86" s="488"/>
      <c r="VU86" s="488"/>
      <c r="VV86" s="488"/>
      <c r="VW86" s="488"/>
      <c r="VX86" s="488"/>
      <c r="VY86" s="488"/>
      <c r="VZ86" s="488"/>
      <c r="WA86" s="488"/>
      <c r="WB86" s="488"/>
      <c r="WC86" s="488"/>
      <c r="WD86" s="488"/>
      <c r="WE86" s="488"/>
      <c r="WF86" s="488"/>
      <c r="WG86" s="488"/>
      <c r="WH86" s="488"/>
      <c r="WI86" s="488"/>
      <c r="WJ86" s="488"/>
      <c r="WK86" s="488"/>
      <c r="WL86" s="488"/>
      <c r="WM86" s="488"/>
      <c r="WN86" s="488"/>
      <c r="WO86" s="488"/>
      <c r="WP86" s="488"/>
      <c r="WQ86" s="488"/>
      <c r="WR86" s="488"/>
      <c r="WS86" s="488"/>
      <c r="WT86" s="488"/>
      <c r="WU86" s="488"/>
      <c r="WV86" s="488"/>
      <c r="WW86" s="488"/>
      <c r="WX86" s="488"/>
      <c r="WY86" s="488"/>
      <c r="WZ86" s="488"/>
      <c r="XA86" s="488"/>
      <c r="XB86" s="488"/>
      <c r="XC86" s="488"/>
      <c r="XD86" s="488"/>
      <c r="XE86" s="488"/>
      <c r="XF86" s="488"/>
      <c r="XG86" s="488"/>
      <c r="XH86" s="488"/>
      <c r="XI86" s="488"/>
      <c r="XJ86" s="488"/>
      <c r="XK86" s="488"/>
      <c r="XL86" s="488"/>
      <c r="XM86" s="488"/>
      <c r="XN86" s="488"/>
      <c r="XO86" s="488"/>
      <c r="XP86" s="488"/>
      <c r="XQ86" s="488"/>
      <c r="XR86" s="488"/>
      <c r="XS86" s="488"/>
      <c r="XT86" s="488"/>
      <c r="XU86" s="488"/>
      <c r="XV86" s="488"/>
      <c r="XW86" s="488"/>
      <c r="XX86" s="488"/>
      <c r="XY86" s="488"/>
      <c r="XZ86" s="488"/>
      <c r="YA86" s="488"/>
      <c r="YB86" s="488"/>
      <c r="YC86" s="488"/>
      <c r="YD86" s="488"/>
      <c r="YE86" s="488"/>
      <c r="YF86" s="488"/>
      <c r="YG86" s="488"/>
      <c r="YH86" s="488"/>
      <c r="YI86" s="488"/>
      <c r="YJ86" s="488"/>
      <c r="YK86" s="488"/>
      <c r="YL86" s="488"/>
      <c r="YM86" s="488"/>
      <c r="YN86" s="488"/>
      <c r="YO86" s="488"/>
      <c r="YP86" s="488"/>
      <c r="YQ86" s="488"/>
      <c r="YR86" s="488"/>
      <c r="YS86" s="488"/>
      <c r="YT86" s="488"/>
      <c r="YU86" s="488"/>
      <c r="YV86" s="488"/>
      <c r="YW86" s="488"/>
      <c r="YX86" s="488"/>
      <c r="YY86" s="488"/>
      <c r="YZ86" s="488"/>
      <c r="ZA86" s="488"/>
      <c r="ZB86" s="488"/>
      <c r="ZC86" s="488"/>
      <c r="ZD86" s="488"/>
      <c r="ZE86" s="488"/>
      <c r="ZF86" s="488"/>
      <c r="ZG86" s="488"/>
      <c r="ZH86" s="488"/>
      <c r="ZI86" s="488"/>
      <c r="ZJ86" s="488"/>
      <c r="ZK86" s="488"/>
      <c r="ZL86" s="488"/>
      <c r="ZM86" s="488"/>
      <c r="ZN86" s="488"/>
      <c r="ZO86" s="488"/>
      <c r="ZP86" s="488"/>
      <c r="ZQ86" s="488"/>
      <c r="ZR86" s="488"/>
      <c r="ZS86" s="488"/>
      <c r="ZT86" s="488"/>
      <c r="ZU86" s="488"/>
      <c r="ZV86" s="488"/>
      <c r="ZW86" s="488"/>
      <c r="ZX86" s="488"/>
      <c r="ZY86" s="488"/>
      <c r="ZZ86" s="488"/>
      <c r="AAA86" s="488"/>
      <c r="AAB86" s="488"/>
      <c r="AAC86" s="488"/>
      <c r="AAD86" s="488"/>
      <c r="AAE86" s="488"/>
      <c r="AAF86" s="488"/>
      <c r="AAG86" s="488"/>
      <c r="AAH86" s="488"/>
      <c r="AAI86" s="488"/>
      <c r="AAJ86" s="488"/>
      <c r="AAK86" s="488"/>
      <c r="AAL86" s="488"/>
      <c r="AAM86" s="488"/>
      <c r="AAN86" s="488"/>
      <c r="AAO86" s="488"/>
      <c r="AAP86" s="488"/>
      <c r="AAQ86" s="488"/>
      <c r="AAR86" s="488"/>
      <c r="AAS86" s="488"/>
      <c r="AAT86" s="488"/>
      <c r="AAU86" s="488"/>
      <c r="AAV86" s="488"/>
      <c r="AAW86" s="488"/>
      <c r="AAX86" s="488"/>
      <c r="AAY86" s="488"/>
      <c r="AAZ86" s="488"/>
      <c r="ABA86" s="488"/>
      <c r="ABB86" s="488"/>
      <c r="ABC86" s="488"/>
      <c r="ABD86" s="488"/>
      <c r="ABE86" s="488"/>
      <c r="ABF86" s="488"/>
      <c r="ABG86" s="488"/>
      <c r="ABH86" s="488"/>
      <c r="ABI86" s="488"/>
      <c r="ABJ86" s="488"/>
      <c r="ABK86" s="488"/>
      <c r="ABL86" s="488"/>
      <c r="ABM86" s="488"/>
      <c r="ABN86" s="488"/>
      <c r="ABO86" s="488"/>
      <c r="ABP86" s="488"/>
      <c r="ABQ86" s="488"/>
      <c r="ABR86" s="488"/>
      <c r="ABS86" s="488"/>
      <c r="ABT86" s="488"/>
      <c r="ABU86" s="488"/>
      <c r="ABV86" s="488"/>
      <c r="ABW86" s="488"/>
      <c r="ABX86" s="488"/>
      <c r="ABY86" s="488"/>
      <c r="ABZ86" s="488"/>
      <c r="ACA86" s="488"/>
      <c r="ACB86" s="488"/>
      <c r="ACC86" s="488"/>
      <c r="ACD86" s="488"/>
      <c r="ACE86" s="488"/>
      <c r="ACF86" s="488"/>
      <c r="ACG86" s="488"/>
      <c r="ACH86" s="488"/>
      <c r="ACI86" s="488"/>
      <c r="ACJ86" s="488"/>
      <c r="ACK86" s="488"/>
      <c r="ACL86" s="488"/>
      <c r="ACM86" s="488"/>
      <c r="ACN86" s="488"/>
      <c r="ACO86" s="488"/>
      <c r="ACP86" s="488"/>
      <c r="ACQ86" s="488"/>
      <c r="ACR86" s="488"/>
      <c r="ACS86" s="488"/>
      <c r="ACT86" s="488"/>
      <c r="ACU86" s="488"/>
      <c r="ACV86" s="488"/>
      <c r="ACW86" s="488"/>
      <c r="ACX86" s="488"/>
      <c r="ACY86" s="488"/>
      <c r="ACZ86" s="488"/>
      <c r="ADA86" s="488"/>
      <c r="ADB86" s="488"/>
      <c r="ADC86" s="488"/>
      <c r="ADD86" s="488"/>
      <c r="ADE86" s="488"/>
      <c r="ADF86" s="488"/>
      <c r="ADG86" s="488"/>
      <c r="ADH86" s="488"/>
      <c r="ADI86" s="488"/>
      <c r="ADJ86" s="488"/>
      <c r="ADK86" s="488"/>
      <c r="ADL86" s="488"/>
      <c r="ADM86" s="488"/>
      <c r="ADN86" s="488"/>
      <c r="ADO86" s="488"/>
      <c r="ADP86" s="488"/>
      <c r="ADQ86" s="488"/>
      <c r="ADR86" s="488"/>
      <c r="ADS86" s="488"/>
      <c r="ADT86" s="488"/>
      <c r="ADU86" s="488"/>
      <c r="ADV86" s="488"/>
      <c r="ADW86" s="488"/>
      <c r="ADX86" s="488"/>
      <c r="ADY86" s="488"/>
      <c r="ADZ86" s="488"/>
      <c r="AEA86" s="488"/>
      <c r="AEB86" s="488"/>
      <c r="AEC86" s="488"/>
      <c r="AED86" s="488"/>
      <c r="AEE86" s="488"/>
      <c r="AEF86" s="488"/>
      <c r="AEG86" s="488"/>
      <c r="AEH86" s="488"/>
      <c r="AEI86" s="488"/>
      <c r="AEJ86" s="488"/>
      <c r="AEK86" s="488"/>
      <c r="AEL86" s="488"/>
      <c r="AEM86" s="488"/>
      <c r="AEN86" s="488"/>
      <c r="AEO86" s="488"/>
      <c r="AEP86" s="488"/>
      <c r="AEQ86" s="488"/>
      <c r="AER86" s="488"/>
      <c r="AES86" s="488"/>
      <c r="AET86" s="488"/>
      <c r="AEU86" s="488"/>
      <c r="AEV86" s="488"/>
      <c r="AEW86" s="488"/>
      <c r="AEX86" s="488"/>
      <c r="AEY86" s="488"/>
      <c r="AEZ86" s="488"/>
      <c r="AFA86" s="488"/>
      <c r="AFB86" s="488"/>
      <c r="AFC86" s="488"/>
      <c r="AFD86" s="488"/>
      <c r="AFE86" s="488"/>
      <c r="AFF86" s="488"/>
      <c r="AFG86" s="488"/>
      <c r="AFH86" s="488"/>
      <c r="AFI86" s="488"/>
      <c r="AFJ86" s="488"/>
      <c r="AFK86" s="488"/>
      <c r="AFL86" s="488"/>
      <c r="AFM86" s="488"/>
      <c r="AFN86" s="488"/>
      <c r="AFO86" s="488"/>
      <c r="AFP86" s="488"/>
      <c r="AFQ86" s="488"/>
      <c r="AFR86" s="488"/>
      <c r="AFS86" s="488"/>
      <c r="AFT86" s="488"/>
      <c r="AFU86" s="488"/>
      <c r="AFV86" s="488"/>
      <c r="AFW86" s="488"/>
      <c r="AFX86" s="488"/>
      <c r="AFY86" s="488"/>
      <c r="AFZ86" s="488"/>
      <c r="AGA86" s="488"/>
      <c r="AGB86" s="488"/>
      <c r="AGC86" s="488"/>
      <c r="AGD86" s="488"/>
      <c r="AGE86" s="488"/>
      <c r="AGF86" s="488"/>
      <c r="AGG86" s="488"/>
      <c r="AGH86" s="488"/>
      <c r="AGI86" s="488"/>
      <c r="AGJ86" s="488"/>
      <c r="AGK86" s="488"/>
      <c r="AGL86" s="488"/>
      <c r="AGM86" s="488"/>
      <c r="AGN86" s="488"/>
      <c r="AGO86" s="488"/>
      <c r="AGP86" s="488"/>
      <c r="AGQ86" s="488"/>
      <c r="AGR86" s="488"/>
      <c r="AGS86" s="488"/>
      <c r="AGT86" s="488"/>
      <c r="AGU86" s="488"/>
      <c r="AGV86" s="488"/>
      <c r="AGW86" s="488"/>
      <c r="AGX86" s="488"/>
      <c r="AGY86" s="488"/>
      <c r="AGZ86" s="488"/>
      <c r="AHA86" s="488"/>
      <c r="AHB86" s="488"/>
      <c r="AHC86" s="488"/>
      <c r="AHD86" s="488"/>
      <c r="AHE86" s="488"/>
      <c r="AHF86" s="488"/>
      <c r="AHG86" s="488"/>
      <c r="AHH86" s="488"/>
    </row>
    <row r="87" spans="1:892" s="518" customFormat="1" ht="31" hidden="1">
      <c r="A87" s="515"/>
      <c r="B87" s="494"/>
      <c r="C87" s="539"/>
      <c r="D87" s="733"/>
      <c r="E87" s="733"/>
      <c r="F87" s="733"/>
      <c r="G87" s="733"/>
      <c r="H87" s="733"/>
      <c r="I87" s="733"/>
      <c r="J87" s="733"/>
      <c r="K87" s="733"/>
      <c r="L87" s="733"/>
      <c r="M87" s="733"/>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517"/>
      <c r="IY87" s="517"/>
      <c r="IZ87" s="517"/>
      <c r="JA87" s="517"/>
      <c r="JB87" s="517"/>
      <c r="JC87" s="517"/>
      <c r="JD87" s="517"/>
      <c r="JE87" s="517"/>
      <c r="JF87" s="517"/>
      <c r="JG87" s="517"/>
      <c r="JH87" s="517"/>
      <c r="JI87" s="517"/>
      <c r="JJ87" s="517"/>
      <c r="JK87" s="517"/>
      <c r="JL87" s="517"/>
      <c r="JM87" s="517"/>
      <c r="JN87" s="517"/>
      <c r="JO87" s="517"/>
      <c r="JP87" s="517"/>
      <c r="JQ87" s="517"/>
      <c r="JR87" s="517"/>
      <c r="JS87" s="517"/>
      <c r="JT87" s="517"/>
      <c r="JU87" s="517"/>
      <c r="JV87" s="517"/>
      <c r="JW87" s="517"/>
      <c r="JX87" s="517"/>
      <c r="JY87" s="517"/>
      <c r="JZ87" s="517"/>
      <c r="KA87" s="517"/>
      <c r="KB87" s="517"/>
      <c r="KC87" s="517"/>
      <c r="KD87" s="517"/>
      <c r="KE87" s="517"/>
      <c r="KF87" s="517"/>
      <c r="KG87" s="517"/>
      <c r="KH87" s="517"/>
      <c r="KI87" s="517"/>
      <c r="KJ87" s="517"/>
      <c r="KK87" s="517"/>
      <c r="KL87" s="517"/>
      <c r="KM87" s="517"/>
      <c r="KN87" s="517"/>
      <c r="KO87" s="517"/>
      <c r="KP87" s="517"/>
      <c r="KQ87" s="517"/>
      <c r="KR87" s="517"/>
      <c r="KS87" s="517"/>
      <c r="KT87" s="517"/>
      <c r="KU87" s="517"/>
      <c r="KV87" s="517"/>
      <c r="KW87" s="517"/>
      <c r="KX87" s="517"/>
      <c r="KY87" s="517"/>
      <c r="KZ87" s="517"/>
      <c r="LA87" s="517"/>
      <c r="LB87" s="517"/>
      <c r="LC87" s="517"/>
      <c r="LD87" s="517"/>
      <c r="LE87" s="517"/>
      <c r="LF87" s="517"/>
      <c r="LG87" s="517"/>
      <c r="LH87" s="517"/>
      <c r="LI87" s="517"/>
      <c r="LJ87" s="517"/>
      <c r="LK87" s="517"/>
      <c r="LL87" s="517"/>
      <c r="LM87" s="517"/>
      <c r="LN87" s="517"/>
      <c r="LO87" s="517"/>
      <c r="LP87" s="517"/>
      <c r="LQ87" s="517"/>
      <c r="LR87" s="517"/>
      <c r="LS87" s="517"/>
      <c r="LT87" s="517"/>
      <c r="LU87" s="517"/>
      <c r="LV87" s="517"/>
      <c r="LW87" s="517"/>
      <c r="LX87" s="517"/>
      <c r="LY87" s="517"/>
      <c r="LZ87" s="517"/>
      <c r="MA87" s="517"/>
      <c r="MB87" s="517"/>
      <c r="MC87" s="517"/>
      <c r="MD87" s="517"/>
      <c r="ME87" s="517"/>
      <c r="MF87" s="517"/>
      <c r="MG87" s="517"/>
      <c r="MH87" s="517"/>
      <c r="MI87" s="517"/>
      <c r="MJ87" s="517"/>
      <c r="MK87" s="517"/>
      <c r="ML87" s="517"/>
      <c r="MM87" s="517"/>
      <c r="MN87" s="517"/>
      <c r="MO87" s="517"/>
      <c r="MP87" s="517"/>
      <c r="MQ87" s="517"/>
      <c r="MR87" s="517"/>
      <c r="MS87" s="517"/>
      <c r="MT87" s="517"/>
      <c r="MU87" s="517"/>
      <c r="MV87" s="517"/>
      <c r="MW87" s="517"/>
      <c r="MX87" s="517"/>
      <c r="MY87" s="517"/>
      <c r="MZ87" s="517"/>
      <c r="NA87" s="517"/>
      <c r="NB87" s="517"/>
      <c r="NC87" s="517"/>
      <c r="ND87" s="517"/>
      <c r="NE87" s="517"/>
      <c r="NF87" s="517"/>
      <c r="NG87" s="517"/>
      <c r="NH87" s="517"/>
      <c r="NI87" s="517"/>
      <c r="NJ87" s="517"/>
      <c r="NK87" s="517"/>
      <c r="NL87" s="517"/>
      <c r="NM87" s="517"/>
      <c r="NN87" s="517"/>
      <c r="NO87" s="517"/>
      <c r="NP87" s="517"/>
      <c r="NQ87" s="517"/>
      <c r="NR87" s="517"/>
      <c r="NS87" s="517"/>
      <c r="NT87" s="517"/>
      <c r="NU87" s="517"/>
      <c r="NV87" s="517"/>
      <c r="NW87" s="517"/>
      <c r="NX87" s="517"/>
      <c r="NY87" s="517"/>
      <c r="NZ87" s="517"/>
      <c r="OA87" s="517"/>
      <c r="OB87" s="517"/>
      <c r="OC87" s="517"/>
      <c r="OD87" s="517"/>
      <c r="OE87" s="517"/>
      <c r="OF87" s="517"/>
      <c r="OG87" s="517"/>
      <c r="OH87" s="517"/>
      <c r="OI87" s="517"/>
      <c r="OJ87" s="517"/>
      <c r="OK87" s="517"/>
      <c r="OL87" s="517"/>
      <c r="OM87" s="517"/>
      <c r="ON87" s="517"/>
      <c r="OO87" s="517"/>
      <c r="OP87" s="517"/>
      <c r="OQ87" s="517"/>
      <c r="OR87" s="517"/>
      <c r="OS87" s="517"/>
      <c r="OT87" s="517"/>
      <c r="OU87" s="517"/>
      <c r="OV87" s="517"/>
      <c r="OW87" s="517"/>
      <c r="OX87" s="517"/>
      <c r="OY87" s="517"/>
      <c r="OZ87" s="517"/>
      <c r="PA87" s="517"/>
      <c r="PB87" s="517"/>
      <c r="PC87" s="517"/>
      <c r="PD87" s="517"/>
      <c r="PE87" s="517"/>
      <c r="PF87" s="517"/>
      <c r="PG87" s="517"/>
      <c r="PH87" s="517"/>
      <c r="PI87" s="517"/>
      <c r="PJ87" s="517"/>
      <c r="PK87" s="517"/>
      <c r="PL87" s="517"/>
      <c r="PM87" s="517"/>
      <c r="PN87" s="517"/>
      <c r="PO87" s="517"/>
      <c r="PP87" s="517"/>
      <c r="PQ87" s="517"/>
      <c r="PR87" s="517"/>
      <c r="PS87" s="517"/>
      <c r="PT87" s="517"/>
      <c r="PU87" s="517"/>
      <c r="PV87" s="517"/>
      <c r="PW87" s="517"/>
      <c r="PX87" s="517"/>
      <c r="PY87" s="517"/>
      <c r="PZ87" s="517"/>
      <c r="QA87" s="517"/>
      <c r="QB87" s="517"/>
      <c r="QC87" s="517"/>
      <c r="QD87" s="517"/>
      <c r="QE87" s="517"/>
      <c r="QF87" s="517"/>
      <c r="QG87" s="517"/>
      <c r="QH87" s="517"/>
      <c r="QI87" s="517"/>
      <c r="QJ87" s="517"/>
      <c r="QK87" s="517"/>
      <c r="QL87" s="517"/>
      <c r="QM87" s="517"/>
      <c r="QN87" s="517"/>
      <c r="QO87" s="517"/>
      <c r="QP87" s="517"/>
      <c r="QQ87" s="517"/>
      <c r="QR87" s="517"/>
      <c r="QS87" s="517"/>
      <c r="QT87" s="517"/>
      <c r="QU87" s="517"/>
      <c r="QV87" s="517"/>
      <c r="QW87" s="517"/>
      <c r="QX87" s="517"/>
      <c r="QY87" s="517"/>
      <c r="QZ87" s="517"/>
      <c r="RA87" s="517"/>
      <c r="RB87" s="517"/>
      <c r="RC87" s="517"/>
      <c r="RD87" s="517"/>
      <c r="RE87" s="517"/>
      <c r="RF87" s="517"/>
      <c r="RG87" s="517"/>
      <c r="RH87" s="517"/>
      <c r="RI87" s="517"/>
      <c r="RJ87" s="517"/>
      <c r="RK87" s="517"/>
      <c r="RL87" s="517"/>
      <c r="RM87" s="517"/>
      <c r="RN87" s="517"/>
      <c r="RO87" s="517"/>
      <c r="RP87" s="517"/>
      <c r="RQ87" s="517"/>
      <c r="RR87" s="517"/>
      <c r="RS87" s="517"/>
      <c r="RT87" s="517"/>
      <c r="RU87" s="517"/>
      <c r="RV87" s="517"/>
      <c r="RW87" s="517"/>
      <c r="RX87" s="517"/>
      <c r="RY87" s="517"/>
      <c r="RZ87" s="517"/>
      <c r="SA87" s="517"/>
      <c r="SB87" s="517"/>
      <c r="SC87" s="517"/>
      <c r="SD87" s="517"/>
      <c r="SE87" s="517"/>
      <c r="SF87" s="517"/>
      <c r="SG87" s="517"/>
      <c r="SH87" s="517"/>
      <c r="SI87" s="517"/>
      <c r="SJ87" s="517"/>
      <c r="SK87" s="517"/>
      <c r="SL87" s="517"/>
      <c r="SM87" s="517"/>
      <c r="SN87" s="517"/>
      <c r="SO87" s="517"/>
      <c r="SP87" s="517"/>
      <c r="SQ87" s="517"/>
      <c r="SR87" s="517"/>
      <c r="SS87" s="517"/>
      <c r="ST87" s="517"/>
      <c r="SU87" s="517"/>
      <c r="SV87" s="517"/>
      <c r="SW87" s="517"/>
      <c r="SX87" s="517"/>
      <c r="SY87" s="517"/>
      <c r="SZ87" s="517"/>
      <c r="TA87" s="517"/>
      <c r="TB87" s="517"/>
      <c r="TC87" s="517"/>
      <c r="TD87" s="517"/>
      <c r="TE87" s="517"/>
      <c r="TF87" s="517"/>
      <c r="TG87" s="517"/>
      <c r="TH87" s="517"/>
      <c r="TI87" s="517"/>
      <c r="TJ87" s="517"/>
      <c r="TK87" s="517"/>
      <c r="TL87" s="517"/>
      <c r="TM87" s="517"/>
      <c r="TN87" s="517"/>
      <c r="TO87" s="517"/>
      <c r="TP87" s="517"/>
      <c r="TQ87" s="517"/>
      <c r="TR87" s="517"/>
      <c r="TS87" s="517"/>
      <c r="TT87" s="517"/>
      <c r="TU87" s="517"/>
      <c r="TV87" s="517"/>
      <c r="TW87" s="517"/>
      <c r="TX87" s="517"/>
      <c r="TY87" s="517"/>
      <c r="TZ87" s="517"/>
      <c r="UA87" s="517"/>
      <c r="UB87" s="517"/>
      <c r="UC87" s="517"/>
      <c r="UD87" s="517"/>
      <c r="UE87" s="517"/>
      <c r="UF87" s="517"/>
      <c r="UG87" s="517"/>
      <c r="UH87" s="517"/>
      <c r="UI87" s="517"/>
      <c r="UJ87" s="517"/>
      <c r="UK87" s="517"/>
      <c r="UL87" s="517"/>
      <c r="UM87" s="517"/>
      <c r="UN87" s="517"/>
      <c r="UO87" s="517"/>
      <c r="UP87" s="517"/>
      <c r="UQ87" s="517"/>
      <c r="UR87" s="517"/>
      <c r="US87" s="517"/>
      <c r="UT87" s="517"/>
      <c r="UU87" s="517"/>
      <c r="UV87" s="517"/>
      <c r="UW87" s="517"/>
      <c r="UX87" s="517"/>
      <c r="UY87" s="517"/>
      <c r="UZ87" s="517"/>
      <c r="VA87" s="517"/>
      <c r="VB87" s="517"/>
      <c r="VC87" s="517"/>
      <c r="VD87" s="517"/>
      <c r="VE87" s="517"/>
      <c r="VF87" s="517"/>
      <c r="VG87" s="517"/>
      <c r="VH87" s="517"/>
      <c r="VI87" s="517"/>
      <c r="VJ87" s="517"/>
      <c r="VK87" s="517"/>
      <c r="VL87" s="517"/>
      <c r="VM87" s="517"/>
      <c r="VN87" s="517"/>
      <c r="VO87" s="517"/>
      <c r="VP87" s="517"/>
      <c r="VQ87" s="517"/>
      <c r="VR87" s="517"/>
      <c r="VS87" s="517"/>
      <c r="VT87" s="517"/>
      <c r="VU87" s="517"/>
      <c r="VV87" s="517"/>
      <c r="VW87" s="517"/>
      <c r="VX87" s="517"/>
      <c r="VY87" s="517"/>
      <c r="VZ87" s="517"/>
      <c r="WA87" s="517"/>
      <c r="WB87" s="517"/>
      <c r="WC87" s="517"/>
      <c r="WD87" s="517"/>
      <c r="WE87" s="517"/>
      <c r="WF87" s="517"/>
      <c r="WG87" s="517"/>
      <c r="WH87" s="517"/>
      <c r="WI87" s="517"/>
      <c r="WJ87" s="517"/>
      <c r="WK87" s="517"/>
      <c r="WL87" s="517"/>
      <c r="WM87" s="517"/>
      <c r="WN87" s="517"/>
      <c r="WO87" s="517"/>
      <c r="WP87" s="517"/>
      <c r="WQ87" s="517"/>
      <c r="WR87" s="517"/>
      <c r="WS87" s="517"/>
      <c r="WT87" s="517"/>
      <c r="WU87" s="517"/>
      <c r="WV87" s="517"/>
      <c r="WW87" s="517"/>
      <c r="WX87" s="517"/>
      <c r="WY87" s="517"/>
      <c r="WZ87" s="517"/>
      <c r="XA87" s="517"/>
      <c r="XB87" s="517"/>
      <c r="XC87" s="517"/>
      <c r="XD87" s="517"/>
      <c r="XE87" s="517"/>
      <c r="XF87" s="517"/>
      <c r="XG87" s="517"/>
      <c r="XH87" s="517"/>
      <c r="XI87" s="517"/>
      <c r="XJ87" s="517"/>
      <c r="XK87" s="517"/>
      <c r="XL87" s="517"/>
      <c r="XM87" s="517"/>
      <c r="XN87" s="517"/>
      <c r="XO87" s="517"/>
      <c r="XP87" s="517"/>
      <c r="XQ87" s="517"/>
      <c r="XR87" s="517"/>
      <c r="XS87" s="517"/>
      <c r="XT87" s="517"/>
      <c r="XU87" s="517"/>
      <c r="XV87" s="517"/>
      <c r="XW87" s="517"/>
      <c r="XX87" s="517"/>
      <c r="XY87" s="517"/>
      <c r="XZ87" s="517"/>
      <c r="YA87" s="517"/>
      <c r="YB87" s="517"/>
      <c r="YC87" s="517"/>
      <c r="YD87" s="517"/>
      <c r="YE87" s="517"/>
      <c r="YF87" s="517"/>
      <c r="YG87" s="517"/>
      <c r="YH87" s="517"/>
      <c r="YI87" s="517"/>
      <c r="YJ87" s="517"/>
      <c r="YK87" s="517"/>
      <c r="YL87" s="517"/>
      <c r="YM87" s="517"/>
      <c r="YN87" s="517"/>
      <c r="YO87" s="517"/>
      <c r="YP87" s="517"/>
      <c r="YQ87" s="517"/>
      <c r="YR87" s="517"/>
      <c r="YS87" s="517"/>
      <c r="YT87" s="517"/>
      <c r="YU87" s="517"/>
      <c r="YV87" s="517"/>
      <c r="YW87" s="517"/>
      <c r="YX87" s="517"/>
      <c r="YY87" s="517"/>
      <c r="YZ87" s="517"/>
      <c r="ZA87" s="517"/>
      <c r="ZB87" s="517"/>
      <c r="ZC87" s="517"/>
      <c r="ZD87" s="517"/>
      <c r="ZE87" s="517"/>
      <c r="ZF87" s="517"/>
      <c r="ZG87" s="517"/>
      <c r="ZH87" s="517"/>
      <c r="ZI87" s="517"/>
      <c r="ZJ87" s="517"/>
      <c r="ZK87" s="517"/>
      <c r="ZL87" s="517"/>
      <c r="ZM87" s="517"/>
      <c r="ZN87" s="517"/>
      <c r="ZO87" s="517"/>
      <c r="ZP87" s="517"/>
      <c r="ZQ87" s="517"/>
      <c r="ZR87" s="517"/>
      <c r="ZS87" s="517"/>
      <c r="ZT87" s="517"/>
      <c r="ZU87" s="517"/>
      <c r="ZV87" s="517"/>
      <c r="ZW87" s="517"/>
      <c r="ZX87" s="517"/>
      <c r="ZY87" s="517"/>
      <c r="ZZ87" s="517"/>
      <c r="AAA87" s="517"/>
      <c r="AAB87" s="517"/>
      <c r="AAC87" s="517"/>
      <c r="AAD87" s="517"/>
      <c r="AAE87" s="517"/>
      <c r="AAF87" s="517"/>
      <c r="AAG87" s="517"/>
      <c r="AAH87" s="517"/>
      <c r="AAI87" s="517"/>
      <c r="AAJ87" s="517"/>
      <c r="AAK87" s="517"/>
      <c r="AAL87" s="517"/>
      <c r="AAM87" s="517"/>
      <c r="AAN87" s="517"/>
      <c r="AAO87" s="517"/>
      <c r="AAP87" s="517"/>
      <c r="AAQ87" s="517"/>
      <c r="AAR87" s="517"/>
      <c r="AAS87" s="517"/>
      <c r="AAT87" s="517"/>
      <c r="AAU87" s="517"/>
      <c r="AAV87" s="517"/>
      <c r="AAW87" s="517"/>
      <c r="AAX87" s="517"/>
      <c r="AAY87" s="517"/>
      <c r="AAZ87" s="517"/>
      <c r="ABA87" s="517"/>
      <c r="ABB87" s="517"/>
      <c r="ABC87" s="517"/>
      <c r="ABD87" s="517"/>
      <c r="ABE87" s="517"/>
      <c r="ABF87" s="517"/>
      <c r="ABG87" s="517"/>
      <c r="ABH87" s="517"/>
      <c r="ABI87" s="517"/>
      <c r="ABJ87" s="517"/>
      <c r="ABK87" s="517"/>
      <c r="ABL87" s="517"/>
      <c r="ABM87" s="517"/>
      <c r="ABN87" s="517"/>
      <c r="ABO87" s="517"/>
      <c r="ABP87" s="517"/>
      <c r="ABQ87" s="517"/>
      <c r="ABR87" s="517"/>
      <c r="ABS87" s="517"/>
      <c r="ABT87" s="517"/>
      <c r="ABU87" s="517"/>
      <c r="ABV87" s="517"/>
      <c r="ABW87" s="517"/>
      <c r="ABX87" s="517"/>
      <c r="ABY87" s="517"/>
      <c r="ABZ87" s="517"/>
      <c r="ACA87" s="517"/>
      <c r="ACB87" s="517"/>
      <c r="ACC87" s="517"/>
      <c r="ACD87" s="517"/>
      <c r="ACE87" s="517"/>
      <c r="ACF87" s="517"/>
      <c r="ACG87" s="517"/>
      <c r="ACH87" s="517"/>
      <c r="ACI87" s="517"/>
      <c r="ACJ87" s="517"/>
      <c r="ACK87" s="517"/>
      <c r="ACL87" s="517"/>
      <c r="ACM87" s="517"/>
      <c r="ACN87" s="517"/>
      <c r="ACO87" s="517"/>
      <c r="ACP87" s="517"/>
      <c r="ACQ87" s="517"/>
      <c r="ACR87" s="517"/>
      <c r="ACS87" s="517"/>
      <c r="ACT87" s="517"/>
      <c r="ACU87" s="517"/>
      <c r="ACV87" s="517"/>
      <c r="ACW87" s="517"/>
      <c r="ACX87" s="517"/>
      <c r="ACY87" s="517"/>
      <c r="ACZ87" s="517"/>
      <c r="ADA87" s="517"/>
      <c r="ADB87" s="517"/>
      <c r="ADC87" s="517"/>
      <c r="ADD87" s="517"/>
      <c r="ADE87" s="517"/>
      <c r="ADF87" s="517"/>
      <c r="ADG87" s="517"/>
      <c r="ADH87" s="517"/>
      <c r="ADI87" s="517"/>
      <c r="ADJ87" s="517"/>
      <c r="ADK87" s="517"/>
      <c r="ADL87" s="517"/>
      <c r="ADM87" s="517"/>
      <c r="ADN87" s="517"/>
      <c r="ADO87" s="517"/>
      <c r="ADP87" s="517"/>
      <c r="ADQ87" s="517"/>
      <c r="ADR87" s="517"/>
      <c r="ADS87" s="517"/>
      <c r="ADT87" s="517"/>
      <c r="ADU87" s="517"/>
      <c r="ADV87" s="517"/>
      <c r="ADW87" s="517"/>
      <c r="ADX87" s="517"/>
      <c r="ADY87" s="517"/>
      <c r="ADZ87" s="517"/>
      <c r="AEA87" s="517"/>
      <c r="AEB87" s="517"/>
      <c r="AEC87" s="517"/>
      <c r="AED87" s="517"/>
      <c r="AEE87" s="517"/>
      <c r="AEF87" s="517"/>
      <c r="AEG87" s="517"/>
      <c r="AEH87" s="517"/>
      <c r="AEI87" s="517"/>
      <c r="AEJ87" s="517"/>
      <c r="AEK87" s="517"/>
      <c r="AEL87" s="517"/>
      <c r="AEM87" s="517"/>
      <c r="AEN87" s="517"/>
      <c r="AEO87" s="517"/>
      <c r="AEP87" s="517"/>
      <c r="AEQ87" s="517"/>
      <c r="AER87" s="517"/>
      <c r="AES87" s="517"/>
      <c r="AET87" s="517"/>
      <c r="AEU87" s="517"/>
      <c r="AEV87" s="517"/>
      <c r="AEW87" s="517"/>
      <c r="AEX87" s="517"/>
      <c r="AEY87" s="517"/>
      <c r="AEZ87" s="517"/>
      <c r="AFA87" s="517"/>
      <c r="AFB87" s="517"/>
      <c r="AFC87" s="517"/>
      <c r="AFD87" s="517"/>
      <c r="AFE87" s="517"/>
      <c r="AFF87" s="517"/>
      <c r="AFG87" s="517"/>
      <c r="AFH87" s="517"/>
      <c r="AFI87" s="517"/>
      <c r="AFJ87" s="517"/>
      <c r="AFK87" s="517"/>
      <c r="AFL87" s="517"/>
      <c r="AFM87" s="517"/>
      <c r="AFN87" s="517"/>
      <c r="AFO87" s="517"/>
      <c r="AFP87" s="517"/>
      <c r="AFQ87" s="517"/>
      <c r="AFR87" s="517"/>
      <c r="AFS87" s="517"/>
      <c r="AFT87" s="517"/>
      <c r="AFU87" s="517"/>
      <c r="AFV87" s="517"/>
      <c r="AFW87" s="517"/>
      <c r="AFX87" s="517"/>
      <c r="AFY87" s="517"/>
      <c r="AFZ87" s="517"/>
      <c r="AGA87" s="517"/>
      <c r="AGB87" s="517"/>
      <c r="AGC87" s="517"/>
      <c r="AGD87" s="517"/>
      <c r="AGE87" s="517"/>
      <c r="AGF87" s="517"/>
      <c r="AGG87" s="517"/>
      <c r="AGH87" s="517"/>
      <c r="AGI87" s="517"/>
      <c r="AGJ87" s="517"/>
      <c r="AGK87" s="517"/>
      <c r="AGL87" s="517"/>
      <c r="AGM87" s="517"/>
      <c r="AGN87" s="517"/>
      <c r="AGO87" s="517"/>
      <c r="AGP87" s="517"/>
      <c r="AGQ87" s="517"/>
      <c r="AGR87" s="517"/>
      <c r="AGS87" s="517"/>
      <c r="AGT87" s="517"/>
      <c r="AGU87" s="517"/>
      <c r="AGV87" s="517"/>
      <c r="AGW87" s="517"/>
      <c r="AGX87" s="517"/>
      <c r="AGY87" s="517"/>
      <c r="AGZ87" s="517"/>
      <c r="AHA87" s="517"/>
      <c r="AHB87" s="517"/>
      <c r="AHC87" s="517"/>
      <c r="AHD87" s="517"/>
      <c r="AHE87" s="517"/>
      <c r="AHF87" s="517"/>
      <c r="AHG87" s="517"/>
      <c r="AHH87" s="517"/>
    </row>
    <row r="88" spans="1:892" s="501" customFormat="1" ht="31" hidden="1">
      <c r="A88" s="519"/>
      <c r="B88" s="494"/>
      <c r="C88" s="540"/>
      <c r="D88" s="729"/>
      <c r="E88" s="729"/>
      <c r="F88" s="729"/>
      <c r="G88" s="729"/>
      <c r="H88" s="729"/>
      <c r="I88" s="729"/>
      <c r="J88" s="729"/>
      <c r="K88" s="729"/>
      <c r="L88" s="729"/>
      <c r="M88" s="729"/>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500"/>
      <c r="IY88" s="500"/>
      <c r="IZ88" s="500"/>
      <c r="JA88" s="500"/>
      <c r="JB88" s="500"/>
      <c r="JC88" s="500"/>
      <c r="JD88" s="500"/>
      <c r="JE88" s="500"/>
      <c r="JF88" s="500"/>
      <c r="JG88" s="500"/>
      <c r="JH88" s="500"/>
      <c r="JI88" s="500"/>
      <c r="JJ88" s="500"/>
      <c r="JK88" s="500"/>
      <c r="JL88" s="500"/>
      <c r="JM88" s="500"/>
      <c r="JN88" s="500"/>
      <c r="JO88" s="500"/>
      <c r="JP88" s="500"/>
      <c r="JQ88" s="500"/>
      <c r="JR88" s="500"/>
      <c r="JS88" s="500"/>
      <c r="JT88" s="500"/>
      <c r="JU88" s="500"/>
      <c r="JV88" s="500"/>
      <c r="JW88" s="500"/>
      <c r="JX88" s="500"/>
      <c r="JY88" s="500"/>
      <c r="JZ88" s="500"/>
      <c r="KA88" s="500"/>
      <c r="KB88" s="500"/>
      <c r="KC88" s="500"/>
      <c r="KD88" s="500"/>
      <c r="KE88" s="500"/>
      <c r="KF88" s="500"/>
      <c r="KG88" s="500"/>
      <c r="KH88" s="500"/>
      <c r="KI88" s="500"/>
      <c r="KJ88" s="500"/>
      <c r="KK88" s="500"/>
      <c r="KL88" s="500"/>
      <c r="KM88" s="500"/>
      <c r="KN88" s="500"/>
      <c r="KO88" s="500"/>
      <c r="KP88" s="500"/>
      <c r="KQ88" s="500"/>
      <c r="KR88" s="500"/>
      <c r="KS88" s="500"/>
      <c r="KT88" s="500"/>
      <c r="KU88" s="500"/>
      <c r="KV88" s="500"/>
      <c r="KW88" s="500"/>
      <c r="KX88" s="500"/>
      <c r="KY88" s="500"/>
      <c r="KZ88" s="500"/>
      <c r="LA88" s="500"/>
      <c r="LB88" s="500"/>
      <c r="LC88" s="500"/>
      <c r="LD88" s="500"/>
      <c r="LE88" s="500"/>
      <c r="LF88" s="500"/>
      <c r="LG88" s="500"/>
      <c r="LH88" s="500"/>
      <c r="LI88" s="500"/>
      <c r="LJ88" s="500"/>
      <c r="LK88" s="500"/>
      <c r="LL88" s="500"/>
      <c r="LM88" s="500"/>
      <c r="LN88" s="500"/>
      <c r="LO88" s="500"/>
      <c r="LP88" s="500"/>
      <c r="LQ88" s="500"/>
      <c r="LR88" s="500"/>
      <c r="LS88" s="500"/>
      <c r="LT88" s="500"/>
      <c r="LU88" s="500"/>
      <c r="LV88" s="500"/>
      <c r="LW88" s="500"/>
      <c r="LX88" s="500"/>
      <c r="LY88" s="500"/>
      <c r="LZ88" s="500"/>
      <c r="MA88" s="500"/>
      <c r="MB88" s="500"/>
      <c r="MC88" s="500"/>
      <c r="MD88" s="500"/>
      <c r="ME88" s="500"/>
      <c r="MF88" s="500"/>
      <c r="MG88" s="500"/>
      <c r="MH88" s="500"/>
      <c r="MI88" s="500"/>
      <c r="MJ88" s="500"/>
      <c r="MK88" s="500"/>
      <c r="ML88" s="500"/>
      <c r="MM88" s="500"/>
      <c r="MN88" s="500"/>
      <c r="MO88" s="500"/>
      <c r="MP88" s="500"/>
      <c r="MQ88" s="500"/>
      <c r="MR88" s="500"/>
      <c r="MS88" s="500"/>
      <c r="MT88" s="500"/>
      <c r="MU88" s="500"/>
      <c r="MV88" s="500"/>
      <c r="MW88" s="500"/>
      <c r="MX88" s="500"/>
      <c r="MY88" s="500"/>
      <c r="MZ88" s="500"/>
      <c r="NA88" s="500"/>
      <c r="NB88" s="500"/>
      <c r="NC88" s="500"/>
      <c r="ND88" s="500"/>
      <c r="NE88" s="500"/>
      <c r="NF88" s="500"/>
      <c r="NG88" s="500"/>
      <c r="NH88" s="500"/>
      <c r="NI88" s="500"/>
      <c r="NJ88" s="500"/>
      <c r="NK88" s="500"/>
      <c r="NL88" s="500"/>
      <c r="NM88" s="500"/>
      <c r="NN88" s="500"/>
      <c r="NO88" s="500"/>
      <c r="NP88" s="500"/>
      <c r="NQ88" s="500"/>
      <c r="NR88" s="500"/>
      <c r="NS88" s="500"/>
      <c r="NT88" s="500"/>
      <c r="NU88" s="500"/>
      <c r="NV88" s="500"/>
      <c r="NW88" s="500"/>
      <c r="NX88" s="500"/>
      <c r="NY88" s="500"/>
      <c r="NZ88" s="500"/>
      <c r="OA88" s="500"/>
      <c r="OB88" s="500"/>
      <c r="OC88" s="500"/>
      <c r="OD88" s="500"/>
      <c r="OE88" s="500"/>
      <c r="OF88" s="500"/>
      <c r="OG88" s="500"/>
      <c r="OH88" s="500"/>
      <c r="OI88" s="500"/>
      <c r="OJ88" s="500"/>
      <c r="OK88" s="500"/>
      <c r="OL88" s="500"/>
      <c r="OM88" s="500"/>
      <c r="ON88" s="500"/>
      <c r="OO88" s="500"/>
      <c r="OP88" s="500"/>
      <c r="OQ88" s="500"/>
      <c r="OR88" s="500"/>
      <c r="OS88" s="500"/>
      <c r="OT88" s="500"/>
      <c r="OU88" s="500"/>
      <c r="OV88" s="500"/>
      <c r="OW88" s="500"/>
      <c r="OX88" s="500"/>
      <c r="OY88" s="500"/>
      <c r="OZ88" s="500"/>
      <c r="PA88" s="500"/>
      <c r="PB88" s="500"/>
      <c r="PC88" s="500"/>
      <c r="PD88" s="500"/>
      <c r="PE88" s="500"/>
      <c r="PF88" s="500"/>
      <c r="PG88" s="500"/>
      <c r="PH88" s="500"/>
      <c r="PI88" s="500"/>
      <c r="PJ88" s="500"/>
      <c r="PK88" s="500"/>
      <c r="PL88" s="500"/>
      <c r="PM88" s="500"/>
      <c r="PN88" s="500"/>
      <c r="PO88" s="500"/>
      <c r="PP88" s="500"/>
      <c r="PQ88" s="500"/>
      <c r="PR88" s="500"/>
      <c r="PS88" s="500"/>
      <c r="PT88" s="500"/>
      <c r="PU88" s="500"/>
      <c r="PV88" s="500"/>
      <c r="PW88" s="500"/>
      <c r="PX88" s="500"/>
      <c r="PY88" s="500"/>
      <c r="PZ88" s="500"/>
      <c r="QA88" s="500"/>
      <c r="QB88" s="500"/>
      <c r="QC88" s="500"/>
      <c r="QD88" s="500"/>
      <c r="QE88" s="500"/>
      <c r="QF88" s="500"/>
      <c r="QG88" s="500"/>
      <c r="QH88" s="500"/>
      <c r="QI88" s="500"/>
      <c r="QJ88" s="500"/>
      <c r="QK88" s="500"/>
      <c r="QL88" s="500"/>
      <c r="QM88" s="500"/>
      <c r="QN88" s="500"/>
      <c r="QO88" s="500"/>
      <c r="QP88" s="500"/>
      <c r="QQ88" s="500"/>
      <c r="QR88" s="500"/>
      <c r="QS88" s="500"/>
      <c r="QT88" s="500"/>
      <c r="QU88" s="500"/>
      <c r="QV88" s="500"/>
      <c r="QW88" s="500"/>
      <c r="QX88" s="500"/>
      <c r="QY88" s="500"/>
      <c r="QZ88" s="500"/>
      <c r="RA88" s="500"/>
      <c r="RB88" s="500"/>
      <c r="RC88" s="500"/>
      <c r="RD88" s="500"/>
      <c r="RE88" s="500"/>
      <c r="RF88" s="500"/>
      <c r="RG88" s="500"/>
      <c r="RH88" s="500"/>
      <c r="RI88" s="500"/>
      <c r="RJ88" s="500"/>
      <c r="RK88" s="500"/>
      <c r="RL88" s="500"/>
      <c r="RM88" s="500"/>
      <c r="RN88" s="500"/>
      <c r="RO88" s="500"/>
      <c r="RP88" s="500"/>
      <c r="RQ88" s="500"/>
      <c r="RR88" s="500"/>
      <c r="RS88" s="500"/>
      <c r="RT88" s="500"/>
      <c r="RU88" s="500"/>
      <c r="RV88" s="500"/>
      <c r="RW88" s="500"/>
      <c r="RX88" s="500"/>
      <c r="RY88" s="500"/>
      <c r="RZ88" s="500"/>
      <c r="SA88" s="500"/>
      <c r="SB88" s="500"/>
      <c r="SC88" s="500"/>
      <c r="SD88" s="500"/>
      <c r="SE88" s="500"/>
      <c r="SF88" s="500"/>
      <c r="SG88" s="500"/>
      <c r="SH88" s="500"/>
      <c r="SI88" s="500"/>
      <c r="SJ88" s="500"/>
      <c r="SK88" s="500"/>
      <c r="SL88" s="500"/>
      <c r="SM88" s="500"/>
      <c r="SN88" s="500"/>
      <c r="SO88" s="500"/>
      <c r="SP88" s="500"/>
      <c r="SQ88" s="500"/>
      <c r="SR88" s="500"/>
      <c r="SS88" s="500"/>
      <c r="ST88" s="500"/>
      <c r="SU88" s="500"/>
      <c r="SV88" s="500"/>
      <c r="SW88" s="500"/>
      <c r="SX88" s="500"/>
      <c r="SY88" s="500"/>
      <c r="SZ88" s="500"/>
      <c r="TA88" s="500"/>
      <c r="TB88" s="500"/>
      <c r="TC88" s="500"/>
      <c r="TD88" s="500"/>
      <c r="TE88" s="500"/>
      <c r="TF88" s="500"/>
      <c r="TG88" s="500"/>
      <c r="TH88" s="500"/>
      <c r="TI88" s="500"/>
      <c r="TJ88" s="500"/>
      <c r="TK88" s="500"/>
      <c r="TL88" s="500"/>
      <c r="TM88" s="500"/>
      <c r="TN88" s="500"/>
      <c r="TO88" s="500"/>
      <c r="TP88" s="500"/>
      <c r="TQ88" s="500"/>
      <c r="TR88" s="500"/>
      <c r="TS88" s="500"/>
      <c r="TT88" s="500"/>
      <c r="TU88" s="500"/>
      <c r="TV88" s="500"/>
      <c r="TW88" s="500"/>
      <c r="TX88" s="500"/>
      <c r="TY88" s="500"/>
      <c r="TZ88" s="500"/>
      <c r="UA88" s="500"/>
      <c r="UB88" s="500"/>
      <c r="UC88" s="500"/>
      <c r="UD88" s="500"/>
      <c r="UE88" s="500"/>
      <c r="UF88" s="500"/>
      <c r="UG88" s="500"/>
      <c r="UH88" s="500"/>
      <c r="UI88" s="500"/>
      <c r="UJ88" s="500"/>
      <c r="UK88" s="500"/>
      <c r="UL88" s="500"/>
      <c r="UM88" s="500"/>
      <c r="UN88" s="500"/>
      <c r="UO88" s="500"/>
      <c r="UP88" s="500"/>
      <c r="UQ88" s="500"/>
      <c r="UR88" s="500"/>
      <c r="US88" s="500"/>
      <c r="UT88" s="500"/>
      <c r="UU88" s="500"/>
      <c r="UV88" s="500"/>
      <c r="UW88" s="500"/>
      <c r="UX88" s="500"/>
      <c r="UY88" s="500"/>
      <c r="UZ88" s="500"/>
      <c r="VA88" s="500"/>
      <c r="VB88" s="500"/>
      <c r="VC88" s="500"/>
      <c r="VD88" s="500"/>
      <c r="VE88" s="500"/>
      <c r="VF88" s="500"/>
      <c r="VG88" s="500"/>
      <c r="VH88" s="500"/>
      <c r="VI88" s="500"/>
      <c r="VJ88" s="500"/>
      <c r="VK88" s="500"/>
      <c r="VL88" s="500"/>
      <c r="VM88" s="500"/>
      <c r="VN88" s="500"/>
      <c r="VO88" s="500"/>
      <c r="VP88" s="500"/>
      <c r="VQ88" s="500"/>
      <c r="VR88" s="500"/>
      <c r="VS88" s="500"/>
      <c r="VT88" s="500"/>
      <c r="VU88" s="500"/>
      <c r="VV88" s="500"/>
      <c r="VW88" s="500"/>
      <c r="VX88" s="500"/>
      <c r="VY88" s="500"/>
      <c r="VZ88" s="500"/>
      <c r="WA88" s="500"/>
      <c r="WB88" s="500"/>
      <c r="WC88" s="500"/>
      <c r="WD88" s="500"/>
      <c r="WE88" s="500"/>
      <c r="WF88" s="500"/>
      <c r="WG88" s="500"/>
      <c r="WH88" s="500"/>
      <c r="WI88" s="500"/>
      <c r="WJ88" s="500"/>
      <c r="WK88" s="500"/>
      <c r="WL88" s="500"/>
      <c r="WM88" s="500"/>
      <c r="WN88" s="500"/>
      <c r="WO88" s="500"/>
      <c r="WP88" s="500"/>
      <c r="WQ88" s="500"/>
      <c r="WR88" s="500"/>
      <c r="WS88" s="500"/>
      <c r="WT88" s="500"/>
      <c r="WU88" s="500"/>
      <c r="WV88" s="500"/>
      <c r="WW88" s="500"/>
      <c r="WX88" s="500"/>
      <c r="WY88" s="500"/>
      <c r="WZ88" s="500"/>
      <c r="XA88" s="500"/>
      <c r="XB88" s="500"/>
      <c r="XC88" s="500"/>
      <c r="XD88" s="500"/>
      <c r="XE88" s="500"/>
      <c r="XF88" s="500"/>
      <c r="XG88" s="500"/>
      <c r="XH88" s="500"/>
      <c r="XI88" s="500"/>
      <c r="XJ88" s="500"/>
      <c r="XK88" s="500"/>
      <c r="XL88" s="500"/>
      <c r="XM88" s="500"/>
      <c r="XN88" s="500"/>
      <c r="XO88" s="500"/>
      <c r="XP88" s="500"/>
      <c r="XQ88" s="500"/>
      <c r="XR88" s="500"/>
      <c r="XS88" s="500"/>
      <c r="XT88" s="500"/>
      <c r="XU88" s="500"/>
      <c r="XV88" s="500"/>
      <c r="XW88" s="500"/>
      <c r="XX88" s="500"/>
      <c r="XY88" s="500"/>
      <c r="XZ88" s="500"/>
      <c r="YA88" s="500"/>
      <c r="YB88" s="500"/>
      <c r="YC88" s="500"/>
      <c r="YD88" s="500"/>
      <c r="YE88" s="500"/>
      <c r="YF88" s="500"/>
      <c r="YG88" s="500"/>
      <c r="YH88" s="500"/>
      <c r="YI88" s="500"/>
      <c r="YJ88" s="500"/>
      <c r="YK88" s="500"/>
      <c r="YL88" s="500"/>
      <c r="YM88" s="500"/>
      <c r="YN88" s="500"/>
      <c r="YO88" s="500"/>
      <c r="YP88" s="500"/>
      <c r="YQ88" s="500"/>
      <c r="YR88" s="500"/>
      <c r="YS88" s="500"/>
      <c r="YT88" s="500"/>
      <c r="YU88" s="500"/>
      <c r="YV88" s="500"/>
      <c r="YW88" s="500"/>
      <c r="YX88" s="500"/>
      <c r="YY88" s="500"/>
      <c r="YZ88" s="500"/>
      <c r="ZA88" s="500"/>
      <c r="ZB88" s="500"/>
      <c r="ZC88" s="500"/>
      <c r="ZD88" s="500"/>
      <c r="ZE88" s="500"/>
      <c r="ZF88" s="500"/>
      <c r="ZG88" s="500"/>
      <c r="ZH88" s="500"/>
      <c r="ZI88" s="500"/>
      <c r="ZJ88" s="500"/>
      <c r="ZK88" s="500"/>
      <c r="ZL88" s="500"/>
      <c r="ZM88" s="500"/>
      <c r="ZN88" s="500"/>
      <c r="ZO88" s="500"/>
      <c r="ZP88" s="500"/>
      <c r="ZQ88" s="500"/>
      <c r="ZR88" s="500"/>
      <c r="ZS88" s="500"/>
      <c r="ZT88" s="500"/>
      <c r="ZU88" s="500"/>
      <c r="ZV88" s="500"/>
      <c r="ZW88" s="500"/>
      <c r="ZX88" s="500"/>
      <c r="ZY88" s="500"/>
      <c r="ZZ88" s="500"/>
      <c r="AAA88" s="500"/>
      <c r="AAB88" s="500"/>
      <c r="AAC88" s="500"/>
      <c r="AAD88" s="500"/>
      <c r="AAE88" s="500"/>
      <c r="AAF88" s="500"/>
      <c r="AAG88" s="500"/>
      <c r="AAH88" s="500"/>
      <c r="AAI88" s="500"/>
      <c r="AAJ88" s="500"/>
      <c r="AAK88" s="500"/>
      <c r="AAL88" s="500"/>
      <c r="AAM88" s="500"/>
      <c r="AAN88" s="500"/>
      <c r="AAO88" s="500"/>
      <c r="AAP88" s="500"/>
      <c r="AAQ88" s="500"/>
      <c r="AAR88" s="500"/>
      <c r="AAS88" s="500"/>
      <c r="AAT88" s="500"/>
      <c r="AAU88" s="500"/>
      <c r="AAV88" s="500"/>
      <c r="AAW88" s="500"/>
      <c r="AAX88" s="500"/>
      <c r="AAY88" s="500"/>
      <c r="AAZ88" s="500"/>
      <c r="ABA88" s="500"/>
      <c r="ABB88" s="500"/>
      <c r="ABC88" s="500"/>
      <c r="ABD88" s="500"/>
      <c r="ABE88" s="500"/>
      <c r="ABF88" s="500"/>
      <c r="ABG88" s="500"/>
      <c r="ABH88" s="500"/>
      <c r="ABI88" s="500"/>
      <c r="ABJ88" s="500"/>
      <c r="ABK88" s="500"/>
      <c r="ABL88" s="500"/>
      <c r="ABM88" s="500"/>
      <c r="ABN88" s="500"/>
      <c r="ABO88" s="500"/>
      <c r="ABP88" s="500"/>
      <c r="ABQ88" s="500"/>
      <c r="ABR88" s="500"/>
      <c r="ABS88" s="500"/>
      <c r="ABT88" s="500"/>
      <c r="ABU88" s="500"/>
      <c r="ABV88" s="500"/>
      <c r="ABW88" s="500"/>
      <c r="ABX88" s="500"/>
      <c r="ABY88" s="500"/>
      <c r="ABZ88" s="500"/>
      <c r="ACA88" s="500"/>
      <c r="ACB88" s="500"/>
      <c r="ACC88" s="500"/>
      <c r="ACD88" s="500"/>
      <c r="ACE88" s="500"/>
      <c r="ACF88" s="500"/>
      <c r="ACG88" s="500"/>
      <c r="ACH88" s="500"/>
      <c r="ACI88" s="500"/>
      <c r="ACJ88" s="500"/>
      <c r="ACK88" s="500"/>
      <c r="ACL88" s="500"/>
      <c r="ACM88" s="500"/>
      <c r="ACN88" s="500"/>
      <c r="ACO88" s="500"/>
      <c r="ACP88" s="500"/>
      <c r="ACQ88" s="500"/>
      <c r="ACR88" s="500"/>
      <c r="ACS88" s="500"/>
      <c r="ACT88" s="500"/>
      <c r="ACU88" s="500"/>
      <c r="ACV88" s="500"/>
      <c r="ACW88" s="500"/>
      <c r="ACX88" s="500"/>
      <c r="ACY88" s="500"/>
      <c r="ACZ88" s="500"/>
      <c r="ADA88" s="500"/>
      <c r="ADB88" s="500"/>
      <c r="ADC88" s="500"/>
      <c r="ADD88" s="500"/>
      <c r="ADE88" s="500"/>
      <c r="ADF88" s="500"/>
      <c r="ADG88" s="500"/>
      <c r="ADH88" s="500"/>
      <c r="ADI88" s="500"/>
      <c r="ADJ88" s="500"/>
      <c r="ADK88" s="500"/>
      <c r="ADL88" s="500"/>
      <c r="ADM88" s="500"/>
      <c r="ADN88" s="500"/>
      <c r="ADO88" s="500"/>
      <c r="ADP88" s="500"/>
      <c r="ADQ88" s="500"/>
      <c r="ADR88" s="500"/>
      <c r="ADS88" s="500"/>
      <c r="ADT88" s="500"/>
      <c r="ADU88" s="500"/>
      <c r="ADV88" s="500"/>
      <c r="ADW88" s="500"/>
      <c r="ADX88" s="500"/>
      <c r="ADY88" s="500"/>
      <c r="ADZ88" s="500"/>
      <c r="AEA88" s="500"/>
      <c r="AEB88" s="500"/>
      <c r="AEC88" s="500"/>
      <c r="AED88" s="500"/>
      <c r="AEE88" s="500"/>
      <c r="AEF88" s="500"/>
      <c r="AEG88" s="500"/>
      <c r="AEH88" s="500"/>
      <c r="AEI88" s="500"/>
      <c r="AEJ88" s="500"/>
      <c r="AEK88" s="500"/>
      <c r="AEL88" s="500"/>
      <c r="AEM88" s="500"/>
      <c r="AEN88" s="500"/>
      <c r="AEO88" s="500"/>
      <c r="AEP88" s="500"/>
      <c r="AEQ88" s="500"/>
      <c r="AER88" s="500"/>
      <c r="AES88" s="500"/>
      <c r="AET88" s="500"/>
      <c r="AEU88" s="500"/>
      <c r="AEV88" s="500"/>
      <c r="AEW88" s="500"/>
      <c r="AEX88" s="500"/>
      <c r="AEY88" s="500"/>
      <c r="AEZ88" s="500"/>
      <c r="AFA88" s="500"/>
      <c r="AFB88" s="500"/>
      <c r="AFC88" s="500"/>
      <c r="AFD88" s="500"/>
      <c r="AFE88" s="500"/>
      <c r="AFF88" s="500"/>
      <c r="AFG88" s="500"/>
      <c r="AFH88" s="500"/>
      <c r="AFI88" s="500"/>
      <c r="AFJ88" s="500"/>
      <c r="AFK88" s="500"/>
      <c r="AFL88" s="500"/>
      <c r="AFM88" s="500"/>
      <c r="AFN88" s="500"/>
      <c r="AFO88" s="500"/>
      <c r="AFP88" s="500"/>
      <c r="AFQ88" s="500"/>
      <c r="AFR88" s="500"/>
      <c r="AFS88" s="500"/>
      <c r="AFT88" s="500"/>
      <c r="AFU88" s="500"/>
      <c r="AFV88" s="500"/>
      <c r="AFW88" s="500"/>
      <c r="AFX88" s="500"/>
      <c r="AFY88" s="500"/>
      <c r="AFZ88" s="500"/>
      <c r="AGA88" s="500"/>
      <c r="AGB88" s="500"/>
      <c r="AGC88" s="500"/>
      <c r="AGD88" s="500"/>
      <c r="AGE88" s="500"/>
      <c r="AGF88" s="500"/>
      <c r="AGG88" s="500"/>
      <c r="AGH88" s="500"/>
      <c r="AGI88" s="500"/>
      <c r="AGJ88" s="500"/>
      <c r="AGK88" s="500"/>
      <c r="AGL88" s="500"/>
      <c r="AGM88" s="500"/>
      <c r="AGN88" s="500"/>
      <c r="AGO88" s="500"/>
      <c r="AGP88" s="500"/>
      <c r="AGQ88" s="500"/>
      <c r="AGR88" s="500"/>
      <c r="AGS88" s="500"/>
      <c r="AGT88" s="500"/>
      <c r="AGU88" s="500"/>
      <c r="AGV88" s="500"/>
      <c r="AGW88" s="500"/>
      <c r="AGX88" s="500"/>
      <c r="AGY88" s="500"/>
      <c r="AGZ88" s="500"/>
      <c r="AHA88" s="500"/>
      <c r="AHB88" s="500"/>
      <c r="AHC88" s="500"/>
      <c r="AHD88" s="500"/>
      <c r="AHE88" s="500"/>
      <c r="AHF88" s="500"/>
      <c r="AHG88" s="500"/>
      <c r="AHH88" s="500"/>
    </row>
    <row r="89" spans="1:892" s="501" customFormat="1" ht="31" hidden="1">
      <c r="A89" s="498"/>
      <c r="B89" s="494"/>
      <c r="C89" s="540"/>
      <c r="D89" s="729"/>
      <c r="E89" s="729"/>
      <c r="F89" s="729"/>
      <c r="G89" s="729"/>
      <c r="H89" s="729"/>
      <c r="I89" s="729"/>
      <c r="J89" s="729"/>
      <c r="K89" s="729"/>
      <c r="L89" s="729"/>
      <c r="M89" s="72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500"/>
      <c r="IY89" s="500"/>
      <c r="IZ89" s="500"/>
      <c r="JA89" s="500"/>
      <c r="JB89" s="500"/>
      <c r="JC89" s="500"/>
      <c r="JD89" s="500"/>
      <c r="JE89" s="500"/>
      <c r="JF89" s="500"/>
      <c r="JG89" s="500"/>
      <c r="JH89" s="500"/>
      <c r="JI89" s="500"/>
      <c r="JJ89" s="500"/>
      <c r="JK89" s="500"/>
      <c r="JL89" s="500"/>
      <c r="JM89" s="500"/>
      <c r="JN89" s="500"/>
      <c r="JO89" s="500"/>
      <c r="JP89" s="500"/>
      <c r="JQ89" s="500"/>
      <c r="JR89" s="500"/>
      <c r="JS89" s="500"/>
      <c r="JT89" s="500"/>
      <c r="JU89" s="500"/>
      <c r="JV89" s="500"/>
      <c r="JW89" s="500"/>
      <c r="JX89" s="500"/>
      <c r="JY89" s="500"/>
      <c r="JZ89" s="500"/>
      <c r="KA89" s="500"/>
      <c r="KB89" s="500"/>
      <c r="KC89" s="500"/>
      <c r="KD89" s="500"/>
      <c r="KE89" s="500"/>
      <c r="KF89" s="500"/>
      <c r="KG89" s="500"/>
      <c r="KH89" s="500"/>
      <c r="KI89" s="500"/>
      <c r="KJ89" s="500"/>
      <c r="KK89" s="500"/>
      <c r="KL89" s="500"/>
      <c r="KM89" s="500"/>
      <c r="KN89" s="500"/>
      <c r="KO89" s="500"/>
      <c r="KP89" s="500"/>
      <c r="KQ89" s="500"/>
      <c r="KR89" s="500"/>
      <c r="KS89" s="500"/>
      <c r="KT89" s="500"/>
      <c r="KU89" s="500"/>
      <c r="KV89" s="500"/>
      <c r="KW89" s="500"/>
      <c r="KX89" s="500"/>
      <c r="KY89" s="500"/>
      <c r="KZ89" s="500"/>
      <c r="LA89" s="500"/>
      <c r="LB89" s="500"/>
      <c r="LC89" s="500"/>
      <c r="LD89" s="500"/>
      <c r="LE89" s="500"/>
      <c r="LF89" s="500"/>
      <c r="LG89" s="500"/>
      <c r="LH89" s="500"/>
      <c r="LI89" s="500"/>
      <c r="LJ89" s="500"/>
      <c r="LK89" s="500"/>
      <c r="LL89" s="500"/>
      <c r="LM89" s="500"/>
      <c r="LN89" s="500"/>
      <c r="LO89" s="500"/>
      <c r="LP89" s="500"/>
      <c r="LQ89" s="500"/>
      <c r="LR89" s="500"/>
      <c r="LS89" s="500"/>
      <c r="LT89" s="500"/>
      <c r="LU89" s="500"/>
      <c r="LV89" s="500"/>
      <c r="LW89" s="500"/>
      <c r="LX89" s="500"/>
      <c r="LY89" s="500"/>
      <c r="LZ89" s="500"/>
      <c r="MA89" s="500"/>
      <c r="MB89" s="500"/>
      <c r="MC89" s="500"/>
      <c r="MD89" s="500"/>
      <c r="ME89" s="500"/>
      <c r="MF89" s="500"/>
      <c r="MG89" s="500"/>
      <c r="MH89" s="500"/>
      <c r="MI89" s="500"/>
      <c r="MJ89" s="500"/>
      <c r="MK89" s="500"/>
      <c r="ML89" s="500"/>
      <c r="MM89" s="500"/>
      <c r="MN89" s="500"/>
      <c r="MO89" s="500"/>
      <c r="MP89" s="500"/>
      <c r="MQ89" s="500"/>
      <c r="MR89" s="500"/>
      <c r="MS89" s="500"/>
      <c r="MT89" s="500"/>
      <c r="MU89" s="500"/>
      <c r="MV89" s="500"/>
      <c r="MW89" s="500"/>
      <c r="MX89" s="500"/>
      <c r="MY89" s="500"/>
      <c r="MZ89" s="500"/>
      <c r="NA89" s="500"/>
      <c r="NB89" s="500"/>
      <c r="NC89" s="500"/>
      <c r="ND89" s="500"/>
      <c r="NE89" s="500"/>
      <c r="NF89" s="500"/>
      <c r="NG89" s="500"/>
      <c r="NH89" s="500"/>
      <c r="NI89" s="500"/>
      <c r="NJ89" s="500"/>
      <c r="NK89" s="500"/>
      <c r="NL89" s="500"/>
      <c r="NM89" s="500"/>
      <c r="NN89" s="500"/>
      <c r="NO89" s="500"/>
      <c r="NP89" s="500"/>
      <c r="NQ89" s="500"/>
      <c r="NR89" s="500"/>
      <c r="NS89" s="500"/>
      <c r="NT89" s="500"/>
      <c r="NU89" s="500"/>
      <c r="NV89" s="500"/>
      <c r="NW89" s="500"/>
      <c r="NX89" s="500"/>
      <c r="NY89" s="500"/>
      <c r="NZ89" s="500"/>
      <c r="OA89" s="500"/>
      <c r="OB89" s="500"/>
      <c r="OC89" s="500"/>
      <c r="OD89" s="500"/>
      <c r="OE89" s="500"/>
      <c r="OF89" s="500"/>
      <c r="OG89" s="500"/>
      <c r="OH89" s="500"/>
      <c r="OI89" s="500"/>
      <c r="OJ89" s="500"/>
      <c r="OK89" s="500"/>
      <c r="OL89" s="500"/>
      <c r="OM89" s="500"/>
      <c r="ON89" s="500"/>
      <c r="OO89" s="500"/>
      <c r="OP89" s="500"/>
      <c r="OQ89" s="500"/>
      <c r="OR89" s="500"/>
      <c r="OS89" s="500"/>
      <c r="OT89" s="500"/>
      <c r="OU89" s="500"/>
      <c r="OV89" s="500"/>
      <c r="OW89" s="500"/>
      <c r="OX89" s="500"/>
      <c r="OY89" s="500"/>
      <c r="OZ89" s="500"/>
      <c r="PA89" s="500"/>
      <c r="PB89" s="500"/>
      <c r="PC89" s="500"/>
      <c r="PD89" s="500"/>
      <c r="PE89" s="500"/>
      <c r="PF89" s="500"/>
      <c r="PG89" s="500"/>
      <c r="PH89" s="500"/>
      <c r="PI89" s="500"/>
      <c r="PJ89" s="500"/>
      <c r="PK89" s="500"/>
      <c r="PL89" s="500"/>
      <c r="PM89" s="500"/>
      <c r="PN89" s="500"/>
      <c r="PO89" s="500"/>
      <c r="PP89" s="500"/>
      <c r="PQ89" s="500"/>
      <c r="PR89" s="500"/>
      <c r="PS89" s="500"/>
      <c r="PT89" s="500"/>
      <c r="PU89" s="500"/>
      <c r="PV89" s="500"/>
      <c r="PW89" s="500"/>
      <c r="PX89" s="500"/>
      <c r="PY89" s="500"/>
      <c r="PZ89" s="500"/>
      <c r="QA89" s="500"/>
      <c r="QB89" s="500"/>
      <c r="QC89" s="500"/>
      <c r="QD89" s="500"/>
      <c r="QE89" s="500"/>
      <c r="QF89" s="500"/>
      <c r="QG89" s="500"/>
      <c r="QH89" s="500"/>
      <c r="QI89" s="500"/>
      <c r="QJ89" s="500"/>
      <c r="QK89" s="500"/>
      <c r="QL89" s="500"/>
      <c r="QM89" s="500"/>
      <c r="QN89" s="500"/>
      <c r="QO89" s="500"/>
      <c r="QP89" s="500"/>
      <c r="QQ89" s="500"/>
      <c r="QR89" s="500"/>
      <c r="QS89" s="500"/>
      <c r="QT89" s="500"/>
      <c r="QU89" s="500"/>
      <c r="QV89" s="500"/>
      <c r="QW89" s="500"/>
      <c r="QX89" s="500"/>
      <c r="QY89" s="500"/>
      <c r="QZ89" s="500"/>
      <c r="RA89" s="500"/>
      <c r="RB89" s="500"/>
      <c r="RC89" s="500"/>
      <c r="RD89" s="500"/>
      <c r="RE89" s="500"/>
      <c r="RF89" s="500"/>
      <c r="RG89" s="500"/>
      <c r="RH89" s="500"/>
      <c r="RI89" s="500"/>
      <c r="RJ89" s="500"/>
      <c r="RK89" s="500"/>
      <c r="RL89" s="500"/>
      <c r="RM89" s="500"/>
      <c r="RN89" s="500"/>
      <c r="RO89" s="500"/>
      <c r="RP89" s="500"/>
      <c r="RQ89" s="500"/>
      <c r="RR89" s="500"/>
      <c r="RS89" s="500"/>
      <c r="RT89" s="500"/>
      <c r="RU89" s="500"/>
      <c r="RV89" s="500"/>
      <c r="RW89" s="500"/>
      <c r="RX89" s="500"/>
      <c r="RY89" s="500"/>
      <c r="RZ89" s="500"/>
      <c r="SA89" s="500"/>
      <c r="SB89" s="500"/>
      <c r="SC89" s="500"/>
      <c r="SD89" s="500"/>
      <c r="SE89" s="500"/>
      <c r="SF89" s="500"/>
      <c r="SG89" s="500"/>
      <c r="SH89" s="500"/>
      <c r="SI89" s="500"/>
      <c r="SJ89" s="500"/>
      <c r="SK89" s="500"/>
      <c r="SL89" s="500"/>
      <c r="SM89" s="500"/>
      <c r="SN89" s="500"/>
      <c r="SO89" s="500"/>
      <c r="SP89" s="500"/>
      <c r="SQ89" s="500"/>
      <c r="SR89" s="500"/>
      <c r="SS89" s="500"/>
      <c r="ST89" s="500"/>
      <c r="SU89" s="500"/>
      <c r="SV89" s="500"/>
      <c r="SW89" s="500"/>
      <c r="SX89" s="500"/>
      <c r="SY89" s="500"/>
      <c r="SZ89" s="500"/>
      <c r="TA89" s="500"/>
      <c r="TB89" s="500"/>
      <c r="TC89" s="500"/>
      <c r="TD89" s="500"/>
      <c r="TE89" s="500"/>
      <c r="TF89" s="500"/>
      <c r="TG89" s="500"/>
      <c r="TH89" s="500"/>
      <c r="TI89" s="500"/>
      <c r="TJ89" s="500"/>
      <c r="TK89" s="500"/>
      <c r="TL89" s="500"/>
      <c r="TM89" s="500"/>
      <c r="TN89" s="500"/>
      <c r="TO89" s="500"/>
      <c r="TP89" s="500"/>
      <c r="TQ89" s="500"/>
      <c r="TR89" s="500"/>
      <c r="TS89" s="500"/>
      <c r="TT89" s="500"/>
      <c r="TU89" s="500"/>
      <c r="TV89" s="500"/>
      <c r="TW89" s="500"/>
      <c r="TX89" s="500"/>
      <c r="TY89" s="500"/>
      <c r="TZ89" s="500"/>
      <c r="UA89" s="500"/>
      <c r="UB89" s="500"/>
      <c r="UC89" s="500"/>
      <c r="UD89" s="500"/>
      <c r="UE89" s="500"/>
      <c r="UF89" s="500"/>
      <c r="UG89" s="500"/>
      <c r="UH89" s="500"/>
      <c r="UI89" s="500"/>
      <c r="UJ89" s="500"/>
      <c r="UK89" s="500"/>
      <c r="UL89" s="500"/>
      <c r="UM89" s="500"/>
      <c r="UN89" s="500"/>
      <c r="UO89" s="500"/>
      <c r="UP89" s="500"/>
      <c r="UQ89" s="500"/>
      <c r="UR89" s="500"/>
      <c r="US89" s="500"/>
      <c r="UT89" s="500"/>
      <c r="UU89" s="500"/>
      <c r="UV89" s="500"/>
      <c r="UW89" s="500"/>
      <c r="UX89" s="500"/>
      <c r="UY89" s="500"/>
      <c r="UZ89" s="500"/>
      <c r="VA89" s="500"/>
      <c r="VB89" s="500"/>
      <c r="VC89" s="500"/>
      <c r="VD89" s="500"/>
      <c r="VE89" s="500"/>
      <c r="VF89" s="500"/>
      <c r="VG89" s="500"/>
      <c r="VH89" s="500"/>
      <c r="VI89" s="500"/>
      <c r="VJ89" s="500"/>
      <c r="VK89" s="500"/>
      <c r="VL89" s="500"/>
      <c r="VM89" s="500"/>
      <c r="VN89" s="500"/>
      <c r="VO89" s="500"/>
      <c r="VP89" s="500"/>
      <c r="VQ89" s="500"/>
      <c r="VR89" s="500"/>
      <c r="VS89" s="500"/>
      <c r="VT89" s="500"/>
      <c r="VU89" s="500"/>
      <c r="VV89" s="500"/>
      <c r="VW89" s="500"/>
      <c r="VX89" s="500"/>
      <c r="VY89" s="500"/>
      <c r="VZ89" s="500"/>
      <c r="WA89" s="500"/>
      <c r="WB89" s="500"/>
      <c r="WC89" s="500"/>
      <c r="WD89" s="500"/>
      <c r="WE89" s="500"/>
      <c r="WF89" s="500"/>
      <c r="WG89" s="500"/>
      <c r="WH89" s="500"/>
      <c r="WI89" s="500"/>
      <c r="WJ89" s="500"/>
      <c r="WK89" s="500"/>
      <c r="WL89" s="500"/>
      <c r="WM89" s="500"/>
      <c r="WN89" s="500"/>
      <c r="WO89" s="500"/>
      <c r="WP89" s="500"/>
      <c r="WQ89" s="500"/>
      <c r="WR89" s="500"/>
      <c r="WS89" s="500"/>
      <c r="WT89" s="500"/>
      <c r="WU89" s="500"/>
      <c r="WV89" s="500"/>
      <c r="WW89" s="500"/>
      <c r="WX89" s="500"/>
      <c r="WY89" s="500"/>
      <c r="WZ89" s="500"/>
      <c r="XA89" s="500"/>
      <c r="XB89" s="500"/>
      <c r="XC89" s="500"/>
      <c r="XD89" s="500"/>
      <c r="XE89" s="500"/>
      <c r="XF89" s="500"/>
      <c r="XG89" s="500"/>
      <c r="XH89" s="500"/>
      <c r="XI89" s="500"/>
      <c r="XJ89" s="500"/>
      <c r="XK89" s="500"/>
      <c r="XL89" s="500"/>
      <c r="XM89" s="500"/>
      <c r="XN89" s="500"/>
      <c r="XO89" s="500"/>
      <c r="XP89" s="500"/>
      <c r="XQ89" s="500"/>
      <c r="XR89" s="500"/>
      <c r="XS89" s="500"/>
      <c r="XT89" s="500"/>
      <c r="XU89" s="500"/>
      <c r="XV89" s="500"/>
      <c r="XW89" s="500"/>
      <c r="XX89" s="500"/>
      <c r="XY89" s="500"/>
      <c r="XZ89" s="500"/>
      <c r="YA89" s="500"/>
      <c r="YB89" s="500"/>
      <c r="YC89" s="500"/>
      <c r="YD89" s="500"/>
      <c r="YE89" s="500"/>
      <c r="YF89" s="500"/>
      <c r="YG89" s="500"/>
      <c r="YH89" s="500"/>
      <c r="YI89" s="500"/>
      <c r="YJ89" s="500"/>
      <c r="YK89" s="500"/>
      <c r="YL89" s="500"/>
      <c r="YM89" s="500"/>
      <c r="YN89" s="500"/>
      <c r="YO89" s="500"/>
      <c r="YP89" s="500"/>
      <c r="YQ89" s="500"/>
      <c r="YR89" s="500"/>
      <c r="YS89" s="500"/>
      <c r="YT89" s="500"/>
      <c r="YU89" s="500"/>
      <c r="YV89" s="500"/>
      <c r="YW89" s="500"/>
      <c r="YX89" s="500"/>
      <c r="YY89" s="500"/>
      <c r="YZ89" s="500"/>
      <c r="ZA89" s="500"/>
      <c r="ZB89" s="500"/>
      <c r="ZC89" s="500"/>
      <c r="ZD89" s="500"/>
      <c r="ZE89" s="500"/>
      <c r="ZF89" s="500"/>
      <c r="ZG89" s="500"/>
      <c r="ZH89" s="500"/>
      <c r="ZI89" s="500"/>
      <c r="ZJ89" s="500"/>
      <c r="ZK89" s="500"/>
      <c r="ZL89" s="500"/>
      <c r="ZM89" s="500"/>
      <c r="ZN89" s="500"/>
      <c r="ZO89" s="500"/>
      <c r="ZP89" s="500"/>
      <c r="ZQ89" s="500"/>
      <c r="ZR89" s="500"/>
      <c r="ZS89" s="500"/>
      <c r="ZT89" s="500"/>
      <c r="ZU89" s="500"/>
      <c r="ZV89" s="500"/>
      <c r="ZW89" s="500"/>
      <c r="ZX89" s="500"/>
      <c r="ZY89" s="500"/>
      <c r="ZZ89" s="500"/>
      <c r="AAA89" s="500"/>
      <c r="AAB89" s="500"/>
      <c r="AAC89" s="500"/>
      <c r="AAD89" s="500"/>
      <c r="AAE89" s="500"/>
      <c r="AAF89" s="500"/>
      <c r="AAG89" s="500"/>
      <c r="AAH89" s="500"/>
      <c r="AAI89" s="500"/>
      <c r="AAJ89" s="500"/>
      <c r="AAK89" s="500"/>
      <c r="AAL89" s="500"/>
      <c r="AAM89" s="500"/>
      <c r="AAN89" s="500"/>
      <c r="AAO89" s="500"/>
      <c r="AAP89" s="500"/>
      <c r="AAQ89" s="500"/>
      <c r="AAR89" s="500"/>
      <c r="AAS89" s="500"/>
      <c r="AAT89" s="500"/>
      <c r="AAU89" s="500"/>
      <c r="AAV89" s="500"/>
      <c r="AAW89" s="500"/>
      <c r="AAX89" s="500"/>
      <c r="AAY89" s="500"/>
      <c r="AAZ89" s="500"/>
      <c r="ABA89" s="500"/>
      <c r="ABB89" s="500"/>
      <c r="ABC89" s="500"/>
      <c r="ABD89" s="500"/>
      <c r="ABE89" s="500"/>
      <c r="ABF89" s="500"/>
      <c r="ABG89" s="500"/>
      <c r="ABH89" s="500"/>
      <c r="ABI89" s="500"/>
      <c r="ABJ89" s="500"/>
      <c r="ABK89" s="500"/>
      <c r="ABL89" s="500"/>
      <c r="ABM89" s="500"/>
      <c r="ABN89" s="500"/>
      <c r="ABO89" s="500"/>
      <c r="ABP89" s="500"/>
      <c r="ABQ89" s="500"/>
      <c r="ABR89" s="500"/>
      <c r="ABS89" s="500"/>
      <c r="ABT89" s="500"/>
      <c r="ABU89" s="500"/>
      <c r="ABV89" s="500"/>
      <c r="ABW89" s="500"/>
      <c r="ABX89" s="500"/>
      <c r="ABY89" s="500"/>
      <c r="ABZ89" s="500"/>
      <c r="ACA89" s="500"/>
      <c r="ACB89" s="500"/>
      <c r="ACC89" s="500"/>
      <c r="ACD89" s="500"/>
      <c r="ACE89" s="500"/>
      <c r="ACF89" s="500"/>
      <c r="ACG89" s="500"/>
      <c r="ACH89" s="500"/>
      <c r="ACI89" s="500"/>
      <c r="ACJ89" s="500"/>
      <c r="ACK89" s="500"/>
      <c r="ACL89" s="500"/>
      <c r="ACM89" s="500"/>
      <c r="ACN89" s="500"/>
      <c r="ACO89" s="500"/>
      <c r="ACP89" s="500"/>
      <c r="ACQ89" s="500"/>
      <c r="ACR89" s="500"/>
      <c r="ACS89" s="500"/>
      <c r="ACT89" s="500"/>
      <c r="ACU89" s="500"/>
      <c r="ACV89" s="500"/>
      <c r="ACW89" s="500"/>
      <c r="ACX89" s="500"/>
      <c r="ACY89" s="500"/>
      <c r="ACZ89" s="500"/>
      <c r="ADA89" s="500"/>
      <c r="ADB89" s="500"/>
      <c r="ADC89" s="500"/>
      <c r="ADD89" s="500"/>
      <c r="ADE89" s="500"/>
      <c r="ADF89" s="500"/>
      <c r="ADG89" s="500"/>
      <c r="ADH89" s="500"/>
      <c r="ADI89" s="500"/>
      <c r="ADJ89" s="500"/>
      <c r="ADK89" s="500"/>
      <c r="ADL89" s="500"/>
      <c r="ADM89" s="500"/>
      <c r="ADN89" s="500"/>
      <c r="ADO89" s="500"/>
      <c r="ADP89" s="500"/>
      <c r="ADQ89" s="500"/>
      <c r="ADR89" s="500"/>
      <c r="ADS89" s="500"/>
      <c r="ADT89" s="500"/>
      <c r="ADU89" s="500"/>
      <c r="ADV89" s="500"/>
      <c r="ADW89" s="500"/>
      <c r="ADX89" s="500"/>
      <c r="ADY89" s="500"/>
      <c r="ADZ89" s="500"/>
      <c r="AEA89" s="500"/>
      <c r="AEB89" s="500"/>
      <c r="AEC89" s="500"/>
      <c r="AED89" s="500"/>
      <c r="AEE89" s="500"/>
      <c r="AEF89" s="500"/>
      <c r="AEG89" s="500"/>
      <c r="AEH89" s="500"/>
      <c r="AEI89" s="500"/>
      <c r="AEJ89" s="500"/>
      <c r="AEK89" s="500"/>
      <c r="AEL89" s="500"/>
      <c r="AEM89" s="500"/>
      <c r="AEN89" s="500"/>
      <c r="AEO89" s="500"/>
      <c r="AEP89" s="500"/>
      <c r="AEQ89" s="500"/>
      <c r="AER89" s="500"/>
      <c r="AES89" s="500"/>
      <c r="AET89" s="500"/>
      <c r="AEU89" s="500"/>
      <c r="AEV89" s="500"/>
      <c r="AEW89" s="500"/>
      <c r="AEX89" s="500"/>
      <c r="AEY89" s="500"/>
      <c r="AEZ89" s="500"/>
      <c r="AFA89" s="500"/>
      <c r="AFB89" s="500"/>
      <c r="AFC89" s="500"/>
      <c r="AFD89" s="500"/>
      <c r="AFE89" s="500"/>
      <c r="AFF89" s="500"/>
      <c r="AFG89" s="500"/>
      <c r="AFH89" s="500"/>
      <c r="AFI89" s="500"/>
      <c r="AFJ89" s="500"/>
      <c r="AFK89" s="500"/>
      <c r="AFL89" s="500"/>
      <c r="AFM89" s="500"/>
      <c r="AFN89" s="500"/>
      <c r="AFO89" s="500"/>
      <c r="AFP89" s="500"/>
      <c r="AFQ89" s="500"/>
      <c r="AFR89" s="500"/>
      <c r="AFS89" s="500"/>
      <c r="AFT89" s="500"/>
      <c r="AFU89" s="500"/>
      <c r="AFV89" s="500"/>
      <c r="AFW89" s="500"/>
      <c r="AFX89" s="500"/>
      <c r="AFY89" s="500"/>
      <c r="AFZ89" s="500"/>
      <c r="AGA89" s="500"/>
      <c r="AGB89" s="500"/>
      <c r="AGC89" s="500"/>
      <c r="AGD89" s="500"/>
      <c r="AGE89" s="500"/>
      <c r="AGF89" s="500"/>
      <c r="AGG89" s="500"/>
      <c r="AGH89" s="500"/>
      <c r="AGI89" s="500"/>
      <c r="AGJ89" s="500"/>
      <c r="AGK89" s="500"/>
      <c r="AGL89" s="500"/>
      <c r="AGM89" s="500"/>
      <c r="AGN89" s="500"/>
      <c r="AGO89" s="500"/>
      <c r="AGP89" s="500"/>
      <c r="AGQ89" s="500"/>
      <c r="AGR89" s="500"/>
      <c r="AGS89" s="500"/>
      <c r="AGT89" s="500"/>
      <c r="AGU89" s="500"/>
      <c r="AGV89" s="500"/>
      <c r="AGW89" s="500"/>
      <c r="AGX89" s="500"/>
      <c r="AGY89" s="500"/>
      <c r="AGZ89" s="500"/>
      <c r="AHA89" s="500"/>
      <c r="AHB89" s="500"/>
      <c r="AHC89" s="500"/>
      <c r="AHD89" s="500"/>
      <c r="AHE89" s="500"/>
      <c r="AHF89" s="500"/>
      <c r="AHG89" s="500"/>
      <c r="AHH89" s="500"/>
    </row>
    <row r="90" spans="1:892" s="485" customFormat="1" ht="31">
      <c r="A90" s="484" t="s">
        <v>966</v>
      </c>
      <c r="B90" s="490" t="s">
        <v>425</v>
      </c>
      <c r="C90" s="541" t="s">
        <v>920</v>
      </c>
      <c r="D90" s="349">
        <v>92</v>
      </c>
      <c r="E90" s="391">
        <v>531</v>
      </c>
      <c r="F90" s="395">
        <v>464</v>
      </c>
      <c r="G90" s="400">
        <v>744</v>
      </c>
      <c r="H90" s="404">
        <v>206</v>
      </c>
      <c r="I90" s="408">
        <v>18</v>
      </c>
      <c r="J90" s="408">
        <v>162</v>
      </c>
      <c r="K90" s="413">
        <v>425</v>
      </c>
      <c r="L90" s="418">
        <v>744</v>
      </c>
      <c r="M90" s="422">
        <v>13</v>
      </c>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492"/>
      <c r="IY90" s="492"/>
      <c r="IZ90" s="492"/>
      <c r="JA90" s="492"/>
      <c r="JB90" s="492"/>
      <c r="JC90" s="492"/>
      <c r="JD90" s="492"/>
      <c r="JE90" s="492"/>
      <c r="JF90" s="492"/>
      <c r="JG90" s="492"/>
      <c r="JH90" s="492"/>
      <c r="JI90" s="492"/>
      <c r="JJ90" s="492"/>
      <c r="JK90" s="492"/>
      <c r="JL90" s="492"/>
      <c r="JM90" s="492"/>
      <c r="JN90" s="492"/>
      <c r="JO90" s="492"/>
      <c r="JP90" s="492"/>
      <c r="JQ90" s="492"/>
      <c r="JR90" s="492"/>
      <c r="JS90" s="492"/>
      <c r="JT90" s="492"/>
      <c r="JU90" s="492"/>
      <c r="JV90" s="492"/>
      <c r="JW90" s="492"/>
      <c r="JX90" s="492"/>
      <c r="JY90" s="492"/>
      <c r="JZ90" s="492"/>
      <c r="KA90" s="492"/>
      <c r="KB90" s="492"/>
      <c r="KC90" s="492"/>
      <c r="KD90" s="492"/>
      <c r="KE90" s="492"/>
      <c r="KF90" s="492"/>
      <c r="KG90" s="492"/>
      <c r="KH90" s="492"/>
      <c r="KI90" s="492"/>
      <c r="KJ90" s="492"/>
      <c r="KK90" s="492"/>
      <c r="KL90" s="492"/>
      <c r="KM90" s="492"/>
      <c r="KN90" s="492"/>
      <c r="KO90" s="492"/>
      <c r="KP90" s="492"/>
      <c r="KQ90" s="492"/>
      <c r="KR90" s="492"/>
      <c r="KS90" s="492"/>
      <c r="KT90" s="492"/>
      <c r="KU90" s="492"/>
      <c r="KV90" s="492"/>
      <c r="KW90" s="492"/>
      <c r="KX90" s="492"/>
      <c r="KY90" s="492"/>
      <c r="KZ90" s="492"/>
      <c r="LA90" s="492"/>
      <c r="LB90" s="492"/>
      <c r="LC90" s="492"/>
      <c r="LD90" s="492"/>
      <c r="LE90" s="492"/>
      <c r="LF90" s="492"/>
      <c r="LG90" s="492"/>
      <c r="LH90" s="492"/>
      <c r="LI90" s="492"/>
      <c r="LJ90" s="492"/>
      <c r="LK90" s="492"/>
      <c r="LL90" s="492"/>
      <c r="LM90" s="492"/>
      <c r="LN90" s="492"/>
      <c r="LO90" s="492"/>
      <c r="LP90" s="492"/>
      <c r="LQ90" s="492"/>
      <c r="LR90" s="492"/>
      <c r="LS90" s="492"/>
      <c r="LT90" s="492"/>
      <c r="LU90" s="492"/>
      <c r="LV90" s="492"/>
      <c r="LW90" s="492"/>
      <c r="LX90" s="492"/>
      <c r="LY90" s="492"/>
      <c r="LZ90" s="492"/>
      <c r="MA90" s="492"/>
      <c r="MB90" s="492"/>
      <c r="MC90" s="492"/>
      <c r="MD90" s="492"/>
      <c r="ME90" s="492"/>
      <c r="MF90" s="492"/>
      <c r="MG90" s="492"/>
      <c r="MH90" s="492"/>
      <c r="MI90" s="492"/>
      <c r="MJ90" s="492"/>
      <c r="MK90" s="492"/>
      <c r="ML90" s="492"/>
      <c r="MM90" s="492"/>
      <c r="MN90" s="492"/>
      <c r="MO90" s="492"/>
      <c r="MP90" s="492"/>
      <c r="MQ90" s="492"/>
      <c r="MR90" s="492"/>
      <c r="MS90" s="492"/>
      <c r="MT90" s="492"/>
      <c r="MU90" s="492"/>
      <c r="MV90" s="492"/>
      <c r="MW90" s="492"/>
      <c r="MX90" s="492"/>
      <c r="MY90" s="492"/>
      <c r="MZ90" s="492"/>
      <c r="NA90" s="492"/>
      <c r="NB90" s="492"/>
      <c r="NC90" s="492"/>
      <c r="ND90" s="492"/>
      <c r="NE90" s="492"/>
      <c r="NF90" s="492"/>
      <c r="NG90" s="492"/>
      <c r="NH90" s="492"/>
      <c r="NI90" s="492"/>
      <c r="NJ90" s="492"/>
      <c r="NK90" s="492"/>
      <c r="NL90" s="492"/>
      <c r="NM90" s="492"/>
      <c r="NN90" s="492"/>
      <c r="NO90" s="492"/>
      <c r="NP90" s="492"/>
      <c r="NQ90" s="492"/>
      <c r="NR90" s="492"/>
      <c r="NS90" s="492"/>
      <c r="NT90" s="492"/>
      <c r="NU90" s="492"/>
      <c r="NV90" s="492"/>
      <c r="NW90" s="492"/>
      <c r="NX90" s="492"/>
      <c r="NY90" s="492"/>
      <c r="NZ90" s="492"/>
      <c r="OA90" s="492"/>
      <c r="OB90" s="492"/>
      <c r="OC90" s="492"/>
      <c r="OD90" s="492"/>
      <c r="OE90" s="492"/>
      <c r="OF90" s="492"/>
      <c r="OG90" s="492"/>
      <c r="OH90" s="492"/>
      <c r="OI90" s="492"/>
      <c r="OJ90" s="492"/>
      <c r="OK90" s="492"/>
      <c r="OL90" s="492"/>
      <c r="OM90" s="492"/>
      <c r="ON90" s="492"/>
      <c r="OO90" s="492"/>
      <c r="OP90" s="492"/>
      <c r="OQ90" s="492"/>
      <c r="OR90" s="492"/>
      <c r="OS90" s="492"/>
      <c r="OT90" s="492"/>
      <c r="OU90" s="492"/>
      <c r="OV90" s="492"/>
      <c r="OW90" s="492"/>
      <c r="OX90" s="492"/>
      <c r="OY90" s="492"/>
      <c r="OZ90" s="492"/>
      <c r="PA90" s="492"/>
      <c r="PB90" s="492"/>
      <c r="PC90" s="492"/>
      <c r="PD90" s="492"/>
      <c r="PE90" s="492"/>
      <c r="PF90" s="492"/>
      <c r="PG90" s="492"/>
      <c r="PH90" s="492"/>
      <c r="PI90" s="492"/>
      <c r="PJ90" s="492"/>
      <c r="PK90" s="492"/>
      <c r="PL90" s="492"/>
      <c r="PM90" s="492"/>
      <c r="PN90" s="492"/>
      <c r="PO90" s="492"/>
      <c r="PP90" s="492"/>
      <c r="PQ90" s="492"/>
      <c r="PR90" s="492"/>
      <c r="PS90" s="492"/>
      <c r="PT90" s="492"/>
      <c r="PU90" s="492"/>
      <c r="PV90" s="492"/>
      <c r="PW90" s="492"/>
      <c r="PX90" s="492"/>
      <c r="PY90" s="492"/>
      <c r="PZ90" s="492"/>
      <c r="QA90" s="492"/>
      <c r="QB90" s="492"/>
      <c r="QC90" s="492"/>
      <c r="QD90" s="492"/>
      <c r="QE90" s="492"/>
      <c r="QF90" s="492"/>
      <c r="QG90" s="492"/>
      <c r="QH90" s="492"/>
      <c r="QI90" s="492"/>
      <c r="QJ90" s="492"/>
      <c r="QK90" s="492"/>
      <c r="QL90" s="492"/>
      <c r="QM90" s="492"/>
      <c r="QN90" s="492"/>
      <c r="QO90" s="492"/>
      <c r="QP90" s="492"/>
      <c r="QQ90" s="492"/>
      <c r="QR90" s="492"/>
      <c r="QS90" s="492"/>
      <c r="QT90" s="492"/>
      <c r="QU90" s="492"/>
      <c r="QV90" s="492"/>
      <c r="QW90" s="492"/>
      <c r="QX90" s="492"/>
      <c r="QY90" s="492"/>
      <c r="QZ90" s="492"/>
      <c r="RA90" s="492"/>
      <c r="RB90" s="492"/>
      <c r="RC90" s="492"/>
      <c r="RD90" s="492"/>
      <c r="RE90" s="492"/>
      <c r="RF90" s="492"/>
      <c r="RG90" s="492"/>
      <c r="RH90" s="492"/>
      <c r="RI90" s="492"/>
      <c r="RJ90" s="492"/>
      <c r="RK90" s="492"/>
      <c r="RL90" s="492"/>
      <c r="RM90" s="492"/>
      <c r="RN90" s="492"/>
      <c r="RO90" s="492"/>
      <c r="RP90" s="492"/>
      <c r="RQ90" s="492"/>
      <c r="RR90" s="492"/>
      <c r="RS90" s="492"/>
      <c r="RT90" s="492"/>
      <c r="RU90" s="492"/>
      <c r="RV90" s="492"/>
      <c r="RW90" s="492"/>
      <c r="RX90" s="492"/>
      <c r="RY90" s="492"/>
      <c r="RZ90" s="492"/>
      <c r="SA90" s="492"/>
      <c r="SB90" s="492"/>
      <c r="SC90" s="492"/>
      <c r="SD90" s="492"/>
      <c r="SE90" s="492"/>
      <c r="SF90" s="492"/>
      <c r="SG90" s="492"/>
      <c r="SH90" s="492"/>
      <c r="SI90" s="492"/>
      <c r="SJ90" s="492"/>
      <c r="SK90" s="492"/>
      <c r="SL90" s="492"/>
      <c r="SM90" s="492"/>
      <c r="SN90" s="492"/>
      <c r="SO90" s="492"/>
      <c r="SP90" s="492"/>
      <c r="SQ90" s="492"/>
      <c r="SR90" s="492"/>
      <c r="SS90" s="492"/>
      <c r="ST90" s="492"/>
      <c r="SU90" s="492"/>
      <c r="SV90" s="492"/>
      <c r="SW90" s="492"/>
      <c r="SX90" s="492"/>
      <c r="SY90" s="492"/>
      <c r="SZ90" s="492"/>
      <c r="TA90" s="492"/>
      <c r="TB90" s="492"/>
      <c r="TC90" s="492"/>
      <c r="TD90" s="492"/>
      <c r="TE90" s="492"/>
      <c r="TF90" s="492"/>
      <c r="TG90" s="492"/>
      <c r="TH90" s="492"/>
      <c r="TI90" s="492"/>
      <c r="TJ90" s="492"/>
      <c r="TK90" s="492"/>
      <c r="TL90" s="492"/>
      <c r="TM90" s="492"/>
      <c r="TN90" s="492"/>
      <c r="TO90" s="492"/>
      <c r="TP90" s="492"/>
      <c r="TQ90" s="492"/>
      <c r="TR90" s="492"/>
      <c r="TS90" s="492"/>
      <c r="TT90" s="492"/>
      <c r="TU90" s="492"/>
      <c r="TV90" s="492"/>
      <c r="TW90" s="492"/>
      <c r="TX90" s="492"/>
      <c r="TY90" s="492"/>
      <c r="TZ90" s="492"/>
      <c r="UA90" s="492"/>
      <c r="UB90" s="492"/>
      <c r="UC90" s="492"/>
      <c r="UD90" s="492"/>
      <c r="UE90" s="492"/>
      <c r="UF90" s="492"/>
      <c r="UG90" s="492"/>
      <c r="UH90" s="492"/>
      <c r="UI90" s="492"/>
      <c r="UJ90" s="492"/>
      <c r="UK90" s="492"/>
      <c r="UL90" s="492"/>
      <c r="UM90" s="492"/>
      <c r="UN90" s="492"/>
      <c r="UO90" s="492"/>
      <c r="UP90" s="492"/>
      <c r="UQ90" s="492"/>
      <c r="UR90" s="492"/>
      <c r="US90" s="492"/>
      <c r="UT90" s="492"/>
      <c r="UU90" s="492"/>
      <c r="UV90" s="492"/>
      <c r="UW90" s="492"/>
      <c r="UX90" s="492"/>
      <c r="UY90" s="492"/>
      <c r="UZ90" s="492"/>
      <c r="VA90" s="492"/>
      <c r="VB90" s="492"/>
      <c r="VC90" s="492"/>
      <c r="VD90" s="492"/>
      <c r="VE90" s="492"/>
      <c r="VF90" s="492"/>
      <c r="VG90" s="492"/>
      <c r="VH90" s="492"/>
      <c r="VI90" s="492"/>
      <c r="VJ90" s="492"/>
      <c r="VK90" s="492"/>
      <c r="VL90" s="492"/>
      <c r="VM90" s="492"/>
      <c r="VN90" s="492"/>
      <c r="VO90" s="492"/>
      <c r="VP90" s="492"/>
      <c r="VQ90" s="492"/>
      <c r="VR90" s="492"/>
      <c r="VS90" s="492"/>
      <c r="VT90" s="492"/>
      <c r="VU90" s="492"/>
      <c r="VV90" s="492"/>
      <c r="VW90" s="492"/>
      <c r="VX90" s="492"/>
      <c r="VY90" s="492"/>
      <c r="VZ90" s="492"/>
      <c r="WA90" s="492"/>
      <c r="WB90" s="492"/>
      <c r="WC90" s="492"/>
      <c r="WD90" s="492"/>
      <c r="WE90" s="492"/>
      <c r="WF90" s="492"/>
      <c r="WG90" s="492"/>
      <c r="WH90" s="492"/>
      <c r="WI90" s="492"/>
      <c r="WJ90" s="492"/>
      <c r="WK90" s="492"/>
      <c r="WL90" s="492"/>
      <c r="WM90" s="492"/>
      <c r="WN90" s="492"/>
      <c r="WO90" s="492"/>
      <c r="WP90" s="492"/>
      <c r="WQ90" s="492"/>
      <c r="WR90" s="492"/>
      <c r="WS90" s="492"/>
      <c r="WT90" s="492"/>
      <c r="WU90" s="492"/>
      <c r="WV90" s="492"/>
      <c r="WW90" s="492"/>
      <c r="WX90" s="492"/>
      <c r="WY90" s="492"/>
      <c r="WZ90" s="492"/>
      <c r="XA90" s="492"/>
      <c r="XB90" s="492"/>
      <c r="XC90" s="492"/>
      <c r="XD90" s="492"/>
      <c r="XE90" s="492"/>
      <c r="XF90" s="492"/>
      <c r="XG90" s="492"/>
      <c r="XH90" s="492"/>
      <c r="XI90" s="492"/>
      <c r="XJ90" s="492"/>
      <c r="XK90" s="492"/>
      <c r="XL90" s="492"/>
      <c r="XM90" s="492"/>
      <c r="XN90" s="492"/>
      <c r="XO90" s="492"/>
      <c r="XP90" s="492"/>
      <c r="XQ90" s="492"/>
      <c r="XR90" s="492"/>
      <c r="XS90" s="492"/>
      <c r="XT90" s="492"/>
      <c r="XU90" s="492"/>
      <c r="XV90" s="492"/>
      <c r="XW90" s="492"/>
      <c r="XX90" s="492"/>
      <c r="XY90" s="492"/>
      <c r="XZ90" s="492"/>
      <c r="YA90" s="492"/>
      <c r="YB90" s="492"/>
      <c r="YC90" s="492"/>
      <c r="YD90" s="492"/>
      <c r="YE90" s="492"/>
      <c r="YF90" s="492"/>
      <c r="YG90" s="492"/>
      <c r="YH90" s="492"/>
      <c r="YI90" s="492"/>
      <c r="YJ90" s="492"/>
      <c r="YK90" s="492"/>
      <c r="YL90" s="492"/>
      <c r="YM90" s="492"/>
      <c r="YN90" s="492"/>
      <c r="YO90" s="492"/>
      <c r="YP90" s="492"/>
      <c r="YQ90" s="492"/>
      <c r="YR90" s="492"/>
      <c r="YS90" s="492"/>
      <c r="YT90" s="492"/>
      <c r="YU90" s="492"/>
      <c r="YV90" s="492"/>
      <c r="YW90" s="492"/>
      <c r="YX90" s="492"/>
      <c r="YY90" s="492"/>
      <c r="YZ90" s="492"/>
      <c r="ZA90" s="492"/>
      <c r="ZB90" s="492"/>
      <c r="ZC90" s="492"/>
      <c r="ZD90" s="492"/>
      <c r="ZE90" s="492"/>
      <c r="ZF90" s="492"/>
      <c r="ZG90" s="492"/>
      <c r="ZH90" s="492"/>
      <c r="ZI90" s="492"/>
      <c r="ZJ90" s="492"/>
      <c r="ZK90" s="492"/>
      <c r="ZL90" s="492"/>
      <c r="ZM90" s="492"/>
      <c r="ZN90" s="492"/>
      <c r="ZO90" s="492"/>
      <c r="ZP90" s="492"/>
      <c r="ZQ90" s="492"/>
      <c r="ZR90" s="492"/>
      <c r="ZS90" s="492"/>
      <c r="ZT90" s="492"/>
      <c r="ZU90" s="492"/>
      <c r="ZV90" s="492"/>
      <c r="ZW90" s="492"/>
      <c r="ZX90" s="492"/>
      <c r="ZY90" s="492"/>
      <c r="ZZ90" s="492"/>
      <c r="AAA90" s="492"/>
      <c r="AAB90" s="492"/>
      <c r="AAC90" s="492"/>
      <c r="AAD90" s="492"/>
      <c r="AAE90" s="492"/>
      <c r="AAF90" s="492"/>
      <c r="AAG90" s="492"/>
      <c r="AAH90" s="492"/>
      <c r="AAI90" s="492"/>
      <c r="AAJ90" s="492"/>
      <c r="AAK90" s="492"/>
      <c r="AAL90" s="492"/>
      <c r="AAM90" s="492"/>
      <c r="AAN90" s="492"/>
      <c r="AAO90" s="492"/>
      <c r="AAP90" s="492"/>
      <c r="AAQ90" s="492"/>
      <c r="AAR90" s="492"/>
      <c r="AAS90" s="492"/>
      <c r="AAT90" s="492"/>
      <c r="AAU90" s="492"/>
      <c r="AAV90" s="492"/>
      <c r="AAW90" s="492"/>
      <c r="AAX90" s="492"/>
      <c r="AAY90" s="492"/>
      <c r="AAZ90" s="492"/>
      <c r="ABA90" s="492"/>
      <c r="ABB90" s="492"/>
      <c r="ABC90" s="492"/>
      <c r="ABD90" s="492"/>
      <c r="ABE90" s="492"/>
      <c r="ABF90" s="492"/>
      <c r="ABG90" s="492"/>
      <c r="ABH90" s="492"/>
      <c r="ABI90" s="492"/>
      <c r="ABJ90" s="492"/>
      <c r="ABK90" s="492"/>
      <c r="ABL90" s="492"/>
      <c r="ABM90" s="492"/>
      <c r="ABN90" s="492"/>
      <c r="ABO90" s="492"/>
      <c r="ABP90" s="492"/>
      <c r="ABQ90" s="492"/>
      <c r="ABR90" s="492"/>
      <c r="ABS90" s="492"/>
      <c r="ABT90" s="492"/>
      <c r="ABU90" s="492"/>
      <c r="ABV90" s="492"/>
      <c r="ABW90" s="492"/>
      <c r="ABX90" s="492"/>
      <c r="ABY90" s="492"/>
      <c r="ABZ90" s="492"/>
      <c r="ACA90" s="492"/>
      <c r="ACB90" s="492"/>
      <c r="ACC90" s="492"/>
      <c r="ACD90" s="492"/>
      <c r="ACE90" s="492"/>
      <c r="ACF90" s="492"/>
      <c r="ACG90" s="492"/>
      <c r="ACH90" s="492"/>
      <c r="ACI90" s="492"/>
      <c r="ACJ90" s="492"/>
      <c r="ACK90" s="492"/>
      <c r="ACL90" s="492"/>
      <c r="ACM90" s="492"/>
      <c r="ACN90" s="492"/>
      <c r="ACO90" s="492"/>
      <c r="ACP90" s="492"/>
      <c r="ACQ90" s="492"/>
      <c r="ACR90" s="492"/>
      <c r="ACS90" s="492"/>
      <c r="ACT90" s="492"/>
      <c r="ACU90" s="492"/>
      <c r="ACV90" s="492"/>
      <c r="ACW90" s="492"/>
      <c r="ACX90" s="492"/>
      <c r="ACY90" s="492"/>
      <c r="ACZ90" s="492"/>
      <c r="ADA90" s="492"/>
      <c r="ADB90" s="492"/>
      <c r="ADC90" s="492"/>
      <c r="ADD90" s="492"/>
      <c r="ADE90" s="492"/>
      <c r="ADF90" s="492"/>
      <c r="ADG90" s="492"/>
      <c r="ADH90" s="492"/>
      <c r="ADI90" s="492"/>
      <c r="ADJ90" s="492"/>
      <c r="ADK90" s="492"/>
      <c r="ADL90" s="492"/>
      <c r="ADM90" s="492"/>
      <c r="ADN90" s="492"/>
      <c r="ADO90" s="492"/>
      <c r="ADP90" s="492"/>
      <c r="ADQ90" s="492"/>
      <c r="ADR90" s="492"/>
      <c r="ADS90" s="492"/>
      <c r="ADT90" s="492"/>
      <c r="ADU90" s="492"/>
      <c r="ADV90" s="492"/>
      <c r="ADW90" s="492"/>
      <c r="ADX90" s="492"/>
      <c r="ADY90" s="492"/>
      <c r="ADZ90" s="492"/>
      <c r="AEA90" s="492"/>
      <c r="AEB90" s="492"/>
      <c r="AEC90" s="492"/>
      <c r="AED90" s="492"/>
      <c r="AEE90" s="492"/>
      <c r="AEF90" s="492"/>
      <c r="AEG90" s="492"/>
      <c r="AEH90" s="492"/>
      <c r="AEI90" s="492"/>
      <c r="AEJ90" s="492"/>
      <c r="AEK90" s="492"/>
      <c r="AEL90" s="492"/>
      <c r="AEM90" s="492"/>
      <c r="AEN90" s="492"/>
      <c r="AEO90" s="492"/>
      <c r="AEP90" s="492"/>
      <c r="AEQ90" s="492"/>
      <c r="AER90" s="492"/>
      <c r="AES90" s="492"/>
      <c r="AET90" s="492"/>
      <c r="AEU90" s="492"/>
      <c r="AEV90" s="492"/>
      <c r="AEW90" s="492"/>
      <c r="AEX90" s="492"/>
      <c r="AEY90" s="492"/>
      <c r="AEZ90" s="492"/>
      <c r="AFA90" s="492"/>
      <c r="AFB90" s="492"/>
      <c r="AFC90" s="492"/>
      <c r="AFD90" s="492"/>
      <c r="AFE90" s="492"/>
      <c r="AFF90" s="492"/>
      <c r="AFG90" s="492"/>
      <c r="AFH90" s="492"/>
      <c r="AFI90" s="492"/>
      <c r="AFJ90" s="492"/>
      <c r="AFK90" s="492"/>
      <c r="AFL90" s="492"/>
      <c r="AFM90" s="492"/>
      <c r="AFN90" s="492"/>
      <c r="AFO90" s="492"/>
      <c r="AFP90" s="492"/>
      <c r="AFQ90" s="492"/>
      <c r="AFR90" s="492"/>
      <c r="AFS90" s="492"/>
      <c r="AFT90" s="492"/>
      <c r="AFU90" s="492"/>
      <c r="AFV90" s="492"/>
      <c r="AFW90" s="492"/>
      <c r="AFX90" s="492"/>
      <c r="AFY90" s="492"/>
      <c r="AFZ90" s="492"/>
      <c r="AGA90" s="492"/>
      <c r="AGB90" s="492"/>
      <c r="AGC90" s="492"/>
      <c r="AGD90" s="492"/>
      <c r="AGE90" s="492"/>
      <c r="AGF90" s="492"/>
      <c r="AGG90" s="492"/>
      <c r="AGH90" s="492"/>
      <c r="AGI90" s="492"/>
      <c r="AGJ90" s="492"/>
      <c r="AGK90" s="492"/>
      <c r="AGL90" s="492"/>
      <c r="AGM90" s="492"/>
      <c r="AGN90" s="492"/>
      <c r="AGO90" s="492"/>
      <c r="AGP90" s="492"/>
      <c r="AGQ90" s="492"/>
      <c r="AGR90" s="492"/>
      <c r="AGS90" s="492"/>
      <c r="AGT90" s="492"/>
      <c r="AGU90" s="492"/>
      <c r="AGV90" s="492"/>
      <c r="AGW90" s="492"/>
      <c r="AGX90" s="492"/>
      <c r="AGY90" s="492"/>
      <c r="AGZ90" s="492"/>
      <c r="AHA90" s="492"/>
      <c r="AHB90" s="492"/>
      <c r="AHC90" s="492"/>
      <c r="AHD90" s="492"/>
      <c r="AHE90" s="492"/>
      <c r="AHF90" s="492"/>
      <c r="AHG90" s="492"/>
      <c r="AHH90" s="492"/>
    </row>
    <row r="91" spans="1:892" s="497" customFormat="1" ht="31" hidden="1">
      <c r="A91" s="493"/>
      <c r="B91" s="494"/>
      <c r="C91" s="542"/>
      <c r="D91" s="734"/>
      <c r="E91" s="734"/>
      <c r="F91" s="734"/>
      <c r="G91" s="734"/>
      <c r="H91" s="734"/>
      <c r="I91" s="734"/>
      <c r="J91" s="734"/>
      <c r="K91" s="734"/>
      <c r="L91" s="734"/>
      <c r="M91" s="734"/>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496"/>
      <c r="IY91" s="496"/>
      <c r="IZ91" s="496"/>
      <c r="JA91" s="496"/>
      <c r="JB91" s="496"/>
      <c r="JC91" s="496"/>
      <c r="JD91" s="496"/>
      <c r="JE91" s="496"/>
      <c r="JF91" s="496"/>
      <c r="JG91" s="496"/>
      <c r="JH91" s="496"/>
      <c r="JI91" s="496"/>
      <c r="JJ91" s="496"/>
      <c r="JK91" s="496"/>
      <c r="JL91" s="496"/>
      <c r="JM91" s="496"/>
      <c r="JN91" s="496"/>
      <c r="JO91" s="496"/>
      <c r="JP91" s="496"/>
      <c r="JQ91" s="496"/>
      <c r="JR91" s="496"/>
      <c r="JS91" s="496"/>
      <c r="JT91" s="496"/>
      <c r="JU91" s="496"/>
      <c r="JV91" s="496"/>
      <c r="JW91" s="496"/>
      <c r="JX91" s="496"/>
      <c r="JY91" s="496"/>
      <c r="JZ91" s="496"/>
      <c r="KA91" s="496"/>
      <c r="KB91" s="496"/>
      <c r="KC91" s="496"/>
      <c r="KD91" s="496"/>
      <c r="KE91" s="496"/>
      <c r="KF91" s="496"/>
      <c r="KG91" s="496"/>
      <c r="KH91" s="496"/>
      <c r="KI91" s="496"/>
      <c r="KJ91" s="496"/>
      <c r="KK91" s="496"/>
      <c r="KL91" s="496"/>
      <c r="KM91" s="496"/>
      <c r="KN91" s="496"/>
      <c r="KO91" s="496"/>
      <c r="KP91" s="496"/>
      <c r="KQ91" s="496"/>
      <c r="KR91" s="496"/>
      <c r="KS91" s="496"/>
      <c r="KT91" s="496"/>
      <c r="KU91" s="496"/>
      <c r="KV91" s="496"/>
      <c r="KW91" s="496"/>
      <c r="KX91" s="496"/>
      <c r="KY91" s="496"/>
      <c r="KZ91" s="496"/>
      <c r="LA91" s="496"/>
      <c r="LB91" s="496"/>
      <c r="LC91" s="496"/>
      <c r="LD91" s="496"/>
      <c r="LE91" s="496"/>
      <c r="LF91" s="496"/>
      <c r="LG91" s="496"/>
      <c r="LH91" s="496"/>
      <c r="LI91" s="496"/>
      <c r="LJ91" s="496"/>
      <c r="LK91" s="496"/>
      <c r="LL91" s="496"/>
      <c r="LM91" s="496"/>
      <c r="LN91" s="496"/>
      <c r="LO91" s="496"/>
      <c r="LP91" s="496"/>
      <c r="LQ91" s="496"/>
      <c r="LR91" s="496"/>
      <c r="LS91" s="496"/>
      <c r="LT91" s="496"/>
      <c r="LU91" s="496"/>
      <c r="LV91" s="496"/>
      <c r="LW91" s="496"/>
      <c r="LX91" s="496"/>
      <c r="LY91" s="496"/>
      <c r="LZ91" s="496"/>
      <c r="MA91" s="496"/>
      <c r="MB91" s="496"/>
      <c r="MC91" s="496"/>
      <c r="MD91" s="496"/>
      <c r="ME91" s="496"/>
      <c r="MF91" s="496"/>
      <c r="MG91" s="496"/>
      <c r="MH91" s="496"/>
      <c r="MI91" s="496"/>
      <c r="MJ91" s="496"/>
      <c r="MK91" s="496"/>
      <c r="ML91" s="496"/>
      <c r="MM91" s="496"/>
      <c r="MN91" s="496"/>
      <c r="MO91" s="496"/>
      <c r="MP91" s="496"/>
      <c r="MQ91" s="496"/>
      <c r="MR91" s="496"/>
      <c r="MS91" s="496"/>
      <c r="MT91" s="496"/>
      <c r="MU91" s="496"/>
      <c r="MV91" s="496"/>
      <c r="MW91" s="496"/>
      <c r="MX91" s="496"/>
      <c r="MY91" s="496"/>
      <c r="MZ91" s="496"/>
      <c r="NA91" s="496"/>
      <c r="NB91" s="496"/>
      <c r="NC91" s="496"/>
      <c r="ND91" s="496"/>
      <c r="NE91" s="496"/>
      <c r="NF91" s="496"/>
      <c r="NG91" s="496"/>
      <c r="NH91" s="496"/>
      <c r="NI91" s="496"/>
      <c r="NJ91" s="496"/>
      <c r="NK91" s="496"/>
      <c r="NL91" s="496"/>
      <c r="NM91" s="496"/>
      <c r="NN91" s="496"/>
      <c r="NO91" s="496"/>
      <c r="NP91" s="496"/>
      <c r="NQ91" s="496"/>
      <c r="NR91" s="496"/>
      <c r="NS91" s="496"/>
      <c r="NT91" s="496"/>
      <c r="NU91" s="496"/>
      <c r="NV91" s="496"/>
      <c r="NW91" s="496"/>
      <c r="NX91" s="496"/>
      <c r="NY91" s="496"/>
      <c r="NZ91" s="496"/>
      <c r="OA91" s="496"/>
      <c r="OB91" s="496"/>
      <c r="OC91" s="496"/>
      <c r="OD91" s="496"/>
      <c r="OE91" s="496"/>
      <c r="OF91" s="496"/>
      <c r="OG91" s="496"/>
      <c r="OH91" s="496"/>
      <c r="OI91" s="496"/>
      <c r="OJ91" s="496"/>
      <c r="OK91" s="496"/>
      <c r="OL91" s="496"/>
      <c r="OM91" s="496"/>
      <c r="ON91" s="496"/>
      <c r="OO91" s="496"/>
      <c r="OP91" s="496"/>
      <c r="OQ91" s="496"/>
      <c r="OR91" s="496"/>
      <c r="OS91" s="496"/>
      <c r="OT91" s="496"/>
      <c r="OU91" s="496"/>
      <c r="OV91" s="496"/>
      <c r="OW91" s="496"/>
      <c r="OX91" s="496"/>
      <c r="OY91" s="496"/>
      <c r="OZ91" s="496"/>
      <c r="PA91" s="496"/>
      <c r="PB91" s="496"/>
      <c r="PC91" s="496"/>
      <c r="PD91" s="496"/>
      <c r="PE91" s="496"/>
      <c r="PF91" s="496"/>
      <c r="PG91" s="496"/>
      <c r="PH91" s="496"/>
      <c r="PI91" s="496"/>
      <c r="PJ91" s="496"/>
      <c r="PK91" s="496"/>
      <c r="PL91" s="496"/>
      <c r="PM91" s="496"/>
      <c r="PN91" s="496"/>
      <c r="PO91" s="496"/>
      <c r="PP91" s="496"/>
      <c r="PQ91" s="496"/>
      <c r="PR91" s="496"/>
      <c r="PS91" s="496"/>
      <c r="PT91" s="496"/>
      <c r="PU91" s="496"/>
      <c r="PV91" s="496"/>
      <c r="PW91" s="496"/>
      <c r="PX91" s="496"/>
      <c r="PY91" s="496"/>
      <c r="PZ91" s="496"/>
      <c r="QA91" s="496"/>
      <c r="QB91" s="496"/>
      <c r="QC91" s="496"/>
      <c r="QD91" s="496"/>
      <c r="QE91" s="496"/>
      <c r="QF91" s="496"/>
      <c r="QG91" s="496"/>
      <c r="QH91" s="496"/>
      <c r="QI91" s="496"/>
      <c r="QJ91" s="496"/>
      <c r="QK91" s="496"/>
      <c r="QL91" s="496"/>
      <c r="QM91" s="496"/>
      <c r="QN91" s="496"/>
      <c r="QO91" s="496"/>
      <c r="QP91" s="496"/>
      <c r="QQ91" s="496"/>
      <c r="QR91" s="496"/>
      <c r="QS91" s="496"/>
      <c r="QT91" s="496"/>
      <c r="QU91" s="496"/>
      <c r="QV91" s="496"/>
      <c r="QW91" s="496"/>
      <c r="QX91" s="496"/>
      <c r="QY91" s="496"/>
      <c r="QZ91" s="496"/>
      <c r="RA91" s="496"/>
      <c r="RB91" s="496"/>
      <c r="RC91" s="496"/>
      <c r="RD91" s="496"/>
      <c r="RE91" s="496"/>
      <c r="RF91" s="496"/>
      <c r="RG91" s="496"/>
      <c r="RH91" s="496"/>
      <c r="RI91" s="496"/>
      <c r="RJ91" s="496"/>
      <c r="RK91" s="496"/>
      <c r="RL91" s="496"/>
      <c r="RM91" s="496"/>
      <c r="RN91" s="496"/>
      <c r="RO91" s="496"/>
      <c r="RP91" s="496"/>
      <c r="RQ91" s="496"/>
      <c r="RR91" s="496"/>
      <c r="RS91" s="496"/>
      <c r="RT91" s="496"/>
      <c r="RU91" s="496"/>
      <c r="RV91" s="496"/>
      <c r="RW91" s="496"/>
      <c r="RX91" s="496"/>
      <c r="RY91" s="496"/>
      <c r="RZ91" s="496"/>
      <c r="SA91" s="496"/>
      <c r="SB91" s="496"/>
      <c r="SC91" s="496"/>
      <c r="SD91" s="496"/>
      <c r="SE91" s="496"/>
      <c r="SF91" s="496"/>
      <c r="SG91" s="496"/>
      <c r="SH91" s="496"/>
      <c r="SI91" s="496"/>
      <c r="SJ91" s="496"/>
      <c r="SK91" s="496"/>
      <c r="SL91" s="496"/>
      <c r="SM91" s="496"/>
      <c r="SN91" s="496"/>
      <c r="SO91" s="496"/>
      <c r="SP91" s="496"/>
      <c r="SQ91" s="496"/>
      <c r="SR91" s="496"/>
      <c r="SS91" s="496"/>
      <c r="ST91" s="496"/>
      <c r="SU91" s="496"/>
      <c r="SV91" s="496"/>
      <c r="SW91" s="496"/>
      <c r="SX91" s="496"/>
      <c r="SY91" s="496"/>
      <c r="SZ91" s="496"/>
      <c r="TA91" s="496"/>
      <c r="TB91" s="496"/>
      <c r="TC91" s="496"/>
      <c r="TD91" s="496"/>
      <c r="TE91" s="496"/>
      <c r="TF91" s="496"/>
      <c r="TG91" s="496"/>
      <c r="TH91" s="496"/>
      <c r="TI91" s="496"/>
      <c r="TJ91" s="496"/>
      <c r="TK91" s="496"/>
      <c r="TL91" s="496"/>
      <c r="TM91" s="496"/>
      <c r="TN91" s="496"/>
      <c r="TO91" s="496"/>
      <c r="TP91" s="496"/>
      <c r="TQ91" s="496"/>
      <c r="TR91" s="496"/>
      <c r="TS91" s="496"/>
      <c r="TT91" s="496"/>
      <c r="TU91" s="496"/>
      <c r="TV91" s="496"/>
      <c r="TW91" s="496"/>
      <c r="TX91" s="496"/>
      <c r="TY91" s="496"/>
      <c r="TZ91" s="496"/>
      <c r="UA91" s="496"/>
      <c r="UB91" s="496"/>
      <c r="UC91" s="496"/>
      <c r="UD91" s="496"/>
      <c r="UE91" s="496"/>
      <c r="UF91" s="496"/>
      <c r="UG91" s="496"/>
      <c r="UH91" s="496"/>
      <c r="UI91" s="496"/>
      <c r="UJ91" s="496"/>
      <c r="UK91" s="496"/>
      <c r="UL91" s="496"/>
      <c r="UM91" s="496"/>
      <c r="UN91" s="496"/>
      <c r="UO91" s="496"/>
      <c r="UP91" s="496"/>
      <c r="UQ91" s="496"/>
      <c r="UR91" s="496"/>
      <c r="US91" s="496"/>
      <c r="UT91" s="496"/>
      <c r="UU91" s="496"/>
      <c r="UV91" s="496"/>
      <c r="UW91" s="496"/>
      <c r="UX91" s="496"/>
      <c r="UY91" s="496"/>
      <c r="UZ91" s="496"/>
      <c r="VA91" s="496"/>
      <c r="VB91" s="496"/>
      <c r="VC91" s="496"/>
      <c r="VD91" s="496"/>
      <c r="VE91" s="496"/>
      <c r="VF91" s="496"/>
      <c r="VG91" s="496"/>
      <c r="VH91" s="496"/>
      <c r="VI91" s="496"/>
      <c r="VJ91" s="496"/>
      <c r="VK91" s="496"/>
      <c r="VL91" s="496"/>
      <c r="VM91" s="496"/>
      <c r="VN91" s="496"/>
      <c r="VO91" s="496"/>
      <c r="VP91" s="496"/>
      <c r="VQ91" s="496"/>
      <c r="VR91" s="496"/>
      <c r="VS91" s="496"/>
      <c r="VT91" s="496"/>
      <c r="VU91" s="496"/>
      <c r="VV91" s="496"/>
      <c r="VW91" s="496"/>
      <c r="VX91" s="496"/>
      <c r="VY91" s="496"/>
      <c r="VZ91" s="496"/>
      <c r="WA91" s="496"/>
      <c r="WB91" s="496"/>
      <c r="WC91" s="496"/>
      <c r="WD91" s="496"/>
      <c r="WE91" s="496"/>
      <c r="WF91" s="496"/>
      <c r="WG91" s="496"/>
      <c r="WH91" s="496"/>
      <c r="WI91" s="496"/>
      <c r="WJ91" s="496"/>
      <c r="WK91" s="496"/>
      <c r="WL91" s="496"/>
      <c r="WM91" s="496"/>
      <c r="WN91" s="496"/>
      <c r="WO91" s="496"/>
      <c r="WP91" s="496"/>
      <c r="WQ91" s="496"/>
      <c r="WR91" s="496"/>
      <c r="WS91" s="496"/>
      <c r="WT91" s="496"/>
      <c r="WU91" s="496"/>
      <c r="WV91" s="496"/>
      <c r="WW91" s="496"/>
      <c r="WX91" s="496"/>
      <c r="WY91" s="496"/>
      <c r="WZ91" s="496"/>
      <c r="XA91" s="496"/>
      <c r="XB91" s="496"/>
      <c r="XC91" s="496"/>
      <c r="XD91" s="496"/>
      <c r="XE91" s="496"/>
      <c r="XF91" s="496"/>
      <c r="XG91" s="496"/>
      <c r="XH91" s="496"/>
      <c r="XI91" s="496"/>
      <c r="XJ91" s="496"/>
      <c r="XK91" s="496"/>
      <c r="XL91" s="496"/>
      <c r="XM91" s="496"/>
      <c r="XN91" s="496"/>
      <c r="XO91" s="496"/>
      <c r="XP91" s="496"/>
      <c r="XQ91" s="496"/>
      <c r="XR91" s="496"/>
      <c r="XS91" s="496"/>
      <c r="XT91" s="496"/>
      <c r="XU91" s="496"/>
      <c r="XV91" s="496"/>
      <c r="XW91" s="496"/>
      <c r="XX91" s="496"/>
      <c r="XY91" s="496"/>
      <c r="XZ91" s="496"/>
      <c r="YA91" s="496"/>
      <c r="YB91" s="496"/>
      <c r="YC91" s="496"/>
      <c r="YD91" s="496"/>
      <c r="YE91" s="496"/>
      <c r="YF91" s="496"/>
      <c r="YG91" s="496"/>
      <c r="YH91" s="496"/>
      <c r="YI91" s="496"/>
      <c r="YJ91" s="496"/>
      <c r="YK91" s="496"/>
      <c r="YL91" s="496"/>
      <c r="YM91" s="496"/>
      <c r="YN91" s="496"/>
      <c r="YO91" s="496"/>
      <c r="YP91" s="496"/>
      <c r="YQ91" s="496"/>
      <c r="YR91" s="496"/>
      <c r="YS91" s="496"/>
      <c r="YT91" s="496"/>
      <c r="YU91" s="496"/>
      <c r="YV91" s="496"/>
      <c r="YW91" s="496"/>
      <c r="YX91" s="496"/>
      <c r="YY91" s="496"/>
      <c r="YZ91" s="496"/>
      <c r="ZA91" s="496"/>
      <c r="ZB91" s="496"/>
      <c r="ZC91" s="496"/>
      <c r="ZD91" s="496"/>
      <c r="ZE91" s="496"/>
      <c r="ZF91" s="496"/>
      <c r="ZG91" s="496"/>
      <c r="ZH91" s="496"/>
      <c r="ZI91" s="496"/>
      <c r="ZJ91" s="496"/>
      <c r="ZK91" s="496"/>
      <c r="ZL91" s="496"/>
      <c r="ZM91" s="496"/>
      <c r="ZN91" s="496"/>
      <c r="ZO91" s="496"/>
      <c r="ZP91" s="496"/>
      <c r="ZQ91" s="496"/>
      <c r="ZR91" s="496"/>
      <c r="ZS91" s="496"/>
      <c r="ZT91" s="496"/>
      <c r="ZU91" s="496"/>
      <c r="ZV91" s="496"/>
      <c r="ZW91" s="496"/>
      <c r="ZX91" s="496"/>
      <c r="ZY91" s="496"/>
      <c r="ZZ91" s="496"/>
      <c r="AAA91" s="496"/>
      <c r="AAB91" s="496"/>
      <c r="AAC91" s="496"/>
      <c r="AAD91" s="496"/>
      <c r="AAE91" s="496"/>
      <c r="AAF91" s="496"/>
      <c r="AAG91" s="496"/>
      <c r="AAH91" s="496"/>
      <c r="AAI91" s="496"/>
      <c r="AAJ91" s="496"/>
      <c r="AAK91" s="496"/>
      <c r="AAL91" s="496"/>
      <c r="AAM91" s="496"/>
      <c r="AAN91" s="496"/>
      <c r="AAO91" s="496"/>
      <c r="AAP91" s="496"/>
      <c r="AAQ91" s="496"/>
      <c r="AAR91" s="496"/>
      <c r="AAS91" s="496"/>
      <c r="AAT91" s="496"/>
      <c r="AAU91" s="496"/>
      <c r="AAV91" s="496"/>
      <c r="AAW91" s="496"/>
      <c r="AAX91" s="496"/>
      <c r="AAY91" s="496"/>
      <c r="AAZ91" s="496"/>
      <c r="ABA91" s="496"/>
      <c r="ABB91" s="496"/>
      <c r="ABC91" s="496"/>
      <c r="ABD91" s="496"/>
      <c r="ABE91" s="496"/>
      <c r="ABF91" s="496"/>
      <c r="ABG91" s="496"/>
      <c r="ABH91" s="496"/>
      <c r="ABI91" s="496"/>
      <c r="ABJ91" s="496"/>
      <c r="ABK91" s="496"/>
      <c r="ABL91" s="496"/>
      <c r="ABM91" s="496"/>
      <c r="ABN91" s="496"/>
      <c r="ABO91" s="496"/>
      <c r="ABP91" s="496"/>
      <c r="ABQ91" s="496"/>
      <c r="ABR91" s="496"/>
      <c r="ABS91" s="496"/>
      <c r="ABT91" s="496"/>
      <c r="ABU91" s="496"/>
      <c r="ABV91" s="496"/>
      <c r="ABW91" s="496"/>
      <c r="ABX91" s="496"/>
      <c r="ABY91" s="496"/>
      <c r="ABZ91" s="496"/>
      <c r="ACA91" s="496"/>
      <c r="ACB91" s="496"/>
      <c r="ACC91" s="496"/>
      <c r="ACD91" s="496"/>
      <c r="ACE91" s="496"/>
      <c r="ACF91" s="496"/>
      <c r="ACG91" s="496"/>
      <c r="ACH91" s="496"/>
      <c r="ACI91" s="496"/>
      <c r="ACJ91" s="496"/>
      <c r="ACK91" s="496"/>
      <c r="ACL91" s="496"/>
      <c r="ACM91" s="496"/>
      <c r="ACN91" s="496"/>
      <c r="ACO91" s="496"/>
      <c r="ACP91" s="496"/>
      <c r="ACQ91" s="496"/>
      <c r="ACR91" s="496"/>
      <c r="ACS91" s="496"/>
      <c r="ACT91" s="496"/>
      <c r="ACU91" s="496"/>
      <c r="ACV91" s="496"/>
      <c r="ACW91" s="496"/>
      <c r="ACX91" s="496"/>
      <c r="ACY91" s="496"/>
      <c r="ACZ91" s="496"/>
      <c r="ADA91" s="496"/>
      <c r="ADB91" s="496"/>
      <c r="ADC91" s="496"/>
      <c r="ADD91" s="496"/>
      <c r="ADE91" s="496"/>
      <c r="ADF91" s="496"/>
      <c r="ADG91" s="496"/>
      <c r="ADH91" s="496"/>
      <c r="ADI91" s="496"/>
      <c r="ADJ91" s="496"/>
      <c r="ADK91" s="496"/>
      <c r="ADL91" s="496"/>
      <c r="ADM91" s="496"/>
      <c r="ADN91" s="496"/>
      <c r="ADO91" s="496"/>
      <c r="ADP91" s="496"/>
      <c r="ADQ91" s="496"/>
      <c r="ADR91" s="496"/>
      <c r="ADS91" s="496"/>
      <c r="ADT91" s="496"/>
      <c r="ADU91" s="496"/>
      <c r="ADV91" s="496"/>
      <c r="ADW91" s="496"/>
      <c r="ADX91" s="496"/>
      <c r="ADY91" s="496"/>
      <c r="ADZ91" s="496"/>
      <c r="AEA91" s="496"/>
      <c r="AEB91" s="496"/>
      <c r="AEC91" s="496"/>
      <c r="AED91" s="496"/>
      <c r="AEE91" s="496"/>
      <c r="AEF91" s="496"/>
      <c r="AEG91" s="496"/>
      <c r="AEH91" s="496"/>
      <c r="AEI91" s="496"/>
      <c r="AEJ91" s="496"/>
      <c r="AEK91" s="496"/>
      <c r="AEL91" s="496"/>
      <c r="AEM91" s="496"/>
      <c r="AEN91" s="496"/>
      <c r="AEO91" s="496"/>
      <c r="AEP91" s="496"/>
      <c r="AEQ91" s="496"/>
      <c r="AER91" s="496"/>
      <c r="AES91" s="496"/>
      <c r="AET91" s="496"/>
      <c r="AEU91" s="496"/>
      <c r="AEV91" s="496"/>
      <c r="AEW91" s="496"/>
      <c r="AEX91" s="496"/>
      <c r="AEY91" s="496"/>
      <c r="AEZ91" s="496"/>
      <c r="AFA91" s="496"/>
      <c r="AFB91" s="496"/>
      <c r="AFC91" s="496"/>
      <c r="AFD91" s="496"/>
      <c r="AFE91" s="496"/>
      <c r="AFF91" s="496"/>
      <c r="AFG91" s="496"/>
      <c r="AFH91" s="496"/>
      <c r="AFI91" s="496"/>
      <c r="AFJ91" s="496"/>
      <c r="AFK91" s="496"/>
      <c r="AFL91" s="496"/>
      <c r="AFM91" s="496"/>
      <c r="AFN91" s="496"/>
      <c r="AFO91" s="496"/>
      <c r="AFP91" s="496"/>
      <c r="AFQ91" s="496"/>
      <c r="AFR91" s="496"/>
      <c r="AFS91" s="496"/>
      <c r="AFT91" s="496"/>
      <c r="AFU91" s="496"/>
      <c r="AFV91" s="496"/>
      <c r="AFW91" s="496"/>
      <c r="AFX91" s="496"/>
      <c r="AFY91" s="496"/>
      <c r="AFZ91" s="496"/>
      <c r="AGA91" s="496"/>
      <c r="AGB91" s="496"/>
      <c r="AGC91" s="496"/>
      <c r="AGD91" s="496"/>
      <c r="AGE91" s="496"/>
      <c r="AGF91" s="496"/>
      <c r="AGG91" s="496"/>
      <c r="AGH91" s="496"/>
      <c r="AGI91" s="496"/>
      <c r="AGJ91" s="496"/>
      <c r="AGK91" s="496"/>
      <c r="AGL91" s="496"/>
      <c r="AGM91" s="496"/>
      <c r="AGN91" s="496"/>
      <c r="AGO91" s="496"/>
      <c r="AGP91" s="496"/>
      <c r="AGQ91" s="496"/>
      <c r="AGR91" s="496"/>
      <c r="AGS91" s="496"/>
      <c r="AGT91" s="496"/>
      <c r="AGU91" s="496"/>
      <c r="AGV91" s="496"/>
      <c r="AGW91" s="496"/>
      <c r="AGX91" s="496"/>
      <c r="AGY91" s="496"/>
      <c r="AGZ91" s="496"/>
      <c r="AHA91" s="496"/>
      <c r="AHB91" s="496"/>
      <c r="AHC91" s="496"/>
      <c r="AHD91" s="496"/>
      <c r="AHE91" s="496"/>
      <c r="AHF91" s="496"/>
      <c r="AHG91" s="496"/>
      <c r="AHH91" s="496"/>
    </row>
    <row r="92" spans="1:892" s="525" customFormat="1" ht="31" hidden="1">
      <c r="A92" s="522"/>
      <c r="B92" s="494"/>
      <c r="C92" s="543"/>
      <c r="D92" s="735"/>
      <c r="E92" s="735"/>
      <c r="F92" s="735"/>
      <c r="G92" s="735"/>
      <c r="H92" s="735"/>
      <c r="I92" s="735"/>
      <c r="J92" s="735"/>
      <c r="K92" s="735"/>
      <c r="L92" s="735"/>
      <c r="M92" s="735"/>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524"/>
      <c r="IY92" s="524"/>
      <c r="IZ92" s="524"/>
      <c r="JA92" s="524"/>
      <c r="JB92" s="524"/>
      <c r="JC92" s="524"/>
      <c r="JD92" s="524"/>
      <c r="JE92" s="524"/>
      <c r="JF92" s="524"/>
      <c r="JG92" s="524"/>
      <c r="JH92" s="524"/>
      <c r="JI92" s="524"/>
      <c r="JJ92" s="524"/>
      <c r="JK92" s="524"/>
      <c r="JL92" s="524"/>
      <c r="JM92" s="524"/>
      <c r="JN92" s="524"/>
      <c r="JO92" s="524"/>
      <c r="JP92" s="524"/>
      <c r="JQ92" s="524"/>
      <c r="JR92" s="524"/>
      <c r="JS92" s="524"/>
      <c r="JT92" s="524"/>
      <c r="JU92" s="524"/>
      <c r="JV92" s="524"/>
      <c r="JW92" s="524"/>
      <c r="JX92" s="524"/>
      <c r="JY92" s="524"/>
      <c r="JZ92" s="524"/>
      <c r="KA92" s="524"/>
      <c r="KB92" s="524"/>
      <c r="KC92" s="524"/>
      <c r="KD92" s="524"/>
      <c r="KE92" s="524"/>
      <c r="KF92" s="524"/>
      <c r="KG92" s="524"/>
      <c r="KH92" s="524"/>
      <c r="KI92" s="524"/>
      <c r="KJ92" s="524"/>
      <c r="KK92" s="524"/>
      <c r="KL92" s="524"/>
      <c r="KM92" s="524"/>
      <c r="KN92" s="524"/>
      <c r="KO92" s="524"/>
      <c r="KP92" s="524"/>
      <c r="KQ92" s="524"/>
      <c r="KR92" s="524"/>
      <c r="KS92" s="524"/>
      <c r="KT92" s="524"/>
      <c r="KU92" s="524"/>
      <c r="KV92" s="524"/>
      <c r="KW92" s="524"/>
      <c r="KX92" s="524"/>
      <c r="KY92" s="524"/>
      <c r="KZ92" s="524"/>
      <c r="LA92" s="524"/>
      <c r="LB92" s="524"/>
      <c r="LC92" s="524"/>
      <c r="LD92" s="524"/>
      <c r="LE92" s="524"/>
      <c r="LF92" s="524"/>
      <c r="LG92" s="524"/>
      <c r="LH92" s="524"/>
      <c r="LI92" s="524"/>
      <c r="LJ92" s="524"/>
      <c r="LK92" s="524"/>
      <c r="LL92" s="524"/>
      <c r="LM92" s="524"/>
      <c r="LN92" s="524"/>
      <c r="LO92" s="524"/>
      <c r="LP92" s="524"/>
      <c r="LQ92" s="524"/>
      <c r="LR92" s="524"/>
      <c r="LS92" s="524"/>
      <c r="LT92" s="524"/>
      <c r="LU92" s="524"/>
      <c r="LV92" s="524"/>
      <c r="LW92" s="524"/>
      <c r="LX92" s="524"/>
      <c r="LY92" s="524"/>
      <c r="LZ92" s="524"/>
      <c r="MA92" s="524"/>
      <c r="MB92" s="524"/>
      <c r="MC92" s="524"/>
      <c r="MD92" s="524"/>
      <c r="ME92" s="524"/>
      <c r="MF92" s="524"/>
      <c r="MG92" s="524"/>
      <c r="MH92" s="524"/>
      <c r="MI92" s="524"/>
      <c r="MJ92" s="524"/>
      <c r="MK92" s="524"/>
      <c r="ML92" s="524"/>
      <c r="MM92" s="524"/>
      <c r="MN92" s="524"/>
      <c r="MO92" s="524"/>
      <c r="MP92" s="524"/>
      <c r="MQ92" s="524"/>
      <c r="MR92" s="524"/>
      <c r="MS92" s="524"/>
      <c r="MT92" s="524"/>
      <c r="MU92" s="524"/>
      <c r="MV92" s="524"/>
      <c r="MW92" s="524"/>
      <c r="MX92" s="524"/>
      <c r="MY92" s="524"/>
      <c r="MZ92" s="524"/>
      <c r="NA92" s="524"/>
      <c r="NB92" s="524"/>
      <c r="NC92" s="524"/>
      <c r="ND92" s="524"/>
      <c r="NE92" s="524"/>
      <c r="NF92" s="524"/>
      <c r="NG92" s="524"/>
      <c r="NH92" s="524"/>
      <c r="NI92" s="524"/>
      <c r="NJ92" s="524"/>
      <c r="NK92" s="524"/>
      <c r="NL92" s="524"/>
      <c r="NM92" s="524"/>
      <c r="NN92" s="524"/>
      <c r="NO92" s="524"/>
      <c r="NP92" s="524"/>
      <c r="NQ92" s="524"/>
      <c r="NR92" s="524"/>
      <c r="NS92" s="524"/>
      <c r="NT92" s="524"/>
      <c r="NU92" s="524"/>
      <c r="NV92" s="524"/>
      <c r="NW92" s="524"/>
      <c r="NX92" s="524"/>
      <c r="NY92" s="524"/>
      <c r="NZ92" s="524"/>
      <c r="OA92" s="524"/>
      <c r="OB92" s="524"/>
      <c r="OC92" s="524"/>
      <c r="OD92" s="524"/>
      <c r="OE92" s="524"/>
      <c r="OF92" s="524"/>
      <c r="OG92" s="524"/>
      <c r="OH92" s="524"/>
      <c r="OI92" s="524"/>
      <c r="OJ92" s="524"/>
      <c r="OK92" s="524"/>
      <c r="OL92" s="524"/>
      <c r="OM92" s="524"/>
      <c r="ON92" s="524"/>
      <c r="OO92" s="524"/>
      <c r="OP92" s="524"/>
      <c r="OQ92" s="524"/>
      <c r="OR92" s="524"/>
      <c r="OS92" s="524"/>
      <c r="OT92" s="524"/>
      <c r="OU92" s="524"/>
      <c r="OV92" s="524"/>
      <c r="OW92" s="524"/>
      <c r="OX92" s="524"/>
      <c r="OY92" s="524"/>
      <c r="OZ92" s="524"/>
      <c r="PA92" s="524"/>
      <c r="PB92" s="524"/>
      <c r="PC92" s="524"/>
      <c r="PD92" s="524"/>
      <c r="PE92" s="524"/>
      <c r="PF92" s="524"/>
      <c r="PG92" s="524"/>
      <c r="PH92" s="524"/>
      <c r="PI92" s="524"/>
      <c r="PJ92" s="524"/>
      <c r="PK92" s="524"/>
      <c r="PL92" s="524"/>
      <c r="PM92" s="524"/>
      <c r="PN92" s="524"/>
      <c r="PO92" s="524"/>
      <c r="PP92" s="524"/>
      <c r="PQ92" s="524"/>
      <c r="PR92" s="524"/>
      <c r="PS92" s="524"/>
      <c r="PT92" s="524"/>
      <c r="PU92" s="524"/>
      <c r="PV92" s="524"/>
      <c r="PW92" s="524"/>
      <c r="PX92" s="524"/>
      <c r="PY92" s="524"/>
      <c r="PZ92" s="524"/>
      <c r="QA92" s="524"/>
      <c r="QB92" s="524"/>
      <c r="QC92" s="524"/>
      <c r="QD92" s="524"/>
      <c r="QE92" s="524"/>
      <c r="QF92" s="524"/>
      <c r="QG92" s="524"/>
      <c r="QH92" s="524"/>
      <c r="QI92" s="524"/>
      <c r="QJ92" s="524"/>
      <c r="QK92" s="524"/>
      <c r="QL92" s="524"/>
      <c r="QM92" s="524"/>
      <c r="QN92" s="524"/>
      <c r="QO92" s="524"/>
      <c r="QP92" s="524"/>
      <c r="QQ92" s="524"/>
      <c r="QR92" s="524"/>
      <c r="QS92" s="524"/>
      <c r="QT92" s="524"/>
      <c r="QU92" s="524"/>
      <c r="QV92" s="524"/>
      <c r="QW92" s="524"/>
      <c r="QX92" s="524"/>
      <c r="QY92" s="524"/>
      <c r="QZ92" s="524"/>
      <c r="RA92" s="524"/>
      <c r="RB92" s="524"/>
      <c r="RC92" s="524"/>
      <c r="RD92" s="524"/>
      <c r="RE92" s="524"/>
      <c r="RF92" s="524"/>
      <c r="RG92" s="524"/>
      <c r="RH92" s="524"/>
      <c r="RI92" s="524"/>
      <c r="RJ92" s="524"/>
      <c r="RK92" s="524"/>
      <c r="RL92" s="524"/>
      <c r="RM92" s="524"/>
      <c r="RN92" s="524"/>
      <c r="RO92" s="524"/>
      <c r="RP92" s="524"/>
      <c r="RQ92" s="524"/>
      <c r="RR92" s="524"/>
      <c r="RS92" s="524"/>
      <c r="RT92" s="524"/>
      <c r="RU92" s="524"/>
      <c r="RV92" s="524"/>
      <c r="RW92" s="524"/>
      <c r="RX92" s="524"/>
      <c r="RY92" s="524"/>
      <c r="RZ92" s="524"/>
      <c r="SA92" s="524"/>
      <c r="SB92" s="524"/>
      <c r="SC92" s="524"/>
      <c r="SD92" s="524"/>
      <c r="SE92" s="524"/>
      <c r="SF92" s="524"/>
      <c r="SG92" s="524"/>
      <c r="SH92" s="524"/>
      <c r="SI92" s="524"/>
      <c r="SJ92" s="524"/>
      <c r="SK92" s="524"/>
      <c r="SL92" s="524"/>
      <c r="SM92" s="524"/>
      <c r="SN92" s="524"/>
      <c r="SO92" s="524"/>
      <c r="SP92" s="524"/>
      <c r="SQ92" s="524"/>
      <c r="SR92" s="524"/>
      <c r="SS92" s="524"/>
      <c r="ST92" s="524"/>
      <c r="SU92" s="524"/>
      <c r="SV92" s="524"/>
      <c r="SW92" s="524"/>
      <c r="SX92" s="524"/>
      <c r="SY92" s="524"/>
      <c r="SZ92" s="524"/>
      <c r="TA92" s="524"/>
      <c r="TB92" s="524"/>
      <c r="TC92" s="524"/>
      <c r="TD92" s="524"/>
      <c r="TE92" s="524"/>
      <c r="TF92" s="524"/>
      <c r="TG92" s="524"/>
      <c r="TH92" s="524"/>
      <c r="TI92" s="524"/>
      <c r="TJ92" s="524"/>
      <c r="TK92" s="524"/>
      <c r="TL92" s="524"/>
      <c r="TM92" s="524"/>
      <c r="TN92" s="524"/>
      <c r="TO92" s="524"/>
      <c r="TP92" s="524"/>
      <c r="TQ92" s="524"/>
      <c r="TR92" s="524"/>
      <c r="TS92" s="524"/>
      <c r="TT92" s="524"/>
      <c r="TU92" s="524"/>
      <c r="TV92" s="524"/>
      <c r="TW92" s="524"/>
      <c r="TX92" s="524"/>
      <c r="TY92" s="524"/>
      <c r="TZ92" s="524"/>
      <c r="UA92" s="524"/>
      <c r="UB92" s="524"/>
      <c r="UC92" s="524"/>
      <c r="UD92" s="524"/>
      <c r="UE92" s="524"/>
      <c r="UF92" s="524"/>
      <c r="UG92" s="524"/>
      <c r="UH92" s="524"/>
      <c r="UI92" s="524"/>
      <c r="UJ92" s="524"/>
      <c r="UK92" s="524"/>
      <c r="UL92" s="524"/>
      <c r="UM92" s="524"/>
      <c r="UN92" s="524"/>
      <c r="UO92" s="524"/>
      <c r="UP92" s="524"/>
      <c r="UQ92" s="524"/>
      <c r="UR92" s="524"/>
      <c r="US92" s="524"/>
      <c r="UT92" s="524"/>
      <c r="UU92" s="524"/>
      <c r="UV92" s="524"/>
      <c r="UW92" s="524"/>
      <c r="UX92" s="524"/>
      <c r="UY92" s="524"/>
      <c r="UZ92" s="524"/>
      <c r="VA92" s="524"/>
      <c r="VB92" s="524"/>
      <c r="VC92" s="524"/>
      <c r="VD92" s="524"/>
      <c r="VE92" s="524"/>
      <c r="VF92" s="524"/>
      <c r="VG92" s="524"/>
      <c r="VH92" s="524"/>
      <c r="VI92" s="524"/>
      <c r="VJ92" s="524"/>
      <c r="VK92" s="524"/>
      <c r="VL92" s="524"/>
      <c r="VM92" s="524"/>
      <c r="VN92" s="524"/>
      <c r="VO92" s="524"/>
      <c r="VP92" s="524"/>
      <c r="VQ92" s="524"/>
      <c r="VR92" s="524"/>
      <c r="VS92" s="524"/>
      <c r="VT92" s="524"/>
      <c r="VU92" s="524"/>
      <c r="VV92" s="524"/>
      <c r="VW92" s="524"/>
      <c r="VX92" s="524"/>
      <c r="VY92" s="524"/>
      <c r="VZ92" s="524"/>
      <c r="WA92" s="524"/>
      <c r="WB92" s="524"/>
      <c r="WC92" s="524"/>
      <c r="WD92" s="524"/>
      <c r="WE92" s="524"/>
      <c r="WF92" s="524"/>
      <c r="WG92" s="524"/>
      <c r="WH92" s="524"/>
      <c r="WI92" s="524"/>
      <c r="WJ92" s="524"/>
      <c r="WK92" s="524"/>
      <c r="WL92" s="524"/>
      <c r="WM92" s="524"/>
      <c r="WN92" s="524"/>
      <c r="WO92" s="524"/>
      <c r="WP92" s="524"/>
      <c r="WQ92" s="524"/>
      <c r="WR92" s="524"/>
      <c r="WS92" s="524"/>
      <c r="WT92" s="524"/>
      <c r="WU92" s="524"/>
      <c r="WV92" s="524"/>
      <c r="WW92" s="524"/>
      <c r="WX92" s="524"/>
      <c r="WY92" s="524"/>
      <c r="WZ92" s="524"/>
      <c r="XA92" s="524"/>
      <c r="XB92" s="524"/>
      <c r="XC92" s="524"/>
      <c r="XD92" s="524"/>
      <c r="XE92" s="524"/>
      <c r="XF92" s="524"/>
      <c r="XG92" s="524"/>
      <c r="XH92" s="524"/>
      <c r="XI92" s="524"/>
      <c r="XJ92" s="524"/>
      <c r="XK92" s="524"/>
      <c r="XL92" s="524"/>
      <c r="XM92" s="524"/>
      <c r="XN92" s="524"/>
      <c r="XO92" s="524"/>
      <c r="XP92" s="524"/>
      <c r="XQ92" s="524"/>
      <c r="XR92" s="524"/>
      <c r="XS92" s="524"/>
      <c r="XT92" s="524"/>
      <c r="XU92" s="524"/>
      <c r="XV92" s="524"/>
      <c r="XW92" s="524"/>
      <c r="XX92" s="524"/>
      <c r="XY92" s="524"/>
      <c r="XZ92" s="524"/>
      <c r="YA92" s="524"/>
      <c r="YB92" s="524"/>
      <c r="YC92" s="524"/>
      <c r="YD92" s="524"/>
      <c r="YE92" s="524"/>
      <c r="YF92" s="524"/>
      <c r="YG92" s="524"/>
      <c r="YH92" s="524"/>
      <c r="YI92" s="524"/>
      <c r="YJ92" s="524"/>
      <c r="YK92" s="524"/>
      <c r="YL92" s="524"/>
      <c r="YM92" s="524"/>
      <c r="YN92" s="524"/>
      <c r="YO92" s="524"/>
      <c r="YP92" s="524"/>
      <c r="YQ92" s="524"/>
      <c r="YR92" s="524"/>
      <c r="YS92" s="524"/>
      <c r="YT92" s="524"/>
      <c r="YU92" s="524"/>
      <c r="YV92" s="524"/>
      <c r="YW92" s="524"/>
      <c r="YX92" s="524"/>
      <c r="YY92" s="524"/>
      <c r="YZ92" s="524"/>
      <c r="ZA92" s="524"/>
      <c r="ZB92" s="524"/>
      <c r="ZC92" s="524"/>
      <c r="ZD92" s="524"/>
      <c r="ZE92" s="524"/>
      <c r="ZF92" s="524"/>
      <c r="ZG92" s="524"/>
      <c r="ZH92" s="524"/>
      <c r="ZI92" s="524"/>
      <c r="ZJ92" s="524"/>
      <c r="ZK92" s="524"/>
      <c r="ZL92" s="524"/>
      <c r="ZM92" s="524"/>
      <c r="ZN92" s="524"/>
      <c r="ZO92" s="524"/>
      <c r="ZP92" s="524"/>
      <c r="ZQ92" s="524"/>
      <c r="ZR92" s="524"/>
      <c r="ZS92" s="524"/>
      <c r="ZT92" s="524"/>
      <c r="ZU92" s="524"/>
      <c r="ZV92" s="524"/>
      <c r="ZW92" s="524"/>
      <c r="ZX92" s="524"/>
      <c r="ZY92" s="524"/>
      <c r="ZZ92" s="524"/>
      <c r="AAA92" s="524"/>
      <c r="AAB92" s="524"/>
      <c r="AAC92" s="524"/>
      <c r="AAD92" s="524"/>
      <c r="AAE92" s="524"/>
      <c r="AAF92" s="524"/>
      <c r="AAG92" s="524"/>
      <c r="AAH92" s="524"/>
      <c r="AAI92" s="524"/>
      <c r="AAJ92" s="524"/>
      <c r="AAK92" s="524"/>
      <c r="AAL92" s="524"/>
      <c r="AAM92" s="524"/>
      <c r="AAN92" s="524"/>
      <c r="AAO92" s="524"/>
      <c r="AAP92" s="524"/>
      <c r="AAQ92" s="524"/>
      <c r="AAR92" s="524"/>
      <c r="AAS92" s="524"/>
      <c r="AAT92" s="524"/>
      <c r="AAU92" s="524"/>
      <c r="AAV92" s="524"/>
      <c r="AAW92" s="524"/>
      <c r="AAX92" s="524"/>
      <c r="AAY92" s="524"/>
      <c r="AAZ92" s="524"/>
      <c r="ABA92" s="524"/>
      <c r="ABB92" s="524"/>
      <c r="ABC92" s="524"/>
      <c r="ABD92" s="524"/>
      <c r="ABE92" s="524"/>
      <c r="ABF92" s="524"/>
      <c r="ABG92" s="524"/>
      <c r="ABH92" s="524"/>
      <c r="ABI92" s="524"/>
      <c r="ABJ92" s="524"/>
      <c r="ABK92" s="524"/>
      <c r="ABL92" s="524"/>
      <c r="ABM92" s="524"/>
      <c r="ABN92" s="524"/>
      <c r="ABO92" s="524"/>
      <c r="ABP92" s="524"/>
      <c r="ABQ92" s="524"/>
      <c r="ABR92" s="524"/>
      <c r="ABS92" s="524"/>
      <c r="ABT92" s="524"/>
      <c r="ABU92" s="524"/>
      <c r="ABV92" s="524"/>
      <c r="ABW92" s="524"/>
      <c r="ABX92" s="524"/>
      <c r="ABY92" s="524"/>
      <c r="ABZ92" s="524"/>
      <c r="ACA92" s="524"/>
      <c r="ACB92" s="524"/>
      <c r="ACC92" s="524"/>
      <c r="ACD92" s="524"/>
      <c r="ACE92" s="524"/>
      <c r="ACF92" s="524"/>
      <c r="ACG92" s="524"/>
      <c r="ACH92" s="524"/>
      <c r="ACI92" s="524"/>
      <c r="ACJ92" s="524"/>
      <c r="ACK92" s="524"/>
      <c r="ACL92" s="524"/>
      <c r="ACM92" s="524"/>
      <c r="ACN92" s="524"/>
      <c r="ACO92" s="524"/>
      <c r="ACP92" s="524"/>
      <c r="ACQ92" s="524"/>
      <c r="ACR92" s="524"/>
      <c r="ACS92" s="524"/>
      <c r="ACT92" s="524"/>
      <c r="ACU92" s="524"/>
      <c r="ACV92" s="524"/>
      <c r="ACW92" s="524"/>
      <c r="ACX92" s="524"/>
      <c r="ACY92" s="524"/>
      <c r="ACZ92" s="524"/>
      <c r="ADA92" s="524"/>
      <c r="ADB92" s="524"/>
      <c r="ADC92" s="524"/>
      <c r="ADD92" s="524"/>
      <c r="ADE92" s="524"/>
      <c r="ADF92" s="524"/>
      <c r="ADG92" s="524"/>
      <c r="ADH92" s="524"/>
      <c r="ADI92" s="524"/>
      <c r="ADJ92" s="524"/>
      <c r="ADK92" s="524"/>
      <c r="ADL92" s="524"/>
      <c r="ADM92" s="524"/>
      <c r="ADN92" s="524"/>
      <c r="ADO92" s="524"/>
      <c r="ADP92" s="524"/>
      <c r="ADQ92" s="524"/>
      <c r="ADR92" s="524"/>
      <c r="ADS92" s="524"/>
      <c r="ADT92" s="524"/>
      <c r="ADU92" s="524"/>
      <c r="ADV92" s="524"/>
      <c r="ADW92" s="524"/>
      <c r="ADX92" s="524"/>
      <c r="ADY92" s="524"/>
      <c r="ADZ92" s="524"/>
      <c r="AEA92" s="524"/>
      <c r="AEB92" s="524"/>
      <c r="AEC92" s="524"/>
      <c r="AED92" s="524"/>
      <c r="AEE92" s="524"/>
      <c r="AEF92" s="524"/>
      <c r="AEG92" s="524"/>
      <c r="AEH92" s="524"/>
      <c r="AEI92" s="524"/>
      <c r="AEJ92" s="524"/>
      <c r="AEK92" s="524"/>
      <c r="AEL92" s="524"/>
      <c r="AEM92" s="524"/>
      <c r="AEN92" s="524"/>
      <c r="AEO92" s="524"/>
      <c r="AEP92" s="524"/>
      <c r="AEQ92" s="524"/>
      <c r="AER92" s="524"/>
      <c r="AES92" s="524"/>
      <c r="AET92" s="524"/>
      <c r="AEU92" s="524"/>
      <c r="AEV92" s="524"/>
      <c r="AEW92" s="524"/>
      <c r="AEX92" s="524"/>
      <c r="AEY92" s="524"/>
      <c r="AEZ92" s="524"/>
      <c r="AFA92" s="524"/>
      <c r="AFB92" s="524"/>
      <c r="AFC92" s="524"/>
      <c r="AFD92" s="524"/>
      <c r="AFE92" s="524"/>
      <c r="AFF92" s="524"/>
      <c r="AFG92" s="524"/>
      <c r="AFH92" s="524"/>
      <c r="AFI92" s="524"/>
      <c r="AFJ92" s="524"/>
      <c r="AFK92" s="524"/>
      <c r="AFL92" s="524"/>
      <c r="AFM92" s="524"/>
      <c r="AFN92" s="524"/>
      <c r="AFO92" s="524"/>
      <c r="AFP92" s="524"/>
      <c r="AFQ92" s="524"/>
      <c r="AFR92" s="524"/>
      <c r="AFS92" s="524"/>
      <c r="AFT92" s="524"/>
      <c r="AFU92" s="524"/>
      <c r="AFV92" s="524"/>
      <c r="AFW92" s="524"/>
      <c r="AFX92" s="524"/>
      <c r="AFY92" s="524"/>
      <c r="AFZ92" s="524"/>
      <c r="AGA92" s="524"/>
      <c r="AGB92" s="524"/>
      <c r="AGC92" s="524"/>
      <c r="AGD92" s="524"/>
      <c r="AGE92" s="524"/>
      <c r="AGF92" s="524"/>
      <c r="AGG92" s="524"/>
      <c r="AGH92" s="524"/>
      <c r="AGI92" s="524"/>
      <c r="AGJ92" s="524"/>
      <c r="AGK92" s="524"/>
      <c r="AGL92" s="524"/>
      <c r="AGM92" s="524"/>
      <c r="AGN92" s="524"/>
      <c r="AGO92" s="524"/>
      <c r="AGP92" s="524"/>
      <c r="AGQ92" s="524"/>
      <c r="AGR92" s="524"/>
      <c r="AGS92" s="524"/>
      <c r="AGT92" s="524"/>
      <c r="AGU92" s="524"/>
      <c r="AGV92" s="524"/>
      <c r="AGW92" s="524"/>
      <c r="AGX92" s="524"/>
      <c r="AGY92" s="524"/>
      <c r="AGZ92" s="524"/>
      <c r="AHA92" s="524"/>
      <c r="AHB92" s="524"/>
      <c r="AHC92" s="524"/>
      <c r="AHD92" s="524"/>
      <c r="AHE92" s="524"/>
      <c r="AHF92" s="524"/>
      <c r="AHG92" s="524"/>
      <c r="AHH92" s="524"/>
    </row>
    <row r="93" spans="1:892" s="505" customFormat="1" ht="31" hidden="1">
      <c r="A93" s="502"/>
      <c r="B93" s="494"/>
      <c r="C93" s="544"/>
      <c r="D93" s="736"/>
      <c r="E93" s="736"/>
      <c r="F93" s="736"/>
      <c r="G93" s="736"/>
      <c r="H93" s="736"/>
      <c r="I93" s="736"/>
      <c r="J93" s="736"/>
      <c r="K93" s="736"/>
      <c r="L93" s="736"/>
      <c r="M93" s="736"/>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504"/>
      <c r="IY93" s="504"/>
      <c r="IZ93" s="504"/>
      <c r="JA93" s="504"/>
      <c r="JB93" s="504"/>
      <c r="JC93" s="504"/>
      <c r="JD93" s="504"/>
      <c r="JE93" s="504"/>
      <c r="JF93" s="504"/>
      <c r="JG93" s="504"/>
      <c r="JH93" s="504"/>
      <c r="JI93" s="504"/>
      <c r="JJ93" s="504"/>
      <c r="JK93" s="504"/>
      <c r="JL93" s="504"/>
      <c r="JM93" s="504"/>
      <c r="JN93" s="504"/>
      <c r="JO93" s="504"/>
      <c r="JP93" s="504"/>
      <c r="JQ93" s="504"/>
      <c r="JR93" s="504"/>
      <c r="JS93" s="504"/>
      <c r="JT93" s="504"/>
      <c r="JU93" s="504"/>
      <c r="JV93" s="504"/>
      <c r="JW93" s="504"/>
      <c r="JX93" s="504"/>
      <c r="JY93" s="504"/>
      <c r="JZ93" s="504"/>
      <c r="KA93" s="504"/>
      <c r="KB93" s="504"/>
      <c r="KC93" s="504"/>
      <c r="KD93" s="504"/>
      <c r="KE93" s="504"/>
      <c r="KF93" s="504"/>
      <c r="KG93" s="504"/>
      <c r="KH93" s="504"/>
      <c r="KI93" s="504"/>
      <c r="KJ93" s="504"/>
      <c r="KK93" s="504"/>
      <c r="KL93" s="504"/>
      <c r="KM93" s="504"/>
      <c r="KN93" s="504"/>
      <c r="KO93" s="504"/>
      <c r="KP93" s="504"/>
      <c r="KQ93" s="504"/>
      <c r="KR93" s="504"/>
      <c r="KS93" s="504"/>
      <c r="KT93" s="504"/>
      <c r="KU93" s="504"/>
      <c r="KV93" s="504"/>
      <c r="KW93" s="504"/>
      <c r="KX93" s="504"/>
      <c r="KY93" s="504"/>
      <c r="KZ93" s="504"/>
      <c r="LA93" s="504"/>
      <c r="LB93" s="504"/>
      <c r="LC93" s="504"/>
      <c r="LD93" s="504"/>
      <c r="LE93" s="504"/>
      <c r="LF93" s="504"/>
      <c r="LG93" s="504"/>
      <c r="LH93" s="504"/>
      <c r="LI93" s="504"/>
      <c r="LJ93" s="504"/>
      <c r="LK93" s="504"/>
      <c r="LL93" s="504"/>
      <c r="LM93" s="504"/>
      <c r="LN93" s="504"/>
      <c r="LO93" s="504"/>
      <c r="LP93" s="504"/>
      <c r="LQ93" s="504"/>
      <c r="LR93" s="504"/>
      <c r="LS93" s="504"/>
      <c r="LT93" s="504"/>
      <c r="LU93" s="504"/>
      <c r="LV93" s="504"/>
      <c r="LW93" s="504"/>
      <c r="LX93" s="504"/>
      <c r="LY93" s="504"/>
      <c r="LZ93" s="504"/>
      <c r="MA93" s="504"/>
      <c r="MB93" s="504"/>
      <c r="MC93" s="504"/>
      <c r="MD93" s="504"/>
      <c r="ME93" s="504"/>
      <c r="MF93" s="504"/>
      <c r="MG93" s="504"/>
      <c r="MH93" s="504"/>
      <c r="MI93" s="504"/>
      <c r="MJ93" s="504"/>
      <c r="MK93" s="504"/>
      <c r="ML93" s="504"/>
      <c r="MM93" s="504"/>
      <c r="MN93" s="504"/>
      <c r="MO93" s="504"/>
      <c r="MP93" s="504"/>
      <c r="MQ93" s="504"/>
      <c r="MR93" s="504"/>
      <c r="MS93" s="504"/>
      <c r="MT93" s="504"/>
      <c r="MU93" s="504"/>
      <c r="MV93" s="504"/>
      <c r="MW93" s="504"/>
      <c r="MX93" s="504"/>
      <c r="MY93" s="504"/>
      <c r="MZ93" s="504"/>
      <c r="NA93" s="504"/>
      <c r="NB93" s="504"/>
      <c r="NC93" s="504"/>
      <c r="ND93" s="504"/>
      <c r="NE93" s="504"/>
      <c r="NF93" s="504"/>
      <c r="NG93" s="504"/>
      <c r="NH93" s="504"/>
      <c r="NI93" s="504"/>
      <c r="NJ93" s="504"/>
      <c r="NK93" s="504"/>
      <c r="NL93" s="504"/>
      <c r="NM93" s="504"/>
      <c r="NN93" s="504"/>
      <c r="NO93" s="504"/>
      <c r="NP93" s="504"/>
      <c r="NQ93" s="504"/>
      <c r="NR93" s="504"/>
      <c r="NS93" s="504"/>
      <c r="NT93" s="504"/>
      <c r="NU93" s="504"/>
      <c r="NV93" s="504"/>
      <c r="NW93" s="504"/>
      <c r="NX93" s="504"/>
      <c r="NY93" s="504"/>
      <c r="NZ93" s="504"/>
      <c r="OA93" s="504"/>
      <c r="OB93" s="504"/>
      <c r="OC93" s="504"/>
      <c r="OD93" s="504"/>
      <c r="OE93" s="504"/>
      <c r="OF93" s="504"/>
      <c r="OG93" s="504"/>
      <c r="OH93" s="504"/>
      <c r="OI93" s="504"/>
      <c r="OJ93" s="504"/>
      <c r="OK93" s="504"/>
      <c r="OL93" s="504"/>
      <c r="OM93" s="504"/>
      <c r="ON93" s="504"/>
      <c r="OO93" s="504"/>
      <c r="OP93" s="504"/>
      <c r="OQ93" s="504"/>
      <c r="OR93" s="504"/>
      <c r="OS93" s="504"/>
      <c r="OT93" s="504"/>
      <c r="OU93" s="504"/>
      <c r="OV93" s="504"/>
      <c r="OW93" s="504"/>
      <c r="OX93" s="504"/>
      <c r="OY93" s="504"/>
      <c r="OZ93" s="504"/>
      <c r="PA93" s="504"/>
      <c r="PB93" s="504"/>
      <c r="PC93" s="504"/>
      <c r="PD93" s="504"/>
      <c r="PE93" s="504"/>
      <c r="PF93" s="504"/>
      <c r="PG93" s="504"/>
      <c r="PH93" s="504"/>
      <c r="PI93" s="504"/>
      <c r="PJ93" s="504"/>
      <c r="PK93" s="504"/>
      <c r="PL93" s="504"/>
      <c r="PM93" s="504"/>
      <c r="PN93" s="504"/>
      <c r="PO93" s="504"/>
      <c r="PP93" s="504"/>
      <c r="PQ93" s="504"/>
      <c r="PR93" s="504"/>
      <c r="PS93" s="504"/>
      <c r="PT93" s="504"/>
      <c r="PU93" s="504"/>
      <c r="PV93" s="504"/>
      <c r="PW93" s="504"/>
      <c r="PX93" s="504"/>
      <c r="PY93" s="504"/>
      <c r="PZ93" s="504"/>
      <c r="QA93" s="504"/>
      <c r="QB93" s="504"/>
      <c r="QC93" s="504"/>
      <c r="QD93" s="504"/>
      <c r="QE93" s="504"/>
      <c r="QF93" s="504"/>
      <c r="QG93" s="504"/>
      <c r="QH93" s="504"/>
      <c r="QI93" s="504"/>
      <c r="QJ93" s="504"/>
      <c r="QK93" s="504"/>
      <c r="QL93" s="504"/>
      <c r="QM93" s="504"/>
      <c r="QN93" s="504"/>
      <c r="QO93" s="504"/>
      <c r="QP93" s="504"/>
      <c r="QQ93" s="504"/>
      <c r="QR93" s="504"/>
      <c r="QS93" s="504"/>
      <c r="QT93" s="504"/>
      <c r="QU93" s="504"/>
      <c r="QV93" s="504"/>
      <c r="QW93" s="504"/>
      <c r="QX93" s="504"/>
      <c r="QY93" s="504"/>
      <c r="QZ93" s="504"/>
      <c r="RA93" s="504"/>
      <c r="RB93" s="504"/>
      <c r="RC93" s="504"/>
      <c r="RD93" s="504"/>
      <c r="RE93" s="504"/>
      <c r="RF93" s="504"/>
      <c r="RG93" s="504"/>
      <c r="RH93" s="504"/>
      <c r="RI93" s="504"/>
      <c r="RJ93" s="504"/>
      <c r="RK93" s="504"/>
      <c r="RL93" s="504"/>
      <c r="RM93" s="504"/>
      <c r="RN93" s="504"/>
      <c r="RO93" s="504"/>
      <c r="RP93" s="504"/>
      <c r="RQ93" s="504"/>
      <c r="RR93" s="504"/>
      <c r="RS93" s="504"/>
      <c r="RT93" s="504"/>
      <c r="RU93" s="504"/>
      <c r="RV93" s="504"/>
      <c r="RW93" s="504"/>
      <c r="RX93" s="504"/>
      <c r="RY93" s="504"/>
      <c r="RZ93" s="504"/>
      <c r="SA93" s="504"/>
      <c r="SB93" s="504"/>
      <c r="SC93" s="504"/>
      <c r="SD93" s="504"/>
      <c r="SE93" s="504"/>
      <c r="SF93" s="504"/>
      <c r="SG93" s="504"/>
      <c r="SH93" s="504"/>
      <c r="SI93" s="504"/>
      <c r="SJ93" s="504"/>
      <c r="SK93" s="504"/>
      <c r="SL93" s="504"/>
      <c r="SM93" s="504"/>
      <c r="SN93" s="504"/>
      <c r="SO93" s="504"/>
      <c r="SP93" s="504"/>
      <c r="SQ93" s="504"/>
      <c r="SR93" s="504"/>
      <c r="SS93" s="504"/>
      <c r="ST93" s="504"/>
      <c r="SU93" s="504"/>
      <c r="SV93" s="504"/>
      <c r="SW93" s="504"/>
      <c r="SX93" s="504"/>
      <c r="SY93" s="504"/>
      <c r="SZ93" s="504"/>
      <c r="TA93" s="504"/>
      <c r="TB93" s="504"/>
      <c r="TC93" s="504"/>
      <c r="TD93" s="504"/>
      <c r="TE93" s="504"/>
      <c r="TF93" s="504"/>
      <c r="TG93" s="504"/>
      <c r="TH93" s="504"/>
      <c r="TI93" s="504"/>
      <c r="TJ93" s="504"/>
      <c r="TK93" s="504"/>
      <c r="TL93" s="504"/>
      <c r="TM93" s="504"/>
      <c r="TN93" s="504"/>
      <c r="TO93" s="504"/>
      <c r="TP93" s="504"/>
      <c r="TQ93" s="504"/>
      <c r="TR93" s="504"/>
      <c r="TS93" s="504"/>
      <c r="TT93" s="504"/>
      <c r="TU93" s="504"/>
      <c r="TV93" s="504"/>
      <c r="TW93" s="504"/>
      <c r="TX93" s="504"/>
      <c r="TY93" s="504"/>
      <c r="TZ93" s="504"/>
      <c r="UA93" s="504"/>
      <c r="UB93" s="504"/>
      <c r="UC93" s="504"/>
      <c r="UD93" s="504"/>
      <c r="UE93" s="504"/>
      <c r="UF93" s="504"/>
      <c r="UG93" s="504"/>
      <c r="UH93" s="504"/>
      <c r="UI93" s="504"/>
      <c r="UJ93" s="504"/>
      <c r="UK93" s="504"/>
      <c r="UL93" s="504"/>
      <c r="UM93" s="504"/>
      <c r="UN93" s="504"/>
      <c r="UO93" s="504"/>
      <c r="UP93" s="504"/>
      <c r="UQ93" s="504"/>
      <c r="UR93" s="504"/>
      <c r="US93" s="504"/>
      <c r="UT93" s="504"/>
      <c r="UU93" s="504"/>
      <c r="UV93" s="504"/>
      <c r="UW93" s="504"/>
      <c r="UX93" s="504"/>
      <c r="UY93" s="504"/>
      <c r="UZ93" s="504"/>
      <c r="VA93" s="504"/>
      <c r="VB93" s="504"/>
      <c r="VC93" s="504"/>
      <c r="VD93" s="504"/>
      <c r="VE93" s="504"/>
      <c r="VF93" s="504"/>
      <c r="VG93" s="504"/>
      <c r="VH93" s="504"/>
      <c r="VI93" s="504"/>
      <c r="VJ93" s="504"/>
      <c r="VK93" s="504"/>
      <c r="VL93" s="504"/>
      <c r="VM93" s="504"/>
      <c r="VN93" s="504"/>
      <c r="VO93" s="504"/>
      <c r="VP93" s="504"/>
      <c r="VQ93" s="504"/>
      <c r="VR93" s="504"/>
      <c r="VS93" s="504"/>
      <c r="VT93" s="504"/>
      <c r="VU93" s="504"/>
      <c r="VV93" s="504"/>
      <c r="VW93" s="504"/>
      <c r="VX93" s="504"/>
      <c r="VY93" s="504"/>
      <c r="VZ93" s="504"/>
      <c r="WA93" s="504"/>
      <c r="WB93" s="504"/>
      <c r="WC93" s="504"/>
      <c r="WD93" s="504"/>
      <c r="WE93" s="504"/>
      <c r="WF93" s="504"/>
      <c r="WG93" s="504"/>
      <c r="WH93" s="504"/>
      <c r="WI93" s="504"/>
      <c r="WJ93" s="504"/>
      <c r="WK93" s="504"/>
      <c r="WL93" s="504"/>
      <c r="WM93" s="504"/>
      <c r="WN93" s="504"/>
      <c r="WO93" s="504"/>
      <c r="WP93" s="504"/>
      <c r="WQ93" s="504"/>
      <c r="WR93" s="504"/>
      <c r="WS93" s="504"/>
      <c r="WT93" s="504"/>
      <c r="WU93" s="504"/>
      <c r="WV93" s="504"/>
      <c r="WW93" s="504"/>
      <c r="WX93" s="504"/>
      <c r="WY93" s="504"/>
      <c r="WZ93" s="504"/>
      <c r="XA93" s="504"/>
      <c r="XB93" s="504"/>
      <c r="XC93" s="504"/>
      <c r="XD93" s="504"/>
      <c r="XE93" s="504"/>
      <c r="XF93" s="504"/>
      <c r="XG93" s="504"/>
      <c r="XH93" s="504"/>
      <c r="XI93" s="504"/>
      <c r="XJ93" s="504"/>
      <c r="XK93" s="504"/>
      <c r="XL93" s="504"/>
      <c r="XM93" s="504"/>
      <c r="XN93" s="504"/>
      <c r="XO93" s="504"/>
      <c r="XP93" s="504"/>
      <c r="XQ93" s="504"/>
      <c r="XR93" s="504"/>
      <c r="XS93" s="504"/>
      <c r="XT93" s="504"/>
      <c r="XU93" s="504"/>
      <c r="XV93" s="504"/>
      <c r="XW93" s="504"/>
      <c r="XX93" s="504"/>
      <c r="XY93" s="504"/>
      <c r="XZ93" s="504"/>
      <c r="YA93" s="504"/>
      <c r="YB93" s="504"/>
      <c r="YC93" s="504"/>
      <c r="YD93" s="504"/>
      <c r="YE93" s="504"/>
      <c r="YF93" s="504"/>
      <c r="YG93" s="504"/>
      <c r="YH93" s="504"/>
      <c r="YI93" s="504"/>
      <c r="YJ93" s="504"/>
      <c r="YK93" s="504"/>
      <c r="YL93" s="504"/>
      <c r="YM93" s="504"/>
      <c r="YN93" s="504"/>
      <c r="YO93" s="504"/>
      <c r="YP93" s="504"/>
      <c r="YQ93" s="504"/>
      <c r="YR93" s="504"/>
      <c r="YS93" s="504"/>
      <c r="YT93" s="504"/>
      <c r="YU93" s="504"/>
      <c r="YV93" s="504"/>
      <c r="YW93" s="504"/>
      <c r="YX93" s="504"/>
      <c r="YY93" s="504"/>
      <c r="YZ93" s="504"/>
      <c r="ZA93" s="504"/>
      <c r="ZB93" s="504"/>
      <c r="ZC93" s="504"/>
      <c r="ZD93" s="504"/>
      <c r="ZE93" s="504"/>
      <c r="ZF93" s="504"/>
      <c r="ZG93" s="504"/>
      <c r="ZH93" s="504"/>
      <c r="ZI93" s="504"/>
      <c r="ZJ93" s="504"/>
      <c r="ZK93" s="504"/>
      <c r="ZL93" s="504"/>
      <c r="ZM93" s="504"/>
      <c r="ZN93" s="504"/>
      <c r="ZO93" s="504"/>
      <c r="ZP93" s="504"/>
      <c r="ZQ93" s="504"/>
      <c r="ZR93" s="504"/>
      <c r="ZS93" s="504"/>
      <c r="ZT93" s="504"/>
      <c r="ZU93" s="504"/>
      <c r="ZV93" s="504"/>
      <c r="ZW93" s="504"/>
      <c r="ZX93" s="504"/>
      <c r="ZY93" s="504"/>
      <c r="ZZ93" s="504"/>
      <c r="AAA93" s="504"/>
      <c r="AAB93" s="504"/>
      <c r="AAC93" s="504"/>
      <c r="AAD93" s="504"/>
      <c r="AAE93" s="504"/>
      <c r="AAF93" s="504"/>
      <c r="AAG93" s="504"/>
      <c r="AAH93" s="504"/>
      <c r="AAI93" s="504"/>
      <c r="AAJ93" s="504"/>
      <c r="AAK93" s="504"/>
      <c r="AAL93" s="504"/>
      <c r="AAM93" s="504"/>
      <c r="AAN93" s="504"/>
      <c r="AAO93" s="504"/>
      <c r="AAP93" s="504"/>
      <c r="AAQ93" s="504"/>
      <c r="AAR93" s="504"/>
      <c r="AAS93" s="504"/>
      <c r="AAT93" s="504"/>
      <c r="AAU93" s="504"/>
      <c r="AAV93" s="504"/>
      <c r="AAW93" s="504"/>
      <c r="AAX93" s="504"/>
      <c r="AAY93" s="504"/>
      <c r="AAZ93" s="504"/>
      <c r="ABA93" s="504"/>
      <c r="ABB93" s="504"/>
      <c r="ABC93" s="504"/>
      <c r="ABD93" s="504"/>
      <c r="ABE93" s="504"/>
      <c r="ABF93" s="504"/>
      <c r="ABG93" s="504"/>
      <c r="ABH93" s="504"/>
      <c r="ABI93" s="504"/>
      <c r="ABJ93" s="504"/>
      <c r="ABK93" s="504"/>
      <c r="ABL93" s="504"/>
      <c r="ABM93" s="504"/>
      <c r="ABN93" s="504"/>
      <c r="ABO93" s="504"/>
      <c r="ABP93" s="504"/>
      <c r="ABQ93" s="504"/>
      <c r="ABR93" s="504"/>
      <c r="ABS93" s="504"/>
      <c r="ABT93" s="504"/>
      <c r="ABU93" s="504"/>
      <c r="ABV93" s="504"/>
      <c r="ABW93" s="504"/>
      <c r="ABX93" s="504"/>
      <c r="ABY93" s="504"/>
      <c r="ABZ93" s="504"/>
      <c r="ACA93" s="504"/>
      <c r="ACB93" s="504"/>
      <c r="ACC93" s="504"/>
      <c r="ACD93" s="504"/>
      <c r="ACE93" s="504"/>
      <c r="ACF93" s="504"/>
      <c r="ACG93" s="504"/>
      <c r="ACH93" s="504"/>
      <c r="ACI93" s="504"/>
      <c r="ACJ93" s="504"/>
      <c r="ACK93" s="504"/>
      <c r="ACL93" s="504"/>
      <c r="ACM93" s="504"/>
      <c r="ACN93" s="504"/>
      <c r="ACO93" s="504"/>
      <c r="ACP93" s="504"/>
      <c r="ACQ93" s="504"/>
      <c r="ACR93" s="504"/>
      <c r="ACS93" s="504"/>
      <c r="ACT93" s="504"/>
      <c r="ACU93" s="504"/>
      <c r="ACV93" s="504"/>
      <c r="ACW93" s="504"/>
      <c r="ACX93" s="504"/>
      <c r="ACY93" s="504"/>
      <c r="ACZ93" s="504"/>
      <c r="ADA93" s="504"/>
      <c r="ADB93" s="504"/>
      <c r="ADC93" s="504"/>
      <c r="ADD93" s="504"/>
      <c r="ADE93" s="504"/>
      <c r="ADF93" s="504"/>
      <c r="ADG93" s="504"/>
      <c r="ADH93" s="504"/>
      <c r="ADI93" s="504"/>
      <c r="ADJ93" s="504"/>
      <c r="ADK93" s="504"/>
      <c r="ADL93" s="504"/>
      <c r="ADM93" s="504"/>
      <c r="ADN93" s="504"/>
      <c r="ADO93" s="504"/>
      <c r="ADP93" s="504"/>
      <c r="ADQ93" s="504"/>
      <c r="ADR93" s="504"/>
      <c r="ADS93" s="504"/>
      <c r="ADT93" s="504"/>
      <c r="ADU93" s="504"/>
      <c r="ADV93" s="504"/>
      <c r="ADW93" s="504"/>
      <c r="ADX93" s="504"/>
      <c r="ADY93" s="504"/>
      <c r="ADZ93" s="504"/>
      <c r="AEA93" s="504"/>
      <c r="AEB93" s="504"/>
      <c r="AEC93" s="504"/>
      <c r="AED93" s="504"/>
      <c r="AEE93" s="504"/>
      <c r="AEF93" s="504"/>
      <c r="AEG93" s="504"/>
      <c r="AEH93" s="504"/>
      <c r="AEI93" s="504"/>
      <c r="AEJ93" s="504"/>
      <c r="AEK93" s="504"/>
      <c r="AEL93" s="504"/>
      <c r="AEM93" s="504"/>
      <c r="AEN93" s="504"/>
      <c r="AEO93" s="504"/>
      <c r="AEP93" s="504"/>
      <c r="AEQ93" s="504"/>
      <c r="AER93" s="504"/>
      <c r="AES93" s="504"/>
      <c r="AET93" s="504"/>
      <c r="AEU93" s="504"/>
      <c r="AEV93" s="504"/>
      <c r="AEW93" s="504"/>
      <c r="AEX93" s="504"/>
      <c r="AEY93" s="504"/>
      <c r="AEZ93" s="504"/>
      <c r="AFA93" s="504"/>
      <c r="AFB93" s="504"/>
      <c r="AFC93" s="504"/>
      <c r="AFD93" s="504"/>
      <c r="AFE93" s="504"/>
      <c r="AFF93" s="504"/>
      <c r="AFG93" s="504"/>
      <c r="AFH93" s="504"/>
      <c r="AFI93" s="504"/>
      <c r="AFJ93" s="504"/>
      <c r="AFK93" s="504"/>
      <c r="AFL93" s="504"/>
      <c r="AFM93" s="504"/>
      <c r="AFN93" s="504"/>
      <c r="AFO93" s="504"/>
      <c r="AFP93" s="504"/>
      <c r="AFQ93" s="504"/>
      <c r="AFR93" s="504"/>
      <c r="AFS93" s="504"/>
      <c r="AFT93" s="504"/>
      <c r="AFU93" s="504"/>
      <c r="AFV93" s="504"/>
      <c r="AFW93" s="504"/>
      <c r="AFX93" s="504"/>
      <c r="AFY93" s="504"/>
      <c r="AFZ93" s="504"/>
      <c r="AGA93" s="504"/>
      <c r="AGB93" s="504"/>
      <c r="AGC93" s="504"/>
      <c r="AGD93" s="504"/>
      <c r="AGE93" s="504"/>
      <c r="AGF93" s="504"/>
      <c r="AGG93" s="504"/>
      <c r="AGH93" s="504"/>
      <c r="AGI93" s="504"/>
      <c r="AGJ93" s="504"/>
      <c r="AGK93" s="504"/>
      <c r="AGL93" s="504"/>
      <c r="AGM93" s="504"/>
      <c r="AGN93" s="504"/>
      <c r="AGO93" s="504"/>
      <c r="AGP93" s="504"/>
      <c r="AGQ93" s="504"/>
      <c r="AGR93" s="504"/>
      <c r="AGS93" s="504"/>
      <c r="AGT93" s="504"/>
      <c r="AGU93" s="504"/>
      <c r="AGV93" s="504"/>
      <c r="AGW93" s="504"/>
      <c r="AGX93" s="504"/>
      <c r="AGY93" s="504"/>
      <c r="AGZ93" s="504"/>
      <c r="AHA93" s="504"/>
      <c r="AHB93" s="504"/>
      <c r="AHC93" s="504"/>
      <c r="AHD93" s="504"/>
      <c r="AHE93" s="504"/>
      <c r="AHF93" s="504"/>
      <c r="AHG93" s="504"/>
      <c r="AHH93" s="504"/>
    </row>
    <row r="94" spans="1:892" s="509" customFormat="1" ht="31" hidden="1">
      <c r="A94" s="506"/>
      <c r="B94" s="494"/>
      <c r="C94" s="545"/>
      <c r="D94" s="737"/>
      <c r="E94" s="737"/>
      <c r="F94" s="737"/>
      <c r="G94" s="737"/>
      <c r="H94" s="737"/>
      <c r="I94" s="737"/>
      <c r="J94" s="737"/>
      <c r="K94" s="737"/>
      <c r="L94" s="737"/>
      <c r="M94" s="737"/>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508"/>
      <c r="IY94" s="508"/>
      <c r="IZ94" s="508"/>
      <c r="JA94" s="508"/>
      <c r="JB94" s="508"/>
      <c r="JC94" s="508"/>
      <c r="JD94" s="508"/>
      <c r="JE94" s="508"/>
      <c r="JF94" s="508"/>
      <c r="JG94" s="508"/>
      <c r="JH94" s="508"/>
      <c r="JI94" s="508"/>
      <c r="JJ94" s="508"/>
      <c r="JK94" s="508"/>
      <c r="JL94" s="508"/>
      <c r="JM94" s="508"/>
      <c r="JN94" s="508"/>
      <c r="JO94" s="508"/>
      <c r="JP94" s="508"/>
      <c r="JQ94" s="508"/>
      <c r="JR94" s="508"/>
      <c r="JS94" s="508"/>
      <c r="JT94" s="508"/>
      <c r="JU94" s="508"/>
      <c r="JV94" s="508"/>
      <c r="JW94" s="508"/>
      <c r="JX94" s="508"/>
      <c r="JY94" s="508"/>
      <c r="JZ94" s="508"/>
      <c r="KA94" s="508"/>
      <c r="KB94" s="508"/>
      <c r="KC94" s="508"/>
      <c r="KD94" s="508"/>
      <c r="KE94" s="508"/>
      <c r="KF94" s="508"/>
      <c r="KG94" s="508"/>
      <c r="KH94" s="508"/>
      <c r="KI94" s="508"/>
      <c r="KJ94" s="508"/>
      <c r="KK94" s="508"/>
      <c r="KL94" s="508"/>
      <c r="KM94" s="508"/>
      <c r="KN94" s="508"/>
      <c r="KO94" s="508"/>
      <c r="KP94" s="508"/>
      <c r="KQ94" s="508"/>
      <c r="KR94" s="508"/>
      <c r="KS94" s="508"/>
      <c r="KT94" s="508"/>
      <c r="KU94" s="508"/>
      <c r="KV94" s="508"/>
      <c r="KW94" s="508"/>
      <c r="KX94" s="508"/>
      <c r="KY94" s="508"/>
      <c r="KZ94" s="508"/>
      <c r="LA94" s="508"/>
      <c r="LB94" s="508"/>
      <c r="LC94" s="508"/>
      <c r="LD94" s="508"/>
      <c r="LE94" s="508"/>
      <c r="LF94" s="508"/>
      <c r="LG94" s="508"/>
      <c r="LH94" s="508"/>
      <c r="LI94" s="508"/>
      <c r="LJ94" s="508"/>
      <c r="LK94" s="508"/>
      <c r="LL94" s="508"/>
      <c r="LM94" s="508"/>
      <c r="LN94" s="508"/>
      <c r="LO94" s="508"/>
      <c r="LP94" s="508"/>
      <c r="LQ94" s="508"/>
      <c r="LR94" s="508"/>
      <c r="LS94" s="508"/>
      <c r="LT94" s="508"/>
      <c r="LU94" s="508"/>
      <c r="LV94" s="508"/>
      <c r="LW94" s="508"/>
      <c r="LX94" s="508"/>
      <c r="LY94" s="508"/>
      <c r="LZ94" s="508"/>
      <c r="MA94" s="508"/>
      <c r="MB94" s="508"/>
      <c r="MC94" s="508"/>
      <c r="MD94" s="508"/>
      <c r="ME94" s="508"/>
      <c r="MF94" s="508"/>
      <c r="MG94" s="508"/>
      <c r="MH94" s="508"/>
      <c r="MI94" s="508"/>
      <c r="MJ94" s="508"/>
      <c r="MK94" s="508"/>
      <c r="ML94" s="508"/>
      <c r="MM94" s="508"/>
      <c r="MN94" s="508"/>
      <c r="MO94" s="508"/>
      <c r="MP94" s="508"/>
      <c r="MQ94" s="508"/>
      <c r="MR94" s="508"/>
      <c r="MS94" s="508"/>
      <c r="MT94" s="508"/>
      <c r="MU94" s="508"/>
      <c r="MV94" s="508"/>
      <c r="MW94" s="508"/>
      <c r="MX94" s="508"/>
      <c r="MY94" s="508"/>
      <c r="MZ94" s="508"/>
      <c r="NA94" s="508"/>
      <c r="NB94" s="508"/>
      <c r="NC94" s="508"/>
      <c r="ND94" s="508"/>
      <c r="NE94" s="508"/>
      <c r="NF94" s="508"/>
      <c r="NG94" s="508"/>
      <c r="NH94" s="508"/>
      <c r="NI94" s="508"/>
      <c r="NJ94" s="508"/>
      <c r="NK94" s="508"/>
      <c r="NL94" s="508"/>
      <c r="NM94" s="508"/>
      <c r="NN94" s="508"/>
      <c r="NO94" s="508"/>
      <c r="NP94" s="508"/>
      <c r="NQ94" s="508"/>
      <c r="NR94" s="508"/>
      <c r="NS94" s="508"/>
      <c r="NT94" s="508"/>
      <c r="NU94" s="508"/>
      <c r="NV94" s="508"/>
      <c r="NW94" s="508"/>
      <c r="NX94" s="508"/>
      <c r="NY94" s="508"/>
      <c r="NZ94" s="508"/>
      <c r="OA94" s="508"/>
      <c r="OB94" s="508"/>
      <c r="OC94" s="508"/>
      <c r="OD94" s="508"/>
      <c r="OE94" s="508"/>
      <c r="OF94" s="508"/>
      <c r="OG94" s="508"/>
      <c r="OH94" s="508"/>
      <c r="OI94" s="508"/>
      <c r="OJ94" s="508"/>
      <c r="OK94" s="508"/>
      <c r="OL94" s="508"/>
      <c r="OM94" s="508"/>
      <c r="ON94" s="508"/>
      <c r="OO94" s="508"/>
      <c r="OP94" s="508"/>
      <c r="OQ94" s="508"/>
      <c r="OR94" s="508"/>
      <c r="OS94" s="508"/>
      <c r="OT94" s="508"/>
      <c r="OU94" s="508"/>
      <c r="OV94" s="508"/>
      <c r="OW94" s="508"/>
      <c r="OX94" s="508"/>
      <c r="OY94" s="508"/>
      <c r="OZ94" s="508"/>
      <c r="PA94" s="508"/>
      <c r="PB94" s="508"/>
      <c r="PC94" s="508"/>
      <c r="PD94" s="508"/>
      <c r="PE94" s="508"/>
      <c r="PF94" s="508"/>
      <c r="PG94" s="508"/>
      <c r="PH94" s="508"/>
      <c r="PI94" s="508"/>
      <c r="PJ94" s="508"/>
      <c r="PK94" s="508"/>
      <c r="PL94" s="508"/>
      <c r="PM94" s="508"/>
      <c r="PN94" s="508"/>
      <c r="PO94" s="508"/>
      <c r="PP94" s="508"/>
      <c r="PQ94" s="508"/>
      <c r="PR94" s="508"/>
      <c r="PS94" s="508"/>
      <c r="PT94" s="508"/>
      <c r="PU94" s="508"/>
      <c r="PV94" s="508"/>
      <c r="PW94" s="508"/>
      <c r="PX94" s="508"/>
      <c r="PY94" s="508"/>
      <c r="PZ94" s="508"/>
      <c r="QA94" s="508"/>
      <c r="QB94" s="508"/>
      <c r="QC94" s="508"/>
      <c r="QD94" s="508"/>
      <c r="QE94" s="508"/>
      <c r="QF94" s="508"/>
      <c r="QG94" s="508"/>
      <c r="QH94" s="508"/>
      <c r="QI94" s="508"/>
      <c r="QJ94" s="508"/>
      <c r="QK94" s="508"/>
      <c r="QL94" s="508"/>
      <c r="QM94" s="508"/>
      <c r="QN94" s="508"/>
      <c r="QO94" s="508"/>
      <c r="QP94" s="508"/>
      <c r="QQ94" s="508"/>
      <c r="QR94" s="508"/>
      <c r="QS94" s="508"/>
      <c r="QT94" s="508"/>
      <c r="QU94" s="508"/>
      <c r="QV94" s="508"/>
      <c r="QW94" s="508"/>
      <c r="QX94" s="508"/>
      <c r="QY94" s="508"/>
      <c r="QZ94" s="508"/>
      <c r="RA94" s="508"/>
      <c r="RB94" s="508"/>
      <c r="RC94" s="508"/>
      <c r="RD94" s="508"/>
      <c r="RE94" s="508"/>
      <c r="RF94" s="508"/>
      <c r="RG94" s="508"/>
      <c r="RH94" s="508"/>
      <c r="RI94" s="508"/>
      <c r="RJ94" s="508"/>
      <c r="RK94" s="508"/>
      <c r="RL94" s="508"/>
      <c r="RM94" s="508"/>
      <c r="RN94" s="508"/>
      <c r="RO94" s="508"/>
      <c r="RP94" s="508"/>
      <c r="RQ94" s="508"/>
      <c r="RR94" s="508"/>
      <c r="RS94" s="508"/>
      <c r="RT94" s="508"/>
      <c r="RU94" s="508"/>
      <c r="RV94" s="508"/>
      <c r="RW94" s="508"/>
      <c r="RX94" s="508"/>
      <c r="RY94" s="508"/>
      <c r="RZ94" s="508"/>
      <c r="SA94" s="508"/>
      <c r="SB94" s="508"/>
      <c r="SC94" s="508"/>
      <c r="SD94" s="508"/>
      <c r="SE94" s="508"/>
      <c r="SF94" s="508"/>
      <c r="SG94" s="508"/>
      <c r="SH94" s="508"/>
      <c r="SI94" s="508"/>
      <c r="SJ94" s="508"/>
      <c r="SK94" s="508"/>
      <c r="SL94" s="508"/>
      <c r="SM94" s="508"/>
      <c r="SN94" s="508"/>
      <c r="SO94" s="508"/>
      <c r="SP94" s="508"/>
      <c r="SQ94" s="508"/>
      <c r="SR94" s="508"/>
      <c r="SS94" s="508"/>
      <c r="ST94" s="508"/>
      <c r="SU94" s="508"/>
      <c r="SV94" s="508"/>
      <c r="SW94" s="508"/>
      <c r="SX94" s="508"/>
      <c r="SY94" s="508"/>
      <c r="SZ94" s="508"/>
      <c r="TA94" s="508"/>
      <c r="TB94" s="508"/>
      <c r="TC94" s="508"/>
      <c r="TD94" s="508"/>
      <c r="TE94" s="508"/>
      <c r="TF94" s="508"/>
      <c r="TG94" s="508"/>
      <c r="TH94" s="508"/>
      <c r="TI94" s="508"/>
      <c r="TJ94" s="508"/>
      <c r="TK94" s="508"/>
      <c r="TL94" s="508"/>
      <c r="TM94" s="508"/>
      <c r="TN94" s="508"/>
      <c r="TO94" s="508"/>
      <c r="TP94" s="508"/>
      <c r="TQ94" s="508"/>
      <c r="TR94" s="508"/>
      <c r="TS94" s="508"/>
      <c r="TT94" s="508"/>
      <c r="TU94" s="508"/>
      <c r="TV94" s="508"/>
      <c r="TW94" s="508"/>
      <c r="TX94" s="508"/>
      <c r="TY94" s="508"/>
      <c r="TZ94" s="508"/>
      <c r="UA94" s="508"/>
      <c r="UB94" s="508"/>
      <c r="UC94" s="508"/>
      <c r="UD94" s="508"/>
      <c r="UE94" s="508"/>
      <c r="UF94" s="508"/>
      <c r="UG94" s="508"/>
      <c r="UH94" s="508"/>
      <c r="UI94" s="508"/>
      <c r="UJ94" s="508"/>
      <c r="UK94" s="508"/>
      <c r="UL94" s="508"/>
      <c r="UM94" s="508"/>
      <c r="UN94" s="508"/>
      <c r="UO94" s="508"/>
      <c r="UP94" s="508"/>
      <c r="UQ94" s="508"/>
      <c r="UR94" s="508"/>
      <c r="US94" s="508"/>
      <c r="UT94" s="508"/>
      <c r="UU94" s="508"/>
      <c r="UV94" s="508"/>
      <c r="UW94" s="508"/>
      <c r="UX94" s="508"/>
      <c r="UY94" s="508"/>
      <c r="UZ94" s="508"/>
      <c r="VA94" s="508"/>
      <c r="VB94" s="508"/>
      <c r="VC94" s="508"/>
      <c r="VD94" s="508"/>
      <c r="VE94" s="508"/>
      <c r="VF94" s="508"/>
      <c r="VG94" s="508"/>
      <c r="VH94" s="508"/>
      <c r="VI94" s="508"/>
      <c r="VJ94" s="508"/>
      <c r="VK94" s="508"/>
      <c r="VL94" s="508"/>
      <c r="VM94" s="508"/>
      <c r="VN94" s="508"/>
      <c r="VO94" s="508"/>
      <c r="VP94" s="508"/>
      <c r="VQ94" s="508"/>
      <c r="VR94" s="508"/>
      <c r="VS94" s="508"/>
      <c r="VT94" s="508"/>
      <c r="VU94" s="508"/>
      <c r="VV94" s="508"/>
      <c r="VW94" s="508"/>
      <c r="VX94" s="508"/>
      <c r="VY94" s="508"/>
      <c r="VZ94" s="508"/>
      <c r="WA94" s="508"/>
      <c r="WB94" s="508"/>
      <c r="WC94" s="508"/>
      <c r="WD94" s="508"/>
      <c r="WE94" s="508"/>
      <c r="WF94" s="508"/>
      <c r="WG94" s="508"/>
      <c r="WH94" s="508"/>
      <c r="WI94" s="508"/>
      <c r="WJ94" s="508"/>
      <c r="WK94" s="508"/>
      <c r="WL94" s="508"/>
      <c r="WM94" s="508"/>
      <c r="WN94" s="508"/>
      <c r="WO94" s="508"/>
      <c r="WP94" s="508"/>
      <c r="WQ94" s="508"/>
      <c r="WR94" s="508"/>
      <c r="WS94" s="508"/>
      <c r="WT94" s="508"/>
      <c r="WU94" s="508"/>
      <c r="WV94" s="508"/>
      <c r="WW94" s="508"/>
      <c r="WX94" s="508"/>
      <c r="WY94" s="508"/>
      <c r="WZ94" s="508"/>
      <c r="XA94" s="508"/>
      <c r="XB94" s="508"/>
      <c r="XC94" s="508"/>
      <c r="XD94" s="508"/>
      <c r="XE94" s="508"/>
      <c r="XF94" s="508"/>
      <c r="XG94" s="508"/>
      <c r="XH94" s="508"/>
      <c r="XI94" s="508"/>
      <c r="XJ94" s="508"/>
      <c r="XK94" s="508"/>
      <c r="XL94" s="508"/>
      <c r="XM94" s="508"/>
      <c r="XN94" s="508"/>
      <c r="XO94" s="508"/>
      <c r="XP94" s="508"/>
      <c r="XQ94" s="508"/>
      <c r="XR94" s="508"/>
      <c r="XS94" s="508"/>
      <c r="XT94" s="508"/>
      <c r="XU94" s="508"/>
      <c r="XV94" s="508"/>
      <c r="XW94" s="508"/>
      <c r="XX94" s="508"/>
      <c r="XY94" s="508"/>
      <c r="XZ94" s="508"/>
      <c r="YA94" s="508"/>
      <c r="YB94" s="508"/>
      <c r="YC94" s="508"/>
      <c r="YD94" s="508"/>
      <c r="YE94" s="508"/>
      <c r="YF94" s="508"/>
      <c r="YG94" s="508"/>
      <c r="YH94" s="508"/>
      <c r="YI94" s="508"/>
      <c r="YJ94" s="508"/>
      <c r="YK94" s="508"/>
      <c r="YL94" s="508"/>
      <c r="YM94" s="508"/>
      <c r="YN94" s="508"/>
      <c r="YO94" s="508"/>
      <c r="YP94" s="508"/>
      <c r="YQ94" s="508"/>
      <c r="YR94" s="508"/>
      <c r="YS94" s="508"/>
      <c r="YT94" s="508"/>
      <c r="YU94" s="508"/>
      <c r="YV94" s="508"/>
      <c r="YW94" s="508"/>
      <c r="YX94" s="508"/>
      <c r="YY94" s="508"/>
      <c r="YZ94" s="508"/>
      <c r="ZA94" s="508"/>
      <c r="ZB94" s="508"/>
      <c r="ZC94" s="508"/>
      <c r="ZD94" s="508"/>
      <c r="ZE94" s="508"/>
      <c r="ZF94" s="508"/>
      <c r="ZG94" s="508"/>
      <c r="ZH94" s="508"/>
      <c r="ZI94" s="508"/>
      <c r="ZJ94" s="508"/>
      <c r="ZK94" s="508"/>
      <c r="ZL94" s="508"/>
      <c r="ZM94" s="508"/>
      <c r="ZN94" s="508"/>
      <c r="ZO94" s="508"/>
      <c r="ZP94" s="508"/>
      <c r="ZQ94" s="508"/>
      <c r="ZR94" s="508"/>
      <c r="ZS94" s="508"/>
      <c r="ZT94" s="508"/>
      <c r="ZU94" s="508"/>
      <c r="ZV94" s="508"/>
      <c r="ZW94" s="508"/>
      <c r="ZX94" s="508"/>
      <c r="ZY94" s="508"/>
      <c r="ZZ94" s="508"/>
      <c r="AAA94" s="508"/>
      <c r="AAB94" s="508"/>
      <c r="AAC94" s="508"/>
      <c r="AAD94" s="508"/>
      <c r="AAE94" s="508"/>
      <c r="AAF94" s="508"/>
      <c r="AAG94" s="508"/>
      <c r="AAH94" s="508"/>
      <c r="AAI94" s="508"/>
      <c r="AAJ94" s="508"/>
      <c r="AAK94" s="508"/>
      <c r="AAL94" s="508"/>
      <c r="AAM94" s="508"/>
      <c r="AAN94" s="508"/>
      <c r="AAO94" s="508"/>
      <c r="AAP94" s="508"/>
      <c r="AAQ94" s="508"/>
      <c r="AAR94" s="508"/>
      <c r="AAS94" s="508"/>
      <c r="AAT94" s="508"/>
      <c r="AAU94" s="508"/>
      <c r="AAV94" s="508"/>
      <c r="AAW94" s="508"/>
      <c r="AAX94" s="508"/>
      <c r="AAY94" s="508"/>
      <c r="AAZ94" s="508"/>
      <c r="ABA94" s="508"/>
      <c r="ABB94" s="508"/>
      <c r="ABC94" s="508"/>
      <c r="ABD94" s="508"/>
      <c r="ABE94" s="508"/>
      <c r="ABF94" s="508"/>
      <c r="ABG94" s="508"/>
      <c r="ABH94" s="508"/>
      <c r="ABI94" s="508"/>
      <c r="ABJ94" s="508"/>
      <c r="ABK94" s="508"/>
      <c r="ABL94" s="508"/>
      <c r="ABM94" s="508"/>
      <c r="ABN94" s="508"/>
      <c r="ABO94" s="508"/>
      <c r="ABP94" s="508"/>
      <c r="ABQ94" s="508"/>
      <c r="ABR94" s="508"/>
      <c r="ABS94" s="508"/>
      <c r="ABT94" s="508"/>
      <c r="ABU94" s="508"/>
      <c r="ABV94" s="508"/>
      <c r="ABW94" s="508"/>
      <c r="ABX94" s="508"/>
      <c r="ABY94" s="508"/>
      <c r="ABZ94" s="508"/>
      <c r="ACA94" s="508"/>
      <c r="ACB94" s="508"/>
      <c r="ACC94" s="508"/>
      <c r="ACD94" s="508"/>
      <c r="ACE94" s="508"/>
      <c r="ACF94" s="508"/>
      <c r="ACG94" s="508"/>
      <c r="ACH94" s="508"/>
      <c r="ACI94" s="508"/>
      <c r="ACJ94" s="508"/>
      <c r="ACK94" s="508"/>
      <c r="ACL94" s="508"/>
      <c r="ACM94" s="508"/>
      <c r="ACN94" s="508"/>
      <c r="ACO94" s="508"/>
      <c r="ACP94" s="508"/>
      <c r="ACQ94" s="508"/>
      <c r="ACR94" s="508"/>
      <c r="ACS94" s="508"/>
      <c r="ACT94" s="508"/>
      <c r="ACU94" s="508"/>
      <c r="ACV94" s="508"/>
      <c r="ACW94" s="508"/>
      <c r="ACX94" s="508"/>
      <c r="ACY94" s="508"/>
      <c r="ACZ94" s="508"/>
      <c r="ADA94" s="508"/>
      <c r="ADB94" s="508"/>
      <c r="ADC94" s="508"/>
      <c r="ADD94" s="508"/>
      <c r="ADE94" s="508"/>
      <c r="ADF94" s="508"/>
      <c r="ADG94" s="508"/>
      <c r="ADH94" s="508"/>
      <c r="ADI94" s="508"/>
      <c r="ADJ94" s="508"/>
      <c r="ADK94" s="508"/>
      <c r="ADL94" s="508"/>
      <c r="ADM94" s="508"/>
      <c r="ADN94" s="508"/>
      <c r="ADO94" s="508"/>
      <c r="ADP94" s="508"/>
      <c r="ADQ94" s="508"/>
      <c r="ADR94" s="508"/>
      <c r="ADS94" s="508"/>
      <c r="ADT94" s="508"/>
      <c r="ADU94" s="508"/>
      <c r="ADV94" s="508"/>
      <c r="ADW94" s="508"/>
      <c r="ADX94" s="508"/>
      <c r="ADY94" s="508"/>
      <c r="ADZ94" s="508"/>
      <c r="AEA94" s="508"/>
      <c r="AEB94" s="508"/>
      <c r="AEC94" s="508"/>
      <c r="AED94" s="508"/>
      <c r="AEE94" s="508"/>
      <c r="AEF94" s="508"/>
      <c r="AEG94" s="508"/>
      <c r="AEH94" s="508"/>
      <c r="AEI94" s="508"/>
      <c r="AEJ94" s="508"/>
      <c r="AEK94" s="508"/>
      <c r="AEL94" s="508"/>
      <c r="AEM94" s="508"/>
      <c r="AEN94" s="508"/>
      <c r="AEO94" s="508"/>
      <c r="AEP94" s="508"/>
      <c r="AEQ94" s="508"/>
      <c r="AER94" s="508"/>
      <c r="AES94" s="508"/>
      <c r="AET94" s="508"/>
      <c r="AEU94" s="508"/>
      <c r="AEV94" s="508"/>
      <c r="AEW94" s="508"/>
      <c r="AEX94" s="508"/>
      <c r="AEY94" s="508"/>
      <c r="AEZ94" s="508"/>
      <c r="AFA94" s="508"/>
      <c r="AFB94" s="508"/>
      <c r="AFC94" s="508"/>
      <c r="AFD94" s="508"/>
      <c r="AFE94" s="508"/>
      <c r="AFF94" s="508"/>
      <c r="AFG94" s="508"/>
      <c r="AFH94" s="508"/>
      <c r="AFI94" s="508"/>
      <c r="AFJ94" s="508"/>
      <c r="AFK94" s="508"/>
      <c r="AFL94" s="508"/>
      <c r="AFM94" s="508"/>
      <c r="AFN94" s="508"/>
      <c r="AFO94" s="508"/>
      <c r="AFP94" s="508"/>
      <c r="AFQ94" s="508"/>
      <c r="AFR94" s="508"/>
      <c r="AFS94" s="508"/>
      <c r="AFT94" s="508"/>
      <c r="AFU94" s="508"/>
      <c r="AFV94" s="508"/>
      <c r="AFW94" s="508"/>
      <c r="AFX94" s="508"/>
      <c r="AFY94" s="508"/>
      <c r="AFZ94" s="508"/>
      <c r="AGA94" s="508"/>
      <c r="AGB94" s="508"/>
      <c r="AGC94" s="508"/>
      <c r="AGD94" s="508"/>
      <c r="AGE94" s="508"/>
      <c r="AGF94" s="508"/>
      <c r="AGG94" s="508"/>
      <c r="AGH94" s="508"/>
      <c r="AGI94" s="508"/>
      <c r="AGJ94" s="508"/>
      <c r="AGK94" s="508"/>
      <c r="AGL94" s="508"/>
      <c r="AGM94" s="508"/>
      <c r="AGN94" s="508"/>
      <c r="AGO94" s="508"/>
      <c r="AGP94" s="508"/>
      <c r="AGQ94" s="508"/>
      <c r="AGR94" s="508"/>
      <c r="AGS94" s="508"/>
      <c r="AGT94" s="508"/>
      <c r="AGU94" s="508"/>
      <c r="AGV94" s="508"/>
      <c r="AGW94" s="508"/>
      <c r="AGX94" s="508"/>
      <c r="AGY94" s="508"/>
      <c r="AGZ94" s="508"/>
      <c r="AHA94" s="508"/>
      <c r="AHB94" s="508"/>
      <c r="AHC94" s="508"/>
      <c r="AHD94" s="508"/>
      <c r="AHE94" s="508"/>
      <c r="AHF94" s="508"/>
      <c r="AHG94" s="508"/>
      <c r="AHH94" s="508"/>
    </row>
    <row r="95" spans="1:892" s="513" customFormat="1" ht="31" hidden="1">
      <c r="A95" s="510"/>
      <c r="B95" s="494"/>
      <c r="C95" s="546"/>
      <c r="D95" s="738"/>
      <c r="E95" s="738"/>
      <c r="F95" s="738"/>
      <c r="G95" s="738"/>
      <c r="H95" s="738"/>
      <c r="I95" s="738"/>
      <c r="J95" s="738"/>
      <c r="K95" s="738"/>
      <c r="L95" s="738"/>
      <c r="M95" s="738"/>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512"/>
      <c r="IY95" s="512"/>
      <c r="IZ95" s="512"/>
      <c r="JA95" s="512"/>
      <c r="JB95" s="512"/>
      <c r="JC95" s="512"/>
      <c r="JD95" s="512"/>
      <c r="JE95" s="512"/>
      <c r="JF95" s="512"/>
      <c r="JG95" s="512"/>
      <c r="JH95" s="512"/>
      <c r="JI95" s="512"/>
      <c r="JJ95" s="512"/>
      <c r="JK95" s="512"/>
      <c r="JL95" s="512"/>
      <c r="JM95" s="512"/>
      <c r="JN95" s="512"/>
      <c r="JO95" s="512"/>
      <c r="JP95" s="512"/>
      <c r="JQ95" s="512"/>
      <c r="JR95" s="512"/>
      <c r="JS95" s="512"/>
      <c r="JT95" s="512"/>
      <c r="JU95" s="512"/>
      <c r="JV95" s="512"/>
      <c r="JW95" s="512"/>
      <c r="JX95" s="512"/>
      <c r="JY95" s="512"/>
      <c r="JZ95" s="512"/>
      <c r="KA95" s="512"/>
      <c r="KB95" s="512"/>
      <c r="KC95" s="512"/>
      <c r="KD95" s="512"/>
      <c r="KE95" s="512"/>
      <c r="KF95" s="512"/>
      <c r="KG95" s="512"/>
      <c r="KH95" s="512"/>
      <c r="KI95" s="512"/>
      <c r="KJ95" s="512"/>
      <c r="KK95" s="512"/>
      <c r="KL95" s="512"/>
      <c r="KM95" s="512"/>
      <c r="KN95" s="512"/>
      <c r="KO95" s="512"/>
      <c r="KP95" s="512"/>
      <c r="KQ95" s="512"/>
      <c r="KR95" s="512"/>
      <c r="KS95" s="512"/>
      <c r="KT95" s="512"/>
      <c r="KU95" s="512"/>
      <c r="KV95" s="512"/>
      <c r="KW95" s="512"/>
      <c r="KX95" s="512"/>
      <c r="KY95" s="512"/>
      <c r="KZ95" s="512"/>
      <c r="LA95" s="512"/>
      <c r="LB95" s="512"/>
      <c r="LC95" s="512"/>
      <c r="LD95" s="512"/>
      <c r="LE95" s="512"/>
      <c r="LF95" s="512"/>
      <c r="LG95" s="512"/>
      <c r="LH95" s="512"/>
      <c r="LI95" s="512"/>
      <c r="LJ95" s="512"/>
      <c r="LK95" s="512"/>
      <c r="LL95" s="512"/>
      <c r="LM95" s="512"/>
      <c r="LN95" s="512"/>
      <c r="LO95" s="512"/>
      <c r="LP95" s="512"/>
      <c r="LQ95" s="512"/>
      <c r="LR95" s="512"/>
      <c r="LS95" s="512"/>
      <c r="LT95" s="512"/>
      <c r="LU95" s="512"/>
      <c r="LV95" s="512"/>
      <c r="LW95" s="512"/>
      <c r="LX95" s="512"/>
      <c r="LY95" s="512"/>
      <c r="LZ95" s="512"/>
      <c r="MA95" s="512"/>
      <c r="MB95" s="512"/>
      <c r="MC95" s="512"/>
      <c r="MD95" s="512"/>
      <c r="ME95" s="512"/>
      <c r="MF95" s="512"/>
      <c r="MG95" s="512"/>
      <c r="MH95" s="512"/>
      <c r="MI95" s="512"/>
      <c r="MJ95" s="512"/>
      <c r="MK95" s="512"/>
      <c r="ML95" s="512"/>
      <c r="MM95" s="512"/>
      <c r="MN95" s="512"/>
      <c r="MO95" s="512"/>
      <c r="MP95" s="512"/>
      <c r="MQ95" s="512"/>
      <c r="MR95" s="512"/>
      <c r="MS95" s="512"/>
      <c r="MT95" s="512"/>
      <c r="MU95" s="512"/>
      <c r="MV95" s="512"/>
      <c r="MW95" s="512"/>
      <c r="MX95" s="512"/>
      <c r="MY95" s="512"/>
      <c r="MZ95" s="512"/>
      <c r="NA95" s="512"/>
      <c r="NB95" s="512"/>
      <c r="NC95" s="512"/>
      <c r="ND95" s="512"/>
      <c r="NE95" s="512"/>
      <c r="NF95" s="512"/>
      <c r="NG95" s="512"/>
      <c r="NH95" s="512"/>
      <c r="NI95" s="512"/>
      <c r="NJ95" s="512"/>
      <c r="NK95" s="512"/>
      <c r="NL95" s="512"/>
      <c r="NM95" s="512"/>
      <c r="NN95" s="512"/>
      <c r="NO95" s="512"/>
      <c r="NP95" s="512"/>
      <c r="NQ95" s="512"/>
      <c r="NR95" s="512"/>
      <c r="NS95" s="512"/>
      <c r="NT95" s="512"/>
      <c r="NU95" s="512"/>
      <c r="NV95" s="512"/>
      <c r="NW95" s="512"/>
      <c r="NX95" s="512"/>
      <c r="NY95" s="512"/>
      <c r="NZ95" s="512"/>
      <c r="OA95" s="512"/>
      <c r="OB95" s="512"/>
      <c r="OC95" s="512"/>
      <c r="OD95" s="512"/>
      <c r="OE95" s="512"/>
      <c r="OF95" s="512"/>
      <c r="OG95" s="512"/>
      <c r="OH95" s="512"/>
      <c r="OI95" s="512"/>
      <c r="OJ95" s="512"/>
      <c r="OK95" s="512"/>
      <c r="OL95" s="512"/>
      <c r="OM95" s="512"/>
      <c r="ON95" s="512"/>
      <c r="OO95" s="512"/>
      <c r="OP95" s="512"/>
      <c r="OQ95" s="512"/>
      <c r="OR95" s="512"/>
      <c r="OS95" s="512"/>
      <c r="OT95" s="512"/>
      <c r="OU95" s="512"/>
      <c r="OV95" s="512"/>
      <c r="OW95" s="512"/>
      <c r="OX95" s="512"/>
      <c r="OY95" s="512"/>
      <c r="OZ95" s="512"/>
      <c r="PA95" s="512"/>
      <c r="PB95" s="512"/>
      <c r="PC95" s="512"/>
      <c r="PD95" s="512"/>
      <c r="PE95" s="512"/>
      <c r="PF95" s="512"/>
      <c r="PG95" s="512"/>
      <c r="PH95" s="512"/>
      <c r="PI95" s="512"/>
      <c r="PJ95" s="512"/>
      <c r="PK95" s="512"/>
      <c r="PL95" s="512"/>
      <c r="PM95" s="512"/>
      <c r="PN95" s="512"/>
      <c r="PO95" s="512"/>
      <c r="PP95" s="512"/>
      <c r="PQ95" s="512"/>
      <c r="PR95" s="512"/>
      <c r="PS95" s="512"/>
      <c r="PT95" s="512"/>
      <c r="PU95" s="512"/>
      <c r="PV95" s="512"/>
      <c r="PW95" s="512"/>
      <c r="PX95" s="512"/>
      <c r="PY95" s="512"/>
      <c r="PZ95" s="512"/>
      <c r="QA95" s="512"/>
      <c r="QB95" s="512"/>
      <c r="QC95" s="512"/>
      <c r="QD95" s="512"/>
      <c r="QE95" s="512"/>
      <c r="QF95" s="512"/>
      <c r="QG95" s="512"/>
      <c r="QH95" s="512"/>
      <c r="QI95" s="512"/>
      <c r="QJ95" s="512"/>
      <c r="QK95" s="512"/>
      <c r="QL95" s="512"/>
      <c r="QM95" s="512"/>
      <c r="QN95" s="512"/>
      <c r="QO95" s="512"/>
      <c r="QP95" s="512"/>
      <c r="QQ95" s="512"/>
      <c r="QR95" s="512"/>
      <c r="QS95" s="512"/>
      <c r="QT95" s="512"/>
      <c r="QU95" s="512"/>
      <c r="QV95" s="512"/>
      <c r="QW95" s="512"/>
      <c r="QX95" s="512"/>
      <c r="QY95" s="512"/>
      <c r="QZ95" s="512"/>
      <c r="RA95" s="512"/>
      <c r="RB95" s="512"/>
      <c r="RC95" s="512"/>
      <c r="RD95" s="512"/>
      <c r="RE95" s="512"/>
      <c r="RF95" s="512"/>
      <c r="RG95" s="512"/>
      <c r="RH95" s="512"/>
      <c r="RI95" s="512"/>
      <c r="RJ95" s="512"/>
      <c r="RK95" s="512"/>
      <c r="RL95" s="512"/>
      <c r="RM95" s="512"/>
      <c r="RN95" s="512"/>
      <c r="RO95" s="512"/>
      <c r="RP95" s="512"/>
      <c r="RQ95" s="512"/>
      <c r="RR95" s="512"/>
      <c r="RS95" s="512"/>
      <c r="RT95" s="512"/>
      <c r="RU95" s="512"/>
      <c r="RV95" s="512"/>
      <c r="RW95" s="512"/>
      <c r="RX95" s="512"/>
      <c r="RY95" s="512"/>
      <c r="RZ95" s="512"/>
      <c r="SA95" s="512"/>
      <c r="SB95" s="512"/>
      <c r="SC95" s="512"/>
      <c r="SD95" s="512"/>
      <c r="SE95" s="512"/>
      <c r="SF95" s="512"/>
      <c r="SG95" s="512"/>
      <c r="SH95" s="512"/>
      <c r="SI95" s="512"/>
      <c r="SJ95" s="512"/>
      <c r="SK95" s="512"/>
      <c r="SL95" s="512"/>
      <c r="SM95" s="512"/>
      <c r="SN95" s="512"/>
      <c r="SO95" s="512"/>
      <c r="SP95" s="512"/>
      <c r="SQ95" s="512"/>
      <c r="SR95" s="512"/>
      <c r="SS95" s="512"/>
      <c r="ST95" s="512"/>
      <c r="SU95" s="512"/>
      <c r="SV95" s="512"/>
      <c r="SW95" s="512"/>
      <c r="SX95" s="512"/>
      <c r="SY95" s="512"/>
      <c r="SZ95" s="512"/>
      <c r="TA95" s="512"/>
      <c r="TB95" s="512"/>
      <c r="TC95" s="512"/>
      <c r="TD95" s="512"/>
      <c r="TE95" s="512"/>
      <c r="TF95" s="512"/>
      <c r="TG95" s="512"/>
      <c r="TH95" s="512"/>
      <c r="TI95" s="512"/>
      <c r="TJ95" s="512"/>
      <c r="TK95" s="512"/>
      <c r="TL95" s="512"/>
      <c r="TM95" s="512"/>
      <c r="TN95" s="512"/>
      <c r="TO95" s="512"/>
      <c r="TP95" s="512"/>
      <c r="TQ95" s="512"/>
      <c r="TR95" s="512"/>
      <c r="TS95" s="512"/>
      <c r="TT95" s="512"/>
      <c r="TU95" s="512"/>
      <c r="TV95" s="512"/>
      <c r="TW95" s="512"/>
      <c r="TX95" s="512"/>
      <c r="TY95" s="512"/>
      <c r="TZ95" s="512"/>
      <c r="UA95" s="512"/>
      <c r="UB95" s="512"/>
      <c r="UC95" s="512"/>
      <c r="UD95" s="512"/>
      <c r="UE95" s="512"/>
      <c r="UF95" s="512"/>
      <c r="UG95" s="512"/>
      <c r="UH95" s="512"/>
      <c r="UI95" s="512"/>
      <c r="UJ95" s="512"/>
      <c r="UK95" s="512"/>
      <c r="UL95" s="512"/>
      <c r="UM95" s="512"/>
      <c r="UN95" s="512"/>
      <c r="UO95" s="512"/>
      <c r="UP95" s="512"/>
      <c r="UQ95" s="512"/>
      <c r="UR95" s="512"/>
      <c r="US95" s="512"/>
      <c r="UT95" s="512"/>
      <c r="UU95" s="512"/>
      <c r="UV95" s="512"/>
      <c r="UW95" s="512"/>
      <c r="UX95" s="512"/>
      <c r="UY95" s="512"/>
      <c r="UZ95" s="512"/>
      <c r="VA95" s="512"/>
      <c r="VB95" s="512"/>
      <c r="VC95" s="512"/>
      <c r="VD95" s="512"/>
      <c r="VE95" s="512"/>
      <c r="VF95" s="512"/>
      <c r="VG95" s="512"/>
      <c r="VH95" s="512"/>
      <c r="VI95" s="512"/>
      <c r="VJ95" s="512"/>
      <c r="VK95" s="512"/>
      <c r="VL95" s="512"/>
      <c r="VM95" s="512"/>
      <c r="VN95" s="512"/>
      <c r="VO95" s="512"/>
      <c r="VP95" s="512"/>
      <c r="VQ95" s="512"/>
      <c r="VR95" s="512"/>
      <c r="VS95" s="512"/>
      <c r="VT95" s="512"/>
      <c r="VU95" s="512"/>
      <c r="VV95" s="512"/>
      <c r="VW95" s="512"/>
      <c r="VX95" s="512"/>
      <c r="VY95" s="512"/>
      <c r="VZ95" s="512"/>
      <c r="WA95" s="512"/>
      <c r="WB95" s="512"/>
      <c r="WC95" s="512"/>
      <c r="WD95" s="512"/>
      <c r="WE95" s="512"/>
      <c r="WF95" s="512"/>
      <c r="WG95" s="512"/>
      <c r="WH95" s="512"/>
      <c r="WI95" s="512"/>
      <c r="WJ95" s="512"/>
      <c r="WK95" s="512"/>
      <c r="WL95" s="512"/>
      <c r="WM95" s="512"/>
      <c r="WN95" s="512"/>
      <c r="WO95" s="512"/>
      <c r="WP95" s="512"/>
      <c r="WQ95" s="512"/>
      <c r="WR95" s="512"/>
      <c r="WS95" s="512"/>
      <c r="WT95" s="512"/>
      <c r="WU95" s="512"/>
      <c r="WV95" s="512"/>
      <c r="WW95" s="512"/>
      <c r="WX95" s="512"/>
      <c r="WY95" s="512"/>
      <c r="WZ95" s="512"/>
      <c r="XA95" s="512"/>
      <c r="XB95" s="512"/>
      <c r="XC95" s="512"/>
      <c r="XD95" s="512"/>
      <c r="XE95" s="512"/>
      <c r="XF95" s="512"/>
      <c r="XG95" s="512"/>
      <c r="XH95" s="512"/>
      <c r="XI95" s="512"/>
      <c r="XJ95" s="512"/>
      <c r="XK95" s="512"/>
      <c r="XL95" s="512"/>
      <c r="XM95" s="512"/>
      <c r="XN95" s="512"/>
      <c r="XO95" s="512"/>
      <c r="XP95" s="512"/>
      <c r="XQ95" s="512"/>
      <c r="XR95" s="512"/>
      <c r="XS95" s="512"/>
      <c r="XT95" s="512"/>
      <c r="XU95" s="512"/>
      <c r="XV95" s="512"/>
      <c r="XW95" s="512"/>
      <c r="XX95" s="512"/>
      <c r="XY95" s="512"/>
      <c r="XZ95" s="512"/>
      <c r="YA95" s="512"/>
      <c r="YB95" s="512"/>
      <c r="YC95" s="512"/>
      <c r="YD95" s="512"/>
      <c r="YE95" s="512"/>
      <c r="YF95" s="512"/>
      <c r="YG95" s="512"/>
      <c r="YH95" s="512"/>
      <c r="YI95" s="512"/>
      <c r="YJ95" s="512"/>
      <c r="YK95" s="512"/>
      <c r="YL95" s="512"/>
      <c r="YM95" s="512"/>
      <c r="YN95" s="512"/>
      <c r="YO95" s="512"/>
      <c r="YP95" s="512"/>
      <c r="YQ95" s="512"/>
      <c r="YR95" s="512"/>
      <c r="YS95" s="512"/>
      <c r="YT95" s="512"/>
      <c r="YU95" s="512"/>
      <c r="YV95" s="512"/>
      <c r="YW95" s="512"/>
      <c r="YX95" s="512"/>
      <c r="YY95" s="512"/>
      <c r="YZ95" s="512"/>
      <c r="ZA95" s="512"/>
      <c r="ZB95" s="512"/>
      <c r="ZC95" s="512"/>
      <c r="ZD95" s="512"/>
      <c r="ZE95" s="512"/>
      <c r="ZF95" s="512"/>
      <c r="ZG95" s="512"/>
      <c r="ZH95" s="512"/>
      <c r="ZI95" s="512"/>
      <c r="ZJ95" s="512"/>
      <c r="ZK95" s="512"/>
      <c r="ZL95" s="512"/>
      <c r="ZM95" s="512"/>
      <c r="ZN95" s="512"/>
      <c r="ZO95" s="512"/>
      <c r="ZP95" s="512"/>
      <c r="ZQ95" s="512"/>
      <c r="ZR95" s="512"/>
      <c r="ZS95" s="512"/>
      <c r="ZT95" s="512"/>
      <c r="ZU95" s="512"/>
      <c r="ZV95" s="512"/>
      <c r="ZW95" s="512"/>
      <c r="ZX95" s="512"/>
      <c r="ZY95" s="512"/>
      <c r="ZZ95" s="512"/>
      <c r="AAA95" s="512"/>
      <c r="AAB95" s="512"/>
      <c r="AAC95" s="512"/>
      <c r="AAD95" s="512"/>
      <c r="AAE95" s="512"/>
      <c r="AAF95" s="512"/>
      <c r="AAG95" s="512"/>
      <c r="AAH95" s="512"/>
      <c r="AAI95" s="512"/>
      <c r="AAJ95" s="512"/>
      <c r="AAK95" s="512"/>
      <c r="AAL95" s="512"/>
      <c r="AAM95" s="512"/>
      <c r="AAN95" s="512"/>
      <c r="AAO95" s="512"/>
      <c r="AAP95" s="512"/>
      <c r="AAQ95" s="512"/>
      <c r="AAR95" s="512"/>
      <c r="AAS95" s="512"/>
      <c r="AAT95" s="512"/>
      <c r="AAU95" s="512"/>
      <c r="AAV95" s="512"/>
      <c r="AAW95" s="512"/>
      <c r="AAX95" s="512"/>
      <c r="AAY95" s="512"/>
      <c r="AAZ95" s="512"/>
      <c r="ABA95" s="512"/>
      <c r="ABB95" s="512"/>
      <c r="ABC95" s="512"/>
      <c r="ABD95" s="512"/>
      <c r="ABE95" s="512"/>
      <c r="ABF95" s="512"/>
      <c r="ABG95" s="512"/>
      <c r="ABH95" s="512"/>
      <c r="ABI95" s="512"/>
      <c r="ABJ95" s="512"/>
      <c r="ABK95" s="512"/>
      <c r="ABL95" s="512"/>
      <c r="ABM95" s="512"/>
      <c r="ABN95" s="512"/>
      <c r="ABO95" s="512"/>
      <c r="ABP95" s="512"/>
      <c r="ABQ95" s="512"/>
      <c r="ABR95" s="512"/>
      <c r="ABS95" s="512"/>
      <c r="ABT95" s="512"/>
      <c r="ABU95" s="512"/>
      <c r="ABV95" s="512"/>
      <c r="ABW95" s="512"/>
      <c r="ABX95" s="512"/>
      <c r="ABY95" s="512"/>
      <c r="ABZ95" s="512"/>
      <c r="ACA95" s="512"/>
      <c r="ACB95" s="512"/>
      <c r="ACC95" s="512"/>
      <c r="ACD95" s="512"/>
      <c r="ACE95" s="512"/>
      <c r="ACF95" s="512"/>
      <c r="ACG95" s="512"/>
      <c r="ACH95" s="512"/>
      <c r="ACI95" s="512"/>
      <c r="ACJ95" s="512"/>
      <c r="ACK95" s="512"/>
      <c r="ACL95" s="512"/>
      <c r="ACM95" s="512"/>
      <c r="ACN95" s="512"/>
      <c r="ACO95" s="512"/>
      <c r="ACP95" s="512"/>
      <c r="ACQ95" s="512"/>
      <c r="ACR95" s="512"/>
      <c r="ACS95" s="512"/>
      <c r="ACT95" s="512"/>
      <c r="ACU95" s="512"/>
      <c r="ACV95" s="512"/>
      <c r="ACW95" s="512"/>
      <c r="ACX95" s="512"/>
      <c r="ACY95" s="512"/>
      <c r="ACZ95" s="512"/>
      <c r="ADA95" s="512"/>
      <c r="ADB95" s="512"/>
      <c r="ADC95" s="512"/>
      <c r="ADD95" s="512"/>
      <c r="ADE95" s="512"/>
      <c r="ADF95" s="512"/>
      <c r="ADG95" s="512"/>
      <c r="ADH95" s="512"/>
      <c r="ADI95" s="512"/>
      <c r="ADJ95" s="512"/>
      <c r="ADK95" s="512"/>
      <c r="ADL95" s="512"/>
      <c r="ADM95" s="512"/>
      <c r="ADN95" s="512"/>
      <c r="ADO95" s="512"/>
      <c r="ADP95" s="512"/>
      <c r="ADQ95" s="512"/>
      <c r="ADR95" s="512"/>
      <c r="ADS95" s="512"/>
      <c r="ADT95" s="512"/>
      <c r="ADU95" s="512"/>
      <c r="ADV95" s="512"/>
      <c r="ADW95" s="512"/>
      <c r="ADX95" s="512"/>
      <c r="ADY95" s="512"/>
      <c r="ADZ95" s="512"/>
      <c r="AEA95" s="512"/>
      <c r="AEB95" s="512"/>
      <c r="AEC95" s="512"/>
      <c r="AED95" s="512"/>
      <c r="AEE95" s="512"/>
      <c r="AEF95" s="512"/>
      <c r="AEG95" s="512"/>
      <c r="AEH95" s="512"/>
      <c r="AEI95" s="512"/>
      <c r="AEJ95" s="512"/>
      <c r="AEK95" s="512"/>
      <c r="AEL95" s="512"/>
      <c r="AEM95" s="512"/>
      <c r="AEN95" s="512"/>
      <c r="AEO95" s="512"/>
      <c r="AEP95" s="512"/>
      <c r="AEQ95" s="512"/>
      <c r="AER95" s="512"/>
      <c r="AES95" s="512"/>
      <c r="AET95" s="512"/>
      <c r="AEU95" s="512"/>
      <c r="AEV95" s="512"/>
      <c r="AEW95" s="512"/>
      <c r="AEX95" s="512"/>
      <c r="AEY95" s="512"/>
      <c r="AEZ95" s="512"/>
      <c r="AFA95" s="512"/>
      <c r="AFB95" s="512"/>
      <c r="AFC95" s="512"/>
      <c r="AFD95" s="512"/>
      <c r="AFE95" s="512"/>
      <c r="AFF95" s="512"/>
      <c r="AFG95" s="512"/>
      <c r="AFH95" s="512"/>
      <c r="AFI95" s="512"/>
      <c r="AFJ95" s="512"/>
      <c r="AFK95" s="512"/>
      <c r="AFL95" s="512"/>
      <c r="AFM95" s="512"/>
      <c r="AFN95" s="512"/>
      <c r="AFO95" s="512"/>
      <c r="AFP95" s="512"/>
      <c r="AFQ95" s="512"/>
      <c r="AFR95" s="512"/>
      <c r="AFS95" s="512"/>
      <c r="AFT95" s="512"/>
      <c r="AFU95" s="512"/>
      <c r="AFV95" s="512"/>
      <c r="AFW95" s="512"/>
      <c r="AFX95" s="512"/>
      <c r="AFY95" s="512"/>
      <c r="AFZ95" s="512"/>
      <c r="AGA95" s="512"/>
      <c r="AGB95" s="512"/>
      <c r="AGC95" s="512"/>
      <c r="AGD95" s="512"/>
      <c r="AGE95" s="512"/>
      <c r="AGF95" s="512"/>
      <c r="AGG95" s="512"/>
      <c r="AGH95" s="512"/>
      <c r="AGI95" s="512"/>
      <c r="AGJ95" s="512"/>
      <c r="AGK95" s="512"/>
      <c r="AGL95" s="512"/>
      <c r="AGM95" s="512"/>
      <c r="AGN95" s="512"/>
      <c r="AGO95" s="512"/>
      <c r="AGP95" s="512"/>
      <c r="AGQ95" s="512"/>
      <c r="AGR95" s="512"/>
      <c r="AGS95" s="512"/>
      <c r="AGT95" s="512"/>
      <c r="AGU95" s="512"/>
      <c r="AGV95" s="512"/>
      <c r="AGW95" s="512"/>
      <c r="AGX95" s="512"/>
      <c r="AGY95" s="512"/>
      <c r="AGZ95" s="512"/>
      <c r="AHA95" s="512"/>
      <c r="AHB95" s="512"/>
      <c r="AHC95" s="512"/>
      <c r="AHD95" s="512"/>
      <c r="AHE95" s="512"/>
      <c r="AHF95" s="512"/>
      <c r="AHG95" s="512"/>
      <c r="AHH95" s="512"/>
    </row>
    <row r="96" spans="1:892" s="489" customFormat="1" ht="31" hidden="1">
      <c r="A96" s="486"/>
      <c r="B96" s="494"/>
      <c r="C96" s="547"/>
      <c r="D96" s="739"/>
      <c r="E96" s="739"/>
      <c r="F96" s="739"/>
      <c r="G96" s="739"/>
      <c r="H96" s="739"/>
      <c r="I96" s="739"/>
      <c r="J96" s="739"/>
      <c r="K96" s="739"/>
      <c r="L96" s="739"/>
      <c r="M96" s="739"/>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488"/>
      <c r="IY96" s="488"/>
      <c r="IZ96" s="488"/>
      <c r="JA96" s="488"/>
      <c r="JB96" s="488"/>
      <c r="JC96" s="488"/>
      <c r="JD96" s="488"/>
      <c r="JE96" s="488"/>
      <c r="JF96" s="488"/>
      <c r="JG96" s="488"/>
      <c r="JH96" s="488"/>
      <c r="JI96" s="488"/>
      <c r="JJ96" s="488"/>
      <c r="JK96" s="488"/>
      <c r="JL96" s="488"/>
      <c r="JM96" s="488"/>
      <c r="JN96" s="488"/>
      <c r="JO96" s="488"/>
      <c r="JP96" s="488"/>
      <c r="JQ96" s="488"/>
      <c r="JR96" s="488"/>
      <c r="JS96" s="488"/>
      <c r="JT96" s="488"/>
      <c r="JU96" s="488"/>
      <c r="JV96" s="488"/>
      <c r="JW96" s="488"/>
      <c r="JX96" s="488"/>
      <c r="JY96" s="488"/>
      <c r="JZ96" s="488"/>
      <c r="KA96" s="488"/>
      <c r="KB96" s="488"/>
      <c r="KC96" s="488"/>
      <c r="KD96" s="488"/>
      <c r="KE96" s="488"/>
      <c r="KF96" s="488"/>
      <c r="KG96" s="488"/>
      <c r="KH96" s="488"/>
      <c r="KI96" s="488"/>
      <c r="KJ96" s="488"/>
      <c r="KK96" s="488"/>
      <c r="KL96" s="488"/>
      <c r="KM96" s="488"/>
      <c r="KN96" s="488"/>
      <c r="KO96" s="488"/>
      <c r="KP96" s="488"/>
      <c r="KQ96" s="488"/>
      <c r="KR96" s="488"/>
      <c r="KS96" s="488"/>
      <c r="KT96" s="488"/>
      <c r="KU96" s="488"/>
      <c r="KV96" s="488"/>
      <c r="KW96" s="488"/>
      <c r="KX96" s="488"/>
      <c r="KY96" s="488"/>
      <c r="KZ96" s="488"/>
      <c r="LA96" s="488"/>
      <c r="LB96" s="488"/>
      <c r="LC96" s="488"/>
      <c r="LD96" s="488"/>
      <c r="LE96" s="488"/>
      <c r="LF96" s="488"/>
      <c r="LG96" s="488"/>
      <c r="LH96" s="488"/>
      <c r="LI96" s="488"/>
      <c r="LJ96" s="488"/>
      <c r="LK96" s="488"/>
      <c r="LL96" s="488"/>
      <c r="LM96" s="488"/>
      <c r="LN96" s="488"/>
      <c r="LO96" s="488"/>
      <c r="LP96" s="488"/>
      <c r="LQ96" s="488"/>
      <c r="LR96" s="488"/>
      <c r="LS96" s="488"/>
      <c r="LT96" s="488"/>
      <c r="LU96" s="488"/>
      <c r="LV96" s="488"/>
      <c r="LW96" s="488"/>
      <c r="LX96" s="488"/>
      <c r="LY96" s="488"/>
      <c r="LZ96" s="488"/>
      <c r="MA96" s="488"/>
      <c r="MB96" s="488"/>
      <c r="MC96" s="488"/>
      <c r="MD96" s="488"/>
      <c r="ME96" s="488"/>
      <c r="MF96" s="488"/>
      <c r="MG96" s="488"/>
      <c r="MH96" s="488"/>
      <c r="MI96" s="488"/>
      <c r="MJ96" s="488"/>
      <c r="MK96" s="488"/>
      <c r="ML96" s="488"/>
      <c r="MM96" s="488"/>
      <c r="MN96" s="488"/>
      <c r="MO96" s="488"/>
      <c r="MP96" s="488"/>
      <c r="MQ96" s="488"/>
      <c r="MR96" s="488"/>
      <c r="MS96" s="488"/>
      <c r="MT96" s="488"/>
      <c r="MU96" s="488"/>
      <c r="MV96" s="488"/>
      <c r="MW96" s="488"/>
      <c r="MX96" s="488"/>
      <c r="MY96" s="488"/>
      <c r="MZ96" s="488"/>
      <c r="NA96" s="488"/>
      <c r="NB96" s="488"/>
      <c r="NC96" s="488"/>
      <c r="ND96" s="488"/>
      <c r="NE96" s="488"/>
      <c r="NF96" s="488"/>
      <c r="NG96" s="488"/>
      <c r="NH96" s="488"/>
      <c r="NI96" s="488"/>
      <c r="NJ96" s="488"/>
      <c r="NK96" s="488"/>
      <c r="NL96" s="488"/>
      <c r="NM96" s="488"/>
      <c r="NN96" s="488"/>
      <c r="NO96" s="488"/>
      <c r="NP96" s="488"/>
      <c r="NQ96" s="488"/>
      <c r="NR96" s="488"/>
      <c r="NS96" s="488"/>
      <c r="NT96" s="488"/>
      <c r="NU96" s="488"/>
      <c r="NV96" s="488"/>
      <c r="NW96" s="488"/>
      <c r="NX96" s="488"/>
      <c r="NY96" s="488"/>
      <c r="NZ96" s="488"/>
      <c r="OA96" s="488"/>
      <c r="OB96" s="488"/>
      <c r="OC96" s="488"/>
      <c r="OD96" s="488"/>
      <c r="OE96" s="488"/>
      <c r="OF96" s="488"/>
      <c r="OG96" s="488"/>
      <c r="OH96" s="488"/>
      <c r="OI96" s="488"/>
      <c r="OJ96" s="488"/>
      <c r="OK96" s="488"/>
      <c r="OL96" s="488"/>
      <c r="OM96" s="488"/>
      <c r="ON96" s="488"/>
      <c r="OO96" s="488"/>
      <c r="OP96" s="488"/>
      <c r="OQ96" s="488"/>
      <c r="OR96" s="488"/>
      <c r="OS96" s="488"/>
      <c r="OT96" s="488"/>
      <c r="OU96" s="488"/>
      <c r="OV96" s="488"/>
      <c r="OW96" s="488"/>
      <c r="OX96" s="488"/>
      <c r="OY96" s="488"/>
      <c r="OZ96" s="488"/>
      <c r="PA96" s="488"/>
      <c r="PB96" s="488"/>
      <c r="PC96" s="488"/>
      <c r="PD96" s="488"/>
      <c r="PE96" s="488"/>
      <c r="PF96" s="488"/>
      <c r="PG96" s="488"/>
      <c r="PH96" s="488"/>
      <c r="PI96" s="488"/>
      <c r="PJ96" s="488"/>
      <c r="PK96" s="488"/>
      <c r="PL96" s="488"/>
      <c r="PM96" s="488"/>
      <c r="PN96" s="488"/>
      <c r="PO96" s="488"/>
      <c r="PP96" s="488"/>
      <c r="PQ96" s="488"/>
      <c r="PR96" s="488"/>
      <c r="PS96" s="488"/>
      <c r="PT96" s="488"/>
      <c r="PU96" s="488"/>
      <c r="PV96" s="488"/>
      <c r="PW96" s="488"/>
      <c r="PX96" s="488"/>
      <c r="PY96" s="488"/>
      <c r="PZ96" s="488"/>
      <c r="QA96" s="488"/>
      <c r="QB96" s="488"/>
      <c r="QC96" s="488"/>
      <c r="QD96" s="488"/>
      <c r="QE96" s="488"/>
      <c r="QF96" s="488"/>
      <c r="QG96" s="488"/>
      <c r="QH96" s="488"/>
      <c r="QI96" s="488"/>
      <c r="QJ96" s="488"/>
      <c r="QK96" s="488"/>
      <c r="QL96" s="488"/>
      <c r="QM96" s="488"/>
      <c r="QN96" s="488"/>
      <c r="QO96" s="488"/>
      <c r="QP96" s="488"/>
      <c r="QQ96" s="488"/>
      <c r="QR96" s="488"/>
      <c r="QS96" s="488"/>
      <c r="QT96" s="488"/>
      <c r="QU96" s="488"/>
      <c r="QV96" s="488"/>
      <c r="QW96" s="488"/>
      <c r="QX96" s="488"/>
      <c r="QY96" s="488"/>
      <c r="QZ96" s="488"/>
      <c r="RA96" s="488"/>
      <c r="RB96" s="488"/>
      <c r="RC96" s="488"/>
      <c r="RD96" s="488"/>
      <c r="RE96" s="488"/>
      <c r="RF96" s="488"/>
      <c r="RG96" s="488"/>
      <c r="RH96" s="488"/>
      <c r="RI96" s="488"/>
      <c r="RJ96" s="488"/>
      <c r="RK96" s="488"/>
      <c r="RL96" s="488"/>
      <c r="RM96" s="488"/>
      <c r="RN96" s="488"/>
      <c r="RO96" s="488"/>
      <c r="RP96" s="488"/>
      <c r="RQ96" s="488"/>
      <c r="RR96" s="488"/>
      <c r="RS96" s="488"/>
      <c r="RT96" s="488"/>
      <c r="RU96" s="488"/>
      <c r="RV96" s="488"/>
      <c r="RW96" s="488"/>
      <c r="RX96" s="488"/>
      <c r="RY96" s="488"/>
      <c r="RZ96" s="488"/>
      <c r="SA96" s="488"/>
      <c r="SB96" s="488"/>
      <c r="SC96" s="488"/>
      <c r="SD96" s="488"/>
      <c r="SE96" s="488"/>
      <c r="SF96" s="488"/>
      <c r="SG96" s="488"/>
      <c r="SH96" s="488"/>
      <c r="SI96" s="488"/>
      <c r="SJ96" s="488"/>
      <c r="SK96" s="488"/>
      <c r="SL96" s="488"/>
      <c r="SM96" s="488"/>
      <c r="SN96" s="488"/>
      <c r="SO96" s="488"/>
      <c r="SP96" s="488"/>
      <c r="SQ96" s="488"/>
      <c r="SR96" s="488"/>
      <c r="SS96" s="488"/>
      <c r="ST96" s="488"/>
      <c r="SU96" s="488"/>
      <c r="SV96" s="488"/>
      <c r="SW96" s="488"/>
      <c r="SX96" s="488"/>
      <c r="SY96" s="488"/>
      <c r="SZ96" s="488"/>
      <c r="TA96" s="488"/>
      <c r="TB96" s="488"/>
      <c r="TC96" s="488"/>
      <c r="TD96" s="488"/>
      <c r="TE96" s="488"/>
      <c r="TF96" s="488"/>
      <c r="TG96" s="488"/>
      <c r="TH96" s="488"/>
      <c r="TI96" s="488"/>
      <c r="TJ96" s="488"/>
      <c r="TK96" s="488"/>
      <c r="TL96" s="488"/>
      <c r="TM96" s="488"/>
      <c r="TN96" s="488"/>
      <c r="TO96" s="488"/>
      <c r="TP96" s="488"/>
      <c r="TQ96" s="488"/>
      <c r="TR96" s="488"/>
      <c r="TS96" s="488"/>
      <c r="TT96" s="488"/>
      <c r="TU96" s="488"/>
      <c r="TV96" s="488"/>
      <c r="TW96" s="488"/>
      <c r="TX96" s="488"/>
      <c r="TY96" s="488"/>
      <c r="TZ96" s="488"/>
      <c r="UA96" s="488"/>
      <c r="UB96" s="488"/>
      <c r="UC96" s="488"/>
      <c r="UD96" s="488"/>
      <c r="UE96" s="488"/>
      <c r="UF96" s="488"/>
      <c r="UG96" s="488"/>
      <c r="UH96" s="488"/>
      <c r="UI96" s="488"/>
      <c r="UJ96" s="488"/>
      <c r="UK96" s="488"/>
      <c r="UL96" s="488"/>
      <c r="UM96" s="488"/>
      <c r="UN96" s="488"/>
      <c r="UO96" s="488"/>
      <c r="UP96" s="488"/>
      <c r="UQ96" s="488"/>
      <c r="UR96" s="488"/>
      <c r="US96" s="488"/>
      <c r="UT96" s="488"/>
      <c r="UU96" s="488"/>
      <c r="UV96" s="488"/>
      <c r="UW96" s="488"/>
      <c r="UX96" s="488"/>
      <c r="UY96" s="488"/>
      <c r="UZ96" s="488"/>
      <c r="VA96" s="488"/>
      <c r="VB96" s="488"/>
      <c r="VC96" s="488"/>
      <c r="VD96" s="488"/>
      <c r="VE96" s="488"/>
      <c r="VF96" s="488"/>
      <c r="VG96" s="488"/>
      <c r="VH96" s="488"/>
      <c r="VI96" s="488"/>
      <c r="VJ96" s="488"/>
      <c r="VK96" s="488"/>
      <c r="VL96" s="488"/>
      <c r="VM96" s="488"/>
      <c r="VN96" s="488"/>
      <c r="VO96" s="488"/>
      <c r="VP96" s="488"/>
      <c r="VQ96" s="488"/>
      <c r="VR96" s="488"/>
      <c r="VS96" s="488"/>
      <c r="VT96" s="488"/>
      <c r="VU96" s="488"/>
      <c r="VV96" s="488"/>
      <c r="VW96" s="488"/>
      <c r="VX96" s="488"/>
      <c r="VY96" s="488"/>
      <c r="VZ96" s="488"/>
      <c r="WA96" s="488"/>
      <c r="WB96" s="488"/>
      <c r="WC96" s="488"/>
      <c r="WD96" s="488"/>
      <c r="WE96" s="488"/>
      <c r="WF96" s="488"/>
      <c r="WG96" s="488"/>
      <c r="WH96" s="488"/>
      <c r="WI96" s="488"/>
      <c r="WJ96" s="488"/>
      <c r="WK96" s="488"/>
      <c r="WL96" s="488"/>
      <c r="WM96" s="488"/>
      <c r="WN96" s="488"/>
      <c r="WO96" s="488"/>
      <c r="WP96" s="488"/>
      <c r="WQ96" s="488"/>
      <c r="WR96" s="488"/>
      <c r="WS96" s="488"/>
      <c r="WT96" s="488"/>
      <c r="WU96" s="488"/>
      <c r="WV96" s="488"/>
      <c r="WW96" s="488"/>
      <c r="WX96" s="488"/>
      <c r="WY96" s="488"/>
      <c r="WZ96" s="488"/>
      <c r="XA96" s="488"/>
      <c r="XB96" s="488"/>
      <c r="XC96" s="488"/>
      <c r="XD96" s="488"/>
      <c r="XE96" s="488"/>
      <c r="XF96" s="488"/>
      <c r="XG96" s="488"/>
      <c r="XH96" s="488"/>
      <c r="XI96" s="488"/>
      <c r="XJ96" s="488"/>
      <c r="XK96" s="488"/>
      <c r="XL96" s="488"/>
      <c r="XM96" s="488"/>
      <c r="XN96" s="488"/>
      <c r="XO96" s="488"/>
      <c r="XP96" s="488"/>
      <c r="XQ96" s="488"/>
      <c r="XR96" s="488"/>
      <c r="XS96" s="488"/>
      <c r="XT96" s="488"/>
      <c r="XU96" s="488"/>
      <c r="XV96" s="488"/>
      <c r="XW96" s="488"/>
      <c r="XX96" s="488"/>
      <c r="XY96" s="488"/>
      <c r="XZ96" s="488"/>
      <c r="YA96" s="488"/>
      <c r="YB96" s="488"/>
      <c r="YC96" s="488"/>
      <c r="YD96" s="488"/>
      <c r="YE96" s="488"/>
      <c r="YF96" s="488"/>
      <c r="YG96" s="488"/>
      <c r="YH96" s="488"/>
      <c r="YI96" s="488"/>
      <c r="YJ96" s="488"/>
      <c r="YK96" s="488"/>
      <c r="YL96" s="488"/>
      <c r="YM96" s="488"/>
      <c r="YN96" s="488"/>
      <c r="YO96" s="488"/>
      <c r="YP96" s="488"/>
      <c r="YQ96" s="488"/>
      <c r="YR96" s="488"/>
      <c r="YS96" s="488"/>
      <c r="YT96" s="488"/>
      <c r="YU96" s="488"/>
      <c r="YV96" s="488"/>
      <c r="YW96" s="488"/>
      <c r="YX96" s="488"/>
      <c r="YY96" s="488"/>
      <c r="YZ96" s="488"/>
      <c r="ZA96" s="488"/>
      <c r="ZB96" s="488"/>
      <c r="ZC96" s="488"/>
      <c r="ZD96" s="488"/>
      <c r="ZE96" s="488"/>
      <c r="ZF96" s="488"/>
      <c r="ZG96" s="488"/>
      <c r="ZH96" s="488"/>
      <c r="ZI96" s="488"/>
      <c r="ZJ96" s="488"/>
      <c r="ZK96" s="488"/>
      <c r="ZL96" s="488"/>
      <c r="ZM96" s="488"/>
      <c r="ZN96" s="488"/>
      <c r="ZO96" s="488"/>
      <c r="ZP96" s="488"/>
      <c r="ZQ96" s="488"/>
      <c r="ZR96" s="488"/>
      <c r="ZS96" s="488"/>
      <c r="ZT96" s="488"/>
      <c r="ZU96" s="488"/>
      <c r="ZV96" s="488"/>
      <c r="ZW96" s="488"/>
      <c r="ZX96" s="488"/>
      <c r="ZY96" s="488"/>
      <c r="ZZ96" s="488"/>
      <c r="AAA96" s="488"/>
      <c r="AAB96" s="488"/>
      <c r="AAC96" s="488"/>
      <c r="AAD96" s="488"/>
      <c r="AAE96" s="488"/>
      <c r="AAF96" s="488"/>
      <c r="AAG96" s="488"/>
      <c r="AAH96" s="488"/>
      <c r="AAI96" s="488"/>
      <c r="AAJ96" s="488"/>
      <c r="AAK96" s="488"/>
      <c r="AAL96" s="488"/>
      <c r="AAM96" s="488"/>
      <c r="AAN96" s="488"/>
      <c r="AAO96" s="488"/>
      <c r="AAP96" s="488"/>
      <c r="AAQ96" s="488"/>
      <c r="AAR96" s="488"/>
      <c r="AAS96" s="488"/>
      <c r="AAT96" s="488"/>
      <c r="AAU96" s="488"/>
      <c r="AAV96" s="488"/>
      <c r="AAW96" s="488"/>
      <c r="AAX96" s="488"/>
      <c r="AAY96" s="488"/>
      <c r="AAZ96" s="488"/>
      <c r="ABA96" s="488"/>
      <c r="ABB96" s="488"/>
      <c r="ABC96" s="488"/>
      <c r="ABD96" s="488"/>
      <c r="ABE96" s="488"/>
      <c r="ABF96" s="488"/>
      <c r="ABG96" s="488"/>
      <c r="ABH96" s="488"/>
      <c r="ABI96" s="488"/>
      <c r="ABJ96" s="488"/>
      <c r="ABK96" s="488"/>
      <c r="ABL96" s="488"/>
      <c r="ABM96" s="488"/>
      <c r="ABN96" s="488"/>
      <c r="ABO96" s="488"/>
      <c r="ABP96" s="488"/>
      <c r="ABQ96" s="488"/>
      <c r="ABR96" s="488"/>
      <c r="ABS96" s="488"/>
      <c r="ABT96" s="488"/>
      <c r="ABU96" s="488"/>
      <c r="ABV96" s="488"/>
      <c r="ABW96" s="488"/>
      <c r="ABX96" s="488"/>
      <c r="ABY96" s="488"/>
      <c r="ABZ96" s="488"/>
      <c r="ACA96" s="488"/>
      <c r="ACB96" s="488"/>
      <c r="ACC96" s="488"/>
      <c r="ACD96" s="488"/>
      <c r="ACE96" s="488"/>
      <c r="ACF96" s="488"/>
      <c r="ACG96" s="488"/>
      <c r="ACH96" s="488"/>
      <c r="ACI96" s="488"/>
      <c r="ACJ96" s="488"/>
      <c r="ACK96" s="488"/>
      <c r="ACL96" s="488"/>
      <c r="ACM96" s="488"/>
      <c r="ACN96" s="488"/>
      <c r="ACO96" s="488"/>
      <c r="ACP96" s="488"/>
      <c r="ACQ96" s="488"/>
      <c r="ACR96" s="488"/>
      <c r="ACS96" s="488"/>
      <c r="ACT96" s="488"/>
      <c r="ACU96" s="488"/>
      <c r="ACV96" s="488"/>
      <c r="ACW96" s="488"/>
      <c r="ACX96" s="488"/>
      <c r="ACY96" s="488"/>
      <c r="ACZ96" s="488"/>
      <c r="ADA96" s="488"/>
      <c r="ADB96" s="488"/>
      <c r="ADC96" s="488"/>
      <c r="ADD96" s="488"/>
      <c r="ADE96" s="488"/>
      <c r="ADF96" s="488"/>
      <c r="ADG96" s="488"/>
      <c r="ADH96" s="488"/>
      <c r="ADI96" s="488"/>
      <c r="ADJ96" s="488"/>
      <c r="ADK96" s="488"/>
      <c r="ADL96" s="488"/>
      <c r="ADM96" s="488"/>
      <c r="ADN96" s="488"/>
      <c r="ADO96" s="488"/>
      <c r="ADP96" s="488"/>
      <c r="ADQ96" s="488"/>
      <c r="ADR96" s="488"/>
      <c r="ADS96" s="488"/>
      <c r="ADT96" s="488"/>
      <c r="ADU96" s="488"/>
      <c r="ADV96" s="488"/>
      <c r="ADW96" s="488"/>
      <c r="ADX96" s="488"/>
      <c r="ADY96" s="488"/>
      <c r="ADZ96" s="488"/>
      <c r="AEA96" s="488"/>
      <c r="AEB96" s="488"/>
      <c r="AEC96" s="488"/>
      <c r="AED96" s="488"/>
      <c r="AEE96" s="488"/>
      <c r="AEF96" s="488"/>
      <c r="AEG96" s="488"/>
      <c r="AEH96" s="488"/>
      <c r="AEI96" s="488"/>
      <c r="AEJ96" s="488"/>
      <c r="AEK96" s="488"/>
      <c r="AEL96" s="488"/>
      <c r="AEM96" s="488"/>
      <c r="AEN96" s="488"/>
      <c r="AEO96" s="488"/>
      <c r="AEP96" s="488"/>
      <c r="AEQ96" s="488"/>
      <c r="AER96" s="488"/>
      <c r="AES96" s="488"/>
      <c r="AET96" s="488"/>
      <c r="AEU96" s="488"/>
      <c r="AEV96" s="488"/>
      <c r="AEW96" s="488"/>
      <c r="AEX96" s="488"/>
      <c r="AEY96" s="488"/>
      <c r="AEZ96" s="488"/>
      <c r="AFA96" s="488"/>
      <c r="AFB96" s="488"/>
      <c r="AFC96" s="488"/>
      <c r="AFD96" s="488"/>
      <c r="AFE96" s="488"/>
      <c r="AFF96" s="488"/>
      <c r="AFG96" s="488"/>
      <c r="AFH96" s="488"/>
      <c r="AFI96" s="488"/>
      <c r="AFJ96" s="488"/>
      <c r="AFK96" s="488"/>
      <c r="AFL96" s="488"/>
      <c r="AFM96" s="488"/>
      <c r="AFN96" s="488"/>
      <c r="AFO96" s="488"/>
      <c r="AFP96" s="488"/>
      <c r="AFQ96" s="488"/>
      <c r="AFR96" s="488"/>
      <c r="AFS96" s="488"/>
      <c r="AFT96" s="488"/>
      <c r="AFU96" s="488"/>
      <c r="AFV96" s="488"/>
      <c r="AFW96" s="488"/>
      <c r="AFX96" s="488"/>
      <c r="AFY96" s="488"/>
      <c r="AFZ96" s="488"/>
      <c r="AGA96" s="488"/>
      <c r="AGB96" s="488"/>
      <c r="AGC96" s="488"/>
      <c r="AGD96" s="488"/>
      <c r="AGE96" s="488"/>
      <c r="AGF96" s="488"/>
      <c r="AGG96" s="488"/>
      <c r="AGH96" s="488"/>
      <c r="AGI96" s="488"/>
      <c r="AGJ96" s="488"/>
      <c r="AGK96" s="488"/>
      <c r="AGL96" s="488"/>
      <c r="AGM96" s="488"/>
      <c r="AGN96" s="488"/>
      <c r="AGO96" s="488"/>
      <c r="AGP96" s="488"/>
      <c r="AGQ96" s="488"/>
      <c r="AGR96" s="488"/>
      <c r="AGS96" s="488"/>
      <c r="AGT96" s="488"/>
      <c r="AGU96" s="488"/>
      <c r="AGV96" s="488"/>
      <c r="AGW96" s="488"/>
      <c r="AGX96" s="488"/>
      <c r="AGY96" s="488"/>
      <c r="AGZ96" s="488"/>
      <c r="AHA96" s="488"/>
      <c r="AHB96" s="488"/>
      <c r="AHC96" s="488"/>
      <c r="AHD96" s="488"/>
      <c r="AHE96" s="488"/>
      <c r="AHF96" s="488"/>
      <c r="AHG96" s="488"/>
      <c r="AHH96" s="488"/>
    </row>
    <row r="97" spans="1:892" s="518" customFormat="1" ht="31" hidden="1">
      <c r="A97" s="515"/>
      <c r="B97" s="494"/>
      <c r="C97" s="548"/>
      <c r="D97" s="733"/>
      <c r="E97" s="733"/>
      <c r="F97" s="733"/>
      <c r="G97" s="733"/>
      <c r="H97" s="733"/>
      <c r="I97" s="733"/>
      <c r="J97" s="733"/>
      <c r="K97" s="733"/>
      <c r="L97" s="733"/>
      <c r="M97" s="733"/>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517"/>
      <c r="IY97" s="517"/>
      <c r="IZ97" s="517"/>
      <c r="JA97" s="517"/>
      <c r="JB97" s="517"/>
      <c r="JC97" s="517"/>
      <c r="JD97" s="517"/>
      <c r="JE97" s="517"/>
      <c r="JF97" s="517"/>
      <c r="JG97" s="517"/>
      <c r="JH97" s="517"/>
      <c r="JI97" s="517"/>
      <c r="JJ97" s="517"/>
      <c r="JK97" s="517"/>
      <c r="JL97" s="517"/>
      <c r="JM97" s="517"/>
      <c r="JN97" s="517"/>
      <c r="JO97" s="517"/>
      <c r="JP97" s="517"/>
      <c r="JQ97" s="517"/>
      <c r="JR97" s="517"/>
      <c r="JS97" s="517"/>
      <c r="JT97" s="517"/>
      <c r="JU97" s="517"/>
      <c r="JV97" s="517"/>
      <c r="JW97" s="517"/>
      <c r="JX97" s="517"/>
      <c r="JY97" s="517"/>
      <c r="JZ97" s="517"/>
      <c r="KA97" s="517"/>
      <c r="KB97" s="517"/>
      <c r="KC97" s="517"/>
      <c r="KD97" s="517"/>
      <c r="KE97" s="517"/>
      <c r="KF97" s="517"/>
      <c r="KG97" s="517"/>
      <c r="KH97" s="517"/>
      <c r="KI97" s="517"/>
      <c r="KJ97" s="517"/>
      <c r="KK97" s="517"/>
      <c r="KL97" s="517"/>
      <c r="KM97" s="517"/>
      <c r="KN97" s="517"/>
      <c r="KO97" s="517"/>
      <c r="KP97" s="517"/>
      <c r="KQ97" s="517"/>
      <c r="KR97" s="517"/>
      <c r="KS97" s="517"/>
      <c r="KT97" s="517"/>
      <c r="KU97" s="517"/>
      <c r="KV97" s="517"/>
      <c r="KW97" s="517"/>
      <c r="KX97" s="517"/>
      <c r="KY97" s="517"/>
      <c r="KZ97" s="517"/>
      <c r="LA97" s="517"/>
      <c r="LB97" s="517"/>
      <c r="LC97" s="517"/>
      <c r="LD97" s="517"/>
      <c r="LE97" s="517"/>
      <c r="LF97" s="517"/>
      <c r="LG97" s="517"/>
      <c r="LH97" s="517"/>
      <c r="LI97" s="517"/>
      <c r="LJ97" s="517"/>
      <c r="LK97" s="517"/>
      <c r="LL97" s="517"/>
      <c r="LM97" s="517"/>
      <c r="LN97" s="517"/>
      <c r="LO97" s="517"/>
      <c r="LP97" s="517"/>
      <c r="LQ97" s="517"/>
      <c r="LR97" s="517"/>
      <c r="LS97" s="517"/>
      <c r="LT97" s="517"/>
      <c r="LU97" s="517"/>
      <c r="LV97" s="517"/>
      <c r="LW97" s="517"/>
      <c r="LX97" s="517"/>
      <c r="LY97" s="517"/>
      <c r="LZ97" s="517"/>
      <c r="MA97" s="517"/>
      <c r="MB97" s="517"/>
      <c r="MC97" s="517"/>
      <c r="MD97" s="517"/>
      <c r="ME97" s="517"/>
      <c r="MF97" s="517"/>
      <c r="MG97" s="517"/>
      <c r="MH97" s="517"/>
      <c r="MI97" s="517"/>
      <c r="MJ97" s="517"/>
      <c r="MK97" s="517"/>
      <c r="ML97" s="517"/>
      <c r="MM97" s="517"/>
      <c r="MN97" s="517"/>
      <c r="MO97" s="517"/>
      <c r="MP97" s="517"/>
      <c r="MQ97" s="517"/>
      <c r="MR97" s="517"/>
      <c r="MS97" s="517"/>
      <c r="MT97" s="517"/>
      <c r="MU97" s="517"/>
      <c r="MV97" s="517"/>
      <c r="MW97" s="517"/>
      <c r="MX97" s="517"/>
      <c r="MY97" s="517"/>
      <c r="MZ97" s="517"/>
      <c r="NA97" s="517"/>
      <c r="NB97" s="517"/>
      <c r="NC97" s="517"/>
      <c r="ND97" s="517"/>
      <c r="NE97" s="517"/>
      <c r="NF97" s="517"/>
      <c r="NG97" s="517"/>
      <c r="NH97" s="517"/>
      <c r="NI97" s="517"/>
      <c r="NJ97" s="517"/>
      <c r="NK97" s="517"/>
      <c r="NL97" s="517"/>
      <c r="NM97" s="517"/>
      <c r="NN97" s="517"/>
      <c r="NO97" s="517"/>
      <c r="NP97" s="517"/>
      <c r="NQ97" s="517"/>
      <c r="NR97" s="517"/>
      <c r="NS97" s="517"/>
      <c r="NT97" s="517"/>
      <c r="NU97" s="517"/>
      <c r="NV97" s="517"/>
      <c r="NW97" s="517"/>
      <c r="NX97" s="517"/>
      <c r="NY97" s="517"/>
      <c r="NZ97" s="517"/>
      <c r="OA97" s="517"/>
      <c r="OB97" s="517"/>
      <c r="OC97" s="517"/>
      <c r="OD97" s="517"/>
      <c r="OE97" s="517"/>
      <c r="OF97" s="517"/>
      <c r="OG97" s="517"/>
      <c r="OH97" s="517"/>
      <c r="OI97" s="517"/>
      <c r="OJ97" s="517"/>
      <c r="OK97" s="517"/>
      <c r="OL97" s="517"/>
      <c r="OM97" s="517"/>
      <c r="ON97" s="517"/>
      <c r="OO97" s="517"/>
      <c r="OP97" s="517"/>
      <c r="OQ97" s="517"/>
      <c r="OR97" s="517"/>
      <c r="OS97" s="517"/>
      <c r="OT97" s="517"/>
      <c r="OU97" s="517"/>
      <c r="OV97" s="517"/>
      <c r="OW97" s="517"/>
      <c r="OX97" s="517"/>
      <c r="OY97" s="517"/>
      <c r="OZ97" s="517"/>
      <c r="PA97" s="517"/>
      <c r="PB97" s="517"/>
      <c r="PC97" s="517"/>
      <c r="PD97" s="517"/>
      <c r="PE97" s="517"/>
      <c r="PF97" s="517"/>
      <c r="PG97" s="517"/>
      <c r="PH97" s="517"/>
      <c r="PI97" s="517"/>
      <c r="PJ97" s="517"/>
      <c r="PK97" s="517"/>
      <c r="PL97" s="517"/>
      <c r="PM97" s="517"/>
      <c r="PN97" s="517"/>
      <c r="PO97" s="517"/>
      <c r="PP97" s="517"/>
      <c r="PQ97" s="517"/>
      <c r="PR97" s="517"/>
      <c r="PS97" s="517"/>
      <c r="PT97" s="517"/>
      <c r="PU97" s="517"/>
      <c r="PV97" s="517"/>
      <c r="PW97" s="517"/>
      <c r="PX97" s="517"/>
      <c r="PY97" s="517"/>
      <c r="PZ97" s="517"/>
      <c r="QA97" s="517"/>
      <c r="QB97" s="517"/>
      <c r="QC97" s="517"/>
      <c r="QD97" s="517"/>
      <c r="QE97" s="517"/>
      <c r="QF97" s="517"/>
      <c r="QG97" s="517"/>
      <c r="QH97" s="517"/>
      <c r="QI97" s="517"/>
      <c r="QJ97" s="517"/>
      <c r="QK97" s="517"/>
      <c r="QL97" s="517"/>
      <c r="QM97" s="517"/>
      <c r="QN97" s="517"/>
      <c r="QO97" s="517"/>
      <c r="QP97" s="517"/>
      <c r="QQ97" s="517"/>
      <c r="QR97" s="517"/>
      <c r="QS97" s="517"/>
      <c r="QT97" s="517"/>
      <c r="QU97" s="517"/>
      <c r="QV97" s="517"/>
      <c r="QW97" s="517"/>
      <c r="QX97" s="517"/>
      <c r="QY97" s="517"/>
      <c r="QZ97" s="517"/>
      <c r="RA97" s="517"/>
      <c r="RB97" s="517"/>
      <c r="RC97" s="517"/>
      <c r="RD97" s="517"/>
      <c r="RE97" s="517"/>
      <c r="RF97" s="517"/>
      <c r="RG97" s="517"/>
      <c r="RH97" s="517"/>
      <c r="RI97" s="517"/>
      <c r="RJ97" s="517"/>
      <c r="RK97" s="517"/>
      <c r="RL97" s="517"/>
      <c r="RM97" s="517"/>
      <c r="RN97" s="517"/>
      <c r="RO97" s="517"/>
      <c r="RP97" s="517"/>
      <c r="RQ97" s="517"/>
      <c r="RR97" s="517"/>
      <c r="RS97" s="517"/>
      <c r="RT97" s="517"/>
      <c r="RU97" s="517"/>
      <c r="RV97" s="517"/>
      <c r="RW97" s="517"/>
      <c r="RX97" s="517"/>
      <c r="RY97" s="517"/>
      <c r="RZ97" s="517"/>
      <c r="SA97" s="517"/>
      <c r="SB97" s="517"/>
      <c r="SC97" s="517"/>
      <c r="SD97" s="517"/>
      <c r="SE97" s="517"/>
      <c r="SF97" s="517"/>
      <c r="SG97" s="517"/>
      <c r="SH97" s="517"/>
      <c r="SI97" s="517"/>
      <c r="SJ97" s="517"/>
      <c r="SK97" s="517"/>
      <c r="SL97" s="517"/>
      <c r="SM97" s="517"/>
      <c r="SN97" s="517"/>
      <c r="SO97" s="517"/>
      <c r="SP97" s="517"/>
      <c r="SQ97" s="517"/>
      <c r="SR97" s="517"/>
      <c r="SS97" s="517"/>
      <c r="ST97" s="517"/>
      <c r="SU97" s="517"/>
      <c r="SV97" s="517"/>
      <c r="SW97" s="517"/>
      <c r="SX97" s="517"/>
      <c r="SY97" s="517"/>
      <c r="SZ97" s="517"/>
      <c r="TA97" s="517"/>
      <c r="TB97" s="517"/>
      <c r="TC97" s="517"/>
      <c r="TD97" s="517"/>
      <c r="TE97" s="517"/>
      <c r="TF97" s="517"/>
      <c r="TG97" s="517"/>
      <c r="TH97" s="517"/>
      <c r="TI97" s="517"/>
      <c r="TJ97" s="517"/>
      <c r="TK97" s="517"/>
      <c r="TL97" s="517"/>
      <c r="TM97" s="517"/>
      <c r="TN97" s="517"/>
      <c r="TO97" s="517"/>
      <c r="TP97" s="517"/>
      <c r="TQ97" s="517"/>
      <c r="TR97" s="517"/>
      <c r="TS97" s="517"/>
      <c r="TT97" s="517"/>
      <c r="TU97" s="517"/>
      <c r="TV97" s="517"/>
      <c r="TW97" s="517"/>
      <c r="TX97" s="517"/>
      <c r="TY97" s="517"/>
      <c r="TZ97" s="517"/>
      <c r="UA97" s="517"/>
      <c r="UB97" s="517"/>
      <c r="UC97" s="517"/>
      <c r="UD97" s="517"/>
      <c r="UE97" s="517"/>
      <c r="UF97" s="517"/>
      <c r="UG97" s="517"/>
      <c r="UH97" s="517"/>
      <c r="UI97" s="517"/>
      <c r="UJ97" s="517"/>
      <c r="UK97" s="517"/>
      <c r="UL97" s="517"/>
      <c r="UM97" s="517"/>
      <c r="UN97" s="517"/>
      <c r="UO97" s="517"/>
      <c r="UP97" s="517"/>
      <c r="UQ97" s="517"/>
      <c r="UR97" s="517"/>
      <c r="US97" s="517"/>
      <c r="UT97" s="517"/>
      <c r="UU97" s="517"/>
      <c r="UV97" s="517"/>
      <c r="UW97" s="517"/>
      <c r="UX97" s="517"/>
      <c r="UY97" s="517"/>
      <c r="UZ97" s="517"/>
      <c r="VA97" s="517"/>
      <c r="VB97" s="517"/>
      <c r="VC97" s="517"/>
      <c r="VD97" s="517"/>
      <c r="VE97" s="517"/>
      <c r="VF97" s="517"/>
      <c r="VG97" s="517"/>
      <c r="VH97" s="517"/>
      <c r="VI97" s="517"/>
      <c r="VJ97" s="517"/>
      <c r="VK97" s="517"/>
      <c r="VL97" s="517"/>
      <c r="VM97" s="517"/>
      <c r="VN97" s="517"/>
      <c r="VO97" s="517"/>
      <c r="VP97" s="517"/>
      <c r="VQ97" s="517"/>
      <c r="VR97" s="517"/>
      <c r="VS97" s="517"/>
      <c r="VT97" s="517"/>
      <c r="VU97" s="517"/>
      <c r="VV97" s="517"/>
      <c r="VW97" s="517"/>
      <c r="VX97" s="517"/>
      <c r="VY97" s="517"/>
      <c r="VZ97" s="517"/>
      <c r="WA97" s="517"/>
      <c r="WB97" s="517"/>
      <c r="WC97" s="517"/>
      <c r="WD97" s="517"/>
      <c r="WE97" s="517"/>
      <c r="WF97" s="517"/>
      <c r="WG97" s="517"/>
      <c r="WH97" s="517"/>
      <c r="WI97" s="517"/>
      <c r="WJ97" s="517"/>
      <c r="WK97" s="517"/>
      <c r="WL97" s="517"/>
      <c r="WM97" s="517"/>
      <c r="WN97" s="517"/>
      <c r="WO97" s="517"/>
      <c r="WP97" s="517"/>
      <c r="WQ97" s="517"/>
      <c r="WR97" s="517"/>
      <c r="WS97" s="517"/>
      <c r="WT97" s="517"/>
      <c r="WU97" s="517"/>
      <c r="WV97" s="517"/>
      <c r="WW97" s="517"/>
      <c r="WX97" s="517"/>
      <c r="WY97" s="517"/>
      <c r="WZ97" s="517"/>
      <c r="XA97" s="517"/>
      <c r="XB97" s="517"/>
      <c r="XC97" s="517"/>
      <c r="XD97" s="517"/>
      <c r="XE97" s="517"/>
      <c r="XF97" s="517"/>
      <c r="XG97" s="517"/>
      <c r="XH97" s="517"/>
      <c r="XI97" s="517"/>
      <c r="XJ97" s="517"/>
      <c r="XK97" s="517"/>
      <c r="XL97" s="517"/>
      <c r="XM97" s="517"/>
      <c r="XN97" s="517"/>
      <c r="XO97" s="517"/>
      <c r="XP97" s="517"/>
      <c r="XQ97" s="517"/>
      <c r="XR97" s="517"/>
      <c r="XS97" s="517"/>
      <c r="XT97" s="517"/>
      <c r="XU97" s="517"/>
      <c r="XV97" s="517"/>
      <c r="XW97" s="517"/>
      <c r="XX97" s="517"/>
      <c r="XY97" s="517"/>
      <c r="XZ97" s="517"/>
      <c r="YA97" s="517"/>
      <c r="YB97" s="517"/>
      <c r="YC97" s="517"/>
      <c r="YD97" s="517"/>
      <c r="YE97" s="517"/>
      <c r="YF97" s="517"/>
      <c r="YG97" s="517"/>
      <c r="YH97" s="517"/>
      <c r="YI97" s="517"/>
      <c r="YJ97" s="517"/>
      <c r="YK97" s="517"/>
      <c r="YL97" s="517"/>
      <c r="YM97" s="517"/>
      <c r="YN97" s="517"/>
      <c r="YO97" s="517"/>
      <c r="YP97" s="517"/>
      <c r="YQ97" s="517"/>
      <c r="YR97" s="517"/>
      <c r="YS97" s="517"/>
      <c r="YT97" s="517"/>
      <c r="YU97" s="517"/>
      <c r="YV97" s="517"/>
      <c r="YW97" s="517"/>
      <c r="YX97" s="517"/>
      <c r="YY97" s="517"/>
      <c r="YZ97" s="517"/>
      <c r="ZA97" s="517"/>
      <c r="ZB97" s="517"/>
      <c r="ZC97" s="517"/>
      <c r="ZD97" s="517"/>
      <c r="ZE97" s="517"/>
      <c r="ZF97" s="517"/>
      <c r="ZG97" s="517"/>
      <c r="ZH97" s="517"/>
      <c r="ZI97" s="517"/>
      <c r="ZJ97" s="517"/>
      <c r="ZK97" s="517"/>
      <c r="ZL97" s="517"/>
      <c r="ZM97" s="517"/>
      <c r="ZN97" s="517"/>
      <c r="ZO97" s="517"/>
      <c r="ZP97" s="517"/>
      <c r="ZQ97" s="517"/>
      <c r="ZR97" s="517"/>
      <c r="ZS97" s="517"/>
      <c r="ZT97" s="517"/>
      <c r="ZU97" s="517"/>
      <c r="ZV97" s="517"/>
      <c r="ZW97" s="517"/>
      <c r="ZX97" s="517"/>
      <c r="ZY97" s="517"/>
      <c r="ZZ97" s="517"/>
      <c r="AAA97" s="517"/>
      <c r="AAB97" s="517"/>
      <c r="AAC97" s="517"/>
      <c r="AAD97" s="517"/>
      <c r="AAE97" s="517"/>
      <c r="AAF97" s="517"/>
      <c r="AAG97" s="517"/>
      <c r="AAH97" s="517"/>
      <c r="AAI97" s="517"/>
      <c r="AAJ97" s="517"/>
      <c r="AAK97" s="517"/>
      <c r="AAL97" s="517"/>
      <c r="AAM97" s="517"/>
      <c r="AAN97" s="517"/>
      <c r="AAO97" s="517"/>
      <c r="AAP97" s="517"/>
      <c r="AAQ97" s="517"/>
      <c r="AAR97" s="517"/>
      <c r="AAS97" s="517"/>
      <c r="AAT97" s="517"/>
      <c r="AAU97" s="517"/>
      <c r="AAV97" s="517"/>
      <c r="AAW97" s="517"/>
      <c r="AAX97" s="517"/>
      <c r="AAY97" s="517"/>
      <c r="AAZ97" s="517"/>
      <c r="ABA97" s="517"/>
      <c r="ABB97" s="517"/>
      <c r="ABC97" s="517"/>
      <c r="ABD97" s="517"/>
      <c r="ABE97" s="517"/>
      <c r="ABF97" s="517"/>
      <c r="ABG97" s="517"/>
      <c r="ABH97" s="517"/>
      <c r="ABI97" s="517"/>
      <c r="ABJ97" s="517"/>
      <c r="ABK97" s="517"/>
      <c r="ABL97" s="517"/>
      <c r="ABM97" s="517"/>
      <c r="ABN97" s="517"/>
      <c r="ABO97" s="517"/>
      <c r="ABP97" s="517"/>
      <c r="ABQ97" s="517"/>
      <c r="ABR97" s="517"/>
      <c r="ABS97" s="517"/>
      <c r="ABT97" s="517"/>
      <c r="ABU97" s="517"/>
      <c r="ABV97" s="517"/>
      <c r="ABW97" s="517"/>
      <c r="ABX97" s="517"/>
      <c r="ABY97" s="517"/>
      <c r="ABZ97" s="517"/>
      <c r="ACA97" s="517"/>
      <c r="ACB97" s="517"/>
      <c r="ACC97" s="517"/>
      <c r="ACD97" s="517"/>
      <c r="ACE97" s="517"/>
      <c r="ACF97" s="517"/>
      <c r="ACG97" s="517"/>
      <c r="ACH97" s="517"/>
      <c r="ACI97" s="517"/>
      <c r="ACJ97" s="517"/>
      <c r="ACK97" s="517"/>
      <c r="ACL97" s="517"/>
      <c r="ACM97" s="517"/>
      <c r="ACN97" s="517"/>
      <c r="ACO97" s="517"/>
      <c r="ACP97" s="517"/>
      <c r="ACQ97" s="517"/>
      <c r="ACR97" s="517"/>
      <c r="ACS97" s="517"/>
      <c r="ACT97" s="517"/>
      <c r="ACU97" s="517"/>
      <c r="ACV97" s="517"/>
      <c r="ACW97" s="517"/>
      <c r="ACX97" s="517"/>
      <c r="ACY97" s="517"/>
      <c r="ACZ97" s="517"/>
      <c r="ADA97" s="517"/>
      <c r="ADB97" s="517"/>
      <c r="ADC97" s="517"/>
      <c r="ADD97" s="517"/>
      <c r="ADE97" s="517"/>
      <c r="ADF97" s="517"/>
      <c r="ADG97" s="517"/>
      <c r="ADH97" s="517"/>
      <c r="ADI97" s="517"/>
      <c r="ADJ97" s="517"/>
      <c r="ADK97" s="517"/>
      <c r="ADL97" s="517"/>
      <c r="ADM97" s="517"/>
      <c r="ADN97" s="517"/>
      <c r="ADO97" s="517"/>
      <c r="ADP97" s="517"/>
      <c r="ADQ97" s="517"/>
      <c r="ADR97" s="517"/>
      <c r="ADS97" s="517"/>
      <c r="ADT97" s="517"/>
      <c r="ADU97" s="517"/>
      <c r="ADV97" s="517"/>
      <c r="ADW97" s="517"/>
      <c r="ADX97" s="517"/>
      <c r="ADY97" s="517"/>
      <c r="ADZ97" s="517"/>
      <c r="AEA97" s="517"/>
      <c r="AEB97" s="517"/>
      <c r="AEC97" s="517"/>
      <c r="AED97" s="517"/>
      <c r="AEE97" s="517"/>
      <c r="AEF97" s="517"/>
      <c r="AEG97" s="517"/>
      <c r="AEH97" s="517"/>
      <c r="AEI97" s="517"/>
      <c r="AEJ97" s="517"/>
      <c r="AEK97" s="517"/>
      <c r="AEL97" s="517"/>
      <c r="AEM97" s="517"/>
      <c r="AEN97" s="517"/>
      <c r="AEO97" s="517"/>
      <c r="AEP97" s="517"/>
      <c r="AEQ97" s="517"/>
      <c r="AER97" s="517"/>
      <c r="AES97" s="517"/>
      <c r="AET97" s="517"/>
      <c r="AEU97" s="517"/>
      <c r="AEV97" s="517"/>
      <c r="AEW97" s="517"/>
      <c r="AEX97" s="517"/>
      <c r="AEY97" s="517"/>
      <c r="AEZ97" s="517"/>
      <c r="AFA97" s="517"/>
      <c r="AFB97" s="517"/>
      <c r="AFC97" s="517"/>
      <c r="AFD97" s="517"/>
      <c r="AFE97" s="517"/>
      <c r="AFF97" s="517"/>
      <c r="AFG97" s="517"/>
      <c r="AFH97" s="517"/>
      <c r="AFI97" s="517"/>
      <c r="AFJ97" s="517"/>
      <c r="AFK97" s="517"/>
      <c r="AFL97" s="517"/>
      <c r="AFM97" s="517"/>
      <c r="AFN97" s="517"/>
      <c r="AFO97" s="517"/>
      <c r="AFP97" s="517"/>
      <c r="AFQ97" s="517"/>
      <c r="AFR97" s="517"/>
      <c r="AFS97" s="517"/>
      <c r="AFT97" s="517"/>
      <c r="AFU97" s="517"/>
      <c r="AFV97" s="517"/>
      <c r="AFW97" s="517"/>
      <c r="AFX97" s="517"/>
      <c r="AFY97" s="517"/>
      <c r="AFZ97" s="517"/>
      <c r="AGA97" s="517"/>
      <c r="AGB97" s="517"/>
      <c r="AGC97" s="517"/>
      <c r="AGD97" s="517"/>
      <c r="AGE97" s="517"/>
      <c r="AGF97" s="517"/>
      <c r="AGG97" s="517"/>
      <c r="AGH97" s="517"/>
      <c r="AGI97" s="517"/>
      <c r="AGJ97" s="517"/>
      <c r="AGK97" s="517"/>
      <c r="AGL97" s="517"/>
      <c r="AGM97" s="517"/>
      <c r="AGN97" s="517"/>
      <c r="AGO97" s="517"/>
      <c r="AGP97" s="517"/>
      <c r="AGQ97" s="517"/>
      <c r="AGR97" s="517"/>
      <c r="AGS97" s="517"/>
      <c r="AGT97" s="517"/>
      <c r="AGU97" s="517"/>
      <c r="AGV97" s="517"/>
      <c r="AGW97" s="517"/>
      <c r="AGX97" s="517"/>
      <c r="AGY97" s="517"/>
      <c r="AGZ97" s="517"/>
      <c r="AHA97" s="517"/>
      <c r="AHB97" s="517"/>
      <c r="AHC97" s="517"/>
      <c r="AHD97" s="517"/>
      <c r="AHE97" s="517"/>
      <c r="AHF97" s="517"/>
      <c r="AHG97" s="517"/>
      <c r="AHH97" s="517"/>
    </row>
    <row r="98" spans="1:892" s="501" customFormat="1" ht="31" hidden="1">
      <c r="A98" s="519"/>
      <c r="B98" s="494"/>
      <c r="C98" s="549"/>
      <c r="D98" s="729"/>
      <c r="E98" s="729"/>
      <c r="F98" s="729"/>
      <c r="G98" s="729"/>
      <c r="H98" s="729"/>
      <c r="I98" s="729"/>
      <c r="J98" s="729"/>
      <c r="K98" s="729"/>
      <c r="L98" s="729"/>
      <c r="M98" s="729"/>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500"/>
      <c r="IY98" s="500"/>
      <c r="IZ98" s="500"/>
      <c r="JA98" s="500"/>
      <c r="JB98" s="500"/>
      <c r="JC98" s="500"/>
      <c r="JD98" s="500"/>
      <c r="JE98" s="500"/>
      <c r="JF98" s="500"/>
      <c r="JG98" s="500"/>
      <c r="JH98" s="500"/>
      <c r="JI98" s="500"/>
      <c r="JJ98" s="500"/>
      <c r="JK98" s="500"/>
      <c r="JL98" s="500"/>
      <c r="JM98" s="500"/>
      <c r="JN98" s="500"/>
      <c r="JO98" s="500"/>
      <c r="JP98" s="500"/>
      <c r="JQ98" s="500"/>
      <c r="JR98" s="500"/>
      <c r="JS98" s="500"/>
      <c r="JT98" s="500"/>
      <c r="JU98" s="500"/>
      <c r="JV98" s="500"/>
      <c r="JW98" s="500"/>
      <c r="JX98" s="500"/>
      <c r="JY98" s="500"/>
      <c r="JZ98" s="500"/>
      <c r="KA98" s="500"/>
      <c r="KB98" s="500"/>
      <c r="KC98" s="500"/>
      <c r="KD98" s="500"/>
      <c r="KE98" s="500"/>
      <c r="KF98" s="500"/>
      <c r="KG98" s="500"/>
      <c r="KH98" s="500"/>
      <c r="KI98" s="500"/>
      <c r="KJ98" s="500"/>
      <c r="KK98" s="500"/>
      <c r="KL98" s="500"/>
      <c r="KM98" s="500"/>
      <c r="KN98" s="500"/>
      <c r="KO98" s="500"/>
      <c r="KP98" s="500"/>
      <c r="KQ98" s="500"/>
      <c r="KR98" s="500"/>
      <c r="KS98" s="500"/>
      <c r="KT98" s="500"/>
      <c r="KU98" s="500"/>
      <c r="KV98" s="500"/>
      <c r="KW98" s="500"/>
      <c r="KX98" s="500"/>
      <c r="KY98" s="500"/>
      <c r="KZ98" s="500"/>
      <c r="LA98" s="500"/>
      <c r="LB98" s="500"/>
      <c r="LC98" s="500"/>
      <c r="LD98" s="500"/>
      <c r="LE98" s="500"/>
      <c r="LF98" s="500"/>
      <c r="LG98" s="500"/>
      <c r="LH98" s="500"/>
      <c r="LI98" s="500"/>
      <c r="LJ98" s="500"/>
      <c r="LK98" s="500"/>
      <c r="LL98" s="500"/>
      <c r="LM98" s="500"/>
      <c r="LN98" s="500"/>
      <c r="LO98" s="500"/>
      <c r="LP98" s="500"/>
      <c r="LQ98" s="500"/>
      <c r="LR98" s="500"/>
      <c r="LS98" s="500"/>
      <c r="LT98" s="500"/>
      <c r="LU98" s="500"/>
      <c r="LV98" s="500"/>
      <c r="LW98" s="500"/>
      <c r="LX98" s="500"/>
      <c r="LY98" s="500"/>
      <c r="LZ98" s="500"/>
      <c r="MA98" s="500"/>
      <c r="MB98" s="500"/>
      <c r="MC98" s="500"/>
      <c r="MD98" s="500"/>
      <c r="ME98" s="500"/>
      <c r="MF98" s="500"/>
      <c r="MG98" s="500"/>
      <c r="MH98" s="500"/>
      <c r="MI98" s="500"/>
      <c r="MJ98" s="500"/>
      <c r="MK98" s="500"/>
      <c r="ML98" s="500"/>
      <c r="MM98" s="500"/>
      <c r="MN98" s="500"/>
      <c r="MO98" s="500"/>
      <c r="MP98" s="500"/>
      <c r="MQ98" s="500"/>
      <c r="MR98" s="500"/>
      <c r="MS98" s="500"/>
      <c r="MT98" s="500"/>
      <c r="MU98" s="500"/>
      <c r="MV98" s="500"/>
      <c r="MW98" s="500"/>
      <c r="MX98" s="500"/>
      <c r="MY98" s="500"/>
      <c r="MZ98" s="500"/>
      <c r="NA98" s="500"/>
      <c r="NB98" s="500"/>
      <c r="NC98" s="500"/>
      <c r="ND98" s="500"/>
      <c r="NE98" s="500"/>
      <c r="NF98" s="500"/>
      <c r="NG98" s="500"/>
      <c r="NH98" s="500"/>
      <c r="NI98" s="500"/>
      <c r="NJ98" s="500"/>
      <c r="NK98" s="500"/>
      <c r="NL98" s="500"/>
      <c r="NM98" s="500"/>
      <c r="NN98" s="500"/>
      <c r="NO98" s="500"/>
      <c r="NP98" s="500"/>
      <c r="NQ98" s="500"/>
      <c r="NR98" s="500"/>
      <c r="NS98" s="500"/>
      <c r="NT98" s="500"/>
      <c r="NU98" s="500"/>
      <c r="NV98" s="500"/>
      <c r="NW98" s="500"/>
      <c r="NX98" s="500"/>
      <c r="NY98" s="500"/>
      <c r="NZ98" s="500"/>
      <c r="OA98" s="500"/>
      <c r="OB98" s="500"/>
      <c r="OC98" s="500"/>
      <c r="OD98" s="500"/>
      <c r="OE98" s="500"/>
      <c r="OF98" s="500"/>
      <c r="OG98" s="500"/>
      <c r="OH98" s="500"/>
      <c r="OI98" s="500"/>
      <c r="OJ98" s="500"/>
      <c r="OK98" s="500"/>
      <c r="OL98" s="500"/>
      <c r="OM98" s="500"/>
      <c r="ON98" s="500"/>
      <c r="OO98" s="500"/>
      <c r="OP98" s="500"/>
      <c r="OQ98" s="500"/>
      <c r="OR98" s="500"/>
      <c r="OS98" s="500"/>
      <c r="OT98" s="500"/>
      <c r="OU98" s="500"/>
      <c r="OV98" s="500"/>
      <c r="OW98" s="500"/>
      <c r="OX98" s="500"/>
      <c r="OY98" s="500"/>
      <c r="OZ98" s="500"/>
      <c r="PA98" s="500"/>
      <c r="PB98" s="500"/>
      <c r="PC98" s="500"/>
      <c r="PD98" s="500"/>
      <c r="PE98" s="500"/>
      <c r="PF98" s="500"/>
      <c r="PG98" s="500"/>
      <c r="PH98" s="500"/>
      <c r="PI98" s="500"/>
      <c r="PJ98" s="500"/>
      <c r="PK98" s="500"/>
      <c r="PL98" s="500"/>
      <c r="PM98" s="500"/>
      <c r="PN98" s="500"/>
      <c r="PO98" s="500"/>
      <c r="PP98" s="500"/>
      <c r="PQ98" s="500"/>
      <c r="PR98" s="500"/>
      <c r="PS98" s="500"/>
      <c r="PT98" s="500"/>
      <c r="PU98" s="500"/>
      <c r="PV98" s="500"/>
      <c r="PW98" s="500"/>
      <c r="PX98" s="500"/>
      <c r="PY98" s="500"/>
      <c r="PZ98" s="500"/>
      <c r="QA98" s="500"/>
      <c r="QB98" s="500"/>
      <c r="QC98" s="500"/>
      <c r="QD98" s="500"/>
      <c r="QE98" s="500"/>
      <c r="QF98" s="500"/>
      <c r="QG98" s="500"/>
      <c r="QH98" s="500"/>
      <c r="QI98" s="500"/>
      <c r="QJ98" s="500"/>
      <c r="QK98" s="500"/>
      <c r="QL98" s="500"/>
      <c r="QM98" s="500"/>
      <c r="QN98" s="500"/>
      <c r="QO98" s="500"/>
      <c r="QP98" s="500"/>
      <c r="QQ98" s="500"/>
      <c r="QR98" s="500"/>
      <c r="QS98" s="500"/>
      <c r="QT98" s="500"/>
      <c r="QU98" s="500"/>
      <c r="QV98" s="500"/>
      <c r="QW98" s="500"/>
      <c r="QX98" s="500"/>
      <c r="QY98" s="500"/>
      <c r="QZ98" s="500"/>
      <c r="RA98" s="500"/>
      <c r="RB98" s="500"/>
      <c r="RC98" s="500"/>
      <c r="RD98" s="500"/>
      <c r="RE98" s="500"/>
      <c r="RF98" s="500"/>
      <c r="RG98" s="500"/>
      <c r="RH98" s="500"/>
      <c r="RI98" s="500"/>
      <c r="RJ98" s="500"/>
      <c r="RK98" s="500"/>
      <c r="RL98" s="500"/>
      <c r="RM98" s="500"/>
      <c r="RN98" s="500"/>
      <c r="RO98" s="500"/>
      <c r="RP98" s="500"/>
      <c r="RQ98" s="500"/>
      <c r="RR98" s="500"/>
      <c r="RS98" s="500"/>
      <c r="RT98" s="500"/>
      <c r="RU98" s="500"/>
      <c r="RV98" s="500"/>
      <c r="RW98" s="500"/>
      <c r="RX98" s="500"/>
      <c r="RY98" s="500"/>
      <c r="RZ98" s="500"/>
      <c r="SA98" s="500"/>
      <c r="SB98" s="500"/>
      <c r="SC98" s="500"/>
      <c r="SD98" s="500"/>
      <c r="SE98" s="500"/>
      <c r="SF98" s="500"/>
      <c r="SG98" s="500"/>
      <c r="SH98" s="500"/>
      <c r="SI98" s="500"/>
      <c r="SJ98" s="500"/>
      <c r="SK98" s="500"/>
      <c r="SL98" s="500"/>
      <c r="SM98" s="500"/>
      <c r="SN98" s="500"/>
      <c r="SO98" s="500"/>
      <c r="SP98" s="500"/>
      <c r="SQ98" s="500"/>
      <c r="SR98" s="500"/>
      <c r="SS98" s="500"/>
      <c r="ST98" s="500"/>
      <c r="SU98" s="500"/>
      <c r="SV98" s="500"/>
      <c r="SW98" s="500"/>
      <c r="SX98" s="500"/>
      <c r="SY98" s="500"/>
      <c r="SZ98" s="500"/>
      <c r="TA98" s="500"/>
      <c r="TB98" s="500"/>
      <c r="TC98" s="500"/>
      <c r="TD98" s="500"/>
      <c r="TE98" s="500"/>
      <c r="TF98" s="500"/>
      <c r="TG98" s="500"/>
      <c r="TH98" s="500"/>
      <c r="TI98" s="500"/>
      <c r="TJ98" s="500"/>
      <c r="TK98" s="500"/>
      <c r="TL98" s="500"/>
      <c r="TM98" s="500"/>
      <c r="TN98" s="500"/>
      <c r="TO98" s="500"/>
      <c r="TP98" s="500"/>
      <c r="TQ98" s="500"/>
      <c r="TR98" s="500"/>
      <c r="TS98" s="500"/>
      <c r="TT98" s="500"/>
      <c r="TU98" s="500"/>
      <c r="TV98" s="500"/>
      <c r="TW98" s="500"/>
      <c r="TX98" s="500"/>
      <c r="TY98" s="500"/>
      <c r="TZ98" s="500"/>
      <c r="UA98" s="500"/>
      <c r="UB98" s="500"/>
      <c r="UC98" s="500"/>
      <c r="UD98" s="500"/>
      <c r="UE98" s="500"/>
      <c r="UF98" s="500"/>
      <c r="UG98" s="500"/>
      <c r="UH98" s="500"/>
      <c r="UI98" s="500"/>
      <c r="UJ98" s="500"/>
      <c r="UK98" s="500"/>
      <c r="UL98" s="500"/>
      <c r="UM98" s="500"/>
      <c r="UN98" s="500"/>
      <c r="UO98" s="500"/>
      <c r="UP98" s="500"/>
      <c r="UQ98" s="500"/>
      <c r="UR98" s="500"/>
      <c r="US98" s="500"/>
      <c r="UT98" s="500"/>
      <c r="UU98" s="500"/>
      <c r="UV98" s="500"/>
      <c r="UW98" s="500"/>
      <c r="UX98" s="500"/>
      <c r="UY98" s="500"/>
      <c r="UZ98" s="500"/>
      <c r="VA98" s="500"/>
      <c r="VB98" s="500"/>
      <c r="VC98" s="500"/>
      <c r="VD98" s="500"/>
      <c r="VE98" s="500"/>
      <c r="VF98" s="500"/>
      <c r="VG98" s="500"/>
      <c r="VH98" s="500"/>
      <c r="VI98" s="500"/>
      <c r="VJ98" s="500"/>
      <c r="VK98" s="500"/>
      <c r="VL98" s="500"/>
      <c r="VM98" s="500"/>
      <c r="VN98" s="500"/>
      <c r="VO98" s="500"/>
      <c r="VP98" s="500"/>
      <c r="VQ98" s="500"/>
      <c r="VR98" s="500"/>
      <c r="VS98" s="500"/>
      <c r="VT98" s="500"/>
      <c r="VU98" s="500"/>
      <c r="VV98" s="500"/>
      <c r="VW98" s="500"/>
      <c r="VX98" s="500"/>
      <c r="VY98" s="500"/>
      <c r="VZ98" s="500"/>
      <c r="WA98" s="500"/>
      <c r="WB98" s="500"/>
      <c r="WC98" s="500"/>
      <c r="WD98" s="500"/>
      <c r="WE98" s="500"/>
      <c r="WF98" s="500"/>
      <c r="WG98" s="500"/>
      <c r="WH98" s="500"/>
      <c r="WI98" s="500"/>
      <c r="WJ98" s="500"/>
      <c r="WK98" s="500"/>
      <c r="WL98" s="500"/>
      <c r="WM98" s="500"/>
      <c r="WN98" s="500"/>
      <c r="WO98" s="500"/>
      <c r="WP98" s="500"/>
      <c r="WQ98" s="500"/>
      <c r="WR98" s="500"/>
      <c r="WS98" s="500"/>
      <c r="WT98" s="500"/>
      <c r="WU98" s="500"/>
      <c r="WV98" s="500"/>
      <c r="WW98" s="500"/>
      <c r="WX98" s="500"/>
      <c r="WY98" s="500"/>
      <c r="WZ98" s="500"/>
      <c r="XA98" s="500"/>
      <c r="XB98" s="500"/>
      <c r="XC98" s="500"/>
      <c r="XD98" s="500"/>
      <c r="XE98" s="500"/>
      <c r="XF98" s="500"/>
      <c r="XG98" s="500"/>
      <c r="XH98" s="500"/>
      <c r="XI98" s="500"/>
      <c r="XJ98" s="500"/>
      <c r="XK98" s="500"/>
      <c r="XL98" s="500"/>
      <c r="XM98" s="500"/>
      <c r="XN98" s="500"/>
      <c r="XO98" s="500"/>
      <c r="XP98" s="500"/>
      <c r="XQ98" s="500"/>
      <c r="XR98" s="500"/>
      <c r="XS98" s="500"/>
      <c r="XT98" s="500"/>
      <c r="XU98" s="500"/>
      <c r="XV98" s="500"/>
      <c r="XW98" s="500"/>
      <c r="XX98" s="500"/>
      <c r="XY98" s="500"/>
      <c r="XZ98" s="500"/>
      <c r="YA98" s="500"/>
      <c r="YB98" s="500"/>
      <c r="YC98" s="500"/>
      <c r="YD98" s="500"/>
      <c r="YE98" s="500"/>
      <c r="YF98" s="500"/>
      <c r="YG98" s="500"/>
      <c r="YH98" s="500"/>
      <c r="YI98" s="500"/>
      <c r="YJ98" s="500"/>
      <c r="YK98" s="500"/>
      <c r="YL98" s="500"/>
      <c r="YM98" s="500"/>
      <c r="YN98" s="500"/>
      <c r="YO98" s="500"/>
      <c r="YP98" s="500"/>
      <c r="YQ98" s="500"/>
      <c r="YR98" s="500"/>
      <c r="YS98" s="500"/>
      <c r="YT98" s="500"/>
      <c r="YU98" s="500"/>
      <c r="YV98" s="500"/>
      <c r="YW98" s="500"/>
      <c r="YX98" s="500"/>
      <c r="YY98" s="500"/>
      <c r="YZ98" s="500"/>
      <c r="ZA98" s="500"/>
      <c r="ZB98" s="500"/>
      <c r="ZC98" s="500"/>
      <c r="ZD98" s="500"/>
      <c r="ZE98" s="500"/>
      <c r="ZF98" s="500"/>
      <c r="ZG98" s="500"/>
      <c r="ZH98" s="500"/>
      <c r="ZI98" s="500"/>
      <c r="ZJ98" s="500"/>
      <c r="ZK98" s="500"/>
      <c r="ZL98" s="500"/>
      <c r="ZM98" s="500"/>
      <c r="ZN98" s="500"/>
      <c r="ZO98" s="500"/>
      <c r="ZP98" s="500"/>
      <c r="ZQ98" s="500"/>
      <c r="ZR98" s="500"/>
      <c r="ZS98" s="500"/>
      <c r="ZT98" s="500"/>
      <c r="ZU98" s="500"/>
      <c r="ZV98" s="500"/>
      <c r="ZW98" s="500"/>
      <c r="ZX98" s="500"/>
      <c r="ZY98" s="500"/>
      <c r="ZZ98" s="500"/>
      <c r="AAA98" s="500"/>
      <c r="AAB98" s="500"/>
      <c r="AAC98" s="500"/>
      <c r="AAD98" s="500"/>
      <c r="AAE98" s="500"/>
      <c r="AAF98" s="500"/>
      <c r="AAG98" s="500"/>
      <c r="AAH98" s="500"/>
      <c r="AAI98" s="500"/>
      <c r="AAJ98" s="500"/>
      <c r="AAK98" s="500"/>
      <c r="AAL98" s="500"/>
      <c r="AAM98" s="500"/>
      <c r="AAN98" s="500"/>
      <c r="AAO98" s="500"/>
      <c r="AAP98" s="500"/>
      <c r="AAQ98" s="500"/>
      <c r="AAR98" s="500"/>
      <c r="AAS98" s="500"/>
      <c r="AAT98" s="500"/>
      <c r="AAU98" s="500"/>
      <c r="AAV98" s="500"/>
      <c r="AAW98" s="500"/>
      <c r="AAX98" s="500"/>
      <c r="AAY98" s="500"/>
      <c r="AAZ98" s="500"/>
      <c r="ABA98" s="500"/>
      <c r="ABB98" s="500"/>
      <c r="ABC98" s="500"/>
      <c r="ABD98" s="500"/>
      <c r="ABE98" s="500"/>
      <c r="ABF98" s="500"/>
      <c r="ABG98" s="500"/>
      <c r="ABH98" s="500"/>
      <c r="ABI98" s="500"/>
      <c r="ABJ98" s="500"/>
      <c r="ABK98" s="500"/>
      <c r="ABL98" s="500"/>
      <c r="ABM98" s="500"/>
      <c r="ABN98" s="500"/>
      <c r="ABO98" s="500"/>
      <c r="ABP98" s="500"/>
      <c r="ABQ98" s="500"/>
      <c r="ABR98" s="500"/>
      <c r="ABS98" s="500"/>
      <c r="ABT98" s="500"/>
      <c r="ABU98" s="500"/>
      <c r="ABV98" s="500"/>
      <c r="ABW98" s="500"/>
      <c r="ABX98" s="500"/>
      <c r="ABY98" s="500"/>
      <c r="ABZ98" s="500"/>
      <c r="ACA98" s="500"/>
      <c r="ACB98" s="500"/>
      <c r="ACC98" s="500"/>
      <c r="ACD98" s="500"/>
      <c r="ACE98" s="500"/>
      <c r="ACF98" s="500"/>
      <c r="ACG98" s="500"/>
      <c r="ACH98" s="500"/>
      <c r="ACI98" s="500"/>
      <c r="ACJ98" s="500"/>
      <c r="ACK98" s="500"/>
      <c r="ACL98" s="500"/>
      <c r="ACM98" s="500"/>
      <c r="ACN98" s="500"/>
      <c r="ACO98" s="500"/>
      <c r="ACP98" s="500"/>
      <c r="ACQ98" s="500"/>
      <c r="ACR98" s="500"/>
      <c r="ACS98" s="500"/>
      <c r="ACT98" s="500"/>
      <c r="ACU98" s="500"/>
      <c r="ACV98" s="500"/>
      <c r="ACW98" s="500"/>
      <c r="ACX98" s="500"/>
      <c r="ACY98" s="500"/>
      <c r="ACZ98" s="500"/>
      <c r="ADA98" s="500"/>
      <c r="ADB98" s="500"/>
      <c r="ADC98" s="500"/>
      <c r="ADD98" s="500"/>
      <c r="ADE98" s="500"/>
      <c r="ADF98" s="500"/>
      <c r="ADG98" s="500"/>
      <c r="ADH98" s="500"/>
      <c r="ADI98" s="500"/>
      <c r="ADJ98" s="500"/>
      <c r="ADK98" s="500"/>
      <c r="ADL98" s="500"/>
      <c r="ADM98" s="500"/>
      <c r="ADN98" s="500"/>
      <c r="ADO98" s="500"/>
      <c r="ADP98" s="500"/>
      <c r="ADQ98" s="500"/>
      <c r="ADR98" s="500"/>
      <c r="ADS98" s="500"/>
      <c r="ADT98" s="500"/>
      <c r="ADU98" s="500"/>
      <c r="ADV98" s="500"/>
      <c r="ADW98" s="500"/>
      <c r="ADX98" s="500"/>
      <c r="ADY98" s="500"/>
      <c r="ADZ98" s="500"/>
      <c r="AEA98" s="500"/>
      <c r="AEB98" s="500"/>
      <c r="AEC98" s="500"/>
      <c r="AED98" s="500"/>
      <c r="AEE98" s="500"/>
      <c r="AEF98" s="500"/>
      <c r="AEG98" s="500"/>
      <c r="AEH98" s="500"/>
      <c r="AEI98" s="500"/>
      <c r="AEJ98" s="500"/>
      <c r="AEK98" s="500"/>
      <c r="AEL98" s="500"/>
      <c r="AEM98" s="500"/>
      <c r="AEN98" s="500"/>
      <c r="AEO98" s="500"/>
      <c r="AEP98" s="500"/>
      <c r="AEQ98" s="500"/>
      <c r="AER98" s="500"/>
      <c r="AES98" s="500"/>
      <c r="AET98" s="500"/>
      <c r="AEU98" s="500"/>
      <c r="AEV98" s="500"/>
      <c r="AEW98" s="500"/>
      <c r="AEX98" s="500"/>
      <c r="AEY98" s="500"/>
      <c r="AEZ98" s="500"/>
      <c r="AFA98" s="500"/>
      <c r="AFB98" s="500"/>
      <c r="AFC98" s="500"/>
      <c r="AFD98" s="500"/>
      <c r="AFE98" s="500"/>
      <c r="AFF98" s="500"/>
      <c r="AFG98" s="500"/>
      <c r="AFH98" s="500"/>
      <c r="AFI98" s="500"/>
      <c r="AFJ98" s="500"/>
      <c r="AFK98" s="500"/>
      <c r="AFL98" s="500"/>
      <c r="AFM98" s="500"/>
      <c r="AFN98" s="500"/>
      <c r="AFO98" s="500"/>
      <c r="AFP98" s="500"/>
      <c r="AFQ98" s="500"/>
      <c r="AFR98" s="500"/>
      <c r="AFS98" s="500"/>
      <c r="AFT98" s="500"/>
      <c r="AFU98" s="500"/>
      <c r="AFV98" s="500"/>
      <c r="AFW98" s="500"/>
      <c r="AFX98" s="500"/>
      <c r="AFY98" s="500"/>
      <c r="AFZ98" s="500"/>
      <c r="AGA98" s="500"/>
      <c r="AGB98" s="500"/>
      <c r="AGC98" s="500"/>
      <c r="AGD98" s="500"/>
      <c r="AGE98" s="500"/>
      <c r="AGF98" s="500"/>
      <c r="AGG98" s="500"/>
      <c r="AGH98" s="500"/>
      <c r="AGI98" s="500"/>
      <c r="AGJ98" s="500"/>
      <c r="AGK98" s="500"/>
      <c r="AGL98" s="500"/>
      <c r="AGM98" s="500"/>
      <c r="AGN98" s="500"/>
      <c r="AGO98" s="500"/>
      <c r="AGP98" s="500"/>
      <c r="AGQ98" s="500"/>
      <c r="AGR98" s="500"/>
      <c r="AGS98" s="500"/>
      <c r="AGT98" s="500"/>
      <c r="AGU98" s="500"/>
      <c r="AGV98" s="500"/>
      <c r="AGW98" s="500"/>
      <c r="AGX98" s="500"/>
      <c r="AGY98" s="500"/>
      <c r="AGZ98" s="500"/>
      <c r="AHA98" s="500"/>
      <c r="AHB98" s="500"/>
      <c r="AHC98" s="500"/>
      <c r="AHD98" s="500"/>
      <c r="AHE98" s="500"/>
      <c r="AHF98" s="500"/>
      <c r="AHG98" s="500"/>
      <c r="AHH98" s="500"/>
    </row>
    <row r="99" spans="1:892" s="501" customFormat="1" ht="31" hidden="1">
      <c r="A99" s="498"/>
      <c r="B99" s="494"/>
      <c r="C99" s="549"/>
      <c r="D99" s="729"/>
      <c r="E99" s="729"/>
      <c r="F99" s="729"/>
      <c r="G99" s="729"/>
      <c r="H99" s="729"/>
      <c r="I99" s="729"/>
      <c r="J99" s="729"/>
      <c r="K99" s="729"/>
      <c r="L99" s="729"/>
      <c r="M99" s="72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500"/>
      <c r="IY99" s="500"/>
      <c r="IZ99" s="500"/>
      <c r="JA99" s="500"/>
      <c r="JB99" s="500"/>
      <c r="JC99" s="500"/>
      <c r="JD99" s="500"/>
      <c r="JE99" s="500"/>
      <c r="JF99" s="500"/>
      <c r="JG99" s="500"/>
      <c r="JH99" s="500"/>
      <c r="JI99" s="500"/>
      <c r="JJ99" s="500"/>
      <c r="JK99" s="500"/>
      <c r="JL99" s="500"/>
      <c r="JM99" s="500"/>
      <c r="JN99" s="500"/>
      <c r="JO99" s="500"/>
      <c r="JP99" s="500"/>
      <c r="JQ99" s="500"/>
      <c r="JR99" s="500"/>
      <c r="JS99" s="500"/>
      <c r="JT99" s="500"/>
      <c r="JU99" s="500"/>
      <c r="JV99" s="500"/>
      <c r="JW99" s="500"/>
      <c r="JX99" s="500"/>
      <c r="JY99" s="500"/>
      <c r="JZ99" s="500"/>
      <c r="KA99" s="500"/>
      <c r="KB99" s="500"/>
      <c r="KC99" s="500"/>
      <c r="KD99" s="500"/>
      <c r="KE99" s="500"/>
      <c r="KF99" s="500"/>
      <c r="KG99" s="500"/>
      <c r="KH99" s="500"/>
      <c r="KI99" s="500"/>
      <c r="KJ99" s="500"/>
      <c r="KK99" s="500"/>
      <c r="KL99" s="500"/>
      <c r="KM99" s="500"/>
      <c r="KN99" s="500"/>
      <c r="KO99" s="500"/>
      <c r="KP99" s="500"/>
      <c r="KQ99" s="500"/>
      <c r="KR99" s="500"/>
      <c r="KS99" s="500"/>
      <c r="KT99" s="500"/>
      <c r="KU99" s="500"/>
      <c r="KV99" s="500"/>
      <c r="KW99" s="500"/>
      <c r="KX99" s="500"/>
      <c r="KY99" s="500"/>
      <c r="KZ99" s="500"/>
      <c r="LA99" s="500"/>
      <c r="LB99" s="500"/>
      <c r="LC99" s="500"/>
      <c r="LD99" s="500"/>
      <c r="LE99" s="500"/>
      <c r="LF99" s="500"/>
      <c r="LG99" s="500"/>
      <c r="LH99" s="500"/>
      <c r="LI99" s="500"/>
      <c r="LJ99" s="500"/>
      <c r="LK99" s="500"/>
      <c r="LL99" s="500"/>
      <c r="LM99" s="500"/>
      <c r="LN99" s="500"/>
      <c r="LO99" s="500"/>
      <c r="LP99" s="500"/>
      <c r="LQ99" s="500"/>
      <c r="LR99" s="500"/>
      <c r="LS99" s="500"/>
      <c r="LT99" s="500"/>
      <c r="LU99" s="500"/>
      <c r="LV99" s="500"/>
      <c r="LW99" s="500"/>
      <c r="LX99" s="500"/>
      <c r="LY99" s="500"/>
      <c r="LZ99" s="500"/>
      <c r="MA99" s="500"/>
      <c r="MB99" s="500"/>
      <c r="MC99" s="500"/>
      <c r="MD99" s="500"/>
      <c r="ME99" s="500"/>
      <c r="MF99" s="500"/>
      <c r="MG99" s="500"/>
      <c r="MH99" s="500"/>
      <c r="MI99" s="500"/>
      <c r="MJ99" s="500"/>
      <c r="MK99" s="500"/>
      <c r="ML99" s="500"/>
      <c r="MM99" s="500"/>
      <c r="MN99" s="500"/>
      <c r="MO99" s="500"/>
      <c r="MP99" s="500"/>
      <c r="MQ99" s="500"/>
      <c r="MR99" s="500"/>
      <c r="MS99" s="500"/>
      <c r="MT99" s="500"/>
      <c r="MU99" s="500"/>
      <c r="MV99" s="500"/>
      <c r="MW99" s="500"/>
      <c r="MX99" s="500"/>
      <c r="MY99" s="500"/>
      <c r="MZ99" s="500"/>
      <c r="NA99" s="500"/>
      <c r="NB99" s="500"/>
      <c r="NC99" s="500"/>
      <c r="ND99" s="500"/>
      <c r="NE99" s="500"/>
      <c r="NF99" s="500"/>
      <c r="NG99" s="500"/>
      <c r="NH99" s="500"/>
      <c r="NI99" s="500"/>
      <c r="NJ99" s="500"/>
      <c r="NK99" s="500"/>
      <c r="NL99" s="500"/>
      <c r="NM99" s="500"/>
      <c r="NN99" s="500"/>
      <c r="NO99" s="500"/>
      <c r="NP99" s="500"/>
      <c r="NQ99" s="500"/>
      <c r="NR99" s="500"/>
      <c r="NS99" s="500"/>
      <c r="NT99" s="500"/>
      <c r="NU99" s="500"/>
      <c r="NV99" s="500"/>
      <c r="NW99" s="500"/>
      <c r="NX99" s="500"/>
      <c r="NY99" s="500"/>
      <c r="NZ99" s="500"/>
      <c r="OA99" s="500"/>
      <c r="OB99" s="500"/>
      <c r="OC99" s="500"/>
      <c r="OD99" s="500"/>
      <c r="OE99" s="500"/>
      <c r="OF99" s="500"/>
      <c r="OG99" s="500"/>
      <c r="OH99" s="500"/>
      <c r="OI99" s="500"/>
      <c r="OJ99" s="500"/>
      <c r="OK99" s="500"/>
      <c r="OL99" s="500"/>
      <c r="OM99" s="500"/>
      <c r="ON99" s="500"/>
      <c r="OO99" s="500"/>
      <c r="OP99" s="500"/>
      <c r="OQ99" s="500"/>
      <c r="OR99" s="500"/>
      <c r="OS99" s="500"/>
      <c r="OT99" s="500"/>
      <c r="OU99" s="500"/>
      <c r="OV99" s="500"/>
      <c r="OW99" s="500"/>
      <c r="OX99" s="500"/>
      <c r="OY99" s="500"/>
      <c r="OZ99" s="500"/>
      <c r="PA99" s="500"/>
      <c r="PB99" s="500"/>
      <c r="PC99" s="500"/>
      <c r="PD99" s="500"/>
      <c r="PE99" s="500"/>
      <c r="PF99" s="500"/>
      <c r="PG99" s="500"/>
      <c r="PH99" s="500"/>
      <c r="PI99" s="500"/>
      <c r="PJ99" s="500"/>
      <c r="PK99" s="500"/>
      <c r="PL99" s="500"/>
      <c r="PM99" s="500"/>
      <c r="PN99" s="500"/>
      <c r="PO99" s="500"/>
      <c r="PP99" s="500"/>
      <c r="PQ99" s="500"/>
      <c r="PR99" s="500"/>
      <c r="PS99" s="500"/>
      <c r="PT99" s="500"/>
      <c r="PU99" s="500"/>
      <c r="PV99" s="500"/>
      <c r="PW99" s="500"/>
      <c r="PX99" s="500"/>
      <c r="PY99" s="500"/>
      <c r="PZ99" s="500"/>
      <c r="QA99" s="500"/>
      <c r="QB99" s="500"/>
      <c r="QC99" s="500"/>
      <c r="QD99" s="500"/>
      <c r="QE99" s="500"/>
      <c r="QF99" s="500"/>
      <c r="QG99" s="500"/>
      <c r="QH99" s="500"/>
      <c r="QI99" s="500"/>
      <c r="QJ99" s="500"/>
      <c r="QK99" s="500"/>
      <c r="QL99" s="500"/>
      <c r="QM99" s="500"/>
      <c r="QN99" s="500"/>
      <c r="QO99" s="500"/>
      <c r="QP99" s="500"/>
      <c r="QQ99" s="500"/>
      <c r="QR99" s="500"/>
      <c r="QS99" s="500"/>
      <c r="QT99" s="500"/>
      <c r="QU99" s="500"/>
      <c r="QV99" s="500"/>
      <c r="QW99" s="500"/>
      <c r="QX99" s="500"/>
      <c r="QY99" s="500"/>
      <c r="QZ99" s="500"/>
      <c r="RA99" s="500"/>
      <c r="RB99" s="500"/>
      <c r="RC99" s="500"/>
      <c r="RD99" s="500"/>
      <c r="RE99" s="500"/>
      <c r="RF99" s="500"/>
      <c r="RG99" s="500"/>
      <c r="RH99" s="500"/>
      <c r="RI99" s="500"/>
      <c r="RJ99" s="500"/>
      <c r="RK99" s="500"/>
      <c r="RL99" s="500"/>
      <c r="RM99" s="500"/>
      <c r="RN99" s="500"/>
      <c r="RO99" s="500"/>
      <c r="RP99" s="500"/>
      <c r="RQ99" s="500"/>
      <c r="RR99" s="500"/>
      <c r="RS99" s="500"/>
      <c r="RT99" s="500"/>
      <c r="RU99" s="500"/>
      <c r="RV99" s="500"/>
      <c r="RW99" s="500"/>
      <c r="RX99" s="500"/>
      <c r="RY99" s="500"/>
      <c r="RZ99" s="500"/>
      <c r="SA99" s="500"/>
      <c r="SB99" s="500"/>
      <c r="SC99" s="500"/>
      <c r="SD99" s="500"/>
      <c r="SE99" s="500"/>
      <c r="SF99" s="500"/>
      <c r="SG99" s="500"/>
      <c r="SH99" s="500"/>
      <c r="SI99" s="500"/>
      <c r="SJ99" s="500"/>
      <c r="SK99" s="500"/>
      <c r="SL99" s="500"/>
      <c r="SM99" s="500"/>
      <c r="SN99" s="500"/>
      <c r="SO99" s="500"/>
      <c r="SP99" s="500"/>
      <c r="SQ99" s="500"/>
      <c r="SR99" s="500"/>
      <c r="SS99" s="500"/>
      <c r="ST99" s="500"/>
      <c r="SU99" s="500"/>
      <c r="SV99" s="500"/>
      <c r="SW99" s="500"/>
      <c r="SX99" s="500"/>
      <c r="SY99" s="500"/>
      <c r="SZ99" s="500"/>
      <c r="TA99" s="500"/>
      <c r="TB99" s="500"/>
      <c r="TC99" s="500"/>
      <c r="TD99" s="500"/>
      <c r="TE99" s="500"/>
      <c r="TF99" s="500"/>
      <c r="TG99" s="500"/>
      <c r="TH99" s="500"/>
      <c r="TI99" s="500"/>
      <c r="TJ99" s="500"/>
      <c r="TK99" s="500"/>
      <c r="TL99" s="500"/>
      <c r="TM99" s="500"/>
      <c r="TN99" s="500"/>
      <c r="TO99" s="500"/>
      <c r="TP99" s="500"/>
      <c r="TQ99" s="500"/>
      <c r="TR99" s="500"/>
      <c r="TS99" s="500"/>
      <c r="TT99" s="500"/>
      <c r="TU99" s="500"/>
      <c r="TV99" s="500"/>
      <c r="TW99" s="500"/>
      <c r="TX99" s="500"/>
      <c r="TY99" s="500"/>
      <c r="TZ99" s="500"/>
      <c r="UA99" s="500"/>
      <c r="UB99" s="500"/>
      <c r="UC99" s="500"/>
      <c r="UD99" s="500"/>
      <c r="UE99" s="500"/>
      <c r="UF99" s="500"/>
      <c r="UG99" s="500"/>
      <c r="UH99" s="500"/>
      <c r="UI99" s="500"/>
      <c r="UJ99" s="500"/>
      <c r="UK99" s="500"/>
      <c r="UL99" s="500"/>
      <c r="UM99" s="500"/>
      <c r="UN99" s="500"/>
      <c r="UO99" s="500"/>
      <c r="UP99" s="500"/>
      <c r="UQ99" s="500"/>
      <c r="UR99" s="500"/>
      <c r="US99" s="500"/>
      <c r="UT99" s="500"/>
      <c r="UU99" s="500"/>
      <c r="UV99" s="500"/>
      <c r="UW99" s="500"/>
      <c r="UX99" s="500"/>
      <c r="UY99" s="500"/>
      <c r="UZ99" s="500"/>
      <c r="VA99" s="500"/>
      <c r="VB99" s="500"/>
      <c r="VC99" s="500"/>
      <c r="VD99" s="500"/>
      <c r="VE99" s="500"/>
      <c r="VF99" s="500"/>
      <c r="VG99" s="500"/>
      <c r="VH99" s="500"/>
      <c r="VI99" s="500"/>
      <c r="VJ99" s="500"/>
      <c r="VK99" s="500"/>
      <c r="VL99" s="500"/>
      <c r="VM99" s="500"/>
      <c r="VN99" s="500"/>
      <c r="VO99" s="500"/>
      <c r="VP99" s="500"/>
      <c r="VQ99" s="500"/>
      <c r="VR99" s="500"/>
      <c r="VS99" s="500"/>
      <c r="VT99" s="500"/>
      <c r="VU99" s="500"/>
      <c r="VV99" s="500"/>
      <c r="VW99" s="500"/>
      <c r="VX99" s="500"/>
      <c r="VY99" s="500"/>
      <c r="VZ99" s="500"/>
      <c r="WA99" s="500"/>
      <c r="WB99" s="500"/>
      <c r="WC99" s="500"/>
      <c r="WD99" s="500"/>
      <c r="WE99" s="500"/>
      <c r="WF99" s="500"/>
      <c r="WG99" s="500"/>
      <c r="WH99" s="500"/>
      <c r="WI99" s="500"/>
      <c r="WJ99" s="500"/>
      <c r="WK99" s="500"/>
      <c r="WL99" s="500"/>
      <c r="WM99" s="500"/>
      <c r="WN99" s="500"/>
      <c r="WO99" s="500"/>
      <c r="WP99" s="500"/>
      <c r="WQ99" s="500"/>
      <c r="WR99" s="500"/>
      <c r="WS99" s="500"/>
      <c r="WT99" s="500"/>
      <c r="WU99" s="500"/>
      <c r="WV99" s="500"/>
      <c r="WW99" s="500"/>
      <c r="WX99" s="500"/>
      <c r="WY99" s="500"/>
      <c r="WZ99" s="500"/>
      <c r="XA99" s="500"/>
      <c r="XB99" s="500"/>
      <c r="XC99" s="500"/>
      <c r="XD99" s="500"/>
      <c r="XE99" s="500"/>
      <c r="XF99" s="500"/>
      <c r="XG99" s="500"/>
      <c r="XH99" s="500"/>
      <c r="XI99" s="500"/>
      <c r="XJ99" s="500"/>
      <c r="XK99" s="500"/>
      <c r="XL99" s="500"/>
      <c r="XM99" s="500"/>
      <c r="XN99" s="500"/>
      <c r="XO99" s="500"/>
      <c r="XP99" s="500"/>
      <c r="XQ99" s="500"/>
      <c r="XR99" s="500"/>
      <c r="XS99" s="500"/>
      <c r="XT99" s="500"/>
      <c r="XU99" s="500"/>
      <c r="XV99" s="500"/>
      <c r="XW99" s="500"/>
      <c r="XX99" s="500"/>
      <c r="XY99" s="500"/>
      <c r="XZ99" s="500"/>
      <c r="YA99" s="500"/>
      <c r="YB99" s="500"/>
      <c r="YC99" s="500"/>
      <c r="YD99" s="500"/>
      <c r="YE99" s="500"/>
      <c r="YF99" s="500"/>
      <c r="YG99" s="500"/>
      <c r="YH99" s="500"/>
      <c r="YI99" s="500"/>
      <c r="YJ99" s="500"/>
      <c r="YK99" s="500"/>
      <c r="YL99" s="500"/>
      <c r="YM99" s="500"/>
      <c r="YN99" s="500"/>
      <c r="YO99" s="500"/>
      <c r="YP99" s="500"/>
      <c r="YQ99" s="500"/>
      <c r="YR99" s="500"/>
      <c r="YS99" s="500"/>
      <c r="YT99" s="500"/>
      <c r="YU99" s="500"/>
      <c r="YV99" s="500"/>
      <c r="YW99" s="500"/>
      <c r="YX99" s="500"/>
      <c r="YY99" s="500"/>
      <c r="YZ99" s="500"/>
      <c r="ZA99" s="500"/>
      <c r="ZB99" s="500"/>
      <c r="ZC99" s="500"/>
      <c r="ZD99" s="500"/>
      <c r="ZE99" s="500"/>
      <c r="ZF99" s="500"/>
      <c r="ZG99" s="500"/>
      <c r="ZH99" s="500"/>
      <c r="ZI99" s="500"/>
      <c r="ZJ99" s="500"/>
      <c r="ZK99" s="500"/>
      <c r="ZL99" s="500"/>
      <c r="ZM99" s="500"/>
      <c r="ZN99" s="500"/>
      <c r="ZO99" s="500"/>
      <c r="ZP99" s="500"/>
      <c r="ZQ99" s="500"/>
      <c r="ZR99" s="500"/>
      <c r="ZS99" s="500"/>
      <c r="ZT99" s="500"/>
      <c r="ZU99" s="500"/>
      <c r="ZV99" s="500"/>
      <c r="ZW99" s="500"/>
      <c r="ZX99" s="500"/>
      <c r="ZY99" s="500"/>
      <c r="ZZ99" s="500"/>
      <c r="AAA99" s="500"/>
      <c r="AAB99" s="500"/>
      <c r="AAC99" s="500"/>
      <c r="AAD99" s="500"/>
      <c r="AAE99" s="500"/>
      <c r="AAF99" s="500"/>
      <c r="AAG99" s="500"/>
      <c r="AAH99" s="500"/>
      <c r="AAI99" s="500"/>
      <c r="AAJ99" s="500"/>
      <c r="AAK99" s="500"/>
      <c r="AAL99" s="500"/>
      <c r="AAM99" s="500"/>
      <c r="AAN99" s="500"/>
      <c r="AAO99" s="500"/>
      <c r="AAP99" s="500"/>
      <c r="AAQ99" s="500"/>
      <c r="AAR99" s="500"/>
      <c r="AAS99" s="500"/>
      <c r="AAT99" s="500"/>
      <c r="AAU99" s="500"/>
      <c r="AAV99" s="500"/>
      <c r="AAW99" s="500"/>
      <c r="AAX99" s="500"/>
      <c r="AAY99" s="500"/>
      <c r="AAZ99" s="500"/>
      <c r="ABA99" s="500"/>
      <c r="ABB99" s="500"/>
      <c r="ABC99" s="500"/>
      <c r="ABD99" s="500"/>
      <c r="ABE99" s="500"/>
      <c r="ABF99" s="500"/>
      <c r="ABG99" s="500"/>
      <c r="ABH99" s="500"/>
      <c r="ABI99" s="500"/>
      <c r="ABJ99" s="500"/>
      <c r="ABK99" s="500"/>
      <c r="ABL99" s="500"/>
      <c r="ABM99" s="500"/>
      <c r="ABN99" s="500"/>
      <c r="ABO99" s="500"/>
      <c r="ABP99" s="500"/>
      <c r="ABQ99" s="500"/>
      <c r="ABR99" s="500"/>
      <c r="ABS99" s="500"/>
      <c r="ABT99" s="500"/>
      <c r="ABU99" s="500"/>
      <c r="ABV99" s="500"/>
      <c r="ABW99" s="500"/>
      <c r="ABX99" s="500"/>
      <c r="ABY99" s="500"/>
      <c r="ABZ99" s="500"/>
      <c r="ACA99" s="500"/>
      <c r="ACB99" s="500"/>
      <c r="ACC99" s="500"/>
      <c r="ACD99" s="500"/>
      <c r="ACE99" s="500"/>
      <c r="ACF99" s="500"/>
      <c r="ACG99" s="500"/>
      <c r="ACH99" s="500"/>
      <c r="ACI99" s="500"/>
      <c r="ACJ99" s="500"/>
      <c r="ACK99" s="500"/>
      <c r="ACL99" s="500"/>
      <c r="ACM99" s="500"/>
      <c r="ACN99" s="500"/>
      <c r="ACO99" s="500"/>
      <c r="ACP99" s="500"/>
      <c r="ACQ99" s="500"/>
      <c r="ACR99" s="500"/>
      <c r="ACS99" s="500"/>
      <c r="ACT99" s="500"/>
      <c r="ACU99" s="500"/>
      <c r="ACV99" s="500"/>
      <c r="ACW99" s="500"/>
      <c r="ACX99" s="500"/>
      <c r="ACY99" s="500"/>
      <c r="ACZ99" s="500"/>
      <c r="ADA99" s="500"/>
      <c r="ADB99" s="500"/>
      <c r="ADC99" s="500"/>
      <c r="ADD99" s="500"/>
      <c r="ADE99" s="500"/>
      <c r="ADF99" s="500"/>
      <c r="ADG99" s="500"/>
      <c r="ADH99" s="500"/>
      <c r="ADI99" s="500"/>
      <c r="ADJ99" s="500"/>
      <c r="ADK99" s="500"/>
      <c r="ADL99" s="500"/>
      <c r="ADM99" s="500"/>
      <c r="ADN99" s="500"/>
      <c r="ADO99" s="500"/>
      <c r="ADP99" s="500"/>
      <c r="ADQ99" s="500"/>
      <c r="ADR99" s="500"/>
      <c r="ADS99" s="500"/>
      <c r="ADT99" s="500"/>
      <c r="ADU99" s="500"/>
      <c r="ADV99" s="500"/>
      <c r="ADW99" s="500"/>
      <c r="ADX99" s="500"/>
      <c r="ADY99" s="500"/>
      <c r="ADZ99" s="500"/>
      <c r="AEA99" s="500"/>
      <c r="AEB99" s="500"/>
      <c r="AEC99" s="500"/>
      <c r="AED99" s="500"/>
      <c r="AEE99" s="500"/>
      <c r="AEF99" s="500"/>
      <c r="AEG99" s="500"/>
      <c r="AEH99" s="500"/>
      <c r="AEI99" s="500"/>
      <c r="AEJ99" s="500"/>
      <c r="AEK99" s="500"/>
      <c r="AEL99" s="500"/>
      <c r="AEM99" s="500"/>
      <c r="AEN99" s="500"/>
      <c r="AEO99" s="500"/>
      <c r="AEP99" s="500"/>
      <c r="AEQ99" s="500"/>
      <c r="AER99" s="500"/>
      <c r="AES99" s="500"/>
      <c r="AET99" s="500"/>
      <c r="AEU99" s="500"/>
      <c r="AEV99" s="500"/>
      <c r="AEW99" s="500"/>
      <c r="AEX99" s="500"/>
      <c r="AEY99" s="500"/>
      <c r="AEZ99" s="500"/>
      <c r="AFA99" s="500"/>
      <c r="AFB99" s="500"/>
      <c r="AFC99" s="500"/>
      <c r="AFD99" s="500"/>
      <c r="AFE99" s="500"/>
      <c r="AFF99" s="500"/>
      <c r="AFG99" s="500"/>
      <c r="AFH99" s="500"/>
      <c r="AFI99" s="500"/>
      <c r="AFJ99" s="500"/>
      <c r="AFK99" s="500"/>
      <c r="AFL99" s="500"/>
      <c r="AFM99" s="500"/>
      <c r="AFN99" s="500"/>
      <c r="AFO99" s="500"/>
      <c r="AFP99" s="500"/>
      <c r="AFQ99" s="500"/>
      <c r="AFR99" s="500"/>
      <c r="AFS99" s="500"/>
      <c r="AFT99" s="500"/>
      <c r="AFU99" s="500"/>
      <c r="AFV99" s="500"/>
      <c r="AFW99" s="500"/>
      <c r="AFX99" s="500"/>
      <c r="AFY99" s="500"/>
      <c r="AFZ99" s="500"/>
      <c r="AGA99" s="500"/>
      <c r="AGB99" s="500"/>
      <c r="AGC99" s="500"/>
      <c r="AGD99" s="500"/>
      <c r="AGE99" s="500"/>
      <c r="AGF99" s="500"/>
      <c r="AGG99" s="500"/>
      <c r="AGH99" s="500"/>
      <c r="AGI99" s="500"/>
      <c r="AGJ99" s="500"/>
      <c r="AGK99" s="500"/>
      <c r="AGL99" s="500"/>
      <c r="AGM99" s="500"/>
      <c r="AGN99" s="500"/>
      <c r="AGO99" s="500"/>
      <c r="AGP99" s="500"/>
      <c r="AGQ99" s="500"/>
      <c r="AGR99" s="500"/>
      <c r="AGS99" s="500"/>
      <c r="AGT99" s="500"/>
      <c r="AGU99" s="500"/>
      <c r="AGV99" s="500"/>
      <c r="AGW99" s="500"/>
      <c r="AGX99" s="500"/>
      <c r="AGY99" s="500"/>
      <c r="AGZ99" s="500"/>
      <c r="AHA99" s="500"/>
      <c r="AHB99" s="500"/>
      <c r="AHC99" s="500"/>
      <c r="AHD99" s="500"/>
      <c r="AHE99" s="500"/>
      <c r="AHF99" s="500"/>
      <c r="AHG99" s="500"/>
      <c r="AHH99" s="500"/>
    </row>
    <row r="100" spans="1:892" s="553" customFormat="1" ht="31">
      <c r="A100" s="550" t="s">
        <v>967</v>
      </c>
      <c r="B100" s="551" t="s">
        <v>426</v>
      </c>
      <c r="C100" s="552" t="s">
        <v>921</v>
      </c>
      <c r="D100" s="349">
        <v>-2.0666666666666669</v>
      </c>
      <c r="E100" s="391">
        <v>-16.7</v>
      </c>
      <c r="F100" s="395">
        <v>-14.466666666666667</v>
      </c>
      <c r="G100" s="400">
        <v>-23.8</v>
      </c>
      <c r="H100" s="404">
        <v>-5.8666666666666663</v>
      </c>
      <c r="I100" s="408">
        <v>0.4</v>
      </c>
      <c r="J100" s="408">
        <v>-4.4000000000000004</v>
      </c>
      <c r="K100" s="413">
        <v>-13.166666666666666</v>
      </c>
      <c r="L100" s="418">
        <v>-23.8</v>
      </c>
      <c r="M100" s="422">
        <v>0.56666666666666665</v>
      </c>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492"/>
      <c r="IY100" s="492"/>
      <c r="IZ100" s="492"/>
      <c r="JA100" s="492"/>
      <c r="JB100" s="492"/>
      <c r="JC100" s="492"/>
      <c r="JD100" s="492"/>
      <c r="JE100" s="492"/>
      <c r="JF100" s="492"/>
      <c r="JG100" s="492"/>
      <c r="JH100" s="492"/>
      <c r="JI100" s="492"/>
      <c r="JJ100" s="492"/>
      <c r="JK100" s="492"/>
      <c r="JL100" s="492"/>
      <c r="JM100" s="492"/>
      <c r="JN100" s="492"/>
      <c r="JO100" s="492"/>
      <c r="JP100" s="492"/>
      <c r="JQ100" s="492"/>
      <c r="JR100" s="492"/>
      <c r="JS100" s="492"/>
      <c r="JT100" s="492"/>
      <c r="JU100" s="492"/>
      <c r="JV100" s="492"/>
      <c r="JW100" s="492"/>
      <c r="JX100" s="492"/>
      <c r="JY100" s="492"/>
      <c r="JZ100" s="492"/>
      <c r="KA100" s="492"/>
      <c r="KB100" s="492"/>
      <c r="KC100" s="492"/>
      <c r="KD100" s="492"/>
      <c r="KE100" s="492"/>
      <c r="KF100" s="492"/>
      <c r="KG100" s="492"/>
      <c r="KH100" s="492"/>
      <c r="KI100" s="492"/>
      <c r="KJ100" s="492"/>
      <c r="KK100" s="492"/>
      <c r="KL100" s="492"/>
      <c r="KM100" s="492"/>
      <c r="KN100" s="492"/>
      <c r="KO100" s="492"/>
      <c r="KP100" s="492"/>
      <c r="KQ100" s="492"/>
      <c r="KR100" s="492"/>
      <c r="KS100" s="492"/>
      <c r="KT100" s="492"/>
      <c r="KU100" s="492"/>
      <c r="KV100" s="492"/>
      <c r="KW100" s="492"/>
      <c r="KX100" s="492"/>
      <c r="KY100" s="492"/>
      <c r="KZ100" s="492"/>
      <c r="LA100" s="492"/>
      <c r="LB100" s="492"/>
      <c r="LC100" s="492"/>
      <c r="LD100" s="492"/>
      <c r="LE100" s="492"/>
      <c r="LF100" s="492"/>
      <c r="LG100" s="492"/>
      <c r="LH100" s="492"/>
      <c r="LI100" s="492"/>
      <c r="LJ100" s="492"/>
      <c r="LK100" s="492"/>
      <c r="LL100" s="492"/>
      <c r="LM100" s="492"/>
      <c r="LN100" s="492"/>
      <c r="LO100" s="492"/>
      <c r="LP100" s="492"/>
      <c r="LQ100" s="492"/>
      <c r="LR100" s="492"/>
      <c r="LS100" s="492"/>
      <c r="LT100" s="492"/>
      <c r="LU100" s="492"/>
      <c r="LV100" s="492"/>
      <c r="LW100" s="492"/>
      <c r="LX100" s="492"/>
      <c r="LY100" s="492"/>
      <c r="LZ100" s="492"/>
      <c r="MA100" s="492"/>
      <c r="MB100" s="492"/>
      <c r="MC100" s="492"/>
      <c r="MD100" s="492"/>
      <c r="ME100" s="492"/>
      <c r="MF100" s="492"/>
      <c r="MG100" s="492"/>
      <c r="MH100" s="492"/>
      <c r="MI100" s="492"/>
      <c r="MJ100" s="492"/>
      <c r="MK100" s="492"/>
      <c r="ML100" s="492"/>
      <c r="MM100" s="492"/>
      <c r="MN100" s="492"/>
      <c r="MO100" s="492"/>
      <c r="MP100" s="492"/>
      <c r="MQ100" s="492"/>
      <c r="MR100" s="492"/>
      <c r="MS100" s="492"/>
      <c r="MT100" s="492"/>
      <c r="MU100" s="492"/>
      <c r="MV100" s="492"/>
      <c r="MW100" s="492"/>
      <c r="MX100" s="492"/>
      <c r="MY100" s="492"/>
      <c r="MZ100" s="492"/>
      <c r="NA100" s="492"/>
      <c r="NB100" s="492"/>
      <c r="NC100" s="492"/>
      <c r="ND100" s="492"/>
      <c r="NE100" s="492"/>
      <c r="NF100" s="492"/>
      <c r="NG100" s="492"/>
      <c r="NH100" s="492"/>
      <c r="NI100" s="492"/>
      <c r="NJ100" s="492"/>
      <c r="NK100" s="492"/>
      <c r="NL100" s="492"/>
      <c r="NM100" s="492"/>
      <c r="NN100" s="492"/>
      <c r="NO100" s="492"/>
      <c r="NP100" s="492"/>
      <c r="NQ100" s="492"/>
      <c r="NR100" s="492"/>
      <c r="NS100" s="492"/>
      <c r="NT100" s="492"/>
      <c r="NU100" s="492"/>
      <c r="NV100" s="492"/>
      <c r="NW100" s="492"/>
      <c r="NX100" s="492"/>
      <c r="NY100" s="492"/>
      <c r="NZ100" s="492"/>
      <c r="OA100" s="492"/>
      <c r="OB100" s="492"/>
      <c r="OC100" s="492"/>
      <c r="OD100" s="492"/>
      <c r="OE100" s="492"/>
      <c r="OF100" s="492"/>
      <c r="OG100" s="492"/>
      <c r="OH100" s="492"/>
      <c r="OI100" s="492"/>
      <c r="OJ100" s="492"/>
      <c r="OK100" s="492"/>
      <c r="OL100" s="492"/>
      <c r="OM100" s="492"/>
      <c r="ON100" s="492"/>
      <c r="OO100" s="492"/>
      <c r="OP100" s="492"/>
      <c r="OQ100" s="492"/>
      <c r="OR100" s="492"/>
      <c r="OS100" s="492"/>
      <c r="OT100" s="492"/>
      <c r="OU100" s="492"/>
      <c r="OV100" s="492"/>
      <c r="OW100" s="492"/>
      <c r="OX100" s="492"/>
      <c r="OY100" s="492"/>
      <c r="OZ100" s="492"/>
      <c r="PA100" s="492"/>
      <c r="PB100" s="492"/>
      <c r="PC100" s="492"/>
      <c r="PD100" s="492"/>
      <c r="PE100" s="492"/>
      <c r="PF100" s="492"/>
      <c r="PG100" s="492"/>
      <c r="PH100" s="492"/>
      <c r="PI100" s="492"/>
      <c r="PJ100" s="492"/>
      <c r="PK100" s="492"/>
      <c r="PL100" s="492"/>
      <c r="PM100" s="492"/>
      <c r="PN100" s="492"/>
      <c r="PO100" s="492"/>
      <c r="PP100" s="492"/>
      <c r="PQ100" s="492"/>
      <c r="PR100" s="492"/>
      <c r="PS100" s="492"/>
      <c r="PT100" s="492"/>
      <c r="PU100" s="492"/>
      <c r="PV100" s="492"/>
      <c r="PW100" s="492"/>
      <c r="PX100" s="492"/>
      <c r="PY100" s="492"/>
      <c r="PZ100" s="492"/>
      <c r="QA100" s="492"/>
      <c r="QB100" s="492"/>
      <c r="QC100" s="492"/>
      <c r="QD100" s="492"/>
      <c r="QE100" s="492"/>
      <c r="QF100" s="492"/>
      <c r="QG100" s="492"/>
      <c r="QH100" s="492"/>
      <c r="QI100" s="492"/>
      <c r="QJ100" s="492"/>
      <c r="QK100" s="492"/>
      <c r="QL100" s="492"/>
      <c r="QM100" s="492"/>
      <c r="QN100" s="492"/>
      <c r="QO100" s="492"/>
      <c r="QP100" s="492"/>
      <c r="QQ100" s="492"/>
      <c r="QR100" s="492"/>
      <c r="QS100" s="492"/>
      <c r="QT100" s="492"/>
      <c r="QU100" s="492"/>
      <c r="QV100" s="492"/>
      <c r="QW100" s="492"/>
      <c r="QX100" s="492"/>
      <c r="QY100" s="492"/>
      <c r="QZ100" s="492"/>
      <c r="RA100" s="492"/>
      <c r="RB100" s="492"/>
      <c r="RC100" s="492"/>
      <c r="RD100" s="492"/>
      <c r="RE100" s="492"/>
      <c r="RF100" s="492"/>
      <c r="RG100" s="492"/>
      <c r="RH100" s="492"/>
      <c r="RI100" s="492"/>
      <c r="RJ100" s="492"/>
      <c r="RK100" s="492"/>
      <c r="RL100" s="492"/>
      <c r="RM100" s="492"/>
      <c r="RN100" s="492"/>
      <c r="RO100" s="492"/>
      <c r="RP100" s="492"/>
      <c r="RQ100" s="492"/>
      <c r="RR100" s="492"/>
      <c r="RS100" s="492"/>
      <c r="RT100" s="492"/>
      <c r="RU100" s="492"/>
      <c r="RV100" s="492"/>
      <c r="RW100" s="492"/>
      <c r="RX100" s="492"/>
      <c r="RY100" s="492"/>
      <c r="RZ100" s="492"/>
      <c r="SA100" s="492"/>
      <c r="SB100" s="492"/>
      <c r="SC100" s="492"/>
      <c r="SD100" s="492"/>
      <c r="SE100" s="492"/>
      <c r="SF100" s="492"/>
      <c r="SG100" s="492"/>
      <c r="SH100" s="492"/>
      <c r="SI100" s="492"/>
      <c r="SJ100" s="492"/>
      <c r="SK100" s="492"/>
      <c r="SL100" s="492"/>
      <c r="SM100" s="492"/>
      <c r="SN100" s="492"/>
      <c r="SO100" s="492"/>
      <c r="SP100" s="492"/>
      <c r="SQ100" s="492"/>
      <c r="SR100" s="492"/>
      <c r="SS100" s="492"/>
      <c r="ST100" s="492"/>
      <c r="SU100" s="492"/>
      <c r="SV100" s="492"/>
      <c r="SW100" s="492"/>
      <c r="SX100" s="492"/>
      <c r="SY100" s="492"/>
      <c r="SZ100" s="492"/>
      <c r="TA100" s="492"/>
      <c r="TB100" s="492"/>
      <c r="TC100" s="492"/>
      <c r="TD100" s="492"/>
      <c r="TE100" s="492"/>
      <c r="TF100" s="492"/>
      <c r="TG100" s="492"/>
      <c r="TH100" s="492"/>
      <c r="TI100" s="492"/>
      <c r="TJ100" s="492"/>
      <c r="TK100" s="492"/>
      <c r="TL100" s="492"/>
      <c r="TM100" s="492"/>
      <c r="TN100" s="492"/>
      <c r="TO100" s="492"/>
      <c r="TP100" s="492"/>
      <c r="TQ100" s="492"/>
      <c r="TR100" s="492"/>
      <c r="TS100" s="492"/>
      <c r="TT100" s="492"/>
      <c r="TU100" s="492"/>
      <c r="TV100" s="492"/>
      <c r="TW100" s="492"/>
      <c r="TX100" s="492"/>
      <c r="TY100" s="492"/>
      <c r="TZ100" s="492"/>
      <c r="UA100" s="492"/>
      <c r="UB100" s="492"/>
      <c r="UC100" s="492"/>
      <c r="UD100" s="492"/>
      <c r="UE100" s="492"/>
      <c r="UF100" s="492"/>
      <c r="UG100" s="492"/>
      <c r="UH100" s="492"/>
      <c r="UI100" s="492"/>
      <c r="UJ100" s="492"/>
      <c r="UK100" s="492"/>
      <c r="UL100" s="492"/>
      <c r="UM100" s="492"/>
      <c r="UN100" s="492"/>
      <c r="UO100" s="492"/>
      <c r="UP100" s="492"/>
      <c r="UQ100" s="492"/>
      <c r="UR100" s="492"/>
      <c r="US100" s="492"/>
      <c r="UT100" s="492"/>
      <c r="UU100" s="492"/>
      <c r="UV100" s="492"/>
      <c r="UW100" s="492"/>
      <c r="UX100" s="492"/>
      <c r="UY100" s="492"/>
      <c r="UZ100" s="492"/>
      <c r="VA100" s="492"/>
      <c r="VB100" s="492"/>
      <c r="VC100" s="492"/>
      <c r="VD100" s="492"/>
      <c r="VE100" s="492"/>
      <c r="VF100" s="492"/>
      <c r="VG100" s="492"/>
      <c r="VH100" s="492"/>
      <c r="VI100" s="492"/>
      <c r="VJ100" s="492"/>
      <c r="VK100" s="492"/>
      <c r="VL100" s="492"/>
      <c r="VM100" s="492"/>
      <c r="VN100" s="492"/>
      <c r="VO100" s="492"/>
      <c r="VP100" s="492"/>
      <c r="VQ100" s="492"/>
      <c r="VR100" s="492"/>
      <c r="VS100" s="492"/>
      <c r="VT100" s="492"/>
      <c r="VU100" s="492"/>
      <c r="VV100" s="492"/>
      <c r="VW100" s="492"/>
      <c r="VX100" s="492"/>
      <c r="VY100" s="492"/>
      <c r="VZ100" s="492"/>
      <c r="WA100" s="492"/>
      <c r="WB100" s="492"/>
      <c r="WC100" s="492"/>
      <c r="WD100" s="492"/>
      <c r="WE100" s="492"/>
      <c r="WF100" s="492"/>
      <c r="WG100" s="492"/>
      <c r="WH100" s="492"/>
      <c r="WI100" s="492"/>
      <c r="WJ100" s="492"/>
      <c r="WK100" s="492"/>
      <c r="WL100" s="492"/>
      <c r="WM100" s="492"/>
      <c r="WN100" s="492"/>
      <c r="WO100" s="492"/>
      <c r="WP100" s="492"/>
      <c r="WQ100" s="492"/>
      <c r="WR100" s="492"/>
      <c r="WS100" s="492"/>
      <c r="WT100" s="492"/>
      <c r="WU100" s="492"/>
      <c r="WV100" s="492"/>
      <c r="WW100" s="492"/>
      <c r="WX100" s="492"/>
      <c r="WY100" s="492"/>
      <c r="WZ100" s="492"/>
      <c r="XA100" s="492"/>
      <c r="XB100" s="492"/>
      <c r="XC100" s="492"/>
      <c r="XD100" s="492"/>
      <c r="XE100" s="492"/>
      <c r="XF100" s="492"/>
      <c r="XG100" s="492"/>
      <c r="XH100" s="492"/>
      <c r="XI100" s="492"/>
      <c r="XJ100" s="492"/>
      <c r="XK100" s="492"/>
      <c r="XL100" s="492"/>
      <c r="XM100" s="492"/>
      <c r="XN100" s="492"/>
      <c r="XO100" s="492"/>
      <c r="XP100" s="492"/>
      <c r="XQ100" s="492"/>
      <c r="XR100" s="492"/>
      <c r="XS100" s="492"/>
      <c r="XT100" s="492"/>
      <c r="XU100" s="492"/>
      <c r="XV100" s="492"/>
      <c r="XW100" s="492"/>
      <c r="XX100" s="492"/>
      <c r="XY100" s="492"/>
      <c r="XZ100" s="492"/>
      <c r="YA100" s="492"/>
      <c r="YB100" s="492"/>
      <c r="YC100" s="492"/>
      <c r="YD100" s="492"/>
      <c r="YE100" s="492"/>
      <c r="YF100" s="492"/>
      <c r="YG100" s="492"/>
      <c r="YH100" s="492"/>
      <c r="YI100" s="492"/>
      <c r="YJ100" s="492"/>
      <c r="YK100" s="492"/>
      <c r="YL100" s="492"/>
      <c r="YM100" s="492"/>
      <c r="YN100" s="492"/>
      <c r="YO100" s="492"/>
      <c r="YP100" s="492"/>
      <c r="YQ100" s="492"/>
      <c r="YR100" s="492"/>
      <c r="YS100" s="492"/>
      <c r="YT100" s="492"/>
      <c r="YU100" s="492"/>
      <c r="YV100" s="492"/>
      <c r="YW100" s="492"/>
      <c r="YX100" s="492"/>
      <c r="YY100" s="492"/>
      <c r="YZ100" s="492"/>
      <c r="ZA100" s="492"/>
      <c r="ZB100" s="492"/>
      <c r="ZC100" s="492"/>
      <c r="ZD100" s="492"/>
      <c r="ZE100" s="492"/>
      <c r="ZF100" s="492"/>
      <c r="ZG100" s="492"/>
      <c r="ZH100" s="492"/>
      <c r="ZI100" s="492"/>
      <c r="ZJ100" s="492"/>
      <c r="ZK100" s="492"/>
      <c r="ZL100" s="492"/>
      <c r="ZM100" s="492"/>
      <c r="ZN100" s="492"/>
      <c r="ZO100" s="492"/>
      <c r="ZP100" s="492"/>
      <c r="ZQ100" s="492"/>
      <c r="ZR100" s="492"/>
      <c r="ZS100" s="492"/>
      <c r="ZT100" s="492"/>
      <c r="ZU100" s="492"/>
      <c r="ZV100" s="492"/>
      <c r="ZW100" s="492"/>
      <c r="ZX100" s="492"/>
      <c r="ZY100" s="492"/>
      <c r="ZZ100" s="492"/>
      <c r="AAA100" s="492"/>
      <c r="AAB100" s="492"/>
      <c r="AAC100" s="492"/>
      <c r="AAD100" s="492"/>
      <c r="AAE100" s="492"/>
      <c r="AAF100" s="492"/>
      <c r="AAG100" s="492"/>
      <c r="AAH100" s="492"/>
      <c r="AAI100" s="492"/>
      <c r="AAJ100" s="492"/>
      <c r="AAK100" s="492"/>
      <c r="AAL100" s="492"/>
      <c r="AAM100" s="492"/>
      <c r="AAN100" s="492"/>
      <c r="AAO100" s="492"/>
      <c r="AAP100" s="492"/>
      <c r="AAQ100" s="492"/>
      <c r="AAR100" s="492"/>
      <c r="AAS100" s="492"/>
      <c r="AAT100" s="492"/>
      <c r="AAU100" s="492"/>
      <c r="AAV100" s="492"/>
      <c r="AAW100" s="492"/>
      <c r="AAX100" s="492"/>
      <c r="AAY100" s="492"/>
      <c r="AAZ100" s="492"/>
      <c r="ABA100" s="492"/>
      <c r="ABB100" s="492"/>
      <c r="ABC100" s="492"/>
      <c r="ABD100" s="492"/>
      <c r="ABE100" s="492"/>
      <c r="ABF100" s="492"/>
      <c r="ABG100" s="492"/>
      <c r="ABH100" s="492"/>
      <c r="ABI100" s="492"/>
      <c r="ABJ100" s="492"/>
      <c r="ABK100" s="492"/>
      <c r="ABL100" s="492"/>
      <c r="ABM100" s="492"/>
      <c r="ABN100" s="492"/>
      <c r="ABO100" s="492"/>
      <c r="ABP100" s="492"/>
      <c r="ABQ100" s="492"/>
      <c r="ABR100" s="492"/>
      <c r="ABS100" s="492"/>
      <c r="ABT100" s="492"/>
      <c r="ABU100" s="492"/>
      <c r="ABV100" s="492"/>
      <c r="ABW100" s="492"/>
      <c r="ABX100" s="492"/>
      <c r="ABY100" s="492"/>
      <c r="ABZ100" s="492"/>
      <c r="ACA100" s="492"/>
      <c r="ACB100" s="492"/>
      <c r="ACC100" s="492"/>
      <c r="ACD100" s="492"/>
      <c r="ACE100" s="492"/>
      <c r="ACF100" s="492"/>
      <c r="ACG100" s="492"/>
      <c r="ACH100" s="492"/>
      <c r="ACI100" s="492"/>
      <c r="ACJ100" s="492"/>
      <c r="ACK100" s="492"/>
      <c r="ACL100" s="492"/>
      <c r="ACM100" s="492"/>
      <c r="ACN100" s="492"/>
      <c r="ACO100" s="492"/>
      <c r="ACP100" s="492"/>
      <c r="ACQ100" s="492"/>
      <c r="ACR100" s="492"/>
      <c r="ACS100" s="492"/>
      <c r="ACT100" s="492"/>
      <c r="ACU100" s="492"/>
      <c r="ACV100" s="492"/>
      <c r="ACW100" s="492"/>
      <c r="ACX100" s="492"/>
      <c r="ACY100" s="492"/>
      <c r="ACZ100" s="492"/>
      <c r="ADA100" s="492"/>
      <c r="ADB100" s="492"/>
      <c r="ADC100" s="492"/>
      <c r="ADD100" s="492"/>
      <c r="ADE100" s="492"/>
      <c r="ADF100" s="492"/>
      <c r="ADG100" s="492"/>
      <c r="ADH100" s="492"/>
      <c r="ADI100" s="492"/>
      <c r="ADJ100" s="492"/>
      <c r="ADK100" s="492"/>
      <c r="ADL100" s="492"/>
      <c r="ADM100" s="492"/>
      <c r="ADN100" s="492"/>
      <c r="ADO100" s="492"/>
      <c r="ADP100" s="492"/>
      <c r="ADQ100" s="492"/>
      <c r="ADR100" s="492"/>
      <c r="ADS100" s="492"/>
      <c r="ADT100" s="492"/>
      <c r="ADU100" s="492"/>
      <c r="ADV100" s="492"/>
      <c r="ADW100" s="492"/>
      <c r="ADX100" s="492"/>
      <c r="ADY100" s="492"/>
      <c r="ADZ100" s="492"/>
      <c r="AEA100" s="492"/>
      <c r="AEB100" s="492"/>
      <c r="AEC100" s="492"/>
      <c r="AED100" s="492"/>
      <c r="AEE100" s="492"/>
      <c r="AEF100" s="492"/>
      <c r="AEG100" s="492"/>
      <c r="AEH100" s="492"/>
      <c r="AEI100" s="492"/>
      <c r="AEJ100" s="492"/>
      <c r="AEK100" s="492"/>
      <c r="AEL100" s="492"/>
      <c r="AEM100" s="492"/>
      <c r="AEN100" s="492"/>
      <c r="AEO100" s="492"/>
      <c r="AEP100" s="492"/>
      <c r="AEQ100" s="492"/>
      <c r="AER100" s="492"/>
      <c r="AES100" s="492"/>
      <c r="AET100" s="492"/>
      <c r="AEU100" s="492"/>
      <c r="AEV100" s="492"/>
      <c r="AEW100" s="492"/>
      <c r="AEX100" s="492"/>
      <c r="AEY100" s="492"/>
      <c r="AEZ100" s="492"/>
      <c r="AFA100" s="492"/>
      <c r="AFB100" s="492"/>
      <c r="AFC100" s="492"/>
      <c r="AFD100" s="492"/>
      <c r="AFE100" s="492"/>
      <c r="AFF100" s="492"/>
      <c r="AFG100" s="492"/>
      <c r="AFH100" s="492"/>
      <c r="AFI100" s="492"/>
      <c r="AFJ100" s="492"/>
      <c r="AFK100" s="492"/>
      <c r="AFL100" s="492"/>
      <c r="AFM100" s="492"/>
      <c r="AFN100" s="492"/>
      <c r="AFO100" s="492"/>
      <c r="AFP100" s="492"/>
      <c r="AFQ100" s="492"/>
      <c r="AFR100" s="492"/>
      <c r="AFS100" s="492"/>
      <c r="AFT100" s="492"/>
      <c r="AFU100" s="492"/>
      <c r="AFV100" s="492"/>
      <c r="AFW100" s="492"/>
      <c r="AFX100" s="492"/>
      <c r="AFY100" s="492"/>
      <c r="AFZ100" s="492"/>
      <c r="AGA100" s="492"/>
      <c r="AGB100" s="492"/>
      <c r="AGC100" s="492"/>
      <c r="AGD100" s="492"/>
      <c r="AGE100" s="492"/>
      <c r="AGF100" s="492"/>
      <c r="AGG100" s="492"/>
      <c r="AGH100" s="492"/>
      <c r="AGI100" s="492"/>
      <c r="AGJ100" s="492"/>
      <c r="AGK100" s="492"/>
      <c r="AGL100" s="492"/>
      <c r="AGM100" s="492"/>
      <c r="AGN100" s="492"/>
      <c r="AGO100" s="492"/>
      <c r="AGP100" s="492"/>
      <c r="AGQ100" s="492"/>
      <c r="AGR100" s="492"/>
      <c r="AGS100" s="492"/>
      <c r="AGT100" s="492"/>
      <c r="AGU100" s="492"/>
      <c r="AGV100" s="492"/>
      <c r="AGW100" s="492"/>
      <c r="AGX100" s="492"/>
      <c r="AGY100" s="492"/>
      <c r="AGZ100" s="492"/>
      <c r="AHA100" s="492"/>
      <c r="AHB100" s="492"/>
      <c r="AHC100" s="492"/>
      <c r="AHD100" s="492"/>
      <c r="AHE100" s="492"/>
      <c r="AHF100" s="492"/>
      <c r="AHG100" s="492"/>
      <c r="AHH100" s="492"/>
    </row>
    <row r="101" spans="1:892" s="557" customFormat="1" ht="31" hidden="1">
      <c r="A101" s="554"/>
      <c r="B101" s="555"/>
      <c r="C101" s="556"/>
      <c r="D101" s="734"/>
      <c r="E101" s="734"/>
      <c r="F101" s="734"/>
      <c r="G101" s="734"/>
      <c r="H101" s="734"/>
      <c r="I101" s="734"/>
      <c r="J101" s="734"/>
      <c r="K101" s="734"/>
      <c r="L101" s="734"/>
      <c r="M101" s="734"/>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496"/>
      <c r="IY101" s="496"/>
      <c r="IZ101" s="496"/>
      <c r="JA101" s="496"/>
      <c r="JB101" s="496"/>
      <c r="JC101" s="496"/>
      <c r="JD101" s="496"/>
      <c r="JE101" s="496"/>
      <c r="JF101" s="496"/>
      <c r="JG101" s="496"/>
      <c r="JH101" s="496"/>
      <c r="JI101" s="496"/>
      <c r="JJ101" s="496"/>
      <c r="JK101" s="496"/>
      <c r="JL101" s="496"/>
      <c r="JM101" s="496"/>
      <c r="JN101" s="496"/>
      <c r="JO101" s="496"/>
      <c r="JP101" s="496"/>
      <c r="JQ101" s="496"/>
      <c r="JR101" s="496"/>
      <c r="JS101" s="496"/>
      <c r="JT101" s="496"/>
      <c r="JU101" s="496"/>
      <c r="JV101" s="496"/>
      <c r="JW101" s="496"/>
      <c r="JX101" s="496"/>
      <c r="JY101" s="496"/>
      <c r="JZ101" s="496"/>
      <c r="KA101" s="496"/>
      <c r="KB101" s="496"/>
      <c r="KC101" s="496"/>
      <c r="KD101" s="496"/>
      <c r="KE101" s="496"/>
      <c r="KF101" s="496"/>
      <c r="KG101" s="496"/>
      <c r="KH101" s="496"/>
      <c r="KI101" s="496"/>
      <c r="KJ101" s="496"/>
      <c r="KK101" s="496"/>
      <c r="KL101" s="496"/>
      <c r="KM101" s="496"/>
      <c r="KN101" s="496"/>
      <c r="KO101" s="496"/>
      <c r="KP101" s="496"/>
      <c r="KQ101" s="496"/>
      <c r="KR101" s="496"/>
      <c r="KS101" s="496"/>
      <c r="KT101" s="496"/>
      <c r="KU101" s="496"/>
      <c r="KV101" s="496"/>
      <c r="KW101" s="496"/>
      <c r="KX101" s="496"/>
      <c r="KY101" s="496"/>
      <c r="KZ101" s="496"/>
      <c r="LA101" s="496"/>
      <c r="LB101" s="496"/>
      <c r="LC101" s="496"/>
      <c r="LD101" s="496"/>
      <c r="LE101" s="496"/>
      <c r="LF101" s="496"/>
      <c r="LG101" s="496"/>
      <c r="LH101" s="496"/>
      <c r="LI101" s="496"/>
      <c r="LJ101" s="496"/>
      <c r="LK101" s="496"/>
      <c r="LL101" s="496"/>
      <c r="LM101" s="496"/>
      <c r="LN101" s="496"/>
      <c r="LO101" s="496"/>
      <c r="LP101" s="496"/>
      <c r="LQ101" s="496"/>
      <c r="LR101" s="496"/>
      <c r="LS101" s="496"/>
      <c r="LT101" s="496"/>
      <c r="LU101" s="496"/>
      <c r="LV101" s="496"/>
      <c r="LW101" s="496"/>
      <c r="LX101" s="496"/>
      <c r="LY101" s="496"/>
      <c r="LZ101" s="496"/>
      <c r="MA101" s="496"/>
      <c r="MB101" s="496"/>
      <c r="MC101" s="496"/>
      <c r="MD101" s="496"/>
      <c r="ME101" s="496"/>
      <c r="MF101" s="496"/>
      <c r="MG101" s="496"/>
      <c r="MH101" s="496"/>
      <c r="MI101" s="496"/>
      <c r="MJ101" s="496"/>
      <c r="MK101" s="496"/>
      <c r="ML101" s="496"/>
      <c r="MM101" s="496"/>
      <c r="MN101" s="496"/>
      <c r="MO101" s="496"/>
      <c r="MP101" s="496"/>
      <c r="MQ101" s="496"/>
      <c r="MR101" s="496"/>
      <c r="MS101" s="496"/>
      <c r="MT101" s="496"/>
      <c r="MU101" s="496"/>
      <c r="MV101" s="496"/>
      <c r="MW101" s="496"/>
      <c r="MX101" s="496"/>
      <c r="MY101" s="496"/>
      <c r="MZ101" s="496"/>
      <c r="NA101" s="496"/>
      <c r="NB101" s="496"/>
      <c r="NC101" s="496"/>
      <c r="ND101" s="496"/>
      <c r="NE101" s="496"/>
      <c r="NF101" s="496"/>
      <c r="NG101" s="496"/>
      <c r="NH101" s="496"/>
      <c r="NI101" s="496"/>
      <c r="NJ101" s="496"/>
      <c r="NK101" s="496"/>
      <c r="NL101" s="496"/>
      <c r="NM101" s="496"/>
      <c r="NN101" s="496"/>
      <c r="NO101" s="496"/>
      <c r="NP101" s="496"/>
      <c r="NQ101" s="496"/>
      <c r="NR101" s="496"/>
      <c r="NS101" s="496"/>
      <c r="NT101" s="496"/>
      <c r="NU101" s="496"/>
      <c r="NV101" s="496"/>
      <c r="NW101" s="496"/>
      <c r="NX101" s="496"/>
      <c r="NY101" s="496"/>
      <c r="NZ101" s="496"/>
      <c r="OA101" s="496"/>
      <c r="OB101" s="496"/>
      <c r="OC101" s="496"/>
      <c r="OD101" s="496"/>
      <c r="OE101" s="496"/>
      <c r="OF101" s="496"/>
      <c r="OG101" s="496"/>
      <c r="OH101" s="496"/>
      <c r="OI101" s="496"/>
      <c r="OJ101" s="496"/>
      <c r="OK101" s="496"/>
      <c r="OL101" s="496"/>
      <c r="OM101" s="496"/>
      <c r="ON101" s="496"/>
      <c r="OO101" s="496"/>
      <c r="OP101" s="496"/>
      <c r="OQ101" s="496"/>
      <c r="OR101" s="496"/>
      <c r="OS101" s="496"/>
      <c r="OT101" s="496"/>
      <c r="OU101" s="496"/>
      <c r="OV101" s="496"/>
      <c r="OW101" s="496"/>
      <c r="OX101" s="496"/>
      <c r="OY101" s="496"/>
      <c r="OZ101" s="496"/>
      <c r="PA101" s="496"/>
      <c r="PB101" s="496"/>
      <c r="PC101" s="496"/>
      <c r="PD101" s="496"/>
      <c r="PE101" s="496"/>
      <c r="PF101" s="496"/>
      <c r="PG101" s="496"/>
      <c r="PH101" s="496"/>
      <c r="PI101" s="496"/>
      <c r="PJ101" s="496"/>
      <c r="PK101" s="496"/>
      <c r="PL101" s="496"/>
      <c r="PM101" s="496"/>
      <c r="PN101" s="496"/>
      <c r="PO101" s="496"/>
      <c r="PP101" s="496"/>
      <c r="PQ101" s="496"/>
      <c r="PR101" s="496"/>
      <c r="PS101" s="496"/>
      <c r="PT101" s="496"/>
      <c r="PU101" s="496"/>
      <c r="PV101" s="496"/>
      <c r="PW101" s="496"/>
      <c r="PX101" s="496"/>
      <c r="PY101" s="496"/>
      <c r="PZ101" s="496"/>
      <c r="QA101" s="496"/>
      <c r="QB101" s="496"/>
      <c r="QC101" s="496"/>
      <c r="QD101" s="496"/>
      <c r="QE101" s="496"/>
      <c r="QF101" s="496"/>
      <c r="QG101" s="496"/>
      <c r="QH101" s="496"/>
      <c r="QI101" s="496"/>
      <c r="QJ101" s="496"/>
      <c r="QK101" s="496"/>
      <c r="QL101" s="496"/>
      <c r="QM101" s="496"/>
      <c r="QN101" s="496"/>
      <c r="QO101" s="496"/>
      <c r="QP101" s="496"/>
      <c r="QQ101" s="496"/>
      <c r="QR101" s="496"/>
      <c r="QS101" s="496"/>
      <c r="QT101" s="496"/>
      <c r="QU101" s="496"/>
      <c r="QV101" s="496"/>
      <c r="QW101" s="496"/>
      <c r="QX101" s="496"/>
      <c r="QY101" s="496"/>
      <c r="QZ101" s="496"/>
      <c r="RA101" s="496"/>
      <c r="RB101" s="496"/>
      <c r="RC101" s="496"/>
      <c r="RD101" s="496"/>
      <c r="RE101" s="496"/>
      <c r="RF101" s="496"/>
      <c r="RG101" s="496"/>
      <c r="RH101" s="496"/>
      <c r="RI101" s="496"/>
      <c r="RJ101" s="496"/>
      <c r="RK101" s="496"/>
      <c r="RL101" s="496"/>
      <c r="RM101" s="496"/>
      <c r="RN101" s="496"/>
      <c r="RO101" s="496"/>
      <c r="RP101" s="496"/>
      <c r="RQ101" s="496"/>
      <c r="RR101" s="496"/>
      <c r="RS101" s="496"/>
      <c r="RT101" s="496"/>
      <c r="RU101" s="496"/>
      <c r="RV101" s="496"/>
      <c r="RW101" s="496"/>
      <c r="RX101" s="496"/>
      <c r="RY101" s="496"/>
      <c r="RZ101" s="496"/>
      <c r="SA101" s="496"/>
      <c r="SB101" s="496"/>
      <c r="SC101" s="496"/>
      <c r="SD101" s="496"/>
      <c r="SE101" s="496"/>
      <c r="SF101" s="496"/>
      <c r="SG101" s="496"/>
      <c r="SH101" s="496"/>
      <c r="SI101" s="496"/>
      <c r="SJ101" s="496"/>
      <c r="SK101" s="496"/>
      <c r="SL101" s="496"/>
      <c r="SM101" s="496"/>
      <c r="SN101" s="496"/>
      <c r="SO101" s="496"/>
      <c r="SP101" s="496"/>
      <c r="SQ101" s="496"/>
      <c r="SR101" s="496"/>
      <c r="SS101" s="496"/>
      <c r="ST101" s="496"/>
      <c r="SU101" s="496"/>
      <c r="SV101" s="496"/>
      <c r="SW101" s="496"/>
      <c r="SX101" s="496"/>
      <c r="SY101" s="496"/>
      <c r="SZ101" s="496"/>
      <c r="TA101" s="496"/>
      <c r="TB101" s="496"/>
      <c r="TC101" s="496"/>
      <c r="TD101" s="496"/>
      <c r="TE101" s="496"/>
      <c r="TF101" s="496"/>
      <c r="TG101" s="496"/>
      <c r="TH101" s="496"/>
      <c r="TI101" s="496"/>
      <c r="TJ101" s="496"/>
      <c r="TK101" s="496"/>
      <c r="TL101" s="496"/>
      <c r="TM101" s="496"/>
      <c r="TN101" s="496"/>
      <c r="TO101" s="496"/>
      <c r="TP101" s="496"/>
      <c r="TQ101" s="496"/>
      <c r="TR101" s="496"/>
      <c r="TS101" s="496"/>
      <c r="TT101" s="496"/>
      <c r="TU101" s="496"/>
      <c r="TV101" s="496"/>
      <c r="TW101" s="496"/>
      <c r="TX101" s="496"/>
      <c r="TY101" s="496"/>
      <c r="TZ101" s="496"/>
      <c r="UA101" s="496"/>
      <c r="UB101" s="496"/>
      <c r="UC101" s="496"/>
      <c r="UD101" s="496"/>
      <c r="UE101" s="496"/>
      <c r="UF101" s="496"/>
      <c r="UG101" s="496"/>
      <c r="UH101" s="496"/>
      <c r="UI101" s="496"/>
      <c r="UJ101" s="496"/>
      <c r="UK101" s="496"/>
      <c r="UL101" s="496"/>
      <c r="UM101" s="496"/>
      <c r="UN101" s="496"/>
      <c r="UO101" s="496"/>
      <c r="UP101" s="496"/>
      <c r="UQ101" s="496"/>
      <c r="UR101" s="496"/>
      <c r="US101" s="496"/>
      <c r="UT101" s="496"/>
      <c r="UU101" s="496"/>
      <c r="UV101" s="496"/>
      <c r="UW101" s="496"/>
      <c r="UX101" s="496"/>
      <c r="UY101" s="496"/>
      <c r="UZ101" s="496"/>
      <c r="VA101" s="496"/>
      <c r="VB101" s="496"/>
      <c r="VC101" s="496"/>
      <c r="VD101" s="496"/>
      <c r="VE101" s="496"/>
      <c r="VF101" s="496"/>
      <c r="VG101" s="496"/>
      <c r="VH101" s="496"/>
      <c r="VI101" s="496"/>
      <c r="VJ101" s="496"/>
      <c r="VK101" s="496"/>
      <c r="VL101" s="496"/>
      <c r="VM101" s="496"/>
      <c r="VN101" s="496"/>
      <c r="VO101" s="496"/>
      <c r="VP101" s="496"/>
      <c r="VQ101" s="496"/>
      <c r="VR101" s="496"/>
      <c r="VS101" s="496"/>
      <c r="VT101" s="496"/>
      <c r="VU101" s="496"/>
      <c r="VV101" s="496"/>
      <c r="VW101" s="496"/>
      <c r="VX101" s="496"/>
      <c r="VY101" s="496"/>
      <c r="VZ101" s="496"/>
      <c r="WA101" s="496"/>
      <c r="WB101" s="496"/>
      <c r="WC101" s="496"/>
      <c r="WD101" s="496"/>
      <c r="WE101" s="496"/>
      <c r="WF101" s="496"/>
      <c r="WG101" s="496"/>
      <c r="WH101" s="496"/>
      <c r="WI101" s="496"/>
      <c r="WJ101" s="496"/>
      <c r="WK101" s="496"/>
      <c r="WL101" s="496"/>
      <c r="WM101" s="496"/>
      <c r="WN101" s="496"/>
      <c r="WO101" s="496"/>
      <c r="WP101" s="496"/>
      <c r="WQ101" s="496"/>
      <c r="WR101" s="496"/>
      <c r="WS101" s="496"/>
      <c r="WT101" s="496"/>
      <c r="WU101" s="496"/>
      <c r="WV101" s="496"/>
      <c r="WW101" s="496"/>
      <c r="WX101" s="496"/>
      <c r="WY101" s="496"/>
      <c r="WZ101" s="496"/>
      <c r="XA101" s="496"/>
      <c r="XB101" s="496"/>
      <c r="XC101" s="496"/>
      <c r="XD101" s="496"/>
      <c r="XE101" s="496"/>
      <c r="XF101" s="496"/>
      <c r="XG101" s="496"/>
      <c r="XH101" s="496"/>
      <c r="XI101" s="496"/>
      <c r="XJ101" s="496"/>
      <c r="XK101" s="496"/>
      <c r="XL101" s="496"/>
      <c r="XM101" s="496"/>
      <c r="XN101" s="496"/>
      <c r="XO101" s="496"/>
      <c r="XP101" s="496"/>
      <c r="XQ101" s="496"/>
      <c r="XR101" s="496"/>
      <c r="XS101" s="496"/>
      <c r="XT101" s="496"/>
      <c r="XU101" s="496"/>
      <c r="XV101" s="496"/>
      <c r="XW101" s="496"/>
      <c r="XX101" s="496"/>
      <c r="XY101" s="496"/>
      <c r="XZ101" s="496"/>
      <c r="YA101" s="496"/>
      <c r="YB101" s="496"/>
      <c r="YC101" s="496"/>
      <c r="YD101" s="496"/>
      <c r="YE101" s="496"/>
      <c r="YF101" s="496"/>
      <c r="YG101" s="496"/>
      <c r="YH101" s="496"/>
      <c r="YI101" s="496"/>
      <c r="YJ101" s="496"/>
      <c r="YK101" s="496"/>
      <c r="YL101" s="496"/>
      <c r="YM101" s="496"/>
      <c r="YN101" s="496"/>
      <c r="YO101" s="496"/>
      <c r="YP101" s="496"/>
      <c r="YQ101" s="496"/>
      <c r="YR101" s="496"/>
      <c r="YS101" s="496"/>
      <c r="YT101" s="496"/>
      <c r="YU101" s="496"/>
      <c r="YV101" s="496"/>
      <c r="YW101" s="496"/>
      <c r="YX101" s="496"/>
      <c r="YY101" s="496"/>
      <c r="YZ101" s="496"/>
      <c r="ZA101" s="496"/>
      <c r="ZB101" s="496"/>
      <c r="ZC101" s="496"/>
      <c r="ZD101" s="496"/>
      <c r="ZE101" s="496"/>
      <c r="ZF101" s="496"/>
      <c r="ZG101" s="496"/>
      <c r="ZH101" s="496"/>
      <c r="ZI101" s="496"/>
      <c r="ZJ101" s="496"/>
      <c r="ZK101" s="496"/>
      <c r="ZL101" s="496"/>
      <c r="ZM101" s="496"/>
      <c r="ZN101" s="496"/>
      <c r="ZO101" s="496"/>
      <c r="ZP101" s="496"/>
      <c r="ZQ101" s="496"/>
      <c r="ZR101" s="496"/>
      <c r="ZS101" s="496"/>
      <c r="ZT101" s="496"/>
      <c r="ZU101" s="496"/>
      <c r="ZV101" s="496"/>
      <c r="ZW101" s="496"/>
      <c r="ZX101" s="496"/>
      <c r="ZY101" s="496"/>
      <c r="ZZ101" s="496"/>
      <c r="AAA101" s="496"/>
      <c r="AAB101" s="496"/>
      <c r="AAC101" s="496"/>
      <c r="AAD101" s="496"/>
      <c r="AAE101" s="496"/>
      <c r="AAF101" s="496"/>
      <c r="AAG101" s="496"/>
      <c r="AAH101" s="496"/>
      <c r="AAI101" s="496"/>
      <c r="AAJ101" s="496"/>
      <c r="AAK101" s="496"/>
      <c r="AAL101" s="496"/>
      <c r="AAM101" s="496"/>
      <c r="AAN101" s="496"/>
      <c r="AAO101" s="496"/>
      <c r="AAP101" s="496"/>
      <c r="AAQ101" s="496"/>
      <c r="AAR101" s="496"/>
      <c r="AAS101" s="496"/>
      <c r="AAT101" s="496"/>
      <c r="AAU101" s="496"/>
      <c r="AAV101" s="496"/>
      <c r="AAW101" s="496"/>
      <c r="AAX101" s="496"/>
      <c r="AAY101" s="496"/>
      <c r="AAZ101" s="496"/>
      <c r="ABA101" s="496"/>
      <c r="ABB101" s="496"/>
      <c r="ABC101" s="496"/>
      <c r="ABD101" s="496"/>
      <c r="ABE101" s="496"/>
      <c r="ABF101" s="496"/>
      <c r="ABG101" s="496"/>
      <c r="ABH101" s="496"/>
      <c r="ABI101" s="496"/>
      <c r="ABJ101" s="496"/>
      <c r="ABK101" s="496"/>
      <c r="ABL101" s="496"/>
      <c r="ABM101" s="496"/>
      <c r="ABN101" s="496"/>
      <c r="ABO101" s="496"/>
      <c r="ABP101" s="496"/>
      <c r="ABQ101" s="496"/>
      <c r="ABR101" s="496"/>
      <c r="ABS101" s="496"/>
      <c r="ABT101" s="496"/>
      <c r="ABU101" s="496"/>
      <c r="ABV101" s="496"/>
      <c r="ABW101" s="496"/>
      <c r="ABX101" s="496"/>
      <c r="ABY101" s="496"/>
      <c r="ABZ101" s="496"/>
      <c r="ACA101" s="496"/>
      <c r="ACB101" s="496"/>
      <c r="ACC101" s="496"/>
      <c r="ACD101" s="496"/>
      <c r="ACE101" s="496"/>
      <c r="ACF101" s="496"/>
      <c r="ACG101" s="496"/>
      <c r="ACH101" s="496"/>
      <c r="ACI101" s="496"/>
      <c r="ACJ101" s="496"/>
      <c r="ACK101" s="496"/>
      <c r="ACL101" s="496"/>
      <c r="ACM101" s="496"/>
      <c r="ACN101" s="496"/>
      <c r="ACO101" s="496"/>
      <c r="ACP101" s="496"/>
      <c r="ACQ101" s="496"/>
      <c r="ACR101" s="496"/>
      <c r="ACS101" s="496"/>
      <c r="ACT101" s="496"/>
      <c r="ACU101" s="496"/>
      <c r="ACV101" s="496"/>
      <c r="ACW101" s="496"/>
      <c r="ACX101" s="496"/>
      <c r="ACY101" s="496"/>
      <c r="ACZ101" s="496"/>
      <c r="ADA101" s="496"/>
      <c r="ADB101" s="496"/>
      <c r="ADC101" s="496"/>
      <c r="ADD101" s="496"/>
      <c r="ADE101" s="496"/>
      <c r="ADF101" s="496"/>
      <c r="ADG101" s="496"/>
      <c r="ADH101" s="496"/>
      <c r="ADI101" s="496"/>
      <c r="ADJ101" s="496"/>
      <c r="ADK101" s="496"/>
      <c r="ADL101" s="496"/>
      <c r="ADM101" s="496"/>
      <c r="ADN101" s="496"/>
      <c r="ADO101" s="496"/>
      <c r="ADP101" s="496"/>
      <c r="ADQ101" s="496"/>
      <c r="ADR101" s="496"/>
      <c r="ADS101" s="496"/>
      <c r="ADT101" s="496"/>
      <c r="ADU101" s="496"/>
      <c r="ADV101" s="496"/>
      <c r="ADW101" s="496"/>
      <c r="ADX101" s="496"/>
      <c r="ADY101" s="496"/>
      <c r="ADZ101" s="496"/>
      <c r="AEA101" s="496"/>
      <c r="AEB101" s="496"/>
      <c r="AEC101" s="496"/>
      <c r="AED101" s="496"/>
      <c r="AEE101" s="496"/>
      <c r="AEF101" s="496"/>
      <c r="AEG101" s="496"/>
      <c r="AEH101" s="496"/>
      <c r="AEI101" s="496"/>
      <c r="AEJ101" s="496"/>
      <c r="AEK101" s="496"/>
      <c r="AEL101" s="496"/>
      <c r="AEM101" s="496"/>
      <c r="AEN101" s="496"/>
      <c r="AEO101" s="496"/>
      <c r="AEP101" s="496"/>
      <c r="AEQ101" s="496"/>
      <c r="AER101" s="496"/>
      <c r="AES101" s="496"/>
      <c r="AET101" s="496"/>
      <c r="AEU101" s="496"/>
      <c r="AEV101" s="496"/>
      <c r="AEW101" s="496"/>
      <c r="AEX101" s="496"/>
      <c r="AEY101" s="496"/>
      <c r="AEZ101" s="496"/>
      <c r="AFA101" s="496"/>
      <c r="AFB101" s="496"/>
      <c r="AFC101" s="496"/>
      <c r="AFD101" s="496"/>
      <c r="AFE101" s="496"/>
      <c r="AFF101" s="496"/>
      <c r="AFG101" s="496"/>
      <c r="AFH101" s="496"/>
      <c r="AFI101" s="496"/>
      <c r="AFJ101" s="496"/>
      <c r="AFK101" s="496"/>
      <c r="AFL101" s="496"/>
      <c r="AFM101" s="496"/>
      <c r="AFN101" s="496"/>
      <c r="AFO101" s="496"/>
      <c r="AFP101" s="496"/>
      <c r="AFQ101" s="496"/>
      <c r="AFR101" s="496"/>
      <c r="AFS101" s="496"/>
      <c r="AFT101" s="496"/>
      <c r="AFU101" s="496"/>
      <c r="AFV101" s="496"/>
      <c r="AFW101" s="496"/>
      <c r="AFX101" s="496"/>
      <c r="AFY101" s="496"/>
      <c r="AFZ101" s="496"/>
      <c r="AGA101" s="496"/>
      <c r="AGB101" s="496"/>
      <c r="AGC101" s="496"/>
      <c r="AGD101" s="496"/>
      <c r="AGE101" s="496"/>
      <c r="AGF101" s="496"/>
      <c r="AGG101" s="496"/>
      <c r="AGH101" s="496"/>
      <c r="AGI101" s="496"/>
      <c r="AGJ101" s="496"/>
      <c r="AGK101" s="496"/>
      <c r="AGL101" s="496"/>
      <c r="AGM101" s="496"/>
      <c r="AGN101" s="496"/>
      <c r="AGO101" s="496"/>
      <c r="AGP101" s="496"/>
      <c r="AGQ101" s="496"/>
      <c r="AGR101" s="496"/>
      <c r="AGS101" s="496"/>
      <c r="AGT101" s="496"/>
      <c r="AGU101" s="496"/>
      <c r="AGV101" s="496"/>
      <c r="AGW101" s="496"/>
      <c r="AGX101" s="496"/>
      <c r="AGY101" s="496"/>
      <c r="AGZ101" s="496"/>
      <c r="AHA101" s="496"/>
      <c r="AHB101" s="496"/>
      <c r="AHC101" s="496"/>
      <c r="AHD101" s="496"/>
      <c r="AHE101" s="496"/>
      <c r="AHF101" s="496"/>
      <c r="AHG101" s="496"/>
      <c r="AHH101" s="496"/>
    </row>
    <row r="102" spans="1:892" s="560" customFormat="1" ht="31" hidden="1">
      <c r="A102" s="558"/>
      <c r="B102" s="555"/>
      <c r="C102" s="559"/>
      <c r="D102" s="735"/>
      <c r="E102" s="735"/>
      <c r="F102" s="735"/>
      <c r="G102" s="735"/>
      <c r="H102" s="735"/>
      <c r="I102" s="735"/>
      <c r="J102" s="735"/>
      <c r="K102" s="735"/>
      <c r="L102" s="735"/>
      <c r="M102" s="735"/>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524"/>
      <c r="IY102" s="524"/>
      <c r="IZ102" s="524"/>
      <c r="JA102" s="524"/>
      <c r="JB102" s="524"/>
      <c r="JC102" s="524"/>
      <c r="JD102" s="524"/>
      <c r="JE102" s="524"/>
      <c r="JF102" s="524"/>
      <c r="JG102" s="524"/>
      <c r="JH102" s="524"/>
      <c r="JI102" s="524"/>
      <c r="JJ102" s="524"/>
      <c r="JK102" s="524"/>
      <c r="JL102" s="524"/>
      <c r="JM102" s="524"/>
      <c r="JN102" s="524"/>
      <c r="JO102" s="524"/>
      <c r="JP102" s="524"/>
      <c r="JQ102" s="524"/>
      <c r="JR102" s="524"/>
      <c r="JS102" s="524"/>
      <c r="JT102" s="524"/>
      <c r="JU102" s="524"/>
      <c r="JV102" s="524"/>
      <c r="JW102" s="524"/>
      <c r="JX102" s="524"/>
      <c r="JY102" s="524"/>
      <c r="JZ102" s="524"/>
      <c r="KA102" s="524"/>
      <c r="KB102" s="524"/>
      <c r="KC102" s="524"/>
      <c r="KD102" s="524"/>
      <c r="KE102" s="524"/>
      <c r="KF102" s="524"/>
      <c r="KG102" s="524"/>
      <c r="KH102" s="524"/>
      <c r="KI102" s="524"/>
      <c r="KJ102" s="524"/>
      <c r="KK102" s="524"/>
      <c r="KL102" s="524"/>
      <c r="KM102" s="524"/>
      <c r="KN102" s="524"/>
      <c r="KO102" s="524"/>
      <c r="KP102" s="524"/>
      <c r="KQ102" s="524"/>
      <c r="KR102" s="524"/>
      <c r="KS102" s="524"/>
      <c r="KT102" s="524"/>
      <c r="KU102" s="524"/>
      <c r="KV102" s="524"/>
      <c r="KW102" s="524"/>
      <c r="KX102" s="524"/>
      <c r="KY102" s="524"/>
      <c r="KZ102" s="524"/>
      <c r="LA102" s="524"/>
      <c r="LB102" s="524"/>
      <c r="LC102" s="524"/>
      <c r="LD102" s="524"/>
      <c r="LE102" s="524"/>
      <c r="LF102" s="524"/>
      <c r="LG102" s="524"/>
      <c r="LH102" s="524"/>
      <c r="LI102" s="524"/>
      <c r="LJ102" s="524"/>
      <c r="LK102" s="524"/>
      <c r="LL102" s="524"/>
      <c r="LM102" s="524"/>
      <c r="LN102" s="524"/>
      <c r="LO102" s="524"/>
      <c r="LP102" s="524"/>
      <c r="LQ102" s="524"/>
      <c r="LR102" s="524"/>
      <c r="LS102" s="524"/>
      <c r="LT102" s="524"/>
      <c r="LU102" s="524"/>
      <c r="LV102" s="524"/>
      <c r="LW102" s="524"/>
      <c r="LX102" s="524"/>
      <c r="LY102" s="524"/>
      <c r="LZ102" s="524"/>
      <c r="MA102" s="524"/>
      <c r="MB102" s="524"/>
      <c r="MC102" s="524"/>
      <c r="MD102" s="524"/>
      <c r="ME102" s="524"/>
      <c r="MF102" s="524"/>
      <c r="MG102" s="524"/>
      <c r="MH102" s="524"/>
      <c r="MI102" s="524"/>
      <c r="MJ102" s="524"/>
      <c r="MK102" s="524"/>
      <c r="ML102" s="524"/>
      <c r="MM102" s="524"/>
      <c r="MN102" s="524"/>
      <c r="MO102" s="524"/>
      <c r="MP102" s="524"/>
      <c r="MQ102" s="524"/>
      <c r="MR102" s="524"/>
      <c r="MS102" s="524"/>
      <c r="MT102" s="524"/>
      <c r="MU102" s="524"/>
      <c r="MV102" s="524"/>
      <c r="MW102" s="524"/>
      <c r="MX102" s="524"/>
      <c r="MY102" s="524"/>
      <c r="MZ102" s="524"/>
      <c r="NA102" s="524"/>
      <c r="NB102" s="524"/>
      <c r="NC102" s="524"/>
      <c r="ND102" s="524"/>
      <c r="NE102" s="524"/>
      <c r="NF102" s="524"/>
      <c r="NG102" s="524"/>
      <c r="NH102" s="524"/>
      <c r="NI102" s="524"/>
      <c r="NJ102" s="524"/>
      <c r="NK102" s="524"/>
      <c r="NL102" s="524"/>
      <c r="NM102" s="524"/>
      <c r="NN102" s="524"/>
      <c r="NO102" s="524"/>
      <c r="NP102" s="524"/>
      <c r="NQ102" s="524"/>
      <c r="NR102" s="524"/>
      <c r="NS102" s="524"/>
      <c r="NT102" s="524"/>
      <c r="NU102" s="524"/>
      <c r="NV102" s="524"/>
      <c r="NW102" s="524"/>
      <c r="NX102" s="524"/>
      <c r="NY102" s="524"/>
      <c r="NZ102" s="524"/>
      <c r="OA102" s="524"/>
      <c r="OB102" s="524"/>
      <c r="OC102" s="524"/>
      <c r="OD102" s="524"/>
      <c r="OE102" s="524"/>
      <c r="OF102" s="524"/>
      <c r="OG102" s="524"/>
      <c r="OH102" s="524"/>
      <c r="OI102" s="524"/>
      <c r="OJ102" s="524"/>
      <c r="OK102" s="524"/>
      <c r="OL102" s="524"/>
      <c r="OM102" s="524"/>
      <c r="ON102" s="524"/>
      <c r="OO102" s="524"/>
      <c r="OP102" s="524"/>
      <c r="OQ102" s="524"/>
      <c r="OR102" s="524"/>
      <c r="OS102" s="524"/>
      <c r="OT102" s="524"/>
      <c r="OU102" s="524"/>
      <c r="OV102" s="524"/>
      <c r="OW102" s="524"/>
      <c r="OX102" s="524"/>
      <c r="OY102" s="524"/>
      <c r="OZ102" s="524"/>
      <c r="PA102" s="524"/>
      <c r="PB102" s="524"/>
      <c r="PC102" s="524"/>
      <c r="PD102" s="524"/>
      <c r="PE102" s="524"/>
      <c r="PF102" s="524"/>
      <c r="PG102" s="524"/>
      <c r="PH102" s="524"/>
      <c r="PI102" s="524"/>
      <c r="PJ102" s="524"/>
      <c r="PK102" s="524"/>
      <c r="PL102" s="524"/>
      <c r="PM102" s="524"/>
      <c r="PN102" s="524"/>
      <c r="PO102" s="524"/>
      <c r="PP102" s="524"/>
      <c r="PQ102" s="524"/>
      <c r="PR102" s="524"/>
      <c r="PS102" s="524"/>
      <c r="PT102" s="524"/>
      <c r="PU102" s="524"/>
      <c r="PV102" s="524"/>
      <c r="PW102" s="524"/>
      <c r="PX102" s="524"/>
      <c r="PY102" s="524"/>
      <c r="PZ102" s="524"/>
      <c r="QA102" s="524"/>
      <c r="QB102" s="524"/>
      <c r="QC102" s="524"/>
      <c r="QD102" s="524"/>
      <c r="QE102" s="524"/>
      <c r="QF102" s="524"/>
      <c r="QG102" s="524"/>
      <c r="QH102" s="524"/>
      <c r="QI102" s="524"/>
      <c r="QJ102" s="524"/>
      <c r="QK102" s="524"/>
      <c r="QL102" s="524"/>
      <c r="QM102" s="524"/>
      <c r="QN102" s="524"/>
      <c r="QO102" s="524"/>
      <c r="QP102" s="524"/>
      <c r="QQ102" s="524"/>
      <c r="QR102" s="524"/>
      <c r="QS102" s="524"/>
      <c r="QT102" s="524"/>
      <c r="QU102" s="524"/>
      <c r="QV102" s="524"/>
      <c r="QW102" s="524"/>
      <c r="QX102" s="524"/>
      <c r="QY102" s="524"/>
      <c r="QZ102" s="524"/>
      <c r="RA102" s="524"/>
      <c r="RB102" s="524"/>
      <c r="RC102" s="524"/>
      <c r="RD102" s="524"/>
      <c r="RE102" s="524"/>
      <c r="RF102" s="524"/>
      <c r="RG102" s="524"/>
      <c r="RH102" s="524"/>
      <c r="RI102" s="524"/>
      <c r="RJ102" s="524"/>
      <c r="RK102" s="524"/>
      <c r="RL102" s="524"/>
      <c r="RM102" s="524"/>
      <c r="RN102" s="524"/>
      <c r="RO102" s="524"/>
      <c r="RP102" s="524"/>
      <c r="RQ102" s="524"/>
      <c r="RR102" s="524"/>
      <c r="RS102" s="524"/>
      <c r="RT102" s="524"/>
      <c r="RU102" s="524"/>
      <c r="RV102" s="524"/>
      <c r="RW102" s="524"/>
      <c r="RX102" s="524"/>
      <c r="RY102" s="524"/>
      <c r="RZ102" s="524"/>
      <c r="SA102" s="524"/>
      <c r="SB102" s="524"/>
      <c r="SC102" s="524"/>
      <c r="SD102" s="524"/>
      <c r="SE102" s="524"/>
      <c r="SF102" s="524"/>
      <c r="SG102" s="524"/>
      <c r="SH102" s="524"/>
      <c r="SI102" s="524"/>
      <c r="SJ102" s="524"/>
      <c r="SK102" s="524"/>
      <c r="SL102" s="524"/>
      <c r="SM102" s="524"/>
      <c r="SN102" s="524"/>
      <c r="SO102" s="524"/>
      <c r="SP102" s="524"/>
      <c r="SQ102" s="524"/>
      <c r="SR102" s="524"/>
      <c r="SS102" s="524"/>
      <c r="ST102" s="524"/>
      <c r="SU102" s="524"/>
      <c r="SV102" s="524"/>
      <c r="SW102" s="524"/>
      <c r="SX102" s="524"/>
      <c r="SY102" s="524"/>
      <c r="SZ102" s="524"/>
      <c r="TA102" s="524"/>
      <c r="TB102" s="524"/>
      <c r="TC102" s="524"/>
      <c r="TD102" s="524"/>
      <c r="TE102" s="524"/>
      <c r="TF102" s="524"/>
      <c r="TG102" s="524"/>
      <c r="TH102" s="524"/>
      <c r="TI102" s="524"/>
      <c r="TJ102" s="524"/>
      <c r="TK102" s="524"/>
      <c r="TL102" s="524"/>
      <c r="TM102" s="524"/>
      <c r="TN102" s="524"/>
      <c r="TO102" s="524"/>
      <c r="TP102" s="524"/>
      <c r="TQ102" s="524"/>
      <c r="TR102" s="524"/>
      <c r="TS102" s="524"/>
      <c r="TT102" s="524"/>
      <c r="TU102" s="524"/>
      <c r="TV102" s="524"/>
      <c r="TW102" s="524"/>
      <c r="TX102" s="524"/>
      <c r="TY102" s="524"/>
      <c r="TZ102" s="524"/>
      <c r="UA102" s="524"/>
      <c r="UB102" s="524"/>
      <c r="UC102" s="524"/>
      <c r="UD102" s="524"/>
      <c r="UE102" s="524"/>
      <c r="UF102" s="524"/>
      <c r="UG102" s="524"/>
      <c r="UH102" s="524"/>
      <c r="UI102" s="524"/>
      <c r="UJ102" s="524"/>
      <c r="UK102" s="524"/>
      <c r="UL102" s="524"/>
      <c r="UM102" s="524"/>
      <c r="UN102" s="524"/>
      <c r="UO102" s="524"/>
      <c r="UP102" s="524"/>
      <c r="UQ102" s="524"/>
      <c r="UR102" s="524"/>
      <c r="US102" s="524"/>
      <c r="UT102" s="524"/>
      <c r="UU102" s="524"/>
      <c r="UV102" s="524"/>
      <c r="UW102" s="524"/>
      <c r="UX102" s="524"/>
      <c r="UY102" s="524"/>
      <c r="UZ102" s="524"/>
      <c r="VA102" s="524"/>
      <c r="VB102" s="524"/>
      <c r="VC102" s="524"/>
      <c r="VD102" s="524"/>
      <c r="VE102" s="524"/>
      <c r="VF102" s="524"/>
      <c r="VG102" s="524"/>
      <c r="VH102" s="524"/>
      <c r="VI102" s="524"/>
      <c r="VJ102" s="524"/>
      <c r="VK102" s="524"/>
      <c r="VL102" s="524"/>
      <c r="VM102" s="524"/>
      <c r="VN102" s="524"/>
      <c r="VO102" s="524"/>
      <c r="VP102" s="524"/>
      <c r="VQ102" s="524"/>
      <c r="VR102" s="524"/>
      <c r="VS102" s="524"/>
      <c r="VT102" s="524"/>
      <c r="VU102" s="524"/>
      <c r="VV102" s="524"/>
      <c r="VW102" s="524"/>
      <c r="VX102" s="524"/>
      <c r="VY102" s="524"/>
      <c r="VZ102" s="524"/>
      <c r="WA102" s="524"/>
      <c r="WB102" s="524"/>
      <c r="WC102" s="524"/>
      <c r="WD102" s="524"/>
      <c r="WE102" s="524"/>
      <c r="WF102" s="524"/>
      <c r="WG102" s="524"/>
      <c r="WH102" s="524"/>
      <c r="WI102" s="524"/>
      <c r="WJ102" s="524"/>
      <c r="WK102" s="524"/>
      <c r="WL102" s="524"/>
      <c r="WM102" s="524"/>
      <c r="WN102" s="524"/>
      <c r="WO102" s="524"/>
      <c r="WP102" s="524"/>
      <c r="WQ102" s="524"/>
      <c r="WR102" s="524"/>
      <c r="WS102" s="524"/>
      <c r="WT102" s="524"/>
      <c r="WU102" s="524"/>
      <c r="WV102" s="524"/>
      <c r="WW102" s="524"/>
      <c r="WX102" s="524"/>
      <c r="WY102" s="524"/>
      <c r="WZ102" s="524"/>
      <c r="XA102" s="524"/>
      <c r="XB102" s="524"/>
      <c r="XC102" s="524"/>
      <c r="XD102" s="524"/>
      <c r="XE102" s="524"/>
      <c r="XF102" s="524"/>
      <c r="XG102" s="524"/>
      <c r="XH102" s="524"/>
      <c r="XI102" s="524"/>
      <c r="XJ102" s="524"/>
      <c r="XK102" s="524"/>
      <c r="XL102" s="524"/>
      <c r="XM102" s="524"/>
      <c r="XN102" s="524"/>
      <c r="XO102" s="524"/>
      <c r="XP102" s="524"/>
      <c r="XQ102" s="524"/>
      <c r="XR102" s="524"/>
      <c r="XS102" s="524"/>
      <c r="XT102" s="524"/>
      <c r="XU102" s="524"/>
      <c r="XV102" s="524"/>
      <c r="XW102" s="524"/>
      <c r="XX102" s="524"/>
      <c r="XY102" s="524"/>
      <c r="XZ102" s="524"/>
      <c r="YA102" s="524"/>
      <c r="YB102" s="524"/>
      <c r="YC102" s="524"/>
      <c r="YD102" s="524"/>
      <c r="YE102" s="524"/>
      <c r="YF102" s="524"/>
      <c r="YG102" s="524"/>
      <c r="YH102" s="524"/>
      <c r="YI102" s="524"/>
      <c r="YJ102" s="524"/>
      <c r="YK102" s="524"/>
      <c r="YL102" s="524"/>
      <c r="YM102" s="524"/>
      <c r="YN102" s="524"/>
      <c r="YO102" s="524"/>
      <c r="YP102" s="524"/>
      <c r="YQ102" s="524"/>
      <c r="YR102" s="524"/>
      <c r="YS102" s="524"/>
      <c r="YT102" s="524"/>
      <c r="YU102" s="524"/>
      <c r="YV102" s="524"/>
      <c r="YW102" s="524"/>
      <c r="YX102" s="524"/>
      <c r="YY102" s="524"/>
      <c r="YZ102" s="524"/>
      <c r="ZA102" s="524"/>
      <c r="ZB102" s="524"/>
      <c r="ZC102" s="524"/>
      <c r="ZD102" s="524"/>
      <c r="ZE102" s="524"/>
      <c r="ZF102" s="524"/>
      <c r="ZG102" s="524"/>
      <c r="ZH102" s="524"/>
      <c r="ZI102" s="524"/>
      <c r="ZJ102" s="524"/>
      <c r="ZK102" s="524"/>
      <c r="ZL102" s="524"/>
      <c r="ZM102" s="524"/>
      <c r="ZN102" s="524"/>
      <c r="ZO102" s="524"/>
      <c r="ZP102" s="524"/>
      <c r="ZQ102" s="524"/>
      <c r="ZR102" s="524"/>
      <c r="ZS102" s="524"/>
      <c r="ZT102" s="524"/>
      <c r="ZU102" s="524"/>
      <c r="ZV102" s="524"/>
      <c r="ZW102" s="524"/>
      <c r="ZX102" s="524"/>
      <c r="ZY102" s="524"/>
      <c r="ZZ102" s="524"/>
      <c r="AAA102" s="524"/>
      <c r="AAB102" s="524"/>
      <c r="AAC102" s="524"/>
      <c r="AAD102" s="524"/>
      <c r="AAE102" s="524"/>
      <c r="AAF102" s="524"/>
      <c r="AAG102" s="524"/>
      <c r="AAH102" s="524"/>
      <c r="AAI102" s="524"/>
      <c r="AAJ102" s="524"/>
      <c r="AAK102" s="524"/>
      <c r="AAL102" s="524"/>
      <c r="AAM102" s="524"/>
      <c r="AAN102" s="524"/>
      <c r="AAO102" s="524"/>
      <c r="AAP102" s="524"/>
      <c r="AAQ102" s="524"/>
      <c r="AAR102" s="524"/>
      <c r="AAS102" s="524"/>
      <c r="AAT102" s="524"/>
      <c r="AAU102" s="524"/>
      <c r="AAV102" s="524"/>
      <c r="AAW102" s="524"/>
      <c r="AAX102" s="524"/>
      <c r="AAY102" s="524"/>
      <c r="AAZ102" s="524"/>
      <c r="ABA102" s="524"/>
      <c r="ABB102" s="524"/>
      <c r="ABC102" s="524"/>
      <c r="ABD102" s="524"/>
      <c r="ABE102" s="524"/>
      <c r="ABF102" s="524"/>
      <c r="ABG102" s="524"/>
      <c r="ABH102" s="524"/>
      <c r="ABI102" s="524"/>
      <c r="ABJ102" s="524"/>
      <c r="ABK102" s="524"/>
      <c r="ABL102" s="524"/>
      <c r="ABM102" s="524"/>
      <c r="ABN102" s="524"/>
      <c r="ABO102" s="524"/>
      <c r="ABP102" s="524"/>
      <c r="ABQ102" s="524"/>
      <c r="ABR102" s="524"/>
      <c r="ABS102" s="524"/>
      <c r="ABT102" s="524"/>
      <c r="ABU102" s="524"/>
      <c r="ABV102" s="524"/>
      <c r="ABW102" s="524"/>
      <c r="ABX102" s="524"/>
      <c r="ABY102" s="524"/>
      <c r="ABZ102" s="524"/>
      <c r="ACA102" s="524"/>
      <c r="ACB102" s="524"/>
      <c r="ACC102" s="524"/>
      <c r="ACD102" s="524"/>
      <c r="ACE102" s="524"/>
      <c r="ACF102" s="524"/>
      <c r="ACG102" s="524"/>
      <c r="ACH102" s="524"/>
      <c r="ACI102" s="524"/>
      <c r="ACJ102" s="524"/>
      <c r="ACK102" s="524"/>
      <c r="ACL102" s="524"/>
      <c r="ACM102" s="524"/>
      <c r="ACN102" s="524"/>
      <c r="ACO102" s="524"/>
      <c r="ACP102" s="524"/>
      <c r="ACQ102" s="524"/>
      <c r="ACR102" s="524"/>
      <c r="ACS102" s="524"/>
      <c r="ACT102" s="524"/>
      <c r="ACU102" s="524"/>
      <c r="ACV102" s="524"/>
      <c r="ACW102" s="524"/>
      <c r="ACX102" s="524"/>
      <c r="ACY102" s="524"/>
      <c r="ACZ102" s="524"/>
      <c r="ADA102" s="524"/>
      <c r="ADB102" s="524"/>
      <c r="ADC102" s="524"/>
      <c r="ADD102" s="524"/>
      <c r="ADE102" s="524"/>
      <c r="ADF102" s="524"/>
      <c r="ADG102" s="524"/>
      <c r="ADH102" s="524"/>
      <c r="ADI102" s="524"/>
      <c r="ADJ102" s="524"/>
      <c r="ADK102" s="524"/>
      <c r="ADL102" s="524"/>
      <c r="ADM102" s="524"/>
      <c r="ADN102" s="524"/>
      <c r="ADO102" s="524"/>
      <c r="ADP102" s="524"/>
      <c r="ADQ102" s="524"/>
      <c r="ADR102" s="524"/>
      <c r="ADS102" s="524"/>
      <c r="ADT102" s="524"/>
      <c r="ADU102" s="524"/>
      <c r="ADV102" s="524"/>
      <c r="ADW102" s="524"/>
      <c r="ADX102" s="524"/>
      <c r="ADY102" s="524"/>
      <c r="ADZ102" s="524"/>
      <c r="AEA102" s="524"/>
      <c r="AEB102" s="524"/>
      <c r="AEC102" s="524"/>
      <c r="AED102" s="524"/>
      <c r="AEE102" s="524"/>
      <c r="AEF102" s="524"/>
      <c r="AEG102" s="524"/>
      <c r="AEH102" s="524"/>
      <c r="AEI102" s="524"/>
      <c r="AEJ102" s="524"/>
      <c r="AEK102" s="524"/>
      <c r="AEL102" s="524"/>
      <c r="AEM102" s="524"/>
      <c r="AEN102" s="524"/>
      <c r="AEO102" s="524"/>
      <c r="AEP102" s="524"/>
      <c r="AEQ102" s="524"/>
      <c r="AER102" s="524"/>
      <c r="AES102" s="524"/>
      <c r="AET102" s="524"/>
      <c r="AEU102" s="524"/>
      <c r="AEV102" s="524"/>
      <c r="AEW102" s="524"/>
      <c r="AEX102" s="524"/>
      <c r="AEY102" s="524"/>
      <c r="AEZ102" s="524"/>
      <c r="AFA102" s="524"/>
      <c r="AFB102" s="524"/>
      <c r="AFC102" s="524"/>
      <c r="AFD102" s="524"/>
      <c r="AFE102" s="524"/>
      <c r="AFF102" s="524"/>
      <c r="AFG102" s="524"/>
      <c r="AFH102" s="524"/>
      <c r="AFI102" s="524"/>
      <c r="AFJ102" s="524"/>
      <c r="AFK102" s="524"/>
      <c r="AFL102" s="524"/>
      <c r="AFM102" s="524"/>
      <c r="AFN102" s="524"/>
      <c r="AFO102" s="524"/>
      <c r="AFP102" s="524"/>
      <c r="AFQ102" s="524"/>
      <c r="AFR102" s="524"/>
      <c r="AFS102" s="524"/>
      <c r="AFT102" s="524"/>
      <c r="AFU102" s="524"/>
      <c r="AFV102" s="524"/>
      <c r="AFW102" s="524"/>
      <c r="AFX102" s="524"/>
      <c r="AFY102" s="524"/>
      <c r="AFZ102" s="524"/>
      <c r="AGA102" s="524"/>
      <c r="AGB102" s="524"/>
      <c r="AGC102" s="524"/>
      <c r="AGD102" s="524"/>
      <c r="AGE102" s="524"/>
      <c r="AGF102" s="524"/>
      <c r="AGG102" s="524"/>
      <c r="AGH102" s="524"/>
      <c r="AGI102" s="524"/>
      <c r="AGJ102" s="524"/>
      <c r="AGK102" s="524"/>
      <c r="AGL102" s="524"/>
      <c r="AGM102" s="524"/>
      <c r="AGN102" s="524"/>
      <c r="AGO102" s="524"/>
      <c r="AGP102" s="524"/>
      <c r="AGQ102" s="524"/>
      <c r="AGR102" s="524"/>
      <c r="AGS102" s="524"/>
      <c r="AGT102" s="524"/>
      <c r="AGU102" s="524"/>
      <c r="AGV102" s="524"/>
      <c r="AGW102" s="524"/>
      <c r="AGX102" s="524"/>
      <c r="AGY102" s="524"/>
      <c r="AGZ102" s="524"/>
      <c r="AHA102" s="524"/>
      <c r="AHB102" s="524"/>
      <c r="AHC102" s="524"/>
      <c r="AHD102" s="524"/>
      <c r="AHE102" s="524"/>
      <c r="AHF102" s="524"/>
      <c r="AHG102" s="524"/>
      <c r="AHH102" s="524"/>
    </row>
    <row r="103" spans="1:892" s="563" customFormat="1" ht="31" hidden="1">
      <c r="A103" s="561"/>
      <c r="B103" s="555"/>
      <c r="C103" s="562"/>
      <c r="D103" s="736"/>
      <c r="E103" s="736"/>
      <c r="F103" s="736"/>
      <c r="G103" s="736"/>
      <c r="H103" s="736"/>
      <c r="I103" s="736"/>
      <c r="J103" s="736"/>
      <c r="K103" s="736"/>
      <c r="L103" s="736"/>
      <c r="M103" s="736"/>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504"/>
      <c r="IY103" s="504"/>
      <c r="IZ103" s="504"/>
      <c r="JA103" s="504"/>
      <c r="JB103" s="504"/>
      <c r="JC103" s="504"/>
      <c r="JD103" s="504"/>
      <c r="JE103" s="504"/>
      <c r="JF103" s="504"/>
      <c r="JG103" s="504"/>
      <c r="JH103" s="504"/>
      <c r="JI103" s="504"/>
      <c r="JJ103" s="504"/>
      <c r="JK103" s="504"/>
      <c r="JL103" s="504"/>
      <c r="JM103" s="504"/>
      <c r="JN103" s="504"/>
      <c r="JO103" s="504"/>
      <c r="JP103" s="504"/>
      <c r="JQ103" s="504"/>
      <c r="JR103" s="504"/>
      <c r="JS103" s="504"/>
      <c r="JT103" s="504"/>
      <c r="JU103" s="504"/>
      <c r="JV103" s="504"/>
      <c r="JW103" s="504"/>
      <c r="JX103" s="504"/>
      <c r="JY103" s="504"/>
      <c r="JZ103" s="504"/>
      <c r="KA103" s="504"/>
      <c r="KB103" s="504"/>
      <c r="KC103" s="504"/>
      <c r="KD103" s="504"/>
      <c r="KE103" s="504"/>
      <c r="KF103" s="504"/>
      <c r="KG103" s="504"/>
      <c r="KH103" s="504"/>
      <c r="KI103" s="504"/>
      <c r="KJ103" s="504"/>
      <c r="KK103" s="504"/>
      <c r="KL103" s="504"/>
      <c r="KM103" s="504"/>
      <c r="KN103" s="504"/>
      <c r="KO103" s="504"/>
      <c r="KP103" s="504"/>
      <c r="KQ103" s="504"/>
      <c r="KR103" s="504"/>
      <c r="KS103" s="504"/>
      <c r="KT103" s="504"/>
      <c r="KU103" s="504"/>
      <c r="KV103" s="504"/>
      <c r="KW103" s="504"/>
      <c r="KX103" s="504"/>
      <c r="KY103" s="504"/>
      <c r="KZ103" s="504"/>
      <c r="LA103" s="504"/>
      <c r="LB103" s="504"/>
      <c r="LC103" s="504"/>
      <c r="LD103" s="504"/>
      <c r="LE103" s="504"/>
      <c r="LF103" s="504"/>
      <c r="LG103" s="504"/>
      <c r="LH103" s="504"/>
      <c r="LI103" s="504"/>
      <c r="LJ103" s="504"/>
      <c r="LK103" s="504"/>
      <c r="LL103" s="504"/>
      <c r="LM103" s="504"/>
      <c r="LN103" s="504"/>
      <c r="LO103" s="504"/>
      <c r="LP103" s="504"/>
      <c r="LQ103" s="504"/>
      <c r="LR103" s="504"/>
      <c r="LS103" s="504"/>
      <c r="LT103" s="504"/>
      <c r="LU103" s="504"/>
      <c r="LV103" s="504"/>
      <c r="LW103" s="504"/>
      <c r="LX103" s="504"/>
      <c r="LY103" s="504"/>
      <c r="LZ103" s="504"/>
      <c r="MA103" s="504"/>
      <c r="MB103" s="504"/>
      <c r="MC103" s="504"/>
      <c r="MD103" s="504"/>
      <c r="ME103" s="504"/>
      <c r="MF103" s="504"/>
      <c r="MG103" s="504"/>
      <c r="MH103" s="504"/>
      <c r="MI103" s="504"/>
      <c r="MJ103" s="504"/>
      <c r="MK103" s="504"/>
      <c r="ML103" s="504"/>
      <c r="MM103" s="504"/>
      <c r="MN103" s="504"/>
      <c r="MO103" s="504"/>
      <c r="MP103" s="504"/>
      <c r="MQ103" s="504"/>
      <c r="MR103" s="504"/>
      <c r="MS103" s="504"/>
      <c r="MT103" s="504"/>
      <c r="MU103" s="504"/>
      <c r="MV103" s="504"/>
      <c r="MW103" s="504"/>
      <c r="MX103" s="504"/>
      <c r="MY103" s="504"/>
      <c r="MZ103" s="504"/>
      <c r="NA103" s="504"/>
      <c r="NB103" s="504"/>
      <c r="NC103" s="504"/>
      <c r="ND103" s="504"/>
      <c r="NE103" s="504"/>
      <c r="NF103" s="504"/>
      <c r="NG103" s="504"/>
      <c r="NH103" s="504"/>
      <c r="NI103" s="504"/>
      <c r="NJ103" s="504"/>
      <c r="NK103" s="504"/>
      <c r="NL103" s="504"/>
      <c r="NM103" s="504"/>
      <c r="NN103" s="504"/>
      <c r="NO103" s="504"/>
      <c r="NP103" s="504"/>
      <c r="NQ103" s="504"/>
      <c r="NR103" s="504"/>
      <c r="NS103" s="504"/>
      <c r="NT103" s="504"/>
      <c r="NU103" s="504"/>
      <c r="NV103" s="504"/>
      <c r="NW103" s="504"/>
      <c r="NX103" s="504"/>
      <c r="NY103" s="504"/>
      <c r="NZ103" s="504"/>
      <c r="OA103" s="504"/>
      <c r="OB103" s="504"/>
      <c r="OC103" s="504"/>
      <c r="OD103" s="504"/>
      <c r="OE103" s="504"/>
      <c r="OF103" s="504"/>
      <c r="OG103" s="504"/>
      <c r="OH103" s="504"/>
      <c r="OI103" s="504"/>
      <c r="OJ103" s="504"/>
      <c r="OK103" s="504"/>
      <c r="OL103" s="504"/>
      <c r="OM103" s="504"/>
      <c r="ON103" s="504"/>
      <c r="OO103" s="504"/>
      <c r="OP103" s="504"/>
      <c r="OQ103" s="504"/>
      <c r="OR103" s="504"/>
      <c r="OS103" s="504"/>
      <c r="OT103" s="504"/>
      <c r="OU103" s="504"/>
      <c r="OV103" s="504"/>
      <c r="OW103" s="504"/>
      <c r="OX103" s="504"/>
      <c r="OY103" s="504"/>
      <c r="OZ103" s="504"/>
      <c r="PA103" s="504"/>
      <c r="PB103" s="504"/>
      <c r="PC103" s="504"/>
      <c r="PD103" s="504"/>
      <c r="PE103" s="504"/>
      <c r="PF103" s="504"/>
      <c r="PG103" s="504"/>
      <c r="PH103" s="504"/>
      <c r="PI103" s="504"/>
      <c r="PJ103" s="504"/>
      <c r="PK103" s="504"/>
      <c r="PL103" s="504"/>
      <c r="PM103" s="504"/>
      <c r="PN103" s="504"/>
      <c r="PO103" s="504"/>
      <c r="PP103" s="504"/>
      <c r="PQ103" s="504"/>
      <c r="PR103" s="504"/>
      <c r="PS103" s="504"/>
      <c r="PT103" s="504"/>
      <c r="PU103" s="504"/>
      <c r="PV103" s="504"/>
      <c r="PW103" s="504"/>
      <c r="PX103" s="504"/>
      <c r="PY103" s="504"/>
      <c r="PZ103" s="504"/>
      <c r="QA103" s="504"/>
      <c r="QB103" s="504"/>
      <c r="QC103" s="504"/>
      <c r="QD103" s="504"/>
      <c r="QE103" s="504"/>
      <c r="QF103" s="504"/>
      <c r="QG103" s="504"/>
      <c r="QH103" s="504"/>
      <c r="QI103" s="504"/>
      <c r="QJ103" s="504"/>
      <c r="QK103" s="504"/>
      <c r="QL103" s="504"/>
      <c r="QM103" s="504"/>
      <c r="QN103" s="504"/>
      <c r="QO103" s="504"/>
      <c r="QP103" s="504"/>
      <c r="QQ103" s="504"/>
      <c r="QR103" s="504"/>
      <c r="QS103" s="504"/>
      <c r="QT103" s="504"/>
      <c r="QU103" s="504"/>
      <c r="QV103" s="504"/>
      <c r="QW103" s="504"/>
      <c r="QX103" s="504"/>
      <c r="QY103" s="504"/>
      <c r="QZ103" s="504"/>
      <c r="RA103" s="504"/>
      <c r="RB103" s="504"/>
      <c r="RC103" s="504"/>
      <c r="RD103" s="504"/>
      <c r="RE103" s="504"/>
      <c r="RF103" s="504"/>
      <c r="RG103" s="504"/>
      <c r="RH103" s="504"/>
      <c r="RI103" s="504"/>
      <c r="RJ103" s="504"/>
      <c r="RK103" s="504"/>
      <c r="RL103" s="504"/>
      <c r="RM103" s="504"/>
      <c r="RN103" s="504"/>
      <c r="RO103" s="504"/>
      <c r="RP103" s="504"/>
      <c r="RQ103" s="504"/>
      <c r="RR103" s="504"/>
      <c r="RS103" s="504"/>
      <c r="RT103" s="504"/>
      <c r="RU103" s="504"/>
      <c r="RV103" s="504"/>
      <c r="RW103" s="504"/>
      <c r="RX103" s="504"/>
      <c r="RY103" s="504"/>
      <c r="RZ103" s="504"/>
      <c r="SA103" s="504"/>
      <c r="SB103" s="504"/>
      <c r="SC103" s="504"/>
      <c r="SD103" s="504"/>
      <c r="SE103" s="504"/>
      <c r="SF103" s="504"/>
      <c r="SG103" s="504"/>
      <c r="SH103" s="504"/>
      <c r="SI103" s="504"/>
      <c r="SJ103" s="504"/>
      <c r="SK103" s="504"/>
      <c r="SL103" s="504"/>
      <c r="SM103" s="504"/>
      <c r="SN103" s="504"/>
      <c r="SO103" s="504"/>
      <c r="SP103" s="504"/>
      <c r="SQ103" s="504"/>
      <c r="SR103" s="504"/>
      <c r="SS103" s="504"/>
      <c r="ST103" s="504"/>
      <c r="SU103" s="504"/>
      <c r="SV103" s="504"/>
      <c r="SW103" s="504"/>
      <c r="SX103" s="504"/>
      <c r="SY103" s="504"/>
      <c r="SZ103" s="504"/>
      <c r="TA103" s="504"/>
      <c r="TB103" s="504"/>
      <c r="TC103" s="504"/>
      <c r="TD103" s="504"/>
      <c r="TE103" s="504"/>
      <c r="TF103" s="504"/>
      <c r="TG103" s="504"/>
      <c r="TH103" s="504"/>
      <c r="TI103" s="504"/>
      <c r="TJ103" s="504"/>
      <c r="TK103" s="504"/>
      <c r="TL103" s="504"/>
      <c r="TM103" s="504"/>
      <c r="TN103" s="504"/>
      <c r="TO103" s="504"/>
      <c r="TP103" s="504"/>
      <c r="TQ103" s="504"/>
      <c r="TR103" s="504"/>
      <c r="TS103" s="504"/>
      <c r="TT103" s="504"/>
      <c r="TU103" s="504"/>
      <c r="TV103" s="504"/>
      <c r="TW103" s="504"/>
      <c r="TX103" s="504"/>
      <c r="TY103" s="504"/>
      <c r="TZ103" s="504"/>
      <c r="UA103" s="504"/>
      <c r="UB103" s="504"/>
      <c r="UC103" s="504"/>
      <c r="UD103" s="504"/>
      <c r="UE103" s="504"/>
      <c r="UF103" s="504"/>
      <c r="UG103" s="504"/>
      <c r="UH103" s="504"/>
      <c r="UI103" s="504"/>
      <c r="UJ103" s="504"/>
      <c r="UK103" s="504"/>
      <c r="UL103" s="504"/>
      <c r="UM103" s="504"/>
      <c r="UN103" s="504"/>
      <c r="UO103" s="504"/>
      <c r="UP103" s="504"/>
      <c r="UQ103" s="504"/>
      <c r="UR103" s="504"/>
      <c r="US103" s="504"/>
      <c r="UT103" s="504"/>
      <c r="UU103" s="504"/>
      <c r="UV103" s="504"/>
      <c r="UW103" s="504"/>
      <c r="UX103" s="504"/>
      <c r="UY103" s="504"/>
      <c r="UZ103" s="504"/>
      <c r="VA103" s="504"/>
      <c r="VB103" s="504"/>
      <c r="VC103" s="504"/>
      <c r="VD103" s="504"/>
      <c r="VE103" s="504"/>
      <c r="VF103" s="504"/>
      <c r="VG103" s="504"/>
      <c r="VH103" s="504"/>
      <c r="VI103" s="504"/>
      <c r="VJ103" s="504"/>
      <c r="VK103" s="504"/>
      <c r="VL103" s="504"/>
      <c r="VM103" s="504"/>
      <c r="VN103" s="504"/>
      <c r="VO103" s="504"/>
      <c r="VP103" s="504"/>
      <c r="VQ103" s="504"/>
      <c r="VR103" s="504"/>
      <c r="VS103" s="504"/>
      <c r="VT103" s="504"/>
      <c r="VU103" s="504"/>
      <c r="VV103" s="504"/>
      <c r="VW103" s="504"/>
      <c r="VX103" s="504"/>
      <c r="VY103" s="504"/>
      <c r="VZ103" s="504"/>
      <c r="WA103" s="504"/>
      <c r="WB103" s="504"/>
      <c r="WC103" s="504"/>
      <c r="WD103" s="504"/>
      <c r="WE103" s="504"/>
      <c r="WF103" s="504"/>
      <c r="WG103" s="504"/>
      <c r="WH103" s="504"/>
      <c r="WI103" s="504"/>
      <c r="WJ103" s="504"/>
      <c r="WK103" s="504"/>
      <c r="WL103" s="504"/>
      <c r="WM103" s="504"/>
      <c r="WN103" s="504"/>
      <c r="WO103" s="504"/>
      <c r="WP103" s="504"/>
      <c r="WQ103" s="504"/>
      <c r="WR103" s="504"/>
      <c r="WS103" s="504"/>
      <c r="WT103" s="504"/>
      <c r="WU103" s="504"/>
      <c r="WV103" s="504"/>
      <c r="WW103" s="504"/>
      <c r="WX103" s="504"/>
      <c r="WY103" s="504"/>
      <c r="WZ103" s="504"/>
      <c r="XA103" s="504"/>
      <c r="XB103" s="504"/>
      <c r="XC103" s="504"/>
      <c r="XD103" s="504"/>
      <c r="XE103" s="504"/>
      <c r="XF103" s="504"/>
      <c r="XG103" s="504"/>
      <c r="XH103" s="504"/>
      <c r="XI103" s="504"/>
      <c r="XJ103" s="504"/>
      <c r="XK103" s="504"/>
      <c r="XL103" s="504"/>
      <c r="XM103" s="504"/>
      <c r="XN103" s="504"/>
      <c r="XO103" s="504"/>
      <c r="XP103" s="504"/>
      <c r="XQ103" s="504"/>
      <c r="XR103" s="504"/>
      <c r="XS103" s="504"/>
      <c r="XT103" s="504"/>
      <c r="XU103" s="504"/>
      <c r="XV103" s="504"/>
      <c r="XW103" s="504"/>
      <c r="XX103" s="504"/>
      <c r="XY103" s="504"/>
      <c r="XZ103" s="504"/>
      <c r="YA103" s="504"/>
      <c r="YB103" s="504"/>
      <c r="YC103" s="504"/>
      <c r="YD103" s="504"/>
      <c r="YE103" s="504"/>
      <c r="YF103" s="504"/>
      <c r="YG103" s="504"/>
      <c r="YH103" s="504"/>
      <c r="YI103" s="504"/>
      <c r="YJ103" s="504"/>
      <c r="YK103" s="504"/>
      <c r="YL103" s="504"/>
      <c r="YM103" s="504"/>
      <c r="YN103" s="504"/>
      <c r="YO103" s="504"/>
      <c r="YP103" s="504"/>
      <c r="YQ103" s="504"/>
      <c r="YR103" s="504"/>
      <c r="YS103" s="504"/>
      <c r="YT103" s="504"/>
      <c r="YU103" s="504"/>
      <c r="YV103" s="504"/>
      <c r="YW103" s="504"/>
      <c r="YX103" s="504"/>
      <c r="YY103" s="504"/>
      <c r="YZ103" s="504"/>
      <c r="ZA103" s="504"/>
      <c r="ZB103" s="504"/>
      <c r="ZC103" s="504"/>
      <c r="ZD103" s="504"/>
      <c r="ZE103" s="504"/>
      <c r="ZF103" s="504"/>
      <c r="ZG103" s="504"/>
      <c r="ZH103" s="504"/>
      <c r="ZI103" s="504"/>
      <c r="ZJ103" s="504"/>
      <c r="ZK103" s="504"/>
      <c r="ZL103" s="504"/>
      <c r="ZM103" s="504"/>
      <c r="ZN103" s="504"/>
      <c r="ZO103" s="504"/>
      <c r="ZP103" s="504"/>
      <c r="ZQ103" s="504"/>
      <c r="ZR103" s="504"/>
      <c r="ZS103" s="504"/>
      <c r="ZT103" s="504"/>
      <c r="ZU103" s="504"/>
      <c r="ZV103" s="504"/>
      <c r="ZW103" s="504"/>
      <c r="ZX103" s="504"/>
      <c r="ZY103" s="504"/>
      <c r="ZZ103" s="504"/>
      <c r="AAA103" s="504"/>
      <c r="AAB103" s="504"/>
      <c r="AAC103" s="504"/>
      <c r="AAD103" s="504"/>
      <c r="AAE103" s="504"/>
      <c r="AAF103" s="504"/>
      <c r="AAG103" s="504"/>
      <c r="AAH103" s="504"/>
      <c r="AAI103" s="504"/>
      <c r="AAJ103" s="504"/>
      <c r="AAK103" s="504"/>
      <c r="AAL103" s="504"/>
      <c r="AAM103" s="504"/>
      <c r="AAN103" s="504"/>
      <c r="AAO103" s="504"/>
      <c r="AAP103" s="504"/>
      <c r="AAQ103" s="504"/>
      <c r="AAR103" s="504"/>
      <c r="AAS103" s="504"/>
      <c r="AAT103" s="504"/>
      <c r="AAU103" s="504"/>
      <c r="AAV103" s="504"/>
      <c r="AAW103" s="504"/>
      <c r="AAX103" s="504"/>
      <c r="AAY103" s="504"/>
      <c r="AAZ103" s="504"/>
      <c r="ABA103" s="504"/>
      <c r="ABB103" s="504"/>
      <c r="ABC103" s="504"/>
      <c r="ABD103" s="504"/>
      <c r="ABE103" s="504"/>
      <c r="ABF103" s="504"/>
      <c r="ABG103" s="504"/>
      <c r="ABH103" s="504"/>
      <c r="ABI103" s="504"/>
      <c r="ABJ103" s="504"/>
      <c r="ABK103" s="504"/>
      <c r="ABL103" s="504"/>
      <c r="ABM103" s="504"/>
      <c r="ABN103" s="504"/>
      <c r="ABO103" s="504"/>
      <c r="ABP103" s="504"/>
      <c r="ABQ103" s="504"/>
      <c r="ABR103" s="504"/>
      <c r="ABS103" s="504"/>
      <c r="ABT103" s="504"/>
      <c r="ABU103" s="504"/>
      <c r="ABV103" s="504"/>
      <c r="ABW103" s="504"/>
      <c r="ABX103" s="504"/>
      <c r="ABY103" s="504"/>
      <c r="ABZ103" s="504"/>
      <c r="ACA103" s="504"/>
      <c r="ACB103" s="504"/>
      <c r="ACC103" s="504"/>
      <c r="ACD103" s="504"/>
      <c r="ACE103" s="504"/>
      <c r="ACF103" s="504"/>
      <c r="ACG103" s="504"/>
      <c r="ACH103" s="504"/>
      <c r="ACI103" s="504"/>
      <c r="ACJ103" s="504"/>
      <c r="ACK103" s="504"/>
      <c r="ACL103" s="504"/>
      <c r="ACM103" s="504"/>
      <c r="ACN103" s="504"/>
      <c r="ACO103" s="504"/>
      <c r="ACP103" s="504"/>
      <c r="ACQ103" s="504"/>
      <c r="ACR103" s="504"/>
      <c r="ACS103" s="504"/>
      <c r="ACT103" s="504"/>
      <c r="ACU103" s="504"/>
      <c r="ACV103" s="504"/>
      <c r="ACW103" s="504"/>
      <c r="ACX103" s="504"/>
      <c r="ACY103" s="504"/>
      <c r="ACZ103" s="504"/>
      <c r="ADA103" s="504"/>
      <c r="ADB103" s="504"/>
      <c r="ADC103" s="504"/>
      <c r="ADD103" s="504"/>
      <c r="ADE103" s="504"/>
      <c r="ADF103" s="504"/>
      <c r="ADG103" s="504"/>
      <c r="ADH103" s="504"/>
      <c r="ADI103" s="504"/>
      <c r="ADJ103" s="504"/>
      <c r="ADK103" s="504"/>
      <c r="ADL103" s="504"/>
      <c r="ADM103" s="504"/>
      <c r="ADN103" s="504"/>
      <c r="ADO103" s="504"/>
      <c r="ADP103" s="504"/>
      <c r="ADQ103" s="504"/>
      <c r="ADR103" s="504"/>
      <c r="ADS103" s="504"/>
      <c r="ADT103" s="504"/>
      <c r="ADU103" s="504"/>
      <c r="ADV103" s="504"/>
      <c r="ADW103" s="504"/>
      <c r="ADX103" s="504"/>
      <c r="ADY103" s="504"/>
      <c r="ADZ103" s="504"/>
      <c r="AEA103" s="504"/>
      <c r="AEB103" s="504"/>
      <c r="AEC103" s="504"/>
      <c r="AED103" s="504"/>
      <c r="AEE103" s="504"/>
      <c r="AEF103" s="504"/>
      <c r="AEG103" s="504"/>
      <c r="AEH103" s="504"/>
      <c r="AEI103" s="504"/>
      <c r="AEJ103" s="504"/>
      <c r="AEK103" s="504"/>
      <c r="AEL103" s="504"/>
      <c r="AEM103" s="504"/>
      <c r="AEN103" s="504"/>
      <c r="AEO103" s="504"/>
      <c r="AEP103" s="504"/>
      <c r="AEQ103" s="504"/>
      <c r="AER103" s="504"/>
      <c r="AES103" s="504"/>
      <c r="AET103" s="504"/>
      <c r="AEU103" s="504"/>
      <c r="AEV103" s="504"/>
      <c r="AEW103" s="504"/>
      <c r="AEX103" s="504"/>
      <c r="AEY103" s="504"/>
      <c r="AEZ103" s="504"/>
      <c r="AFA103" s="504"/>
      <c r="AFB103" s="504"/>
      <c r="AFC103" s="504"/>
      <c r="AFD103" s="504"/>
      <c r="AFE103" s="504"/>
      <c r="AFF103" s="504"/>
      <c r="AFG103" s="504"/>
      <c r="AFH103" s="504"/>
      <c r="AFI103" s="504"/>
      <c r="AFJ103" s="504"/>
      <c r="AFK103" s="504"/>
      <c r="AFL103" s="504"/>
      <c r="AFM103" s="504"/>
      <c r="AFN103" s="504"/>
      <c r="AFO103" s="504"/>
      <c r="AFP103" s="504"/>
      <c r="AFQ103" s="504"/>
      <c r="AFR103" s="504"/>
      <c r="AFS103" s="504"/>
      <c r="AFT103" s="504"/>
      <c r="AFU103" s="504"/>
      <c r="AFV103" s="504"/>
      <c r="AFW103" s="504"/>
      <c r="AFX103" s="504"/>
      <c r="AFY103" s="504"/>
      <c r="AFZ103" s="504"/>
      <c r="AGA103" s="504"/>
      <c r="AGB103" s="504"/>
      <c r="AGC103" s="504"/>
      <c r="AGD103" s="504"/>
      <c r="AGE103" s="504"/>
      <c r="AGF103" s="504"/>
      <c r="AGG103" s="504"/>
      <c r="AGH103" s="504"/>
      <c r="AGI103" s="504"/>
      <c r="AGJ103" s="504"/>
      <c r="AGK103" s="504"/>
      <c r="AGL103" s="504"/>
      <c r="AGM103" s="504"/>
      <c r="AGN103" s="504"/>
      <c r="AGO103" s="504"/>
      <c r="AGP103" s="504"/>
      <c r="AGQ103" s="504"/>
      <c r="AGR103" s="504"/>
      <c r="AGS103" s="504"/>
      <c r="AGT103" s="504"/>
      <c r="AGU103" s="504"/>
      <c r="AGV103" s="504"/>
      <c r="AGW103" s="504"/>
      <c r="AGX103" s="504"/>
      <c r="AGY103" s="504"/>
      <c r="AGZ103" s="504"/>
      <c r="AHA103" s="504"/>
      <c r="AHB103" s="504"/>
      <c r="AHC103" s="504"/>
      <c r="AHD103" s="504"/>
      <c r="AHE103" s="504"/>
      <c r="AHF103" s="504"/>
      <c r="AHG103" s="504"/>
      <c r="AHH103" s="504"/>
    </row>
    <row r="104" spans="1:892" s="566" customFormat="1" ht="31" hidden="1">
      <c r="A104" s="564"/>
      <c r="B104" s="555"/>
      <c r="C104" s="565"/>
      <c r="D104" s="737"/>
      <c r="E104" s="737"/>
      <c r="F104" s="737"/>
      <c r="G104" s="737"/>
      <c r="H104" s="737"/>
      <c r="I104" s="737"/>
      <c r="J104" s="737"/>
      <c r="K104" s="737"/>
      <c r="L104" s="737"/>
      <c r="M104" s="737"/>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508"/>
      <c r="IY104" s="508"/>
      <c r="IZ104" s="508"/>
      <c r="JA104" s="508"/>
      <c r="JB104" s="508"/>
      <c r="JC104" s="508"/>
      <c r="JD104" s="508"/>
      <c r="JE104" s="508"/>
      <c r="JF104" s="508"/>
      <c r="JG104" s="508"/>
      <c r="JH104" s="508"/>
      <c r="JI104" s="508"/>
      <c r="JJ104" s="508"/>
      <c r="JK104" s="508"/>
      <c r="JL104" s="508"/>
      <c r="JM104" s="508"/>
      <c r="JN104" s="508"/>
      <c r="JO104" s="508"/>
      <c r="JP104" s="508"/>
      <c r="JQ104" s="508"/>
      <c r="JR104" s="508"/>
      <c r="JS104" s="508"/>
      <c r="JT104" s="508"/>
      <c r="JU104" s="508"/>
      <c r="JV104" s="508"/>
      <c r="JW104" s="508"/>
      <c r="JX104" s="508"/>
      <c r="JY104" s="508"/>
      <c r="JZ104" s="508"/>
      <c r="KA104" s="508"/>
      <c r="KB104" s="508"/>
      <c r="KC104" s="508"/>
      <c r="KD104" s="508"/>
      <c r="KE104" s="508"/>
      <c r="KF104" s="508"/>
      <c r="KG104" s="508"/>
      <c r="KH104" s="508"/>
      <c r="KI104" s="508"/>
      <c r="KJ104" s="508"/>
      <c r="KK104" s="508"/>
      <c r="KL104" s="508"/>
      <c r="KM104" s="508"/>
      <c r="KN104" s="508"/>
      <c r="KO104" s="508"/>
      <c r="KP104" s="508"/>
      <c r="KQ104" s="508"/>
      <c r="KR104" s="508"/>
      <c r="KS104" s="508"/>
      <c r="KT104" s="508"/>
      <c r="KU104" s="508"/>
      <c r="KV104" s="508"/>
      <c r="KW104" s="508"/>
      <c r="KX104" s="508"/>
      <c r="KY104" s="508"/>
      <c r="KZ104" s="508"/>
      <c r="LA104" s="508"/>
      <c r="LB104" s="508"/>
      <c r="LC104" s="508"/>
      <c r="LD104" s="508"/>
      <c r="LE104" s="508"/>
      <c r="LF104" s="508"/>
      <c r="LG104" s="508"/>
      <c r="LH104" s="508"/>
      <c r="LI104" s="508"/>
      <c r="LJ104" s="508"/>
      <c r="LK104" s="508"/>
      <c r="LL104" s="508"/>
      <c r="LM104" s="508"/>
      <c r="LN104" s="508"/>
      <c r="LO104" s="508"/>
      <c r="LP104" s="508"/>
      <c r="LQ104" s="508"/>
      <c r="LR104" s="508"/>
      <c r="LS104" s="508"/>
      <c r="LT104" s="508"/>
      <c r="LU104" s="508"/>
      <c r="LV104" s="508"/>
      <c r="LW104" s="508"/>
      <c r="LX104" s="508"/>
      <c r="LY104" s="508"/>
      <c r="LZ104" s="508"/>
      <c r="MA104" s="508"/>
      <c r="MB104" s="508"/>
      <c r="MC104" s="508"/>
      <c r="MD104" s="508"/>
      <c r="ME104" s="508"/>
      <c r="MF104" s="508"/>
      <c r="MG104" s="508"/>
      <c r="MH104" s="508"/>
      <c r="MI104" s="508"/>
      <c r="MJ104" s="508"/>
      <c r="MK104" s="508"/>
      <c r="ML104" s="508"/>
      <c r="MM104" s="508"/>
      <c r="MN104" s="508"/>
      <c r="MO104" s="508"/>
      <c r="MP104" s="508"/>
      <c r="MQ104" s="508"/>
      <c r="MR104" s="508"/>
      <c r="MS104" s="508"/>
      <c r="MT104" s="508"/>
      <c r="MU104" s="508"/>
      <c r="MV104" s="508"/>
      <c r="MW104" s="508"/>
      <c r="MX104" s="508"/>
      <c r="MY104" s="508"/>
      <c r="MZ104" s="508"/>
      <c r="NA104" s="508"/>
      <c r="NB104" s="508"/>
      <c r="NC104" s="508"/>
      <c r="ND104" s="508"/>
      <c r="NE104" s="508"/>
      <c r="NF104" s="508"/>
      <c r="NG104" s="508"/>
      <c r="NH104" s="508"/>
      <c r="NI104" s="508"/>
      <c r="NJ104" s="508"/>
      <c r="NK104" s="508"/>
      <c r="NL104" s="508"/>
      <c r="NM104" s="508"/>
      <c r="NN104" s="508"/>
      <c r="NO104" s="508"/>
      <c r="NP104" s="508"/>
      <c r="NQ104" s="508"/>
      <c r="NR104" s="508"/>
      <c r="NS104" s="508"/>
      <c r="NT104" s="508"/>
      <c r="NU104" s="508"/>
      <c r="NV104" s="508"/>
      <c r="NW104" s="508"/>
      <c r="NX104" s="508"/>
      <c r="NY104" s="508"/>
      <c r="NZ104" s="508"/>
      <c r="OA104" s="508"/>
      <c r="OB104" s="508"/>
      <c r="OC104" s="508"/>
      <c r="OD104" s="508"/>
      <c r="OE104" s="508"/>
      <c r="OF104" s="508"/>
      <c r="OG104" s="508"/>
      <c r="OH104" s="508"/>
      <c r="OI104" s="508"/>
      <c r="OJ104" s="508"/>
      <c r="OK104" s="508"/>
      <c r="OL104" s="508"/>
      <c r="OM104" s="508"/>
      <c r="ON104" s="508"/>
      <c r="OO104" s="508"/>
      <c r="OP104" s="508"/>
      <c r="OQ104" s="508"/>
      <c r="OR104" s="508"/>
      <c r="OS104" s="508"/>
      <c r="OT104" s="508"/>
      <c r="OU104" s="508"/>
      <c r="OV104" s="508"/>
      <c r="OW104" s="508"/>
      <c r="OX104" s="508"/>
      <c r="OY104" s="508"/>
      <c r="OZ104" s="508"/>
      <c r="PA104" s="508"/>
      <c r="PB104" s="508"/>
      <c r="PC104" s="508"/>
      <c r="PD104" s="508"/>
      <c r="PE104" s="508"/>
      <c r="PF104" s="508"/>
      <c r="PG104" s="508"/>
      <c r="PH104" s="508"/>
      <c r="PI104" s="508"/>
      <c r="PJ104" s="508"/>
      <c r="PK104" s="508"/>
      <c r="PL104" s="508"/>
      <c r="PM104" s="508"/>
      <c r="PN104" s="508"/>
      <c r="PO104" s="508"/>
      <c r="PP104" s="508"/>
      <c r="PQ104" s="508"/>
      <c r="PR104" s="508"/>
      <c r="PS104" s="508"/>
      <c r="PT104" s="508"/>
      <c r="PU104" s="508"/>
      <c r="PV104" s="508"/>
      <c r="PW104" s="508"/>
      <c r="PX104" s="508"/>
      <c r="PY104" s="508"/>
      <c r="PZ104" s="508"/>
      <c r="QA104" s="508"/>
      <c r="QB104" s="508"/>
      <c r="QC104" s="508"/>
      <c r="QD104" s="508"/>
      <c r="QE104" s="508"/>
      <c r="QF104" s="508"/>
      <c r="QG104" s="508"/>
      <c r="QH104" s="508"/>
      <c r="QI104" s="508"/>
      <c r="QJ104" s="508"/>
      <c r="QK104" s="508"/>
      <c r="QL104" s="508"/>
      <c r="QM104" s="508"/>
      <c r="QN104" s="508"/>
      <c r="QO104" s="508"/>
      <c r="QP104" s="508"/>
      <c r="QQ104" s="508"/>
      <c r="QR104" s="508"/>
      <c r="QS104" s="508"/>
      <c r="QT104" s="508"/>
      <c r="QU104" s="508"/>
      <c r="QV104" s="508"/>
      <c r="QW104" s="508"/>
      <c r="QX104" s="508"/>
      <c r="QY104" s="508"/>
      <c r="QZ104" s="508"/>
      <c r="RA104" s="508"/>
      <c r="RB104" s="508"/>
      <c r="RC104" s="508"/>
      <c r="RD104" s="508"/>
      <c r="RE104" s="508"/>
      <c r="RF104" s="508"/>
      <c r="RG104" s="508"/>
      <c r="RH104" s="508"/>
      <c r="RI104" s="508"/>
      <c r="RJ104" s="508"/>
      <c r="RK104" s="508"/>
      <c r="RL104" s="508"/>
      <c r="RM104" s="508"/>
      <c r="RN104" s="508"/>
      <c r="RO104" s="508"/>
      <c r="RP104" s="508"/>
      <c r="RQ104" s="508"/>
      <c r="RR104" s="508"/>
      <c r="RS104" s="508"/>
      <c r="RT104" s="508"/>
      <c r="RU104" s="508"/>
      <c r="RV104" s="508"/>
      <c r="RW104" s="508"/>
      <c r="RX104" s="508"/>
      <c r="RY104" s="508"/>
      <c r="RZ104" s="508"/>
      <c r="SA104" s="508"/>
      <c r="SB104" s="508"/>
      <c r="SC104" s="508"/>
      <c r="SD104" s="508"/>
      <c r="SE104" s="508"/>
      <c r="SF104" s="508"/>
      <c r="SG104" s="508"/>
      <c r="SH104" s="508"/>
      <c r="SI104" s="508"/>
      <c r="SJ104" s="508"/>
      <c r="SK104" s="508"/>
      <c r="SL104" s="508"/>
      <c r="SM104" s="508"/>
      <c r="SN104" s="508"/>
      <c r="SO104" s="508"/>
      <c r="SP104" s="508"/>
      <c r="SQ104" s="508"/>
      <c r="SR104" s="508"/>
      <c r="SS104" s="508"/>
      <c r="ST104" s="508"/>
      <c r="SU104" s="508"/>
      <c r="SV104" s="508"/>
      <c r="SW104" s="508"/>
      <c r="SX104" s="508"/>
      <c r="SY104" s="508"/>
      <c r="SZ104" s="508"/>
      <c r="TA104" s="508"/>
      <c r="TB104" s="508"/>
      <c r="TC104" s="508"/>
      <c r="TD104" s="508"/>
      <c r="TE104" s="508"/>
      <c r="TF104" s="508"/>
      <c r="TG104" s="508"/>
      <c r="TH104" s="508"/>
      <c r="TI104" s="508"/>
      <c r="TJ104" s="508"/>
      <c r="TK104" s="508"/>
      <c r="TL104" s="508"/>
      <c r="TM104" s="508"/>
      <c r="TN104" s="508"/>
      <c r="TO104" s="508"/>
      <c r="TP104" s="508"/>
      <c r="TQ104" s="508"/>
      <c r="TR104" s="508"/>
      <c r="TS104" s="508"/>
      <c r="TT104" s="508"/>
      <c r="TU104" s="508"/>
      <c r="TV104" s="508"/>
      <c r="TW104" s="508"/>
      <c r="TX104" s="508"/>
      <c r="TY104" s="508"/>
      <c r="TZ104" s="508"/>
      <c r="UA104" s="508"/>
      <c r="UB104" s="508"/>
      <c r="UC104" s="508"/>
      <c r="UD104" s="508"/>
      <c r="UE104" s="508"/>
      <c r="UF104" s="508"/>
      <c r="UG104" s="508"/>
      <c r="UH104" s="508"/>
      <c r="UI104" s="508"/>
      <c r="UJ104" s="508"/>
      <c r="UK104" s="508"/>
      <c r="UL104" s="508"/>
      <c r="UM104" s="508"/>
      <c r="UN104" s="508"/>
      <c r="UO104" s="508"/>
      <c r="UP104" s="508"/>
      <c r="UQ104" s="508"/>
      <c r="UR104" s="508"/>
      <c r="US104" s="508"/>
      <c r="UT104" s="508"/>
      <c r="UU104" s="508"/>
      <c r="UV104" s="508"/>
      <c r="UW104" s="508"/>
      <c r="UX104" s="508"/>
      <c r="UY104" s="508"/>
      <c r="UZ104" s="508"/>
      <c r="VA104" s="508"/>
      <c r="VB104" s="508"/>
      <c r="VC104" s="508"/>
      <c r="VD104" s="508"/>
      <c r="VE104" s="508"/>
      <c r="VF104" s="508"/>
      <c r="VG104" s="508"/>
      <c r="VH104" s="508"/>
      <c r="VI104" s="508"/>
      <c r="VJ104" s="508"/>
      <c r="VK104" s="508"/>
      <c r="VL104" s="508"/>
      <c r="VM104" s="508"/>
      <c r="VN104" s="508"/>
      <c r="VO104" s="508"/>
      <c r="VP104" s="508"/>
      <c r="VQ104" s="508"/>
      <c r="VR104" s="508"/>
      <c r="VS104" s="508"/>
      <c r="VT104" s="508"/>
      <c r="VU104" s="508"/>
      <c r="VV104" s="508"/>
      <c r="VW104" s="508"/>
      <c r="VX104" s="508"/>
      <c r="VY104" s="508"/>
      <c r="VZ104" s="508"/>
      <c r="WA104" s="508"/>
      <c r="WB104" s="508"/>
      <c r="WC104" s="508"/>
      <c r="WD104" s="508"/>
      <c r="WE104" s="508"/>
      <c r="WF104" s="508"/>
      <c r="WG104" s="508"/>
      <c r="WH104" s="508"/>
      <c r="WI104" s="508"/>
      <c r="WJ104" s="508"/>
      <c r="WK104" s="508"/>
      <c r="WL104" s="508"/>
      <c r="WM104" s="508"/>
      <c r="WN104" s="508"/>
      <c r="WO104" s="508"/>
      <c r="WP104" s="508"/>
      <c r="WQ104" s="508"/>
      <c r="WR104" s="508"/>
      <c r="WS104" s="508"/>
      <c r="WT104" s="508"/>
      <c r="WU104" s="508"/>
      <c r="WV104" s="508"/>
      <c r="WW104" s="508"/>
      <c r="WX104" s="508"/>
      <c r="WY104" s="508"/>
      <c r="WZ104" s="508"/>
      <c r="XA104" s="508"/>
      <c r="XB104" s="508"/>
      <c r="XC104" s="508"/>
      <c r="XD104" s="508"/>
      <c r="XE104" s="508"/>
      <c r="XF104" s="508"/>
      <c r="XG104" s="508"/>
      <c r="XH104" s="508"/>
      <c r="XI104" s="508"/>
      <c r="XJ104" s="508"/>
      <c r="XK104" s="508"/>
      <c r="XL104" s="508"/>
      <c r="XM104" s="508"/>
      <c r="XN104" s="508"/>
      <c r="XO104" s="508"/>
      <c r="XP104" s="508"/>
      <c r="XQ104" s="508"/>
      <c r="XR104" s="508"/>
      <c r="XS104" s="508"/>
      <c r="XT104" s="508"/>
      <c r="XU104" s="508"/>
      <c r="XV104" s="508"/>
      <c r="XW104" s="508"/>
      <c r="XX104" s="508"/>
      <c r="XY104" s="508"/>
      <c r="XZ104" s="508"/>
      <c r="YA104" s="508"/>
      <c r="YB104" s="508"/>
      <c r="YC104" s="508"/>
      <c r="YD104" s="508"/>
      <c r="YE104" s="508"/>
      <c r="YF104" s="508"/>
      <c r="YG104" s="508"/>
      <c r="YH104" s="508"/>
      <c r="YI104" s="508"/>
      <c r="YJ104" s="508"/>
      <c r="YK104" s="508"/>
      <c r="YL104" s="508"/>
      <c r="YM104" s="508"/>
      <c r="YN104" s="508"/>
      <c r="YO104" s="508"/>
      <c r="YP104" s="508"/>
      <c r="YQ104" s="508"/>
      <c r="YR104" s="508"/>
      <c r="YS104" s="508"/>
      <c r="YT104" s="508"/>
      <c r="YU104" s="508"/>
      <c r="YV104" s="508"/>
      <c r="YW104" s="508"/>
      <c r="YX104" s="508"/>
      <c r="YY104" s="508"/>
      <c r="YZ104" s="508"/>
      <c r="ZA104" s="508"/>
      <c r="ZB104" s="508"/>
      <c r="ZC104" s="508"/>
      <c r="ZD104" s="508"/>
      <c r="ZE104" s="508"/>
      <c r="ZF104" s="508"/>
      <c r="ZG104" s="508"/>
      <c r="ZH104" s="508"/>
      <c r="ZI104" s="508"/>
      <c r="ZJ104" s="508"/>
      <c r="ZK104" s="508"/>
      <c r="ZL104" s="508"/>
      <c r="ZM104" s="508"/>
      <c r="ZN104" s="508"/>
      <c r="ZO104" s="508"/>
      <c r="ZP104" s="508"/>
      <c r="ZQ104" s="508"/>
      <c r="ZR104" s="508"/>
      <c r="ZS104" s="508"/>
      <c r="ZT104" s="508"/>
      <c r="ZU104" s="508"/>
      <c r="ZV104" s="508"/>
      <c r="ZW104" s="508"/>
      <c r="ZX104" s="508"/>
      <c r="ZY104" s="508"/>
      <c r="ZZ104" s="508"/>
      <c r="AAA104" s="508"/>
      <c r="AAB104" s="508"/>
      <c r="AAC104" s="508"/>
      <c r="AAD104" s="508"/>
      <c r="AAE104" s="508"/>
      <c r="AAF104" s="508"/>
      <c r="AAG104" s="508"/>
      <c r="AAH104" s="508"/>
      <c r="AAI104" s="508"/>
      <c r="AAJ104" s="508"/>
      <c r="AAK104" s="508"/>
      <c r="AAL104" s="508"/>
      <c r="AAM104" s="508"/>
      <c r="AAN104" s="508"/>
      <c r="AAO104" s="508"/>
      <c r="AAP104" s="508"/>
      <c r="AAQ104" s="508"/>
      <c r="AAR104" s="508"/>
      <c r="AAS104" s="508"/>
      <c r="AAT104" s="508"/>
      <c r="AAU104" s="508"/>
      <c r="AAV104" s="508"/>
      <c r="AAW104" s="508"/>
      <c r="AAX104" s="508"/>
      <c r="AAY104" s="508"/>
      <c r="AAZ104" s="508"/>
      <c r="ABA104" s="508"/>
      <c r="ABB104" s="508"/>
      <c r="ABC104" s="508"/>
      <c r="ABD104" s="508"/>
      <c r="ABE104" s="508"/>
      <c r="ABF104" s="508"/>
      <c r="ABG104" s="508"/>
      <c r="ABH104" s="508"/>
      <c r="ABI104" s="508"/>
      <c r="ABJ104" s="508"/>
      <c r="ABK104" s="508"/>
      <c r="ABL104" s="508"/>
      <c r="ABM104" s="508"/>
      <c r="ABN104" s="508"/>
      <c r="ABO104" s="508"/>
      <c r="ABP104" s="508"/>
      <c r="ABQ104" s="508"/>
      <c r="ABR104" s="508"/>
      <c r="ABS104" s="508"/>
      <c r="ABT104" s="508"/>
      <c r="ABU104" s="508"/>
      <c r="ABV104" s="508"/>
      <c r="ABW104" s="508"/>
      <c r="ABX104" s="508"/>
      <c r="ABY104" s="508"/>
      <c r="ABZ104" s="508"/>
      <c r="ACA104" s="508"/>
      <c r="ACB104" s="508"/>
      <c r="ACC104" s="508"/>
      <c r="ACD104" s="508"/>
      <c r="ACE104" s="508"/>
      <c r="ACF104" s="508"/>
      <c r="ACG104" s="508"/>
      <c r="ACH104" s="508"/>
      <c r="ACI104" s="508"/>
      <c r="ACJ104" s="508"/>
      <c r="ACK104" s="508"/>
      <c r="ACL104" s="508"/>
      <c r="ACM104" s="508"/>
      <c r="ACN104" s="508"/>
      <c r="ACO104" s="508"/>
      <c r="ACP104" s="508"/>
      <c r="ACQ104" s="508"/>
      <c r="ACR104" s="508"/>
      <c r="ACS104" s="508"/>
      <c r="ACT104" s="508"/>
      <c r="ACU104" s="508"/>
      <c r="ACV104" s="508"/>
      <c r="ACW104" s="508"/>
      <c r="ACX104" s="508"/>
      <c r="ACY104" s="508"/>
      <c r="ACZ104" s="508"/>
      <c r="ADA104" s="508"/>
      <c r="ADB104" s="508"/>
      <c r="ADC104" s="508"/>
      <c r="ADD104" s="508"/>
      <c r="ADE104" s="508"/>
      <c r="ADF104" s="508"/>
      <c r="ADG104" s="508"/>
      <c r="ADH104" s="508"/>
      <c r="ADI104" s="508"/>
      <c r="ADJ104" s="508"/>
      <c r="ADK104" s="508"/>
      <c r="ADL104" s="508"/>
      <c r="ADM104" s="508"/>
      <c r="ADN104" s="508"/>
      <c r="ADO104" s="508"/>
      <c r="ADP104" s="508"/>
      <c r="ADQ104" s="508"/>
      <c r="ADR104" s="508"/>
      <c r="ADS104" s="508"/>
      <c r="ADT104" s="508"/>
      <c r="ADU104" s="508"/>
      <c r="ADV104" s="508"/>
      <c r="ADW104" s="508"/>
      <c r="ADX104" s="508"/>
      <c r="ADY104" s="508"/>
      <c r="ADZ104" s="508"/>
      <c r="AEA104" s="508"/>
      <c r="AEB104" s="508"/>
      <c r="AEC104" s="508"/>
      <c r="AED104" s="508"/>
      <c r="AEE104" s="508"/>
      <c r="AEF104" s="508"/>
      <c r="AEG104" s="508"/>
      <c r="AEH104" s="508"/>
      <c r="AEI104" s="508"/>
      <c r="AEJ104" s="508"/>
      <c r="AEK104" s="508"/>
      <c r="AEL104" s="508"/>
      <c r="AEM104" s="508"/>
      <c r="AEN104" s="508"/>
      <c r="AEO104" s="508"/>
      <c r="AEP104" s="508"/>
      <c r="AEQ104" s="508"/>
      <c r="AER104" s="508"/>
      <c r="AES104" s="508"/>
      <c r="AET104" s="508"/>
      <c r="AEU104" s="508"/>
      <c r="AEV104" s="508"/>
      <c r="AEW104" s="508"/>
      <c r="AEX104" s="508"/>
      <c r="AEY104" s="508"/>
      <c r="AEZ104" s="508"/>
      <c r="AFA104" s="508"/>
      <c r="AFB104" s="508"/>
      <c r="AFC104" s="508"/>
      <c r="AFD104" s="508"/>
      <c r="AFE104" s="508"/>
      <c r="AFF104" s="508"/>
      <c r="AFG104" s="508"/>
      <c r="AFH104" s="508"/>
      <c r="AFI104" s="508"/>
      <c r="AFJ104" s="508"/>
      <c r="AFK104" s="508"/>
      <c r="AFL104" s="508"/>
      <c r="AFM104" s="508"/>
      <c r="AFN104" s="508"/>
      <c r="AFO104" s="508"/>
      <c r="AFP104" s="508"/>
      <c r="AFQ104" s="508"/>
      <c r="AFR104" s="508"/>
      <c r="AFS104" s="508"/>
      <c r="AFT104" s="508"/>
      <c r="AFU104" s="508"/>
      <c r="AFV104" s="508"/>
      <c r="AFW104" s="508"/>
      <c r="AFX104" s="508"/>
      <c r="AFY104" s="508"/>
      <c r="AFZ104" s="508"/>
      <c r="AGA104" s="508"/>
      <c r="AGB104" s="508"/>
      <c r="AGC104" s="508"/>
      <c r="AGD104" s="508"/>
      <c r="AGE104" s="508"/>
      <c r="AGF104" s="508"/>
      <c r="AGG104" s="508"/>
      <c r="AGH104" s="508"/>
      <c r="AGI104" s="508"/>
      <c r="AGJ104" s="508"/>
      <c r="AGK104" s="508"/>
      <c r="AGL104" s="508"/>
      <c r="AGM104" s="508"/>
      <c r="AGN104" s="508"/>
      <c r="AGO104" s="508"/>
      <c r="AGP104" s="508"/>
      <c r="AGQ104" s="508"/>
      <c r="AGR104" s="508"/>
      <c r="AGS104" s="508"/>
      <c r="AGT104" s="508"/>
      <c r="AGU104" s="508"/>
      <c r="AGV104" s="508"/>
      <c r="AGW104" s="508"/>
      <c r="AGX104" s="508"/>
      <c r="AGY104" s="508"/>
      <c r="AGZ104" s="508"/>
      <c r="AHA104" s="508"/>
      <c r="AHB104" s="508"/>
      <c r="AHC104" s="508"/>
      <c r="AHD104" s="508"/>
      <c r="AHE104" s="508"/>
      <c r="AHF104" s="508"/>
      <c r="AHG104" s="508"/>
      <c r="AHH104" s="508"/>
    </row>
    <row r="105" spans="1:892" s="569" customFormat="1" ht="31" hidden="1">
      <c r="A105" s="567"/>
      <c r="B105" s="555"/>
      <c r="C105" s="568"/>
      <c r="D105" s="738"/>
      <c r="E105" s="738"/>
      <c r="F105" s="738"/>
      <c r="G105" s="738"/>
      <c r="H105" s="738"/>
      <c r="I105" s="738"/>
      <c r="J105" s="738"/>
      <c r="K105" s="738"/>
      <c r="L105" s="738"/>
      <c r="M105" s="738"/>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512"/>
      <c r="IY105" s="512"/>
      <c r="IZ105" s="512"/>
      <c r="JA105" s="512"/>
      <c r="JB105" s="512"/>
      <c r="JC105" s="512"/>
      <c r="JD105" s="512"/>
      <c r="JE105" s="512"/>
      <c r="JF105" s="512"/>
      <c r="JG105" s="512"/>
      <c r="JH105" s="512"/>
      <c r="JI105" s="512"/>
      <c r="JJ105" s="512"/>
      <c r="JK105" s="512"/>
      <c r="JL105" s="512"/>
      <c r="JM105" s="512"/>
      <c r="JN105" s="512"/>
      <c r="JO105" s="512"/>
      <c r="JP105" s="512"/>
      <c r="JQ105" s="512"/>
      <c r="JR105" s="512"/>
      <c r="JS105" s="512"/>
      <c r="JT105" s="512"/>
      <c r="JU105" s="512"/>
      <c r="JV105" s="512"/>
      <c r="JW105" s="512"/>
      <c r="JX105" s="512"/>
      <c r="JY105" s="512"/>
      <c r="JZ105" s="512"/>
      <c r="KA105" s="512"/>
      <c r="KB105" s="512"/>
      <c r="KC105" s="512"/>
      <c r="KD105" s="512"/>
      <c r="KE105" s="512"/>
      <c r="KF105" s="512"/>
      <c r="KG105" s="512"/>
      <c r="KH105" s="512"/>
      <c r="KI105" s="512"/>
      <c r="KJ105" s="512"/>
      <c r="KK105" s="512"/>
      <c r="KL105" s="512"/>
      <c r="KM105" s="512"/>
      <c r="KN105" s="512"/>
      <c r="KO105" s="512"/>
      <c r="KP105" s="512"/>
      <c r="KQ105" s="512"/>
      <c r="KR105" s="512"/>
      <c r="KS105" s="512"/>
      <c r="KT105" s="512"/>
      <c r="KU105" s="512"/>
      <c r="KV105" s="512"/>
      <c r="KW105" s="512"/>
      <c r="KX105" s="512"/>
      <c r="KY105" s="512"/>
      <c r="KZ105" s="512"/>
      <c r="LA105" s="512"/>
      <c r="LB105" s="512"/>
      <c r="LC105" s="512"/>
      <c r="LD105" s="512"/>
      <c r="LE105" s="512"/>
      <c r="LF105" s="512"/>
      <c r="LG105" s="512"/>
      <c r="LH105" s="512"/>
      <c r="LI105" s="512"/>
      <c r="LJ105" s="512"/>
      <c r="LK105" s="512"/>
      <c r="LL105" s="512"/>
      <c r="LM105" s="512"/>
      <c r="LN105" s="512"/>
      <c r="LO105" s="512"/>
      <c r="LP105" s="512"/>
      <c r="LQ105" s="512"/>
      <c r="LR105" s="512"/>
      <c r="LS105" s="512"/>
      <c r="LT105" s="512"/>
      <c r="LU105" s="512"/>
      <c r="LV105" s="512"/>
      <c r="LW105" s="512"/>
      <c r="LX105" s="512"/>
      <c r="LY105" s="512"/>
      <c r="LZ105" s="512"/>
      <c r="MA105" s="512"/>
      <c r="MB105" s="512"/>
      <c r="MC105" s="512"/>
      <c r="MD105" s="512"/>
      <c r="ME105" s="512"/>
      <c r="MF105" s="512"/>
      <c r="MG105" s="512"/>
      <c r="MH105" s="512"/>
      <c r="MI105" s="512"/>
      <c r="MJ105" s="512"/>
      <c r="MK105" s="512"/>
      <c r="ML105" s="512"/>
      <c r="MM105" s="512"/>
      <c r="MN105" s="512"/>
      <c r="MO105" s="512"/>
      <c r="MP105" s="512"/>
      <c r="MQ105" s="512"/>
      <c r="MR105" s="512"/>
      <c r="MS105" s="512"/>
      <c r="MT105" s="512"/>
      <c r="MU105" s="512"/>
      <c r="MV105" s="512"/>
      <c r="MW105" s="512"/>
      <c r="MX105" s="512"/>
      <c r="MY105" s="512"/>
      <c r="MZ105" s="512"/>
      <c r="NA105" s="512"/>
      <c r="NB105" s="512"/>
      <c r="NC105" s="512"/>
      <c r="ND105" s="512"/>
      <c r="NE105" s="512"/>
      <c r="NF105" s="512"/>
      <c r="NG105" s="512"/>
      <c r="NH105" s="512"/>
      <c r="NI105" s="512"/>
      <c r="NJ105" s="512"/>
      <c r="NK105" s="512"/>
      <c r="NL105" s="512"/>
      <c r="NM105" s="512"/>
      <c r="NN105" s="512"/>
      <c r="NO105" s="512"/>
      <c r="NP105" s="512"/>
      <c r="NQ105" s="512"/>
      <c r="NR105" s="512"/>
      <c r="NS105" s="512"/>
      <c r="NT105" s="512"/>
      <c r="NU105" s="512"/>
      <c r="NV105" s="512"/>
      <c r="NW105" s="512"/>
      <c r="NX105" s="512"/>
      <c r="NY105" s="512"/>
      <c r="NZ105" s="512"/>
      <c r="OA105" s="512"/>
      <c r="OB105" s="512"/>
      <c r="OC105" s="512"/>
      <c r="OD105" s="512"/>
      <c r="OE105" s="512"/>
      <c r="OF105" s="512"/>
      <c r="OG105" s="512"/>
      <c r="OH105" s="512"/>
      <c r="OI105" s="512"/>
      <c r="OJ105" s="512"/>
      <c r="OK105" s="512"/>
      <c r="OL105" s="512"/>
      <c r="OM105" s="512"/>
      <c r="ON105" s="512"/>
      <c r="OO105" s="512"/>
      <c r="OP105" s="512"/>
      <c r="OQ105" s="512"/>
      <c r="OR105" s="512"/>
      <c r="OS105" s="512"/>
      <c r="OT105" s="512"/>
      <c r="OU105" s="512"/>
      <c r="OV105" s="512"/>
      <c r="OW105" s="512"/>
      <c r="OX105" s="512"/>
      <c r="OY105" s="512"/>
      <c r="OZ105" s="512"/>
      <c r="PA105" s="512"/>
      <c r="PB105" s="512"/>
      <c r="PC105" s="512"/>
      <c r="PD105" s="512"/>
      <c r="PE105" s="512"/>
      <c r="PF105" s="512"/>
      <c r="PG105" s="512"/>
      <c r="PH105" s="512"/>
      <c r="PI105" s="512"/>
      <c r="PJ105" s="512"/>
      <c r="PK105" s="512"/>
      <c r="PL105" s="512"/>
      <c r="PM105" s="512"/>
      <c r="PN105" s="512"/>
      <c r="PO105" s="512"/>
      <c r="PP105" s="512"/>
      <c r="PQ105" s="512"/>
      <c r="PR105" s="512"/>
      <c r="PS105" s="512"/>
      <c r="PT105" s="512"/>
      <c r="PU105" s="512"/>
      <c r="PV105" s="512"/>
      <c r="PW105" s="512"/>
      <c r="PX105" s="512"/>
      <c r="PY105" s="512"/>
      <c r="PZ105" s="512"/>
      <c r="QA105" s="512"/>
      <c r="QB105" s="512"/>
      <c r="QC105" s="512"/>
      <c r="QD105" s="512"/>
      <c r="QE105" s="512"/>
      <c r="QF105" s="512"/>
      <c r="QG105" s="512"/>
      <c r="QH105" s="512"/>
      <c r="QI105" s="512"/>
      <c r="QJ105" s="512"/>
      <c r="QK105" s="512"/>
      <c r="QL105" s="512"/>
      <c r="QM105" s="512"/>
      <c r="QN105" s="512"/>
      <c r="QO105" s="512"/>
      <c r="QP105" s="512"/>
      <c r="QQ105" s="512"/>
      <c r="QR105" s="512"/>
      <c r="QS105" s="512"/>
      <c r="QT105" s="512"/>
      <c r="QU105" s="512"/>
      <c r="QV105" s="512"/>
      <c r="QW105" s="512"/>
      <c r="QX105" s="512"/>
      <c r="QY105" s="512"/>
      <c r="QZ105" s="512"/>
      <c r="RA105" s="512"/>
      <c r="RB105" s="512"/>
      <c r="RC105" s="512"/>
      <c r="RD105" s="512"/>
      <c r="RE105" s="512"/>
      <c r="RF105" s="512"/>
      <c r="RG105" s="512"/>
      <c r="RH105" s="512"/>
      <c r="RI105" s="512"/>
      <c r="RJ105" s="512"/>
      <c r="RK105" s="512"/>
      <c r="RL105" s="512"/>
      <c r="RM105" s="512"/>
      <c r="RN105" s="512"/>
      <c r="RO105" s="512"/>
      <c r="RP105" s="512"/>
      <c r="RQ105" s="512"/>
      <c r="RR105" s="512"/>
      <c r="RS105" s="512"/>
      <c r="RT105" s="512"/>
      <c r="RU105" s="512"/>
      <c r="RV105" s="512"/>
      <c r="RW105" s="512"/>
      <c r="RX105" s="512"/>
      <c r="RY105" s="512"/>
      <c r="RZ105" s="512"/>
      <c r="SA105" s="512"/>
      <c r="SB105" s="512"/>
      <c r="SC105" s="512"/>
      <c r="SD105" s="512"/>
      <c r="SE105" s="512"/>
      <c r="SF105" s="512"/>
      <c r="SG105" s="512"/>
      <c r="SH105" s="512"/>
      <c r="SI105" s="512"/>
      <c r="SJ105" s="512"/>
      <c r="SK105" s="512"/>
      <c r="SL105" s="512"/>
      <c r="SM105" s="512"/>
      <c r="SN105" s="512"/>
      <c r="SO105" s="512"/>
      <c r="SP105" s="512"/>
      <c r="SQ105" s="512"/>
      <c r="SR105" s="512"/>
      <c r="SS105" s="512"/>
      <c r="ST105" s="512"/>
      <c r="SU105" s="512"/>
      <c r="SV105" s="512"/>
      <c r="SW105" s="512"/>
      <c r="SX105" s="512"/>
      <c r="SY105" s="512"/>
      <c r="SZ105" s="512"/>
      <c r="TA105" s="512"/>
      <c r="TB105" s="512"/>
      <c r="TC105" s="512"/>
      <c r="TD105" s="512"/>
      <c r="TE105" s="512"/>
      <c r="TF105" s="512"/>
      <c r="TG105" s="512"/>
      <c r="TH105" s="512"/>
      <c r="TI105" s="512"/>
      <c r="TJ105" s="512"/>
      <c r="TK105" s="512"/>
      <c r="TL105" s="512"/>
      <c r="TM105" s="512"/>
      <c r="TN105" s="512"/>
      <c r="TO105" s="512"/>
      <c r="TP105" s="512"/>
      <c r="TQ105" s="512"/>
      <c r="TR105" s="512"/>
      <c r="TS105" s="512"/>
      <c r="TT105" s="512"/>
      <c r="TU105" s="512"/>
      <c r="TV105" s="512"/>
      <c r="TW105" s="512"/>
      <c r="TX105" s="512"/>
      <c r="TY105" s="512"/>
      <c r="TZ105" s="512"/>
      <c r="UA105" s="512"/>
      <c r="UB105" s="512"/>
      <c r="UC105" s="512"/>
      <c r="UD105" s="512"/>
      <c r="UE105" s="512"/>
      <c r="UF105" s="512"/>
      <c r="UG105" s="512"/>
      <c r="UH105" s="512"/>
      <c r="UI105" s="512"/>
      <c r="UJ105" s="512"/>
      <c r="UK105" s="512"/>
      <c r="UL105" s="512"/>
      <c r="UM105" s="512"/>
      <c r="UN105" s="512"/>
      <c r="UO105" s="512"/>
      <c r="UP105" s="512"/>
      <c r="UQ105" s="512"/>
      <c r="UR105" s="512"/>
      <c r="US105" s="512"/>
      <c r="UT105" s="512"/>
      <c r="UU105" s="512"/>
      <c r="UV105" s="512"/>
      <c r="UW105" s="512"/>
      <c r="UX105" s="512"/>
      <c r="UY105" s="512"/>
      <c r="UZ105" s="512"/>
      <c r="VA105" s="512"/>
      <c r="VB105" s="512"/>
      <c r="VC105" s="512"/>
      <c r="VD105" s="512"/>
      <c r="VE105" s="512"/>
      <c r="VF105" s="512"/>
      <c r="VG105" s="512"/>
      <c r="VH105" s="512"/>
      <c r="VI105" s="512"/>
      <c r="VJ105" s="512"/>
      <c r="VK105" s="512"/>
      <c r="VL105" s="512"/>
      <c r="VM105" s="512"/>
      <c r="VN105" s="512"/>
      <c r="VO105" s="512"/>
      <c r="VP105" s="512"/>
      <c r="VQ105" s="512"/>
      <c r="VR105" s="512"/>
      <c r="VS105" s="512"/>
      <c r="VT105" s="512"/>
      <c r="VU105" s="512"/>
      <c r="VV105" s="512"/>
      <c r="VW105" s="512"/>
      <c r="VX105" s="512"/>
      <c r="VY105" s="512"/>
      <c r="VZ105" s="512"/>
      <c r="WA105" s="512"/>
      <c r="WB105" s="512"/>
      <c r="WC105" s="512"/>
      <c r="WD105" s="512"/>
      <c r="WE105" s="512"/>
      <c r="WF105" s="512"/>
      <c r="WG105" s="512"/>
      <c r="WH105" s="512"/>
      <c r="WI105" s="512"/>
      <c r="WJ105" s="512"/>
      <c r="WK105" s="512"/>
      <c r="WL105" s="512"/>
      <c r="WM105" s="512"/>
      <c r="WN105" s="512"/>
      <c r="WO105" s="512"/>
      <c r="WP105" s="512"/>
      <c r="WQ105" s="512"/>
      <c r="WR105" s="512"/>
      <c r="WS105" s="512"/>
      <c r="WT105" s="512"/>
      <c r="WU105" s="512"/>
      <c r="WV105" s="512"/>
      <c r="WW105" s="512"/>
      <c r="WX105" s="512"/>
      <c r="WY105" s="512"/>
      <c r="WZ105" s="512"/>
      <c r="XA105" s="512"/>
      <c r="XB105" s="512"/>
      <c r="XC105" s="512"/>
      <c r="XD105" s="512"/>
      <c r="XE105" s="512"/>
      <c r="XF105" s="512"/>
      <c r="XG105" s="512"/>
      <c r="XH105" s="512"/>
      <c r="XI105" s="512"/>
      <c r="XJ105" s="512"/>
      <c r="XK105" s="512"/>
      <c r="XL105" s="512"/>
      <c r="XM105" s="512"/>
      <c r="XN105" s="512"/>
      <c r="XO105" s="512"/>
      <c r="XP105" s="512"/>
      <c r="XQ105" s="512"/>
      <c r="XR105" s="512"/>
      <c r="XS105" s="512"/>
      <c r="XT105" s="512"/>
      <c r="XU105" s="512"/>
      <c r="XV105" s="512"/>
      <c r="XW105" s="512"/>
      <c r="XX105" s="512"/>
      <c r="XY105" s="512"/>
      <c r="XZ105" s="512"/>
      <c r="YA105" s="512"/>
      <c r="YB105" s="512"/>
      <c r="YC105" s="512"/>
      <c r="YD105" s="512"/>
      <c r="YE105" s="512"/>
      <c r="YF105" s="512"/>
      <c r="YG105" s="512"/>
      <c r="YH105" s="512"/>
      <c r="YI105" s="512"/>
      <c r="YJ105" s="512"/>
      <c r="YK105" s="512"/>
      <c r="YL105" s="512"/>
      <c r="YM105" s="512"/>
      <c r="YN105" s="512"/>
      <c r="YO105" s="512"/>
      <c r="YP105" s="512"/>
      <c r="YQ105" s="512"/>
      <c r="YR105" s="512"/>
      <c r="YS105" s="512"/>
      <c r="YT105" s="512"/>
      <c r="YU105" s="512"/>
      <c r="YV105" s="512"/>
      <c r="YW105" s="512"/>
      <c r="YX105" s="512"/>
      <c r="YY105" s="512"/>
      <c r="YZ105" s="512"/>
      <c r="ZA105" s="512"/>
      <c r="ZB105" s="512"/>
      <c r="ZC105" s="512"/>
      <c r="ZD105" s="512"/>
      <c r="ZE105" s="512"/>
      <c r="ZF105" s="512"/>
      <c r="ZG105" s="512"/>
      <c r="ZH105" s="512"/>
      <c r="ZI105" s="512"/>
      <c r="ZJ105" s="512"/>
      <c r="ZK105" s="512"/>
      <c r="ZL105" s="512"/>
      <c r="ZM105" s="512"/>
      <c r="ZN105" s="512"/>
      <c r="ZO105" s="512"/>
      <c r="ZP105" s="512"/>
      <c r="ZQ105" s="512"/>
      <c r="ZR105" s="512"/>
      <c r="ZS105" s="512"/>
      <c r="ZT105" s="512"/>
      <c r="ZU105" s="512"/>
      <c r="ZV105" s="512"/>
      <c r="ZW105" s="512"/>
      <c r="ZX105" s="512"/>
      <c r="ZY105" s="512"/>
      <c r="ZZ105" s="512"/>
      <c r="AAA105" s="512"/>
      <c r="AAB105" s="512"/>
      <c r="AAC105" s="512"/>
      <c r="AAD105" s="512"/>
      <c r="AAE105" s="512"/>
      <c r="AAF105" s="512"/>
      <c r="AAG105" s="512"/>
      <c r="AAH105" s="512"/>
      <c r="AAI105" s="512"/>
      <c r="AAJ105" s="512"/>
      <c r="AAK105" s="512"/>
      <c r="AAL105" s="512"/>
      <c r="AAM105" s="512"/>
      <c r="AAN105" s="512"/>
      <c r="AAO105" s="512"/>
      <c r="AAP105" s="512"/>
      <c r="AAQ105" s="512"/>
      <c r="AAR105" s="512"/>
      <c r="AAS105" s="512"/>
      <c r="AAT105" s="512"/>
      <c r="AAU105" s="512"/>
      <c r="AAV105" s="512"/>
      <c r="AAW105" s="512"/>
      <c r="AAX105" s="512"/>
      <c r="AAY105" s="512"/>
      <c r="AAZ105" s="512"/>
      <c r="ABA105" s="512"/>
      <c r="ABB105" s="512"/>
      <c r="ABC105" s="512"/>
      <c r="ABD105" s="512"/>
      <c r="ABE105" s="512"/>
      <c r="ABF105" s="512"/>
      <c r="ABG105" s="512"/>
      <c r="ABH105" s="512"/>
      <c r="ABI105" s="512"/>
      <c r="ABJ105" s="512"/>
      <c r="ABK105" s="512"/>
      <c r="ABL105" s="512"/>
      <c r="ABM105" s="512"/>
      <c r="ABN105" s="512"/>
      <c r="ABO105" s="512"/>
      <c r="ABP105" s="512"/>
      <c r="ABQ105" s="512"/>
      <c r="ABR105" s="512"/>
      <c r="ABS105" s="512"/>
      <c r="ABT105" s="512"/>
      <c r="ABU105" s="512"/>
      <c r="ABV105" s="512"/>
      <c r="ABW105" s="512"/>
      <c r="ABX105" s="512"/>
      <c r="ABY105" s="512"/>
      <c r="ABZ105" s="512"/>
      <c r="ACA105" s="512"/>
      <c r="ACB105" s="512"/>
      <c r="ACC105" s="512"/>
      <c r="ACD105" s="512"/>
      <c r="ACE105" s="512"/>
      <c r="ACF105" s="512"/>
      <c r="ACG105" s="512"/>
      <c r="ACH105" s="512"/>
      <c r="ACI105" s="512"/>
      <c r="ACJ105" s="512"/>
      <c r="ACK105" s="512"/>
      <c r="ACL105" s="512"/>
      <c r="ACM105" s="512"/>
      <c r="ACN105" s="512"/>
      <c r="ACO105" s="512"/>
      <c r="ACP105" s="512"/>
      <c r="ACQ105" s="512"/>
      <c r="ACR105" s="512"/>
      <c r="ACS105" s="512"/>
      <c r="ACT105" s="512"/>
      <c r="ACU105" s="512"/>
      <c r="ACV105" s="512"/>
      <c r="ACW105" s="512"/>
      <c r="ACX105" s="512"/>
      <c r="ACY105" s="512"/>
      <c r="ACZ105" s="512"/>
      <c r="ADA105" s="512"/>
      <c r="ADB105" s="512"/>
      <c r="ADC105" s="512"/>
      <c r="ADD105" s="512"/>
      <c r="ADE105" s="512"/>
      <c r="ADF105" s="512"/>
      <c r="ADG105" s="512"/>
      <c r="ADH105" s="512"/>
      <c r="ADI105" s="512"/>
      <c r="ADJ105" s="512"/>
      <c r="ADK105" s="512"/>
      <c r="ADL105" s="512"/>
      <c r="ADM105" s="512"/>
      <c r="ADN105" s="512"/>
      <c r="ADO105" s="512"/>
      <c r="ADP105" s="512"/>
      <c r="ADQ105" s="512"/>
      <c r="ADR105" s="512"/>
      <c r="ADS105" s="512"/>
      <c r="ADT105" s="512"/>
      <c r="ADU105" s="512"/>
      <c r="ADV105" s="512"/>
      <c r="ADW105" s="512"/>
      <c r="ADX105" s="512"/>
      <c r="ADY105" s="512"/>
      <c r="ADZ105" s="512"/>
      <c r="AEA105" s="512"/>
      <c r="AEB105" s="512"/>
      <c r="AEC105" s="512"/>
      <c r="AED105" s="512"/>
      <c r="AEE105" s="512"/>
      <c r="AEF105" s="512"/>
      <c r="AEG105" s="512"/>
      <c r="AEH105" s="512"/>
      <c r="AEI105" s="512"/>
      <c r="AEJ105" s="512"/>
      <c r="AEK105" s="512"/>
      <c r="AEL105" s="512"/>
      <c r="AEM105" s="512"/>
      <c r="AEN105" s="512"/>
      <c r="AEO105" s="512"/>
      <c r="AEP105" s="512"/>
      <c r="AEQ105" s="512"/>
      <c r="AER105" s="512"/>
      <c r="AES105" s="512"/>
      <c r="AET105" s="512"/>
      <c r="AEU105" s="512"/>
      <c r="AEV105" s="512"/>
      <c r="AEW105" s="512"/>
      <c r="AEX105" s="512"/>
      <c r="AEY105" s="512"/>
      <c r="AEZ105" s="512"/>
      <c r="AFA105" s="512"/>
      <c r="AFB105" s="512"/>
      <c r="AFC105" s="512"/>
      <c r="AFD105" s="512"/>
      <c r="AFE105" s="512"/>
      <c r="AFF105" s="512"/>
      <c r="AFG105" s="512"/>
      <c r="AFH105" s="512"/>
      <c r="AFI105" s="512"/>
      <c r="AFJ105" s="512"/>
      <c r="AFK105" s="512"/>
      <c r="AFL105" s="512"/>
      <c r="AFM105" s="512"/>
      <c r="AFN105" s="512"/>
      <c r="AFO105" s="512"/>
      <c r="AFP105" s="512"/>
      <c r="AFQ105" s="512"/>
      <c r="AFR105" s="512"/>
      <c r="AFS105" s="512"/>
      <c r="AFT105" s="512"/>
      <c r="AFU105" s="512"/>
      <c r="AFV105" s="512"/>
      <c r="AFW105" s="512"/>
      <c r="AFX105" s="512"/>
      <c r="AFY105" s="512"/>
      <c r="AFZ105" s="512"/>
      <c r="AGA105" s="512"/>
      <c r="AGB105" s="512"/>
      <c r="AGC105" s="512"/>
      <c r="AGD105" s="512"/>
      <c r="AGE105" s="512"/>
      <c r="AGF105" s="512"/>
      <c r="AGG105" s="512"/>
      <c r="AGH105" s="512"/>
      <c r="AGI105" s="512"/>
      <c r="AGJ105" s="512"/>
      <c r="AGK105" s="512"/>
      <c r="AGL105" s="512"/>
      <c r="AGM105" s="512"/>
      <c r="AGN105" s="512"/>
      <c r="AGO105" s="512"/>
      <c r="AGP105" s="512"/>
      <c r="AGQ105" s="512"/>
      <c r="AGR105" s="512"/>
      <c r="AGS105" s="512"/>
      <c r="AGT105" s="512"/>
      <c r="AGU105" s="512"/>
      <c r="AGV105" s="512"/>
      <c r="AGW105" s="512"/>
      <c r="AGX105" s="512"/>
      <c r="AGY105" s="512"/>
      <c r="AGZ105" s="512"/>
      <c r="AHA105" s="512"/>
      <c r="AHB105" s="512"/>
      <c r="AHC105" s="512"/>
      <c r="AHD105" s="512"/>
      <c r="AHE105" s="512"/>
      <c r="AHF105" s="512"/>
      <c r="AHG105" s="512"/>
      <c r="AHH105" s="512"/>
    </row>
    <row r="106" spans="1:892" s="572" customFormat="1" ht="31" hidden="1">
      <c r="A106" s="570"/>
      <c r="B106" s="555"/>
      <c r="C106" s="571"/>
      <c r="D106" s="739"/>
      <c r="E106" s="739"/>
      <c r="F106" s="739"/>
      <c r="G106" s="739"/>
      <c r="H106" s="739"/>
      <c r="I106" s="739"/>
      <c r="J106" s="739"/>
      <c r="K106" s="739"/>
      <c r="L106" s="739"/>
      <c r="M106" s="739"/>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488"/>
      <c r="IY106" s="488"/>
      <c r="IZ106" s="488"/>
      <c r="JA106" s="488"/>
      <c r="JB106" s="488"/>
      <c r="JC106" s="488"/>
      <c r="JD106" s="488"/>
      <c r="JE106" s="488"/>
      <c r="JF106" s="488"/>
      <c r="JG106" s="488"/>
      <c r="JH106" s="488"/>
      <c r="JI106" s="488"/>
      <c r="JJ106" s="488"/>
      <c r="JK106" s="488"/>
      <c r="JL106" s="488"/>
      <c r="JM106" s="488"/>
      <c r="JN106" s="488"/>
      <c r="JO106" s="488"/>
      <c r="JP106" s="488"/>
      <c r="JQ106" s="488"/>
      <c r="JR106" s="488"/>
      <c r="JS106" s="488"/>
      <c r="JT106" s="488"/>
      <c r="JU106" s="488"/>
      <c r="JV106" s="488"/>
      <c r="JW106" s="488"/>
      <c r="JX106" s="488"/>
      <c r="JY106" s="488"/>
      <c r="JZ106" s="488"/>
      <c r="KA106" s="488"/>
      <c r="KB106" s="488"/>
      <c r="KC106" s="488"/>
      <c r="KD106" s="488"/>
      <c r="KE106" s="488"/>
      <c r="KF106" s="488"/>
      <c r="KG106" s="488"/>
      <c r="KH106" s="488"/>
      <c r="KI106" s="488"/>
      <c r="KJ106" s="488"/>
      <c r="KK106" s="488"/>
      <c r="KL106" s="488"/>
      <c r="KM106" s="488"/>
      <c r="KN106" s="488"/>
      <c r="KO106" s="488"/>
      <c r="KP106" s="488"/>
      <c r="KQ106" s="488"/>
      <c r="KR106" s="488"/>
      <c r="KS106" s="488"/>
      <c r="KT106" s="488"/>
      <c r="KU106" s="488"/>
      <c r="KV106" s="488"/>
      <c r="KW106" s="488"/>
      <c r="KX106" s="488"/>
      <c r="KY106" s="488"/>
      <c r="KZ106" s="488"/>
      <c r="LA106" s="488"/>
      <c r="LB106" s="488"/>
      <c r="LC106" s="488"/>
      <c r="LD106" s="488"/>
      <c r="LE106" s="488"/>
      <c r="LF106" s="488"/>
      <c r="LG106" s="488"/>
      <c r="LH106" s="488"/>
      <c r="LI106" s="488"/>
      <c r="LJ106" s="488"/>
      <c r="LK106" s="488"/>
      <c r="LL106" s="488"/>
      <c r="LM106" s="488"/>
      <c r="LN106" s="488"/>
      <c r="LO106" s="488"/>
      <c r="LP106" s="488"/>
      <c r="LQ106" s="488"/>
      <c r="LR106" s="488"/>
      <c r="LS106" s="488"/>
      <c r="LT106" s="488"/>
      <c r="LU106" s="488"/>
      <c r="LV106" s="488"/>
      <c r="LW106" s="488"/>
      <c r="LX106" s="488"/>
      <c r="LY106" s="488"/>
      <c r="LZ106" s="488"/>
      <c r="MA106" s="488"/>
      <c r="MB106" s="488"/>
      <c r="MC106" s="488"/>
      <c r="MD106" s="488"/>
      <c r="ME106" s="488"/>
      <c r="MF106" s="488"/>
      <c r="MG106" s="488"/>
      <c r="MH106" s="488"/>
      <c r="MI106" s="488"/>
      <c r="MJ106" s="488"/>
      <c r="MK106" s="488"/>
      <c r="ML106" s="488"/>
      <c r="MM106" s="488"/>
      <c r="MN106" s="488"/>
      <c r="MO106" s="488"/>
      <c r="MP106" s="488"/>
      <c r="MQ106" s="488"/>
      <c r="MR106" s="488"/>
      <c r="MS106" s="488"/>
      <c r="MT106" s="488"/>
      <c r="MU106" s="488"/>
      <c r="MV106" s="488"/>
      <c r="MW106" s="488"/>
      <c r="MX106" s="488"/>
      <c r="MY106" s="488"/>
      <c r="MZ106" s="488"/>
      <c r="NA106" s="488"/>
      <c r="NB106" s="488"/>
      <c r="NC106" s="488"/>
      <c r="ND106" s="488"/>
      <c r="NE106" s="488"/>
      <c r="NF106" s="488"/>
      <c r="NG106" s="488"/>
      <c r="NH106" s="488"/>
      <c r="NI106" s="488"/>
      <c r="NJ106" s="488"/>
      <c r="NK106" s="488"/>
      <c r="NL106" s="488"/>
      <c r="NM106" s="488"/>
      <c r="NN106" s="488"/>
      <c r="NO106" s="488"/>
      <c r="NP106" s="488"/>
      <c r="NQ106" s="488"/>
      <c r="NR106" s="488"/>
      <c r="NS106" s="488"/>
      <c r="NT106" s="488"/>
      <c r="NU106" s="488"/>
      <c r="NV106" s="488"/>
      <c r="NW106" s="488"/>
      <c r="NX106" s="488"/>
      <c r="NY106" s="488"/>
      <c r="NZ106" s="488"/>
      <c r="OA106" s="488"/>
      <c r="OB106" s="488"/>
      <c r="OC106" s="488"/>
      <c r="OD106" s="488"/>
      <c r="OE106" s="488"/>
      <c r="OF106" s="488"/>
      <c r="OG106" s="488"/>
      <c r="OH106" s="488"/>
      <c r="OI106" s="488"/>
      <c r="OJ106" s="488"/>
      <c r="OK106" s="488"/>
      <c r="OL106" s="488"/>
      <c r="OM106" s="488"/>
      <c r="ON106" s="488"/>
      <c r="OO106" s="488"/>
      <c r="OP106" s="488"/>
      <c r="OQ106" s="488"/>
      <c r="OR106" s="488"/>
      <c r="OS106" s="488"/>
      <c r="OT106" s="488"/>
      <c r="OU106" s="488"/>
      <c r="OV106" s="488"/>
      <c r="OW106" s="488"/>
      <c r="OX106" s="488"/>
      <c r="OY106" s="488"/>
      <c r="OZ106" s="488"/>
      <c r="PA106" s="488"/>
      <c r="PB106" s="488"/>
      <c r="PC106" s="488"/>
      <c r="PD106" s="488"/>
      <c r="PE106" s="488"/>
      <c r="PF106" s="488"/>
      <c r="PG106" s="488"/>
      <c r="PH106" s="488"/>
      <c r="PI106" s="488"/>
      <c r="PJ106" s="488"/>
      <c r="PK106" s="488"/>
      <c r="PL106" s="488"/>
      <c r="PM106" s="488"/>
      <c r="PN106" s="488"/>
      <c r="PO106" s="488"/>
      <c r="PP106" s="488"/>
      <c r="PQ106" s="488"/>
      <c r="PR106" s="488"/>
      <c r="PS106" s="488"/>
      <c r="PT106" s="488"/>
      <c r="PU106" s="488"/>
      <c r="PV106" s="488"/>
      <c r="PW106" s="488"/>
      <c r="PX106" s="488"/>
      <c r="PY106" s="488"/>
      <c r="PZ106" s="488"/>
      <c r="QA106" s="488"/>
      <c r="QB106" s="488"/>
      <c r="QC106" s="488"/>
      <c r="QD106" s="488"/>
      <c r="QE106" s="488"/>
      <c r="QF106" s="488"/>
      <c r="QG106" s="488"/>
      <c r="QH106" s="488"/>
      <c r="QI106" s="488"/>
      <c r="QJ106" s="488"/>
      <c r="QK106" s="488"/>
      <c r="QL106" s="488"/>
      <c r="QM106" s="488"/>
      <c r="QN106" s="488"/>
      <c r="QO106" s="488"/>
      <c r="QP106" s="488"/>
      <c r="QQ106" s="488"/>
      <c r="QR106" s="488"/>
      <c r="QS106" s="488"/>
      <c r="QT106" s="488"/>
      <c r="QU106" s="488"/>
      <c r="QV106" s="488"/>
      <c r="QW106" s="488"/>
      <c r="QX106" s="488"/>
      <c r="QY106" s="488"/>
      <c r="QZ106" s="488"/>
      <c r="RA106" s="488"/>
      <c r="RB106" s="488"/>
      <c r="RC106" s="488"/>
      <c r="RD106" s="488"/>
      <c r="RE106" s="488"/>
      <c r="RF106" s="488"/>
      <c r="RG106" s="488"/>
      <c r="RH106" s="488"/>
      <c r="RI106" s="488"/>
      <c r="RJ106" s="488"/>
      <c r="RK106" s="488"/>
      <c r="RL106" s="488"/>
      <c r="RM106" s="488"/>
      <c r="RN106" s="488"/>
      <c r="RO106" s="488"/>
      <c r="RP106" s="488"/>
      <c r="RQ106" s="488"/>
      <c r="RR106" s="488"/>
      <c r="RS106" s="488"/>
      <c r="RT106" s="488"/>
      <c r="RU106" s="488"/>
      <c r="RV106" s="488"/>
      <c r="RW106" s="488"/>
      <c r="RX106" s="488"/>
      <c r="RY106" s="488"/>
      <c r="RZ106" s="488"/>
      <c r="SA106" s="488"/>
      <c r="SB106" s="488"/>
      <c r="SC106" s="488"/>
      <c r="SD106" s="488"/>
      <c r="SE106" s="488"/>
      <c r="SF106" s="488"/>
      <c r="SG106" s="488"/>
      <c r="SH106" s="488"/>
      <c r="SI106" s="488"/>
      <c r="SJ106" s="488"/>
      <c r="SK106" s="488"/>
      <c r="SL106" s="488"/>
      <c r="SM106" s="488"/>
      <c r="SN106" s="488"/>
      <c r="SO106" s="488"/>
      <c r="SP106" s="488"/>
      <c r="SQ106" s="488"/>
      <c r="SR106" s="488"/>
      <c r="SS106" s="488"/>
      <c r="ST106" s="488"/>
      <c r="SU106" s="488"/>
      <c r="SV106" s="488"/>
      <c r="SW106" s="488"/>
      <c r="SX106" s="488"/>
      <c r="SY106" s="488"/>
      <c r="SZ106" s="488"/>
      <c r="TA106" s="488"/>
      <c r="TB106" s="488"/>
      <c r="TC106" s="488"/>
      <c r="TD106" s="488"/>
      <c r="TE106" s="488"/>
      <c r="TF106" s="488"/>
      <c r="TG106" s="488"/>
      <c r="TH106" s="488"/>
      <c r="TI106" s="488"/>
      <c r="TJ106" s="488"/>
      <c r="TK106" s="488"/>
      <c r="TL106" s="488"/>
      <c r="TM106" s="488"/>
      <c r="TN106" s="488"/>
      <c r="TO106" s="488"/>
      <c r="TP106" s="488"/>
      <c r="TQ106" s="488"/>
      <c r="TR106" s="488"/>
      <c r="TS106" s="488"/>
      <c r="TT106" s="488"/>
      <c r="TU106" s="488"/>
      <c r="TV106" s="488"/>
      <c r="TW106" s="488"/>
      <c r="TX106" s="488"/>
      <c r="TY106" s="488"/>
      <c r="TZ106" s="488"/>
      <c r="UA106" s="488"/>
      <c r="UB106" s="488"/>
      <c r="UC106" s="488"/>
      <c r="UD106" s="488"/>
      <c r="UE106" s="488"/>
      <c r="UF106" s="488"/>
      <c r="UG106" s="488"/>
      <c r="UH106" s="488"/>
      <c r="UI106" s="488"/>
      <c r="UJ106" s="488"/>
      <c r="UK106" s="488"/>
      <c r="UL106" s="488"/>
      <c r="UM106" s="488"/>
      <c r="UN106" s="488"/>
      <c r="UO106" s="488"/>
      <c r="UP106" s="488"/>
      <c r="UQ106" s="488"/>
      <c r="UR106" s="488"/>
      <c r="US106" s="488"/>
      <c r="UT106" s="488"/>
      <c r="UU106" s="488"/>
      <c r="UV106" s="488"/>
      <c r="UW106" s="488"/>
      <c r="UX106" s="488"/>
      <c r="UY106" s="488"/>
      <c r="UZ106" s="488"/>
      <c r="VA106" s="488"/>
      <c r="VB106" s="488"/>
      <c r="VC106" s="488"/>
      <c r="VD106" s="488"/>
      <c r="VE106" s="488"/>
      <c r="VF106" s="488"/>
      <c r="VG106" s="488"/>
      <c r="VH106" s="488"/>
      <c r="VI106" s="488"/>
      <c r="VJ106" s="488"/>
      <c r="VK106" s="488"/>
      <c r="VL106" s="488"/>
      <c r="VM106" s="488"/>
      <c r="VN106" s="488"/>
      <c r="VO106" s="488"/>
      <c r="VP106" s="488"/>
      <c r="VQ106" s="488"/>
      <c r="VR106" s="488"/>
      <c r="VS106" s="488"/>
      <c r="VT106" s="488"/>
      <c r="VU106" s="488"/>
      <c r="VV106" s="488"/>
      <c r="VW106" s="488"/>
      <c r="VX106" s="488"/>
      <c r="VY106" s="488"/>
      <c r="VZ106" s="488"/>
      <c r="WA106" s="488"/>
      <c r="WB106" s="488"/>
      <c r="WC106" s="488"/>
      <c r="WD106" s="488"/>
      <c r="WE106" s="488"/>
      <c r="WF106" s="488"/>
      <c r="WG106" s="488"/>
      <c r="WH106" s="488"/>
      <c r="WI106" s="488"/>
      <c r="WJ106" s="488"/>
      <c r="WK106" s="488"/>
      <c r="WL106" s="488"/>
      <c r="WM106" s="488"/>
      <c r="WN106" s="488"/>
      <c r="WO106" s="488"/>
      <c r="WP106" s="488"/>
      <c r="WQ106" s="488"/>
      <c r="WR106" s="488"/>
      <c r="WS106" s="488"/>
      <c r="WT106" s="488"/>
      <c r="WU106" s="488"/>
      <c r="WV106" s="488"/>
      <c r="WW106" s="488"/>
      <c r="WX106" s="488"/>
      <c r="WY106" s="488"/>
      <c r="WZ106" s="488"/>
      <c r="XA106" s="488"/>
      <c r="XB106" s="488"/>
      <c r="XC106" s="488"/>
      <c r="XD106" s="488"/>
      <c r="XE106" s="488"/>
      <c r="XF106" s="488"/>
      <c r="XG106" s="488"/>
      <c r="XH106" s="488"/>
      <c r="XI106" s="488"/>
      <c r="XJ106" s="488"/>
      <c r="XK106" s="488"/>
      <c r="XL106" s="488"/>
      <c r="XM106" s="488"/>
      <c r="XN106" s="488"/>
      <c r="XO106" s="488"/>
      <c r="XP106" s="488"/>
      <c r="XQ106" s="488"/>
      <c r="XR106" s="488"/>
      <c r="XS106" s="488"/>
      <c r="XT106" s="488"/>
      <c r="XU106" s="488"/>
      <c r="XV106" s="488"/>
      <c r="XW106" s="488"/>
      <c r="XX106" s="488"/>
      <c r="XY106" s="488"/>
      <c r="XZ106" s="488"/>
      <c r="YA106" s="488"/>
      <c r="YB106" s="488"/>
      <c r="YC106" s="488"/>
      <c r="YD106" s="488"/>
      <c r="YE106" s="488"/>
      <c r="YF106" s="488"/>
      <c r="YG106" s="488"/>
      <c r="YH106" s="488"/>
      <c r="YI106" s="488"/>
      <c r="YJ106" s="488"/>
      <c r="YK106" s="488"/>
      <c r="YL106" s="488"/>
      <c r="YM106" s="488"/>
      <c r="YN106" s="488"/>
      <c r="YO106" s="488"/>
      <c r="YP106" s="488"/>
      <c r="YQ106" s="488"/>
      <c r="YR106" s="488"/>
      <c r="YS106" s="488"/>
      <c r="YT106" s="488"/>
      <c r="YU106" s="488"/>
      <c r="YV106" s="488"/>
      <c r="YW106" s="488"/>
      <c r="YX106" s="488"/>
      <c r="YY106" s="488"/>
      <c r="YZ106" s="488"/>
      <c r="ZA106" s="488"/>
      <c r="ZB106" s="488"/>
      <c r="ZC106" s="488"/>
      <c r="ZD106" s="488"/>
      <c r="ZE106" s="488"/>
      <c r="ZF106" s="488"/>
      <c r="ZG106" s="488"/>
      <c r="ZH106" s="488"/>
      <c r="ZI106" s="488"/>
      <c r="ZJ106" s="488"/>
      <c r="ZK106" s="488"/>
      <c r="ZL106" s="488"/>
      <c r="ZM106" s="488"/>
      <c r="ZN106" s="488"/>
      <c r="ZO106" s="488"/>
      <c r="ZP106" s="488"/>
      <c r="ZQ106" s="488"/>
      <c r="ZR106" s="488"/>
      <c r="ZS106" s="488"/>
      <c r="ZT106" s="488"/>
      <c r="ZU106" s="488"/>
      <c r="ZV106" s="488"/>
      <c r="ZW106" s="488"/>
      <c r="ZX106" s="488"/>
      <c r="ZY106" s="488"/>
      <c r="ZZ106" s="488"/>
      <c r="AAA106" s="488"/>
      <c r="AAB106" s="488"/>
      <c r="AAC106" s="488"/>
      <c r="AAD106" s="488"/>
      <c r="AAE106" s="488"/>
      <c r="AAF106" s="488"/>
      <c r="AAG106" s="488"/>
      <c r="AAH106" s="488"/>
      <c r="AAI106" s="488"/>
      <c r="AAJ106" s="488"/>
      <c r="AAK106" s="488"/>
      <c r="AAL106" s="488"/>
      <c r="AAM106" s="488"/>
      <c r="AAN106" s="488"/>
      <c r="AAO106" s="488"/>
      <c r="AAP106" s="488"/>
      <c r="AAQ106" s="488"/>
      <c r="AAR106" s="488"/>
      <c r="AAS106" s="488"/>
      <c r="AAT106" s="488"/>
      <c r="AAU106" s="488"/>
      <c r="AAV106" s="488"/>
      <c r="AAW106" s="488"/>
      <c r="AAX106" s="488"/>
      <c r="AAY106" s="488"/>
      <c r="AAZ106" s="488"/>
      <c r="ABA106" s="488"/>
      <c r="ABB106" s="488"/>
      <c r="ABC106" s="488"/>
      <c r="ABD106" s="488"/>
      <c r="ABE106" s="488"/>
      <c r="ABF106" s="488"/>
      <c r="ABG106" s="488"/>
      <c r="ABH106" s="488"/>
      <c r="ABI106" s="488"/>
      <c r="ABJ106" s="488"/>
      <c r="ABK106" s="488"/>
      <c r="ABL106" s="488"/>
      <c r="ABM106" s="488"/>
      <c r="ABN106" s="488"/>
      <c r="ABO106" s="488"/>
      <c r="ABP106" s="488"/>
      <c r="ABQ106" s="488"/>
      <c r="ABR106" s="488"/>
      <c r="ABS106" s="488"/>
      <c r="ABT106" s="488"/>
      <c r="ABU106" s="488"/>
      <c r="ABV106" s="488"/>
      <c r="ABW106" s="488"/>
      <c r="ABX106" s="488"/>
      <c r="ABY106" s="488"/>
      <c r="ABZ106" s="488"/>
      <c r="ACA106" s="488"/>
      <c r="ACB106" s="488"/>
      <c r="ACC106" s="488"/>
      <c r="ACD106" s="488"/>
      <c r="ACE106" s="488"/>
      <c r="ACF106" s="488"/>
      <c r="ACG106" s="488"/>
      <c r="ACH106" s="488"/>
      <c r="ACI106" s="488"/>
      <c r="ACJ106" s="488"/>
      <c r="ACK106" s="488"/>
      <c r="ACL106" s="488"/>
      <c r="ACM106" s="488"/>
      <c r="ACN106" s="488"/>
      <c r="ACO106" s="488"/>
      <c r="ACP106" s="488"/>
      <c r="ACQ106" s="488"/>
      <c r="ACR106" s="488"/>
      <c r="ACS106" s="488"/>
      <c r="ACT106" s="488"/>
      <c r="ACU106" s="488"/>
      <c r="ACV106" s="488"/>
      <c r="ACW106" s="488"/>
      <c r="ACX106" s="488"/>
      <c r="ACY106" s="488"/>
      <c r="ACZ106" s="488"/>
      <c r="ADA106" s="488"/>
      <c r="ADB106" s="488"/>
      <c r="ADC106" s="488"/>
      <c r="ADD106" s="488"/>
      <c r="ADE106" s="488"/>
      <c r="ADF106" s="488"/>
      <c r="ADG106" s="488"/>
      <c r="ADH106" s="488"/>
      <c r="ADI106" s="488"/>
      <c r="ADJ106" s="488"/>
      <c r="ADK106" s="488"/>
      <c r="ADL106" s="488"/>
      <c r="ADM106" s="488"/>
      <c r="ADN106" s="488"/>
      <c r="ADO106" s="488"/>
      <c r="ADP106" s="488"/>
      <c r="ADQ106" s="488"/>
      <c r="ADR106" s="488"/>
      <c r="ADS106" s="488"/>
      <c r="ADT106" s="488"/>
      <c r="ADU106" s="488"/>
      <c r="ADV106" s="488"/>
      <c r="ADW106" s="488"/>
      <c r="ADX106" s="488"/>
      <c r="ADY106" s="488"/>
      <c r="ADZ106" s="488"/>
      <c r="AEA106" s="488"/>
      <c r="AEB106" s="488"/>
      <c r="AEC106" s="488"/>
      <c r="AED106" s="488"/>
      <c r="AEE106" s="488"/>
      <c r="AEF106" s="488"/>
      <c r="AEG106" s="488"/>
      <c r="AEH106" s="488"/>
      <c r="AEI106" s="488"/>
      <c r="AEJ106" s="488"/>
      <c r="AEK106" s="488"/>
      <c r="AEL106" s="488"/>
      <c r="AEM106" s="488"/>
      <c r="AEN106" s="488"/>
      <c r="AEO106" s="488"/>
      <c r="AEP106" s="488"/>
      <c r="AEQ106" s="488"/>
      <c r="AER106" s="488"/>
      <c r="AES106" s="488"/>
      <c r="AET106" s="488"/>
      <c r="AEU106" s="488"/>
      <c r="AEV106" s="488"/>
      <c r="AEW106" s="488"/>
      <c r="AEX106" s="488"/>
      <c r="AEY106" s="488"/>
      <c r="AEZ106" s="488"/>
      <c r="AFA106" s="488"/>
      <c r="AFB106" s="488"/>
      <c r="AFC106" s="488"/>
      <c r="AFD106" s="488"/>
      <c r="AFE106" s="488"/>
      <c r="AFF106" s="488"/>
      <c r="AFG106" s="488"/>
      <c r="AFH106" s="488"/>
      <c r="AFI106" s="488"/>
      <c r="AFJ106" s="488"/>
      <c r="AFK106" s="488"/>
      <c r="AFL106" s="488"/>
      <c r="AFM106" s="488"/>
      <c r="AFN106" s="488"/>
      <c r="AFO106" s="488"/>
      <c r="AFP106" s="488"/>
      <c r="AFQ106" s="488"/>
      <c r="AFR106" s="488"/>
      <c r="AFS106" s="488"/>
      <c r="AFT106" s="488"/>
      <c r="AFU106" s="488"/>
      <c r="AFV106" s="488"/>
      <c r="AFW106" s="488"/>
      <c r="AFX106" s="488"/>
      <c r="AFY106" s="488"/>
      <c r="AFZ106" s="488"/>
      <c r="AGA106" s="488"/>
      <c r="AGB106" s="488"/>
      <c r="AGC106" s="488"/>
      <c r="AGD106" s="488"/>
      <c r="AGE106" s="488"/>
      <c r="AGF106" s="488"/>
      <c r="AGG106" s="488"/>
      <c r="AGH106" s="488"/>
      <c r="AGI106" s="488"/>
      <c r="AGJ106" s="488"/>
      <c r="AGK106" s="488"/>
      <c r="AGL106" s="488"/>
      <c r="AGM106" s="488"/>
      <c r="AGN106" s="488"/>
      <c r="AGO106" s="488"/>
      <c r="AGP106" s="488"/>
      <c r="AGQ106" s="488"/>
      <c r="AGR106" s="488"/>
      <c r="AGS106" s="488"/>
      <c r="AGT106" s="488"/>
      <c r="AGU106" s="488"/>
      <c r="AGV106" s="488"/>
      <c r="AGW106" s="488"/>
      <c r="AGX106" s="488"/>
      <c r="AGY106" s="488"/>
      <c r="AGZ106" s="488"/>
      <c r="AHA106" s="488"/>
      <c r="AHB106" s="488"/>
      <c r="AHC106" s="488"/>
      <c r="AHD106" s="488"/>
      <c r="AHE106" s="488"/>
      <c r="AHF106" s="488"/>
      <c r="AHG106" s="488"/>
      <c r="AHH106" s="488"/>
    </row>
    <row r="107" spans="1:892" s="575" customFormat="1" ht="31" hidden="1">
      <c r="A107" s="573"/>
      <c r="B107" s="555"/>
      <c r="C107" s="574"/>
      <c r="D107" s="733"/>
      <c r="E107" s="733"/>
      <c r="F107" s="733"/>
      <c r="G107" s="733"/>
      <c r="H107" s="733"/>
      <c r="I107" s="733"/>
      <c r="J107" s="733"/>
      <c r="K107" s="733"/>
      <c r="L107" s="733"/>
      <c r="M107" s="733"/>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517"/>
      <c r="IY107" s="517"/>
      <c r="IZ107" s="517"/>
      <c r="JA107" s="517"/>
      <c r="JB107" s="517"/>
      <c r="JC107" s="517"/>
      <c r="JD107" s="517"/>
      <c r="JE107" s="517"/>
      <c r="JF107" s="517"/>
      <c r="JG107" s="517"/>
      <c r="JH107" s="517"/>
      <c r="JI107" s="517"/>
      <c r="JJ107" s="517"/>
      <c r="JK107" s="517"/>
      <c r="JL107" s="517"/>
      <c r="JM107" s="517"/>
      <c r="JN107" s="517"/>
      <c r="JO107" s="517"/>
      <c r="JP107" s="517"/>
      <c r="JQ107" s="517"/>
      <c r="JR107" s="517"/>
      <c r="JS107" s="517"/>
      <c r="JT107" s="517"/>
      <c r="JU107" s="517"/>
      <c r="JV107" s="517"/>
      <c r="JW107" s="517"/>
      <c r="JX107" s="517"/>
      <c r="JY107" s="517"/>
      <c r="JZ107" s="517"/>
      <c r="KA107" s="517"/>
      <c r="KB107" s="517"/>
      <c r="KC107" s="517"/>
      <c r="KD107" s="517"/>
      <c r="KE107" s="517"/>
      <c r="KF107" s="517"/>
      <c r="KG107" s="517"/>
      <c r="KH107" s="517"/>
      <c r="KI107" s="517"/>
      <c r="KJ107" s="517"/>
      <c r="KK107" s="517"/>
      <c r="KL107" s="517"/>
      <c r="KM107" s="517"/>
      <c r="KN107" s="517"/>
      <c r="KO107" s="517"/>
      <c r="KP107" s="517"/>
      <c r="KQ107" s="517"/>
      <c r="KR107" s="517"/>
      <c r="KS107" s="517"/>
      <c r="KT107" s="517"/>
      <c r="KU107" s="517"/>
      <c r="KV107" s="517"/>
      <c r="KW107" s="517"/>
      <c r="KX107" s="517"/>
      <c r="KY107" s="517"/>
      <c r="KZ107" s="517"/>
      <c r="LA107" s="517"/>
      <c r="LB107" s="517"/>
      <c r="LC107" s="517"/>
      <c r="LD107" s="517"/>
      <c r="LE107" s="517"/>
      <c r="LF107" s="517"/>
      <c r="LG107" s="517"/>
      <c r="LH107" s="517"/>
      <c r="LI107" s="517"/>
      <c r="LJ107" s="517"/>
      <c r="LK107" s="517"/>
      <c r="LL107" s="517"/>
      <c r="LM107" s="517"/>
      <c r="LN107" s="517"/>
      <c r="LO107" s="517"/>
      <c r="LP107" s="517"/>
      <c r="LQ107" s="517"/>
      <c r="LR107" s="517"/>
      <c r="LS107" s="517"/>
      <c r="LT107" s="517"/>
      <c r="LU107" s="517"/>
      <c r="LV107" s="517"/>
      <c r="LW107" s="517"/>
      <c r="LX107" s="517"/>
      <c r="LY107" s="517"/>
      <c r="LZ107" s="517"/>
      <c r="MA107" s="517"/>
      <c r="MB107" s="517"/>
      <c r="MC107" s="517"/>
      <c r="MD107" s="517"/>
      <c r="ME107" s="517"/>
      <c r="MF107" s="517"/>
      <c r="MG107" s="517"/>
      <c r="MH107" s="517"/>
      <c r="MI107" s="517"/>
      <c r="MJ107" s="517"/>
      <c r="MK107" s="517"/>
      <c r="ML107" s="517"/>
      <c r="MM107" s="517"/>
      <c r="MN107" s="517"/>
      <c r="MO107" s="517"/>
      <c r="MP107" s="517"/>
      <c r="MQ107" s="517"/>
      <c r="MR107" s="517"/>
      <c r="MS107" s="517"/>
      <c r="MT107" s="517"/>
      <c r="MU107" s="517"/>
      <c r="MV107" s="517"/>
      <c r="MW107" s="517"/>
      <c r="MX107" s="517"/>
      <c r="MY107" s="517"/>
      <c r="MZ107" s="517"/>
      <c r="NA107" s="517"/>
      <c r="NB107" s="517"/>
      <c r="NC107" s="517"/>
      <c r="ND107" s="517"/>
      <c r="NE107" s="517"/>
      <c r="NF107" s="517"/>
      <c r="NG107" s="517"/>
      <c r="NH107" s="517"/>
      <c r="NI107" s="517"/>
      <c r="NJ107" s="517"/>
      <c r="NK107" s="517"/>
      <c r="NL107" s="517"/>
      <c r="NM107" s="517"/>
      <c r="NN107" s="517"/>
      <c r="NO107" s="517"/>
      <c r="NP107" s="517"/>
      <c r="NQ107" s="517"/>
      <c r="NR107" s="517"/>
      <c r="NS107" s="517"/>
      <c r="NT107" s="517"/>
      <c r="NU107" s="517"/>
      <c r="NV107" s="517"/>
      <c r="NW107" s="517"/>
      <c r="NX107" s="517"/>
      <c r="NY107" s="517"/>
      <c r="NZ107" s="517"/>
      <c r="OA107" s="517"/>
      <c r="OB107" s="517"/>
      <c r="OC107" s="517"/>
      <c r="OD107" s="517"/>
      <c r="OE107" s="517"/>
      <c r="OF107" s="517"/>
      <c r="OG107" s="517"/>
      <c r="OH107" s="517"/>
      <c r="OI107" s="517"/>
      <c r="OJ107" s="517"/>
      <c r="OK107" s="517"/>
      <c r="OL107" s="517"/>
      <c r="OM107" s="517"/>
      <c r="ON107" s="517"/>
      <c r="OO107" s="517"/>
      <c r="OP107" s="517"/>
      <c r="OQ107" s="517"/>
      <c r="OR107" s="517"/>
      <c r="OS107" s="517"/>
      <c r="OT107" s="517"/>
      <c r="OU107" s="517"/>
      <c r="OV107" s="517"/>
      <c r="OW107" s="517"/>
      <c r="OX107" s="517"/>
      <c r="OY107" s="517"/>
      <c r="OZ107" s="517"/>
      <c r="PA107" s="517"/>
      <c r="PB107" s="517"/>
      <c r="PC107" s="517"/>
      <c r="PD107" s="517"/>
      <c r="PE107" s="517"/>
      <c r="PF107" s="517"/>
      <c r="PG107" s="517"/>
      <c r="PH107" s="517"/>
      <c r="PI107" s="517"/>
      <c r="PJ107" s="517"/>
      <c r="PK107" s="517"/>
      <c r="PL107" s="517"/>
      <c r="PM107" s="517"/>
      <c r="PN107" s="517"/>
      <c r="PO107" s="517"/>
      <c r="PP107" s="517"/>
      <c r="PQ107" s="517"/>
      <c r="PR107" s="517"/>
      <c r="PS107" s="517"/>
      <c r="PT107" s="517"/>
      <c r="PU107" s="517"/>
      <c r="PV107" s="517"/>
      <c r="PW107" s="517"/>
      <c r="PX107" s="517"/>
      <c r="PY107" s="517"/>
      <c r="PZ107" s="517"/>
      <c r="QA107" s="517"/>
      <c r="QB107" s="517"/>
      <c r="QC107" s="517"/>
      <c r="QD107" s="517"/>
      <c r="QE107" s="517"/>
      <c r="QF107" s="517"/>
      <c r="QG107" s="517"/>
      <c r="QH107" s="517"/>
      <c r="QI107" s="517"/>
      <c r="QJ107" s="517"/>
      <c r="QK107" s="517"/>
      <c r="QL107" s="517"/>
      <c r="QM107" s="517"/>
      <c r="QN107" s="517"/>
      <c r="QO107" s="517"/>
      <c r="QP107" s="517"/>
      <c r="QQ107" s="517"/>
      <c r="QR107" s="517"/>
      <c r="QS107" s="517"/>
      <c r="QT107" s="517"/>
      <c r="QU107" s="517"/>
      <c r="QV107" s="517"/>
      <c r="QW107" s="517"/>
      <c r="QX107" s="517"/>
      <c r="QY107" s="517"/>
      <c r="QZ107" s="517"/>
      <c r="RA107" s="517"/>
      <c r="RB107" s="517"/>
      <c r="RC107" s="517"/>
      <c r="RD107" s="517"/>
      <c r="RE107" s="517"/>
      <c r="RF107" s="517"/>
      <c r="RG107" s="517"/>
      <c r="RH107" s="517"/>
      <c r="RI107" s="517"/>
      <c r="RJ107" s="517"/>
      <c r="RK107" s="517"/>
      <c r="RL107" s="517"/>
      <c r="RM107" s="517"/>
      <c r="RN107" s="517"/>
      <c r="RO107" s="517"/>
      <c r="RP107" s="517"/>
      <c r="RQ107" s="517"/>
      <c r="RR107" s="517"/>
      <c r="RS107" s="517"/>
      <c r="RT107" s="517"/>
      <c r="RU107" s="517"/>
      <c r="RV107" s="517"/>
      <c r="RW107" s="517"/>
      <c r="RX107" s="517"/>
      <c r="RY107" s="517"/>
      <c r="RZ107" s="517"/>
      <c r="SA107" s="517"/>
      <c r="SB107" s="517"/>
      <c r="SC107" s="517"/>
      <c r="SD107" s="517"/>
      <c r="SE107" s="517"/>
      <c r="SF107" s="517"/>
      <c r="SG107" s="517"/>
      <c r="SH107" s="517"/>
      <c r="SI107" s="517"/>
      <c r="SJ107" s="517"/>
      <c r="SK107" s="517"/>
      <c r="SL107" s="517"/>
      <c r="SM107" s="517"/>
      <c r="SN107" s="517"/>
      <c r="SO107" s="517"/>
      <c r="SP107" s="517"/>
      <c r="SQ107" s="517"/>
      <c r="SR107" s="517"/>
      <c r="SS107" s="517"/>
      <c r="ST107" s="517"/>
      <c r="SU107" s="517"/>
      <c r="SV107" s="517"/>
      <c r="SW107" s="517"/>
      <c r="SX107" s="517"/>
      <c r="SY107" s="517"/>
      <c r="SZ107" s="517"/>
      <c r="TA107" s="517"/>
      <c r="TB107" s="517"/>
      <c r="TC107" s="517"/>
      <c r="TD107" s="517"/>
      <c r="TE107" s="517"/>
      <c r="TF107" s="517"/>
      <c r="TG107" s="517"/>
      <c r="TH107" s="517"/>
      <c r="TI107" s="517"/>
      <c r="TJ107" s="517"/>
      <c r="TK107" s="517"/>
      <c r="TL107" s="517"/>
      <c r="TM107" s="517"/>
      <c r="TN107" s="517"/>
      <c r="TO107" s="517"/>
      <c r="TP107" s="517"/>
      <c r="TQ107" s="517"/>
      <c r="TR107" s="517"/>
      <c r="TS107" s="517"/>
      <c r="TT107" s="517"/>
      <c r="TU107" s="517"/>
      <c r="TV107" s="517"/>
      <c r="TW107" s="517"/>
      <c r="TX107" s="517"/>
      <c r="TY107" s="517"/>
      <c r="TZ107" s="517"/>
      <c r="UA107" s="517"/>
      <c r="UB107" s="517"/>
      <c r="UC107" s="517"/>
      <c r="UD107" s="517"/>
      <c r="UE107" s="517"/>
      <c r="UF107" s="517"/>
      <c r="UG107" s="517"/>
      <c r="UH107" s="517"/>
      <c r="UI107" s="517"/>
      <c r="UJ107" s="517"/>
      <c r="UK107" s="517"/>
      <c r="UL107" s="517"/>
      <c r="UM107" s="517"/>
      <c r="UN107" s="517"/>
      <c r="UO107" s="517"/>
      <c r="UP107" s="517"/>
      <c r="UQ107" s="517"/>
      <c r="UR107" s="517"/>
      <c r="US107" s="517"/>
      <c r="UT107" s="517"/>
      <c r="UU107" s="517"/>
      <c r="UV107" s="517"/>
      <c r="UW107" s="517"/>
      <c r="UX107" s="517"/>
      <c r="UY107" s="517"/>
      <c r="UZ107" s="517"/>
      <c r="VA107" s="517"/>
      <c r="VB107" s="517"/>
      <c r="VC107" s="517"/>
      <c r="VD107" s="517"/>
      <c r="VE107" s="517"/>
      <c r="VF107" s="517"/>
      <c r="VG107" s="517"/>
      <c r="VH107" s="517"/>
      <c r="VI107" s="517"/>
      <c r="VJ107" s="517"/>
      <c r="VK107" s="517"/>
      <c r="VL107" s="517"/>
      <c r="VM107" s="517"/>
      <c r="VN107" s="517"/>
      <c r="VO107" s="517"/>
      <c r="VP107" s="517"/>
      <c r="VQ107" s="517"/>
      <c r="VR107" s="517"/>
      <c r="VS107" s="517"/>
      <c r="VT107" s="517"/>
      <c r="VU107" s="517"/>
      <c r="VV107" s="517"/>
      <c r="VW107" s="517"/>
      <c r="VX107" s="517"/>
      <c r="VY107" s="517"/>
      <c r="VZ107" s="517"/>
      <c r="WA107" s="517"/>
      <c r="WB107" s="517"/>
      <c r="WC107" s="517"/>
      <c r="WD107" s="517"/>
      <c r="WE107" s="517"/>
      <c r="WF107" s="517"/>
      <c r="WG107" s="517"/>
      <c r="WH107" s="517"/>
      <c r="WI107" s="517"/>
      <c r="WJ107" s="517"/>
      <c r="WK107" s="517"/>
      <c r="WL107" s="517"/>
      <c r="WM107" s="517"/>
      <c r="WN107" s="517"/>
      <c r="WO107" s="517"/>
      <c r="WP107" s="517"/>
      <c r="WQ107" s="517"/>
      <c r="WR107" s="517"/>
      <c r="WS107" s="517"/>
      <c r="WT107" s="517"/>
      <c r="WU107" s="517"/>
      <c r="WV107" s="517"/>
      <c r="WW107" s="517"/>
      <c r="WX107" s="517"/>
      <c r="WY107" s="517"/>
      <c r="WZ107" s="517"/>
      <c r="XA107" s="517"/>
      <c r="XB107" s="517"/>
      <c r="XC107" s="517"/>
      <c r="XD107" s="517"/>
      <c r="XE107" s="517"/>
      <c r="XF107" s="517"/>
      <c r="XG107" s="517"/>
      <c r="XH107" s="517"/>
      <c r="XI107" s="517"/>
      <c r="XJ107" s="517"/>
      <c r="XK107" s="517"/>
      <c r="XL107" s="517"/>
      <c r="XM107" s="517"/>
      <c r="XN107" s="517"/>
      <c r="XO107" s="517"/>
      <c r="XP107" s="517"/>
      <c r="XQ107" s="517"/>
      <c r="XR107" s="517"/>
      <c r="XS107" s="517"/>
      <c r="XT107" s="517"/>
      <c r="XU107" s="517"/>
      <c r="XV107" s="517"/>
      <c r="XW107" s="517"/>
      <c r="XX107" s="517"/>
      <c r="XY107" s="517"/>
      <c r="XZ107" s="517"/>
      <c r="YA107" s="517"/>
      <c r="YB107" s="517"/>
      <c r="YC107" s="517"/>
      <c r="YD107" s="517"/>
      <c r="YE107" s="517"/>
      <c r="YF107" s="517"/>
      <c r="YG107" s="517"/>
      <c r="YH107" s="517"/>
      <c r="YI107" s="517"/>
      <c r="YJ107" s="517"/>
      <c r="YK107" s="517"/>
      <c r="YL107" s="517"/>
      <c r="YM107" s="517"/>
      <c r="YN107" s="517"/>
      <c r="YO107" s="517"/>
      <c r="YP107" s="517"/>
      <c r="YQ107" s="517"/>
      <c r="YR107" s="517"/>
      <c r="YS107" s="517"/>
      <c r="YT107" s="517"/>
      <c r="YU107" s="517"/>
      <c r="YV107" s="517"/>
      <c r="YW107" s="517"/>
      <c r="YX107" s="517"/>
      <c r="YY107" s="517"/>
      <c r="YZ107" s="517"/>
      <c r="ZA107" s="517"/>
      <c r="ZB107" s="517"/>
      <c r="ZC107" s="517"/>
      <c r="ZD107" s="517"/>
      <c r="ZE107" s="517"/>
      <c r="ZF107" s="517"/>
      <c r="ZG107" s="517"/>
      <c r="ZH107" s="517"/>
      <c r="ZI107" s="517"/>
      <c r="ZJ107" s="517"/>
      <c r="ZK107" s="517"/>
      <c r="ZL107" s="517"/>
      <c r="ZM107" s="517"/>
      <c r="ZN107" s="517"/>
      <c r="ZO107" s="517"/>
      <c r="ZP107" s="517"/>
      <c r="ZQ107" s="517"/>
      <c r="ZR107" s="517"/>
      <c r="ZS107" s="517"/>
      <c r="ZT107" s="517"/>
      <c r="ZU107" s="517"/>
      <c r="ZV107" s="517"/>
      <c r="ZW107" s="517"/>
      <c r="ZX107" s="517"/>
      <c r="ZY107" s="517"/>
      <c r="ZZ107" s="517"/>
      <c r="AAA107" s="517"/>
      <c r="AAB107" s="517"/>
      <c r="AAC107" s="517"/>
      <c r="AAD107" s="517"/>
      <c r="AAE107" s="517"/>
      <c r="AAF107" s="517"/>
      <c r="AAG107" s="517"/>
      <c r="AAH107" s="517"/>
      <c r="AAI107" s="517"/>
      <c r="AAJ107" s="517"/>
      <c r="AAK107" s="517"/>
      <c r="AAL107" s="517"/>
      <c r="AAM107" s="517"/>
      <c r="AAN107" s="517"/>
      <c r="AAO107" s="517"/>
      <c r="AAP107" s="517"/>
      <c r="AAQ107" s="517"/>
      <c r="AAR107" s="517"/>
      <c r="AAS107" s="517"/>
      <c r="AAT107" s="517"/>
      <c r="AAU107" s="517"/>
      <c r="AAV107" s="517"/>
      <c r="AAW107" s="517"/>
      <c r="AAX107" s="517"/>
      <c r="AAY107" s="517"/>
      <c r="AAZ107" s="517"/>
      <c r="ABA107" s="517"/>
      <c r="ABB107" s="517"/>
      <c r="ABC107" s="517"/>
      <c r="ABD107" s="517"/>
      <c r="ABE107" s="517"/>
      <c r="ABF107" s="517"/>
      <c r="ABG107" s="517"/>
      <c r="ABH107" s="517"/>
      <c r="ABI107" s="517"/>
      <c r="ABJ107" s="517"/>
      <c r="ABK107" s="517"/>
      <c r="ABL107" s="517"/>
      <c r="ABM107" s="517"/>
      <c r="ABN107" s="517"/>
      <c r="ABO107" s="517"/>
      <c r="ABP107" s="517"/>
      <c r="ABQ107" s="517"/>
      <c r="ABR107" s="517"/>
      <c r="ABS107" s="517"/>
      <c r="ABT107" s="517"/>
      <c r="ABU107" s="517"/>
      <c r="ABV107" s="517"/>
      <c r="ABW107" s="517"/>
      <c r="ABX107" s="517"/>
      <c r="ABY107" s="517"/>
      <c r="ABZ107" s="517"/>
      <c r="ACA107" s="517"/>
      <c r="ACB107" s="517"/>
      <c r="ACC107" s="517"/>
      <c r="ACD107" s="517"/>
      <c r="ACE107" s="517"/>
      <c r="ACF107" s="517"/>
      <c r="ACG107" s="517"/>
      <c r="ACH107" s="517"/>
      <c r="ACI107" s="517"/>
      <c r="ACJ107" s="517"/>
      <c r="ACK107" s="517"/>
      <c r="ACL107" s="517"/>
      <c r="ACM107" s="517"/>
      <c r="ACN107" s="517"/>
      <c r="ACO107" s="517"/>
      <c r="ACP107" s="517"/>
      <c r="ACQ107" s="517"/>
      <c r="ACR107" s="517"/>
      <c r="ACS107" s="517"/>
      <c r="ACT107" s="517"/>
      <c r="ACU107" s="517"/>
      <c r="ACV107" s="517"/>
      <c r="ACW107" s="517"/>
      <c r="ACX107" s="517"/>
      <c r="ACY107" s="517"/>
      <c r="ACZ107" s="517"/>
      <c r="ADA107" s="517"/>
      <c r="ADB107" s="517"/>
      <c r="ADC107" s="517"/>
      <c r="ADD107" s="517"/>
      <c r="ADE107" s="517"/>
      <c r="ADF107" s="517"/>
      <c r="ADG107" s="517"/>
      <c r="ADH107" s="517"/>
      <c r="ADI107" s="517"/>
      <c r="ADJ107" s="517"/>
      <c r="ADK107" s="517"/>
      <c r="ADL107" s="517"/>
      <c r="ADM107" s="517"/>
      <c r="ADN107" s="517"/>
      <c r="ADO107" s="517"/>
      <c r="ADP107" s="517"/>
      <c r="ADQ107" s="517"/>
      <c r="ADR107" s="517"/>
      <c r="ADS107" s="517"/>
      <c r="ADT107" s="517"/>
      <c r="ADU107" s="517"/>
      <c r="ADV107" s="517"/>
      <c r="ADW107" s="517"/>
      <c r="ADX107" s="517"/>
      <c r="ADY107" s="517"/>
      <c r="ADZ107" s="517"/>
      <c r="AEA107" s="517"/>
      <c r="AEB107" s="517"/>
      <c r="AEC107" s="517"/>
      <c r="AED107" s="517"/>
      <c r="AEE107" s="517"/>
      <c r="AEF107" s="517"/>
      <c r="AEG107" s="517"/>
      <c r="AEH107" s="517"/>
      <c r="AEI107" s="517"/>
      <c r="AEJ107" s="517"/>
      <c r="AEK107" s="517"/>
      <c r="AEL107" s="517"/>
      <c r="AEM107" s="517"/>
      <c r="AEN107" s="517"/>
      <c r="AEO107" s="517"/>
      <c r="AEP107" s="517"/>
      <c r="AEQ107" s="517"/>
      <c r="AER107" s="517"/>
      <c r="AES107" s="517"/>
      <c r="AET107" s="517"/>
      <c r="AEU107" s="517"/>
      <c r="AEV107" s="517"/>
      <c r="AEW107" s="517"/>
      <c r="AEX107" s="517"/>
      <c r="AEY107" s="517"/>
      <c r="AEZ107" s="517"/>
      <c r="AFA107" s="517"/>
      <c r="AFB107" s="517"/>
      <c r="AFC107" s="517"/>
      <c r="AFD107" s="517"/>
      <c r="AFE107" s="517"/>
      <c r="AFF107" s="517"/>
      <c r="AFG107" s="517"/>
      <c r="AFH107" s="517"/>
      <c r="AFI107" s="517"/>
      <c r="AFJ107" s="517"/>
      <c r="AFK107" s="517"/>
      <c r="AFL107" s="517"/>
      <c r="AFM107" s="517"/>
      <c r="AFN107" s="517"/>
      <c r="AFO107" s="517"/>
      <c r="AFP107" s="517"/>
      <c r="AFQ107" s="517"/>
      <c r="AFR107" s="517"/>
      <c r="AFS107" s="517"/>
      <c r="AFT107" s="517"/>
      <c r="AFU107" s="517"/>
      <c r="AFV107" s="517"/>
      <c r="AFW107" s="517"/>
      <c r="AFX107" s="517"/>
      <c r="AFY107" s="517"/>
      <c r="AFZ107" s="517"/>
      <c r="AGA107" s="517"/>
      <c r="AGB107" s="517"/>
      <c r="AGC107" s="517"/>
      <c r="AGD107" s="517"/>
      <c r="AGE107" s="517"/>
      <c r="AGF107" s="517"/>
      <c r="AGG107" s="517"/>
      <c r="AGH107" s="517"/>
      <c r="AGI107" s="517"/>
      <c r="AGJ107" s="517"/>
      <c r="AGK107" s="517"/>
      <c r="AGL107" s="517"/>
      <c r="AGM107" s="517"/>
      <c r="AGN107" s="517"/>
      <c r="AGO107" s="517"/>
      <c r="AGP107" s="517"/>
      <c r="AGQ107" s="517"/>
      <c r="AGR107" s="517"/>
      <c r="AGS107" s="517"/>
      <c r="AGT107" s="517"/>
      <c r="AGU107" s="517"/>
      <c r="AGV107" s="517"/>
      <c r="AGW107" s="517"/>
      <c r="AGX107" s="517"/>
      <c r="AGY107" s="517"/>
      <c r="AGZ107" s="517"/>
      <c r="AHA107" s="517"/>
      <c r="AHB107" s="517"/>
      <c r="AHC107" s="517"/>
      <c r="AHD107" s="517"/>
      <c r="AHE107" s="517"/>
      <c r="AHF107" s="517"/>
      <c r="AHG107" s="517"/>
      <c r="AHH107" s="517"/>
    </row>
    <row r="108" spans="1:892" s="577" customFormat="1" ht="31" hidden="1">
      <c r="A108" s="576"/>
      <c r="B108" s="555"/>
      <c r="C108" s="88"/>
      <c r="D108" s="729"/>
      <c r="E108" s="729"/>
      <c r="F108" s="729"/>
      <c r="G108" s="729"/>
      <c r="H108" s="729"/>
      <c r="I108" s="729"/>
      <c r="J108" s="729"/>
      <c r="K108" s="729"/>
      <c r="L108" s="729"/>
      <c r="M108" s="729"/>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500"/>
      <c r="IY108" s="500"/>
      <c r="IZ108" s="500"/>
      <c r="JA108" s="500"/>
      <c r="JB108" s="500"/>
      <c r="JC108" s="500"/>
      <c r="JD108" s="500"/>
      <c r="JE108" s="500"/>
      <c r="JF108" s="500"/>
      <c r="JG108" s="500"/>
      <c r="JH108" s="500"/>
      <c r="JI108" s="500"/>
      <c r="JJ108" s="500"/>
      <c r="JK108" s="500"/>
      <c r="JL108" s="500"/>
      <c r="JM108" s="500"/>
      <c r="JN108" s="500"/>
      <c r="JO108" s="500"/>
      <c r="JP108" s="500"/>
      <c r="JQ108" s="500"/>
      <c r="JR108" s="500"/>
      <c r="JS108" s="500"/>
      <c r="JT108" s="500"/>
      <c r="JU108" s="500"/>
      <c r="JV108" s="500"/>
      <c r="JW108" s="500"/>
      <c r="JX108" s="500"/>
      <c r="JY108" s="500"/>
      <c r="JZ108" s="500"/>
      <c r="KA108" s="500"/>
      <c r="KB108" s="500"/>
      <c r="KC108" s="500"/>
      <c r="KD108" s="500"/>
      <c r="KE108" s="500"/>
      <c r="KF108" s="500"/>
      <c r="KG108" s="500"/>
      <c r="KH108" s="500"/>
      <c r="KI108" s="500"/>
      <c r="KJ108" s="500"/>
      <c r="KK108" s="500"/>
      <c r="KL108" s="500"/>
      <c r="KM108" s="500"/>
      <c r="KN108" s="500"/>
      <c r="KO108" s="500"/>
      <c r="KP108" s="500"/>
      <c r="KQ108" s="500"/>
      <c r="KR108" s="500"/>
      <c r="KS108" s="500"/>
      <c r="KT108" s="500"/>
      <c r="KU108" s="500"/>
      <c r="KV108" s="500"/>
      <c r="KW108" s="500"/>
      <c r="KX108" s="500"/>
      <c r="KY108" s="500"/>
      <c r="KZ108" s="500"/>
      <c r="LA108" s="500"/>
      <c r="LB108" s="500"/>
      <c r="LC108" s="500"/>
      <c r="LD108" s="500"/>
      <c r="LE108" s="500"/>
      <c r="LF108" s="500"/>
      <c r="LG108" s="500"/>
      <c r="LH108" s="500"/>
      <c r="LI108" s="500"/>
      <c r="LJ108" s="500"/>
      <c r="LK108" s="500"/>
      <c r="LL108" s="500"/>
      <c r="LM108" s="500"/>
      <c r="LN108" s="500"/>
      <c r="LO108" s="500"/>
      <c r="LP108" s="500"/>
      <c r="LQ108" s="500"/>
      <c r="LR108" s="500"/>
      <c r="LS108" s="500"/>
      <c r="LT108" s="500"/>
      <c r="LU108" s="500"/>
      <c r="LV108" s="500"/>
      <c r="LW108" s="500"/>
      <c r="LX108" s="500"/>
      <c r="LY108" s="500"/>
      <c r="LZ108" s="500"/>
      <c r="MA108" s="500"/>
      <c r="MB108" s="500"/>
      <c r="MC108" s="500"/>
      <c r="MD108" s="500"/>
      <c r="ME108" s="500"/>
      <c r="MF108" s="500"/>
      <c r="MG108" s="500"/>
      <c r="MH108" s="500"/>
      <c r="MI108" s="500"/>
      <c r="MJ108" s="500"/>
      <c r="MK108" s="500"/>
      <c r="ML108" s="500"/>
      <c r="MM108" s="500"/>
      <c r="MN108" s="500"/>
      <c r="MO108" s="500"/>
      <c r="MP108" s="500"/>
      <c r="MQ108" s="500"/>
      <c r="MR108" s="500"/>
      <c r="MS108" s="500"/>
      <c r="MT108" s="500"/>
      <c r="MU108" s="500"/>
      <c r="MV108" s="500"/>
      <c r="MW108" s="500"/>
      <c r="MX108" s="500"/>
      <c r="MY108" s="500"/>
      <c r="MZ108" s="500"/>
      <c r="NA108" s="500"/>
      <c r="NB108" s="500"/>
      <c r="NC108" s="500"/>
      <c r="ND108" s="500"/>
      <c r="NE108" s="500"/>
      <c r="NF108" s="500"/>
      <c r="NG108" s="500"/>
      <c r="NH108" s="500"/>
      <c r="NI108" s="500"/>
      <c r="NJ108" s="500"/>
      <c r="NK108" s="500"/>
      <c r="NL108" s="500"/>
      <c r="NM108" s="500"/>
      <c r="NN108" s="500"/>
      <c r="NO108" s="500"/>
      <c r="NP108" s="500"/>
      <c r="NQ108" s="500"/>
      <c r="NR108" s="500"/>
      <c r="NS108" s="500"/>
      <c r="NT108" s="500"/>
      <c r="NU108" s="500"/>
      <c r="NV108" s="500"/>
      <c r="NW108" s="500"/>
      <c r="NX108" s="500"/>
      <c r="NY108" s="500"/>
      <c r="NZ108" s="500"/>
      <c r="OA108" s="500"/>
      <c r="OB108" s="500"/>
      <c r="OC108" s="500"/>
      <c r="OD108" s="500"/>
      <c r="OE108" s="500"/>
      <c r="OF108" s="500"/>
      <c r="OG108" s="500"/>
      <c r="OH108" s="500"/>
      <c r="OI108" s="500"/>
      <c r="OJ108" s="500"/>
      <c r="OK108" s="500"/>
      <c r="OL108" s="500"/>
      <c r="OM108" s="500"/>
      <c r="ON108" s="500"/>
      <c r="OO108" s="500"/>
      <c r="OP108" s="500"/>
      <c r="OQ108" s="500"/>
      <c r="OR108" s="500"/>
      <c r="OS108" s="500"/>
      <c r="OT108" s="500"/>
      <c r="OU108" s="500"/>
      <c r="OV108" s="500"/>
      <c r="OW108" s="500"/>
      <c r="OX108" s="500"/>
      <c r="OY108" s="500"/>
      <c r="OZ108" s="500"/>
      <c r="PA108" s="500"/>
      <c r="PB108" s="500"/>
      <c r="PC108" s="500"/>
      <c r="PD108" s="500"/>
      <c r="PE108" s="500"/>
      <c r="PF108" s="500"/>
      <c r="PG108" s="500"/>
      <c r="PH108" s="500"/>
      <c r="PI108" s="500"/>
      <c r="PJ108" s="500"/>
      <c r="PK108" s="500"/>
      <c r="PL108" s="500"/>
      <c r="PM108" s="500"/>
      <c r="PN108" s="500"/>
      <c r="PO108" s="500"/>
      <c r="PP108" s="500"/>
      <c r="PQ108" s="500"/>
      <c r="PR108" s="500"/>
      <c r="PS108" s="500"/>
      <c r="PT108" s="500"/>
      <c r="PU108" s="500"/>
      <c r="PV108" s="500"/>
      <c r="PW108" s="500"/>
      <c r="PX108" s="500"/>
      <c r="PY108" s="500"/>
      <c r="PZ108" s="500"/>
      <c r="QA108" s="500"/>
      <c r="QB108" s="500"/>
      <c r="QC108" s="500"/>
      <c r="QD108" s="500"/>
      <c r="QE108" s="500"/>
      <c r="QF108" s="500"/>
      <c r="QG108" s="500"/>
      <c r="QH108" s="500"/>
      <c r="QI108" s="500"/>
      <c r="QJ108" s="500"/>
      <c r="QK108" s="500"/>
      <c r="QL108" s="500"/>
      <c r="QM108" s="500"/>
      <c r="QN108" s="500"/>
      <c r="QO108" s="500"/>
      <c r="QP108" s="500"/>
      <c r="QQ108" s="500"/>
      <c r="QR108" s="500"/>
      <c r="QS108" s="500"/>
      <c r="QT108" s="500"/>
      <c r="QU108" s="500"/>
      <c r="QV108" s="500"/>
      <c r="QW108" s="500"/>
      <c r="QX108" s="500"/>
      <c r="QY108" s="500"/>
      <c r="QZ108" s="500"/>
      <c r="RA108" s="500"/>
      <c r="RB108" s="500"/>
      <c r="RC108" s="500"/>
      <c r="RD108" s="500"/>
      <c r="RE108" s="500"/>
      <c r="RF108" s="500"/>
      <c r="RG108" s="500"/>
      <c r="RH108" s="500"/>
      <c r="RI108" s="500"/>
      <c r="RJ108" s="500"/>
      <c r="RK108" s="500"/>
      <c r="RL108" s="500"/>
      <c r="RM108" s="500"/>
      <c r="RN108" s="500"/>
      <c r="RO108" s="500"/>
      <c r="RP108" s="500"/>
      <c r="RQ108" s="500"/>
      <c r="RR108" s="500"/>
      <c r="RS108" s="500"/>
      <c r="RT108" s="500"/>
      <c r="RU108" s="500"/>
      <c r="RV108" s="500"/>
      <c r="RW108" s="500"/>
      <c r="RX108" s="500"/>
      <c r="RY108" s="500"/>
      <c r="RZ108" s="500"/>
      <c r="SA108" s="500"/>
      <c r="SB108" s="500"/>
      <c r="SC108" s="500"/>
      <c r="SD108" s="500"/>
      <c r="SE108" s="500"/>
      <c r="SF108" s="500"/>
      <c r="SG108" s="500"/>
      <c r="SH108" s="500"/>
      <c r="SI108" s="500"/>
      <c r="SJ108" s="500"/>
      <c r="SK108" s="500"/>
      <c r="SL108" s="500"/>
      <c r="SM108" s="500"/>
      <c r="SN108" s="500"/>
      <c r="SO108" s="500"/>
      <c r="SP108" s="500"/>
      <c r="SQ108" s="500"/>
      <c r="SR108" s="500"/>
      <c r="SS108" s="500"/>
      <c r="ST108" s="500"/>
      <c r="SU108" s="500"/>
      <c r="SV108" s="500"/>
      <c r="SW108" s="500"/>
      <c r="SX108" s="500"/>
      <c r="SY108" s="500"/>
      <c r="SZ108" s="500"/>
      <c r="TA108" s="500"/>
      <c r="TB108" s="500"/>
      <c r="TC108" s="500"/>
      <c r="TD108" s="500"/>
      <c r="TE108" s="500"/>
      <c r="TF108" s="500"/>
      <c r="TG108" s="500"/>
      <c r="TH108" s="500"/>
      <c r="TI108" s="500"/>
      <c r="TJ108" s="500"/>
      <c r="TK108" s="500"/>
      <c r="TL108" s="500"/>
      <c r="TM108" s="500"/>
      <c r="TN108" s="500"/>
      <c r="TO108" s="500"/>
      <c r="TP108" s="500"/>
      <c r="TQ108" s="500"/>
      <c r="TR108" s="500"/>
      <c r="TS108" s="500"/>
      <c r="TT108" s="500"/>
      <c r="TU108" s="500"/>
      <c r="TV108" s="500"/>
      <c r="TW108" s="500"/>
      <c r="TX108" s="500"/>
      <c r="TY108" s="500"/>
      <c r="TZ108" s="500"/>
      <c r="UA108" s="500"/>
      <c r="UB108" s="500"/>
      <c r="UC108" s="500"/>
      <c r="UD108" s="500"/>
      <c r="UE108" s="500"/>
      <c r="UF108" s="500"/>
      <c r="UG108" s="500"/>
      <c r="UH108" s="500"/>
      <c r="UI108" s="500"/>
      <c r="UJ108" s="500"/>
      <c r="UK108" s="500"/>
      <c r="UL108" s="500"/>
      <c r="UM108" s="500"/>
      <c r="UN108" s="500"/>
      <c r="UO108" s="500"/>
      <c r="UP108" s="500"/>
      <c r="UQ108" s="500"/>
      <c r="UR108" s="500"/>
      <c r="US108" s="500"/>
      <c r="UT108" s="500"/>
      <c r="UU108" s="500"/>
      <c r="UV108" s="500"/>
      <c r="UW108" s="500"/>
      <c r="UX108" s="500"/>
      <c r="UY108" s="500"/>
      <c r="UZ108" s="500"/>
      <c r="VA108" s="500"/>
      <c r="VB108" s="500"/>
      <c r="VC108" s="500"/>
      <c r="VD108" s="500"/>
      <c r="VE108" s="500"/>
      <c r="VF108" s="500"/>
      <c r="VG108" s="500"/>
      <c r="VH108" s="500"/>
      <c r="VI108" s="500"/>
      <c r="VJ108" s="500"/>
      <c r="VK108" s="500"/>
      <c r="VL108" s="500"/>
      <c r="VM108" s="500"/>
      <c r="VN108" s="500"/>
      <c r="VO108" s="500"/>
      <c r="VP108" s="500"/>
      <c r="VQ108" s="500"/>
      <c r="VR108" s="500"/>
      <c r="VS108" s="500"/>
      <c r="VT108" s="500"/>
      <c r="VU108" s="500"/>
      <c r="VV108" s="500"/>
      <c r="VW108" s="500"/>
      <c r="VX108" s="500"/>
      <c r="VY108" s="500"/>
      <c r="VZ108" s="500"/>
      <c r="WA108" s="500"/>
      <c r="WB108" s="500"/>
      <c r="WC108" s="500"/>
      <c r="WD108" s="500"/>
      <c r="WE108" s="500"/>
      <c r="WF108" s="500"/>
      <c r="WG108" s="500"/>
      <c r="WH108" s="500"/>
      <c r="WI108" s="500"/>
      <c r="WJ108" s="500"/>
      <c r="WK108" s="500"/>
      <c r="WL108" s="500"/>
      <c r="WM108" s="500"/>
      <c r="WN108" s="500"/>
      <c r="WO108" s="500"/>
      <c r="WP108" s="500"/>
      <c r="WQ108" s="500"/>
      <c r="WR108" s="500"/>
      <c r="WS108" s="500"/>
      <c r="WT108" s="500"/>
      <c r="WU108" s="500"/>
      <c r="WV108" s="500"/>
      <c r="WW108" s="500"/>
      <c r="WX108" s="500"/>
      <c r="WY108" s="500"/>
      <c r="WZ108" s="500"/>
      <c r="XA108" s="500"/>
      <c r="XB108" s="500"/>
      <c r="XC108" s="500"/>
      <c r="XD108" s="500"/>
      <c r="XE108" s="500"/>
      <c r="XF108" s="500"/>
      <c r="XG108" s="500"/>
      <c r="XH108" s="500"/>
      <c r="XI108" s="500"/>
      <c r="XJ108" s="500"/>
      <c r="XK108" s="500"/>
      <c r="XL108" s="500"/>
      <c r="XM108" s="500"/>
      <c r="XN108" s="500"/>
      <c r="XO108" s="500"/>
      <c r="XP108" s="500"/>
      <c r="XQ108" s="500"/>
      <c r="XR108" s="500"/>
      <c r="XS108" s="500"/>
      <c r="XT108" s="500"/>
      <c r="XU108" s="500"/>
      <c r="XV108" s="500"/>
      <c r="XW108" s="500"/>
      <c r="XX108" s="500"/>
      <c r="XY108" s="500"/>
      <c r="XZ108" s="500"/>
      <c r="YA108" s="500"/>
      <c r="YB108" s="500"/>
      <c r="YC108" s="500"/>
      <c r="YD108" s="500"/>
      <c r="YE108" s="500"/>
      <c r="YF108" s="500"/>
      <c r="YG108" s="500"/>
      <c r="YH108" s="500"/>
      <c r="YI108" s="500"/>
      <c r="YJ108" s="500"/>
      <c r="YK108" s="500"/>
      <c r="YL108" s="500"/>
      <c r="YM108" s="500"/>
      <c r="YN108" s="500"/>
      <c r="YO108" s="500"/>
      <c r="YP108" s="500"/>
      <c r="YQ108" s="500"/>
      <c r="YR108" s="500"/>
      <c r="YS108" s="500"/>
      <c r="YT108" s="500"/>
      <c r="YU108" s="500"/>
      <c r="YV108" s="500"/>
      <c r="YW108" s="500"/>
      <c r="YX108" s="500"/>
      <c r="YY108" s="500"/>
      <c r="YZ108" s="500"/>
      <c r="ZA108" s="500"/>
      <c r="ZB108" s="500"/>
      <c r="ZC108" s="500"/>
      <c r="ZD108" s="500"/>
      <c r="ZE108" s="500"/>
      <c r="ZF108" s="500"/>
      <c r="ZG108" s="500"/>
      <c r="ZH108" s="500"/>
      <c r="ZI108" s="500"/>
      <c r="ZJ108" s="500"/>
      <c r="ZK108" s="500"/>
      <c r="ZL108" s="500"/>
      <c r="ZM108" s="500"/>
      <c r="ZN108" s="500"/>
      <c r="ZO108" s="500"/>
      <c r="ZP108" s="500"/>
      <c r="ZQ108" s="500"/>
      <c r="ZR108" s="500"/>
      <c r="ZS108" s="500"/>
      <c r="ZT108" s="500"/>
      <c r="ZU108" s="500"/>
      <c r="ZV108" s="500"/>
      <c r="ZW108" s="500"/>
      <c r="ZX108" s="500"/>
      <c r="ZY108" s="500"/>
      <c r="ZZ108" s="500"/>
      <c r="AAA108" s="500"/>
      <c r="AAB108" s="500"/>
      <c r="AAC108" s="500"/>
      <c r="AAD108" s="500"/>
      <c r="AAE108" s="500"/>
      <c r="AAF108" s="500"/>
      <c r="AAG108" s="500"/>
      <c r="AAH108" s="500"/>
      <c r="AAI108" s="500"/>
      <c r="AAJ108" s="500"/>
      <c r="AAK108" s="500"/>
      <c r="AAL108" s="500"/>
      <c r="AAM108" s="500"/>
      <c r="AAN108" s="500"/>
      <c r="AAO108" s="500"/>
      <c r="AAP108" s="500"/>
      <c r="AAQ108" s="500"/>
      <c r="AAR108" s="500"/>
      <c r="AAS108" s="500"/>
      <c r="AAT108" s="500"/>
      <c r="AAU108" s="500"/>
      <c r="AAV108" s="500"/>
      <c r="AAW108" s="500"/>
      <c r="AAX108" s="500"/>
      <c r="AAY108" s="500"/>
      <c r="AAZ108" s="500"/>
      <c r="ABA108" s="500"/>
      <c r="ABB108" s="500"/>
      <c r="ABC108" s="500"/>
      <c r="ABD108" s="500"/>
      <c r="ABE108" s="500"/>
      <c r="ABF108" s="500"/>
      <c r="ABG108" s="500"/>
      <c r="ABH108" s="500"/>
      <c r="ABI108" s="500"/>
      <c r="ABJ108" s="500"/>
      <c r="ABK108" s="500"/>
      <c r="ABL108" s="500"/>
      <c r="ABM108" s="500"/>
      <c r="ABN108" s="500"/>
      <c r="ABO108" s="500"/>
      <c r="ABP108" s="500"/>
      <c r="ABQ108" s="500"/>
      <c r="ABR108" s="500"/>
      <c r="ABS108" s="500"/>
      <c r="ABT108" s="500"/>
      <c r="ABU108" s="500"/>
      <c r="ABV108" s="500"/>
      <c r="ABW108" s="500"/>
      <c r="ABX108" s="500"/>
      <c r="ABY108" s="500"/>
      <c r="ABZ108" s="500"/>
      <c r="ACA108" s="500"/>
      <c r="ACB108" s="500"/>
      <c r="ACC108" s="500"/>
      <c r="ACD108" s="500"/>
      <c r="ACE108" s="500"/>
      <c r="ACF108" s="500"/>
      <c r="ACG108" s="500"/>
      <c r="ACH108" s="500"/>
      <c r="ACI108" s="500"/>
      <c r="ACJ108" s="500"/>
      <c r="ACK108" s="500"/>
      <c r="ACL108" s="500"/>
      <c r="ACM108" s="500"/>
      <c r="ACN108" s="500"/>
      <c r="ACO108" s="500"/>
      <c r="ACP108" s="500"/>
      <c r="ACQ108" s="500"/>
      <c r="ACR108" s="500"/>
      <c r="ACS108" s="500"/>
      <c r="ACT108" s="500"/>
      <c r="ACU108" s="500"/>
      <c r="ACV108" s="500"/>
      <c r="ACW108" s="500"/>
      <c r="ACX108" s="500"/>
      <c r="ACY108" s="500"/>
      <c r="ACZ108" s="500"/>
      <c r="ADA108" s="500"/>
      <c r="ADB108" s="500"/>
      <c r="ADC108" s="500"/>
      <c r="ADD108" s="500"/>
      <c r="ADE108" s="500"/>
      <c r="ADF108" s="500"/>
      <c r="ADG108" s="500"/>
      <c r="ADH108" s="500"/>
      <c r="ADI108" s="500"/>
      <c r="ADJ108" s="500"/>
      <c r="ADK108" s="500"/>
      <c r="ADL108" s="500"/>
      <c r="ADM108" s="500"/>
      <c r="ADN108" s="500"/>
      <c r="ADO108" s="500"/>
      <c r="ADP108" s="500"/>
      <c r="ADQ108" s="500"/>
      <c r="ADR108" s="500"/>
      <c r="ADS108" s="500"/>
      <c r="ADT108" s="500"/>
      <c r="ADU108" s="500"/>
      <c r="ADV108" s="500"/>
      <c r="ADW108" s="500"/>
      <c r="ADX108" s="500"/>
      <c r="ADY108" s="500"/>
      <c r="ADZ108" s="500"/>
      <c r="AEA108" s="500"/>
      <c r="AEB108" s="500"/>
      <c r="AEC108" s="500"/>
      <c r="AED108" s="500"/>
      <c r="AEE108" s="500"/>
      <c r="AEF108" s="500"/>
      <c r="AEG108" s="500"/>
      <c r="AEH108" s="500"/>
      <c r="AEI108" s="500"/>
      <c r="AEJ108" s="500"/>
      <c r="AEK108" s="500"/>
      <c r="AEL108" s="500"/>
      <c r="AEM108" s="500"/>
      <c r="AEN108" s="500"/>
      <c r="AEO108" s="500"/>
      <c r="AEP108" s="500"/>
      <c r="AEQ108" s="500"/>
      <c r="AER108" s="500"/>
      <c r="AES108" s="500"/>
      <c r="AET108" s="500"/>
      <c r="AEU108" s="500"/>
      <c r="AEV108" s="500"/>
      <c r="AEW108" s="500"/>
      <c r="AEX108" s="500"/>
      <c r="AEY108" s="500"/>
      <c r="AEZ108" s="500"/>
      <c r="AFA108" s="500"/>
      <c r="AFB108" s="500"/>
      <c r="AFC108" s="500"/>
      <c r="AFD108" s="500"/>
      <c r="AFE108" s="500"/>
      <c r="AFF108" s="500"/>
      <c r="AFG108" s="500"/>
      <c r="AFH108" s="500"/>
      <c r="AFI108" s="500"/>
      <c r="AFJ108" s="500"/>
      <c r="AFK108" s="500"/>
      <c r="AFL108" s="500"/>
      <c r="AFM108" s="500"/>
      <c r="AFN108" s="500"/>
      <c r="AFO108" s="500"/>
      <c r="AFP108" s="500"/>
      <c r="AFQ108" s="500"/>
      <c r="AFR108" s="500"/>
      <c r="AFS108" s="500"/>
      <c r="AFT108" s="500"/>
      <c r="AFU108" s="500"/>
      <c r="AFV108" s="500"/>
      <c r="AFW108" s="500"/>
      <c r="AFX108" s="500"/>
      <c r="AFY108" s="500"/>
      <c r="AFZ108" s="500"/>
      <c r="AGA108" s="500"/>
      <c r="AGB108" s="500"/>
      <c r="AGC108" s="500"/>
      <c r="AGD108" s="500"/>
      <c r="AGE108" s="500"/>
      <c r="AGF108" s="500"/>
      <c r="AGG108" s="500"/>
      <c r="AGH108" s="500"/>
      <c r="AGI108" s="500"/>
      <c r="AGJ108" s="500"/>
      <c r="AGK108" s="500"/>
      <c r="AGL108" s="500"/>
      <c r="AGM108" s="500"/>
      <c r="AGN108" s="500"/>
      <c r="AGO108" s="500"/>
      <c r="AGP108" s="500"/>
      <c r="AGQ108" s="500"/>
      <c r="AGR108" s="500"/>
      <c r="AGS108" s="500"/>
      <c r="AGT108" s="500"/>
      <c r="AGU108" s="500"/>
      <c r="AGV108" s="500"/>
      <c r="AGW108" s="500"/>
      <c r="AGX108" s="500"/>
      <c r="AGY108" s="500"/>
      <c r="AGZ108" s="500"/>
      <c r="AHA108" s="500"/>
      <c r="AHB108" s="500"/>
      <c r="AHC108" s="500"/>
      <c r="AHD108" s="500"/>
      <c r="AHE108" s="500"/>
      <c r="AHF108" s="500"/>
      <c r="AHG108" s="500"/>
      <c r="AHH108" s="500"/>
    </row>
    <row r="109" spans="1:892" s="577" customFormat="1" ht="21" hidden="1">
      <c r="A109" s="498"/>
      <c r="B109" s="555"/>
      <c r="C109" s="89"/>
      <c r="D109" s="740"/>
      <c r="E109" s="740"/>
      <c r="F109" s="740"/>
      <c r="G109" s="740"/>
      <c r="H109" s="740"/>
      <c r="I109" s="740"/>
      <c r="J109" s="740"/>
      <c r="K109" s="740"/>
      <c r="L109" s="740"/>
      <c r="M109" s="740"/>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s="66"/>
      <c r="CT109" s="66"/>
      <c r="CU109" s="66"/>
      <c r="CV109" s="66"/>
      <c r="CW109" s="66"/>
      <c r="CX109" s="66"/>
      <c r="CY109" s="66"/>
      <c r="CZ109" s="66"/>
      <c r="DA109" s="66"/>
      <c r="DB109" s="66"/>
      <c r="DC109" s="66"/>
      <c r="DD109" s="66"/>
      <c r="DE109" s="66"/>
      <c r="DF109" s="66"/>
      <c r="DG109" s="66"/>
      <c r="DH109" s="66"/>
      <c r="DI109" s="66"/>
      <c r="DJ109" s="66"/>
      <c r="DK109" s="66"/>
      <c r="DL109" s="66"/>
      <c r="DM109" s="66"/>
      <c r="DN109" s="66"/>
      <c r="DO109" s="66"/>
      <c r="DP109" s="66"/>
      <c r="DQ109" s="66"/>
      <c r="DR109" s="66"/>
      <c r="DS109" s="66"/>
      <c r="DT109" s="66"/>
      <c r="DU109" s="66"/>
      <c r="DV109" s="66"/>
      <c r="DW109" s="66"/>
      <c r="DX109" s="66"/>
      <c r="DY109" s="66"/>
      <c r="DZ109" s="66"/>
      <c r="EA109" s="66"/>
      <c r="EB109" s="66"/>
      <c r="EC109" s="66"/>
      <c r="ED109" s="66"/>
      <c r="EE109" s="66"/>
      <c r="EF109" s="66"/>
      <c r="EG109" s="66"/>
      <c r="EH109" s="66"/>
      <c r="EI109" s="66"/>
      <c r="EJ109" s="66"/>
      <c r="EK109" s="66"/>
      <c r="EL109" s="66"/>
      <c r="EM109" s="66"/>
      <c r="EN109" s="66"/>
      <c r="EO109" s="66"/>
      <c r="EP109" s="66"/>
      <c r="EQ109" s="66"/>
      <c r="ER109" s="66"/>
      <c r="ES109" s="66"/>
      <c r="ET109" s="66"/>
      <c r="EU109" s="66"/>
      <c r="EV109" s="66"/>
      <c r="EW109" s="66"/>
      <c r="EX109" s="66"/>
      <c r="EY109" s="66"/>
      <c r="EZ109" s="66"/>
      <c r="FA109" s="66"/>
      <c r="FB109" s="66"/>
      <c r="FC109" s="66"/>
      <c r="FD109" s="66"/>
      <c r="FE109" s="66"/>
      <c r="FF109" s="66"/>
      <c r="FG109" s="66"/>
      <c r="FH109" s="66"/>
      <c r="FI109" s="66"/>
      <c r="FJ109" s="66"/>
      <c r="FK109" s="66"/>
      <c r="FL109" s="66"/>
      <c r="FM109" s="66"/>
      <c r="FN109" s="66"/>
      <c r="FO109" s="66"/>
      <c r="FP109" s="66"/>
      <c r="FQ109" s="66"/>
      <c r="FR109" s="66"/>
      <c r="FS109" s="66"/>
      <c r="FT109" s="66"/>
      <c r="FU109" s="66"/>
      <c r="FV109" s="66"/>
      <c r="FW109" s="66"/>
      <c r="FX109" s="66"/>
      <c r="FY109" s="66"/>
      <c r="FZ109" s="66"/>
      <c r="GA109" s="66"/>
      <c r="GB109" s="66"/>
      <c r="GC109" s="66"/>
      <c r="GD109" s="66"/>
      <c r="GE109" s="66"/>
      <c r="GF109" s="66"/>
      <c r="GG109" s="66"/>
      <c r="GH109" s="66"/>
      <c r="GI109" s="66"/>
      <c r="GJ109" s="66"/>
      <c r="GK109" s="66"/>
      <c r="GL109" s="66"/>
      <c r="GM109" s="66"/>
      <c r="GN109" s="66"/>
      <c r="GO109" s="66"/>
      <c r="GP109" s="66"/>
      <c r="GQ109" s="66"/>
      <c r="GR109" s="66"/>
      <c r="GS109" s="66"/>
      <c r="GT109" s="66"/>
      <c r="GU109" s="66"/>
      <c r="GV109" s="66"/>
      <c r="GW109" s="66"/>
      <c r="GX109" s="66"/>
      <c r="GY109" s="66"/>
      <c r="GZ109" s="66"/>
      <c r="HA109" s="66"/>
      <c r="HB109" s="66"/>
      <c r="HC109" s="66"/>
      <c r="HD109" s="66"/>
      <c r="HE109" s="66"/>
      <c r="HF109" s="66"/>
      <c r="HG109" s="66"/>
      <c r="HH109" s="66"/>
      <c r="HI109" s="66"/>
      <c r="HJ109" s="66"/>
      <c r="HK109" s="66"/>
      <c r="HL109" s="66"/>
      <c r="HM109" s="66"/>
      <c r="HN109" s="66"/>
      <c r="HO109" s="66"/>
      <c r="HP109" s="66"/>
      <c r="HQ109" s="66"/>
      <c r="HR109" s="66"/>
      <c r="HS109" s="66"/>
      <c r="HT109" s="66"/>
      <c r="HU109" s="66"/>
      <c r="HV109" s="66"/>
      <c r="HW109" s="66"/>
      <c r="HX109" s="66"/>
      <c r="HY109" s="66"/>
      <c r="HZ109" s="66"/>
      <c r="IA109" s="66"/>
      <c r="IB109" s="66"/>
      <c r="IC109" s="66"/>
      <c r="ID109" s="66"/>
      <c r="IE109" s="66"/>
      <c r="IF109" s="66"/>
      <c r="IG109" s="66"/>
      <c r="IH109" s="66"/>
      <c r="II109" s="66"/>
      <c r="IJ109" s="66"/>
      <c r="IK109" s="66"/>
      <c r="IL109" s="66"/>
      <c r="IM109" s="66"/>
      <c r="IN109" s="66"/>
      <c r="IO109" s="66"/>
      <c r="IP109" s="66"/>
      <c r="IQ109" s="66"/>
      <c r="IR109" s="66"/>
      <c r="IS109" s="66"/>
      <c r="IT109" s="66"/>
      <c r="IU109" s="66"/>
      <c r="IV109" s="66"/>
      <c r="IW109" s="66"/>
      <c r="IX109" s="500"/>
      <c r="IY109" s="500"/>
      <c r="IZ109" s="500"/>
      <c r="JA109" s="500"/>
      <c r="JB109" s="500"/>
      <c r="JC109" s="500"/>
      <c r="JD109" s="500"/>
      <c r="JE109" s="500"/>
      <c r="JF109" s="500"/>
      <c r="JG109" s="500"/>
      <c r="JH109" s="500"/>
      <c r="JI109" s="500"/>
      <c r="JJ109" s="500"/>
      <c r="JK109" s="500"/>
      <c r="JL109" s="500"/>
      <c r="JM109" s="500"/>
      <c r="JN109" s="500"/>
      <c r="JO109" s="500"/>
      <c r="JP109" s="500"/>
      <c r="JQ109" s="500"/>
      <c r="JR109" s="500"/>
      <c r="JS109" s="500"/>
      <c r="JT109" s="500"/>
      <c r="JU109" s="500"/>
      <c r="JV109" s="500"/>
      <c r="JW109" s="500"/>
      <c r="JX109" s="500"/>
      <c r="JY109" s="500"/>
      <c r="JZ109" s="500"/>
      <c r="KA109" s="500"/>
      <c r="KB109" s="500"/>
      <c r="KC109" s="500"/>
      <c r="KD109" s="500"/>
      <c r="KE109" s="500"/>
      <c r="KF109" s="500"/>
      <c r="KG109" s="500"/>
      <c r="KH109" s="500"/>
      <c r="KI109" s="500"/>
      <c r="KJ109" s="500"/>
      <c r="KK109" s="500"/>
      <c r="KL109" s="500"/>
      <c r="KM109" s="500"/>
      <c r="KN109" s="500"/>
      <c r="KO109" s="500"/>
      <c r="KP109" s="500"/>
      <c r="KQ109" s="500"/>
      <c r="KR109" s="500"/>
      <c r="KS109" s="500"/>
      <c r="KT109" s="500"/>
      <c r="KU109" s="500"/>
      <c r="KV109" s="500"/>
      <c r="KW109" s="500"/>
      <c r="KX109" s="500"/>
      <c r="KY109" s="500"/>
      <c r="KZ109" s="500"/>
      <c r="LA109" s="500"/>
      <c r="LB109" s="500"/>
      <c r="LC109" s="500"/>
      <c r="LD109" s="500"/>
      <c r="LE109" s="500"/>
      <c r="LF109" s="500"/>
      <c r="LG109" s="500"/>
      <c r="LH109" s="500"/>
      <c r="LI109" s="500"/>
      <c r="LJ109" s="500"/>
      <c r="LK109" s="500"/>
      <c r="LL109" s="500"/>
      <c r="LM109" s="500"/>
      <c r="LN109" s="500"/>
      <c r="LO109" s="500"/>
      <c r="LP109" s="500"/>
      <c r="LQ109" s="500"/>
      <c r="LR109" s="500"/>
      <c r="LS109" s="500"/>
      <c r="LT109" s="500"/>
      <c r="LU109" s="500"/>
      <c r="LV109" s="500"/>
      <c r="LW109" s="500"/>
      <c r="LX109" s="500"/>
      <c r="LY109" s="500"/>
      <c r="LZ109" s="500"/>
      <c r="MA109" s="500"/>
      <c r="MB109" s="500"/>
      <c r="MC109" s="500"/>
      <c r="MD109" s="500"/>
      <c r="ME109" s="500"/>
      <c r="MF109" s="500"/>
      <c r="MG109" s="500"/>
      <c r="MH109" s="500"/>
      <c r="MI109" s="500"/>
      <c r="MJ109" s="500"/>
      <c r="MK109" s="500"/>
      <c r="ML109" s="500"/>
      <c r="MM109" s="500"/>
      <c r="MN109" s="500"/>
      <c r="MO109" s="500"/>
      <c r="MP109" s="500"/>
      <c r="MQ109" s="500"/>
      <c r="MR109" s="500"/>
      <c r="MS109" s="500"/>
      <c r="MT109" s="500"/>
      <c r="MU109" s="500"/>
      <c r="MV109" s="500"/>
      <c r="MW109" s="500"/>
      <c r="MX109" s="500"/>
      <c r="MY109" s="500"/>
      <c r="MZ109" s="500"/>
      <c r="NA109" s="500"/>
      <c r="NB109" s="500"/>
      <c r="NC109" s="500"/>
      <c r="ND109" s="500"/>
      <c r="NE109" s="500"/>
      <c r="NF109" s="500"/>
      <c r="NG109" s="500"/>
      <c r="NH109" s="500"/>
      <c r="NI109" s="500"/>
      <c r="NJ109" s="500"/>
      <c r="NK109" s="500"/>
      <c r="NL109" s="500"/>
      <c r="NM109" s="500"/>
      <c r="NN109" s="500"/>
      <c r="NO109" s="500"/>
      <c r="NP109" s="500"/>
      <c r="NQ109" s="500"/>
      <c r="NR109" s="500"/>
      <c r="NS109" s="500"/>
      <c r="NT109" s="500"/>
      <c r="NU109" s="500"/>
      <c r="NV109" s="500"/>
      <c r="NW109" s="500"/>
      <c r="NX109" s="500"/>
      <c r="NY109" s="500"/>
      <c r="NZ109" s="500"/>
      <c r="OA109" s="500"/>
      <c r="OB109" s="500"/>
      <c r="OC109" s="500"/>
      <c r="OD109" s="500"/>
      <c r="OE109" s="500"/>
      <c r="OF109" s="500"/>
      <c r="OG109" s="500"/>
      <c r="OH109" s="500"/>
      <c r="OI109" s="500"/>
      <c r="OJ109" s="500"/>
      <c r="OK109" s="500"/>
      <c r="OL109" s="500"/>
      <c r="OM109" s="500"/>
      <c r="ON109" s="500"/>
      <c r="OO109" s="500"/>
      <c r="OP109" s="500"/>
      <c r="OQ109" s="500"/>
      <c r="OR109" s="500"/>
      <c r="OS109" s="500"/>
      <c r="OT109" s="500"/>
      <c r="OU109" s="500"/>
      <c r="OV109" s="500"/>
      <c r="OW109" s="500"/>
      <c r="OX109" s="500"/>
      <c r="OY109" s="500"/>
      <c r="OZ109" s="500"/>
      <c r="PA109" s="500"/>
      <c r="PB109" s="500"/>
      <c r="PC109" s="500"/>
      <c r="PD109" s="500"/>
      <c r="PE109" s="500"/>
      <c r="PF109" s="500"/>
      <c r="PG109" s="500"/>
      <c r="PH109" s="500"/>
      <c r="PI109" s="500"/>
      <c r="PJ109" s="500"/>
      <c r="PK109" s="500"/>
      <c r="PL109" s="500"/>
      <c r="PM109" s="500"/>
      <c r="PN109" s="500"/>
      <c r="PO109" s="500"/>
      <c r="PP109" s="500"/>
      <c r="PQ109" s="500"/>
      <c r="PR109" s="500"/>
      <c r="PS109" s="500"/>
      <c r="PT109" s="500"/>
      <c r="PU109" s="500"/>
      <c r="PV109" s="500"/>
      <c r="PW109" s="500"/>
      <c r="PX109" s="500"/>
      <c r="PY109" s="500"/>
      <c r="PZ109" s="500"/>
      <c r="QA109" s="500"/>
      <c r="QB109" s="500"/>
      <c r="QC109" s="500"/>
      <c r="QD109" s="500"/>
      <c r="QE109" s="500"/>
      <c r="QF109" s="500"/>
      <c r="QG109" s="500"/>
      <c r="QH109" s="500"/>
      <c r="QI109" s="500"/>
      <c r="QJ109" s="500"/>
      <c r="QK109" s="500"/>
      <c r="QL109" s="500"/>
      <c r="QM109" s="500"/>
      <c r="QN109" s="500"/>
      <c r="QO109" s="500"/>
      <c r="QP109" s="500"/>
      <c r="QQ109" s="500"/>
      <c r="QR109" s="500"/>
      <c r="QS109" s="500"/>
      <c r="QT109" s="500"/>
      <c r="QU109" s="500"/>
      <c r="QV109" s="500"/>
      <c r="QW109" s="500"/>
      <c r="QX109" s="500"/>
      <c r="QY109" s="500"/>
      <c r="QZ109" s="500"/>
      <c r="RA109" s="500"/>
      <c r="RB109" s="500"/>
      <c r="RC109" s="500"/>
      <c r="RD109" s="500"/>
      <c r="RE109" s="500"/>
      <c r="RF109" s="500"/>
      <c r="RG109" s="500"/>
      <c r="RH109" s="500"/>
      <c r="RI109" s="500"/>
      <c r="RJ109" s="500"/>
      <c r="RK109" s="500"/>
      <c r="RL109" s="500"/>
      <c r="RM109" s="500"/>
      <c r="RN109" s="500"/>
      <c r="RO109" s="500"/>
      <c r="RP109" s="500"/>
      <c r="RQ109" s="500"/>
      <c r="RR109" s="500"/>
      <c r="RS109" s="500"/>
      <c r="RT109" s="500"/>
      <c r="RU109" s="500"/>
      <c r="RV109" s="500"/>
      <c r="RW109" s="500"/>
      <c r="RX109" s="500"/>
      <c r="RY109" s="500"/>
      <c r="RZ109" s="500"/>
      <c r="SA109" s="500"/>
      <c r="SB109" s="500"/>
      <c r="SC109" s="500"/>
      <c r="SD109" s="500"/>
      <c r="SE109" s="500"/>
      <c r="SF109" s="500"/>
      <c r="SG109" s="500"/>
      <c r="SH109" s="500"/>
      <c r="SI109" s="500"/>
      <c r="SJ109" s="500"/>
      <c r="SK109" s="500"/>
      <c r="SL109" s="500"/>
      <c r="SM109" s="500"/>
      <c r="SN109" s="500"/>
      <c r="SO109" s="500"/>
      <c r="SP109" s="500"/>
      <c r="SQ109" s="500"/>
      <c r="SR109" s="500"/>
      <c r="SS109" s="500"/>
      <c r="ST109" s="500"/>
      <c r="SU109" s="500"/>
      <c r="SV109" s="500"/>
      <c r="SW109" s="500"/>
      <c r="SX109" s="500"/>
      <c r="SY109" s="500"/>
      <c r="SZ109" s="500"/>
      <c r="TA109" s="500"/>
      <c r="TB109" s="500"/>
      <c r="TC109" s="500"/>
      <c r="TD109" s="500"/>
      <c r="TE109" s="500"/>
      <c r="TF109" s="500"/>
      <c r="TG109" s="500"/>
      <c r="TH109" s="500"/>
      <c r="TI109" s="500"/>
      <c r="TJ109" s="500"/>
      <c r="TK109" s="500"/>
      <c r="TL109" s="500"/>
      <c r="TM109" s="500"/>
      <c r="TN109" s="500"/>
      <c r="TO109" s="500"/>
      <c r="TP109" s="500"/>
      <c r="TQ109" s="500"/>
      <c r="TR109" s="500"/>
      <c r="TS109" s="500"/>
      <c r="TT109" s="500"/>
      <c r="TU109" s="500"/>
      <c r="TV109" s="500"/>
      <c r="TW109" s="500"/>
      <c r="TX109" s="500"/>
      <c r="TY109" s="500"/>
      <c r="TZ109" s="500"/>
      <c r="UA109" s="500"/>
      <c r="UB109" s="500"/>
      <c r="UC109" s="500"/>
      <c r="UD109" s="500"/>
      <c r="UE109" s="500"/>
      <c r="UF109" s="500"/>
      <c r="UG109" s="500"/>
      <c r="UH109" s="500"/>
      <c r="UI109" s="500"/>
      <c r="UJ109" s="500"/>
      <c r="UK109" s="500"/>
      <c r="UL109" s="500"/>
      <c r="UM109" s="500"/>
      <c r="UN109" s="500"/>
      <c r="UO109" s="500"/>
      <c r="UP109" s="500"/>
      <c r="UQ109" s="500"/>
      <c r="UR109" s="500"/>
      <c r="US109" s="500"/>
      <c r="UT109" s="500"/>
      <c r="UU109" s="500"/>
      <c r="UV109" s="500"/>
      <c r="UW109" s="500"/>
      <c r="UX109" s="500"/>
      <c r="UY109" s="500"/>
      <c r="UZ109" s="500"/>
      <c r="VA109" s="500"/>
      <c r="VB109" s="500"/>
      <c r="VC109" s="500"/>
      <c r="VD109" s="500"/>
      <c r="VE109" s="500"/>
      <c r="VF109" s="500"/>
      <c r="VG109" s="500"/>
      <c r="VH109" s="500"/>
      <c r="VI109" s="500"/>
      <c r="VJ109" s="500"/>
      <c r="VK109" s="500"/>
      <c r="VL109" s="500"/>
      <c r="VM109" s="500"/>
      <c r="VN109" s="500"/>
      <c r="VO109" s="500"/>
      <c r="VP109" s="500"/>
      <c r="VQ109" s="500"/>
      <c r="VR109" s="500"/>
      <c r="VS109" s="500"/>
      <c r="VT109" s="500"/>
      <c r="VU109" s="500"/>
      <c r="VV109" s="500"/>
      <c r="VW109" s="500"/>
      <c r="VX109" s="500"/>
      <c r="VY109" s="500"/>
      <c r="VZ109" s="500"/>
      <c r="WA109" s="500"/>
      <c r="WB109" s="500"/>
      <c r="WC109" s="500"/>
      <c r="WD109" s="500"/>
      <c r="WE109" s="500"/>
      <c r="WF109" s="500"/>
      <c r="WG109" s="500"/>
      <c r="WH109" s="500"/>
      <c r="WI109" s="500"/>
      <c r="WJ109" s="500"/>
      <c r="WK109" s="500"/>
      <c r="WL109" s="500"/>
      <c r="WM109" s="500"/>
      <c r="WN109" s="500"/>
      <c r="WO109" s="500"/>
      <c r="WP109" s="500"/>
      <c r="WQ109" s="500"/>
      <c r="WR109" s="500"/>
      <c r="WS109" s="500"/>
      <c r="WT109" s="500"/>
      <c r="WU109" s="500"/>
      <c r="WV109" s="500"/>
      <c r="WW109" s="500"/>
      <c r="WX109" s="500"/>
      <c r="WY109" s="500"/>
      <c r="WZ109" s="500"/>
      <c r="XA109" s="500"/>
      <c r="XB109" s="500"/>
      <c r="XC109" s="500"/>
      <c r="XD109" s="500"/>
      <c r="XE109" s="500"/>
      <c r="XF109" s="500"/>
      <c r="XG109" s="500"/>
      <c r="XH109" s="500"/>
      <c r="XI109" s="500"/>
      <c r="XJ109" s="500"/>
      <c r="XK109" s="500"/>
      <c r="XL109" s="500"/>
      <c r="XM109" s="500"/>
      <c r="XN109" s="500"/>
      <c r="XO109" s="500"/>
      <c r="XP109" s="500"/>
      <c r="XQ109" s="500"/>
      <c r="XR109" s="500"/>
      <c r="XS109" s="500"/>
      <c r="XT109" s="500"/>
      <c r="XU109" s="500"/>
      <c r="XV109" s="500"/>
      <c r="XW109" s="500"/>
      <c r="XX109" s="500"/>
      <c r="XY109" s="500"/>
      <c r="XZ109" s="500"/>
      <c r="YA109" s="500"/>
      <c r="YB109" s="500"/>
      <c r="YC109" s="500"/>
      <c r="YD109" s="500"/>
      <c r="YE109" s="500"/>
      <c r="YF109" s="500"/>
      <c r="YG109" s="500"/>
      <c r="YH109" s="500"/>
      <c r="YI109" s="500"/>
      <c r="YJ109" s="500"/>
      <c r="YK109" s="500"/>
      <c r="YL109" s="500"/>
      <c r="YM109" s="500"/>
      <c r="YN109" s="500"/>
      <c r="YO109" s="500"/>
      <c r="YP109" s="500"/>
      <c r="YQ109" s="500"/>
      <c r="YR109" s="500"/>
      <c r="YS109" s="500"/>
      <c r="YT109" s="500"/>
      <c r="YU109" s="500"/>
      <c r="YV109" s="500"/>
      <c r="YW109" s="500"/>
      <c r="YX109" s="500"/>
      <c r="YY109" s="500"/>
      <c r="YZ109" s="500"/>
      <c r="ZA109" s="500"/>
      <c r="ZB109" s="500"/>
      <c r="ZC109" s="500"/>
      <c r="ZD109" s="500"/>
      <c r="ZE109" s="500"/>
      <c r="ZF109" s="500"/>
      <c r="ZG109" s="500"/>
      <c r="ZH109" s="500"/>
      <c r="ZI109" s="500"/>
      <c r="ZJ109" s="500"/>
      <c r="ZK109" s="500"/>
      <c r="ZL109" s="500"/>
      <c r="ZM109" s="500"/>
      <c r="ZN109" s="500"/>
      <c r="ZO109" s="500"/>
      <c r="ZP109" s="500"/>
      <c r="ZQ109" s="500"/>
      <c r="ZR109" s="500"/>
      <c r="ZS109" s="500"/>
      <c r="ZT109" s="500"/>
      <c r="ZU109" s="500"/>
      <c r="ZV109" s="500"/>
      <c r="ZW109" s="500"/>
      <c r="ZX109" s="500"/>
      <c r="ZY109" s="500"/>
      <c r="ZZ109" s="500"/>
      <c r="AAA109" s="500"/>
      <c r="AAB109" s="500"/>
      <c r="AAC109" s="500"/>
      <c r="AAD109" s="500"/>
      <c r="AAE109" s="500"/>
      <c r="AAF109" s="500"/>
      <c r="AAG109" s="500"/>
      <c r="AAH109" s="500"/>
      <c r="AAI109" s="500"/>
      <c r="AAJ109" s="500"/>
      <c r="AAK109" s="500"/>
      <c r="AAL109" s="500"/>
      <c r="AAM109" s="500"/>
      <c r="AAN109" s="500"/>
      <c r="AAO109" s="500"/>
      <c r="AAP109" s="500"/>
      <c r="AAQ109" s="500"/>
      <c r="AAR109" s="500"/>
      <c r="AAS109" s="500"/>
      <c r="AAT109" s="500"/>
      <c r="AAU109" s="500"/>
      <c r="AAV109" s="500"/>
      <c r="AAW109" s="500"/>
      <c r="AAX109" s="500"/>
      <c r="AAY109" s="500"/>
      <c r="AAZ109" s="500"/>
      <c r="ABA109" s="500"/>
      <c r="ABB109" s="500"/>
      <c r="ABC109" s="500"/>
      <c r="ABD109" s="500"/>
      <c r="ABE109" s="500"/>
      <c r="ABF109" s="500"/>
      <c r="ABG109" s="500"/>
      <c r="ABH109" s="500"/>
      <c r="ABI109" s="500"/>
      <c r="ABJ109" s="500"/>
      <c r="ABK109" s="500"/>
      <c r="ABL109" s="500"/>
      <c r="ABM109" s="500"/>
      <c r="ABN109" s="500"/>
      <c r="ABO109" s="500"/>
      <c r="ABP109" s="500"/>
      <c r="ABQ109" s="500"/>
      <c r="ABR109" s="500"/>
      <c r="ABS109" s="500"/>
      <c r="ABT109" s="500"/>
      <c r="ABU109" s="500"/>
      <c r="ABV109" s="500"/>
      <c r="ABW109" s="500"/>
      <c r="ABX109" s="500"/>
      <c r="ABY109" s="500"/>
      <c r="ABZ109" s="500"/>
      <c r="ACA109" s="500"/>
      <c r="ACB109" s="500"/>
      <c r="ACC109" s="500"/>
      <c r="ACD109" s="500"/>
      <c r="ACE109" s="500"/>
      <c r="ACF109" s="500"/>
      <c r="ACG109" s="500"/>
      <c r="ACH109" s="500"/>
      <c r="ACI109" s="500"/>
      <c r="ACJ109" s="500"/>
      <c r="ACK109" s="500"/>
      <c r="ACL109" s="500"/>
      <c r="ACM109" s="500"/>
      <c r="ACN109" s="500"/>
      <c r="ACO109" s="500"/>
      <c r="ACP109" s="500"/>
      <c r="ACQ109" s="500"/>
      <c r="ACR109" s="500"/>
      <c r="ACS109" s="500"/>
      <c r="ACT109" s="500"/>
      <c r="ACU109" s="500"/>
      <c r="ACV109" s="500"/>
      <c r="ACW109" s="500"/>
      <c r="ACX109" s="500"/>
      <c r="ACY109" s="500"/>
      <c r="ACZ109" s="500"/>
      <c r="ADA109" s="500"/>
      <c r="ADB109" s="500"/>
      <c r="ADC109" s="500"/>
      <c r="ADD109" s="500"/>
      <c r="ADE109" s="500"/>
      <c r="ADF109" s="500"/>
      <c r="ADG109" s="500"/>
      <c r="ADH109" s="500"/>
      <c r="ADI109" s="500"/>
      <c r="ADJ109" s="500"/>
      <c r="ADK109" s="500"/>
      <c r="ADL109" s="500"/>
      <c r="ADM109" s="500"/>
      <c r="ADN109" s="500"/>
      <c r="ADO109" s="500"/>
      <c r="ADP109" s="500"/>
      <c r="ADQ109" s="500"/>
      <c r="ADR109" s="500"/>
      <c r="ADS109" s="500"/>
      <c r="ADT109" s="500"/>
      <c r="ADU109" s="500"/>
      <c r="ADV109" s="500"/>
      <c r="ADW109" s="500"/>
      <c r="ADX109" s="500"/>
      <c r="ADY109" s="500"/>
      <c r="ADZ109" s="500"/>
      <c r="AEA109" s="500"/>
      <c r="AEB109" s="500"/>
      <c r="AEC109" s="500"/>
      <c r="AED109" s="500"/>
      <c r="AEE109" s="500"/>
      <c r="AEF109" s="500"/>
      <c r="AEG109" s="500"/>
      <c r="AEH109" s="500"/>
      <c r="AEI109" s="500"/>
      <c r="AEJ109" s="500"/>
      <c r="AEK109" s="500"/>
      <c r="AEL109" s="500"/>
      <c r="AEM109" s="500"/>
      <c r="AEN109" s="500"/>
      <c r="AEO109" s="500"/>
      <c r="AEP109" s="500"/>
      <c r="AEQ109" s="500"/>
      <c r="AER109" s="500"/>
      <c r="AES109" s="500"/>
      <c r="AET109" s="500"/>
      <c r="AEU109" s="500"/>
      <c r="AEV109" s="500"/>
      <c r="AEW109" s="500"/>
      <c r="AEX109" s="500"/>
      <c r="AEY109" s="500"/>
      <c r="AEZ109" s="500"/>
      <c r="AFA109" s="500"/>
      <c r="AFB109" s="500"/>
      <c r="AFC109" s="500"/>
      <c r="AFD109" s="500"/>
      <c r="AFE109" s="500"/>
      <c r="AFF109" s="500"/>
      <c r="AFG109" s="500"/>
      <c r="AFH109" s="500"/>
      <c r="AFI109" s="500"/>
      <c r="AFJ109" s="500"/>
      <c r="AFK109" s="500"/>
      <c r="AFL109" s="500"/>
      <c r="AFM109" s="500"/>
      <c r="AFN109" s="500"/>
      <c r="AFO109" s="500"/>
      <c r="AFP109" s="500"/>
      <c r="AFQ109" s="500"/>
      <c r="AFR109" s="500"/>
      <c r="AFS109" s="500"/>
      <c r="AFT109" s="500"/>
      <c r="AFU109" s="500"/>
      <c r="AFV109" s="500"/>
      <c r="AFW109" s="500"/>
      <c r="AFX109" s="500"/>
      <c r="AFY109" s="500"/>
      <c r="AFZ109" s="500"/>
      <c r="AGA109" s="500"/>
      <c r="AGB109" s="500"/>
      <c r="AGC109" s="500"/>
      <c r="AGD109" s="500"/>
      <c r="AGE109" s="500"/>
      <c r="AGF109" s="500"/>
      <c r="AGG109" s="500"/>
      <c r="AGH109" s="500"/>
      <c r="AGI109" s="500"/>
      <c r="AGJ109" s="500"/>
      <c r="AGK109" s="500"/>
      <c r="AGL109" s="500"/>
      <c r="AGM109" s="500"/>
      <c r="AGN109" s="500"/>
      <c r="AGO109" s="500"/>
      <c r="AGP109" s="500"/>
      <c r="AGQ109" s="500"/>
      <c r="AGR109" s="500"/>
      <c r="AGS109" s="500"/>
      <c r="AGT109" s="500"/>
      <c r="AGU109" s="500"/>
      <c r="AGV109" s="500"/>
      <c r="AGW109" s="500"/>
      <c r="AGX109" s="500"/>
      <c r="AGY109" s="500"/>
      <c r="AGZ109" s="500"/>
      <c r="AHA109" s="500"/>
      <c r="AHB109" s="500"/>
      <c r="AHC109" s="500"/>
      <c r="AHD109" s="500"/>
      <c r="AHE109" s="500"/>
      <c r="AHF109" s="500"/>
      <c r="AHG109" s="500"/>
      <c r="AHH109" s="500"/>
    </row>
    <row r="110" spans="1:892" s="485" customFormat="1" ht="39">
      <c r="A110" s="550" t="s">
        <v>968</v>
      </c>
      <c r="B110" s="578" t="s">
        <v>427</v>
      </c>
      <c r="C110" s="579" t="s">
        <v>922</v>
      </c>
      <c r="D110" s="350">
        <v>27.268043434621745</v>
      </c>
      <c r="E110" s="392">
        <v>22.723369528851457</v>
      </c>
      <c r="F110" s="396">
        <v>40.902065151932625</v>
      </c>
      <c r="G110" s="401">
        <v>31.812717340392037</v>
      </c>
      <c r="H110" s="405">
        <v>18.178695623081165</v>
      </c>
      <c r="I110" s="409">
        <v>0.54536086869243494</v>
      </c>
      <c r="J110" s="409">
        <v>0.54536086869243494</v>
      </c>
      <c r="K110" s="414">
        <v>18.178695623081165</v>
      </c>
      <c r="L110" s="419">
        <v>31.812717340392037</v>
      </c>
      <c r="M110" s="423">
        <v>3.9538662980201535</v>
      </c>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492"/>
      <c r="IY110" s="492"/>
      <c r="IZ110" s="492"/>
      <c r="JA110" s="492"/>
      <c r="JB110" s="492"/>
      <c r="JC110" s="492"/>
      <c r="JD110" s="492"/>
      <c r="JE110" s="492"/>
      <c r="JF110" s="492"/>
      <c r="JG110" s="492"/>
      <c r="JH110" s="492"/>
      <c r="JI110" s="492"/>
      <c r="JJ110" s="492"/>
      <c r="JK110" s="492"/>
      <c r="JL110" s="492"/>
      <c r="JM110" s="492"/>
      <c r="JN110" s="492"/>
      <c r="JO110" s="492"/>
      <c r="JP110" s="492"/>
      <c r="JQ110" s="492"/>
      <c r="JR110" s="492"/>
      <c r="JS110" s="492"/>
      <c r="JT110" s="492"/>
      <c r="JU110" s="492"/>
      <c r="JV110" s="492"/>
      <c r="JW110" s="492"/>
      <c r="JX110" s="492"/>
      <c r="JY110" s="492"/>
      <c r="JZ110" s="492"/>
      <c r="KA110" s="492"/>
      <c r="KB110" s="492"/>
      <c r="KC110" s="492"/>
      <c r="KD110" s="492"/>
      <c r="KE110" s="492"/>
      <c r="KF110" s="492"/>
      <c r="KG110" s="492"/>
      <c r="KH110" s="492"/>
      <c r="KI110" s="492"/>
      <c r="KJ110" s="492"/>
      <c r="KK110" s="492"/>
      <c r="KL110" s="492"/>
      <c r="KM110" s="492"/>
      <c r="KN110" s="492"/>
      <c r="KO110" s="492"/>
      <c r="KP110" s="492"/>
      <c r="KQ110" s="492"/>
      <c r="KR110" s="492"/>
      <c r="KS110" s="492"/>
      <c r="KT110" s="492"/>
      <c r="KU110" s="492"/>
      <c r="KV110" s="492"/>
      <c r="KW110" s="492"/>
      <c r="KX110" s="492"/>
      <c r="KY110" s="492"/>
      <c r="KZ110" s="492"/>
      <c r="LA110" s="492"/>
      <c r="LB110" s="492"/>
      <c r="LC110" s="492"/>
      <c r="LD110" s="492"/>
      <c r="LE110" s="492"/>
      <c r="LF110" s="492"/>
      <c r="LG110" s="492"/>
      <c r="LH110" s="492"/>
      <c r="LI110" s="492"/>
      <c r="LJ110" s="492"/>
      <c r="LK110" s="492"/>
      <c r="LL110" s="492"/>
      <c r="LM110" s="492"/>
      <c r="LN110" s="492"/>
      <c r="LO110" s="492"/>
      <c r="LP110" s="492"/>
      <c r="LQ110" s="492"/>
      <c r="LR110" s="492"/>
      <c r="LS110" s="492"/>
      <c r="LT110" s="492"/>
      <c r="LU110" s="492"/>
      <c r="LV110" s="492"/>
      <c r="LW110" s="492"/>
      <c r="LX110" s="492"/>
      <c r="LY110" s="492"/>
      <c r="LZ110" s="492"/>
      <c r="MA110" s="492"/>
      <c r="MB110" s="492"/>
      <c r="MC110" s="492"/>
      <c r="MD110" s="492"/>
      <c r="ME110" s="492"/>
      <c r="MF110" s="492"/>
      <c r="MG110" s="492"/>
      <c r="MH110" s="492"/>
      <c r="MI110" s="492"/>
      <c r="MJ110" s="492"/>
      <c r="MK110" s="492"/>
      <c r="ML110" s="492"/>
      <c r="MM110" s="492"/>
      <c r="MN110" s="492"/>
      <c r="MO110" s="492"/>
      <c r="MP110" s="492"/>
      <c r="MQ110" s="492"/>
      <c r="MR110" s="492"/>
      <c r="MS110" s="492"/>
      <c r="MT110" s="492"/>
      <c r="MU110" s="492"/>
      <c r="MV110" s="492"/>
      <c r="MW110" s="492"/>
      <c r="MX110" s="492"/>
      <c r="MY110" s="492"/>
      <c r="MZ110" s="492"/>
      <c r="NA110" s="492"/>
      <c r="NB110" s="492"/>
      <c r="NC110" s="492"/>
      <c r="ND110" s="492"/>
      <c r="NE110" s="492"/>
      <c r="NF110" s="492"/>
      <c r="NG110" s="492"/>
      <c r="NH110" s="492"/>
      <c r="NI110" s="492"/>
      <c r="NJ110" s="492"/>
      <c r="NK110" s="492"/>
      <c r="NL110" s="492"/>
      <c r="NM110" s="492"/>
      <c r="NN110" s="492"/>
      <c r="NO110" s="492"/>
      <c r="NP110" s="492"/>
      <c r="NQ110" s="492"/>
      <c r="NR110" s="492"/>
      <c r="NS110" s="492"/>
      <c r="NT110" s="492"/>
      <c r="NU110" s="492"/>
      <c r="NV110" s="492"/>
      <c r="NW110" s="492"/>
      <c r="NX110" s="492"/>
      <c r="NY110" s="492"/>
      <c r="NZ110" s="492"/>
      <c r="OA110" s="492"/>
      <c r="OB110" s="492"/>
      <c r="OC110" s="492"/>
      <c r="OD110" s="492"/>
      <c r="OE110" s="492"/>
      <c r="OF110" s="492"/>
      <c r="OG110" s="492"/>
      <c r="OH110" s="492"/>
      <c r="OI110" s="492"/>
      <c r="OJ110" s="492"/>
      <c r="OK110" s="492"/>
      <c r="OL110" s="492"/>
      <c r="OM110" s="492"/>
      <c r="ON110" s="492"/>
      <c r="OO110" s="492"/>
      <c r="OP110" s="492"/>
      <c r="OQ110" s="492"/>
      <c r="OR110" s="492"/>
      <c r="OS110" s="492"/>
      <c r="OT110" s="492"/>
      <c r="OU110" s="492"/>
      <c r="OV110" s="492"/>
      <c r="OW110" s="492"/>
      <c r="OX110" s="492"/>
      <c r="OY110" s="492"/>
      <c r="OZ110" s="492"/>
      <c r="PA110" s="492"/>
      <c r="PB110" s="492"/>
      <c r="PC110" s="492"/>
      <c r="PD110" s="492"/>
      <c r="PE110" s="492"/>
      <c r="PF110" s="492"/>
      <c r="PG110" s="492"/>
      <c r="PH110" s="492"/>
      <c r="PI110" s="492"/>
      <c r="PJ110" s="492"/>
      <c r="PK110" s="492"/>
      <c r="PL110" s="492"/>
      <c r="PM110" s="492"/>
      <c r="PN110" s="492"/>
      <c r="PO110" s="492"/>
      <c r="PP110" s="492"/>
      <c r="PQ110" s="492"/>
      <c r="PR110" s="492"/>
      <c r="PS110" s="492"/>
      <c r="PT110" s="492"/>
      <c r="PU110" s="492"/>
      <c r="PV110" s="492"/>
      <c r="PW110" s="492"/>
      <c r="PX110" s="492"/>
      <c r="PY110" s="492"/>
      <c r="PZ110" s="492"/>
      <c r="QA110" s="492"/>
      <c r="QB110" s="492"/>
      <c r="QC110" s="492"/>
      <c r="QD110" s="492"/>
      <c r="QE110" s="492"/>
      <c r="QF110" s="492"/>
      <c r="QG110" s="492"/>
      <c r="QH110" s="492"/>
      <c r="QI110" s="492"/>
      <c r="QJ110" s="492"/>
      <c r="QK110" s="492"/>
      <c r="QL110" s="492"/>
      <c r="QM110" s="492"/>
      <c r="QN110" s="492"/>
      <c r="QO110" s="492"/>
      <c r="QP110" s="492"/>
      <c r="QQ110" s="492"/>
      <c r="QR110" s="492"/>
      <c r="QS110" s="492"/>
      <c r="QT110" s="492"/>
      <c r="QU110" s="492"/>
      <c r="QV110" s="492"/>
      <c r="QW110" s="492"/>
      <c r="QX110" s="492"/>
      <c r="QY110" s="492"/>
      <c r="QZ110" s="492"/>
      <c r="RA110" s="492"/>
      <c r="RB110" s="492"/>
      <c r="RC110" s="492"/>
      <c r="RD110" s="492"/>
      <c r="RE110" s="492"/>
      <c r="RF110" s="492"/>
      <c r="RG110" s="492"/>
      <c r="RH110" s="492"/>
      <c r="RI110" s="492"/>
      <c r="RJ110" s="492"/>
      <c r="RK110" s="492"/>
      <c r="RL110" s="492"/>
      <c r="RM110" s="492"/>
      <c r="RN110" s="492"/>
      <c r="RO110" s="492"/>
      <c r="RP110" s="492"/>
      <c r="RQ110" s="492"/>
      <c r="RR110" s="492"/>
      <c r="RS110" s="492"/>
      <c r="RT110" s="492"/>
      <c r="RU110" s="492"/>
      <c r="RV110" s="492"/>
      <c r="RW110" s="492"/>
      <c r="RX110" s="492"/>
      <c r="RY110" s="492"/>
      <c r="RZ110" s="492"/>
      <c r="SA110" s="492"/>
      <c r="SB110" s="492"/>
      <c r="SC110" s="492"/>
      <c r="SD110" s="492"/>
      <c r="SE110" s="492"/>
      <c r="SF110" s="492"/>
      <c r="SG110" s="492"/>
      <c r="SH110" s="492"/>
      <c r="SI110" s="492"/>
      <c r="SJ110" s="492"/>
      <c r="SK110" s="492"/>
      <c r="SL110" s="492"/>
      <c r="SM110" s="492"/>
      <c r="SN110" s="492"/>
      <c r="SO110" s="492"/>
      <c r="SP110" s="492"/>
      <c r="SQ110" s="492"/>
      <c r="SR110" s="492"/>
      <c r="SS110" s="492"/>
      <c r="ST110" s="492"/>
      <c r="SU110" s="492"/>
      <c r="SV110" s="492"/>
      <c r="SW110" s="492"/>
      <c r="SX110" s="492"/>
      <c r="SY110" s="492"/>
      <c r="SZ110" s="492"/>
      <c r="TA110" s="492"/>
      <c r="TB110" s="492"/>
      <c r="TC110" s="492"/>
      <c r="TD110" s="492"/>
      <c r="TE110" s="492"/>
      <c r="TF110" s="492"/>
      <c r="TG110" s="492"/>
      <c r="TH110" s="492"/>
      <c r="TI110" s="492"/>
      <c r="TJ110" s="492"/>
      <c r="TK110" s="492"/>
      <c r="TL110" s="492"/>
      <c r="TM110" s="492"/>
      <c r="TN110" s="492"/>
      <c r="TO110" s="492"/>
      <c r="TP110" s="492"/>
      <c r="TQ110" s="492"/>
      <c r="TR110" s="492"/>
      <c r="TS110" s="492"/>
      <c r="TT110" s="492"/>
      <c r="TU110" s="492"/>
      <c r="TV110" s="492"/>
      <c r="TW110" s="492"/>
      <c r="TX110" s="492"/>
      <c r="TY110" s="492"/>
      <c r="TZ110" s="492"/>
      <c r="UA110" s="492"/>
      <c r="UB110" s="492"/>
      <c r="UC110" s="492"/>
      <c r="UD110" s="492"/>
      <c r="UE110" s="492"/>
      <c r="UF110" s="492"/>
      <c r="UG110" s="492"/>
      <c r="UH110" s="492"/>
      <c r="UI110" s="492"/>
      <c r="UJ110" s="492"/>
      <c r="UK110" s="492"/>
      <c r="UL110" s="492"/>
      <c r="UM110" s="492"/>
      <c r="UN110" s="492"/>
      <c r="UO110" s="492"/>
      <c r="UP110" s="492"/>
      <c r="UQ110" s="492"/>
      <c r="UR110" s="492"/>
      <c r="US110" s="492"/>
      <c r="UT110" s="492"/>
      <c r="UU110" s="492"/>
      <c r="UV110" s="492"/>
      <c r="UW110" s="492"/>
      <c r="UX110" s="492"/>
      <c r="UY110" s="492"/>
      <c r="UZ110" s="492"/>
      <c r="VA110" s="492"/>
      <c r="VB110" s="492"/>
      <c r="VC110" s="492"/>
      <c r="VD110" s="492"/>
      <c r="VE110" s="492"/>
      <c r="VF110" s="492"/>
      <c r="VG110" s="492"/>
      <c r="VH110" s="492"/>
      <c r="VI110" s="492"/>
      <c r="VJ110" s="492"/>
      <c r="VK110" s="492"/>
      <c r="VL110" s="492"/>
      <c r="VM110" s="492"/>
      <c r="VN110" s="492"/>
      <c r="VO110" s="492"/>
      <c r="VP110" s="492"/>
      <c r="VQ110" s="492"/>
      <c r="VR110" s="492"/>
      <c r="VS110" s="492"/>
      <c r="VT110" s="492"/>
      <c r="VU110" s="492"/>
      <c r="VV110" s="492"/>
      <c r="VW110" s="492"/>
      <c r="VX110" s="492"/>
      <c r="VY110" s="492"/>
      <c r="VZ110" s="492"/>
      <c r="WA110" s="492"/>
      <c r="WB110" s="492"/>
      <c r="WC110" s="492"/>
      <c r="WD110" s="492"/>
      <c r="WE110" s="492"/>
      <c r="WF110" s="492"/>
      <c r="WG110" s="492"/>
      <c r="WH110" s="492"/>
      <c r="WI110" s="492"/>
      <c r="WJ110" s="492"/>
      <c r="WK110" s="492"/>
      <c r="WL110" s="492"/>
      <c r="WM110" s="492"/>
      <c r="WN110" s="492"/>
      <c r="WO110" s="492"/>
      <c r="WP110" s="492"/>
      <c r="WQ110" s="492"/>
      <c r="WR110" s="492"/>
      <c r="WS110" s="492"/>
      <c r="WT110" s="492"/>
      <c r="WU110" s="492"/>
      <c r="WV110" s="492"/>
      <c r="WW110" s="492"/>
      <c r="WX110" s="492"/>
      <c r="WY110" s="492"/>
      <c r="WZ110" s="492"/>
      <c r="XA110" s="492"/>
      <c r="XB110" s="492"/>
      <c r="XC110" s="492"/>
      <c r="XD110" s="492"/>
      <c r="XE110" s="492"/>
      <c r="XF110" s="492"/>
      <c r="XG110" s="492"/>
      <c r="XH110" s="492"/>
      <c r="XI110" s="492"/>
      <c r="XJ110" s="492"/>
      <c r="XK110" s="492"/>
      <c r="XL110" s="492"/>
      <c r="XM110" s="492"/>
      <c r="XN110" s="492"/>
      <c r="XO110" s="492"/>
      <c r="XP110" s="492"/>
      <c r="XQ110" s="492"/>
      <c r="XR110" s="492"/>
      <c r="XS110" s="492"/>
      <c r="XT110" s="492"/>
      <c r="XU110" s="492"/>
      <c r="XV110" s="492"/>
      <c r="XW110" s="492"/>
      <c r="XX110" s="492"/>
      <c r="XY110" s="492"/>
      <c r="XZ110" s="492"/>
      <c r="YA110" s="492"/>
      <c r="YB110" s="492"/>
      <c r="YC110" s="492"/>
      <c r="YD110" s="492"/>
      <c r="YE110" s="492"/>
      <c r="YF110" s="492"/>
      <c r="YG110" s="492"/>
      <c r="YH110" s="492"/>
      <c r="YI110" s="492"/>
      <c r="YJ110" s="492"/>
      <c r="YK110" s="492"/>
      <c r="YL110" s="492"/>
      <c r="YM110" s="492"/>
      <c r="YN110" s="492"/>
      <c r="YO110" s="492"/>
      <c r="YP110" s="492"/>
      <c r="YQ110" s="492"/>
      <c r="YR110" s="492"/>
      <c r="YS110" s="492"/>
      <c r="YT110" s="492"/>
      <c r="YU110" s="492"/>
      <c r="YV110" s="492"/>
      <c r="YW110" s="492"/>
      <c r="YX110" s="492"/>
      <c r="YY110" s="492"/>
      <c r="YZ110" s="492"/>
      <c r="ZA110" s="492"/>
      <c r="ZB110" s="492"/>
      <c r="ZC110" s="492"/>
      <c r="ZD110" s="492"/>
      <c r="ZE110" s="492"/>
      <c r="ZF110" s="492"/>
      <c r="ZG110" s="492"/>
      <c r="ZH110" s="492"/>
      <c r="ZI110" s="492"/>
      <c r="ZJ110" s="492"/>
      <c r="ZK110" s="492"/>
      <c r="ZL110" s="492"/>
      <c r="ZM110" s="492"/>
      <c r="ZN110" s="492"/>
      <c r="ZO110" s="492"/>
      <c r="ZP110" s="492"/>
      <c r="ZQ110" s="492"/>
      <c r="ZR110" s="492"/>
      <c r="ZS110" s="492"/>
      <c r="ZT110" s="492"/>
      <c r="ZU110" s="492"/>
      <c r="ZV110" s="492"/>
      <c r="ZW110" s="492"/>
      <c r="ZX110" s="492"/>
      <c r="ZY110" s="492"/>
      <c r="ZZ110" s="492"/>
      <c r="AAA110" s="492"/>
      <c r="AAB110" s="492"/>
      <c r="AAC110" s="492"/>
      <c r="AAD110" s="492"/>
      <c r="AAE110" s="492"/>
      <c r="AAF110" s="492"/>
      <c r="AAG110" s="492"/>
      <c r="AAH110" s="492"/>
      <c r="AAI110" s="492"/>
      <c r="AAJ110" s="492"/>
      <c r="AAK110" s="492"/>
      <c r="AAL110" s="492"/>
      <c r="AAM110" s="492"/>
      <c r="AAN110" s="492"/>
      <c r="AAO110" s="492"/>
      <c r="AAP110" s="492"/>
      <c r="AAQ110" s="492"/>
      <c r="AAR110" s="492"/>
      <c r="AAS110" s="492"/>
      <c r="AAT110" s="492"/>
      <c r="AAU110" s="492"/>
      <c r="AAV110" s="492"/>
      <c r="AAW110" s="492"/>
      <c r="AAX110" s="492"/>
      <c r="AAY110" s="492"/>
      <c r="AAZ110" s="492"/>
      <c r="ABA110" s="492"/>
      <c r="ABB110" s="492"/>
      <c r="ABC110" s="492"/>
      <c r="ABD110" s="492"/>
      <c r="ABE110" s="492"/>
      <c r="ABF110" s="492"/>
      <c r="ABG110" s="492"/>
      <c r="ABH110" s="492"/>
      <c r="ABI110" s="492"/>
      <c r="ABJ110" s="492"/>
      <c r="ABK110" s="492"/>
      <c r="ABL110" s="492"/>
      <c r="ABM110" s="492"/>
      <c r="ABN110" s="492"/>
      <c r="ABO110" s="492"/>
      <c r="ABP110" s="492"/>
      <c r="ABQ110" s="492"/>
      <c r="ABR110" s="492"/>
      <c r="ABS110" s="492"/>
      <c r="ABT110" s="492"/>
      <c r="ABU110" s="492"/>
      <c r="ABV110" s="492"/>
      <c r="ABW110" s="492"/>
      <c r="ABX110" s="492"/>
      <c r="ABY110" s="492"/>
      <c r="ABZ110" s="492"/>
      <c r="ACA110" s="492"/>
      <c r="ACB110" s="492"/>
      <c r="ACC110" s="492"/>
      <c r="ACD110" s="492"/>
      <c r="ACE110" s="492"/>
      <c r="ACF110" s="492"/>
      <c r="ACG110" s="492"/>
      <c r="ACH110" s="492"/>
      <c r="ACI110" s="492"/>
      <c r="ACJ110" s="492"/>
      <c r="ACK110" s="492"/>
      <c r="ACL110" s="492"/>
      <c r="ACM110" s="492"/>
      <c r="ACN110" s="492"/>
      <c r="ACO110" s="492"/>
      <c r="ACP110" s="492"/>
      <c r="ACQ110" s="492"/>
      <c r="ACR110" s="492"/>
      <c r="ACS110" s="492"/>
      <c r="ACT110" s="492"/>
      <c r="ACU110" s="492"/>
      <c r="ACV110" s="492"/>
      <c r="ACW110" s="492"/>
      <c r="ACX110" s="492"/>
      <c r="ACY110" s="492"/>
      <c r="ACZ110" s="492"/>
      <c r="ADA110" s="492"/>
      <c r="ADB110" s="492"/>
      <c r="ADC110" s="492"/>
      <c r="ADD110" s="492"/>
      <c r="ADE110" s="492"/>
      <c r="ADF110" s="492"/>
      <c r="ADG110" s="492"/>
      <c r="ADH110" s="492"/>
      <c r="ADI110" s="492"/>
      <c r="ADJ110" s="492"/>
      <c r="ADK110" s="492"/>
      <c r="ADL110" s="492"/>
      <c r="ADM110" s="492"/>
      <c r="ADN110" s="492"/>
      <c r="ADO110" s="492"/>
      <c r="ADP110" s="492"/>
      <c r="ADQ110" s="492"/>
      <c r="ADR110" s="492"/>
      <c r="ADS110" s="492"/>
      <c r="ADT110" s="492"/>
      <c r="ADU110" s="492"/>
      <c r="ADV110" s="492"/>
      <c r="ADW110" s="492"/>
      <c r="ADX110" s="492"/>
      <c r="ADY110" s="492"/>
      <c r="ADZ110" s="492"/>
      <c r="AEA110" s="492"/>
      <c r="AEB110" s="492"/>
      <c r="AEC110" s="492"/>
      <c r="AED110" s="492"/>
      <c r="AEE110" s="492"/>
      <c r="AEF110" s="492"/>
      <c r="AEG110" s="492"/>
      <c r="AEH110" s="492"/>
      <c r="AEI110" s="492"/>
      <c r="AEJ110" s="492"/>
      <c r="AEK110" s="492"/>
      <c r="AEL110" s="492"/>
      <c r="AEM110" s="492"/>
      <c r="AEN110" s="492"/>
      <c r="AEO110" s="492"/>
      <c r="AEP110" s="492"/>
      <c r="AEQ110" s="492"/>
      <c r="AER110" s="492"/>
      <c r="AES110" s="492"/>
      <c r="AET110" s="492"/>
      <c r="AEU110" s="492"/>
      <c r="AEV110" s="492"/>
      <c r="AEW110" s="492"/>
      <c r="AEX110" s="492"/>
      <c r="AEY110" s="492"/>
      <c r="AEZ110" s="492"/>
      <c r="AFA110" s="492"/>
      <c r="AFB110" s="492"/>
      <c r="AFC110" s="492"/>
      <c r="AFD110" s="492"/>
      <c r="AFE110" s="492"/>
      <c r="AFF110" s="492"/>
      <c r="AFG110" s="492"/>
      <c r="AFH110" s="492"/>
      <c r="AFI110" s="492"/>
      <c r="AFJ110" s="492"/>
      <c r="AFK110" s="492"/>
      <c r="AFL110" s="492"/>
      <c r="AFM110" s="492"/>
      <c r="AFN110" s="492"/>
      <c r="AFO110" s="492"/>
      <c r="AFP110" s="492"/>
      <c r="AFQ110" s="492"/>
      <c r="AFR110" s="492"/>
      <c r="AFS110" s="492"/>
      <c r="AFT110" s="492"/>
      <c r="AFU110" s="492"/>
      <c r="AFV110" s="492"/>
      <c r="AFW110" s="492"/>
      <c r="AFX110" s="492"/>
      <c r="AFY110" s="492"/>
      <c r="AFZ110" s="492"/>
      <c r="AGA110" s="492"/>
      <c r="AGB110" s="492"/>
      <c r="AGC110" s="492"/>
      <c r="AGD110" s="492"/>
      <c r="AGE110" s="492"/>
      <c r="AGF110" s="492"/>
      <c r="AGG110" s="492"/>
      <c r="AGH110" s="492"/>
      <c r="AGI110" s="492"/>
      <c r="AGJ110" s="492"/>
      <c r="AGK110" s="492"/>
      <c r="AGL110" s="492"/>
      <c r="AGM110" s="492"/>
      <c r="AGN110" s="492"/>
      <c r="AGO110" s="492"/>
      <c r="AGP110" s="492"/>
      <c r="AGQ110" s="492"/>
      <c r="AGR110" s="492"/>
      <c r="AGS110" s="492"/>
      <c r="AGT110" s="492"/>
      <c r="AGU110" s="492"/>
      <c r="AGV110" s="492"/>
      <c r="AGW110" s="492"/>
      <c r="AGX110" s="492"/>
      <c r="AGY110" s="492"/>
      <c r="AGZ110" s="492"/>
      <c r="AHA110" s="492"/>
      <c r="AHB110" s="492"/>
      <c r="AHC110" s="492"/>
      <c r="AHD110" s="492"/>
      <c r="AHE110" s="492"/>
      <c r="AHF110" s="492"/>
      <c r="AHG110" s="492"/>
      <c r="AHH110" s="492"/>
    </row>
    <row r="111" spans="1:892" s="497" customFormat="1" ht="37" hidden="1">
      <c r="A111" s="554"/>
      <c r="B111" s="580"/>
      <c r="C111" s="581"/>
      <c r="D111" s="741"/>
      <c r="E111" s="741"/>
      <c r="F111" s="741"/>
      <c r="G111" s="741"/>
      <c r="H111" s="741"/>
      <c r="I111" s="741"/>
      <c r="J111" s="741"/>
      <c r="K111" s="741"/>
      <c r="L111" s="741"/>
      <c r="M111" s="74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496"/>
      <c r="IY111" s="496"/>
      <c r="IZ111" s="496"/>
      <c r="JA111" s="496"/>
      <c r="JB111" s="496"/>
      <c r="JC111" s="496"/>
      <c r="JD111" s="496"/>
      <c r="JE111" s="496"/>
      <c r="JF111" s="496"/>
      <c r="JG111" s="496"/>
      <c r="JH111" s="496"/>
      <c r="JI111" s="496"/>
      <c r="JJ111" s="496"/>
      <c r="JK111" s="496"/>
      <c r="JL111" s="496"/>
      <c r="JM111" s="496"/>
      <c r="JN111" s="496"/>
      <c r="JO111" s="496"/>
      <c r="JP111" s="496"/>
      <c r="JQ111" s="496"/>
      <c r="JR111" s="496"/>
      <c r="JS111" s="496"/>
      <c r="JT111" s="496"/>
      <c r="JU111" s="496"/>
      <c r="JV111" s="496"/>
      <c r="JW111" s="496"/>
      <c r="JX111" s="496"/>
      <c r="JY111" s="496"/>
      <c r="JZ111" s="496"/>
      <c r="KA111" s="496"/>
      <c r="KB111" s="496"/>
      <c r="KC111" s="496"/>
      <c r="KD111" s="496"/>
      <c r="KE111" s="496"/>
      <c r="KF111" s="496"/>
      <c r="KG111" s="496"/>
      <c r="KH111" s="496"/>
      <c r="KI111" s="496"/>
      <c r="KJ111" s="496"/>
      <c r="KK111" s="496"/>
      <c r="KL111" s="496"/>
      <c r="KM111" s="496"/>
      <c r="KN111" s="496"/>
      <c r="KO111" s="496"/>
      <c r="KP111" s="496"/>
      <c r="KQ111" s="496"/>
      <c r="KR111" s="496"/>
      <c r="KS111" s="496"/>
      <c r="KT111" s="496"/>
      <c r="KU111" s="496"/>
      <c r="KV111" s="496"/>
      <c r="KW111" s="496"/>
      <c r="KX111" s="496"/>
      <c r="KY111" s="496"/>
      <c r="KZ111" s="496"/>
      <c r="LA111" s="496"/>
      <c r="LB111" s="496"/>
      <c r="LC111" s="496"/>
      <c r="LD111" s="496"/>
      <c r="LE111" s="496"/>
      <c r="LF111" s="496"/>
      <c r="LG111" s="496"/>
      <c r="LH111" s="496"/>
      <c r="LI111" s="496"/>
      <c r="LJ111" s="496"/>
      <c r="LK111" s="496"/>
      <c r="LL111" s="496"/>
      <c r="LM111" s="496"/>
      <c r="LN111" s="496"/>
      <c r="LO111" s="496"/>
      <c r="LP111" s="496"/>
      <c r="LQ111" s="496"/>
      <c r="LR111" s="496"/>
      <c r="LS111" s="496"/>
      <c r="LT111" s="496"/>
      <c r="LU111" s="496"/>
      <c r="LV111" s="496"/>
      <c r="LW111" s="496"/>
      <c r="LX111" s="496"/>
      <c r="LY111" s="496"/>
      <c r="LZ111" s="496"/>
      <c r="MA111" s="496"/>
      <c r="MB111" s="496"/>
      <c r="MC111" s="496"/>
      <c r="MD111" s="496"/>
      <c r="ME111" s="496"/>
      <c r="MF111" s="496"/>
      <c r="MG111" s="496"/>
      <c r="MH111" s="496"/>
      <c r="MI111" s="496"/>
      <c r="MJ111" s="496"/>
      <c r="MK111" s="496"/>
      <c r="ML111" s="496"/>
      <c r="MM111" s="496"/>
      <c r="MN111" s="496"/>
      <c r="MO111" s="496"/>
      <c r="MP111" s="496"/>
      <c r="MQ111" s="496"/>
      <c r="MR111" s="496"/>
      <c r="MS111" s="496"/>
      <c r="MT111" s="496"/>
      <c r="MU111" s="496"/>
      <c r="MV111" s="496"/>
      <c r="MW111" s="496"/>
      <c r="MX111" s="496"/>
      <c r="MY111" s="496"/>
      <c r="MZ111" s="496"/>
      <c r="NA111" s="496"/>
      <c r="NB111" s="496"/>
      <c r="NC111" s="496"/>
      <c r="ND111" s="496"/>
      <c r="NE111" s="496"/>
      <c r="NF111" s="496"/>
      <c r="NG111" s="496"/>
      <c r="NH111" s="496"/>
      <c r="NI111" s="496"/>
      <c r="NJ111" s="496"/>
      <c r="NK111" s="496"/>
      <c r="NL111" s="496"/>
      <c r="NM111" s="496"/>
      <c r="NN111" s="496"/>
      <c r="NO111" s="496"/>
      <c r="NP111" s="496"/>
      <c r="NQ111" s="496"/>
      <c r="NR111" s="496"/>
      <c r="NS111" s="496"/>
      <c r="NT111" s="496"/>
      <c r="NU111" s="496"/>
      <c r="NV111" s="496"/>
      <c r="NW111" s="496"/>
      <c r="NX111" s="496"/>
      <c r="NY111" s="496"/>
      <c r="NZ111" s="496"/>
      <c r="OA111" s="496"/>
      <c r="OB111" s="496"/>
      <c r="OC111" s="496"/>
      <c r="OD111" s="496"/>
      <c r="OE111" s="496"/>
      <c r="OF111" s="496"/>
      <c r="OG111" s="496"/>
      <c r="OH111" s="496"/>
      <c r="OI111" s="496"/>
      <c r="OJ111" s="496"/>
      <c r="OK111" s="496"/>
      <c r="OL111" s="496"/>
      <c r="OM111" s="496"/>
      <c r="ON111" s="496"/>
      <c r="OO111" s="496"/>
      <c r="OP111" s="496"/>
      <c r="OQ111" s="496"/>
      <c r="OR111" s="496"/>
      <c r="OS111" s="496"/>
      <c r="OT111" s="496"/>
      <c r="OU111" s="496"/>
      <c r="OV111" s="496"/>
      <c r="OW111" s="496"/>
      <c r="OX111" s="496"/>
      <c r="OY111" s="496"/>
      <c r="OZ111" s="496"/>
      <c r="PA111" s="496"/>
      <c r="PB111" s="496"/>
      <c r="PC111" s="496"/>
      <c r="PD111" s="496"/>
      <c r="PE111" s="496"/>
      <c r="PF111" s="496"/>
      <c r="PG111" s="496"/>
      <c r="PH111" s="496"/>
      <c r="PI111" s="496"/>
      <c r="PJ111" s="496"/>
      <c r="PK111" s="496"/>
      <c r="PL111" s="496"/>
      <c r="PM111" s="496"/>
      <c r="PN111" s="496"/>
      <c r="PO111" s="496"/>
      <c r="PP111" s="496"/>
      <c r="PQ111" s="496"/>
      <c r="PR111" s="496"/>
      <c r="PS111" s="496"/>
      <c r="PT111" s="496"/>
      <c r="PU111" s="496"/>
      <c r="PV111" s="496"/>
      <c r="PW111" s="496"/>
      <c r="PX111" s="496"/>
      <c r="PY111" s="496"/>
      <c r="PZ111" s="496"/>
      <c r="QA111" s="496"/>
      <c r="QB111" s="496"/>
      <c r="QC111" s="496"/>
      <c r="QD111" s="496"/>
      <c r="QE111" s="496"/>
      <c r="QF111" s="496"/>
      <c r="QG111" s="496"/>
      <c r="QH111" s="496"/>
      <c r="QI111" s="496"/>
      <c r="QJ111" s="496"/>
      <c r="QK111" s="496"/>
      <c r="QL111" s="496"/>
      <c r="QM111" s="496"/>
      <c r="QN111" s="496"/>
      <c r="QO111" s="496"/>
      <c r="QP111" s="496"/>
      <c r="QQ111" s="496"/>
      <c r="QR111" s="496"/>
      <c r="QS111" s="496"/>
      <c r="QT111" s="496"/>
      <c r="QU111" s="496"/>
      <c r="QV111" s="496"/>
      <c r="QW111" s="496"/>
      <c r="QX111" s="496"/>
      <c r="QY111" s="496"/>
      <c r="QZ111" s="496"/>
      <c r="RA111" s="496"/>
      <c r="RB111" s="496"/>
      <c r="RC111" s="496"/>
      <c r="RD111" s="496"/>
      <c r="RE111" s="496"/>
      <c r="RF111" s="496"/>
      <c r="RG111" s="496"/>
      <c r="RH111" s="496"/>
      <c r="RI111" s="496"/>
      <c r="RJ111" s="496"/>
      <c r="RK111" s="496"/>
      <c r="RL111" s="496"/>
      <c r="RM111" s="496"/>
      <c r="RN111" s="496"/>
      <c r="RO111" s="496"/>
      <c r="RP111" s="496"/>
      <c r="RQ111" s="496"/>
      <c r="RR111" s="496"/>
      <c r="RS111" s="496"/>
      <c r="RT111" s="496"/>
      <c r="RU111" s="496"/>
      <c r="RV111" s="496"/>
      <c r="RW111" s="496"/>
      <c r="RX111" s="496"/>
      <c r="RY111" s="496"/>
      <c r="RZ111" s="496"/>
      <c r="SA111" s="496"/>
      <c r="SB111" s="496"/>
      <c r="SC111" s="496"/>
      <c r="SD111" s="496"/>
      <c r="SE111" s="496"/>
      <c r="SF111" s="496"/>
      <c r="SG111" s="496"/>
      <c r="SH111" s="496"/>
      <c r="SI111" s="496"/>
      <c r="SJ111" s="496"/>
      <c r="SK111" s="496"/>
      <c r="SL111" s="496"/>
      <c r="SM111" s="496"/>
      <c r="SN111" s="496"/>
      <c r="SO111" s="496"/>
      <c r="SP111" s="496"/>
      <c r="SQ111" s="496"/>
      <c r="SR111" s="496"/>
      <c r="SS111" s="496"/>
      <c r="ST111" s="496"/>
      <c r="SU111" s="496"/>
      <c r="SV111" s="496"/>
      <c r="SW111" s="496"/>
      <c r="SX111" s="496"/>
      <c r="SY111" s="496"/>
      <c r="SZ111" s="496"/>
      <c r="TA111" s="496"/>
      <c r="TB111" s="496"/>
      <c r="TC111" s="496"/>
      <c r="TD111" s="496"/>
      <c r="TE111" s="496"/>
      <c r="TF111" s="496"/>
      <c r="TG111" s="496"/>
      <c r="TH111" s="496"/>
      <c r="TI111" s="496"/>
      <c r="TJ111" s="496"/>
      <c r="TK111" s="496"/>
      <c r="TL111" s="496"/>
      <c r="TM111" s="496"/>
      <c r="TN111" s="496"/>
      <c r="TO111" s="496"/>
      <c r="TP111" s="496"/>
      <c r="TQ111" s="496"/>
      <c r="TR111" s="496"/>
      <c r="TS111" s="496"/>
      <c r="TT111" s="496"/>
      <c r="TU111" s="496"/>
      <c r="TV111" s="496"/>
      <c r="TW111" s="496"/>
      <c r="TX111" s="496"/>
      <c r="TY111" s="496"/>
      <c r="TZ111" s="496"/>
      <c r="UA111" s="496"/>
      <c r="UB111" s="496"/>
      <c r="UC111" s="496"/>
      <c r="UD111" s="496"/>
      <c r="UE111" s="496"/>
      <c r="UF111" s="496"/>
      <c r="UG111" s="496"/>
      <c r="UH111" s="496"/>
      <c r="UI111" s="496"/>
      <c r="UJ111" s="496"/>
      <c r="UK111" s="496"/>
      <c r="UL111" s="496"/>
      <c r="UM111" s="496"/>
      <c r="UN111" s="496"/>
      <c r="UO111" s="496"/>
      <c r="UP111" s="496"/>
      <c r="UQ111" s="496"/>
      <c r="UR111" s="496"/>
      <c r="US111" s="496"/>
      <c r="UT111" s="496"/>
      <c r="UU111" s="496"/>
      <c r="UV111" s="496"/>
      <c r="UW111" s="496"/>
      <c r="UX111" s="496"/>
      <c r="UY111" s="496"/>
      <c r="UZ111" s="496"/>
      <c r="VA111" s="496"/>
      <c r="VB111" s="496"/>
      <c r="VC111" s="496"/>
      <c r="VD111" s="496"/>
      <c r="VE111" s="496"/>
      <c r="VF111" s="496"/>
      <c r="VG111" s="496"/>
      <c r="VH111" s="496"/>
      <c r="VI111" s="496"/>
      <c r="VJ111" s="496"/>
      <c r="VK111" s="496"/>
      <c r="VL111" s="496"/>
      <c r="VM111" s="496"/>
      <c r="VN111" s="496"/>
      <c r="VO111" s="496"/>
      <c r="VP111" s="496"/>
      <c r="VQ111" s="496"/>
      <c r="VR111" s="496"/>
      <c r="VS111" s="496"/>
      <c r="VT111" s="496"/>
      <c r="VU111" s="496"/>
      <c r="VV111" s="496"/>
      <c r="VW111" s="496"/>
      <c r="VX111" s="496"/>
      <c r="VY111" s="496"/>
      <c r="VZ111" s="496"/>
      <c r="WA111" s="496"/>
      <c r="WB111" s="496"/>
      <c r="WC111" s="496"/>
      <c r="WD111" s="496"/>
      <c r="WE111" s="496"/>
      <c r="WF111" s="496"/>
      <c r="WG111" s="496"/>
      <c r="WH111" s="496"/>
      <c r="WI111" s="496"/>
      <c r="WJ111" s="496"/>
      <c r="WK111" s="496"/>
      <c r="WL111" s="496"/>
      <c r="WM111" s="496"/>
      <c r="WN111" s="496"/>
      <c r="WO111" s="496"/>
      <c r="WP111" s="496"/>
      <c r="WQ111" s="496"/>
      <c r="WR111" s="496"/>
      <c r="WS111" s="496"/>
      <c r="WT111" s="496"/>
      <c r="WU111" s="496"/>
      <c r="WV111" s="496"/>
      <c r="WW111" s="496"/>
      <c r="WX111" s="496"/>
      <c r="WY111" s="496"/>
      <c r="WZ111" s="496"/>
      <c r="XA111" s="496"/>
      <c r="XB111" s="496"/>
      <c r="XC111" s="496"/>
      <c r="XD111" s="496"/>
      <c r="XE111" s="496"/>
      <c r="XF111" s="496"/>
      <c r="XG111" s="496"/>
      <c r="XH111" s="496"/>
      <c r="XI111" s="496"/>
      <c r="XJ111" s="496"/>
      <c r="XK111" s="496"/>
      <c r="XL111" s="496"/>
      <c r="XM111" s="496"/>
      <c r="XN111" s="496"/>
      <c r="XO111" s="496"/>
      <c r="XP111" s="496"/>
      <c r="XQ111" s="496"/>
      <c r="XR111" s="496"/>
      <c r="XS111" s="496"/>
      <c r="XT111" s="496"/>
      <c r="XU111" s="496"/>
      <c r="XV111" s="496"/>
      <c r="XW111" s="496"/>
      <c r="XX111" s="496"/>
      <c r="XY111" s="496"/>
      <c r="XZ111" s="496"/>
      <c r="YA111" s="496"/>
      <c r="YB111" s="496"/>
      <c r="YC111" s="496"/>
      <c r="YD111" s="496"/>
      <c r="YE111" s="496"/>
      <c r="YF111" s="496"/>
      <c r="YG111" s="496"/>
      <c r="YH111" s="496"/>
      <c r="YI111" s="496"/>
      <c r="YJ111" s="496"/>
      <c r="YK111" s="496"/>
      <c r="YL111" s="496"/>
      <c r="YM111" s="496"/>
      <c r="YN111" s="496"/>
      <c r="YO111" s="496"/>
      <c r="YP111" s="496"/>
      <c r="YQ111" s="496"/>
      <c r="YR111" s="496"/>
      <c r="YS111" s="496"/>
      <c r="YT111" s="496"/>
      <c r="YU111" s="496"/>
      <c r="YV111" s="496"/>
      <c r="YW111" s="496"/>
      <c r="YX111" s="496"/>
      <c r="YY111" s="496"/>
      <c r="YZ111" s="496"/>
      <c r="ZA111" s="496"/>
      <c r="ZB111" s="496"/>
      <c r="ZC111" s="496"/>
      <c r="ZD111" s="496"/>
      <c r="ZE111" s="496"/>
      <c r="ZF111" s="496"/>
      <c r="ZG111" s="496"/>
      <c r="ZH111" s="496"/>
      <c r="ZI111" s="496"/>
      <c r="ZJ111" s="496"/>
      <c r="ZK111" s="496"/>
      <c r="ZL111" s="496"/>
      <c r="ZM111" s="496"/>
      <c r="ZN111" s="496"/>
      <c r="ZO111" s="496"/>
      <c r="ZP111" s="496"/>
      <c r="ZQ111" s="496"/>
      <c r="ZR111" s="496"/>
      <c r="ZS111" s="496"/>
      <c r="ZT111" s="496"/>
      <c r="ZU111" s="496"/>
      <c r="ZV111" s="496"/>
      <c r="ZW111" s="496"/>
      <c r="ZX111" s="496"/>
      <c r="ZY111" s="496"/>
      <c r="ZZ111" s="496"/>
      <c r="AAA111" s="496"/>
      <c r="AAB111" s="496"/>
      <c r="AAC111" s="496"/>
      <c r="AAD111" s="496"/>
      <c r="AAE111" s="496"/>
      <c r="AAF111" s="496"/>
      <c r="AAG111" s="496"/>
      <c r="AAH111" s="496"/>
      <c r="AAI111" s="496"/>
      <c r="AAJ111" s="496"/>
      <c r="AAK111" s="496"/>
      <c r="AAL111" s="496"/>
      <c r="AAM111" s="496"/>
      <c r="AAN111" s="496"/>
      <c r="AAO111" s="496"/>
      <c r="AAP111" s="496"/>
      <c r="AAQ111" s="496"/>
      <c r="AAR111" s="496"/>
      <c r="AAS111" s="496"/>
      <c r="AAT111" s="496"/>
      <c r="AAU111" s="496"/>
      <c r="AAV111" s="496"/>
      <c r="AAW111" s="496"/>
      <c r="AAX111" s="496"/>
      <c r="AAY111" s="496"/>
      <c r="AAZ111" s="496"/>
      <c r="ABA111" s="496"/>
      <c r="ABB111" s="496"/>
      <c r="ABC111" s="496"/>
      <c r="ABD111" s="496"/>
      <c r="ABE111" s="496"/>
      <c r="ABF111" s="496"/>
      <c r="ABG111" s="496"/>
      <c r="ABH111" s="496"/>
      <c r="ABI111" s="496"/>
      <c r="ABJ111" s="496"/>
      <c r="ABK111" s="496"/>
      <c r="ABL111" s="496"/>
      <c r="ABM111" s="496"/>
      <c r="ABN111" s="496"/>
      <c r="ABO111" s="496"/>
      <c r="ABP111" s="496"/>
      <c r="ABQ111" s="496"/>
      <c r="ABR111" s="496"/>
      <c r="ABS111" s="496"/>
      <c r="ABT111" s="496"/>
      <c r="ABU111" s="496"/>
      <c r="ABV111" s="496"/>
      <c r="ABW111" s="496"/>
      <c r="ABX111" s="496"/>
      <c r="ABY111" s="496"/>
      <c r="ABZ111" s="496"/>
      <c r="ACA111" s="496"/>
      <c r="ACB111" s="496"/>
      <c r="ACC111" s="496"/>
      <c r="ACD111" s="496"/>
      <c r="ACE111" s="496"/>
      <c r="ACF111" s="496"/>
      <c r="ACG111" s="496"/>
      <c r="ACH111" s="496"/>
      <c r="ACI111" s="496"/>
      <c r="ACJ111" s="496"/>
      <c r="ACK111" s="496"/>
      <c r="ACL111" s="496"/>
      <c r="ACM111" s="496"/>
      <c r="ACN111" s="496"/>
      <c r="ACO111" s="496"/>
      <c r="ACP111" s="496"/>
      <c r="ACQ111" s="496"/>
      <c r="ACR111" s="496"/>
      <c r="ACS111" s="496"/>
      <c r="ACT111" s="496"/>
      <c r="ACU111" s="496"/>
      <c r="ACV111" s="496"/>
      <c r="ACW111" s="496"/>
      <c r="ACX111" s="496"/>
      <c r="ACY111" s="496"/>
      <c r="ACZ111" s="496"/>
      <c r="ADA111" s="496"/>
      <c r="ADB111" s="496"/>
      <c r="ADC111" s="496"/>
      <c r="ADD111" s="496"/>
      <c r="ADE111" s="496"/>
      <c r="ADF111" s="496"/>
      <c r="ADG111" s="496"/>
      <c r="ADH111" s="496"/>
      <c r="ADI111" s="496"/>
      <c r="ADJ111" s="496"/>
      <c r="ADK111" s="496"/>
      <c r="ADL111" s="496"/>
      <c r="ADM111" s="496"/>
      <c r="ADN111" s="496"/>
      <c r="ADO111" s="496"/>
      <c r="ADP111" s="496"/>
      <c r="ADQ111" s="496"/>
      <c r="ADR111" s="496"/>
      <c r="ADS111" s="496"/>
      <c r="ADT111" s="496"/>
      <c r="ADU111" s="496"/>
      <c r="ADV111" s="496"/>
      <c r="ADW111" s="496"/>
      <c r="ADX111" s="496"/>
      <c r="ADY111" s="496"/>
      <c r="ADZ111" s="496"/>
      <c r="AEA111" s="496"/>
      <c r="AEB111" s="496"/>
      <c r="AEC111" s="496"/>
      <c r="AED111" s="496"/>
      <c r="AEE111" s="496"/>
      <c r="AEF111" s="496"/>
      <c r="AEG111" s="496"/>
      <c r="AEH111" s="496"/>
      <c r="AEI111" s="496"/>
      <c r="AEJ111" s="496"/>
      <c r="AEK111" s="496"/>
      <c r="AEL111" s="496"/>
      <c r="AEM111" s="496"/>
      <c r="AEN111" s="496"/>
      <c r="AEO111" s="496"/>
      <c r="AEP111" s="496"/>
      <c r="AEQ111" s="496"/>
      <c r="AER111" s="496"/>
      <c r="AES111" s="496"/>
      <c r="AET111" s="496"/>
      <c r="AEU111" s="496"/>
      <c r="AEV111" s="496"/>
      <c r="AEW111" s="496"/>
      <c r="AEX111" s="496"/>
      <c r="AEY111" s="496"/>
      <c r="AEZ111" s="496"/>
      <c r="AFA111" s="496"/>
      <c r="AFB111" s="496"/>
      <c r="AFC111" s="496"/>
      <c r="AFD111" s="496"/>
      <c r="AFE111" s="496"/>
      <c r="AFF111" s="496"/>
      <c r="AFG111" s="496"/>
      <c r="AFH111" s="496"/>
      <c r="AFI111" s="496"/>
      <c r="AFJ111" s="496"/>
      <c r="AFK111" s="496"/>
      <c r="AFL111" s="496"/>
      <c r="AFM111" s="496"/>
      <c r="AFN111" s="496"/>
      <c r="AFO111" s="496"/>
      <c r="AFP111" s="496"/>
      <c r="AFQ111" s="496"/>
      <c r="AFR111" s="496"/>
      <c r="AFS111" s="496"/>
      <c r="AFT111" s="496"/>
      <c r="AFU111" s="496"/>
      <c r="AFV111" s="496"/>
      <c r="AFW111" s="496"/>
      <c r="AFX111" s="496"/>
      <c r="AFY111" s="496"/>
      <c r="AFZ111" s="496"/>
      <c r="AGA111" s="496"/>
      <c r="AGB111" s="496"/>
      <c r="AGC111" s="496"/>
      <c r="AGD111" s="496"/>
      <c r="AGE111" s="496"/>
      <c r="AGF111" s="496"/>
      <c r="AGG111" s="496"/>
      <c r="AGH111" s="496"/>
      <c r="AGI111" s="496"/>
      <c r="AGJ111" s="496"/>
      <c r="AGK111" s="496"/>
      <c r="AGL111" s="496"/>
      <c r="AGM111" s="496"/>
      <c r="AGN111" s="496"/>
      <c r="AGO111" s="496"/>
      <c r="AGP111" s="496"/>
      <c r="AGQ111" s="496"/>
      <c r="AGR111" s="496"/>
      <c r="AGS111" s="496"/>
      <c r="AGT111" s="496"/>
      <c r="AGU111" s="496"/>
      <c r="AGV111" s="496"/>
      <c r="AGW111" s="496"/>
      <c r="AGX111" s="496"/>
      <c r="AGY111" s="496"/>
      <c r="AGZ111" s="496"/>
      <c r="AHA111" s="496"/>
      <c r="AHB111" s="496"/>
      <c r="AHC111" s="496"/>
      <c r="AHD111" s="496"/>
      <c r="AHE111" s="496"/>
      <c r="AHF111" s="496"/>
      <c r="AHG111" s="496"/>
      <c r="AHH111" s="496"/>
    </row>
    <row r="112" spans="1:892" s="525" customFormat="1" ht="37" hidden="1">
      <c r="A112" s="558"/>
      <c r="B112" s="580"/>
      <c r="C112" s="582"/>
      <c r="D112" s="742"/>
      <c r="E112" s="742"/>
      <c r="F112" s="742"/>
      <c r="G112" s="742"/>
      <c r="H112" s="742"/>
      <c r="I112" s="742"/>
      <c r="J112" s="742"/>
      <c r="K112" s="742"/>
      <c r="L112" s="742"/>
      <c r="M112" s="74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524"/>
      <c r="IY112" s="524"/>
      <c r="IZ112" s="524"/>
      <c r="JA112" s="524"/>
      <c r="JB112" s="524"/>
      <c r="JC112" s="524"/>
      <c r="JD112" s="524"/>
      <c r="JE112" s="524"/>
      <c r="JF112" s="524"/>
      <c r="JG112" s="524"/>
      <c r="JH112" s="524"/>
      <c r="JI112" s="524"/>
      <c r="JJ112" s="524"/>
      <c r="JK112" s="524"/>
      <c r="JL112" s="524"/>
      <c r="JM112" s="524"/>
      <c r="JN112" s="524"/>
      <c r="JO112" s="524"/>
      <c r="JP112" s="524"/>
      <c r="JQ112" s="524"/>
      <c r="JR112" s="524"/>
      <c r="JS112" s="524"/>
      <c r="JT112" s="524"/>
      <c r="JU112" s="524"/>
      <c r="JV112" s="524"/>
      <c r="JW112" s="524"/>
      <c r="JX112" s="524"/>
      <c r="JY112" s="524"/>
      <c r="JZ112" s="524"/>
      <c r="KA112" s="524"/>
      <c r="KB112" s="524"/>
      <c r="KC112" s="524"/>
      <c r="KD112" s="524"/>
      <c r="KE112" s="524"/>
      <c r="KF112" s="524"/>
      <c r="KG112" s="524"/>
      <c r="KH112" s="524"/>
      <c r="KI112" s="524"/>
      <c r="KJ112" s="524"/>
      <c r="KK112" s="524"/>
      <c r="KL112" s="524"/>
      <c r="KM112" s="524"/>
      <c r="KN112" s="524"/>
      <c r="KO112" s="524"/>
      <c r="KP112" s="524"/>
      <c r="KQ112" s="524"/>
      <c r="KR112" s="524"/>
      <c r="KS112" s="524"/>
      <c r="KT112" s="524"/>
      <c r="KU112" s="524"/>
      <c r="KV112" s="524"/>
      <c r="KW112" s="524"/>
      <c r="KX112" s="524"/>
      <c r="KY112" s="524"/>
      <c r="KZ112" s="524"/>
      <c r="LA112" s="524"/>
      <c r="LB112" s="524"/>
      <c r="LC112" s="524"/>
      <c r="LD112" s="524"/>
      <c r="LE112" s="524"/>
      <c r="LF112" s="524"/>
      <c r="LG112" s="524"/>
      <c r="LH112" s="524"/>
      <c r="LI112" s="524"/>
      <c r="LJ112" s="524"/>
      <c r="LK112" s="524"/>
      <c r="LL112" s="524"/>
      <c r="LM112" s="524"/>
      <c r="LN112" s="524"/>
      <c r="LO112" s="524"/>
      <c r="LP112" s="524"/>
      <c r="LQ112" s="524"/>
      <c r="LR112" s="524"/>
      <c r="LS112" s="524"/>
      <c r="LT112" s="524"/>
      <c r="LU112" s="524"/>
      <c r="LV112" s="524"/>
      <c r="LW112" s="524"/>
      <c r="LX112" s="524"/>
      <c r="LY112" s="524"/>
      <c r="LZ112" s="524"/>
      <c r="MA112" s="524"/>
      <c r="MB112" s="524"/>
      <c r="MC112" s="524"/>
      <c r="MD112" s="524"/>
      <c r="ME112" s="524"/>
      <c r="MF112" s="524"/>
      <c r="MG112" s="524"/>
      <c r="MH112" s="524"/>
      <c r="MI112" s="524"/>
      <c r="MJ112" s="524"/>
      <c r="MK112" s="524"/>
      <c r="ML112" s="524"/>
      <c r="MM112" s="524"/>
      <c r="MN112" s="524"/>
      <c r="MO112" s="524"/>
      <c r="MP112" s="524"/>
      <c r="MQ112" s="524"/>
      <c r="MR112" s="524"/>
      <c r="MS112" s="524"/>
      <c r="MT112" s="524"/>
      <c r="MU112" s="524"/>
      <c r="MV112" s="524"/>
      <c r="MW112" s="524"/>
      <c r="MX112" s="524"/>
      <c r="MY112" s="524"/>
      <c r="MZ112" s="524"/>
      <c r="NA112" s="524"/>
      <c r="NB112" s="524"/>
      <c r="NC112" s="524"/>
      <c r="ND112" s="524"/>
      <c r="NE112" s="524"/>
      <c r="NF112" s="524"/>
      <c r="NG112" s="524"/>
      <c r="NH112" s="524"/>
      <c r="NI112" s="524"/>
      <c r="NJ112" s="524"/>
      <c r="NK112" s="524"/>
      <c r="NL112" s="524"/>
      <c r="NM112" s="524"/>
      <c r="NN112" s="524"/>
      <c r="NO112" s="524"/>
      <c r="NP112" s="524"/>
      <c r="NQ112" s="524"/>
      <c r="NR112" s="524"/>
      <c r="NS112" s="524"/>
      <c r="NT112" s="524"/>
      <c r="NU112" s="524"/>
      <c r="NV112" s="524"/>
      <c r="NW112" s="524"/>
      <c r="NX112" s="524"/>
      <c r="NY112" s="524"/>
      <c r="NZ112" s="524"/>
      <c r="OA112" s="524"/>
      <c r="OB112" s="524"/>
      <c r="OC112" s="524"/>
      <c r="OD112" s="524"/>
      <c r="OE112" s="524"/>
      <c r="OF112" s="524"/>
      <c r="OG112" s="524"/>
      <c r="OH112" s="524"/>
      <c r="OI112" s="524"/>
      <c r="OJ112" s="524"/>
      <c r="OK112" s="524"/>
      <c r="OL112" s="524"/>
      <c r="OM112" s="524"/>
      <c r="ON112" s="524"/>
      <c r="OO112" s="524"/>
      <c r="OP112" s="524"/>
      <c r="OQ112" s="524"/>
      <c r="OR112" s="524"/>
      <c r="OS112" s="524"/>
      <c r="OT112" s="524"/>
      <c r="OU112" s="524"/>
      <c r="OV112" s="524"/>
      <c r="OW112" s="524"/>
      <c r="OX112" s="524"/>
      <c r="OY112" s="524"/>
      <c r="OZ112" s="524"/>
      <c r="PA112" s="524"/>
      <c r="PB112" s="524"/>
      <c r="PC112" s="524"/>
      <c r="PD112" s="524"/>
      <c r="PE112" s="524"/>
      <c r="PF112" s="524"/>
      <c r="PG112" s="524"/>
      <c r="PH112" s="524"/>
      <c r="PI112" s="524"/>
      <c r="PJ112" s="524"/>
      <c r="PK112" s="524"/>
      <c r="PL112" s="524"/>
      <c r="PM112" s="524"/>
      <c r="PN112" s="524"/>
      <c r="PO112" s="524"/>
      <c r="PP112" s="524"/>
      <c r="PQ112" s="524"/>
      <c r="PR112" s="524"/>
      <c r="PS112" s="524"/>
      <c r="PT112" s="524"/>
      <c r="PU112" s="524"/>
      <c r="PV112" s="524"/>
      <c r="PW112" s="524"/>
      <c r="PX112" s="524"/>
      <c r="PY112" s="524"/>
      <c r="PZ112" s="524"/>
      <c r="QA112" s="524"/>
      <c r="QB112" s="524"/>
      <c r="QC112" s="524"/>
      <c r="QD112" s="524"/>
      <c r="QE112" s="524"/>
      <c r="QF112" s="524"/>
      <c r="QG112" s="524"/>
      <c r="QH112" s="524"/>
      <c r="QI112" s="524"/>
      <c r="QJ112" s="524"/>
      <c r="QK112" s="524"/>
      <c r="QL112" s="524"/>
      <c r="QM112" s="524"/>
      <c r="QN112" s="524"/>
      <c r="QO112" s="524"/>
      <c r="QP112" s="524"/>
      <c r="QQ112" s="524"/>
      <c r="QR112" s="524"/>
      <c r="QS112" s="524"/>
      <c r="QT112" s="524"/>
      <c r="QU112" s="524"/>
      <c r="QV112" s="524"/>
      <c r="QW112" s="524"/>
      <c r="QX112" s="524"/>
      <c r="QY112" s="524"/>
      <c r="QZ112" s="524"/>
      <c r="RA112" s="524"/>
      <c r="RB112" s="524"/>
      <c r="RC112" s="524"/>
      <c r="RD112" s="524"/>
      <c r="RE112" s="524"/>
      <c r="RF112" s="524"/>
      <c r="RG112" s="524"/>
      <c r="RH112" s="524"/>
      <c r="RI112" s="524"/>
      <c r="RJ112" s="524"/>
      <c r="RK112" s="524"/>
      <c r="RL112" s="524"/>
      <c r="RM112" s="524"/>
      <c r="RN112" s="524"/>
      <c r="RO112" s="524"/>
      <c r="RP112" s="524"/>
      <c r="RQ112" s="524"/>
      <c r="RR112" s="524"/>
      <c r="RS112" s="524"/>
      <c r="RT112" s="524"/>
      <c r="RU112" s="524"/>
      <c r="RV112" s="524"/>
      <c r="RW112" s="524"/>
      <c r="RX112" s="524"/>
      <c r="RY112" s="524"/>
      <c r="RZ112" s="524"/>
      <c r="SA112" s="524"/>
      <c r="SB112" s="524"/>
      <c r="SC112" s="524"/>
      <c r="SD112" s="524"/>
      <c r="SE112" s="524"/>
      <c r="SF112" s="524"/>
      <c r="SG112" s="524"/>
      <c r="SH112" s="524"/>
      <c r="SI112" s="524"/>
      <c r="SJ112" s="524"/>
      <c r="SK112" s="524"/>
      <c r="SL112" s="524"/>
      <c r="SM112" s="524"/>
      <c r="SN112" s="524"/>
      <c r="SO112" s="524"/>
      <c r="SP112" s="524"/>
      <c r="SQ112" s="524"/>
      <c r="SR112" s="524"/>
      <c r="SS112" s="524"/>
      <c r="ST112" s="524"/>
      <c r="SU112" s="524"/>
      <c r="SV112" s="524"/>
      <c r="SW112" s="524"/>
      <c r="SX112" s="524"/>
      <c r="SY112" s="524"/>
      <c r="SZ112" s="524"/>
      <c r="TA112" s="524"/>
      <c r="TB112" s="524"/>
      <c r="TC112" s="524"/>
      <c r="TD112" s="524"/>
      <c r="TE112" s="524"/>
      <c r="TF112" s="524"/>
      <c r="TG112" s="524"/>
      <c r="TH112" s="524"/>
      <c r="TI112" s="524"/>
      <c r="TJ112" s="524"/>
      <c r="TK112" s="524"/>
      <c r="TL112" s="524"/>
      <c r="TM112" s="524"/>
      <c r="TN112" s="524"/>
      <c r="TO112" s="524"/>
      <c r="TP112" s="524"/>
      <c r="TQ112" s="524"/>
      <c r="TR112" s="524"/>
      <c r="TS112" s="524"/>
      <c r="TT112" s="524"/>
      <c r="TU112" s="524"/>
      <c r="TV112" s="524"/>
      <c r="TW112" s="524"/>
      <c r="TX112" s="524"/>
      <c r="TY112" s="524"/>
      <c r="TZ112" s="524"/>
      <c r="UA112" s="524"/>
      <c r="UB112" s="524"/>
      <c r="UC112" s="524"/>
      <c r="UD112" s="524"/>
      <c r="UE112" s="524"/>
      <c r="UF112" s="524"/>
      <c r="UG112" s="524"/>
      <c r="UH112" s="524"/>
      <c r="UI112" s="524"/>
      <c r="UJ112" s="524"/>
      <c r="UK112" s="524"/>
      <c r="UL112" s="524"/>
      <c r="UM112" s="524"/>
      <c r="UN112" s="524"/>
      <c r="UO112" s="524"/>
      <c r="UP112" s="524"/>
      <c r="UQ112" s="524"/>
      <c r="UR112" s="524"/>
      <c r="US112" s="524"/>
      <c r="UT112" s="524"/>
      <c r="UU112" s="524"/>
      <c r="UV112" s="524"/>
      <c r="UW112" s="524"/>
      <c r="UX112" s="524"/>
      <c r="UY112" s="524"/>
      <c r="UZ112" s="524"/>
      <c r="VA112" s="524"/>
      <c r="VB112" s="524"/>
      <c r="VC112" s="524"/>
      <c r="VD112" s="524"/>
      <c r="VE112" s="524"/>
      <c r="VF112" s="524"/>
      <c r="VG112" s="524"/>
      <c r="VH112" s="524"/>
      <c r="VI112" s="524"/>
      <c r="VJ112" s="524"/>
      <c r="VK112" s="524"/>
      <c r="VL112" s="524"/>
      <c r="VM112" s="524"/>
      <c r="VN112" s="524"/>
      <c r="VO112" s="524"/>
      <c r="VP112" s="524"/>
      <c r="VQ112" s="524"/>
      <c r="VR112" s="524"/>
      <c r="VS112" s="524"/>
      <c r="VT112" s="524"/>
      <c r="VU112" s="524"/>
      <c r="VV112" s="524"/>
      <c r="VW112" s="524"/>
      <c r="VX112" s="524"/>
      <c r="VY112" s="524"/>
      <c r="VZ112" s="524"/>
      <c r="WA112" s="524"/>
      <c r="WB112" s="524"/>
      <c r="WC112" s="524"/>
      <c r="WD112" s="524"/>
      <c r="WE112" s="524"/>
      <c r="WF112" s="524"/>
      <c r="WG112" s="524"/>
      <c r="WH112" s="524"/>
      <c r="WI112" s="524"/>
      <c r="WJ112" s="524"/>
      <c r="WK112" s="524"/>
      <c r="WL112" s="524"/>
      <c r="WM112" s="524"/>
      <c r="WN112" s="524"/>
      <c r="WO112" s="524"/>
      <c r="WP112" s="524"/>
      <c r="WQ112" s="524"/>
      <c r="WR112" s="524"/>
      <c r="WS112" s="524"/>
      <c r="WT112" s="524"/>
      <c r="WU112" s="524"/>
      <c r="WV112" s="524"/>
      <c r="WW112" s="524"/>
      <c r="WX112" s="524"/>
      <c r="WY112" s="524"/>
      <c r="WZ112" s="524"/>
      <c r="XA112" s="524"/>
      <c r="XB112" s="524"/>
      <c r="XC112" s="524"/>
      <c r="XD112" s="524"/>
      <c r="XE112" s="524"/>
      <c r="XF112" s="524"/>
      <c r="XG112" s="524"/>
      <c r="XH112" s="524"/>
      <c r="XI112" s="524"/>
      <c r="XJ112" s="524"/>
      <c r="XK112" s="524"/>
      <c r="XL112" s="524"/>
      <c r="XM112" s="524"/>
      <c r="XN112" s="524"/>
      <c r="XO112" s="524"/>
      <c r="XP112" s="524"/>
      <c r="XQ112" s="524"/>
      <c r="XR112" s="524"/>
      <c r="XS112" s="524"/>
      <c r="XT112" s="524"/>
      <c r="XU112" s="524"/>
      <c r="XV112" s="524"/>
      <c r="XW112" s="524"/>
      <c r="XX112" s="524"/>
      <c r="XY112" s="524"/>
      <c r="XZ112" s="524"/>
      <c r="YA112" s="524"/>
      <c r="YB112" s="524"/>
      <c r="YC112" s="524"/>
      <c r="YD112" s="524"/>
      <c r="YE112" s="524"/>
      <c r="YF112" s="524"/>
      <c r="YG112" s="524"/>
      <c r="YH112" s="524"/>
      <c r="YI112" s="524"/>
      <c r="YJ112" s="524"/>
      <c r="YK112" s="524"/>
      <c r="YL112" s="524"/>
      <c r="YM112" s="524"/>
      <c r="YN112" s="524"/>
      <c r="YO112" s="524"/>
      <c r="YP112" s="524"/>
      <c r="YQ112" s="524"/>
      <c r="YR112" s="524"/>
      <c r="YS112" s="524"/>
      <c r="YT112" s="524"/>
      <c r="YU112" s="524"/>
      <c r="YV112" s="524"/>
      <c r="YW112" s="524"/>
      <c r="YX112" s="524"/>
      <c r="YY112" s="524"/>
      <c r="YZ112" s="524"/>
      <c r="ZA112" s="524"/>
      <c r="ZB112" s="524"/>
      <c r="ZC112" s="524"/>
      <c r="ZD112" s="524"/>
      <c r="ZE112" s="524"/>
      <c r="ZF112" s="524"/>
      <c r="ZG112" s="524"/>
      <c r="ZH112" s="524"/>
      <c r="ZI112" s="524"/>
      <c r="ZJ112" s="524"/>
      <c r="ZK112" s="524"/>
      <c r="ZL112" s="524"/>
      <c r="ZM112" s="524"/>
      <c r="ZN112" s="524"/>
      <c r="ZO112" s="524"/>
      <c r="ZP112" s="524"/>
      <c r="ZQ112" s="524"/>
      <c r="ZR112" s="524"/>
      <c r="ZS112" s="524"/>
      <c r="ZT112" s="524"/>
      <c r="ZU112" s="524"/>
      <c r="ZV112" s="524"/>
      <c r="ZW112" s="524"/>
      <c r="ZX112" s="524"/>
      <c r="ZY112" s="524"/>
      <c r="ZZ112" s="524"/>
      <c r="AAA112" s="524"/>
      <c r="AAB112" s="524"/>
      <c r="AAC112" s="524"/>
      <c r="AAD112" s="524"/>
      <c r="AAE112" s="524"/>
      <c r="AAF112" s="524"/>
      <c r="AAG112" s="524"/>
      <c r="AAH112" s="524"/>
      <c r="AAI112" s="524"/>
      <c r="AAJ112" s="524"/>
      <c r="AAK112" s="524"/>
      <c r="AAL112" s="524"/>
      <c r="AAM112" s="524"/>
      <c r="AAN112" s="524"/>
      <c r="AAO112" s="524"/>
      <c r="AAP112" s="524"/>
      <c r="AAQ112" s="524"/>
      <c r="AAR112" s="524"/>
      <c r="AAS112" s="524"/>
      <c r="AAT112" s="524"/>
      <c r="AAU112" s="524"/>
      <c r="AAV112" s="524"/>
      <c r="AAW112" s="524"/>
      <c r="AAX112" s="524"/>
      <c r="AAY112" s="524"/>
      <c r="AAZ112" s="524"/>
      <c r="ABA112" s="524"/>
      <c r="ABB112" s="524"/>
      <c r="ABC112" s="524"/>
      <c r="ABD112" s="524"/>
      <c r="ABE112" s="524"/>
      <c r="ABF112" s="524"/>
      <c r="ABG112" s="524"/>
      <c r="ABH112" s="524"/>
      <c r="ABI112" s="524"/>
      <c r="ABJ112" s="524"/>
      <c r="ABK112" s="524"/>
      <c r="ABL112" s="524"/>
      <c r="ABM112" s="524"/>
      <c r="ABN112" s="524"/>
      <c r="ABO112" s="524"/>
      <c r="ABP112" s="524"/>
      <c r="ABQ112" s="524"/>
      <c r="ABR112" s="524"/>
      <c r="ABS112" s="524"/>
      <c r="ABT112" s="524"/>
      <c r="ABU112" s="524"/>
      <c r="ABV112" s="524"/>
      <c r="ABW112" s="524"/>
      <c r="ABX112" s="524"/>
      <c r="ABY112" s="524"/>
      <c r="ABZ112" s="524"/>
      <c r="ACA112" s="524"/>
      <c r="ACB112" s="524"/>
      <c r="ACC112" s="524"/>
      <c r="ACD112" s="524"/>
      <c r="ACE112" s="524"/>
      <c r="ACF112" s="524"/>
      <c r="ACG112" s="524"/>
      <c r="ACH112" s="524"/>
      <c r="ACI112" s="524"/>
      <c r="ACJ112" s="524"/>
      <c r="ACK112" s="524"/>
      <c r="ACL112" s="524"/>
      <c r="ACM112" s="524"/>
      <c r="ACN112" s="524"/>
      <c r="ACO112" s="524"/>
      <c r="ACP112" s="524"/>
      <c r="ACQ112" s="524"/>
      <c r="ACR112" s="524"/>
      <c r="ACS112" s="524"/>
      <c r="ACT112" s="524"/>
      <c r="ACU112" s="524"/>
      <c r="ACV112" s="524"/>
      <c r="ACW112" s="524"/>
      <c r="ACX112" s="524"/>
      <c r="ACY112" s="524"/>
      <c r="ACZ112" s="524"/>
      <c r="ADA112" s="524"/>
      <c r="ADB112" s="524"/>
      <c r="ADC112" s="524"/>
      <c r="ADD112" s="524"/>
      <c r="ADE112" s="524"/>
      <c r="ADF112" s="524"/>
      <c r="ADG112" s="524"/>
      <c r="ADH112" s="524"/>
      <c r="ADI112" s="524"/>
      <c r="ADJ112" s="524"/>
      <c r="ADK112" s="524"/>
      <c r="ADL112" s="524"/>
      <c r="ADM112" s="524"/>
      <c r="ADN112" s="524"/>
      <c r="ADO112" s="524"/>
      <c r="ADP112" s="524"/>
      <c r="ADQ112" s="524"/>
      <c r="ADR112" s="524"/>
      <c r="ADS112" s="524"/>
      <c r="ADT112" s="524"/>
      <c r="ADU112" s="524"/>
      <c r="ADV112" s="524"/>
      <c r="ADW112" s="524"/>
      <c r="ADX112" s="524"/>
      <c r="ADY112" s="524"/>
      <c r="ADZ112" s="524"/>
      <c r="AEA112" s="524"/>
      <c r="AEB112" s="524"/>
      <c r="AEC112" s="524"/>
      <c r="AED112" s="524"/>
      <c r="AEE112" s="524"/>
      <c r="AEF112" s="524"/>
      <c r="AEG112" s="524"/>
      <c r="AEH112" s="524"/>
      <c r="AEI112" s="524"/>
      <c r="AEJ112" s="524"/>
      <c r="AEK112" s="524"/>
      <c r="AEL112" s="524"/>
      <c r="AEM112" s="524"/>
      <c r="AEN112" s="524"/>
      <c r="AEO112" s="524"/>
      <c r="AEP112" s="524"/>
      <c r="AEQ112" s="524"/>
      <c r="AER112" s="524"/>
      <c r="AES112" s="524"/>
      <c r="AET112" s="524"/>
      <c r="AEU112" s="524"/>
      <c r="AEV112" s="524"/>
      <c r="AEW112" s="524"/>
      <c r="AEX112" s="524"/>
      <c r="AEY112" s="524"/>
      <c r="AEZ112" s="524"/>
      <c r="AFA112" s="524"/>
      <c r="AFB112" s="524"/>
      <c r="AFC112" s="524"/>
      <c r="AFD112" s="524"/>
      <c r="AFE112" s="524"/>
      <c r="AFF112" s="524"/>
      <c r="AFG112" s="524"/>
      <c r="AFH112" s="524"/>
      <c r="AFI112" s="524"/>
      <c r="AFJ112" s="524"/>
      <c r="AFK112" s="524"/>
      <c r="AFL112" s="524"/>
      <c r="AFM112" s="524"/>
      <c r="AFN112" s="524"/>
      <c r="AFO112" s="524"/>
      <c r="AFP112" s="524"/>
      <c r="AFQ112" s="524"/>
      <c r="AFR112" s="524"/>
      <c r="AFS112" s="524"/>
      <c r="AFT112" s="524"/>
      <c r="AFU112" s="524"/>
      <c r="AFV112" s="524"/>
      <c r="AFW112" s="524"/>
      <c r="AFX112" s="524"/>
      <c r="AFY112" s="524"/>
      <c r="AFZ112" s="524"/>
      <c r="AGA112" s="524"/>
      <c r="AGB112" s="524"/>
      <c r="AGC112" s="524"/>
      <c r="AGD112" s="524"/>
      <c r="AGE112" s="524"/>
      <c r="AGF112" s="524"/>
      <c r="AGG112" s="524"/>
      <c r="AGH112" s="524"/>
      <c r="AGI112" s="524"/>
      <c r="AGJ112" s="524"/>
      <c r="AGK112" s="524"/>
      <c r="AGL112" s="524"/>
      <c r="AGM112" s="524"/>
      <c r="AGN112" s="524"/>
      <c r="AGO112" s="524"/>
      <c r="AGP112" s="524"/>
      <c r="AGQ112" s="524"/>
      <c r="AGR112" s="524"/>
      <c r="AGS112" s="524"/>
      <c r="AGT112" s="524"/>
      <c r="AGU112" s="524"/>
      <c r="AGV112" s="524"/>
      <c r="AGW112" s="524"/>
      <c r="AGX112" s="524"/>
      <c r="AGY112" s="524"/>
      <c r="AGZ112" s="524"/>
      <c r="AHA112" s="524"/>
      <c r="AHB112" s="524"/>
      <c r="AHC112" s="524"/>
      <c r="AHD112" s="524"/>
      <c r="AHE112" s="524"/>
      <c r="AHF112" s="524"/>
      <c r="AHG112" s="524"/>
      <c r="AHH112" s="524"/>
    </row>
    <row r="113" spans="1:892" s="505" customFormat="1" ht="37" hidden="1">
      <c r="A113" s="561"/>
      <c r="B113" s="580"/>
      <c r="C113" s="583"/>
      <c r="D113" s="743"/>
      <c r="E113" s="743"/>
      <c r="F113" s="743"/>
      <c r="G113" s="743"/>
      <c r="H113" s="743"/>
      <c r="I113" s="743"/>
      <c r="J113" s="743"/>
      <c r="K113" s="743"/>
      <c r="L113" s="743"/>
      <c r="M113" s="74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504"/>
      <c r="IY113" s="504"/>
      <c r="IZ113" s="504"/>
      <c r="JA113" s="504"/>
      <c r="JB113" s="504"/>
      <c r="JC113" s="504"/>
      <c r="JD113" s="504"/>
      <c r="JE113" s="504"/>
      <c r="JF113" s="504"/>
      <c r="JG113" s="504"/>
      <c r="JH113" s="504"/>
      <c r="JI113" s="504"/>
      <c r="JJ113" s="504"/>
      <c r="JK113" s="504"/>
      <c r="JL113" s="504"/>
      <c r="JM113" s="504"/>
      <c r="JN113" s="504"/>
      <c r="JO113" s="504"/>
      <c r="JP113" s="504"/>
      <c r="JQ113" s="504"/>
      <c r="JR113" s="504"/>
      <c r="JS113" s="504"/>
      <c r="JT113" s="504"/>
      <c r="JU113" s="504"/>
      <c r="JV113" s="504"/>
      <c r="JW113" s="504"/>
      <c r="JX113" s="504"/>
      <c r="JY113" s="504"/>
      <c r="JZ113" s="504"/>
      <c r="KA113" s="504"/>
      <c r="KB113" s="504"/>
      <c r="KC113" s="504"/>
      <c r="KD113" s="504"/>
      <c r="KE113" s="504"/>
      <c r="KF113" s="504"/>
      <c r="KG113" s="504"/>
      <c r="KH113" s="504"/>
      <c r="KI113" s="504"/>
      <c r="KJ113" s="504"/>
      <c r="KK113" s="504"/>
      <c r="KL113" s="504"/>
      <c r="KM113" s="504"/>
      <c r="KN113" s="504"/>
      <c r="KO113" s="504"/>
      <c r="KP113" s="504"/>
      <c r="KQ113" s="504"/>
      <c r="KR113" s="504"/>
      <c r="KS113" s="504"/>
      <c r="KT113" s="504"/>
      <c r="KU113" s="504"/>
      <c r="KV113" s="504"/>
      <c r="KW113" s="504"/>
      <c r="KX113" s="504"/>
      <c r="KY113" s="504"/>
      <c r="KZ113" s="504"/>
      <c r="LA113" s="504"/>
      <c r="LB113" s="504"/>
      <c r="LC113" s="504"/>
      <c r="LD113" s="504"/>
      <c r="LE113" s="504"/>
      <c r="LF113" s="504"/>
      <c r="LG113" s="504"/>
      <c r="LH113" s="504"/>
      <c r="LI113" s="504"/>
      <c r="LJ113" s="504"/>
      <c r="LK113" s="504"/>
      <c r="LL113" s="504"/>
      <c r="LM113" s="504"/>
      <c r="LN113" s="504"/>
      <c r="LO113" s="504"/>
      <c r="LP113" s="504"/>
      <c r="LQ113" s="504"/>
      <c r="LR113" s="504"/>
      <c r="LS113" s="504"/>
      <c r="LT113" s="504"/>
      <c r="LU113" s="504"/>
      <c r="LV113" s="504"/>
      <c r="LW113" s="504"/>
      <c r="LX113" s="504"/>
      <c r="LY113" s="504"/>
      <c r="LZ113" s="504"/>
      <c r="MA113" s="504"/>
      <c r="MB113" s="504"/>
      <c r="MC113" s="504"/>
      <c r="MD113" s="504"/>
      <c r="ME113" s="504"/>
      <c r="MF113" s="504"/>
      <c r="MG113" s="504"/>
      <c r="MH113" s="504"/>
      <c r="MI113" s="504"/>
      <c r="MJ113" s="504"/>
      <c r="MK113" s="504"/>
      <c r="ML113" s="504"/>
      <c r="MM113" s="504"/>
      <c r="MN113" s="504"/>
      <c r="MO113" s="504"/>
      <c r="MP113" s="504"/>
      <c r="MQ113" s="504"/>
      <c r="MR113" s="504"/>
      <c r="MS113" s="504"/>
      <c r="MT113" s="504"/>
      <c r="MU113" s="504"/>
      <c r="MV113" s="504"/>
      <c r="MW113" s="504"/>
      <c r="MX113" s="504"/>
      <c r="MY113" s="504"/>
      <c r="MZ113" s="504"/>
      <c r="NA113" s="504"/>
      <c r="NB113" s="504"/>
      <c r="NC113" s="504"/>
      <c r="ND113" s="504"/>
      <c r="NE113" s="504"/>
      <c r="NF113" s="504"/>
      <c r="NG113" s="504"/>
      <c r="NH113" s="504"/>
      <c r="NI113" s="504"/>
      <c r="NJ113" s="504"/>
      <c r="NK113" s="504"/>
      <c r="NL113" s="504"/>
      <c r="NM113" s="504"/>
      <c r="NN113" s="504"/>
      <c r="NO113" s="504"/>
      <c r="NP113" s="504"/>
      <c r="NQ113" s="504"/>
      <c r="NR113" s="504"/>
      <c r="NS113" s="504"/>
      <c r="NT113" s="504"/>
      <c r="NU113" s="504"/>
      <c r="NV113" s="504"/>
      <c r="NW113" s="504"/>
      <c r="NX113" s="504"/>
      <c r="NY113" s="504"/>
      <c r="NZ113" s="504"/>
      <c r="OA113" s="504"/>
      <c r="OB113" s="504"/>
      <c r="OC113" s="504"/>
      <c r="OD113" s="504"/>
      <c r="OE113" s="504"/>
      <c r="OF113" s="504"/>
      <c r="OG113" s="504"/>
      <c r="OH113" s="504"/>
      <c r="OI113" s="504"/>
      <c r="OJ113" s="504"/>
      <c r="OK113" s="504"/>
      <c r="OL113" s="504"/>
      <c r="OM113" s="504"/>
      <c r="ON113" s="504"/>
      <c r="OO113" s="504"/>
      <c r="OP113" s="504"/>
      <c r="OQ113" s="504"/>
      <c r="OR113" s="504"/>
      <c r="OS113" s="504"/>
      <c r="OT113" s="504"/>
      <c r="OU113" s="504"/>
      <c r="OV113" s="504"/>
      <c r="OW113" s="504"/>
      <c r="OX113" s="504"/>
      <c r="OY113" s="504"/>
      <c r="OZ113" s="504"/>
      <c r="PA113" s="504"/>
      <c r="PB113" s="504"/>
      <c r="PC113" s="504"/>
      <c r="PD113" s="504"/>
      <c r="PE113" s="504"/>
      <c r="PF113" s="504"/>
      <c r="PG113" s="504"/>
      <c r="PH113" s="504"/>
      <c r="PI113" s="504"/>
      <c r="PJ113" s="504"/>
      <c r="PK113" s="504"/>
      <c r="PL113" s="504"/>
      <c r="PM113" s="504"/>
      <c r="PN113" s="504"/>
      <c r="PO113" s="504"/>
      <c r="PP113" s="504"/>
      <c r="PQ113" s="504"/>
      <c r="PR113" s="504"/>
      <c r="PS113" s="504"/>
      <c r="PT113" s="504"/>
      <c r="PU113" s="504"/>
      <c r="PV113" s="504"/>
      <c r="PW113" s="504"/>
      <c r="PX113" s="504"/>
      <c r="PY113" s="504"/>
      <c r="PZ113" s="504"/>
      <c r="QA113" s="504"/>
      <c r="QB113" s="504"/>
      <c r="QC113" s="504"/>
      <c r="QD113" s="504"/>
      <c r="QE113" s="504"/>
      <c r="QF113" s="504"/>
      <c r="QG113" s="504"/>
      <c r="QH113" s="504"/>
      <c r="QI113" s="504"/>
      <c r="QJ113" s="504"/>
      <c r="QK113" s="504"/>
      <c r="QL113" s="504"/>
      <c r="QM113" s="504"/>
      <c r="QN113" s="504"/>
      <c r="QO113" s="504"/>
      <c r="QP113" s="504"/>
      <c r="QQ113" s="504"/>
      <c r="QR113" s="504"/>
      <c r="QS113" s="504"/>
      <c r="QT113" s="504"/>
      <c r="QU113" s="504"/>
      <c r="QV113" s="504"/>
      <c r="QW113" s="504"/>
      <c r="QX113" s="504"/>
      <c r="QY113" s="504"/>
      <c r="QZ113" s="504"/>
      <c r="RA113" s="504"/>
      <c r="RB113" s="504"/>
      <c r="RC113" s="504"/>
      <c r="RD113" s="504"/>
      <c r="RE113" s="504"/>
      <c r="RF113" s="504"/>
      <c r="RG113" s="504"/>
      <c r="RH113" s="504"/>
      <c r="RI113" s="504"/>
      <c r="RJ113" s="504"/>
      <c r="RK113" s="504"/>
      <c r="RL113" s="504"/>
      <c r="RM113" s="504"/>
      <c r="RN113" s="504"/>
      <c r="RO113" s="504"/>
      <c r="RP113" s="504"/>
      <c r="RQ113" s="504"/>
      <c r="RR113" s="504"/>
      <c r="RS113" s="504"/>
      <c r="RT113" s="504"/>
      <c r="RU113" s="504"/>
      <c r="RV113" s="504"/>
      <c r="RW113" s="504"/>
      <c r="RX113" s="504"/>
      <c r="RY113" s="504"/>
      <c r="RZ113" s="504"/>
      <c r="SA113" s="504"/>
      <c r="SB113" s="504"/>
      <c r="SC113" s="504"/>
      <c r="SD113" s="504"/>
      <c r="SE113" s="504"/>
      <c r="SF113" s="504"/>
      <c r="SG113" s="504"/>
      <c r="SH113" s="504"/>
      <c r="SI113" s="504"/>
      <c r="SJ113" s="504"/>
      <c r="SK113" s="504"/>
      <c r="SL113" s="504"/>
      <c r="SM113" s="504"/>
      <c r="SN113" s="504"/>
      <c r="SO113" s="504"/>
      <c r="SP113" s="504"/>
      <c r="SQ113" s="504"/>
      <c r="SR113" s="504"/>
      <c r="SS113" s="504"/>
      <c r="ST113" s="504"/>
      <c r="SU113" s="504"/>
      <c r="SV113" s="504"/>
      <c r="SW113" s="504"/>
      <c r="SX113" s="504"/>
      <c r="SY113" s="504"/>
      <c r="SZ113" s="504"/>
      <c r="TA113" s="504"/>
      <c r="TB113" s="504"/>
      <c r="TC113" s="504"/>
      <c r="TD113" s="504"/>
      <c r="TE113" s="504"/>
      <c r="TF113" s="504"/>
      <c r="TG113" s="504"/>
      <c r="TH113" s="504"/>
      <c r="TI113" s="504"/>
      <c r="TJ113" s="504"/>
      <c r="TK113" s="504"/>
      <c r="TL113" s="504"/>
      <c r="TM113" s="504"/>
      <c r="TN113" s="504"/>
      <c r="TO113" s="504"/>
      <c r="TP113" s="504"/>
      <c r="TQ113" s="504"/>
      <c r="TR113" s="504"/>
      <c r="TS113" s="504"/>
      <c r="TT113" s="504"/>
      <c r="TU113" s="504"/>
      <c r="TV113" s="504"/>
      <c r="TW113" s="504"/>
      <c r="TX113" s="504"/>
      <c r="TY113" s="504"/>
      <c r="TZ113" s="504"/>
      <c r="UA113" s="504"/>
      <c r="UB113" s="504"/>
      <c r="UC113" s="504"/>
      <c r="UD113" s="504"/>
      <c r="UE113" s="504"/>
      <c r="UF113" s="504"/>
      <c r="UG113" s="504"/>
      <c r="UH113" s="504"/>
      <c r="UI113" s="504"/>
      <c r="UJ113" s="504"/>
      <c r="UK113" s="504"/>
      <c r="UL113" s="504"/>
      <c r="UM113" s="504"/>
      <c r="UN113" s="504"/>
      <c r="UO113" s="504"/>
      <c r="UP113" s="504"/>
      <c r="UQ113" s="504"/>
      <c r="UR113" s="504"/>
      <c r="US113" s="504"/>
      <c r="UT113" s="504"/>
      <c r="UU113" s="504"/>
      <c r="UV113" s="504"/>
      <c r="UW113" s="504"/>
      <c r="UX113" s="504"/>
      <c r="UY113" s="504"/>
      <c r="UZ113" s="504"/>
      <c r="VA113" s="504"/>
      <c r="VB113" s="504"/>
      <c r="VC113" s="504"/>
      <c r="VD113" s="504"/>
      <c r="VE113" s="504"/>
      <c r="VF113" s="504"/>
      <c r="VG113" s="504"/>
      <c r="VH113" s="504"/>
      <c r="VI113" s="504"/>
      <c r="VJ113" s="504"/>
      <c r="VK113" s="504"/>
      <c r="VL113" s="504"/>
      <c r="VM113" s="504"/>
      <c r="VN113" s="504"/>
      <c r="VO113" s="504"/>
      <c r="VP113" s="504"/>
      <c r="VQ113" s="504"/>
      <c r="VR113" s="504"/>
      <c r="VS113" s="504"/>
      <c r="VT113" s="504"/>
      <c r="VU113" s="504"/>
      <c r="VV113" s="504"/>
      <c r="VW113" s="504"/>
      <c r="VX113" s="504"/>
      <c r="VY113" s="504"/>
      <c r="VZ113" s="504"/>
      <c r="WA113" s="504"/>
      <c r="WB113" s="504"/>
      <c r="WC113" s="504"/>
      <c r="WD113" s="504"/>
      <c r="WE113" s="504"/>
      <c r="WF113" s="504"/>
      <c r="WG113" s="504"/>
      <c r="WH113" s="504"/>
      <c r="WI113" s="504"/>
      <c r="WJ113" s="504"/>
      <c r="WK113" s="504"/>
      <c r="WL113" s="504"/>
      <c r="WM113" s="504"/>
      <c r="WN113" s="504"/>
      <c r="WO113" s="504"/>
      <c r="WP113" s="504"/>
      <c r="WQ113" s="504"/>
      <c r="WR113" s="504"/>
      <c r="WS113" s="504"/>
      <c r="WT113" s="504"/>
      <c r="WU113" s="504"/>
      <c r="WV113" s="504"/>
      <c r="WW113" s="504"/>
      <c r="WX113" s="504"/>
      <c r="WY113" s="504"/>
      <c r="WZ113" s="504"/>
      <c r="XA113" s="504"/>
      <c r="XB113" s="504"/>
      <c r="XC113" s="504"/>
      <c r="XD113" s="504"/>
      <c r="XE113" s="504"/>
      <c r="XF113" s="504"/>
      <c r="XG113" s="504"/>
      <c r="XH113" s="504"/>
      <c r="XI113" s="504"/>
      <c r="XJ113" s="504"/>
      <c r="XK113" s="504"/>
      <c r="XL113" s="504"/>
      <c r="XM113" s="504"/>
      <c r="XN113" s="504"/>
      <c r="XO113" s="504"/>
      <c r="XP113" s="504"/>
      <c r="XQ113" s="504"/>
      <c r="XR113" s="504"/>
      <c r="XS113" s="504"/>
      <c r="XT113" s="504"/>
      <c r="XU113" s="504"/>
      <c r="XV113" s="504"/>
      <c r="XW113" s="504"/>
      <c r="XX113" s="504"/>
      <c r="XY113" s="504"/>
      <c r="XZ113" s="504"/>
      <c r="YA113" s="504"/>
      <c r="YB113" s="504"/>
      <c r="YC113" s="504"/>
      <c r="YD113" s="504"/>
      <c r="YE113" s="504"/>
      <c r="YF113" s="504"/>
      <c r="YG113" s="504"/>
      <c r="YH113" s="504"/>
      <c r="YI113" s="504"/>
      <c r="YJ113" s="504"/>
      <c r="YK113" s="504"/>
      <c r="YL113" s="504"/>
      <c r="YM113" s="504"/>
      <c r="YN113" s="504"/>
      <c r="YO113" s="504"/>
      <c r="YP113" s="504"/>
      <c r="YQ113" s="504"/>
      <c r="YR113" s="504"/>
      <c r="YS113" s="504"/>
      <c r="YT113" s="504"/>
      <c r="YU113" s="504"/>
      <c r="YV113" s="504"/>
      <c r="YW113" s="504"/>
      <c r="YX113" s="504"/>
      <c r="YY113" s="504"/>
      <c r="YZ113" s="504"/>
      <c r="ZA113" s="504"/>
      <c r="ZB113" s="504"/>
      <c r="ZC113" s="504"/>
      <c r="ZD113" s="504"/>
      <c r="ZE113" s="504"/>
      <c r="ZF113" s="504"/>
      <c r="ZG113" s="504"/>
      <c r="ZH113" s="504"/>
      <c r="ZI113" s="504"/>
      <c r="ZJ113" s="504"/>
      <c r="ZK113" s="504"/>
      <c r="ZL113" s="504"/>
      <c r="ZM113" s="504"/>
      <c r="ZN113" s="504"/>
      <c r="ZO113" s="504"/>
      <c r="ZP113" s="504"/>
      <c r="ZQ113" s="504"/>
      <c r="ZR113" s="504"/>
      <c r="ZS113" s="504"/>
      <c r="ZT113" s="504"/>
      <c r="ZU113" s="504"/>
      <c r="ZV113" s="504"/>
      <c r="ZW113" s="504"/>
      <c r="ZX113" s="504"/>
      <c r="ZY113" s="504"/>
      <c r="ZZ113" s="504"/>
      <c r="AAA113" s="504"/>
      <c r="AAB113" s="504"/>
      <c r="AAC113" s="504"/>
      <c r="AAD113" s="504"/>
      <c r="AAE113" s="504"/>
      <c r="AAF113" s="504"/>
      <c r="AAG113" s="504"/>
      <c r="AAH113" s="504"/>
      <c r="AAI113" s="504"/>
      <c r="AAJ113" s="504"/>
      <c r="AAK113" s="504"/>
      <c r="AAL113" s="504"/>
      <c r="AAM113" s="504"/>
      <c r="AAN113" s="504"/>
      <c r="AAO113" s="504"/>
      <c r="AAP113" s="504"/>
      <c r="AAQ113" s="504"/>
      <c r="AAR113" s="504"/>
      <c r="AAS113" s="504"/>
      <c r="AAT113" s="504"/>
      <c r="AAU113" s="504"/>
      <c r="AAV113" s="504"/>
      <c r="AAW113" s="504"/>
      <c r="AAX113" s="504"/>
      <c r="AAY113" s="504"/>
      <c r="AAZ113" s="504"/>
      <c r="ABA113" s="504"/>
      <c r="ABB113" s="504"/>
      <c r="ABC113" s="504"/>
      <c r="ABD113" s="504"/>
      <c r="ABE113" s="504"/>
      <c r="ABF113" s="504"/>
      <c r="ABG113" s="504"/>
      <c r="ABH113" s="504"/>
      <c r="ABI113" s="504"/>
      <c r="ABJ113" s="504"/>
      <c r="ABK113" s="504"/>
      <c r="ABL113" s="504"/>
      <c r="ABM113" s="504"/>
      <c r="ABN113" s="504"/>
      <c r="ABO113" s="504"/>
      <c r="ABP113" s="504"/>
      <c r="ABQ113" s="504"/>
      <c r="ABR113" s="504"/>
      <c r="ABS113" s="504"/>
      <c r="ABT113" s="504"/>
      <c r="ABU113" s="504"/>
      <c r="ABV113" s="504"/>
      <c r="ABW113" s="504"/>
      <c r="ABX113" s="504"/>
      <c r="ABY113" s="504"/>
      <c r="ABZ113" s="504"/>
      <c r="ACA113" s="504"/>
      <c r="ACB113" s="504"/>
      <c r="ACC113" s="504"/>
      <c r="ACD113" s="504"/>
      <c r="ACE113" s="504"/>
      <c r="ACF113" s="504"/>
      <c r="ACG113" s="504"/>
      <c r="ACH113" s="504"/>
      <c r="ACI113" s="504"/>
      <c r="ACJ113" s="504"/>
      <c r="ACK113" s="504"/>
      <c r="ACL113" s="504"/>
      <c r="ACM113" s="504"/>
      <c r="ACN113" s="504"/>
      <c r="ACO113" s="504"/>
      <c r="ACP113" s="504"/>
      <c r="ACQ113" s="504"/>
      <c r="ACR113" s="504"/>
      <c r="ACS113" s="504"/>
      <c r="ACT113" s="504"/>
      <c r="ACU113" s="504"/>
      <c r="ACV113" s="504"/>
      <c r="ACW113" s="504"/>
      <c r="ACX113" s="504"/>
      <c r="ACY113" s="504"/>
      <c r="ACZ113" s="504"/>
      <c r="ADA113" s="504"/>
      <c r="ADB113" s="504"/>
      <c r="ADC113" s="504"/>
      <c r="ADD113" s="504"/>
      <c r="ADE113" s="504"/>
      <c r="ADF113" s="504"/>
      <c r="ADG113" s="504"/>
      <c r="ADH113" s="504"/>
      <c r="ADI113" s="504"/>
      <c r="ADJ113" s="504"/>
      <c r="ADK113" s="504"/>
      <c r="ADL113" s="504"/>
      <c r="ADM113" s="504"/>
      <c r="ADN113" s="504"/>
      <c r="ADO113" s="504"/>
      <c r="ADP113" s="504"/>
      <c r="ADQ113" s="504"/>
      <c r="ADR113" s="504"/>
      <c r="ADS113" s="504"/>
      <c r="ADT113" s="504"/>
      <c r="ADU113" s="504"/>
      <c r="ADV113" s="504"/>
      <c r="ADW113" s="504"/>
      <c r="ADX113" s="504"/>
      <c r="ADY113" s="504"/>
      <c r="ADZ113" s="504"/>
      <c r="AEA113" s="504"/>
      <c r="AEB113" s="504"/>
      <c r="AEC113" s="504"/>
      <c r="AED113" s="504"/>
      <c r="AEE113" s="504"/>
      <c r="AEF113" s="504"/>
      <c r="AEG113" s="504"/>
      <c r="AEH113" s="504"/>
      <c r="AEI113" s="504"/>
      <c r="AEJ113" s="504"/>
      <c r="AEK113" s="504"/>
      <c r="AEL113" s="504"/>
      <c r="AEM113" s="504"/>
      <c r="AEN113" s="504"/>
      <c r="AEO113" s="504"/>
      <c r="AEP113" s="504"/>
      <c r="AEQ113" s="504"/>
      <c r="AER113" s="504"/>
      <c r="AES113" s="504"/>
      <c r="AET113" s="504"/>
      <c r="AEU113" s="504"/>
      <c r="AEV113" s="504"/>
      <c r="AEW113" s="504"/>
      <c r="AEX113" s="504"/>
      <c r="AEY113" s="504"/>
      <c r="AEZ113" s="504"/>
      <c r="AFA113" s="504"/>
      <c r="AFB113" s="504"/>
      <c r="AFC113" s="504"/>
      <c r="AFD113" s="504"/>
      <c r="AFE113" s="504"/>
      <c r="AFF113" s="504"/>
      <c r="AFG113" s="504"/>
      <c r="AFH113" s="504"/>
      <c r="AFI113" s="504"/>
      <c r="AFJ113" s="504"/>
      <c r="AFK113" s="504"/>
      <c r="AFL113" s="504"/>
      <c r="AFM113" s="504"/>
      <c r="AFN113" s="504"/>
      <c r="AFO113" s="504"/>
      <c r="AFP113" s="504"/>
      <c r="AFQ113" s="504"/>
      <c r="AFR113" s="504"/>
      <c r="AFS113" s="504"/>
      <c r="AFT113" s="504"/>
      <c r="AFU113" s="504"/>
      <c r="AFV113" s="504"/>
      <c r="AFW113" s="504"/>
      <c r="AFX113" s="504"/>
      <c r="AFY113" s="504"/>
      <c r="AFZ113" s="504"/>
      <c r="AGA113" s="504"/>
      <c r="AGB113" s="504"/>
      <c r="AGC113" s="504"/>
      <c r="AGD113" s="504"/>
      <c r="AGE113" s="504"/>
      <c r="AGF113" s="504"/>
      <c r="AGG113" s="504"/>
      <c r="AGH113" s="504"/>
      <c r="AGI113" s="504"/>
      <c r="AGJ113" s="504"/>
      <c r="AGK113" s="504"/>
      <c r="AGL113" s="504"/>
      <c r="AGM113" s="504"/>
      <c r="AGN113" s="504"/>
      <c r="AGO113" s="504"/>
      <c r="AGP113" s="504"/>
      <c r="AGQ113" s="504"/>
      <c r="AGR113" s="504"/>
      <c r="AGS113" s="504"/>
      <c r="AGT113" s="504"/>
      <c r="AGU113" s="504"/>
      <c r="AGV113" s="504"/>
      <c r="AGW113" s="504"/>
      <c r="AGX113" s="504"/>
      <c r="AGY113" s="504"/>
      <c r="AGZ113" s="504"/>
      <c r="AHA113" s="504"/>
      <c r="AHB113" s="504"/>
      <c r="AHC113" s="504"/>
      <c r="AHD113" s="504"/>
      <c r="AHE113" s="504"/>
      <c r="AHF113" s="504"/>
      <c r="AHG113" s="504"/>
      <c r="AHH113" s="504"/>
    </row>
    <row r="114" spans="1:892" s="509" customFormat="1" ht="37" hidden="1">
      <c r="A114" s="564"/>
      <c r="B114" s="580"/>
      <c r="C114" s="584"/>
      <c r="D114" s="744"/>
      <c r="E114" s="744"/>
      <c r="F114" s="744"/>
      <c r="G114" s="744"/>
      <c r="H114" s="744"/>
      <c r="I114" s="744"/>
      <c r="J114" s="744"/>
      <c r="K114" s="744"/>
      <c r="L114" s="744"/>
      <c r="M114" s="74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508"/>
      <c r="IY114" s="508"/>
      <c r="IZ114" s="508"/>
      <c r="JA114" s="508"/>
      <c r="JB114" s="508"/>
      <c r="JC114" s="508"/>
      <c r="JD114" s="508"/>
      <c r="JE114" s="508"/>
      <c r="JF114" s="508"/>
      <c r="JG114" s="508"/>
      <c r="JH114" s="508"/>
      <c r="JI114" s="508"/>
      <c r="JJ114" s="508"/>
      <c r="JK114" s="508"/>
      <c r="JL114" s="508"/>
      <c r="JM114" s="508"/>
      <c r="JN114" s="508"/>
      <c r="JO114" s="508"/>
      <c r="JP114" s="508"/>
      <c r="JQ114" s="508"/>
      <c r="JR114" s="508"/>
      <c r="JS114" s="508"/>
      <c r="JT114" s="508"/>
      <c r="JU114" s="508"/>
      <c r="JV114" s="508"/>
      <c r="JW114" s="508"/>
      <c r="JX114" s="508"/>
      <c r="JY114" s="508"/>
      <c r="JZ114" s="508"/>
      <c r="KA114" s="508"/>
      <c r="KB114" s="508"/>
      <c r="KC114" s="508"/>
      <c r="KD114" s="508"/>
      <c r="KE114" s="508"/>
      <c r="KF114" s="508"/>
      <c r="KG114" s="508"/>
      <c r="KH114" s="508"/>
      <c r="KI114" s="508"/>
      <c r="KJ114" s="508"/>
      <c r="KK114" s="508"/>
      <c r="KL114" s="508"/>
      <c r="KM114" s="508"/>
      <c r="KN114" s="508"/>
      <c r="KO114" s="508"/>
      <c r="KP114" s="508"/>
      <c r="KQ114" s="508"/>
      <c r="KR114" s="508"/>
      <c r="KS114" s="508"/>
      <c r="KT114" s="508"/>
      <c r="KU114" s="508"/>
      <c r="KV114" s="508"/>
      <c r="KW114" s="508"/>
      <c r="KX114" s="508"/>
      <c r="KY114" s="508"/>
      <c r="KZ114" s="508"/>
      <c r="LA114" s="508"/>
      <c r="LB114" s="508"/>
      <c r="LC114" s="508"/>
      <c r="LD114" s="508"/>
      <c r="LE114" s="508"/>
      <c r="LF114" s="508"/>
      <c r="LG114" s="508"/>
      <c r="LH114" s="508"/>
      <c r="LI114" s="508"/>
      <c r="LJ114" s="508"/>
      <c r="LK114" s="508"/>
      <c r="LL114" s="508"/>
      <c r="LM114" s="508"/>
      <c r="LN114" s="508"/>
      <c r="LO114" s="508"/>
      <c r="LP114" s="508"/>
      <c r="LQ114" s="508"/>
      <c r="LR114" s="508"/>
      <c r="LS114" s="508"/>
      <c r="LT114" s="508"/>
      <c r="LU114" s="508"/>
      <c r="LV114" s="508"/>
      <c r="LW114" s="508"/>
      <c r="LX114" s="508"/>
      <c r="LY114" s="508"/>
      <c r="LZ114" s="508"/>
      <c r="MA114" s="508"/>
      <c r="MB114" s="508"/>
      <c r="MC114" s="508"/>
      <c r="MD114" s="508"/>
      <c r="ME114" s="508"/>
      <c r="MF114" s="508"/>
      <c r="MG114" s="508"/>
      <c r="MH114" s="508"/>
      <c r="MI114" s="508"/>
      <c r="MJ114" s="508"/>
      <c r="MK114" s="508"/>
      <c r="ML114" s="508"/>
      <c r="MM114" s="508"/>
      <c r="MN114" s="508"/>
      <c r="MO114" s="508"/>
      <c r="MP114" s="508"/>
      <c r="MQ114" s="508"/>
      <c r="MR114" s="508"/>
      <c r="MS114" s="508"/>
      <c r="MT114" s="508"/>
      <c r="MU114" s="508"/>
      <c r="MV114" s="508"/>
      <c r="MW114" s="508"/>
      <c r="MX114" s="508"/>
      <c r="MY114" s="508"/>
      <c r="MZ114" s="508"/>
      <c r="NA114" s="508"/>
      <c r="NB114" s="508"/>
      <c r="NC114" s="508"/>
      <c r="ND114" s="508"/>
      <c r="NE114" s="508"/>
      <c r="NF114" s="508"/>
      <c r="NG114" s="508"/>
      <c r="NH114" s="508"/>
      <c r="NI114" s="508"/>
      <c r="NJ114" s="508"/>
      <c r="NK114" s="508"/>
      <c r="NL114" s="508"/>
      <c r="NM114" s="508"/>
      <c r="NN114" s="508"/>
      <c r="NO114" s="508"/>
      <c r="NP114" s="508"/>
      <c r="NQ114" s="508"/>
      <c r="NR114" s="508"/>
      <c r="NS114" s="508"/>
      <c r="NT114" s="508"/>
      <c r="NU114" s="508"/>
      <c r="NV114" s="508"/>
      <c r="NW114" s="508"/>
      <c r="NX114" s="508"/>
      <c r="NY114" s="508"/>
      <c r="NZ114" s="508"/>
      <c r="OA114" s="508"/>
      <c r="OB114" s="508"/>
      <c r="OC114" s="508"/>
      <c r="OD114" s="508"/>
      <c r="OE114" s="508"/>
      <c r="OF114" s="508"/>
      <c r="OG114" s="508"/>
      <c r="OH114" s="508"/>
      <c r="OI114" s="508"/>
      <c r="OJ114" s="508"/>
      <c r="OK114" s="508"/>
      <c r="OL114" s="508"/>
      <c r="OM114" s="508"/>
      <c r="ON114" s="508"/>
      <c r="OO114" s="508"/>
      <c r="OP114" s="508"/>
      <c r="OQ114" s="508"/>
      <c r="OR114" s="508"/>
      <c r="OS114" s="508"/>
      <c r="OT114" s="508"/>
      <c r="OU114" s="508"/>
      <c r="OV114" s="508"/>
      <c r="OW114" s="508"/>
      <c r="OX114" s="508"/>
      <c r="OY114" s="508"/>
      <c r="OZ114" s="508"/>
      <c r="PA114" s="508"/>
      <c r="PB114" s="508"/>
      <c r="PC114" s="508"/>
      <c r="PD114" s="508"/>
      <c r="PE114" s="508"/>
      <c r="PF114" s="508"/>
      <c r="PG114" s="508"/>
      <c r="PH114" s="508"/>
      <c r="PI114" s="508"/>
      <c r="PJ114" s="508"/>
      <c r="PK114" s="508"/>
      <c r="PL114" s="508"/>
      <c r="PM114" s="508"/>
      <c r="PN114" s="508"/>
      <c r="PO114" s="508"/>
      <c r="PP114" s="508"/>
      <c r="PQ114" s="508"/>
      <c r="PR114" s="508"/>
      <c r="PS114" s="508"/>
      <c r="PT114" s="508"/>
      <c r="PU114" s="508"/>
      <c r="PV114" s="508"/>
      <c r="PW114" s="508"/>
      <c r="PX114" s="508"/>
      <c r="PY114" s="508"/>
      <c r="PZ114" s="508"/>
      <c r="QA114" s="508"/>
      <c r="QB114" s="508"/>
      <c r="QC114" s="508"/>
      <c r="QD114" s="508"/>
      <c r="QE114" s="508"/>
      <c r="QF114" s="508"/>
      <c r="QG114" s="508"/>
      <c r="QH114" s="508"/>
      <c r="QI114" s="508"/>
      <c r="QJ114" s="508"/>
      <c r="QK114" s="508"/>
      <c r="QL114" s="508"/>
      <c r="QM114" s="508"/>
      <c r="QN114" s="508"/>
      <c r="QO114" s="508"/>
      <c r="QP114" s="508"/>
      <c r="QQ114" s="508"/>
      <c r="QR114" s="508"/>
      <c r="QS114" s="508"/>
      <c r="QT114" s="508"/>
      <c r="QU114" s="508"/>
      <c r="QV114" s="508"/>
      <c r="QW114" s="508"/>
      <c r="QX114" s="508"/>
      <c r="QY114" s="508"/>
      <c r="QZ114" s="508"/>
      <c r="RA114" s="508"/>
      <c r="RB114" s="508"/>
      <c r="RC114" s="508"/>
      <c r="RD114" s="508"/>
      <c r="RE114" s="508"/>
      <c r="RF114" s="508"/>
      <c r="RG114" s="508"/>
      <c r="RH114" s="508"/>
      <c r="RI114" s="508"/>
      <c r="RJ114" s="508"/>
      <c r="RK114" s="508"/>
      <c r="RL114" s="508"/>
      <c r="RM114" s="508"/>
      <c r="RN114" s="508"/>
      <c r="RO114" s="508"/>
      <c r="RP114" s="508"/>
      <c r="RQ114" s="508"/>
      <c r="RR114" s="508"/>
      <c r="RS114" s="508"/>
      <c r="RT114" s="508"/>
      <c r="RU114" s="508"/>
      <c r="RV114" s="508"/>
      <c r="RW114" s="508"/>
      <c r="RX114" s="508"/>
      <c r="RY114" s="508"/>
      <c r="RZ114" s="508"/>
      <c r="SA114" s="508"/>
      <c r="SB114" s="508"/>
      <c r="SC114" s="508"/>
      <c r="SD114" s="508"/>
      <c r="SE114" s="508"/>
      <c r="SF114" s="508"/>
      <c r="SG114" s="508"/>
      <c r="SH114" s="508"/>
      <c r="SI114" s="508"/>
      <c r="SJ114" s="508"/>
      <c r="SK114" s="508"/>
      <c r="SL114" s="508"/>
      <c r="SM114" s="508"/>
      <c r="SN114" s="508"/>
      <c r="SO114" s="508"/>
      <c r="SP114" s="508"/>
      <c r="SQ114" s="508"/>
      <c r="SR114" s="508"/>
      <c r="SS114" s="508"/>
      <c r="ST114" s="508"/>
      <c r="SU114" s="508"/>
      <c r="SV114" s="508"/>
      <c r="SW114" s="508"/>
      <c r="SX114" s="508"/>
      <c r="SY114" s="508"/>
      <c r="SZ114" s="508"/>
      <c r="TA114" s="508"/>
      <c r="TB114" s="508"/>
      <c r="TC114" s="508"/>
      <c r="TD114" s="508"/>
      <c r="TE114" s="508"/>
      <c r="TF114" s="508"/>
      <c r="TG114" s="508"/>
      <c r="TH114" s="508"/>
      <c r="TI114" s="508"/>
      <c r="TJ114" s="508"/>
      <c r="TK114" s="508"/>
      <c r="TL114" s="508"/>
      <c r="TM114" s="508"/>
      <c r="TN114" s="508"/>
      <c r="TO114" s="508"/>
      <c r="TP114" s="508"/>
      <c r="TQ114" s="508"/>
      <c r="TR114" s="508"/>
      <c r="TS114" s="508"/>
      <c r="TT114" s="508"/>
      <c r="TU114" s="508"/>
      <c r="TV114" s="508"/>
      <c r="TW114" s="508"/>
      <c r="TX114" s="508"/>
      <c r="TY114" s="508"/>
      <c r="TZ114" s="508"/>
      <c r="UA114" s="508"/>
      <c r="UB114" s="508"/>
      <c r="UC114" s="508"/>
      <c r="UD114" s="508"/>
      <c r="UE114" s="508"/>
      <c r="UF114" s="508"/>
      <c r="UG114" s="508"/>
      <c r="UH114" s="508"/>
      <c r="UI114" s="508"/>
      <c r="UJ114" s="508"/>
      <c r="UK114" s="508"/>
      <c r="UL114" s="508"/>
      <c r="UM114" s="508"/>
      <c r="UN114" s="508"/>
      <c r="UO114" s="508"/>
      <c r="UP114" s="508"/>
      <c r="UQ114" s="508"/>
      <c r="UR114" s="508"/>
      <c r="US114" s="508"/>
      <c r="UT114" s="508"/>
      <c r="UU114" s="508"/>
      <c r="UV114" s="508"/>
      <c r="UW114" s="508"/>
      <c r="UX114" s="508"/>
      <c r="UY114" s="508"/>
      <c r="UZ114" s="508"/>
      <c r="VA114" s="508"/>
      <c r="VB114" s="508"/>
      <c r="VC114" s="508"/>
      <c r="VD114" s="508"/>
      <c r="VE114" s="508"/>
      <c r="VF114" s="508"/>
      <c r="VG114" s="508"/>
      <c r="VH114" s="508"/>
      <c r="VI114" s="508"/>
      <c r="VJ114" s="508"/>
      <c r="VK114" s="508"/>
      <c r="VL114" s="508"/>
      <c r="VM114" s="508"/>
      <c r="VN114" s="508"/>
      <c r="VO114" s="508"/>
      <c r="VP114" s="508"/>
      <c r="VQ114" s="508"/>
      <c r="VR114" s="508"/>
      <c r="VS114" s="508"/>
      <c r="VT114" s="508"/>
      <c r="VU114" s="508"/>
      <c r="VV114" s="508"/>
      <c r="VW114" s="508"/>
      <c r="VX114" s="508"/>
      <c r="VY114" s="508"/>
      <c r="VZ114" s="508"/>
      <c r="WA114" s="508"/>
      <c r="WB114" s="508"/>
      <c r="WC114" s="508"/>
      <c r="WD114" s="508"/>
      <c r="WE114" s="508"/>
      <c r="WF114" s="508"/>
      <c r="WG114" s="508"/>
      <c r="WH114" s="508"/>
      <c r="WI114" s="508"/>
      <c r="WJ114" s="508"/>
      <c r="WK114" s="508"/>
      <c r="WL114" s="508"/>
      <c r="WM114" s="508"/>
      <c r="WN114" s="508"/>
      <c r="WO114" s="508"/>
      <c r="WP114" s="508"/>
      <c r="WQ114" s="508"/>
      <c r="WR114" s="508"/>
      <c r="WS114" s="508"/>
      <c r="WT114" s="508"/>
      <c r="WU114" s="508"/>
      <c r="WV114" s="508"/>
      <c r="WW114" s="508"/>
      <c r="WX114" s="508"/>
      <c r="WY114" s="508"/>
      <c r="WZ114" s="508"/>
      <c r="XA114" s="508"/>
      <c r="XB114" s="508"/>
      <c r="XC114" s="508"/>
      <c r="XD114" s="508"/>
      <c r="XE114" s="508"/>
      <c r="XF114" s="508"/>
      <c r="XG114" s="508"/>
      <c r="XH114" s="508"/>
      <c r="XI114" s="508"/>
      <c r="XJ114" s="508"/>
      <c r="XK114" s="508"/>
      <c r="XL114" s="508"/>
      <c r="XM114" s="508"/>
      <c r="XN114" s="508"/>
      <c r="XO114" s="508"/>
      <c r="XP114" s="508"/>
      <c r="XQ114" s="508"/>
      <c r="XR114" s="508"/>
      <c r="XS114" s="508"/>
      <c r="XT114" s="508"/>
      <c r="XU114" s="508"/>
      <c r="XV114" s="508"/>
      <c r="XW114" s="508"/>
      <c r="XX114" s="508"/>
      <c r="XY114" s="508"/>
      <c r="XZ114" s="508"/>
      <c r="YA114" s="508"/>
      <c r="YB114" s="508"/>
      <c r="YC114" s="508"/>
      <c r="YD114" s="508"/>
      <c r="YE114" s="508"/>
      <c r="YF114" s="508"/>
      <c r="YG114" s="508"/>
      <c r="YH114" s="508"/>
      <c r="YI114" s="508"/>
      <c r="YJ114" s="508"/>
      <c r="YK114" s="508"/>
      <c r="YL114" s="508"/>
      <c r="YM114" s="508"/>
      <c r="YN114" s="508"/>
      <c r="YO114" s="508"/>
      <c r="YP114" s="508"/>
      <c r="YQ114" s="508"/>
      <c r="YR114" s="508"/>
      <c r="YS114" s="508"/>
      <c r="YT114" s="508"/>
      <c r="YU114" s="508"/>
      <c r="YV114" s="508"/>
      <c r="YW114" s="508"/>
      <c r="YX114" s="508"/>
      <c r="YY114" s="508"/>
      <c r="YZ114" s="508"/>
      <c r="ZA114" s="508"/>
      <c r="ZB114" s="508"/>
      <c r="ZC114" s="508"/>
      <c r="ZD114" s="508"/>
      <c r="ZE114" s="508"/>
      <c r="ZF114" s="508"/>
      <c r="ZG114" s="508"/>
      <c r="ZH114" s="508"/>
      <c r="ZI114" s="508"/>
      <c r="ZJ114" s="508"/>
      <c r="ZK114" s="508"/>
      <c r="ZL114" s="508"/>
      <c r="ZM114" s="508"/>
      <c r="ZN114" s="508"/>
      <c r="ZO114" s="508"/>
      <c r="ZP114" s="508"/>
      <c r="ZQ114" s="508"/>
      <c r="ZR114" s="508"/>
      <c r="ZS114" s="508"/>
      <c r="ZT114" s="508"/>
      <c r="ZU114" s="508"/>
      <c r="ZV114" s="508"/>
      <c r="ZW114" s="508"/>
      <c r="ZX114" s="508"/>
      <c r="ZY114" s="508"/>
      <c r="ZZ114" s="508"/>
      <c r="AAA114" s="508"/>
      <c r="AAB114" s="508"/>
      <c r="AAC114" s="508"/>
      <c r="AAD114" s="508"/>
      <c r="AAE114" s="508"/>
      <c r="AAF114" s="508"/>
      <c r="AAG114" s="508"/>
      <c r="AAH114" s="508"/>
      <c r="AAI114" s="508"/>
      <c r="AAJ114" s="508"/>
      <c r="AAK114" s="508"/>
      <c r="AAL114" s="508"/>
      <c r="AAM114" s="508"/>
      <c r="AAN114" s="508"/>
      <c r="AAO114" s="508"/>
      <c r="AAP114" s="508"/>
      <c r="AAQ114" s="508"/>
      <c r="AAR114" s="508"/>
      <c r="AAS114" s="508"/>
      <c r="AAT114" s="508"/>
      <c r="AAU114" s="508"/>
      <c r="AAV114" s="508"/>
      <c r="AAW114" s="508"/>
      <c r="AAX114" s="508"/>
      <c r="AAY114" s="508"/>
      <c r="AAZ114" s="508"/>
      <c r="ABA114" s="508"/>
      <c r="ABB114" s="508"/>
      <c r="ABC114" s="508"/>
      <c r="ABD114" s="508"/>
      <c r="ABE114" s="508"/>
      <c r="ABF114" s="508"/>
      <c r="ABG114" s="508"/>
      <c r="ABH114" s="508"/>
      <c r="ABI114" s="508"/>
      <c r="ABJ114" s="508"/>
      <c r="ABK114" s="508"/>
      <c r="ABL114" s="508"/>
      <c r="ABM114" s="508"/>
      <c r="ABN114" s="508"/>
      <c r="ABO114" s="508"/>
      <c r="ABP114" s="508"/>
      <c r="ABQ114" s="508"/>
      <c r="ABR114" s="508"/>
      <c r="ABS114" s="508"/>
      <c r="ABT114" s="508"/>
      <c r="ABU114" s="508"/>
      <c r="ABV114" s="508"/>
      <c r="ABW114" s="508"/>
      <c r="ABX114" s="508"/>
      <c r="ABY114" s="508"/>
      <c r="ABZ114" s="508"/>
      <c r="ACA114" s="508"/>
      <c r="ACB114" s="508"/>
      <c r="ACC114" s="508"/>
      <c r="ACD114" s="508"/>
      <c r="ACE114" s="508"/>
      <c r="ACF114" s="508"/>
      <c r="ACG114" s="508"/>
      <c r="ACH114" s="508"/>
      <c r="ACI114" s="508"/>
      <c r="ACJ114" s="508"/>
      <c r="ACK114" s="508"/>
      <c r="ACL114" s="508"/>
      <c r="ACM114" s="508"/>
      <c r="ACN114" s="508"/>
      <c r="ACO114" s="508"/>
      <c r="ACP114" s="508"/>
      <c r="ACQ114" s="508"/>
      <c r="ACR114" s="508"/>
      <c r="ACS114" s="508"/>
      <c r="ACT114" s="508"/>
      <c r="ACU114" s="508"/>
      <c r="ACV114" s="508"/>
      <c r="ACW114" s="508"/>
      <c r="ACX114" s="508"/>
      <c r="ACY114" s="508"/>
      <c r="ACZ114" s="508"/>
      <c r="ADA114" s="508"/>
      <c r="ADB114" s="508"/>
      <c r="ADC114" s="508"/>
      <c r="ADD114" s="508"/>
      <c r="ADE114" s="508"/>
      <c r="ADF114" s="508"/>
      <c r="ADG114" s="508"/>
      <c r="ADH114" s="508"/>
      <c r="ADI114" s="508"/>
      <c r="ADJ114" s="508"/>
      <c r="ADK114" s="508"/>
      <c r="ADL114" s="508"/>
      <c r="ADM114" s="508"/>
      <c r="ADN114" s="508"/>
      <c r="ADO114" s="508"/>
      <c r="ADP114" s="508"/>
      <c r="ADQ114" s="508"/>
      <c r="ADR114" s="508"/>
      <c r="ADS114" s="508"/>
      <c r="ADT114" s="508"/>
      <c r="ADU114" s="508"/>
      <c r="ADV114" s="508"/>
      <c r="ADW114" s="508"/>
      <c r="ADX114" s="508"/>
      <c r="ADY114" s="508"/>
      <c r="ADZ114" s="508"/>
      <c r="AEA114" s="508"/>
      <c r="AEB114" s="508"/>
      <c r="AEC114" s="508"/>
      <c r="AED114" s="508"/>
      <c r="AEE114" s="508"/>
      <c r="AEF114" s="508"/>
      <c r="AEG114" s="508"/>
      <c r="AEH114" s="508"/>
      <c r="AEI114" s="508"/>
      <c r="AEJ114" s="508"/>
      <c r="AEK114" s="508"/>
      <c r="AEL114" s="508"/>
      <c r="AEM114" s="508"/>
      <c r="AEN114" s="508"/>
      <c r="AEO114" s="508"/>
      <c r="AEP114" s="508"/>
      <c r="AEQ114" s="508"/>
      <c r="AER114" s="508"/>
      <c r="AES114" s="508"/>
      <c r="AET114" s="508"/>
      <c r="AEU114" s="508"/>
      <c r="AEV114" s="508"/>
      <c r="AEW114" s="508"/>
      <c r="AEX114" s="508"/>
      <c r="AEY114" s="508"/>
      <c r="AEZ114" s="508"/>
      <c r="AFA114" s="508"/>
      <c r="AFB114" s="508"/>
      <c r="AFC114" s="508"/>
      <c r="AFD114" s="508"/>
      <c r="AFE114" s="508"/>
      <c r="AFF114" s="508"/>
      <c r="AFG114" s="508"/>
      <c r="AFH114" s="508"/>
      <c r="AFI114" s="508"/>
      <c r="AFJ114" s="508"/>
      <c r="AFK114" s="508"/>
      <c r="AFL114" s="508"/>
      <c r="AFM114" s="508"/>
      <c r="AFN114" s="508"/>
      <c r="AFO114" s="508"/>
      <c r="AFP114" s="508"/>
      <c r="AFQ114" s="508"/>
      <c r="AFR114" s="508"/>
      <c r="AFS114" s="508"/>
      <c r="AFT114" s="508"/>
      <c r="AFU114" s="508"/>
      <c r="AFV114" s="508"/>
      <c r="AFW114" s="508"/>
      <c r="AFX114" s="508"/>
      <c r="AFY114" s="508"/>
      <c r="AFZ114" s="508"/>
      <c r="AGA114" s="508"/>
      <c r="AGB114" s="508"/>
      <c r="AGC114" s="508"/>
      <c r="AGD114" s="508"/>
      <c r="AGE114" s="508"/>
      <c r="AGF114" s="508"/>
      <c r="AGG114" s="508"/>
      <c r="AGH114" s="508"/>
      <c r="AGI114" s="508"/>
      <c r="AGJ114" s="508"/>
      <c r="AGK114" s="508"/>
      <c r="AGL114" s="508"/>
      <c r="AGM114" s="508"/>
      <c r="AGN114" s="508"/>
      <c r="AGO114" s="508"/>
      <c r="AGP114" s="508"/>
      <c r="AGQ114" s="508"/>
      <c r="AGR114" s="508"/>
      <c r="AGS114" s="508"/>
      <c r="AGT114" s="508"/>
      <c r="AGU114" s="508"/>
      <c r="AGV114" s="508"/>
      <c r="AGW114" s="508"/>
      <c r="AGX114" s="508"/>
      <c r="AGY114" s="508"/>
      <c r="AGZ114" s="508"/>
      <c r="AHA114" s="508"/>
      <c r="AHB114" s="508"/>
      <c r="AHC114" s="508"/>
      <c r="AHD114" s="508"/>
      <c r="AHE114" s="508"/>
      <c r="AHF114" s="508"/>
      <c r="AHG114" s="508"/>
      <c r="AHH114" s="508"/>
    </row>
    <row r="115" spans="1:892" s="513" customFormat="1" ht="37" hidden="1">
      <c r="A115" s="567"/>
      <c r="B115" s="580"/>
      <c r="C115" s="585"/>
      <c r="D115" s="745"/>
      <c r="E115" s="745"/>
      <c r="F115" s="745"/>
      <c r="G115" s="745"/>
      <c r="H115" s="745"/>
      <c r="I115" s="745"/>
      <c r="J115" s="745"/>
      <c r="K115" s="745"/>
      <c r="L115" s="745"/>
      <c r="M115" s="74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512"/>
      <c r="IY115" s="512"/>
      <c r="IZ115" s="512"/>
      <c r="JA115" s="512"/>
      <c r="JB115" s="512"/>
      <c r="JC115" s="512"/>
      <c r="JD115" s="512"/>
      <c r="JE115" s="512"/>
      <c r="JF115" s="512"/>
      <c r="JG115" s="512"/>
      <c r="JH115" s="512"/>
      <c r="JI115" s="512"/>
      <c r="JJ115" s="512"/>
      <c r="JK115" s="512"/>
      <c r="JL115" s="512"/>
      <c r="JM115" s="512"/>
      <c r="JN115" s="512"/>
      <c r="JO115" s="512"/>
      <c r="JP115" s="512"/>
      <c r="JQ115" s="512"/>
      <c r="JR115" s="512"/>
      <c r="JS115" s="512"/>
      <c r="JT115" s="512"/>
      <c r="JU115" s="512"/>
      <c r="JV115" s="512"/>
      <c r="JW115" s="512"/>
      <c r="JX115" s="512"/>
      <c r="JY115" s="512"/>
      <c r="JZ115" s="512"/>
      <c r="KA115" s="512"/>
      <c r="KB115" s="512"/>
      <c r="KC115" s="512"/>
      <c r="KD115" s="512"/>
      <c r="KE115" s="512"/>
      <c r="KF115" s="512"/>
      <c r="KG115" s="512"/>
      <c r="KH115" s="512"/>
      <c r="KI115" s="512"/>
      <c r="KJ115" s="512"/>
      <c r="KK115" s="512"/>
      <c r="KL115" s="512"/>
      <c r="KM115" s="512"/>
      <c r="KN115" s="512"/>
      <c r="KO115" s="512"/>
      <c r="KP115" s="512"/>
      <c r="KQ115" s="512"/>
      <c r="KR115" s="512"/>
      <c r="KS115" s="512"/>
      <c r="KT115" s="512"/>
      <c r="KU115" s="512"/>
      <c r="KV115" s="512"/>
      <c r="KW115" s="512"/>
      <c r="KX115" s="512"/>
      <c r="KY115" s="512"/>
      <c r="KZ115" s="512"/>
      <c r="LA115" s="512"/>
      <c r="LB115" s="512"/>
      <c r="LC115" s="512"/>
      <c r="LD115" s="512"/>
      <c r="LE115" s="512"/>
      <c r="LF115" s="512"/>
      <c r="LG115" s="512"/>
      <c r="LH115" s="512"/>
      <c r="LI115" s="512"/>
      <c r="LJ115" s="512"/>
      <c r="LK115" s="512"/>
      <c r="LL115" s="512"/>
      <c r="LM115" s="512"/>
      <c r="LN115" s="512"/>
      <c r="LO115" s="512"/>
      <c r="LP115" s="512"/>
      <c r="LQ115" s="512"/>
      <c r="LR115" s="512"/>
      <c r="LS115" s="512"/>
      <c r="LT115" s="512"/>
      <c r="LU115" s="512"/>
      <c r="LV115" s="512"/>
      <c r="LW115" s="512"/>
      <c r="LX115" s="512"/>
      <c r="LY115" s="512"/>
      <c r="LZ115" s="512"/>
      <c r="MA115" s="512"/>
      <c r="MB115" s="512"/>
      <c r="MC115" s="512"/>
      <c r="MD115" s="512"/>
      <c r="ME115" s="512"/>
      <c r="MF115" s="512"/>
      <c r="MG115" s="512"/>
      <c r="MH115" s="512"/>
      <c r="MI115" s="512"/>
      <c r="MJ115" s="512"/>
      <c r="MK115" s="512"/>
      <c r="ML115" s="512"/>
      <c r="MM115" s="512"/>
      <c r="MN115" s="512"/>
      <c r="MO115" s="512"/>
      <c r="MP115" s="512"/>
      <c r="MQ115" s="512"/>
      <c r="MR115" s="512"/>
      <c r="MS115" s="512"/>
      <c r="MT115" s="512"/>
      <c r="MU115" s="512"/>
      <c r="MV115" s="512"/>
      <c r="MW115" s="512"/>
      <c r="MX115" s="512"/>
      <c r="MY115" s="512"/>
      <c r="MZ115" s="512"/>
      <c r="NA115" s="512"/>
      <c r="NB115" s="512"/>
      <c r="NC115" s="512"/>
      <c r="ND115" s="512"/>
      <c r="NE115" s="512"/>
      <c r="NF115" s="512"/>
      <c r="NG115" s="512"/>
      <c r="NH115" s="512"/>
      <c r="NI115" s="512"/>
      <c r="NJ115" s="512"/>
      <c r="NK115" s="512"/>
      <c r="NL115" s="512"/>
      <c r="NM115" s="512"/>
      <c r="NN115" s="512"/>
      <c r="NO115" s="512"/>
      <c r="NP115" s="512"/>
      <c r="NQ115" s="512"/>
      <c r="NR115" s="512"/>
      <c r="NS115" s="512"/>
      <c r="NT115" s="512"/>
      <c r="NU115" s="512"/>
      <c r="NV115" s="512"/>
      <c r="NW115" s="512"/>
      <c r="NX115" s="512"/>
      <c r="NY115" s="512"/>
      <c r="NZ115" s="512"/>
      <c r="OA115" s="512"/>
      <c r="OB115" s="512"/>
      <c r="OC115" s="512"/>
      <c r="OD115" s="512"/>
      <c r="OE115" s="512"/>
      <c r="OF115" s="512"/>
      <c r="OG115" s="512"/>
      <c r="OH115" s="512"/>
      <c r="OI115" s="512"/>
      <c r="OJ115" s="512"/>
      <c r="OK115" s="512"/>
      <c r="OL115" s="512"/>
      <c r="OM115" s="512"/>
      <c r="ON115" s="512"/>
      <c r="OO115" s="512"/>
      <c r="OP115" s="512"/>
      <c r="OQ115" s="512"/>
      <c r="OR115" s="512"/>
      <c r="OS115" s="512"/>
      <c r="OT115" s="512"/>
      <c r="OU115" s="512"/>
      <c r="OV115" s="512"/>
      <c r="OW115" s="512"/>
      <c r="OX115" s="512"/>
      <c r="OY115" s="512"/>
      <c r="OZ115" s="512"/>
      <c r="PA115" s="512"/>
      <c r="PB115" s="512"/>
      <c r="PC115" s="512"/>
      <c r="PD115" s="512"/>
      <c r="PE115" s="512"/>
      <c r="PF115" s="512"/>
      <c r="PG115" s="512"/>
      <c r="PH115" s="512"/>
      <c r="PI115" s="512"/>
      <c r="PJ115" s="512"/>
      <c r="PK115" s="512"/>
      <c r="PL115" s="512"/>
      <c r="PM115" s="512"/>
      <c r="PN115" s="512"/>
      <c r="PO115" s="512"/>
      <c r="PP115" s="512"/>
      <c r="PQ115" s="512"/>
      <c r="PR115" s="512"/>
      <c r="PS115" s="512"/>
      <c r="PT115" s="512"/>
      <c r="PU115" s="512"/>
      <c r="PV115" s="512"/>
      <c r="PW115" s="512"/>
      <c r="PX115" s="512"/>
      <c r="PY115" s="512"/>
      <c r="PZ115" s="512"/>
      <c r="QA115" s="512"/>
      <c r="QB115" s="512"/>
      <c r="QC115" s="512"/>
      <c r="QD115" s="512"/>
      <c r="QE115" s="512"/>
      <c r="QF115" s="512"/>
      <c r="QG115" s="512"/>
      <c r="QH115" s="512"/>
      <c r="QI115" s="512"/>
      <c r="QJ115" s="512"/>
      <c r="QK115" s="512"/>
      <c r="QL115" s="512"/>
      <c r="QM115" s="512"/>
      <c r="QN115" s="512"/>
      <c r="QO115" s="512"/>
      <c r="QP115" s="512"/>
      <c r="QQ115" s="512"/>
      <c r="QR115" s="512"/>
      <c r="QS115" s="512"/>
      <c r="QT115" s="512"/>
      <c r="QU115" s="512"/>
      <c r="QV115" s="512"/>
      <c r="QW115" s="512"/>
      <c r="QX115" s="512"/>
      <c r="QY115" s="512"/>
      <c r="QZ115" s="512"/>
      <c r="RA115" s="512"/>
      <c r="RB115" s="512"/>
      <c r="RC115" s="512"/>
      <c r="RD115" s="512"/>
      <c r="RE115" s="512"/>
      <c r="RF115" s="512"/>
      <c r="RG115" s="512"/>
      <c r="RH115" s="512"/>
      <c r="RI115" s="512"/>
      <c r="RJ115" s="512"/>
      <c r="RK115" s="512"/>
      <c r="RL115" s="512"/>
      <c r="RM115" s="512"/>
      <c r="RN115" s="512"/>
      <c r="RO115" s="512"/>
      <c r="RP115" s="512"/>
      <c r="RQ115" s="512"/>
      <c r="RR115" s="512"/>
      <c r="RS115" s="512"/>
      <c r="RT115" s="512"/>
      <c r="RU115" s="512"/>
      <c r="RV115" s="512"/>
      <c r="RW115" s="512"/>
      <c r="RX115" s="512"/>
      <c r="RY115" s="512"/>
      <c r="RZ115" s="512"/>
      <c r="SA115" s="512"/>
      <c r="SB115" s="512"/>
      <c r="SC115" s="512"/>
      <c r="SD115" s="512"/>
      <c r="SE115" s="512"/>
      <c r="SF115" s="512"/>
      <c r="SG115" s="512"/>
      <c r="SH115" s="512"/>
      <c r="SI115" s="512"/>
      <c r="SJ115" s="512"/>
      <c r="SK115" s="512"/>
      <c r="SL115" s="512"/>
      <c r="SM115" s="512"/>
      <c r="SN115" s="512"/>
      <c r="SO115" s="512"/>
      <c r="SP115" s="512"/>
      <c r="SQ115" s="512"/>
      <c r="SR115" s="512"/>
      <c r="SS115" s="512"/>
      <c r="ST115" s="512"/>
      <c r="SU115" s="512"/>
      <c r="SV115" s="512"/>
      <c r="SW115" s="512"/>
      <c r="SX115" s="512"/>
      <c r="SY115" s="512"/>
      <c r="SZ115" s="512"/>
      <c r="TA115" s="512"/>
      <c r="TB115" s="512"/>
      <c r="TC115" s="512"/>
      <c r="TD115" s="512"/>
      <c r="TE115" s="512"/>
      <c r="TF115" s="512"/>
      <c r="TG115" s="512"/>
      <c r="TH115" s="512"/>
      <c r="TI115" s="512"/>
      <c r="TJ115" s="512"/>
      <c r="TK115" s="512"/>
      <c r="TL115" s="512"/>
      <c r="TM115" s="512"/>
      <c r="TN115" s="512"/>
      <c r="TO115" s="512"/>
      <c r="TP115" s="512"/>
      <c r="TQ115" s="512"/>
      <c r="TR115" s="512"/>
      <c r="TS115" s="512"/>
      <c r="TT115" s="512"/>
      <c r="TU115" s="512"/>
      <c r="TV115" s="512"/>
      <c r="TW115" s="512"/>
      <c r="TX115" s="512"/>
      <c r="TY115" s="512"/>
      <c r="TZ115" s="512"/>
      <c r="UA115" s="512"/>
      <c r="UB115" s="512"/>
      <c r="UC115" s="512"/>
      <c r="UD115" s="512"/>
      <c r="UE115" s="512"/>
      <c r="UF115" s="512"/>
      <c r="UG115" s="512"/>
      <c r="UH115" s="512"/>
      <c r="UI115" s="512"/>
      <c r="UJ115" s="512"/>
      <c r="UK115" s="512"/>
      <c r="UL115" s="512"/>
      <c r="UM115" s="512"/>
      <c r="UN115" s="512"/>
      <c r="UO115" s="512"/>
      <c r="UP115" s="512"/>
      <c r="UQ115" s="512"/>
      <c r="UR115" s="512"/>
      <c r="US115" s="512"/>
      <c r="UT115" s="512"/>
      <c r="UU115" s="512"/>
      <c r="UV115" s="512"/>
      <c r="UW115" s="512"/>
      <c r="UX115" s="512"/>
      <c r="UY115" s="512"/>
      <c r="UZ115" s="512"/>
      <c r="VA115" s="512"/>
      <c r="VB115" s="512"/>
      <c r="VC115" s="512"/>
      <c r="VD115" s="512"/>
      <c r="VE115" s="512"/>
      <c r="VF115" s="512"/>
      <c r="VG115" s="512"/>
      <c r="VH115" s="512"/>
      <c r="VI115" s="512"/>
      <c r="VJ115" s="512"/>
      <c r="VK115" s="512"/>
      <c r="VL115" s="512"/>
      <c r="VM115" s="512"/>
      <c r="VN115" s="512"/>
      <c r="VO115" s="512"/>
      <c r="VP115" s="512"/>
      <c r="VQ115" s="512"/>
      <c r="VR115" s="512"/>
      <c r="VS115" s="512"/>
      <c r="VT115" s="512"/>
      <c r="VU115" s="512"/>
      <c r="VV115" s="512"/>
      <c r="VW115" s="512"/>
      <c r="VX115" s="512"/>
      <c r="VY115" s="512"/>
      <c r="VZ115" s="512"/>
      <c r="WA115" s="512"/>
      <c r="WB115" s="512"/>
      <c r="WC115" s="512"/>
      <c r="WD115" s="512"/>
      <c r="WE115" s="512"/>
      <c r="WF115" s="512"/>
      <c r="WG115" s="512"/>
      <c r="WH115" s="512"/>
      <c r="WI115" s="512"/>
      <c r="WJ115" s="512"/>
      <c r="WK115" s="512"/>
      <c r="WL115" s="512"/>
      <c r="WM115" s="512"/>
      <c r="WN115" s="512"/>
      <c r="WO115" s="512"/>
      <c r="WP115" s="512"/>
      <c r="WQ115" s="512"/>
      <c r="WR115" s="512"/>
      <c r="WS115" s="512"/>
      <c r="WT115" s="512"/>
      <c r="WU115" s="512"/>
      <c r="WV115" s="512"/>
      <c r="WW115" s="512"/>
      <c r="WX115" s="512"/>
      <c r="WY115" s="512"/>
      <c r="WZ115" s="512"/>
      <c r="XA115" s="512"/>
      <c r="XB115" s="512"/>
      <c r="XC115" s="512"/>
      <c r="XD115" s="512"/>
      <c r="XE115" s="512"/>
      <c r="XF115" s="512"/>
      <c r="XG115" s="512"/>
      <c r="XH115" s="512"/>
      <c r="XI115" s="512"/>
      <c r="XJ115" s="512"/>
      <c r="XK115" s="512"/>
      <c r="XL115" s="512"/>
      <c r="XM115" s="512"/>
      <c r="XN115" s="512"/>
      <c r="XO115" s="512"/>
      <c r="XP115" s="512"/>
      <c r="XQ115" s="512"/>
      <c r="XR115" s="512"/>
      <c r="XS115" s="512"/>
      <c r="XT115" s="512"/>
      <c r="XU115" s="512"/>
      <c r="XV115" s="512"/>
      <c r="XW115" s="512"/>
      <c r="XX115" s="512"/>
      <c r="XY115" s="512"/>
      <c r="XZ115" s="512"/>
      <c r="YA115" s="512"/>
      <c r="YB115" s="512"/>
      <c r="YC115" s="512"/>
      <c r="YD115" s="512"/>
      <c r="YE115" s="512"/>
      <c r="YF115" s="512"/>
      <c r="YG115" s="512"/>
      <c r="YH115" s="512"/>
      <c r="YI115" s="512"/>
      <c r="YJ115" s="512"/>
      <c r="YK115" s="512"/>
      <c r="YL115" s="512"/>
      <c r="YM115" s="512"/>
      <c r="YN115" s="512"/>
      <c r="YO115" s="512"/>
      <c r="YP115" s="512"/>
      <c r="YQ115" s="512"/>
      <c r="YR115" s="512"/>
      <c r="YS115" s="512"/>
      <c r="YT115" s="512"/>
      <c r="YU115" s="512"/>
      <c r="YV115" s="512"/>
      <c r="YW115" s="512"/>
      <c r="YX115" s="512"/>
      <c r="YY115" s="512"/>
      <c r="YZ115" s="512"/>
      <c r="ZA115" s="512"/>
      <c r="ZB115" s="512"/>
      <c r="ZC115" s="512"/>
      <c r="ZD115" s="512"/>
      <c r="ZE115" s="512"/>
      <c r="ZF115" s="512"/>
      <c r="ZG115" s="512"/>
      <c r="ZH115" s="512"/>
      <c r="ZI115" s="512"/>
      <c r="ZJ115" s="512"/>
      <c r="ZK115" s="512"/>
      <c r="ZL115" s="512"/>
      <c r="ZM115" s="512"/>
      <c r="ZN115" s="512"/>
      <c r="ZO115" s="512"/>
      <c r="ZP115" s="512"/>
      <c r="ZQ115" s="512"/>
      <c r="ZR115" s="512"/>
      <c r="ZS115" s="512"/>
      <c r="ZT115" s="512"/>
      <c r="ZU115" s="512"/>
      <c r="ZV115" s="512"/>
      <c r="ZW115" s="512"/>
      <c r="ZX115" s="512"/>
      <c r="ZY115" s="512"/>
      <c r="ZZ115" s="512"/>
      <c r="AAA115" s="512"/>
      <c r="AAB115" s="512"/>
      <c r="AAC115" s="512"/>
      <c r="AAD115" s="512"/>
      <c r="AAE115" s="512"/>
      <c r="AAF115" s="512"/>
      <c r="AAG115" s="512"/>
      <c r="AAH115" s="512"/>
      <c r="AAI115" s="512"/>
      <c r="AAJ115" s="512"/>
      <c r="AAK115" s="512"/>
      <c r="AAL115" s="512"/>
      <c r="AAM115" s="512"/>
      <c r="AAN115" s="512"/>
      <c r="AAO115" s="512"/>
      <c r="AAP115" s="512"/>
      <c r="AAQ115" s="512"/>
      <c r="AAR115" s="512"/>
      <c r="AAS115" s="512"/>
      <c r="AAT115" s="512"/>
      <c r="AAU115" s="512"/>
      <c r="AAV115" s="512"/>
      <c r="AAW115" s="512"/>
      <c r="AAX115" s="512"/>
      <c r="AAY115" s="512"/>
      <c r="AAZ115" s="512"/>
      <c r="ABA115" s="512"/>
      <c r="ABB115" s="512"/>
      <c r="ABC115" s="512"/>
      <c r="ABD115" s="512"/>
      <c r="ABE115" s="512"/>
      <c r="ABF115" s="512"/>
      <c r="ABG115" s="512"/>
      <c r="ABH115" s="512"/>
      <c r="ABI115" s="512"/>
      <c r="ABJ115" s="512"/>
      <c r="ABK115" s="512"/>
      <c r="ABL115" s="512"/>
      <c r="ABM115" s="512"/>
      <c r="ABN115" s="512"/>
      <c r="ABO115" s="512"/>
      <c r="ABP115" s="512"/>
      <c r="ABQ115" s="512"/>
      <c r="ABR115" s="512"/>
      <c r="ABS115" s="512"/>
      <c r="ABT115" s="512"/>
      <c r="ABU115" s="512"/>
      <c r="ABV115" s="512"/>
      <c r="ABW115" s="512"/>
      <c r="ABX115" s="512"/>
      <c r="ABY115" s="512"/>
      <c r="ABZ115" s="512"/>
      <c r="ACA115" s="512"/>
      <c r="ACB115" s="512"/>
      <c r="ACC115" s="512"/>
      <c r="ACD115" s="512"/>
      <c r="ACE115" s="512"/>
      <c r="ACF115" s="512"/>
      <c r="ACG115" s="512"/>
      <c r="ACH115" s="512"/>
      <c r="ACI115" s="512"/>
      <c r="ACJ115" s="512"/>
      <c r="ACK115" s="512"/>
      <c r="ACL115" s="512"/>
      <c r="ACM115" s="512"/>
      <c r="ACN115" s="512"/>
      <c r="ACO115" s="512"/>
      <c r="ACP115" s="512"/>
      <c r="ACQ115" s="512"/>
      <c r="ACR115" s="512"/>
      <c r="ACS115" s="512"/>
      <c r="ACT115" s="512"/>
      <c r="ACU115" s="512"/>
      <c r="ACV115" s="512"/>
      <c r="ACW115" s="512"/>
      <c r="ACX115" s="512"/>
      <c r="ACY115" s="512"/>
      <c r="ACZ115" s="512"/>
      <c r="ADA115" s="512"/>
      <c r="ADB115" s="512"/>
      <c r="ADC115" s="512"/>
      <c r="ADD115" s="512"/>
      <c r="ADE115" s="512"/>
      <c r="ADF115" s="512"/>
      <c r="ADG115" s="512"/>
      <c r="ADH115" s="512"/>
      <c r="ADI115" s="512"/>
      <c r="ADJ115" s="512"/>
      <c r="ADK115" s="512"/>
      <c r="ADL115" s="512"/>
      <c r="ADM115" s="512"/>
      <c r="ADN115" s="512"/>
      <c r="ADO115" s="512"/>
      <c r="ADP115" s="512"/>
      <c r="ADQ115" s="512"/>
      <c r="ADR115" s="512"/>
      <c r="ADS115" s="512"/>
      <c r="ADT115" s="512"/>
      <c r="ADU115" s="512"/>
      <c r="ADV115" s="512"/>
      <c r="ADW115" s="512"/>
      <c r="ADX115" s="512"/>
      <c r="ADY115" s="512"/>
      <c r="ADZ115" s="512"/>
      <c r="AEA115" s="512"/>
      <c r="AEB115" s="512"/>
      <c r="AEC115" s="512"/>
      <c r="AED115" s="512"/>
      <c r="AEE115" s="512"/>
      <c r="AEF115" s="512"/>
      <c r="AEG115" s="512"/>
      <c r="AEH115" s="512"/>
      <c r="AEI115" s="512"/>
      <c r="AEJ115" s="512"/>
      <c r="AEK115" s="512"/>
      <c r="AEL115" s="512"/>
      <c r="AEM115" s="512"/>
      <c r="AEN115" s="512"/>
      <c r="AEO115" s="512"/>
      <c r="AEP115" s="512"/>
      <c r="AEQ115" s="512"/>
      <c r="AER115" s="512"/>
      <c r="AES115" s="512"/>
      <c r="AET115" s="512"/>
      <c r="AEU115" s="512"/>
      <c r="AEV115" s="512"/>
      <c r="AEW115" s="512"/>
      <c r="AEX115" s="512"/>
      <c r="AEY115" s="512"/>
      <c r="AEZ115" s="512"/>
      <c r="AFA115" s="512"/>
      <c r="AFB115" s="512"/>
      <c r="AFC115" s="512"/>
      <c r="AFD115" s="512"/>
      <c r="AFE115" s="512"/>
      <c r="AFF115" s="512"/>
      <c r="AFG115" s="512"/>
      <c r="AFH115" s="512"/>
      <c r="AFI115" s="512"/>
      <c r="AFJ115" s="512"/>
      <c r="AFK115" s="512"/>
      <c r="AFL115" s="512"/>
      <c r="AFM115" s="512"/>
      <c r="AFN115" s="512"/>
      <c r="AFO115" s="512"/>
      <c r="AFP115" s="512"/>
      <c r="AFQ115" s="512"/>
      <c r="AFR115" s="512"/>
      <c r="AFS115" s="512"/>
      <c r="AFT115" s="512"/>
      <c r="AFU115" s="512"/>
      <c r="AFV115" s="512"/>
      <c r="AFW115" s="512"/>
      <c r="AFX115" s="512"/>
      <c r="AFY115" s="512"/>
      <c r="AFZ115" s="512"/>
      <c r="AGA115" s="512"/>
      <c r="AGB115" s="512"/>
      <c r="AGC115" s="512"/>
      <c r="AGD115" s="512"/>
      <c r="AGE115" s="512"/>
      <c r="AGF115" s="512"/>
      <c r="AGG115" s="512"/>
      <c r="AGH115" s="512"/>
      <c r="AGI115" s="512"/>
      <c r="AGJ115" s="512"/>
      <c r="AGK115" s="512"/>
      <c r="AGL115" s="512"/>
      <c r="AGM115" s="512"/>
      <c r="AGN115" s="512"/>
      <c r="AGO115" s="512"/>
      <c r="AGP115" s="512"/>
      <c r="AGQ115" s="512"/>
      <c r="AGR115" s="512"/>
      <c r="AGS115" s="512"/>
      <c r="AGT115" s="512"/>
      <c r="AGU115" s="512"/>
      <c r="AGV115" s="512"/>
      <c r="AGW115" s="512"/>
      <c r="AGX115" s="512"/>
      <c r="AGY115" s="512"/>
      <c r="AGZ115" s="512"/>
      <c r="AHA115" s="512"/>
      <c r="AHB115" s="512"/>
      <c r="AHC115" s="512"/>
      <c r="AHD115" s="512"/>
      <c r="AHE115" s="512"/>
      <c r="AHF115" s="512"/>
      <c r="AHG115" s="512"/>
      <c r="AHH115" s="512"/>
    </row>
    <row r="116" spans="1:892" s="489" customFormat="1" ht="37" hidden="1">
      <c r="A116" s="570"/>
      <c r="B116" s="580"/>
      <c r="C116" s="586"/>
      <c r="D116" s="746"/>
      <c r="E116" s="746"/>
      <c r="F116" s="746"/>
      <c r="G116" s="746"/>
      <c r="H116" s="746"/>
      <c r="I116" s="746"/>
      <c r="J116" s="746"/>
      <c r="K116" s="746"/>
      <c r="L116" s="746"/>
      <c r="M116" s="74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c r="EX116" s="66"/>
      <c r="EY116" s="66"/>
      <c r="EZ116" s="66"/>
      <c r="FA116" s="66"/>
      <c r="FB116" s="66"/>
      <c r="FC116" s="66"/>
      <c r="FD116" s="66"/>
      <c r="FE116" s="66"/>
      <c r="FF116" s="66"/>
      <c r="FG116" s="66"/>
      <c r="FH116" s="66"/>
      <c r="FI116" s="66"/>
      <c r="FJ116" s="66"/>
      <c r="FK116" s="66"/>
      <c r="FL116" s="66"/>
      <c r="FM116" s="66"/>
      <c r="FN116" s="66"/>
      <c r="FO116" s="66"/>
      <c r="FP116" s="66"/>
      <c r="FQ116" s="66"/>
      <c r="FR116" s="66"/>
      <c r="FS116" s="66"/>
      <c r="FT116" s="66"/>
      <c r="FU116" s="66"/>
      <c r="FV116" s="66"/>
      <c r="FW116" s="66"/>
      <c r="FX116" s="66"/>
      <c r="FY116" s="66"/>
      <c r="FZ116" s="66"/>
      <c r="GA116" s="66"/>
      <c r="GB116" s="66"/>
      <c r="GC116" s="66"/>
      <c r="GD116" s="66"/>
      <c r="GE116" s="66"/>
      <c r="GF116" s="66"/>
      <c r="GG116" s="66"/>
      <c r="GH116" s="66"/>
      <c r="GI116" s="66"/>
      <c r="GJ116" s="66"/>
      <c r="GK116" s="66"/>
      <c r="GL116" s="66"/>
      <c r="GM116" s="66"/>
      <c r="GN116" s="66"/>
      <c r="GO116" s="66"/>
      <c r="GP116" s="66"/>
      <c r="GQ116" s="66"/>
      <c r="GR116" s="66"/>
      <c r="GS116" s="66"/>
      <c r="GT116" s="66"/>
      <c r="GU116" s="66"/>
      <c r="GV116" s="66"/>
      <c r="GW116" s="66"/>
      <c r="GX116" s="66"/>
      <c r="GY116" s="66"/>
      <c r="GZ116" s="66"/>
      <c r="HA116" s="66"/>
      <c r="HB116" s="66"/>
      <c r="HC116" s="66"/>
      <c r="HD116" s="66"/>
      <c r="HE116" s="66"/>
      <c r="HF116" s="66"/>
      <c r="HG116" s="66"/>
      <c r="HH116" s="66"/>
      <c r="HI116" s="66"/>
      <c r="HJ116" s="66"/>
      <c r="HK116" s="66"/>
      <c r="HL116" s="66"/>
      <c r="HM116" s="66"/>
      <c r="HN116" s="66"/>
      <c r="HO116" s="66"/>
      <c r="HP116" s="66"/>
      <c r="HQ116" s="66"/>
      <c r="HR116" s="66"/>
      <c r="HS116" s="66"/>
      <c r="HT116" s="66"/>
      <c r="HU116" s="66"/>
      <c r="HV116" s="66"/>
      <c r="HW116" s="66"/>
      <c r="HX116" s="66"/>
      <c r="HY116" s="66"/>
      <c r="HZ116" s="66"/>
      <c r="IA116" s="66"/>
      <c r="IB116" s="66"/>
      <c r="IC116" s="66"/>
      <c r="ID116" s="66"/>
      <c r="IE116" s="66"/>
      <c r="IF116" s="66"/>
      <c r="IG116" s="66"/>
      <c r="IH116" s="66"/>
      <c r="II116" s="66"/>
      <c r="IJ116" s="66"/>
      <c r="IK116" s="66"/>
      <c r="IL116" s="66"/>
      <c r="IM116" s="66"/>
      <c r="IN116" s="66"/>
      <c r="IO116" s="66"/>
      <c r="IP116" s="66"/>
      <c r="IQ116" s="66"/>
      <c r="IR116" s="66"/>
      <c r="IS116" s="66"/>
      <c r="IT116" s="66"/>
      <c r="IU116" s="66"/>
      <c r="IV116" s="66"/>
      <c r="IW116" s="66"/>
      <c r="IX116" s="488"/>
      <c r="IY116" s="488"/>
      <c r="IZ116" s="488"/>
      <c r="JA116" s="488"/>
      <c r="JB116" s="488"/>
      <c r="JC116" s="488"/>
      <c r="JD116" s="488"/>
      <c r="JE116" s="488"/>
      <c r="JF116" s="488"/>
      <c r="JG116" s="488"/>
      <c r="JH116" s="488"/>
      <c r="JI116" s="488"/>
      <c r="JJ116" s="488"/>
      <c r="JK116" s="488"/>
      <c r="JL116" s="488"/>
      <c r="JM116" s="488"/>
      <c r="JN116" s="488"/>
      <c r="JO116" s="488"/>
      <c r="JP116" s="488"/>
      <c r="JQ116" s="488"/>
      <c r="JR116" s="488"/>
      <c r="JS116" s="488"/>
      <c r="JT116" s="488"/>
      <c r="JU116" s="488"/>
      <c r="JV116" s="488"/>
      <c r="JW116" s="488"/>
      <c r="JX116" s="488"/>
      <c r="JY116" s="488"/>
      <c r="JZ116" s="488"/>
      <c r="KA116" s="488"/>
      <c r="KB116" s="488"/>
      <c r="KC116" s="488"/>
      <c r="KD116" s="488"/>
      <c r="KE116" s="488"/>
      <c r="KF116" s="488"/>
      <c r="KG116" s="488"/>
      <c r="KH116" s="488"/>
      <c r="KI116" s="488"/>
      <c r="KJ116" s="488"/>
      <c r="KK116" s="488"/>
      <c r="KL116" s="488"/>
      <c r="KM116" s="488"/>
      <c r="KN116" s="488"/>
      <c r="KO116" s="488"/>
      <c r="KP116" s="488"/>
      <c r="KQ116" s="488"/>
      <c r="KR116" s="488"/>
      <c r="KS116" s="488"/>
      <c r="KT116" s="488"/>
      <c r="KU116" s="488"/>
      <c r="KV116" s="488"/>
      <c r="KW116" s="488"/>
      <c r="KX116" s="488"/>
      <c r="KY116" s="488"/>
      <c r="KZ116" s="488"/>
      <c r="LA116" s="488"/>
      <c r="LB116" s="488"/>
      <c r="LC116" s="488"/>
      <c r="LD116" s="488"/>
      <c r="LE116" s="488"/>
      <c r="LF116" s="488"/>
      <c r="LG116" s="488"/>
      <c r="LH116" s="488"/>
      <c r="LI116" s="488"/>
      <c r="LJ116" s="488"/>
      <c r="LK116" s="488"/>
      <c r="LL116" s="488"/>
      <c r="LM116" s="488"/>
      <c r="LN116" s="488"/>
      <c r="LO116" s="488"/>
      <c r="LP116" s="488"/>
      <c r="LQ116" s="488"/>
      <c r="LR116" s="488"/>
      <c r="LS116" s="488"/>
      <c r="LT116" s="488"/>
      <c r="LU116" s="488"/>
      <c r="LV116" s="488"/>
      <c r="LW116" s="488"/>
      <c r="LX116" s="488"/>
      <c r="LY116" s="488"/>
      <c r="LZ116" s="488"/>
      <c r="MA116" s="488"/>
      <c r="MB116" s="488"/>
      <c r="MC116" s="488"/>
      <c r="MD116" s="488"/>
      <c r="ME116" s="488"/>
      <c r="MF116" s="488"/>
      <c r="MG116" s="488"/>
      <c r="MH116" s="488"/>
      <c r="MI116" s="488"/>
      <c r="MJ116" s="488"/>
      <c r="MK116" s="488"/>
      <c r="ML116" s="488"/>
      <c r="MM116" s="488"/>
      <c r="MN116" s="488"/>
      <c r="MO116" s="488"/>
      <c r="MP116" s="488"/>
      <c r="MQ116" s="488"/>
      <c r="MR116" s="488"/>
      <c r="MS116" s="488"/>
      <c r="MT116" s="488"/>
      <c r="MU116" s="488"/>
      <c r="MV116" s="488"/>
      <c r="MW116" s="488"/>
      <c r="MX116" s="488"/>
      <c r="MY116" s="488"/>
      <c r="MZ116" s="488"/>
      <c r="NA116" s="488"/>
      <c r="NB116" s="488"/>
      <c r="NC116" s="488"/>
      <c r="ND116" s="488"/>
      <c r="NE116" s="488"/>
      <c r="NF116" s="488"/>
      <c r="NG116" s="488"/>
      <c r="NH116" s="488"/>
      <c r="NI116" s="488"/>
      <c r="NJ116" s="488"/>
      <c r="NK116" s="488"/>
      <c r="NL116" s="488"/>
      <c r="NM116" s="488"/>
      <c r="NN116" s="488"/>
      <c r="NO116" s="488"/>
      <c r="NP116" s="488"/>
      <c r="NQ116" s="488"/>
      <c r="NR116" s="488"/>
      <c r="NS116" s="488"/>
      <c r="NT116" s="488"/>
      <c r="NU116" s="488"/>
      <c r="NV116" s="488"/>
      <c r="NW116" s="488"/>
      <c r="NX116" s="488"/>
      <c r="NY116" s="488"/>
      <c r="NZ116" s="488"/>
      <c r="OA116" s="488"/>
      <c r="OB116" s="488"/>
      <c r="OC116" s="488"/>
      <c r="OD116" s="488"/>
      <c r="OE116" s="488"/>
      <c r="OF116" s="488"/>
      <c r="OG116" s="488"/>
      <c r="OH116" s="488"/>
      <c r="OI116" s="488"/>
      <c r="OJ116" s="488"/>
      <c r="OK116" s="488"/>
      <c r="OL116" s="488"/>
      <c r="OM116" s="488"/>
      <c r="ON116" s="488"/>
      <c r="OO116" s="488"/>
      <c r="OP116" s="488"/>
      <c r="OQ116" s="488"/>
      <c r="OR116" s="488"/>
      <c r="OS116" s="488"/>
      <c r="OT116" s="488"/>
      <c r="OU116" s="488"/>
      <c r="OV116" s="488"/>
      <c r="OW116" s="488"/>
      <c r="OX116" s="488"/>
      <c r="OY116" s="488"/>
      <c r="OZ116" s="488"/>
      <c r="PA116" s="488"/>
      <c r="PB116" s="488"/>
      <c r="PC116" s="488"/>
      <c r="PD116" s="488"/>
      <c r="PE116" s="488"/>
      <c r="PF116" s="488"/>
      <c r="PG116" s="488"/>
      <c r="PH116" s="488"/>
      <c r="PI116" s="488"/>
      <c r="PJ116" s="488"/>
      <c r="PK116" s="488"/>
      <c r="PL116" s="488"/>
      <c r="PM116" s="488"/>
      <c r="PN116" s="488"/>
      <c r="PO116" s="488"/>
      <c r="PP116" s="488"/>
      <c r="PQ116" s="488"/>
      <c r="PR116" s="488"/>
      <c r="PS116" s="488"/>
      <c r="PT116" s="488"/>
      <c r="PU116" s="488"/>
      <c r="PV116" s="488"/>
      <c r="PW116" s="488"/>
      <c r="PX116" s="488"/>
      <c r="PY116" s="488"/>
      <c r="PZ116" s="488"/>
      <c r="QA116" s="488"/>
      <c r="QB116" s="488"/>
      <c r="QC116" s="488"/>
      <c r="QD116" s="488"/>
      <c r="QE116" s="488"/>
      <c r="QF116" s="488"/>
      <c r="QG116" s="488"/>
      <c r="QH116" s="488"/>
      <c r="QI116" s="488"/>
      <c r="QJ116" s="488"/>
      <c r="QK116" s="488"/>
      <c r="QL116" s="488"/>
      <c r="QM116" s="488"/>
      <c r="QN116" s="488"/>
      <c r="QO116" s="488"/>
      <c r="QP116" s="488"/>
      <c r="QQ116" s="488"/>
      <c r="QR116" s="488"/>
      <c r="QS116" s="488"/>
      <c r="QT116" s="488"/>
      <c r="QU116" s="488"/>
      <c r="QV116" s="488"/>
      <c r="QW116" s="488"/>
      <c r="QX116" s="488"/>
      <c r="QY116" s="488"/>
      <c r="QZ116" s="488"/>
      <c r="RA116" s="488"/>
      <c r="RB116" s="488"/>
      <c r="RC116" s="488"/>
      <c r="RD116" s="488"/>
      <c r="RE116" s="488"/>
      <c r="RF116" s="488"/>
      <c r="RG116" s="488"/>
      <c r="RH116" s="488"/>
      <c r="RI116" s="488"/>
      <c r="RJ116" s="488"/>
      <c r="RK116" s="488"/>
      <c r="RL116" s="488"/>
      <c r="RM116" s="488"/>
      <c r="RN116" s="488"/>
      <c r="RO116" s="488"/>
      <c r="RP116" s="488"/>
      <c r="RQ116" s="488"/>
      <c r="RR116" s="488"/>
      <c r="RS116" s="488"/>
      <c r="RT116" s="488"/>
      <c r="RU116" s="488"/>
      <c r="RV116" s="488"/>
      <c r="RW116" s="488"/>
      <c r="RX116" s="488"/>
      <c r="RY116" s="488"/>
      <c r="RZ116" s="488"/>
      <c r="SA116" s="488"/>
      <c r="SB116" s="488"/>
      <c r="SC116" s="488"/>
      <c r="SD116" s="488"/>
      <c r="SE116" s="488"/>
      <c r="SF116" s="488"/>
      <c r="SG116" s="488"/>
      <c r="SH116" s="488"/>
      <c r="SI116" s="488"/>
      <c r="SJ116" s="488"/>
      <c r="SK116" s="488"/>
      <c r="SL116" s="488"/>
      <c r="SM116" s="488"/>
      <c r="SN116" s="488"/>
      <c r="SO116" s="488"/>
      <c r="SP116" s="488"/>
      <c r="SQ116" s="488"/>
      <c r="SR116" s="488"/>
      <c r="SS116" s="488"/>
      <c r="ST116" s="488"/>
      <c r="SU116" s="488"/>
      <c r="SV116" s="488"/>
      <c r="SW116" s="488"/>
      <c r="SX116" s="488"/>
      <c r="SY116" s="488"/>
      <c r="SZ116" s="488"/>
      <c r="TA116" s="488"/>
      <c r="TB116" s="488"/>
      <c r="TC116" s="488"/>
      <c r="TD116" s="488"/>
      <c r="TE116" s="488"/>
      <c r="TF116" s="488"/>
      <c r="TG116" s="488"/>
      <c r="TH116" s="488"/>
      <c r="TI116" s="488"/>
      <c r="TJ116" s="488"/>
      <c r="TK116" s="488"/>
      <c r="TL116" s="488"/>
      <c r="TM116" s="488"/>
      <c r="TN116" s="488"/>
      <c r="TO116" s="488"/>
      <c r="TP116" s="488"/>
      <c r="TQ116" s="488"/>
      <c r="TR116" s="488"/>
      <c r="TS116" s="488"/>
      <c r="TT116" s="488"/>
      <c r="TU116" s="488"/>
      <c r="TV116" s="488"/>
      <c r="TW116" s="488"/>
      <c r="TX116" s="488"/>
      <c r="TY116" s="488"/>
      <c r="TZ116" s="488"/>
      <c r="UA116" s="488"/>
      <c r="UB116" s="488"/>
      <c r="UC116" s="488"/>
      <c r="UD116" s="488"/>
      <c r="UE116" s="488"/>
      <c r="UF116" s="488"/>
      <c r="UG116" s="488"/>
      <c r="UH116" s="488"/>
      <c r="UI116" s="488"/>
      <c r="UJ116" s="488"/>
      <c r="UK116" s="488"/>
      <c r="UL116" s="488"/>
      <c r="UM116" s="488"/>
      <c r="UN116" s="488"/>
      <c r="UO116" s="488"/>
      <c r="UP116" s="488"/>
      <c r="UQ116" s="488"/>
      <c r="UR116" s="488"/>
      <c r="US116" s="488"/>
      <c r="UT116" s="488"/>
      <c r="UU116" s="488"/>
      <c r="UV116" s="488"/>
      <c r="UW116" s="488"/>
      <c r="UX116" s="488"/>
      <c r="UY116" s="488"/>
      <c r="UZ116" s="488"/>
      <c r="VA116" s="488"/>
      <c r="VB116" s="488"/>
      <c r="VC116" s="488"/>
      <c r="VD116" s="488"/>
      <c r="VE116" s="488"/>
      <c r="VF116" s="488"/>
      <c r="VG116" s="488"/>
      <c r="VH116" s="488"/>
      <c r="VI116" s="488"/>
      <c r="VJ116" s="488"/>
      <c r="VK116" s="488"/>
      <c r="VL116" s="488"/>
      <c r="VM116" s="488"/>
      <c r="VN116" s="488"/>
      <c r="VO116" s="488"/>
      <c r="VP116" s="488"/>
      <c r="VQ116" s="488"/>
      <c r="VR116" s="488"/>
      <c r="VS116" s="488"/>
      <c r="VT116" s="488"/>
      <c r="VU116" s="488"/>
      <c r="VV116" s="488"/>
      <c r="VW116" s="488"/>
      <c r="VX116" s="488"/>
      <c r="VY116" s="488"/>
      <c r="VZ116" s="488"/>
      <c r="WA116" s="488"/>
      <c r="WB116" s="488"/>
      <c r="WC116" s="488"/>
      <c r="WD116" s="488"/>
      <c r="WE116" s="488"/>
      <c r="WF116" s="488"/>
      <c r="WG116" s="488"/>
      <c r="WH116" s="488"/>
      <c r="WI116" s="488"/>
      <c r="WJ116" s="488"/>
      <c r="WK116" s="488"/>
      <c r="WL116" s="488"/>
      <c r="WM116" s="488"/>
      <c r="WN116" s="488"/>
      <c r="WO116" s="488"/>
      <c r="WP116" s="488"/>
      <c r="WQ116" s="488"/>
      <c r="WR116" s="488"/>
      <c r="WS116" s="488"/>
      <c r="WT116" s="488"/>
      <c r="WU116" s="488"/>
      <c r="WV116" s="488"/>
      <c r="WW116" s="488"/>
      <c r="WX116" s="488"/>
      <c r="WY116" s="488"/>
      <c r="WZ116" s="488"/>
      <c r="XA116" s="488"/>
      <c r="XB116" s="488"/>
      <c r="XC116" s="488"/>
      <c r="XD116" s="488"/>
      <c r="XE116" s="488"/>
      <c r="XF116" s="488"/>
      <c r="XG116" s="488"/>
      <c r="XH116" s="488"/>
      <c r="XI116" s="488"/>
      <c r="XJ116" s="488"/>
      <c r="XK116" s="488"/>
      <c r="XL116" s="488"/>
      <c r="XM116" s="488"/>
      <c r="XN116" s="488"/>
      <c r="XO116" s="488"/>
      <c r="XP116" s="488"/>
      <c r="XQ116" s="488"/>
      <c r="XR116" s="488"/>
      <c r="XS116" s="488"/>
      <c r="XT116" s="488"/>
      <c r="XU116" s="488"/>
      <c r="XV116" s="488"/>
      <c r="XW116" s="488"/>
      <c r="XX116" s="488"/>
      <c r="XY116" s="488"/>
      <c r="XZ116" s="488"/>
      <c r="YA116" s="488"/>
      <c r="YB116" s="488"/>
      <c r="YC116" s="488"/>
      <c r="YD116" s="488"/>
      <c r="YE116" s="488"/>
      <c r="YF116" s="488"/>
      <c r="YG116" s="488"/>
      <c r="YH116" s="488"/>
      <c r="YI116" s="488"/>
      <c r="YJ116" s="488"/>
      <c r="YK116" s="488"/>
      <c r="YL116" s="488"/>
      <c r="YM116" s="488"/>
      <c r="YN116" s="488"/>
      <c r="YO116" s="488"/>
      <c r="YP116" s="488"/>
      <c r="YQ116" s="488"/>
      <c r="YR116" s="488"/>
      <c r="YS116" s="488"/>
      <c r="YT116" s="488"/>
      <c r="YU116" s="488"/>
      <c r="YV116" s="488"/>
      <c r="YW116" s="488"/>
      <c r="YX116" s="488"/>
      <c r="YY116" s="488"/>
      <c r="YZ116" s="488"/>
      <c r="ZA116" s="488"/>
      <c r="ZB116" s="488"/>
      <c r="ZC116" s="488"/>
      <c r="ZD116" s="488"/>
      <c r="ZE116" s="488"/>
      <c r="ZF116" s="488"/>
      <c r="ZG116" s="488"/>
      <c r="ZH116" s="488"/>
      <c r="ZI116" s="488"/>
      <c r="ZJ116" s="488"/>
      <c r="ZK116" s="488"/>
      <c r="ZL116" s="488"/>
      <c r="ZM116" s="488"/>
      <c r="ZN116" s="488"/>
      <c r="ZO116" s="488"/>
      <c r="ZP116" s="488"/>
      <c r="ZQ116" s="488"/>
      <c r="ZR116" s="488"/>
      <c r="ZS116" s="488"/>
      <c r="ZT116" s="488"/>
      <c r="ZU116" s="488"/>
      <c r="ZV116" s="488"/>
      <c r="ZW116" s="488"/>
      <c r="ZX116" s="488"/>
      <c r="ZY116" s="488"/>
      <c r="ZZ116" s="488"/>
      <c r="AAA116" s="488"/>
      <c r="AAB116" s="488"/>
      <c r="AAC116" s="488"/>
      <c r="AAD116" s="488"/>
      <c r="AAE116" s="488"/>
      <c r="AAF116" s="488"/>
      <c r="AAG116" s="488"/>
      <c r="AAH116" s="488"/>
      <c r="AAI116" s="488"/>
      <c r="AAJ116" s="488"/>
      <c r="AAK116" s="488"/>
      <c r="AAL116" s="488"/>
      <c r="AAM116" s="488"/>
      <c r="AAN116" s="488"/>
      <c r="AAO116" s="488"/>
      <c r="AAP116" s="488"/>
      <c r="AAQ116" s="488"/>
      <c r="AAR116" s="488"/>
      <c r="AAS116" s="488"/>
      <c r="AAT116" s="488"/>
      <c r="AAU116" s="488"/>
      <c r="AAV116" s="488"/>
      <c r="AAW116" s="488"/>
      <c r="AAX116" s="488"/>
      <c r="AAY116" s="488"/>
      <c r="AAZ116" s="488"/>
      <c r="ABA116" s="488"/>
      <c r="ABB116" s="488"/>
      <c r="ABC116" s="488"/>
      <c r="ABD116" s="488"/>
      <c r="ABE116" s="488"/>
      <c r="ABF116" s="488"/>
      <c r="ABG116" s="488"/>
      <c r="ABH116" s="488"/>
      <c r="ABI116" s="488"/>
      <c r="ABJ116" s="488"/>
      <c r="ABK116" s="488"/>
      <c r="ABL116" s="488"/>
      <c r="ABM116" s="488"/>
      <c r="ABN116" s="488"/>
      <c r="ABO116" s="488"/>
      <c r="ABP116" s="488"/>
      <c r="ABQ116" s="488"/>
      <c r="ABR116" s="488"/>
      <c r="ABS116" s="488"/>
      <c r="ABT116" s="488"/>
      <c r="ABU116" s="488"/>
      <c r="ABV116" s="488"/>
      <c r="ABW116" s="488"/>
      <c r="ABX116" s="488"/>
      <c r="ABY116" s="488"/>
      <c r="ABZ116" s="488"/>
      <c r="ACA116" s="488"/>
      <c r="ACB116" s="488"/>
      <c r="ACC116" s="488"/>
      <c r="ACD116" s="488"/>
      <c r="ACE116" s="488"/>
      <c r="ACF116" s="488"/>
      <c r="ACG116" s="488"/>
      <c r="ACH116" s="488"/>
      <c r="ACI116" s="488"/>
      <c r="ACJ116" s="488"/>
      <c r="ACK116" s="488"/>
      <c r="ACL116" s="488"/>
      <c r="ACM116" s="488"/>
      <c r="ACN116" s="488"/>
      <c r="ACO116" s="488"/>
      <c r="ACP116" s="488"/>
      <c r="ACQ116" s="488"/>
      <c r="ACR116" s="488"/>
      <c r="ACS116" s="488"/>
      <c r="ACT116" s="488"/>
      <c r="ACU116" s="488"/>
      <c r="ACV116" s="488"/>
      <c r="ACW116" s="488"/>
      <c r="ACX116" s="488"/>
      <c r="ACY116" s="488"/>
      <c r="ACZ116" s="488"/>
      <c r="ADA116" s="488"/>
      <c r="ADB116" s="488"/>
      <c r="ADC116" s="488"/>
      <c r="ADD116" s="488"/>
      <c r="ADE116" s="488"/>
      <c r="ADF116" s="488"/>
      <c r="ADG116" s="488"/>
      <c r="ADH116" s="488"/>
      <c r="ADI116" s="488"/>
      <c r="ADJ116" s="488"/>
      <c r="ADK116" s="488"/>
      <c r="ADL116" s="488"/>
      <c r="ADM116" s="488"/>
      <c r="ADN116" s="488"/>
      <c r="ADO116" s="488"/>
      <c r="ADP116" s="488"/>
      <c r="ADQ116" s="488"/>
      <c r="ADR116" s="488"/>
      <c r="ADS116" s="488"/>
      <c r="ADT116" s="488"/>
      <c r="ADU116" s="488"/>
      <c r="ADV116" s="488"/>
      <c r="ADW116" s="488"/>
      <c r="ADX116" s="488"/>
      <c r="ADY116" s="488"/>
      <c r="ADZ116" s="488"/>
      <c r="AEA116" s="488"/>
      <c r="AEB116" s="488"/>
      <c r="AEC116" s="488"/>
      <c r="AED116" s="488"/>
      <c r="AEE116" s="488"/>
      <c r="AEF116" s="488"/>
      <c r="AEG116" s="488"/>
      <c r="AEH116" s="488"/>
      <c r="AEI116" s="488"/>
      <c r="AEJ116" s="488"/>
      <c r="AEK116" s="488"/>
      <c r="AEL116" s="488"/>
      <c r="AEM116" s="488"/>
      <c r="AEN116" s="488"/>
      <c r="AEO116" s="488"/>
      <c r="AEP116" s="488"/>
      <c r="AEQ116" s="488"/>
      <c r="AER116" s="488"/>
      <c r="AES116" s="488"/>
      <c r="AET116" s="488"/>
      <c r="AEU116" s="488"/>
      <c r="AEV116" s="488"/>
      <c r="AEW116" s="488"/>
      <c r="AEX116" s="488"/>
      <c r="AEY116" s="488"/>
      <c r="AEZ116" s="488"/>
      <c r="AFA116" s="488"/>
      <c r="AFB116" s="488"/>
      <c r="AFC116" s="488"/>
      <c r="AFD116" s="488"/>
      <c r="AFE116" s="488"/>
      <c r="AFF116" s="488"/>
      <c r="AFG116" s="488"/>
      <c r="AFH116" s="488"/>
      <c r="AFI116" s="488"/>
      <c r="AFJ116" s="488"/>
      <c r="AFK116" s="488"/>
      <c r="AFL116" s="488"/>
      <c r="AFM116" s="488"/>
      <c r="AFN116" s="488"/>
      <c r="AFO116" s="488"/>
      <c r="AFP116" s="488"/>
      <c r="AFQ116" s="488"/>
      <c r="AFR116" s="488"/>
      <c r="AFS116" s="488"/>
      <c r="AFT116" s="488"/>
      <c r="AFU116" s="488"/>
      <c r="AFV116" s="488"/>
      <c r="AFW116" s="488"/>
      <c r="AFX116" s="488"/>
      <c r="AFY116" s="488"/>
      <c r="AFZ116" s="488"/>
      <c r="AGA116" s="488"/>
      <c r="AGB116" s="488"/>
      <c r="AGC116" s="488"/>
      <c r="AGD116" s="488"/>
      <c r="AGE116" s="488"/>
      <c r="AGF116" s="488"/>
      <c r="AGG116" s="488"/>
      <c r="AGH116" s="488"/>
      <c r="AGI116" s="488"/>
      <c r="AGJ116" s="488"/>
      <c r="AGK116" s="488"/>
      <c r="AGL116" s="488"/>
      <c r="AGM116" s="488"/>
      <c r="AGN116" s="488"/>
      <c r="AGO116" s="488"/>
      <c r="AGP116" s="488"/>
      <c r="AGQ116" s="488"/>
      <c r="AGR116" s="488"/>
      <c r="AGS116" s="488"/>
      <c r="AGT116" s="488"/>
      <c r="AGU116" s="488"/>
      <c r="AGV116" s="488"/>
      <c r="AGW116" s="488"/>
      <c r="AGX116" s="488"/>
      <c r="AGY116" s="488"/>
      <c r="AGZ116" s="488"/>
      <c r="AHA116" s="488"/>
      <c r="AHB116" s="488"/>
      <c r="AHC116" s="488"/>
      <c r="AHD116" s="488"/>
      <c r="AHE116" s="488"/>
      <c r="AHF116" s="488"/>
      <c r="AHG116" s="488"/>
      <c r="AHH116" s="488"/>
    </row>
    <row r="117" spans="1:892" s="518" customFormat="1" ht="37" hidden="1">
      <c r="A117" s="573"/>
      <c r="B117" s="580"/>
      <c r="C117" s="587"/>
      <c r="D117" s="747"/>
      <c r="E117" s="747"/>
      <c r="F117" s="747"/>
      <c r="G117" s="747"/>
      <c r="H117" s="747"/>
      <c r="I117" s="747"/>
      <c r="J117" s="747"/>
      <c r="K117" s="747"/>
      <c r="L117" s="747"/>
      <c r="M117" s="74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517"/>
      <c r="IY117" s="517"/>
      <c r="IZ117" s="517"/>
      <c r="JA117" s="517"/>
      <c r="JB117" s="517"/>
      <c r="JC117" s="517"/>
      <c r="JD117" s="517"/>
      <c r="JE117" s="517"/>
      <c r="JF117" s="517"/>
      <c r="JG117" s="517"/>
      <c r="JH117" s="517"/>
      <c r="JI117" s="517"/>
      <c r="JJ117" s="517"/>
      <c r="JK117" s="517"/>
      <c r="JL117" s="517"/>
      <c r="JM117" s="517"/>
      <c r="JN117" s="517"/>
      <c r="JO117" s="517"/>
      <c r="JP117" s="517"/>
      <c r="JQ117" s="517"/>
      <c r="JR117" s="517"/>
      <c r="JS117" s="517"/>
      <c r="JT117" s="517"/>
      <c r="JU117" s="517"/>
      <c r="JV117" s="517"/>
      <c r="JW117" s="517"/>
      <c r="JX117" s="517"/>
      <c r="JY117" s="517"/>
      <c r="JZ117" s="517"/>
      <c r="KA117" s="517"/>
      <c r="KB117" s="517"/>
      <c r="KC117" s="517"/>
      <c r="KD117" s="517"/>
      <c r="KE117" s="517"/>
      <c r="KF117" s="517"/>
      <c r="KG117" s="517"/>
      <c r="KH117" s="517"/>
      <c r="KI117" s="517"/>
      <c r="KJ117" s="517"/>
      <c r="KK117" s="517"/>
      <c r="KL117" s="517"/>
      <c r="KM117" s="517"/>
      <c r="KN117" s="517"/>
      <c r="KO117" s="517"/>
      <c r="KP117" s="517"/>
      <c r="KQ117" s="517"/>
      <c r="KR117" s="517"/>
      <c r="KS117" s="517"/>
      <c r="KT117" s="517"/>
      <c r="KU117" s="517"/>
      <c r="KV117" s="517"/>
      <c r="KW117" s="517"/>
      <c r="KX117" s="517"/>
      <c r="KY117" s="517"/>
      <c r="KZ117" s="517"/>
      <c r="LA117" s="517"/>
      <c r="LB117" s="517"/>
      <c r="LC117" s="517"/>
      <c r="LD117" s="517"/>
      <c r="LE117" s="517"/>
      <c r="LF117" s="517"/>
      <c r="LG117" s="517"/>
      <c r="LH117" s="517"/>
      <c r="LI117" s="517"/>
      <c r="LJ117" s="517"/>
      <c r="LK117" s="517"/>
      <c r="LL117" s="517"/>
      <c r="LM117" s="517"/>
      <c r="LN117" s="517"/>
      <c r="LO117" s="517"/>
      <c r="LP117" s="517"/>
      <c r="LQ117" s="517"/>
      <c r="LR117" s="517"/>
      <c r="LS117" s="517"/>
      <c r="LT117" s="517"/>
      <c r="LU117" s="517"/>
      <c r="LV117" s="517"/>
      <c r="LW117" s="517"/>
      <c r="LX117" s="517"/>
      <c r="LY117" s="517"/>
      <c r="LZ117" s="517"/>
      <c r="MA117" s="517"/>
      <c r="MB117" s="517"/>
      <c r="MC117" s="517"/>
      <c r="MD117" s="517"/>
      <c r="ME117" s="517"/>
      <c r="MF117" s="517"/>
      <c r="MG117" s="517"/>
      <c r="MH117" s="517"/>
      <c r="MI117" s="517"/>
      <c r="MJ117" s="517"/>
      <c r="MK117" s="517"/>
      <c r="ML117" s="517"/>
      <c r="MM117" s="517"/>
      <c r="MN117" s="517"/>
      <c r="MO117" s="517"/>
      <c r="MP117" s="517"/>
      <c r="MQ117" s="517"/>
      <c r="MR117" s="517"/>
      <c r="MS117" s="517"/>
      <c r="MT117" s="517"/>
      <c r="MU117" s="517"/>
      <c r="MV117" s="517"/>
      <c r="MW117" s="517"/>
      <c r="MX117" s="517"/>
      <c r="MY117" s="517"/>
      <c r="MZ117" s="517"/>
      <c r="NA117" s="517"/>
      <c r="NB117" s="517"/>
      <c r="NC117" s="517"/>
      <c r="ND117" s="517"/>
      <c r="NE117" s="517"/>
      <c r="NF117" s="517"/>
      <c r="NG117" s="517"/>
      <c r="NH117" s="517"/>
      <c r="NI117" s="517"/>
      <c r="NJ117" s="517"/>
      <c r="NK117" s="517"/>
      <c r="NL117" s="517"/>
      <c r="NM117" s="517"/>
      <c r="NN117" s="517"/>
      <c r="NO117" s="517"/>
      <c r="NP117" s="517"/>
      <c r="NQ117" s="517"/>
      <c r="NR117" s="517"/>
      <c r="NS117" s="517"/>
      <c r="NT117" s="517"/>
      <c r="NU117" s="517"/>
      <c r="NV117" s="517"/>
      <c r="NW117" s="517"/>
      <c r="NX117" s="517"/>
      <c r="NY117" s="517"/>
      <c r="NZ117" s="517"/>
      <c r="OA117" s="517"/>
      <c r="OB117" s="517"/>
      <c r="OC117" s="517"/>
      <c r="OD117" s="517"/>
      <c r="OE117" s="517"/>
      <c r="OF117" s="517"/>
      <c r="OG117" s="517"/>
      <c r="OH117" s="517"/>
      <c r="OI117" s="517"/>
      <c r="OJ117" s="517"/>
      <c r="OK117" s="517"/>
      <c r="OL117" s="517"/>
      <c r="OM117" s="517"/>
      <c r="ON117" s="517"/>
      <c r="OO117" s="517"/>
      <c r="OP117" s="517"/>
      <c r="OQ117" s="517"/>
      <c r="OR117" s="517"/>
      <c r="OS117" s="517"/>
      <c r="OT117" s="517"/>
      <c r="OU117" s="517"/>
      <c r="OV117" s="517"/>
      <c r="OW117" s="517"/>
      <c r="OX117" s="517"/>
      <c r="OY117" s="517"/>
      <c r="OZ117" s="517"/>
      <c r="PA117" s="517"/>
      <c r="PB117" s="517"/>
      <c r="PC117" s="517"/>
      <c r="PD117" s="517"/>
      <c r="PE117" s="517"/>
      <c r="PF117" s="517"/>
      <c r="PG117" s="517"/>
      <c r="PH117" s="517"/>
      <c r="PI117" s="517"/>
      <c r="PJ117" s="517"/>
      <c r="PK117" s="517"/>
      <c r="PL117" s="517"/>
      <c r="PM117" s="517"/>
      <c r="PN117" s="517"/>
      <c r="PO117" s="517"/>
      <c r="PP117" s="517"/>
      <c r="PQ117" s="517"/>
      <c r="PR117" s="517"/>
      <c r="PS117" s="517"/>
      <c r="PT117" s="517"/>
      <c r="PU117" s="517"/>
      <c r="PV117" s="517"/>
      <c r="PW117" s="517"/>
      <c r="PX117" s="517"/>
      <c r="PY117" s="517"/>
      <c r="PZ117" s="517"/>
      <c r="QA117" s="517"/>
      <c r="QB117" s="517"/>
      <c r="QC117" s="517"/>
      <c r="QD117" s="517"/>
      <c r="QE117" s="517"/>
      <c r="QF117" s="517"/>
      <c r="QG117" s="517"/>
      <c r="QH117" s="517"/>
      <c r="QI117" s="517"/>
      <c r="QJ117" s="517"/>
      <c r="QK117" s="517"/>
      <c r="QL117" s="517"/>
      <c r="QM117" s="517"/>
      <c r="QN117" s="517"/>
      <c r="QO117" s="517"/>
      <c r="QP117" s="517"/>
      <c r="QQ117" s="517"/>
      <c r="QR117" s="517"/>
      <c r="QS117" s="517"/>
      <c r="QT117" s="517"/>
      <c r="QU117" s="517"/>
      <c r="QV117" s="517"/>
      <c r="QW117" s="517"/>
      <c r="QX117" s="517"/>
      <c r="QY117" s="517"/>
      <c r="QZ117" s="517"/>
      <c r="RA117" s="517"/>
      <c r="RB117" s="517"/>
      <c r="RC117" s="517"/>
      <c r="RD117" s="517"/>
      <c r="RE117" s="517"/>
      <c r="RF117" s="517"/>
      <c r="RG117" s="517"/>
      <c r="RH117" s="517"/>
      <c r="RI117" s="517"/>
      <c r="RJ117" s="517"/>
      <c r="RK117" s="517"/>
      <c r="RL117" s="517"/>
      <c r="RM117" s="517"/>
      <c r="RN117" s="517"/>
      <c r="RO117" s="517"/>
      <c r="RP117" s="517"/>
      <c r="RQ117" s="517"/>
      <c r="RR117" s="517"/>
      <c r="RS117" s="517"/>
      <c r="RT117" s="517"/>
      <c r="RU117" s="517"/>
      <c r="RV117" s="517"/>
      <c r="RW117" s="517"/>
      <c r="RX117" s="517"/>
      <c r="RY117" s="517"/>
      <c r="RZ117" s="517"/>
      <c r="SA117" s="517"/>
      <c r="SB117" s="517"/>
      <c r="SC117" s="517"/>
      <c r="SD117" s="517"/>
      <c r="SE117" s="517"/>
      <c r="SF117" s="517"/>
      <c r="SG117" s="517"/>
      <c r="SH117" s="517"/>
      <c r="SI117" s="517"/>
      <c r="SJ117" s="517"/>
      <c r="SK117" s="517"/>
      <c r="SL117" s="517"/>
      <c r="SM117" s="517"/>
      <c r="SN117" s="517"/>
      <c r="SO117" s="517"/>
      <c r="SP117" s="517"/>
      <c r="SQ117" s="517"/>
      <c r="SR117" s="517"/>
      <c r="SS117" s="517"/>
      <c r="ST117" s="517"/>
      <c r="SU117" s="517"/>
      <c r="SV117" s="517"/>
      <c r="SW117" s="517"/>
      <c r="SX117" s="517"/>
      <c r="SY117" s="517"/>
      <c r="SZ117" s="517"/>
      <c r="TA117" s="517"/>
      <c r="TB117" s="517"/>
      <c r="TC117" s="517"/>
      <c r="TD117" s="517"/>
      <c r="TE117" s="517"/>
      <c r="TF117" s="517"/>
      <c r="TG117" s="517"/>
      <c r="TH117" s="517"/>
      <c r="TI117" s="517"/>
      <c r="TJ117" s="517"/>
      <c r="TK117" s="517"/>
      <c r="TL117" s="517"/>
      <c r="TM117" s="517"/>
      <c r="TN117" s="517"/>
      <c r="TO117" s="517"/>
      <c r="TP117" s="517"/>
      <c r="TQ117" s="517"/>
      <c r="TR117" s="517"/>
      <c r="TS117" s="517"/>
      <c r="TT117" s="517"/>
      <c r="TU117" s="517"/>
      <c r="TV117" s="517"/>
      <c r="TW117" s="517"/>
      <c r="TX117" s="517"/>
      <c r="TY117" s="517"/>
      <c r="TZ117" s="517"/>
      <c r="UA117" s="517"/>
      <c r="UB117" s="517"/>
      <c r="UC117" s="517"/>
      <c r="UD117" s="517"/>
      <c r="UE117" s="517"/>
      <c r="UF117" s="517"/>
      <c r="UG117" s="517"/>
      <c r="UH117" s="517"/>
      <c r="UI117" s="517"/>
      <c r="UJ117" s="517"/>
      <c r="UK117" s="517"/>
      <c r="UL117" s="517"/>
      <c r="UM117" s="517"/>
      <c r="UN117" s="517"/>
      <c r="UO117" s="517"/>
      <c r="UP117" s="517"/>
      <c r="UQ117" s="517"/>
      <c r="UR117" s="517"/>
      <c r="US117" s="517"/>
      <c r="UT117" s="517"/>
      <c r="UU117" s="517"/>
      <c r="UV117" s="517"/>
      <c r="UW117" s="517"/>
      <c r="UX117" s="517"/>
      <c r="UY117" s="517"/>
      <c r="UZ117" s="517"/>
      <c r="VA117" s="517"/>
      <c r="VB117" s="517"/>
      <c r="VC117" s="517"/>
      <c r="VD117" s="517"/>
      <c r="VE117" s="517"/>
      <c r="VF117" s="517"/>
      <c r="VG117" s="517"/>
      <c r="VH117" s="517"/>
      <c r="VI117" s="517"/>
      <c r="VJ117" s="517"/>
      <c r="VK117" s="517"/>
      <c r="VL117" s="517"/>
      <c r="VM117" s="517"/>
      <c r="VN117" s="517"/>
      <c r="VO117" s="517"/>
      <c r="VP117" s="517"/>
      <c r="VQ117" s="517"/>
      <c r="VR117" s="517"/>
      <c r="VS117" s="517"/>
      <c r="VT117" s="517"/>
      <c r="VU117" s="517"/>
      <c r="VV117" s="517"/>
      <c r="VW117" s="517"/>
      <c r="VX117" s="517"/>
      <c r="VY117" s="517"/>
      <c r="VZ117" s="517"/>
      <c r="WA117" s="517"/>
      <c r="WB117" s="517"/>
      <c r="WC117" s="517"/>
      <c r="WD117" s="517"/>
      <c r="WE117" s="517"/>
      <c r="WF117" s="517"/>
      <c r="WG117" s="517"/>
      <c r="WH117" s="517"/>
      <c r="WI117" s="517"/>
      <c r="WJ117" s="517"/>
      <c r="WK117" s="517"/>
      <c r="WL117" s="517"/>
      <c r="WM117" s="517"/>
      <c r="WN117" s="517"/>
      <c r="WO117" s="517"/>
      <c r="WP117" s="517"/>
      <c r="WQ117" s="517"/>
      <c r="WR117" s="517"/>
      <c r="WS117" s="517"/>
      <c r="WT117" s="517"/>
      <c r="WU117" s="517"/>
      <c r="WV117" s="517"/>
      <c r="WW117" s="517"/>
      <c r="WX117" s="517"/>
      <c r="WY117" s="517"/>
      <c r="WZ117" s="517"/>
      <c r="XA117" s="517"/>
      <c r="XB117" s="517"/>
      <c r="XC117" s="517"/>
      <c r="XD117" s="517"/>
      <c r="XE117" s="517"/>
      <c r="XF117" s="517"/>
      <c r="XG117" s="517"/>
      <c r="XH117" s="517"/>
      <c r="XI117" s="517"/>
      <c r="XJ117" s="517"/>
      <c r="XK117" s="517"/>
      <c r="XL117" s="517"/>
      <c r="XM117" s="517"/>
      <c r="XN117" s="517"/>
      <c r="XO117" s="517"/>
      <c r="XP117" s="517"/>
      <c r="XQ117" s="517"/>
      <c r="XR117" s="517"/>
      <c r="XS117" s="517"/>
      <c r="XT117" s="517"/>
      <c r="XU117" s="517"/>
      <c r="XV117" s="517"/>
      <c r="XW117" s="517"/>
      <c r="XX117" s="517"/>
      <c r="XY117" s="517"/>
      <c r="XZ117" s="517"/>
      <c r="YA117" s="517"/>
      <c r="YB117" s="517"/>
      <c r="YC117" s="517"/>
      <c r="YD117" s="517"/>
      <c r="YE117" s="517"/>
      <c r="YF117" s="517"/>
      <c r="YG117" s="517"/>
      <c r="YH117" s="517"/>
      <c r="YI117" s="517"/>
      <c r="YJ117" s="517"/>
      <c r="YK117" s="517"/>
      <c r="YL117" s="517"/>
      <c r="YM117" s="517"/>
      <c r="YN117" s="517"/>
      <c r="YO117" s="517"/>
      <c r="YP117" s="517"/>
      <c r="YQ117" s="517"/>
      <c r="YR117" s="517"/>
      <c r="YS117" s="517"/>
      <c r="YT117" s="517"/>
      <c r="YU117" s="517"/>
      <c r="YV117" s="517"/>
      <c r="YW117" s="517"/>
      <c r="YX117" s="517"/>
      <c r="YY117" s="517"/>
      <c r="YZ117" s="517"/>
      <c r="ZA117" s="517"/>
      <c r="ZB117" s="517"/>
      <c r="ZC117" s="517"/>
      <c r="ZD117" s="517"/>
      <c r="ZE117" s="517"/>
      <c r="ZF117" s="517"/>
      <c r="ZG117" s="517"/>
      <c r="ZH117" s="517"/>
      <c r="ZI117" s="517"/>
      <c r="ZJ117" s="517"/>
      <c r="ZK117" s="517"/>
      <c r="ZL117" s="517"/>
      <c r="ZM117" s="517"/>
      <c r="ZN117" s="517"/>
      <c r="ZO117" s="517"/>
      <c r="ZP117" s="517"/>
      <c r="ZQ117" s="517"/>
      <c r="ZR117" s="517"/>
      <c r="ZS117" s="517"/>
      <c r="ZT117" s="517"/>
      <c r="ZU117" s="517"/>
      <c r="ZV117" s="517"/>
      <c r="ZW117" s="517"/>
      <c r="ZX117" s="517"/>
      <c r="ZY117" s="517"/>
      <c r="ZZ117" s="517"/>
      <c r="AAA117" s="517"/>
      <c r="AAB117" s="517"/>
      <c r="AAC117" s="517"/>
      <c r="AAD117" s="517"/>
      <c r="AAE117" s="517"/>
      <c r="AAF117" s="517"/>
      <c r="AAG117" s="517"/>
      <c r="AAH117" s="517"/>
      <c r="AAI117" s="517"/>
      <c r="AAJ117" s="517"/>
      <c r="AAK117" s="517"/>
      <c r="AAL117" s="517"/>
      <c r="AAM117" s="517"/>
      <c r="AAN117" s="517"/>
      <c r="AAO117" s="517"/>
      <c r="AAP117" s="517"/>
      <c r="AAQ117" s="517"/>
      <c r="AAR117" s="517"/>
      <c r="AAS117" s="517"/>
      <c r="AAT117" s="517"/>
      <c r="AAU117" s="517"/>
      <c r="AAV117" s="517"/>
      <c r="AAW117" s="517"/>
      <c r="AAX117" s="517"/>
      <c r="AAY117" s="517"/>
      <c r="AAZ117" s="517"/>
      <c r="ABA117" s="517"/>
      <c r="ABB117" s="517"/>
      <c r="ABC117" s="517"/>
      <c r="ABD117" s="517"/>
      <c r="ABE117" s="517"/>
      <c r="ABF117" s="517"/>
      <c r="ABG117" s="517"/>
      <c r="ABH117" s="517"/>
      <c r="ABI117" s="517"/>
      <c r="ABJ117" s="517"/>
      <c r="ABK117" s="517"/>
      <c r="ABL117" s="517"/>
      <c r="ABM117" s="517"/>
      <c r="ABN117" s="517"/>
      <c r="ABO117" s="517"/>
      <c r="ABP117" s="517"/>
      <c r="ABQ117" s="517"/>
      <c r="ABR117" s="517"/>
      <c r="ABS117" s="517"/>
      <c r="ABT117" s="517"/>
      <c r="ABU117" s="517"/>
      <c r="ABV117" s="517"/>
      <c r="ABW117" s="517"/>
      <c r="ABX117" s="517"/>
      <c r="ABY117" s="517"/>
      <c r="ABZ117" s="517"/>
      <c r="ACA117" s="517"/>
      <c r="ACB117" s="517"/>
      <c r="ACC117" s="517"/>
      <c r="ACD117" s="517"/>
      <c r="ACE117" s="517"/>
      <c r="ACF117" s="517"/>
      <c r="ACG117" s="517"/>
      <c r="ACH117" s="517"/>
      <c r="ACI117" s="517"/>
      <c r="ACJ117" s="517"/>
      <c r="ACK117" s="517"/>
      <c r="ACL117" s="517"/>
      <c r="ACM117" s="517"/>
      <c r="ACN117" s="517"/>
      <c r="ACO117" s="517"/>
      <c r="ACP117" s="517"/>
      <c r="ACQ117" s="517"/>
      <c r="ACR117" s="517"/>
      <c r="ACS117" s="517"/>
      <c r="ACT117" s="517"/>
      <c r="ACU117" s="517"/>
      <c r="ACV117" s="517"/>
      <c r="ACW117" s="517"/>
      <c r="ACX117" s="517"/>
      <c r="ACY117" s="517"/>
      <c r="ACZ117" s="517"/>
      <c r="ADA117" s="517"/>
      <c r="ADB117" s="517"/>
      <c r="ADC117" s="517"/>
      <c r="ADD117" s="517"/>
      <c r="ADE117" s="517"/>
      <c r="ADF117" s="517"/>
      <c r="ADG117" s="517"/>
      <c r="ADH117" s="517"/>
      <c r="ADI117" s="517"/>
      <c r="ADJ117" s="517"/>
      <c r="ADK117" s="517"/>
      <c r="ADL117" s="517"/>
      <c r="ADM117" s="517"/>
      <c r="ADN117" s="517"/>
      <c r="ADO117" s="517"/>
      <c r="ADP117" s="517"/>
      <c r="ADQ117" s="517"/>
      <c r="ADR117" s="517"/>
      <c r="ADS117" s="517"/>
      <c r="ADT117" s="517"/>
      <c r="ADU117" s="517"/>
      <c r="ADV117" s="517"/>
      <c r="ADW117" s="517"/>
      <c r="ADX117" s="517"/>
      <c r="ADY117" s="517"/>
      <c r="ADZ117" s="517"/>
      <c r="AEA117" s="517"/>
      <c r="AEB117" s="517"/>
      <c r="AEC117" s="517"/>
      <c r="AED117" s="517"/>
      <c r="AEE117" s="517"/>
      <c r="AEF117" s="517"/>
      <c r="AEG117" s="517"/>
      <c r="AEH117" s="517"/>
      <c r="AEI117" s="517"/>
      <c r="AEJ117" s="517"/>
      <c r="AEK117" s="517"/>
      <c r="AEL117" s="517"/>
      <c r="AEM117" s="517"/>
      <c r="AEN117" s="517"/>
      <c r="AEO117" s="517"/>
      <c r="AEP117" s="517"/>
      <c r="AEQ117" s="517"/>
      <c r="AER117" s="517"/>
      <c r="AES117" s="517"/>
      <c r="AET117" s="517"/>
      <c r="AEU117" s="517"/>
      <c r="AEV117" s="517"/>
      <c r="AEW117" s="517"/>
      <c r="AEX117" s="517"/>
      <c r="AEY117" s="517"/>
      <c r="AEZ117" s="517"/>
      <c r="AFA117" s="517"/>
      <c r="AFB117" s="517"/>
      <c r="AFC117" s="517"/>
      <c r="AFD117" s="517"/>
      <c r="AFE117" s="517"/>
      <c r="AFF117" s="517"/>
      <c r="AFG117" s="517"/>
      <c r="AFH117" s="517"/>
      <c r="AFI117" s="517"/>
      <c r="AFJ117" s="517"/>
      <c r="AFK117" s="517"/>
      <c r="AFL117" s="517"/>
      <c r="AFM117" s="517"/>
      <c r="AFN117" s="517"/>
      <c r="AFO117" s="517"/>
      <c r="AFP117" s="517"/>
      <c r="AFQ117" s="517"/>
      <c r="AFR117" s="517"/>
      <c r="AFS117" s="517"/>
      <c r="AFT117" s="517"/>
      <c r="AFU117" s="517"/>
      <c r="AFV117" s="517"/>
      <c r="AFW117" s="517"/>
      <c r="AFX117" s="517"/>
      <c r="AFY117" s="517"/>
      <c r="AFZ117" s="517"/>
      <c r="AGA117" s="517"/>
      <c r="AGB117" s="517"/>
      <c r="AGC117" s="517"/>
      <c r="AGD117" s="517"/>
      <c r="AGE117" s="517"/>
      <c r="AGF117" s="517"/>
      <c r="AGG117" s="517"/>
      <c r="AGH117" s="517"/>
      <c r="AGI117" s="517"/>
      <c r="AGJ117" s="517"/>
      <c r="AGK117" s="517"/>
      <c r="AGL117" s="517"/>
      <c r="AGM117" s="517"/>
      <c r="AGN117" s="517"/>
      <c r="AGO117" s="517"/>
      <c r="AGP117" s="517"/>
      <c r="AGQ117" s="517"/>
      <c r="AGR117" s="517"/>
      <c r="AGS117" s="517"/>
      <c r="AGT117" s="517"/>
      <c r="AGU117" s="517"/>
      <c r="AGV117" s="517"/>
      <c r="AGW117" s="517"/>
      <c r="AGX117" s="517"/>
      <c r="AGY117" s="517"/>
      <c r="AGZ117" s="517"/>
      <c r="AHA117" s="517"/>
      <c r="AHB117" s="517"/>
      <c r="AHC117" s="517"/>
      <c r="AHD117" s="517"/>
      <c r="AHE117" s="517"/>
      <c r="AHF117" s="517"/>
      <c r="AHG117" s="517"/>
      <c r="AHH117" s="517"/>
    </row>
    <row r="118" spans="1:892" s="501" customFormat="1" ht="37" hidden="1">
      <c r="A118" s="576"/>
      <c r="B118" s="580"/>
      <c r="C118" s="588"/>
      <c r="D118" s="748"/>
      <c r="E118" s="748"/>
      <c r="F118" s="748"/>
      <c r="G118" s="748"/>
      <c r="H118" s="748"/>
      <c r="I118" s="748"/>
      <c r="J118" s="748"/>
      <c r="K118" s="748"/>
      <c r="L118" s="748"/>
      <c r="M118" s="74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500"/>
      <c r="IY118" s="500"/>
      <c r="IZ118" s="500"/>
      <c r="JA118" s="500"/>
      <c r="JB118" s="500"/>
      <c r="JC118" s="500"/>
      <c r="JD118" s="500"/>
      <c r="JE118" s="500"/>
      <c r="JF118" s="500"/>
      <c r="JG118" s="500"/>
      <c r="JH118" s="500"/>
      <c r="JI118" s="500"/>
      <c r="JJ118" s="500"/>
      <c r="JK118" s="500"/>
      <c r="JL118" s="500"/>
      <c r="JM118" s="500"/>
      <c r="JN118" s="500"/>
      <c r="JO118" s="500"/>
      <c r="JP118" s="500"/>
      <c r="JQ118" s="500"/>
      <c r="JR118" s="500"/>
      <c r="JS118" s="500"/>
      <c r="JT118" s="500"/>
      <c r="JU118" s="500"/>
      <c r="JV118" s="500"/>
      <c r="JW118" s="500"/>
      <c r="JX118" s="500"/>
      <c r="JY118" s="500"/>
      <c r="JZ118" s="500"/>
      <c r="KA118" s="500"/>
      <c r="KB118" s="500"/>
      <c r="KC118" s="500"/>
      <c r="KD118" s="500"/>
      <c r="KE118" s="500"/>
      <c r="KF118" s="500"/>
      <c r="KG118" s="500"/>
      <c r="KH118" s="500"/>
      <c r="KI118" s="500"/>
      <c r="KJ118" s="500"/>
      <c r="KK118" s="500"/>
      <c r="KL118" s="500"/>
      <c r="KM118" s="500"/>
      <c r="KN118" s="500"/>
      <c r="KO118" s="500"/>
      <c r="KP118" s="500"/>
      <c r="KQ118" s="500"/>
      <c r="KR118" s="500"/>
      <c r="KS118" s="500"/>
      <c r="KT118" s="500"/>
      <c r="KU118" s="500"/>
      <c r="KV118" s="500"/>
      <c r="KW118" s="500"/>
      <c r="KX118" s="500"/>
      <c r="KY118" s="500"/>
      <c r="KZ118" s="500"/>
      <c r="LA118" s="500"/>
      <c r="LB118" s="500"/>
      <c r="LC118" s="500"/>
      <c r="LD118" s="500"/>
      <c r="LE118" s="500"/>
      <c r="LF118" s="500"/>
      <c r="LG118" s="500"/>
      <c r="LH118" s="500"/>
      <c r="LI118" s="500"/>
      <c r="LJ118" s="500"/>
      <c r="LK118" s="500"/>
      <c r="LL118" s="500"/>
      <c r="LM118" s="500"/>
      <c r="LN118" s="500"/>
      <c r="LO118" s="500"/>
      <c r="LP118" s="500"/>
      <c r="LQ118" s="500"/>
      <c r="LR118" s="500"/>
      <c r="LS118" s="500"/>
      <c r="LT118" s="500"/>
      <c r="LU118" s="500"/>
      <c r="LV118" s="500"/>
      <c r="LW118" s="500"/>
      <c r="LX118" s="500"/>
      <c r="LY118" s="500"/>
      <c r="LZ118" s="500"/>
      <c r="MA118" s="500"/>
      <c r="MB118" s="500"/>
      <c r="MC118" s="500"/>
      <c r="MD118" s="500"/>
      <c r="ME118" s="500"/>
      <c r="MF118" s="500"/>
      <c r="MG118" s="500"/>
      <c r="MH118" s="500"/>
      <c r="MI118" s="500"/>
      <c r="MJ118" s="500"/>
      <c r="MK118" s="500"/>
      <c r="ML118" s="500"/>
      <c r="MM118" s="500"/>
      <c r="MN118" s="500"/>
      <c r="MO118" s="500"/>
      <c r="MP118" s="500"/>
      <c r="MQ118" s="500"/>
      <c r="MR118" s="500"/>
      <c r="MS118" s="500"/>
      <c r="MT118" s="500"/>
      <c r="MU118" s="500"/>
      <c r="MV118" s="500"/>
      <c r="MW118" s="500"/>
      <c r="MX118" s="500"/>
      <c r="MY118" s="500"/>
      <c r="MZ118" s="500"/>
      <c r="NA118" s="500"/>
      <c r="NB118" s="500"/>
      <c r="NC118" s="500"/>
      <c r="ND118" s="500"/>
      <c r="NE118" s="500"/>
      <c r="NF118" s="500"/>
      <c r="NG118" s="500"/>
      <c r="NH118" s="500"/>
      <c r="NI118" s="500"/>
      <c r="NJ118" s="500"/>
      <c r="NK118" s="500"/>
      <c r="NL118" s="500"/>
      <c r="NM118" s="500"/>
      <c r="NN118" s="500"/>
      <c r="NO118" s="500"/>
      <c r="NP118" s="500"/>
      <c r="NQ118" s="500"/>
      <c r="NR118" s="500"/>
      <c r="NS118" s="500"/>
      <c r="NT118" s="500"/>
      <c r="NU118" s="500"/>
      <c r="NV118" s="500"/>
      <c r="NW118" s="500"/>
      <c r="NX118" s="500"/>
      <c r="NY118" s="500"/>
      <c r="NZ118" s="500"/>
      <c r="OA118" s="500"/>
      <c r="OB118" s="500"/>
      <c r="OC118" s="500"/>
      <c r="OD118" s="500"/>
      <c r="OE118" s="500"/>
      <c r="OF118" s="500"/>
      <c r="OG118" s="500"/>
      <c r="OH118" s="500"/>
      <c r="OI118" s="500"/>
      <c r="OJ118" s="500"/>
      <c r="OK118" s="500"/>
      <c r="OL118" s="500"/>
      <c r="OM118" s="500"/>
      <c r="ON118" s="500"/>
      <c r="OO118" s="500"/>
      <c r="OP118" s="500"/>
      <c r="OQ118" s="500"/>
      <c r="OR118" s="500"/>
      <c r="OS118" s="500"/>
      <c r="OT118" s="500"/>
      <c r="OU118" s="500"/>
      <c r="OV118" s="500"/>
      <c r="OW118" s="500"/>
      <c r="OX118" s="500"/>
      <c r="OY118" s="500"/>
      <c r="OZ118" s="500"/>
      <c r="PA118" s="500"/>
      <c r="PB118" s="500"/>
      <c r="PC118" s="500"/>
      <c r="PD118" s="500"/>
      <c r="PE118" s="500"/>
      <c r="PF118" s="500"/>
      <c r="PG118" s="500"/>
      <c r="PH118" s="500"/>
      <c r="PI118" s="500"/>
      <c r="PJ118" s="500"/>
      <c r="PK118" s="500"/>
      <c r="PL118" s="500"/>
      <c r="PM118" s="500"/>
      <c r="PN118" s="500"/>
      <c r="PO118" s="500"/>
      <c r="PP118" s="500"/>
      <c r="PQ118" s="500"/>
      <c r="PR118" s="500"/>
      <c r="PS118" s="500"/>
      <c r="PT118" s="500"/>
      <c r="PU118" s="500"/>
      <c r="PV118" s="500"/>
      <c r="PW118" s="500"/>
      <c r="PX118" s="500"/>
      <c r="PY118" s="500"/>
      <c r="PZ118" s="500"/>
      <c r="QA118" s="500"/>
      <c r="QB118" s="500"/>
      <c r="QC118" s="500"/>
      <c r="QD118" s="500"/>
      <c r="QE118" s="500"/>
      <c r="QF118" s="500"/>
      <c r="QG118" s="500"/>
      <c r="QH118" s="500"/>
      <c r="QI118" s="500"/>
      <c r="QJ118" s="500"/>
      <c r="QK118" s="500"/>
      <c r="QL118" s="500"/>
      <c r="QM118" s="500"/>
      <c r="QN118" s="500"/>
      <c r="QO118" s="500"/>
      <c r="QP118" s="500"/>
      <c r="QQ118" s="500"/>
      <c r="QR118" s="500"/>
      <c r="QS118" s="500"/>
      <c r="QT118" s="500"/>
      <c r="QU118" s="500"/>
      <c r="QV118" s="500"/>
      <c r="QW118" s="500"/>
      <c r="QX118" s="500"/>
      <c r="QY118" s="500"/>
      <c r="QZ118" s="500"/>
      <c r="RA118" s="500"/>
      <c r="RB118" s="500"/>
      <c r="RC118" s="500"/>
      <c r="RD118" s="500"/>
      <c r="RE118" s="500"/>
      <c r="RF118" s="500"/>
      <c r="RG118" s="500"/>
      <c r="RH118" s="500"/>
      <c r="RI118" s="500"/>
      <c r="RJ118" s="500"/>
      <c r="RK118" s="500"/>
      <c r="RL118" s="500"/>
      <c r="RM118" s="500"/>
      <c r="RN118" s="500"/>
      <c r="RO118" s="500"/>
      <c r="RP118" s="500"/>
      <c r="RQ118" s="500"/>
      <c r="RR118" s="500"/>
      <c r="RS118" s="500"/>
      <c r="RT118" s="500"/>
      <c r="RU118" s="500"/>
      <c r="RV118" s="500"/>
      <c r="RW118" s="500"/>
      <c r="RX118" s="500"/>
      <c r="RY118" s="500"/>
      <c r="RZ118" s="500"/>
      <c r="SA118" s="500"/>
      <c r="SB118" s="500"/>
      <c r="SC118" s="500"/>
      <c r="SD118" s="500"/>
      <c r="SE118" s="500"/>
      <c r="SF118" s="500"/>
      <c r="SG118" s="500"/>
      <c r="SH118" s="500"/>
      <c r="SI118" s="500"/>
      <c r="SJ118" s="500"/>
      <c r="SK118" s="500"/>
      <c r="SL118" s="500"/>
      <c r="SM118" s="500"/>
      <c r="SN118" s="500"/>
      <c r="SO118" s="500"/>
      <c r="SP118" s="500"/>
      <c r="SQ118" s="500"/>
      <c r="SR118" s="500"/>
      <c r="SS118" s="500"/>
      <c r="ST118" s="500"/>
      <c r="SU118" s="500"/>
      <c r="SV118" s="500"/>
      <c r="SW118" s="500"/>
      <c r="SX118" s="500"/>
      <c r="SY118" s="500"/>
      <c r="SZ118" s="500"/>
      <c r="TA118" s="500"/>
      <c r="TB118" s="500"/>
      <c r="TC118" s="500"/>
      <c r="TD118" s="500"/>
      <c r="TE118" s="500"/>
      <c r="TF118" s="500"/>
      <c r="TG118" s="500"/>
      <c r="TH118" s="500"/>
      <c r="TI118" s="500"/>
      <c r="TJ118" s="500"/>
      <c r="TK118" s="500"/>
      <c r="TL118" s="500"/>
      <c r="TM118" s="500"/>
      <c r="TN118" s="500"/>
      <c r="TO118" s="500"/>
      <c r="TP118" s="500"/>
      <c r="TQ118" s="500"/>
      <c r="TR118" s="500"/>
      <c r="TS118" s="500"/>
      <c r="TT118" s="500"/>
      <c r="TU118" s="500"/>
      <c r="TV118" s="500"/>
      <c r="TW118" s="500"/>
      <c r="TX118" s="500"/>
      <c r="TY118" s="500"/>
      <c r="TZ118" s="500"/>
      <c r="UA118" s="500"/>
      <c r="UB118" s="500"/>
      <c r="UC118" s="500"/>
      <c r="UD118" s="500"/>
      <c r="UE118" s="500"/>
      <c r="UF118" s="500"/>
      <c r="UG118" s="500"/>
      <c r="UH118" s="500"/>
      <c r="UI118" s="500"/>
      <c r="UJ118" s="500"/>
      <c r="UK118" s="500"/>
      <c r="UL118" s="500"/>
      <c r="UM118" s="500"/>
      <c r="UN118" s="500"/>
      <c r="UO118" s="500"/>
      <c r="UP118" s="500"/>
      <c r="UQ118" s="500"/>
      <c r="UR118" s="500"/>
      <c r="US118" s="500"/>
      <c r="UT118" s="500"/>
      <c r="UU118" s="500"/>
      <c r="UV118" s="500"/>
      <c r="UW118" s="500"/>
      <c r="UX118" s="500"/>
      <c r="UY118" s="500"/>
      <c r="UZ118" s="500"/>
      <c r="VA118" s="500"/>
      <c r="VB118" s="500"/>
      <c r="VC118" s="500"/>
      <c r="VD118" s="500"/>
      <c r="VE118" s="500"/>
      <c r="VF118" s="500"/>
      <c r="VG118" s="500"/>
      <c r="VH118" s="500"/>
      <c r="VI118" s="500"/>
      <c r="VJ118" s="500"/>
      <c r="VK118" s="500"/>
      <c r="VL118" s="500"/>
      <c r="VM118" s="500"/>
      <c r="VN118" s="500"/>
      <c r="VO118" s="500"/>
      <c r="VP118" s="500"/>
      <c r="VQ118" s="500"/>
      <c r="VR118" s="500"/>
      <c r="VS118" s="500"/>
      <c r="VT118" s="500"/>
      <c r="VU118" s="500"/>
      <c r="VV118" s="500"/>
      <c r="VW118" s="500"/>
      <c r="VX118" s="500"/>
      <c r="VY118" s="500"/>
      <c r="VZ118" s="500"/>
      <c r="WA118" s="500"/>
      <c r="WB118" s="500"/>
      <c r="WC118" s="500"/>
      <c r="WD118" s="500"/>
      <c r="WE118" s="500"/>
      <c r="WF118" s="500"/>
      <c r="WG118" s="500"/>
      <c r="WH118" s="500"/>
      <c r="WI118" s="500"/>
      <c r="WJ118" s="500"/>
      <c r="WK118" s="500"/>
      <c r="WL118" s="500"/>
      <c r="WM118" s="500"/>
      <c r="WN118" s="500"/>
      <c r="WO118" s="500"/>
      <c r="WP118" s="500"/>
      <c r="WQ118" s="500"/>
      <c r="WR118" s="500"/>
      <c r="WS118" s="500"/>
      <c r="WT118" s="500"/>
      <c r="WU118" s="500"/>
      <c r="WV118" s="500"/>
      <c r="WW118" s="500"/>
      <c r="WX118" s="500"/>
      <c r="WY118" s="500"/>
      <c r="WZ118" s="500"/>
      <c r="XA118" s="500"/>
      <c r="XB118" s="500"/>
      <c r="XC118" s="500"/>
      <c r="XD118" s="500"/>
      <c r="XE118" s="500"/>
      <c r="XF118" s="500"/>
      <c r="XG118" s="500"/>
      <c r="XH118" s="500"/>
      <c r="XI118" s="500"/>
      <c r="XJ118" s="500"/>
      <c r="XK118" s="500"/>
      <c r="XL118" s="500"/>
      <c r="XM118" s="500"/>
      <c r="XN118" s="500"/>
      <c r="XO118" s="500"/>
      <c r="XP118" s="500"/>
      <c r="XQ118" s="500"/>
      <c r="XR118" s="500"/>
      <c r="XS118" s="500"/>
      <c r="XT118" s="500"/>
      <c r="XU118" s="500"/>
      <c r="XV118" s="500"/>
      <c r="XW118" s="500"/>
      <c r="XX118" s="500"/>
      <c r="XY118" s="500"/>
      <c r="XZ118" s="500"/>
      <c r="YA118" s="500"/>
      <c r="YB118" s="500"/>
      <c r="YC118" s="500"/>
      <c r="YD118" s="500"/>
      <c r="YE118" s="500"/>
      <c r="YF118" s="500"/>
      <c r="YG118" s="500"/>
      <c r="YH118" s="500"/>
      <c r="YI118" s="500"/>
      <c r="YJ118" s="500"/>
      <c r="YK118" s="500"/>
      <c r="YL118" s="500"/>
      <c r="YM118" s="500"/>
      <c r="YN118" s="500"/>
      <c r="YO118" s="500"/>
      <c r="YP118" s="500"/>
      <c r="YQ118" s="500"/>
      <c r="YR118" s="500"/>
      <c r="YS118" s="500"/>
      <c r="YT118" s="500"/>
      <c r="YU118" s="500"/>
      <c r="YV118" s="500"/>
      <c r="YW118" s="500"/>
      <c r="YX118" s="500"/>
      <c r="YY118" s="500"/>
      <c r="YZ118" s="500"/>
      <c r="ZA118" s="500"/>
      <c r="ZB118" s="500"/>
      <c r="ZC118" s="500"/>
      <c r="ZD118" s="500"/>
      <c r="ZE118" s="500"/>
      <c r="ZF118" s="500"/>
      <c r="ZG118" s="500"/>
      <c r="ZH118" s="500"/>
      <c r="ZI118" s="500"/>
      <c r="ZJ118" s="500"/>
      <c r="ZK118" s="500"/>
      <c r="ZL118" s="500"/>
      <c r="ZM118" s="500"/>
      <c r="ZN118" s="500"/>
      <c r="ZO118" s="500"/>
      <c r="ZP118" s="500"/>
      <c r="ZQ118" s="500"/>
      <c r="ZR118" s="500"/>
      <c r="ZS118" s="500"/>
      <c r="ZT118" s="500"/>
      <c r="ZU118" s="500"/>
      <c r="ZV118" s="500"/>
      <c r="ZW118" s="500"/>
      <c r="ZX118" s="500"/>
      <c r="ZY118" s="500"/>
      <c r="ZZ118" s="500"/>
      <c r="AAA118" s="500"/>
      <c r="AAB118" s="500"/>
      <c r="AAC118" s="500"/>
      <c r="AAD118" s="500"/>
      <c r="AAE118" s="500"/>
      <c r="AAF118" s="500"/>
      <c r="AAG118" s="500"/>
      <c r="AAH118" s="500"/>
      <c r="AAI118" s="500"/>
      <c r="AAJ118" s="500"/>
      <c r="AAK118" s="500"/>
      <c r="AAL118" s="500"/>
      <c r="AAM118" s="500"/>
      <c r="AAN118" s="500"/>
      <c r="AAO118" s="500"/>
      <c r="AAP118" s="500"/>
      <c r="AAQ118" s="500"/>
      <c r="AAR118" s="500"/>
      <c r="AAS118" s="500"/>
      <c r="AAT118" s="500"/>
      <c r="AAU118" s="500"/>
      <c r="AAV118" s="500"/>
      <c r="AAW118" s="500"/>
      <c r="AAX118" s="500"/>
      <c r="AAY118" s="500"/>
      <c r="AAZ118" s="500"/>
      <c r="ABA118" s="500"/>
      <c r="ABB118" s="500"/>
      <c r="ABC118" s="500"/>
      <c r="ABD118" s="500"/>
      <c r="ABE118" s="500"/>
      <c r="ABF118" s="500"/>
      <c r="ABG118" s="500"/>
      <c r="ABH118" s="500"/>
      <c r="ABI118" s="500"/>
      <c r="ABJ118" s="500"/>
      <c r="ABK118" s="500"/>
      <c r="ABL118" s="500"/>
      <c r="ABM118" s="500"/>
      <c r="ABN118" s="500"/>
      <c r="ABO118" s="500"/>
      <c r="ABP118" s="500"/>
      <c r="ABQ118" s="500"/>
      <c r="ABR118" s="500"/>
      <c r="ABS118" s="500"/>
      <c r="ABT118" s="500"/>
      <c r="ABU118" s="500"/>
      <c r="ABV118" s="500"/>
      <c r="ABW118" s="500"/>
      <c r="ABX118" s="500"/>
      <c r="ABY118" s="500"/>
      <c r="ABZ118" s="500"/>
      <c r="ACA118" s="500"/>
      <c r="ACB118" s="500"/>
      <c r="ACC118" s="500"/>
      <c r="ACD118" s="500"/>
      <c r="ACE118" s="500"/>
      <c r="ACF118" s="500"/>
      <c r="ACG118" s="500"/>
      <c r="ACH118" s="500"/>
      <c r="ACI118" s="500"/>
      <c r="ACJ118" s="500"/>
      <c r="ACK118" s="500"/>
      <c r="ACL118" s="500"/>
      <c r="ACM118" s="500"/>
      <c r="ACN118" s="500"/>
      <c r="ACO118" s="500"/>
      <c r="ACP118" s="500"/>
      <c r="ACQ118" s="500"/>
      <c r="ACR118" s="500"/>
      <c r="ACS118" s="500"/>
      <c r="ACT118" s="500"/>
      <c r="ACU118" s="500"/>
      <c r="ACV118" s="500"/>
      <c r="ACW118" s="500"/>
      <c r="ACX118" s="500"/>
      <c r="ACY118" s="500"/>
      <c r="ACZ118" s="500"/>
      <c r="ADA118" s="500"/>
      <c r="ADB118" s="500"/>
      <c r="ADC118" s="500"/>
      <c r="ADD118" s="500"/>
      <c r="ADE118" s="500"/>
      <c r="ADF118" s="500"/>
      <c r="ADG118" s="500"/>
      <c r="ADH118" s="500"/>
      <c r="ADI118" s="500"/>
      <c r="ADJ118" s="500"/>
      <c r="ADK118" s="500"/>
      <c r="ADL118" s="500"/>
      <c r="ADM118" s="500"/>
      <c r="ADN118" s="500"/>
      <c r="ADO118" s="500"/>
      <c r="ADP118" s="500"/>
      <c r="ADQ118" s="500"/>
      <c r="ADR118" s="500"/>
      <c r="ADS118" s="500"/>
      <c r="ADT118" s="500"/>
      <c r="ADU118" s="500"/>
      <c r="ADV118" s="500"/>
      <c r="ADW118" s="500"/>
      <c r="ADX118" s="500"/>
      <c r="ADY118" s="500"/>
      <c r="ADZ118" s="500"/>
      <c r="AEA118" s="500"/>
      <c r="AEB118" s="500"/>
      <c r="AEC118" s="500"/>
      <c r="AED118" s="500"/>
      <c r="AEE118" s="500"/>
      <c r="AEF118" s="500"/>
      <c r="AEG118" s="500"/>
      <c r="AEH118" s="500"/>
      <c r="AEI118" s="500"/>
      <c r="AEJ118" s="500"/>
      <c r="AEK118" s="500"/>
      <c r="AEL118" s="500"/>
      <c r="AEM118" s="500"/>
      <c r="AEN118" s="500"/>
      <c r="AEO118" s="500"/>
      <c r="AEP118" s="500"/>
      <c r="AEQ118" s="500"/>
      <c r="AER118" s="500"/>
      <c r="AES118" s="500"/>
      <c r="AET118" s="500"/>
      <c r="AEU118" s="500"/>
      <c r="AEV118" s="500"/>
      <c r="AEW118" s="500"/>
      <c r="AEX118" s="500"/>
      <c r="AEY118" s="500"/>
      <c r="AEZ118" s="500"/>
      <c r="AFA118" s="500"/>
      <c r="AFB118" s="500"/>
      <c r="AFC118" s="500"/>
      <c r="AFD118" s="500"/>
      <c r="AFE118" s="500"/>
      <c r="AFF118" s="500"/>
      <c r="AFG118" s="500"/>
      <c r="AFH118" s="500"/>
      <c r="AFI118" s="500"/>
      <c r="AFJ118" s="500"/>
      <c r="AFK118" s="500"/>
      <c r="AFL118" s="500"/>
      <c r="AFM118" s="500"/>
      <c r="AFN118" s="500"/>
      <c r="AFO118" s="500"/>
      <c r="AFP118" s="500"/>
      <c r="AFQ118" s="500"/>
      <c r="AFR118" s="500"/>
      <c r="AFS118" s="500"/>
      <c r="AFT118" s="500"/>
      <c r="AFU118" s="500"/>
      <c r="AFV118" s="500"/>
      <c r="AFW118" s="500"/>
      <c r="AFX118" s="500"/>
      <c r="AFY118" s="500"/>
      <c r="AFZ118" s="500"/>
      <c r="AGA118" s="500"/>
      <c r="AGB118" s="500"/>
      <c r="AGC118" s="500"/>
      <c r="AGD118" s="500"/>
      <c r="AGE118" s="500"/>
      <c r="AGF118" s="500"/>
      <c r="AGG118" s="500"/>
      <c r="AGH118" s="500"/>
      <c r="AGI118" s="500"/>
      <c r="AGJ118" s="500"/>
      <c r="AGK118" s="500"/>
      <c r="AGL118" s="500"/>
      <c r="AGM118" s="500"/>
      <c r="AGN118" s="500"/>
      <c r="AGO118" s="500"/>
      <c r="AGP118" s="500"/>
      <c r="AGQ118" s="500"/>
      <c r="AGR118" s="500"/>
      <c r="AGS118" s="500"/>
      <c r="AGT118" s="500"/>
      <c r="AGU118" s="500"/>
      <c r="AGV118" s="500"/>
      <c r="AGW118" s="500"/>
      <c r="AGX118" s="500"/>
      <c r="AGY118" s="500"/>
      <c r="AGZ118" s="500"/>
      <c r="AHA118" s="500"/>
      <c r="AHB118" s="500"/>
      <c r="AHC118" s="500"/>
      <c r="AHD118" s="500"/>
      <c r="AHE118" s="500"/>
      <c r="AHF118" s="500"/>
      <c r="AHG118" s="500"/>
      <c r="AHH118" s="500"/>
    </row>
    <row r="119" spans="1:892" s="590" customFormat="1" hidden="1">
      <c r="A119" s="442"/>
      <c r="B119" s="580"/>
      <c r="C119" s="589"/>
      <c r="D119" s="749"/>
      <c r="E119" s="749"/>
      <c r="F119" s="749"/>
      <c r="G119" s="749"/>
      <c r="H119" s="749"/>
      <c r="I119" s="749"/>
      <c r="J119" s="749"/>
      <c r="K119" s="749"/>
      <c r="L119" s="749"/>
      <c r="M119" s="74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500"/>
      <c r="IY119" s="500"/>
      <c r="IZ119" s="500"/>
      <c r="JA119" s="500"/>
      <c r="JB119" s="500"/>
      <c r="JC119" s="500"/>
      <c r="JD119" s="500"/>
      <c r="JE119" s="500"/>
      <c r="JF119" s="500"/>
      <c r="JG119" s="500"/>
      <c r="JH119" s="500"/>
      <c r="JI119" s="500"/>
      <c r="JJ119" s="500"/>
      <c r="JK119" s="500"/>
      <c r="JL119" s="500"/>
      <c r="JM119" s="500"/>
      <c r="JN119" s="500"/>
      <c r="JO119" s="500"/>
      <c r="JP119" s="500"/>
      <c r="JQ119" s="500"/>
      <c r="JR119" s="500"/>
      <c r="JS119" s="500"/>
      <c r="JT119" s="500"/>
      <c r="JU119" s="500"/>
      <c r="JV119" s="500"/>
      <c r="JW119" s="500"/>
      <c r="JX119" s="500"/>
      <c r="JY119" s="500"/>
      <c r="JZ119" s="500"/>
      <c r="KA119" s="500"/>
      <c r="KB119" s="500"/>
      <c r="KC119" s="500"/>
      <c r="KD119" s="500"/>
      <c r="KE119" s="500"/>
      <c r="KF119" s="500"/>
      <c r="KG119" s="500"/>
      <c r="KH119" s="500"/>
      <c r="KI119" s="500"/>
      <c r="KJ119" s="500"/>
      <c r="KK119" s="500"/>
      <c r="KL119" s="500"/>
      <c r="KM119" s="500"/>
      <c r="KN119" s="500"/>
      <c r="KO119" s="500"/>
      <c r="KP119" s="500"/>
      <c r="KQ119" s="500"/>
      <c r="KR119" s="500"/>
      <c r="KS119" s="500"/>
      <c r="KT119" s="500"/>
      <c r="KU119" s="500"/>
      <c r="KV119" s="500"/>
      <c r="KW119" s="500"/>
      <c r="KX119" s="500"/>
      <c r="KY119" s="500"/>
      <c r="KZ119" s="500"/>
      <c r="LA119" s="500"/>
      <c r="LB119" s="500"/>
      <c r="LC119" s="500"/>
      <c r="LD119" s="500"/>
      <c r="LE119" s="500"/>
      <c r="LF119" s="500"/>
      <c r="LG119" s="500"/>
      <c r="LH119" s="500"/>
      <c r="LI119" s="500"/>
      <c r="LJ119" s="500"/>
      <c r="LK119" s="500"/>
      <c r="LL119" s="500"/>
      <c r="LM119" s="500"/>
      <c r="LN119" s="500"/>
      <c r="LO119" s="500"/>
      <c r="LP119" s="500"/>
      <c r="LQ119" s="500"/>
      <c r="LR119" s="500"/>
      <c r="LS119" s="500"/>
      <c r="LT119" s="500"/>
      <c r="LU119" s="500"/>
      <c r="LV119" s="500"/>
      <c r="LW119" s="500"/>
      <c r="LX119" s="500"/>
      <c r="LY119" s="500"/>
      <c r="LZ119" s="500"/>
      <c r="MA119" s="500"/>
      <c r="MB119" s="500"/>
      <c r="MC119" s="500"/>
      <c r="MD119" s="500"/>
      <c r="ME119" s="500"/>
      <c r="MF119" s="500"/>
      <c r="MG119" s="500"/>
      <c r="MH119" s="500"/>
      <c r="MI119" s="500"/>
      <c r="MJ119" s="500"/>
      <c r="MK119" s="500"/>
      <c r="ML119" s="500"/>
      <c r="MM119" s="500"/>
      <c r="MN119" s="500"/>
      <c r="MO119" s="500"/>
      <c r="MP119" s="500"/>
      <c r="MQ119" s="500"/>
      <c r="MR119" s="500"/>
      <c r="MS119" s="500"/>
      <c r="MT119" s="500"/>
      <c r="MU119" s="500"/>
      <c r="MV119" s="500"/>
      <c r="MW119" s="500"/>
      <c r="MX119" s="500"/>
      <c r="MY119" s="500"/>
      <c r="MZ119" s="500"/>
      <c r="NA119" s="500"/>
      <c r="NB119" s="500"/>
      <c r="NC119" s="500"/>
      <c r="ND119" s="500"/>
      <c r="NE119" s="500"/>
      <c r="NF119" s="500"/>
      <c r="NG119" s="500"/>
      <c r="NH119" s="500"/>
      <c r="NI119" s="500"/>
      <c r="NJ119" s="500"/>
      <c r="NK119" s="500"/>
      <c r="NL119" s="500"/>
      <c r="NM119" s="500"/>
      <c r="NN119" s="500"/>
      <c r="NO119" s="500"/>
      <c r="NP119" s="500"/>
      <c r="NQ119" s="500"/>
      <c r="NR119" s="500"/>
      <c r="NS119" s="500"/>
      <c r="NT119" s="500"/>
      <c r="NU119" s="500"/>
      <c r="NV119" s="500"/>
      <c r="NW119" s="500"/>
      <c r="NX119" s="500"/>
      <c r="NY119" s="500"/>
      <c r="NZ119" s="500"/>
      <c r="OA119" s="500"/>
      <c r="OB119" s="500"/>
      <c r="OC119" s="500"/>
      <c r="OD119" s="500"/>
      <c r="OE119" s="500"/>
      <c r="OF119" s="500"/>
      <c r="OG119" s="500"/>
      <c r="OH119" s="500"/>
      <c r="OI119" s="500"/>
      <c r="OJ119" s="500"/>
      <c r="OK119" s="500"/>
      <c r="OL119" s="500"/>
      <c r="OM119" s="500"/>
      <c r="ON119" s="500"/>
      <c r="OO119" s="500"/>
      <c r="OP119" s="500"/>
      <c r="OQ119" s="500"/>
      <c r="OR119" s="500"/>
      <c r="OS119" s="500"/>
      <c r="OT119" s="500"/>
      <c r="OU119" s="500"/>
      <c r="OV119" s="500"/>
      <c r="OW119" s="500"/>
      <c r="OX119" s="500"/>
      <c r="OY119" s="500"/>
      <c r="OZ119" s="500"/>
      <c r="PA119" s="500"/>
      <c r="PB119" s="500"/>
      <c r="PC119" s="500"/>
      <c r="PD119" s="500"/>
      <c r="PE119" s="500"/>
      <c r="PF119" s="500"/>
      <c r="PG119" s="500"/>
      <c r="PH119" s="500"/>
      <c r="PI119" s="500"/>
      <c r="PJ119" s="500"/>
      <c r="PK119" s="500"/>
      <c r="PL119" s="500"/>
      <c r="PM119" s="500"/>
      <c r="PN119" s="500"/>
      <c r="PO119" s="500"/>
      <c r="PP119" s="500"/>
      <c r="PQ119" s="500"/>
      <c r="PR119" s="500"/>
      <c r="PS119" s="500"/>
      <c r="PT119" s="500"/>
      <c r="PU119" s="500"/>
      <c r="PV119" s="500"/>
      <c r="PW119" s="500"/>
      <c r="PX119" s="500"/>
      <c r="PY119" s="500"/>
      <c r="PZ119" s="500"/>
      <c r="QA119" s="500"/>
      <c r="QB119" s="500"/>
      <c r="QC119" s="500"/>
      <c r="QD119" s="500"/>
      <c r="QE119" s="500"/>
      <c r="QF119" s="500"/>
      <c r="QG119" s="500"/>
      <c r="QH119" s="500"/>
      <c r="QI119" s="500"/>
      <c r="QJ119" s="500"/>
      <c r="QK119" s="500"/>
      <c r="QL119" s="500"/>
      <c r="QM119" s="500"/>
      <c r="QN119" s="500"/>
      <c r="QO119" s="500"/>
      <c r="QP119" s="500"/>
      <c r="QQ119" s="500"/>
      <c r="QR119" s="500"/>
      <c r="QS119" s="500"/>
      <c r="QT119" s="500"/>
      <c r="QU119" s="500"/>
      <c r="QV119" s="500"/>
      <c r="QW119" s="500"/>
      <c r="QX119" s="500"/>
      <c r="QY119" s="500"/>
      <c r="QZ119" s="500"/>
      <c r="RA119" s="500"/>
      <c r="RB119" s="500"/>
      <c r="RC119" s="500"/>
      <c r="RD119" s="500"/>
      <c r="RE119" s="500"/>
      <c r="RF119" s="500"/>
      <c r="RG119" s="500"/>
      <c r="RH119" s="500"/>
      <c r="RI119" s="500"/>
      <c r="RJ119" s="500"/>
      <c r="RK119" s="500"/>
      <c r="RL119" s="500"/>
      <c r="RM119" s="500"/>
      <c r="RN119" s="500"/>
      <c r="RO119" s="500"/>
      <c r="RP119" s="500"/>
      <c r="RQ119" s="500"/>
      <c r="RR119" s="500"/>
      <c r="RS119" s="500"/>
      <c r="RT119" s="500"/>
      <c r="RU119" s="500"/>
      <c r="RV119" s="500"/>
      <c r="RW119" s="500"/>
      <c r="RX119" s="500"/>
      <c r="RY119" s="500"/>
      <c r="RZ119" s="500"/>
      <c r="SA119" s="500"/>
      <c r="SB119" s="500"/>
      <c r="SC119" s="500"/>
      <c r="SD119" s="500"/>
      <c r="SE119" s="500"/>
      <c r="SF119" s="500"/>
      <c r="SG119" s="500"/>
      <c r="SH119" s="500"/>
      <c r="SI119" s="500"/>
      <c r="SJ119" s="500"/>
      <c r="SK119" s="500"/>
      <c r="SL119" s="500"/>
      <c r="SM119" s="500"/>
      <c r="SN119" s="500"/>
      <c r="SO119" s="500"/>
      <c r="SP119" s="500"/>
      <c r="SQ119" s="500"/>
      <c r="SR119" s="500"/>
      <c r="SS119" s="500"/>
      <c r="ST119" s="500"/>
      <c r="SU119" s="500"/>
      <c r="SV119" s="500"/>
      <c r="SW119" s="500"/>
      <c r="SX119" s="500"/>
      <c r="SY119" s="500"/>
      <c r="SZ119" s="500"/>
      <c r="TA119" s="500"/>
      <c r="TB119" s="500"/>
      <c r="TC119" s="500"/>
      <c r="TD119" s="500"/>
      <c r="TE119" s="500"/>
      <c r="TF119" s="500"/>
      <c r="TG119" s="500"/>
      <c r="TH119" s="500"/>
      <c r="TI119" s="500"/>
      <c r="TJ119" s="500"/>
      <c r="TK119" s="500"/>
      <c r="TL119" s="500"/>
      <c r="TM119" s="500"/>
      <c r="TN119" s="500"/>
      <c r="TO119" s="500"/>
      <c r="TP119" s="500"/>
      <c r="TQ119" s="500"/>
      <c r="TR119" s="500"/>
      <c r="TS119" s="500"/>
      <c r="TT119" s="500"/>
      <c r="TU119" s="500"/>
      <c r="TV119" s="500"/>
      <c r="TW119" s="500"/>
      <c r="TX119" s="500"/>
      <c r="TY119" s="500"/>
      <c r="TZ119" s="500"/>
      <c r="UA119" s="500"/>
      <c r="UB119" s="500"/>
      <c r="UC119" s="500"/>
      <c r="UD119" s="500"/>
      <c r="UE119" s="500"/>
      <c r="UF119" s="500"/>
      <c r="UG119" s="500"/>
      <c r="UH119" s="500"/>
      <c r="UI119" s="500"/>
      <c r="UJ119" s="500"/>
      <c r="UK119" s="500"/>
      <c r="UL119" s="500"/>
      <c r="UM119" s="500"/>
      <c r="UN119" s="500"/>
      <c r="UO119" s="500"/>
      <c r="UP119" s="500"/>
      <c r="UQ119" s="500"/>
      <c r="UR119" s="500"/>
      <c r="US119" s="500"/>
      <c r="UT119" s="500"/>
      <c r="UU119" s="500"/>
      <c r="UV119" s="500"/>
      <c r="UW119" s="500"/>
      <c r="UX119" s="500"/>
      <c r="UY119" s="500"/>
      <c r="UZ119" s="500"/>
      <c r="VA119" s="500"/>
      <c r="VB119" s="500"/>
      <c r="VC119" s="500"/>
      <c r="VD119" s="500"/>
      <c r="VE119" s="500"/>
      <c r="VF119" s="500"/>
      <c r="VG119" s="500"/>
      <c r="VH119" s="500"/>
      <c r="VI119" s="500"/>
      <c r="VJ119" s="500"/>
      <c r="VK119" s="500"/>
      <c r="VL119" s="500"/>
      <c r="VM119" s="500"/>
      <c r="VN119" s="500"/>
      <c r="VO119" s="500"/>
      <c r="VP119" s="500"/>
      <c r="VQ119" s="500"/>
      <c r="VR119" s="500"/>
      <c r="VS119" s="500"/>
      <c r="VT119" s="500"/>
      <c r="VU119" s="500"/>
      <c r="VV119" s="500"/>
      <c r="VW119" s="500"/>
      <c r="VX119" s="500"/>
      <c r="VY119" s="500"/>
      <c r="VZ119" s="500"/>
      <c r="WA119" s="500"/>
      <c r="WB119" s="500"/>
      <c r="WC119" s="500"/>
      <c r="WD119" s="500"/>
      <c r="WE119" s="500"/>
      <c r="WF119" s="500"/>
      <c r="WG119" s="500"/>
      <c r="WH119" s="500"/>
      <c r="WI119" s="500"/>
      <c r="WJ119" s="500"/>
      <c r="WK119" s="500"/>
      <c r="WL119" s="500"/>
      <c r="WM119" s="500"/>
      <c r="WN119" s="500"/>
      <c r="WO119" s="500"/>
      <c r="WP119" s="500"/>
      <c r="WQ119" s="500"/>
      <c r="WR119" s="500"/>
      <c r="WS119" s="500"/>
      <c r="WT119" s="500"/>
      <c r="WU119" s="500"/>
      <c r="WV119" s="500"/>
      <c r="WW119" s="500"/>
      <c r="WX119" s="500"/>
      <c r="WY119" s="500"/>
      <c r="WZ119" s="500"/>
      <c r="XA119" s="500"/>
      <c r="XB119" s="500"/>
      <c r="XC119" s="500"/>
      <c r="XD119" s="500"/>
      <c r="XE119" s="500"/>
      <c r="XF119" s="500"/>
      <c r="XG119" s="500"/>
      <c r="XH119" s="500"/>
      <c r="XI119" s="500"/>
      <c r="XJ119" s="500"/>
      <c r="XK119" s="500"/>
      <c r="XL119" s="500"/>
      <c r="XM119" s="500"/>
      <c r="XN119" s="500"/>
      <c r="XO119" s="500"/>
      <c r="XP119" s="500"/>
      <c r="XQ119" s="500"/>
      <c r="XR119" s="500"/>
      <c r="XS119" s="500"/>
      <c r="XT119" s="500"/>
      <c r="XU119" s="500"/>
      <c r="XV119" s="500"/>
      <c r="XW119" s="500"/>
      <c r="XX119" s="500"/>
      <c r="XY119" s="500"/>
      <c r="XZ119" s="500"/>
      <c r="YA119" s="500"/>
      <c r="YB119" s="500"/>
      <c r="YC119" s="500"/>
      <c r="YD119" s="500"/>
      <c r="YE119" s="500"/>
      <c r="YF119" s="500"/>
      <c r="YG119" s="500"/>
      <c r="YH119" s="500"/>
      <c r="YI119" s="500"/>
      <c r="YJ119" s="500"/>
      <c r="YK119" s="500"/>
      <c r="YL119" s="500"/>
      <c r="YM119" s="500"/>
      <c r="YN119" s="500"/>
      <c r="YO119" s="500"/>
      <c r="YP119" s="500"/>
      <c r="YQ119" s="500"/>
      <c r="YR119" s="500"/>
      <c r="YS119" s="500"/>
      <c r="YT119" s="500"/>
      <c r="YU119" s="500"/>
      <c r="YV119" s="500"/>
      <c r="YW119" s="500"/>
      <c r="YX119" s="500"/>
      <c r="YY119" s="500"/>
      <c r="YZ119" s="500"/>
      <c r="ZA119" s="500"/>
      <c r="ZB119" s="500"/>
      <c r="ZC119" s="500"/>
      <c r="ZD119" s="500"/>
      <c r="ZE119" s="500"/>
      <c r="ZF119" s="500"/>
      <c r="ZG119" s="500"/>
      <c r="ZH119" s="500"/>
      <c r="ZI119" s="500"/>
      <c r="ZJ119" s="500"/>
      <c r="ZK119" s="500"/>
      <c r="ZL119" s="500"/>
      <c r="ZM119" s="500"/>
      <c r="ZN119" s="500"/>
      <c r="ZO119" s="500"/>
      <c r="ZP119" s="500"/>
      <c r="ZQ119" s="500"/>
      <c r="ZR119" s="500"/>
      <c r="ZS119" s="500"/>
      <c r="ZT119" s="500"/>
      <c r="ZU119" s="500"/>
      <c r="ZV119" s="500"/>
      <c r="ZW119" s="500"/>
      <c r="ZX119" s="500"/>
      <c r="ZY119" s="500"/>
      <c r="ZZ119" s="500"/>
      <c r="AAA119" s="500"/>
      <c r="AAB119" s="500"/>
      <c r="AAC119" s="500"/>
      <c r="AAD119" s="500"/>
      <c r="AAE119" s="500"/>
      <c r="AAF119" s="500"/>
      <c r="AAG119" s="500"/>
      <c r="AAH119" s="500"/>
      <c r="AAI119" s="500"/>
      <c r="AAJ119" s="500"/>
      <c r="AAK119" s="500"/>
      <c r="AAL119" s="500"/>
      <c r="AAM119" s="500"/>
      <c r="AAN119" s="500"/>
      <c r="AAO119" s="500"/>
      <c r="AAP119" s="500"/>
      <c r="AAQ119" s="500"/>
      <c r="AAR119" s="500"/>
      <c r="AAS119" s="500"/>
      <c r="AAT119" s="500"/>
      <c r="AAU119" s="500"/>
      <c r="AAV119" s="500"/>
      <c r="AAW119" s="500"/>
      <c r="AAX119" s="500"/>
      <c r="AAY119" s="500"/>
      <c r="AAZ119" s="500"/>
      <c r="ABA119" s="500"/>
      <c r="ABB119" s="500"/>
      <c r="ABC119" s="500"/>
      <c r="ABD119" s="500"/>
      <c r="ABE119" s="500"/>
      <c r="ABF119" s="500"/>
      <c r="ABG119" s="500"/>
      <c r="ABH119" s="500"/>
      <c r="ABI119" s="500"/>
      <c r="ABJ119" s="500"/>
      <c r="ABK119" s="500"/>
      <c r="ABL119" s="500"/>
      <c r="ABM119" s="500"/>
      <c r="ABN119" s="500"/>
      <c r="ABO119" s="500"/>
      <c r="ABP119" s="500"/>
      <c r="ABQ119" s="500"/>
      <c r="ABR119" s="500"/>
      <c r="ABS119" s="500"/>
      <c r="ABT119" s="500"/>
      <c r="ABU119" s="500"/>
      <c r="ABV119" s="500"/>
      <c r="ABW119" s="500"/>
      <c r="ABX119" s="500"/>
      <c r="ABY119" s="500"/>
      <c r="ABZ119" s="500"/>
      <c r="ACA119" s="500"/>
      <c r="ACB119" s="500"/>
      <c r="ACC119" s="500"/>
      <c r="ACD119" s="500"/>
      <c r="ACE119" s="500"/>
      <c r="ACF119" s="500"/>
      <c r="ACG119" s="500"/>
      <c r="ACH119" s="500"/>
      <c r="ACI119" s="500"/>
      <c r="ACJ119" s="500"/>
      <c r="ACK119" s="500"/>
      <c r="ACL119" s="500"/>
      <c r="ACM119" s="500"/>
      <c r="ACN119" s="500"/>
      <c r="ACO119" s="500"/>
      <c r="ACP119" s="500"/>
      <c r="ACQ119" s="500"/>
      <c r="ACR119" s="500"/>
      <c r="ACS119" s="500"/>
      <c r="ACT119" s="500"/>
      <c r="ACU119" s="500"/>
      <c r="ACV119" s="500"/>
      <c r="ACW119" s="500"/>
      <c r="ACX119" s="500"/>
      <c r="ACY119" s="500"/>
      <c r="ACZ119" s="500"/>
      <c r="ADA119" s="500"/>
      <c r="ADB119" s="500"/>
      <c r="ADC119" s="500"/>
      <c r="ADD119" s="500"/>
      <c r="ADE119" s="500"/>
      <c r="ADF119" s="500"/>
      <c r="ADG119" s="500"/>
      <c r="ADH119" s="500"/>
      <c r="ADI119" s="500"/>
      <c r="ADJ119" s="500"/>
      <c r="ADK119" s="500"/>
      <c r="ADL119" s="500"/>
      <c r="ADM119" s="500"/>
      <c r="ADN119" s="500"/>
      <c r="ADO119" s="500"/>
      <c r="ADP119" s="500"/>
      <c r="ADQ119" s="500"/>
      <c r="ADR119" s="500"/>
      <c r="ADS119" s="500"/>
      <c r="ADT119" s="500"/>
      <c r="ADU119" s="500"/>
      <c r="ADV119" s="500"/>
      <c r="ADW119" s="500"/>
      <c r="ADX119" s="500"/>
      <c r="ADY119" s="500"/>
      <c r="ADZ119" s="500"/>
      <c r="AEA119" s="500"/>
      <c r="AEB119" s="500"/>
      <c r="AEC119" s="500"/>
      <c r="AED119" s="500"/>
      <c r="AEE119" s="500"/>
      <c r="AEF119" s="500"/>
      <c r="AEG119" s="500"/>
      <c r="AEH119" s="500"/>
      <c r="AEI119" s="500"/>
      <c r="AEJ119" s="500"/>
      <c r="AEK119" s="500"/>
      <c r="AEL119" s="500"/>
      <c r="AEM119" s="500"/>
      <c r="AEN119" s="500"/>
      <c r="AEO119" s="500"/>
      <c r="AEP119" s="500"/>
      <c r="AEQ119" s="500"/>
      <c r="AER119" s="500"/>
      <c r="AES119" s="500"/>
      <c r="AET119" s="500"/>
      <c r="AEU119" s="500"/>
      <c r="AEV119" s="500"/>
      <c r="AEW119" s="500"/>
      <c r="AEX119" s="500"/>
      <c r="AEY119" s="500"/>
      <c r="AEZ119" s="500"/>
      <c r="AFA119" s="500"/>
      <c r="AFB119" s="500"/>
      <c r="AFC119" s="500"/>
      <c r="AFD119" s="500"/>
      <c r="AFE119" s="500"/>
      <c r="AFF119" s="500"/>
      <c r="AFG119" s="500"/>
      <c r="AFH119" s="500"/>
      <c r="AFI119" s="500"/>
      <c r="AFJ119" s="500"/>
      <c r="AFK119" s="500"/>
      <c r="AFL119" s="500"/>
      <c r="AFM119" s="500"/>
      <c r="AFN119" s="500"/>
      <c r="AFO119" s="500"/>
      <c r="AFP119" s="500"/>
      <c r="AFQ119" s="500"/>
      <c r="AFR119" s="500"/>
      <c r="AFS119" s="500"/>
      <c r="AFT119" s="500"/>
      <c r="AFU119" s="500"/>
      <c r="AFV119" s="500"/>
      <c r="AFW119" s="500"/>
      <c r="AFX119" s="500"/>
      <c r="AFY119" s="500"/>
      <c r="AFZ119" s="500"/>
      <c r="AGA119" s="500"/>
      <c r="AGB119" s="500"/>
      <c r="AGC119" s="500"/>
      <c r="AGD119" s="500"/>
      <c r="AGE119" s="500"/>
      <c r="AGF119" s="500"/>
      <c r="AGG119" s="500"/>
      <c r="AGH119" s="500"/>
      <c r="AGI119" s="500"/>
      <c r="AGJ119" s="500"/>
      <c r="AGK119" s="500"/>
      <c r="AGL119" s="500"/>
      <c r="AGM119" s="500"/>
      <c r="AGN119" s="500"/>
      <c r="AGO119" s="500"/>
      <c r="AGP119" s="500"/>
      <c r="AGQ119" s="500"/>
      <c r="AGR119" s="500"/>
      <c r="AGS119" s="500"/>
      <c r="AGT119" s="500"/>
      <c r="AGU119" s="500"/>
      <c r="AGV119" s="500"/>
      <c r="AGW119" s="500"/>
      <c r="AGX119" s="500"/>
      <c r="AGY119" s="500"/>
      <c r="AGZ119" s="500"/>
      <c r="AHA119" s="500"/>
      <c r="AHB119" s="500"/>
      <c r="AHC119" s="500"/>
      <c r="AHD119" s="500"/>
      <c r="AHE119" s="500"/>
      <c r="AHF119" s="500"/>
      <c r="AHG119" s="500"/>
      <c r="AHH119" s="500"/>
    </row>
    <row r="120" spans="1:892" s="590" customFormat="1" hidden="1">
      <c r="B120" s="591"/>
      <c r="C120" s="592"/>
      <c r="D120" s="750"/>
      <c r="E120" s="750"/>
      <c r="F120" s="750"/>
      <c r="G120" s="750"/>
      <c r="H120" s="750"/>
      <c r="I120" s="750"/>
      <c r="J120" s="750"/>
      <c r="K120" s="750"/>
      <c r="L120" s="750"/>
      <c r="M120" s="75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500"/>
      <c r="IY120" s="500"/>
      <c r="IZ120" s="500"/>
      <c r="JA120" s="500"/>
      <c r="JB120" s="500"/>
      <c r="JC120" s="500"/>
      <c r="JD120" s="500"/>
      <c r="JE120" s="500"/>
      <c r="JF120" s="500"/>
      <c r="JG120" s="500"/>
      <c r="JH120" s="500"/>
      <c r="JI120" s="500"/>
      <c r="JJ120" s="500"/>
      <c r="JK120" s="500"/>
      <c r="JL120" s="500"/>
      <c r="JM120" s="500"/>
      <c r="JN120" s="500"/>
      <c r="JO120" s="500"/>
      <c r="JP120" s="500"/>
      <c r="JQ120" s="500"/>
      <c r="JR120" s="500"/>
      <c r="JS120" s="500"/>
      <c r="JT120" s="500"/>
      <c r="JU120" s="500"/>
      <c r="JV120" s="500"/>
      <c r="JW120" s="500"/>
      <c r="JX120" s="500"/>
      <c r="JY120" s="500"/>
      <c r="JZ120" s="500"/>
      <c r="KA120" s="500"/>
      <c r="KB120" s="500"/>
      <c r="KC120" s="500"/>
      <c r="KD120" s="500"/>
      <c r="KE120" s="500"/>
      <c r="KF120" s="500"/>
      <c r="KG120" s="500"/>
      <c r="KH120" s="500"/>
      <c r="KI120" s="500"/>
      <c r="KJ120" s="500"/>
      <c r="KK120" s="500"/>
      <c r="KL120" s="500"/>
      <c r="KM120" s="500"/>
      <c r="KN120" s="500"/>
      <c r="KO120" s="500"/>
      <c r="KP120" s="500"/>
      <c r="KQ120" s="500"/>
      <c r="KR120" s="500"/>
      <c r="KS120" s="500"/>
      <c r="KT120" s="500"/>
      <c r="KU120" s="500"/>
      <c r="KV120" s="500"/>
      <c r="KW120" s="500"/>
      <c r="KX120" s="500"/>
      <c r="KY120" s="500"/>
      <c r="KZ120" s="500"/>
      <c r="LA120" s="500"/>
      <c r="LB120" s="500"/>
      <c r="LC120" s="500"/>
      <c r="LD120" s="500"/>
      <c r="LE120" s="500"/>
      <c r="LF120" s="500"/>
      <c r="LG120" s="500"/>
      <c r="LH120" s="500"/>
      <c r="LI120" s="500"/>
      <c r="LJ120" s="500"/>
      <c r="LK120" s="500"/>
      <c r="LL120" s="500"/>
      <c r="LM120" s="500"/>
      <c r="LN120" s="500"/>
      <c r="LO120" s="500"/>
      <c r="LP120" s="500"/>
      <c r="LQ120" s="500"/>
      <c r="LR120" s="500"/>
      <c r="LS120" s="500"/>
      <c r="LT120" s="500"/>
      <c r="LU120" s="500"/>
      <c r="LV120" s="500"/>
      <c r="LW120" s="500"/>
      <c r="LX120" s="500"/>
      <c r="LY120" s="500"/>
      <c r="LZ120" s="500"/>
      <c r="MA120" s="500"/>
      <c r="MB120" s="500"/>
      <c r="MC120" s="500"/>
      <c r="MD120" s="500"/>
      <c r="ME120" s="500"/>
      <c r="MF120" s="500"/>
      <c r="MG120" s="500"/>
      <c r="MH120" s="500"/>
      <c r="MI120" s="500"/>
      <c r="MJ120" s="500"/>
      <c r="MK120" s="500"/>
      <c r="ML120" s="500"/>
      <c r="MM120" s="500"/>
      <c r="MN120" s="500"/>
      <c r="MO120" s="500"/>
      <c r="MP120" s="500"/>
      <c r="MQ120" s="500"/>
      <c r="MR120" s="500"/>
      <c r="MS120" s="500"/>
      <c r="MT120" s="500"/>
      <c r="MU120" s="500"/>
      <c r="MV120" s="500"/>
      <c r="MW120" s="500"/>
      <c r="MX120" s="500"/>
      <c r="MY120" s="500"/>
      <c r="MZ120" s="500"/>
      <c r="NA120" s="500"/>
      <c r="NB120" s="500"/>
      <c r="NC120" s="500"/>
      <c r="ND120" s="500"/>
      <c r="NE120" s="500"/>
      <c r="NF120" s="500"/>
      <c r="NG120" s="500"/>
      <c r="NH120" s="500"/>
      <c r="NI120" s="500"/>
      <c r="NJ120" s="500"/>
      <c r="NK120" s="500"/>
      <c r="NL120" s="500"/>
      <c r="NM120" s="500"/>
      <c r="NN120" s="500"/>
      <c r="NO120" s="500"/>
      <c r="NP120" s="500"/>
      <c r="NQ120" s="500"/>
      <c r="NR120" s="500"/>
      <c r="NS120" s="500"/>
      <c r="NT120" s="500"/>
      <c r="NU120" s="500"/>
      <c r="NV120" s="500"/>
      <c r="NW120" s="500"/>
      <c r="NX120" s="500"/>
      <c r="NY120" s="500"/>
      <c r="NZ120" s="500"/>
      <c r="OA120" s="500"/>
      <c r="OB120" s="500"/>
      <c r="OC120" s="500"/>
      <c r="OD120" s="500"/>
      <c r="OE120" s="500"/>
      <c r="OF120" s="500"/>
      <c r="OG120" s="500"/>
      <c r="OH120" s="500"/>
      <c r="OI120" s="500"/>
      <c r="OJ120" s="500"/>
      <c r="OK120" s="500"/>
      <c r="OL120" s="500"/>
      <c r="OM120" s="500"/>
      <c r="ON120" s="500"/>
      <c r="OO120" s="500"/>
      <c r="OP120" s="500"/>
      <c r="OQ120" s="500"/>
      <c r="OR120" s="500"/>
      <c r="OS120" s="500"/>
      <c r="OT120" s="500"/>
      <c r="OU120" s="500"/>
      <c r="OV120" s="500"/>
      <c r="OW120" s="500"/>
      <c r="OX120" s="500"/>
      <c r="OY120" s="500"/>
      <c r="OZ120" s="500"/>
      <c r="PA120" s="500"/>
      <c r="PB120" s="500"/>
      <c r="PC120" s="500"/>
      <c r="PD120" s="500"/>
      <c r="PE120" s="500"/>
      <c r="PF120" s="500"/>
      <c r="PG120" s="500"/>
      <c r="PH120" s="500"/>
      <c r="PI120" s="500"/>
      <c r="PJ120" s="500"/>
      <c r="PK120" s="500"/>
      <c r="PL120" s="500"/>
      <c r="PM120" s="500"/>
      <c r="PN120" s="500"/>
      <c r="PO120" s="500"/>
      <c r="PP120" s="500"/>
      <c r="PQ120" s="500"/>
      <c r="PR120" s="500"/>
      <c r="PS120" s="500"/>
      <c r="PT120" s="500"/>
      <c r="PU120" s="500"/>
      <c r="PV120" s="500"/>
      <c r="PW120" s="500"/>
      <c r="PX120" s="500"/>
      <c r="PY120" s="500"/>
      <c r="PZ120" s="500"/>
      <c r="QA120" s="500"/>
      <c r="QB120" s="500"/>
      <c r="QC120" s="500"/>
      <c r="QD120" s="500"/>
      <c r="QE120" s="500"/>
      <c r="QF120" s="500"/>
      <c r="QG120" s="500"/>
      <c r="QH120" s="500"/>
      <c r="QI120" s="500"/>
      <c r="QJ120" s="500"/>
      <c r="QK120" s="500"/>
      <c r="QL120" s="500"/>
      <c r="QM120" s="500"/>
      <c r="QN120" s="500"/>
      <c r="QO120" s="500"/>
      <c r="QP120" s="500"/>
      <c r="QQ120" s="500"/>
      <c r="QR120" s="500"/>
      <c r="QS120" s="500"/>
      <c r="QT120" s="500"/>
      <c r="QU120" s="500"/>
      <c r="QV120" s="500"/>
      <c r="QW120" s="500"/>
      <c r="QX120" s="500"/>
      <c r="QY120" s="500"/>
      <c r="QZ120" s="500"/>
      <c r="RA120" s="500"/>
      <c r="RB120" s="500"/>
      <c r="RC120" s="500"/>
      <c r="RD120" s="500"/>
      <c r="RE120" s="500"/>
      <c r="RF120" s="500"/>
      <c r="RG120" s="500"/>
      <c r="RH120" s="500"/>
      <c r="RI120" s="500"/>
      <c r="RJ120" s="500"/>
      <c r="RK120" s="500"/>
      <c r="RL120" s="500"/>
      <c r="RM120" s="500"/>
      <c r="RN120" s="500"/>
      <c r="RO120" s="500"/>
      <c r="RP120" s="500"/>
      <c r="RQ120" s="500"/>
      <c r="RR120" s="500"/>
      <c r="RS120" s="500"/>
      <c r="RT120" s="500"/>
      <c r="RU120" s="500"/>
      <c r="RV120" s="500"/>
      <c r="RW120" s="500"/>
      <c r="RX120" s="500"/>
      <c r="RY120" s="500"/>
      <c r="RZ120" s="500"/>
      <c r="SA120" s="500"/>
      <c r="SB120" s="500"/>
      <c r="SC120" s="500"/>
      <c r="SD120" s="500"/>
      <c r="SE120" s="500"/>
      <c r="SF120" s="500"/>
      <c r="SG120" s="500"/>
      <c r="SH120" s="500"/>
      <c r="SI120" s="500"/>
      <c r="SJ120" s="500"/>
      <c r="SK120" s="500"/>
      <c r="SL120" s="500"/>
      <c r="SM120" s="500"/>
      <c r="SN120" s="500"/>
      <c r="SO120" s="500"/>
      <c r="SP120" s="500"/>
      <c r="SQ120" s="500"/>
      <c r="SR120" s="500"/>
      <c r="SS120" s="500"/>
      <c r="ST120" s="500"/>
      <c r="SU120" s="500"/>
      <c r="SV120" s="500"/>
      <c r="SW120" s="500"/>
      <c r="SX120" s="500"/>
      <c r="SY120" s="500"/>
      <c r="SZ120" s="500"/>
      <c r="TA120" s="500"/>
      <c r="TB120" s="500"/>
      <c r="TC120" s="500"/>
      <c r="TD120" s="500"/>
      <c r="TE120" s="500"/>
      <c r="TF120" s="500"/>
      <c r="TG120" s="500"/>
      <c r="TH120" s="500"/>
      <c r="TI120" s="500"/>
      <c r="TJ120" s="500"/>
      <c r="TK120" s="500"/>
      <c r="TL120" s="500"/>
      <c r="TM120" s="500"/>
      <c r="TN120" s="500"/>
      <c r="TO120" s="500"/>
      <c r="TP120" s="500"/>
      <c r="TQ120" s="500"/>
      <c r="TR120" s="500"/>
      <c r="TS120" s="500"/>
      <c r="TT120" s="500"/>
      <c r="TU120" s="500"/>
      <c r="TV120" s="500"/>
      <c r="TW120" s="500"/>
      <c r="TX120" s="500"/>
      <c r="TY120" s="500"/>
      <c r="TZ120" s="500"/>
      <c r="UA120" s="500"/>
      <c r="UB120" s="500"/>
      <c r="UC120" s="500"/>
      <c r="UD120" s="500"/>
      <c r="UE120" s="500"/>
      <c r="UF120" s="500"/>
      <c r="UG120" s="500"/>
      <c r="UH120" s="500"/>
      <c r="UI120" s="500"/>
      <c r="UJ120" s="500"/>
      <c r="UK120" s="500"/>
      <c r="UL120" s="500"/>
      <c r="UM120" s="500"/>
      <c r="UN120" s="500"/>
      <c r="UO120" s="500"/>
      <c r="UP120" s="500"/>
      <c r="UQ120" s="500"/>
      <c r="UR120" s="500"/>
      <c r="US120" s="500"/>
      <c r="UT120" s="500"/>
      <c r="UU120" s="500"/>
      <c r="UV120" s="500"/>
      <c r="UW120" s="500"/>
      <c r="UX120" s="500"/>
      <c r="UY120" s="500"/>
      <c r="UZ120" s="500"/>
      <c r="VA120" s="500"/>
      <c r="VB120" s="500"/>
      <c r="VC120" s="500"/>
      <c r="VD120" s="500"/>
      <c r="VE120" s="500"/>
      <c r="VF120" s="500"/>
      <c r="VG120" s="500"/>
      <c r="VH120" s="500"/>
      <c r="VI120" s="500"/>
      <c r="VJ120" s="500"/>
      <c r="VK120" s="500"/>
      <c r="VL120" s="500"/>
      <c r="VM120" s="500"/>
      <c r="VN120" s="500"/>
      <c r="VO120" s="500"/>
      <c r="VP120" s="500"/>
      <c r="VQ120" s="500"/>
      <c r="VR120" s="500"/>
      <c r="VS120" s="500"/>
      <c r="VT120" s="500"/>
      <c r="VU120" s="500"/>
      <c r="VV120" s="500"/>
      <c r="VW120" s="500"/>
      <c r="VX120" s="500"/>
      <c r="VY120" s="500"/>
      <c r="VZ120" s="500"/>
      <c r="WA120" s="500"/>
      <c r="WB120" s="500"/>
      <c r="WC120" s="500"/>
      <c r="WD120" s="500"/>
      <c r="WE120" s="500"/>
      <c r="WF120" s="500"/>
      <c r="WG120" s="500"/>
      <c r="WH120" s="500"/>
      <c r="WI120" s="500"/>
      <c r="WJ120" s="500"/>
      <c r="WK120" s="500"/>
      <c r="WL120" s="500"/>
      <c r="WM120" s="500"/>
      <c r="WN120" s="500"/>
      <c r="WO120" s="500"/>
      <c r="WP120" s="500"/>
      <c r="WQ120" s="500"/>
      <c r="WR120" s="500"/>
      <c r="WS120" s="500"/>
      <c r="WT120" s="500"/>
      <c r="WU120" s="500"/>
      <c r="WV120" s="500"/>
      <c r="WW120" s="500"/>
      <c r="WX120" s="500"/>
      <c r="WY120" s="500"/>
      <c r="WZ120" s="500"/>
      <c r="XA120" s="500"/>
      <c r="XB120" s="500"/>
      <c r="XC120" s="500"/>
      <c r="XD120" s="500"/>
      <c r="XE120" s="500"/>
      <c r="XF120" s="500"/>
      <c r="XG120" s="500"/>
      <c r="XH120" s="500"/>
      <c r="XI120" s="500"/>
      <c r="XJ120" s="500"/>
      <c r="XK120" s="500"/>
      <c r="XL120" s="500"/>
      <c r="XM120" s="500"/>
      <c r="XN120" s="500"/>
      <c r="XO120" s="500"/>
      <c r="XP120" s="500"/>
      <c r="XQ120" s="500"/>
      <c r="XR120" s="500"/>
      <c r="XS120" s="500"/>
      <c r="XT120" s="500"/>
      <c r="XU120" s="500"/>
      <c r="XV120" s="500"/>
      <c r="XW120" s="500"/>
      <c r="XX120" s="500"/>
      <c r="XY120" s="500"/>
      <c r="XZ120" s="500"/>
      <c r="YA120" s="500"/>
      <c r="YB120" s="500"/>
      <c r="YC120" s="500"/>
      <c r="YD120" s="500"/>
      <c r="YE120" s="500"/>
      <c r="YF120" s="500"/>
      <c r="YG120" s="500"/>
      <c r="YH120" s="500"/>
      <c r="YI120" s="500"/>
      <c r="YJ120" s="500"/>
      <c r="YK120" s="500"/>
      <c r="YL120" s="500"/>
      <c r="YM120" s="500"/>
      <c r="YN120" s="500"/>
      <c r="YO120" s="500"/>
      <c r="YP120" s="500"/>
      <c r="YQ120" s="500"/>
      <c r="YR120" s="500"/>
      <c r="YS120" s="500"/>
      <c r="YT120" s="500"/>
      <c r="YU120" s="500"/>
      <c r="YV120" s="500"/>
      <c r="YW120" s="500"/>
      <c r="YX120" s="500"/>
      <c r="YY120" s="500"/>
      <c r="YZ120" s="500"/>
      <c r="ZA120" s="500"/>
      <c r="ZB120" s="500"/>
      <c r="ZC120" s="500"/>
      <c r="ZD120" s="500"/>
      <c r="ZE120" s="500"/>
      <c r="ZF120" s="500"/>
      <c r="ZG120" s="500"/>
      <c r="ZH120" s="500"/>
      <c r="ZI120" s="500"/>
      <c r="ZJ120" s="500"/>
      <c r="ZK120" s="500"/>
      <c r="ZL120" s="500"/>
      <c r="ZM120" s="500"/>
      <c r="ZN120" s="500"/>
      <c r="ZO120" s="500"/>
      <c r="ZP120" s="500"/>
      <c r="ZQ120" s="500"/>
      <c r="ZR120" s="500"/>
      <c r="ZS120" s="500"/>
      <c r="ZT120" s="500"/>
      <c r="ZU120" s="500"/>
      <c r="ZV120" s="500"/>
      <c r="ZW120" s="500"/>
      <c r="ZX120" s="500"/>
      <c r="ZY120" s="500"/>
      <c r="ZZ120" s="500"/>
      <c r="AAA120" s="500"/>
      <c r="AAB120" s="500"/>
      <c r="AAC120" s="500"/>
      <c r="AAD120" s="500"/>
      <c r="AAE120" s="500"/>
      <c r="AAF120" s="500"/>
      <c r="AAG120" s="500"/>
      <c r="AAH120" s="500"/>
      <c r="AAI120" s="500"/>
      <c r="AAJ120" s="500"/>
      <c r="AAK120" s="500"/>
      <c r="AAL120" s="500"/>
      <c r="AAM120" s="500"/>
      <c r="AAN120" s="500"/>
      <c r="AAO120" s="500"/>
      <c r="AAP120" s="500"/>
      <c r="AAQ120" s="500"/>
      <c r="AAR120" s="500"/>
      <c r="AAS120" s="500"/>
      <c r="AAT120" s="500"/>
      <c r="AAU120" s="500"/>
      <c r="AAV120" s="500"/>
      <c r="AAW120" s="500"/>
      <c r="AAX120" s="500"/>
      <c r="AAY120" s="500"/>
      <c r="AAZ120" s="500"/>
      <c r="ABA120" s="500"/>
      <c r="ABB120" s="500"/>
      <c r="ABC120" s="500"/>
      <c r="ABD120" s="500"/>
      <c r="ABE120" s="500"/>
      <c r="ABF120" s="500"/>
      <c r="ABG120" s="500"/>
      <c r="ABH120" s="500"/>
      <c r="ABI120" s="500"/>
      <c r="ABJ120" s="500"/>
      <c r="ABK120" s="500"/>
      <c r="ABL120" s="500"/>
      <c r="ABM120" s="500"/>
      <c r="ABN120" s="500"/>
      <c r="ABO120" s="500"/>
      <c r="ABP120" s="500"/>
      <c r="ABQ120" s="500"/>
      <c r="ABR120" s="500"/>
      <c r="ABS120" s="500"/>
      <c r="ABT120" s="500"/>
      <c r="ABU120" s="500"/>
      <c r="ABV120" s="500"/>
      <c r="ABW120" s="500"/>
      <c r="ABX120" s="500"/>
      <c r="ABY120" s="500"/>
      <c r="ABZ120" s="500"/>
      <c r="ACA120" s="500"/>
      <c r="ACB120" s="500"/>
      <c r="ACC120" s="500"/>
      <c r="ACD120" s="500"/>
      <c r="ACE120" s="500"/>
      <c r="ACF120" s="500"/>
      <c r="ACG120" s="500"/>
      <c r="ACH120" s="500"/>
      <c r="ACI120" s="500"/>
      <c r="ACJ120" s="500"/>
      <c r="ACK120" s="500"/>
      <c r="ACL120" s="500"/>
      <c r="ACM120" s="500"/>
      <c r="ACN120" s="500"/>
      <c r="ACO120" s="500"/>
      <c r="ACP120" s="500"/>
      <c r="ACQ120" s="500"/>
      <c r="ACR120" s="500"/>
      <c r="ACS120" s="500"/>
      <c r="ACT120" s="500"/>
      <c r="ACU120" s="500"/>
      <c r="ACV120" s="500"/>
      <c r="ACW120" s="500"/>
      <c r="ACX120" s="500"/>
      <c r="ACY120" s="500"/>
      <c r="ACZ120" s="500"/>
      <c r="ADA120" s="500"/>
      <c r="ADB120" s="500"/>
      <c r="ADC120" s="500"/>
      <c r="ADD120" s="500"/>
      <c r="ADE120" s="500"/>
      <c r="ADF120" s="500"/>
      <c r="ADG120" s="500"/>
      <c r="ADH120" s="500"/>
      <c r="ADI120" s="500"/>
      <c r="ADJ120" s="500"/>
      <c r="ADK120" s="500"/>
      <c r="ADL120" s="500"/>
      <c r="ADM120" s="500"/>
      <c r="ADN120" s="500"/>
      <c r="ADO120" s="500"/>
      <c r="ADP120" s="500"/>
      <c r="ADQ120" s="500"/>
      <c r="ADR120" s="500"/>
      <c r="ADS120" s="500"/>
      <c r="ADT120" s="500"/>
      <c r="ADU120" s="500"/>
      <c r="ADV120" s="500"/>
      <c r="ADW120" s="500"/>
      <c r="ADX120" s="500"/>
      <c r="ADY120" s="500"/>
      <c r="ADZ120" s="500"/>
      <c r="AEA120" s="500"/>
      <c r="AEB120" s="500"/>
      <c r="AEC120" s="500"/>
      <c r="AED120" s="500"/>
      <c r="AEE120" s="500"/>
      <c r="AEF120" s="500"/>
      <c r="AEG120" s="500"/>
      <c r="AEH120" s="500"/>
      <c r="AEI120" s="500"/>
      <c r="AEJ120" s="500"/>
      <c r="AEK120" s="500"/>
      <c r="AEL120" s="500"/>
      <c r="AEM120" s="500"/>
      <c r="AEN120" s="500"/>
      <c r="AEO120" s="500"/>
      <c r="AEP120" s="500"/>
      <c r="AEQ120" s="500"/>
      <c r="AER120" s="500"/>
      <c r="AES120" s="500"/>
      <c r="AET120" s="500"/>
      <c r="AEU120" s="500"/>
      <c r="AEV120" s="500"/>
      <c r="AEW120" s="500"/>
      <c r="AEX120" s="500"/>
      <c r="AEY120" s="500"/>
      <c r="AEZ120" s="500"/>
      <c r="AFA120" s="500"/>
      <c r="AFB120" s="500"/>
      <c r="AFC120" s="500"/>
      <c r="AFD120" s="500"/>
      <c r="AFE120" s="500"/>
      <c r="AFF120" s="500"/>
      <c r="AFG120" s="500"/>
      <c r="AFH120" s="500"/>
      <c r="AFI120" s="500"/>
      <c r="AFJ120" s="500"/>
      <c r="AFK120" s="500"/>
      <c r="AFL120" s="500"/>
      <c r="AFM120" s="500"/>
      <c r="AFN120" s="500"/>
      <c r="AFO120" s="500"/>
      <c r="AFP120" s="500"/>
      <c r="AFQ120" s="500"/>
      <c r="AFR120" s="500"/>
      <c r="AFS120" s="500"/>
      <c r="AFT120" s="500"/>
      <c r="AFU120" s="500"/>
      <c r="AFV120" s="500"/>
      <c r="AFW120" s="500"/>
      <c r="AFX120" s="500"/>
      <c r="AFY120" s="500"/>
      <c r="AFZ120" s="500"/>
      <c r="AGA120" s="500"/>
      <c r="AGB120" s="500"/>
      <c r="AGC120" s="500"/>
      <c r="AGD120" s="500"/>
      <c r="AGE120" s="500"/>
      <c r="AGF120" s="500"/>
      <c r="AGG120" s="500"/>
      <c r="AGH120" s="500"/>
      <c r="AGI120" s="500"/>
      <c r="AGJ120" s="500"/>
      <c r="AGK120" s="500"/>
      <c r="AGL120" s="500"/>
      <c r="AGM120" s="500"/>
      <c r="AGN120" s="500"/>
      <c r="AGO120" s="500"/>
      <c r="AGP120" s="500"/>
      <c r="AGQ120" s="500"/>
      <c r="AGR120" s="500"/>
      <c r="AGS120" s="500"/>
      <c r="AGT120" s="500"/>
      <c r="AGU120" s="500"/>
      <c r="AGV120" s="500"/>
      <c r="AGW120" s="500"/>
      <c r="AGX120" s="500"/>
      <c r="AGY120" s="500"/>
      <c r="AGZ120" s="500"/>
      <c r="AHA120" s="500"/>
      <c r="AHB120" s="500"/>
      <c r="AHC120" s="500"/>
      <c r="AHD120" s="500"/>
      <c r="AHE120" s="500"/>
      <c r="AHF120" s="500"/>
      <c r="AHG120" s="500"/>
      <c r="AHH120" s="500"/>
    </row>
    <row r="128" spans="1:892">
      <c r="D128" s="78"/>
      <c r="E128" s="78"/>
      <c r="F128" s="78"/>
      <c r="G128" s="78"/>
      <c r="H128" s="78"/>
      <c r="I128" s="78"/>
      <c r="J128" s="78"/>
      <c r="K128" s="78"/>
      <c r="L128" s="78"/>
      <c r="M128" s="78"/>
    </row>
    <row r="129" spans="2:892">
      <c r="C129" s="594"/>
      <c r="D129" s="78"/>
      <c r="E129" s="78"/>
      <c r="F129" s="78"/>
      <c r="G129" s="78"/>
      <c r="H129" s="78"/>
      <c r="I129" s="78"/>
      <c r="J129" s="78"/>
      <c r="K129" s="78"/>
      <c r="L129" s="78"/>
      <c r="M129" s="78"/>
    </row>
    <row r="130" spans="2:892">
      <c r="C130" s="594"/>
      <c r="D130" s="78"/>
      <c r="E130" s="78"/>
      <c r="F130" s="78"/>
      <c r="G130" s="78"/>
      <c r="H130" s="78"/>
      <c r="I130" s="78"/>
      <c r="J130" s="78"/>
      <c r="K130" s="78"/>
      <c r="L130" s="78"/>
      <c r="M130" s="78"/>
    </row>
    <row r="131" spans="2:892">
      <c r="C131" s="595"/>
    </row>
    <row r="132" spans="2:892">
      <c r="C132" s="595"/>
    </row>
    <row r="133" spans="2:892">
      <c r="C133" s="595"/>
    </row>
    <row r="134" spans="2:892">
      <c r="C134" s="595"/>
    </row>
    <row r="135" spans="2:892">
      <c r="C135" s="595"/>
    </row>
    <row r="136" spans="2:892" s="593" customFormat="1">
      <c r="B136" s="596"/>
      <c r="C136" s="595"/>
      <c r="D136" s="67"/>
      <c r="E136" s="67"/>
      <c r="F136" s="67"/>
      <c r="G136" s="67"/>
      <c r="H136" s="67"/>
      <c r="I136" s="67"/>
      <c r="J136" s="67"/>
      <c r="K136" s="67"/>
      <c r="L136" s="67"/>
      <c r="M136" s="67"/>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442"/>
      <c r="IY136" s="442"/>
      <c r="IZ136" s="442"/>
      <c r="JA136" s="442"/>
      <c r="JB136" s="442"/>
      <c r="JC136" s="442"/>
      <c r="JD136" s="442"/>
      <c r="JE136" s="442"/>
      <c r="JF136" s="442"/>
      <c r="JG136" s="442"/>
      <c r="JH136" s="442"/>
      <c r="JI136" s="442"/>
      <c r="JJ136" s="442"/>
      <c r="JK136" s="442"/>
      <c r="JL136" s="442"/>
      <c r="JM136" s="442"/>
      <c r="JN136" s="442"/>
      <c r="JO136" s="442"/>
      <c r="JP136" s="442"/>
      <c r="JQ136" s="442"/>
      <c r="JR136" s="442"/>
      <c r="JS136" s="442"/>
      <c r="JT136" s="442"/>
      <c r="JU136" s="442"/>
      <c r="JV136" s="442"/>
      <c r="JW136" s="442"/>
      <c r="JX136" s="442"/>
      <c r="JY136" s="442"/>
      <c r="JZ136" s="442"/>
      <c r="KA136" s="442"/>
      <c r="KB136" s="442"/>
      <c r="KC136" s="442"/>
      <c r="KD136" s="442"/>
      <c r="KE136" s="442"/>
      <c r="KF136" s="442"/>
      <c r="KG136" s="442"/>
      <c r="KH136" s="442"/>
      <c r="KI136" s="442"/>
      <c r="KJ136" s="442"/>
      <c r="KK136" s="442"/>
      <c r="KL136" s="442"/>
      <c r="KM136" s="442"/>
      <c r="KN136" s="442"/>
      <c r="KO136" s="442"/>
      <c r="KP136" s="442"/>
      <c r="KQ136" s="442"/>
      <c r="KR136" s="442"/>
      <c r="KS136" s="442"/>
      <c r="KT136" s="442"/>
      <c r="KU136" s="442"/>
      <c r="KV136" s="442"/>
      <c r="KW136" s="442"/>
      <c r="KX136" s="442"/>
      <c r="KY136" s="442"/>
      <c r="KZ136" s="442"/>
      <c r="LA136" s="442"/>
      <c r="LB136" s="442"/>
      <c r="LC136" s="442"/>
      <c r="LD136" s="442"/>
      <c r="LE136" s="442"/>
      <c r="LF136" s="442"/>
      <c r="LG136" s="442"/>
      <c r="LH136" s="442"/>
      <c r="LI136" s="442"/>
      <c r="LJ136" s="442"/>
      <c r="LK136" s="442"/>
      <c r="LL136" s="442"/>
      <c r="LM136" s="442"/>
      <c r="LN136" s="442"/>
      <c r="LO136" s="442"/>
      <c r="LP136" s="442"/>
      <c r="LQ136" s="442"/>
      <c r="LR136" s="442"/>
      <c r="LS136" s="442"/>
      <c r="LT136" s="442"/>
      <c r="LU136" s="442"/>
      <c r="LV136" s="442"/>
      <c r="LW136" s="442"/>
      <c r="LX136" s="442"/>
      <c r="LY136" s="442"/>
      <c r="LZ136" s="442"/>
      <c r="MA136" s="442"/>
      <c r="MB136" s="442"/>
      <c r="MC136" s="442"/>
      <c r="MD136" s="442"/>
      <c r="ME136" s="442"/>
      <c r="MF136" s="442"/>
      <c r="MG136" s="442"/>
      <c r="MH136" s="442"/>
      <c r="MI136" s="442"/>
      <c r="MJ136" s="442"/>
      <c r="MK136" s="442"/>
      <c r="ML136" s="442"/>
      <c r="MM136" s="442"/>
      <c r="MN136" s="442"/>
      <c r="MO136" s="442"/>
      <c r="MP136" s="442"/>
      <c r="MQ136" s="442"/>
      <c r="MR136" s="442"/>
      <c r="MS136" s="442"/>
      <c r="MT136" s="442"/>
      <c r="MU136" s="442"/>
      <c r="MV136" s="442"/>
      <c r="MW136" s="442"/>
      <c r="MX136" s="442"/>
      <c r="MY136" s="442"/>
      <c r="MZ136" s="442"/>
      <c r="NA136" s="442"/>
      <c r="NB136" s="442"/>
      <c r="NC136" s="442"/>
      <c r="ND136" s="442"/>
      <c r="NE136" s="442"/>
      <c r="NF136" s="442"/>
      <c r="NG136" s="442"/>
      <c r="NH136" s="442"/>
      <c r="NI136" s="442"/>
      <c r="NJ136" s="442"/>
      <c r="NK136" s="442"/>
      <c r="NL136" s="442"/>
      <c r="NM136" s="442"/>
      <c r="NN136" s="442"/>
      <c r="NO136" s="442"/>
      <c r="NP136" s="442"/>
      <c r="NQ136" s="442"/>
      <c r="NR136" s="442"/>
      <c r="NS136" s="442"/>
      <c r="NT136" s="442"/>
      <c r="NU136" s="442"/>
      <c r="NV136" s="442"/>
      <c r="NW136" s="442"/>
      <c r="NX136" s="442"/>
      <c r="NY136" s="442"/>
      <c r="NZ136" s="442"/>
      <c r="OA136" s="442"/>
      <c r="OB136" s="442"/>
      <c r="OC136" s="442"/>
      <c r="OD136" s="442"/>
      <c r="OE136" s="442"/>
      <c r="OF136" s="442"/>
      <c r="OG136" s="442"/>
      <c r="OH136" s="442"/>
      <c r="OI136" s="442"/>
      <c r="OJ136" s="442"/>
      <c r="OK136" s="442"/>
      <c r="OL136" s="442"/>
      <c r="OM136" s="442"/>
      <c r="ON136" s="442"/>
      <c r="OO136" s="442"/>
      <c r="OP136" s="442"/>
      <c r="OQ136" s="442"/>
      <c r="OR136" s="442"/>
      <c r="OS136" s="442"/>
      <c r="OT136" s="442"/>
      <c r="OU136" s="442"/>
      <c r="OV136" s="442"/>
      <c r="OW136" s="442"/>
      <c r="OX136" s="442"/>
      <c r="OY136" s="442"/>
      <c r="OZ136" s="442"/>
      <c r="PA136" s="442"/>
      <c r="PB136" s="442"/>
      <c r="PC136" s="442"/>
      <c r="PD136" s="442"/>
      <c r="PE136" s="442"/>
      <c r="PF136" s="442"/>
      <c r="PG136" s="442"/>
      <c r="PH136" s="442"/>
      <c r="PI136" s="442"/>
      <c r="PJ136" s="442"/>
      <c r="PK136" s="442"/>
      <c r="PL136" s="442"/>
      <c r="PM136" s="442"/>
      <c r="PN136" s="442"/>
      <c r="PO136" s="442"/>
      <c r="PP136" s="442"/>
      <c r="PQ136" s="442"/>
      <c r="PR136" s="442"/>
      <c r="PS136" s="442"/>
      <c r="PT136" s="442"/>
      <c r="PU136" s="442"/>
      <c r="PV136" s="442"/>
      <c r="PW136" s="442"/>
      <c r="PX136" s="442"/>
      <c r="PY136" s="442"/>
      <c r="PZ136" s="442"/>
      <c r="QA136" s="442"/>
      <c r="QB136" s="442"/>
      <c r="QC136" s="442"/>
      <c r="QD136" s="442"/>
      <c r="QE136" s="442"/>
      <c r="QF136" s="442"/>
      <c r="QG136" s="442"/>
      <c r="QH136" s="442"/>
      <c r="QI136" s="442"/>
      <c r="QJ136" s="442"/>
      <c r="QK136" s="442"/>
      <c r="QL136" s="442"/>
      <c r="QM136" s="442"/>
      <c r="QN136" s="442"/>
      <c r="QO136" s="442"/>
      <c r="QP136" s="442"/>
      <c r="QQ136" s="442"/>
      <c r="QR136" s="442"/>
      <c r="QS136" s="442"/>
      <c r="QT136" s="442"/>
      <c r="QU136" s="442"/>
      <c r="QV136" s="442"/>
      <c r="QW136" s="442"/>
      <c r="QX136" s="442"/>
      <c r="QY136" s="442"/>
      <c r="QZ136" s="442"/>
      <c r="RA136" s="442"/>
      <c r="RB136" s="442"/>
      <c r="RC136" s="442"/>
      <c r="RD136" s="442"/>
      <c r="RE136" s="442"/>
      <c r="RF136" s="442"/>
      <c r="RG136" s="442"/>
      <c r="RH136" s="442"/>
      <c r="RI136" s="442"/>
      <c r="RJ136" s="442"/>
      <c r="RK136" s="442"/>
      <c r="RL136" s="442"/>
      <c r="RM136" s="442"/>
      <c r="RN136" s="442"/>
      <c r="RO136" s="442"/>
      <c r="RP136" s="442"/>
      <c r="RQ136" s="442"/>
      <c r="RR136" s="442"/>
      <c r="RS136" s="442"/>
      <c r="RT136" s="442"/>
      <c r="RU136" s="442"/>
      <c r="RV136" s="442"/>
      <c r="RW136" s="442"/>
      <c r="RX136" s="442"/>
      <c r="RY136" s="442"/>
      <c r="RZ136" s="442"/>
      <c r="SA136" s="442"/>
      <c r="SB136" s="442"/>
      <c r="SC136" s="442"/>
      <c r="SD136" s="442"/>
      <c r="SE136" s="442"/>
      <c r="SF136" s="442"/>
      <c r="SG136" s="442"/>
      <c r="SH136" s="442"/>
      <c r="SI136" s="442"/>
      <c r="SJ136" s="442"/>
      <c r="SK136" s="442"/>
      <c r="SL136" s="442"/>
      <c r="SM136" s="442"/>
      <c r="SN136" s="442"/>
      <c r="SO136" s="442"/>
      <c r="SP136" s="442"/>
      <c r="SQ136" s="442"/>
      <c r="SR136" s="442"/>
      <c r="SS136" s="442"/>
      <c r="ST136" s="442"/>
      <c r="SU136" s="442"/>
      <c r="SV136" s="442"/>
      <c r="SW136" s="442"/>
      <c r="SX136" s="442"/>
      <c r="SY136" s="442"/>
      <c r="SZ136" s="442"/>
      <c r="TA136" s="442"/>
      <c r="TB136" s="442"/>
      <c r="TC136" s="442"/>
      <c r="TD136" s="442"/>
      <c r="TE136" s="442"/>
      <c r="TF136" s="442"/>
      <c r="TG136" s="442"/>
      <c r="TH136" s="442"/>
      <c r="TI136" s="442"/>
      <c r="TJ136" s="442"/>
      <c r="TK136" s="442"/>
      <c r="TL136" s="442"/>
      <c r="TM136" s="442"/>
      <c r="TN136" s="442"/>
      <c r="TO136" s="442"/>
      <c r="TP136" s="442"/>
      <c r="TQ136" s="442"/>
      <c r="TR136" s="442"/>
      <c r="TS136" s="442"/>
      <c r="TT136" s="442"/>
      <c r="TU136" s="442"/>
      <c r="TV136" s="442"/>
      <c r="TW136" s="442"/>
      <c r="TX136" s="442"/>
      <c r="TY136" s="442"/>
      <c r="TZ136" s="442"/>
      <c r="UA136" s="442"/>
      <c r="UB136" s="442"/>
      <c r="UC136" s="442"/>
      <c r="UD136" s="442"/>
      <c r="UE136" s="442"/>
      <c r="UF136" s="442"/>
      <c r="UG136" s="442"/>
      <c r="UH136" s="442"/>
      <c r="UI136" s="442"/>
      <c r="UJ136" s="442"/>
      <c r="UK136" s="442"/>
      <c r="UL136" s="442"/>
      <c r="UM136" s="442"/>
      <c r="UN136" s="442"/>
      <c r="UO136" s="442"/>
      <c r="UP136" s="442"/>
      <c r="UQ136" s="442"/>
      <c r="UR136" s="442"/>
      <c r="US136" s="442"/>
      <c r="UT136" s="442"/>
      <c r="UU136" s="442"/>
      <c r="UV136" s="442"/>
      <c r="UW136" s="442"/>
      <c r="UX136" s="442"/>
      <c r="UY136" s="442"/>
      <c r="UZ136" s="442"/>
      <c r="VA136" s="442"/>
      <c r="VB136" s="442"/>
      <c r="VC136" s="442"/>
      <c r="VD136" s="442"/>
      <c r="VE136" s="442"/>
      <c r="VF136" s="442"/>
      <c r="VG136" s="442"/>
      <c r="VH136" s="442"/>
      <c r="VI136" s="442"/>
      <c r="VJ136" s="442"/>
      <c r="VK136" s="442"/>
      <c r="VL136" s="442"/>
      <c r="VM136" s="442"/>
      <c r="VN136" s="442"/>
      <c r="VO136" s="442"/>
      <c r="VP136" s="442"/>
      <c r="VQ136" s="442"/>
      <c r="VR136" s="442"/>
      <c r="VS136" s="442"/>
      <c r="VT136" s="442"/>
      <c r="VU136" s="442"/>
      <c r="VV136" s="442"/>
      <c r="VW136" s="442"/>
      <c r="VX136" s="442"/>
      <c r="VY136" s="442"/>
      <c r="VZ136" s="442"/>
      <c r="WA136" s="442"/>
      <c r="WB136" s="442"/>
      <c r="WC136" s="442"/>
      <c r="WD136" s="442"/>
      <c r="WE136" s="442"/>
      <c r="WF136" s="442"/>
      <c r="WG136" s="442"/>
      <c r="WH136" s="442"/>
      <c r="WI136" s="442"/>
      <c r="WJ136" s="442"/>
      <c r="WK136" s="442"/>
      <c r="WL136" s="442"/>
      <c r="WM136" s="442"/>
      <c r="WN136" s="442"/>
      <c r="WO136" s="442"/>
      <c r="WP136" s="442"/>
      <c r="WQ136" s="442"/>
      <c r="WR136" s="442"/>
      <c r="WS136" s="442"/>
      <c r="WT136" s="442"/>
      <c r="WU136" s="442"/>
      <c r="WV136" s="442"/>
      <c r="WW136" s="442"/>
      <c r="WX136" s="442"/>
      <c r="WY136" s="442"/>
      <c r="WZ136" s="442"/>
      <c r="XA136" s="442"/>
      <c r="XB136" s="442"/>
      <c r="XC136" s="442"/>
      <c r="XD136" s="442"/>
      <c r="XE136" s="442"/>
      <c r="XF136" s="442"/>
      <c r="XG136" s="442"/>
      <c r="XH136" s="442"/>
      <c r="XI136" s="442"/>
      <c r="XJ136" s="442"/>
      <c r="XK136" s="442"/>
      <c r="XL136" s="442"/>
      <c r="XM136" s="442"/>
      <c r="XN136" s="442"/>
      <c r="XO136" s="442"/>
      <c r="XP136" s="442"/>
      <c r="XQ136" s="442"/>
      <c r="XR136" s="442"/>
      <c r="XS136" s="442"/>
      <c r="XT136" s="442"/>
      <c r="XU136" s="442"/>
      <c r="XV136" s="442"/>
      <c r="XW136" s="442"/>
      <c r="XX136" s="442"/>
      <c r="XY136" s="442"/>
      <c r="XZ136" s="442"/>
      <c r="YA136" s="442"/>
      <c r="YB136" s="442"/>
      <c r="YC136" s="442"/>
      <c r="YD136" s="442"/>
      <c r="YE136" s="442"/>
      <c r="YF136" s="442"/>
      <c r="YG136" s="442"/>
      <c r="YH136" s="442"/>
      <c r="YI136" s="442"/>
      <c r="YJ136" s="442"/>
      <c r="YK136" s="442"/>
      <c r="YL136" s="442"/>
      <c r="YM136" s="442"/>
      <c r="YN136" s="442"/>
      <c r="YO136" s="442"/>
      <c r="YP136" s="442"/>
      <c r="YQ136" s="442"/>
      <c r="YR136" s="442"/>
      <c r="YS136" s="442"/>
      <c r="YT136" s="442"/>
      <c r="YU136" s="442"/>
      <c r="YV136" s="442"/>
      <c r="YW136" s="442"/>
      <c r="YX136" s="442"/>
      <c r="YY136" s="442"/>
      <c r="YZ136" s="442"/>
      <c r="ZA136" s="442"/>
      <c r="ZB136" s="442"/>
      <c r="ZC136" s="442"/>
      <c r="ZD136" s="442"/>
      <c r="ZE136" s="442"/>
      <c r="ZF136" s="442"/>
      <c r="ZG136" s="442"/>
      <c r="ZH136" s="442"/>
      <c r="ZI136" s="442"/>
      <c r="ZJ136" s="442"/>
      <c r="ZK136" s="442"/>
      <c r="ZL136" s="442"/>
      <c r="ZM136" s="442"/>
      <c r="ZN136" s="442"/>
      <c r="ZO136" s="442"/>
      <c r="ZP136" s="442"/>
      <c r="ZQ136" s="442"/>
      <c r="ZR136" s="442"/>
      <c r="ZS136" s="442"/>
      <c r="ZT136" s="442"/>
      <c r="ZU136" s="442"/>
      <c r="ZV136" s="442"/>
      <c r="ZW136" s="442"/>
      <c r="ZX136" s="442"/>
      <c r="ZY136" s="442"/>
      <c r="ZZ136" s="442"/>
      <c r="AAA136" s="442"/>
      <c r="AAB136" s="442"/>
      <c r="AAC136" s="442"/>
      <c r="AAD136" s="442"/>
      <c r="AAE136" s="442"/>
      <c r="AAF136" s="442"/>
      <c r="AAG136" s="442"/>
      <c r="AAH136" s="442"/>
      <c r="AAI136" s="442"/>
      <c r="AAJ136" s="442"/>
      <c r="AAK136" s="442"/>
      <c r="AAL136" s="442"/>
      <c r="AAM136" s="442"/>
      <c r="AAN136" s="442"/>
      <c r="AAO136" s="442"/>
      <c r="AAP136" s="442"/>
      <c r="AAQ136" s="442"/>
      <c r="AAR136" s="442"/>
      <c r="AAS136" s="442"/>
      <c r="AAT136" s="442"/>
      <c r="AAU136" s="442"/>
      <c r="AAV136" s="442"/>
      <c r="AAW136" s="442"/>
      <c r="AAX136" s="442"/>
      <c r="AAY136" s="442"/>
      <c r="AAZ136" s="442"/>
      <c r="ABA136" s="442"/>
      <c r="ABB136" s="442"/>
      <c r="ABC136" s="442"/>
      <c r="ABD136" s="442"/>
      <c r="ABE136" s="442"/>
      <c r="ABF136" s="442"/>
      <c r="ABG136" s="442"/>
      <c r="ABH136" s="442"/>
      <c r="ABI136" s="442"/>
      <c r="ABJ136" s="442"/>
      <c r="ABK136" s="442"/>
      <c r="ABL136" s="442"/>
      <c r="ABM136" s="442"/>
      <c r="ABN136" s="442"/>
      <c r="ABO136" s="442"/>
      <c r="ABP136" s="442"/>
      <c r="ABQ136" s="442"/>
      <c r="ABR136" s="442"/>
      <c r="ABS136" s="442"/>
      <c r="ABT136" s="442"/>
      <c r="ABU136" s="442"/>
      <c r="ABV136" s="442"/>
      <c r="ABW136" s="442"/>
      <c r="ABX136" s="442"/>
      <c r="ABY136" s="442"/>
      <c r="ABZ136" s="442"/>
      <c r="ACA136" s="442"/>
      <c r="ACB136" s="442"/>
      <c r="ACC136" s="442"/>
      <c r="ACD136" s="442"/>
      <c r="ACE136" s="442"/>
      <c r="ACF136" s="442"/>
      <c r="ACG136" s="442"/>
      <c r="ACH136" s="442"/>
      <c r="ACI136" s="442"/>
      <c r="ACJ136" s="442"/>
      <c r="ACK136" s="442"/>
      <c r="ACL136" s="442"/>
      <c r="ACM136" s="442"/>
      <c r="ACN136" s="442"/>
      <c r="ACO136" s="442"/>
      <c r="ACP136" s="442"/>
      <c r="ACQ136" s="442"/>
      <c r="ACR136" s="442"/>
      <c r="ACS136" s="442"/>
      <c r="ACT136" s="442"/>
      <c r="ACU136" s="442"/>
      <c r="ACV136" s="442"/>
      <c r="ACW136" s="442"/>
      <c r="ACX136" s="442"/>
      <c r="ACY136" s="442"/>
      <c r="ACZ136" s="442"/>
      <c r="ADA136" s="442"/>
      <c r="ADB136" s="442"/>
      <c r="ADC136" s="442"/>
      <c r="ADD136" s="442"/>
      <c r="ADE136" s="442"/>
      <c r="ADF136" s="442"/>
      <c r="ADG136" s="442"/>
      <c r="ADH136" s="442"/>
      <c r="ADI136" s="442"/>
      <c r="ADJ136" s="442"/>
      <c r="ADK136" s="442"/>
      <c r="ADL136" s="442"/>
      <c r="ADM136" s="442"/>
      <c r="ADN136" s="442"/>
      <c r="ADO136" s="442"/>
      <c r="ADP136" s="442"/>
      <c r="ADQ136" s="442"/>
      <c r="ADR136" s="442"/>
      <c r="ADS136" s="442"/>
      <c r="ADT136" s="442"/>
      <c r="ADU136" s="442"/>
      <c r="ADV136" s="442"/>
      <c r="ADW136" s="442"/>
      <c r="ADX136" s="442"/>
      <c r="ADY136" s="442"/>
      <c r="ADZ136" s="442"/>
      <c r="AEA136" s="442"/>
      <c r="AEB136" s="442"/>
      <c r="AEC136" s="442"/>
      <c r="AED136" s="442"/>
      <c r="AEE136" s="442"/>
      <c r="AEF136" s="442"/>
      <c r="AEG136" s="442"/>
      <c r="AEH136" s="442"/>
      <c r="AEI136" s="442"/>
      <c r="AEJ136" s="442"/>
      <c r="AEK136" s="442"/>
      <c r="AEL136" s="442"/>
      <c r="AEM136" s="442"/>
      <c r="AEN136" s="442"/>
      <c r="AEO136" s="442"/>
      <c r="AEP136" s="442"/>
      <c r="AEQ136" s="442"/>
      <c r="AER136" s="442"/>
      <c r="AES136" s="442"/>
      <c r="AET136" s="442"/>
      <c r="AEU136" s="442"/>
      <c r="AEV136" s="442"/>
      <c r="AEW136" s="442"/>
      <c r="AEX136" s="442"/>
      <c r="AEY136" s="442"/>
      <c r="AEZ136" s="442"/>
      <c r="AFA136" s="442"/>
      <c r="AFB136" s="442"/>
      <c r="AFC136" s="442"/>
      <c r="AFD136" s="442"/>
      <c r="AFE136" s="442"/>
      <c r="AFF136" s="442"/>
      <c r="AFG136" s="442"/>
      <c r="AFH136" s="442"/>
      <c r="AFI136" s="442"/>
      <c r="AFJ136" s="442"/>
      <c r="AFK136" s="442"/>
      <c r="AFL136" s="442"/>
      <c r="AFM136" s="442"/>
      <c r="AFN136" s="442"/>
      <c r="AFO136" s="442"/>
      <c r="AFP136" s="442"/>
      <c r="AFQ136" s="442"/>
      <c r="AFR136" s="442"/>
      <c r="AFS136" s="442"/>
      <c r="AFT136" s="442"/>
      <c r="AFU136" s="442"/>
      <c r="AFV136" s="442"/>
      <c r="AFW136" s="442"/>
      <c r="AFX136" s="442"/>
      <c r="AFY136" s="442"/>
      <c r="AFZ136" s="442"/>
      <c r="AGA136" s="442"/>
      <c r="AGB136" s="442"/>
      <c r="AGC136" s="442"/>
      <c r="AGD136" s="442"/>
      <c r="AGE136" s="442"/>
      <c r="AGF136" s="442"/>
      <c r="AGG136" s="442"/>
      <c r="AGH136" s="442"/>
      <c r="AGI136" s="442"/>
      <c r="AGJ136" s="442"/>
      <c r="AGK136" s="442"/>
      <c r="AGL136" s="442"/>
      <c r="AGM136" s="442"/>
      <c r="AGN136" s="442"/>
      <c r="AGO136" s="442"/>
      <c r="AGP136" s="442"/>
      <c r="AGQ136" s="442"/>
      <c r="AGR136" s="442"/>
      <c r="AGS136" s="442"/>
      <c r="AGT136" s="442"/>
      <c r="AGU136" s="442"/>
      <c r="AGV136" s="442"/>
      <c r="AGW136" s="442"/>
      <c r="AGX136" s="442"/>
      <c r="AGY136" s="442"/>
      <c r="AGZ136" s="442"/>
      <c r="AHA136" s="442"/>
      <c r="AHB136" s="442"/>
      <c r="AHC136" s="442"/>
      <c r="AHD136" s="442"/>
      <c r="AHE136" s="442"/>
      <c r="AHF136" s="442"/>
      <c r="AHG136" s="442"/>
      <c r="AHH136" s="442"/>
    </row>
    <row r="137" spans="2:892" s="593" customFormat="1">
      <c r="B137" s="597"/>
      <c r="C137" s="595"/>
      <c r="D137" s="78"/>
      <c r="E137" s="78"/>
      <c r="F137" s="78"/>
      <c r="G137" s="78"/>
      <c r="H137" s="78"/>
      <c r="I137" s="78"/>
      <c r="J137" s="78"/>
      <c r="K137" s="78"/>
      <c r="L137" s="78"/>
      <c r="M137" s="78"/>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442"/>
      <c r="IY137" s="442"/>
      <c r="IZ137" s="442"/>
      <c r="JA137" s="442"/>
      <c r="JB137" s="442"/>
      <c r="JC137" s="442"/>
      <c r="JD137" s="442"/>
      <c r="JE137" s="442"/>
      <c r="JF137" s="442"/>
      <c r="JG137" s="442"/>
      <c r="JH137" s="442"/>
      <c r="JI137" s="442"/>
      <c r="JJ137" s="442"/>
      <c r="JK137" s="442"/>
      <c r="JL137" s="442"/>
      <c r="JM137" s="442"/>
      <c r="JN137" s="442"/>
      <c r="JO137" s="442"/>
      <c r="JP137" s="442"/>
      <c r="JQ137" s="442"/>
      <c r="JR137" s="442"/>
      <c r="JS137" s="442"/>
      <c r="JT137" s="442"/>
      <c r="JU137" s="442"/>
      <c r="JV137" s="442"/>
      <c r="JW137" s="442"/>
      <c r="JX137" s="442"/>
      <c r="JY137" s="442"/>
      <c r="JZ137" s="442"/>
      <c r="KA137" s="442"/>
      <c r="KB137" s="442"/>
      <c r="KC137" s="442"/>
      <c r="KD137" s="442"/>
      <c r="KE137" s="442"/>
      <c r="KF137" s="442"/>
      <c r="KG137" s="442"/>
      <c r="KH137" s="442"/>
      <c r="KI137" s="442"/>
      <c r="KJ137" s="442"/>
      <c r="KK137" s="442"/>
      <c r="KL137" s="442"/>
      <c r="KM137" s="442"/>
      <c r="KN137" s="442"/>
      <c r="KO137" s="442"/>
      <c r="KP137" s="442"/>
      <c r="KQ137" s="442"/>
      <c r="KR137" s="442"/>
      <c r="KS137" s="442"/>
      <c r="KT137" s="442"/>
      <c r="KU137" s="442"/>
      <c r="KV137" s="442"/>
      <c r="KW137" s="442"/>
      <c r="KX137" s="442"/>
      <c r="KY137" s="442"/>
      <c r="KZ137" s="442"/>
      <c r="LA137" s="442"/>
      <c r="LB137" s="442"/>
      <c r="LC137" s="442"/>
      <c r="LD137" s="442"/>
      <c r="LE137" s="442"/>
      <c r="LF137" s="442"/>
      <c r="LG137" s="442"/>
      <c r="LH137" s="442"/>
      <c r="LI137" s="442"/>
      <c r="LJ137" s="442"/>
      <c r="LK137" s="442"/>
      <c r="LL137" s="442"/>
      <c r="LM137" s="442"/>
      <c r="LN137" s="442"/>
      <c r="LO137" s="442"/>
      <c r="LP137" s="442"/>
      <c r="LQ137" s="442"/>
      <c r="LR137" s="442"/>
      <c r="LS137" s="442"/>
      <c r="LT137" s="442"/>
      <c r="LU137" s="442"/>
      <c r="LV137" s="442"/>
      <c r="LW137" s="442"/>
      <c r="LX137" s="442"/>
      <c r="LY137" s="442"/>
      <c r="LZ137" s="442"/>
      <c r="MA137" s="442"/>
      <c r="MB137" s="442"/>
      <c r="MC137" s="442"/>
      <c r="MD137" s="442"/>
      <c r="ME137" s="442"/>
      <c r="MF137" s="442"/>
      <c r="MG137" s="442"/>
      <c r="MH137" s="442"/>
      <c r="MI137" s="442"/>
      <c r="MJ137" s="442"/>
      <c r="MK137" s="442"/>
      <c r="ML137" s="442"/>
      <c r="MM137" s="442"/>
      <c r="MN137" s="442"/>
      <c r="MO137" s="442"/>
      <c r="MP137" s="442"/>
      <c r="MQ137" s="442"/>
      <c r="MR137" s="442"/>
      <c r="MS137" s="442"/>
      <c r="MT137" s="442"/>
      <c r="MU137" s="442"/>
      <c r="MV137" s="442"/>
      <c r="MW137" s="442"/>
      <c r="MX137" s="442"/>
      <c r="MY137" s="442"/>
      <c r="MZ137" s="442"/>
      <c r="NA137" s="442"/>
      <c r="NB137" s="442"/>
      <c r="NC137" s="442"/>
      <c r="ND137" s="442"/>
      <c r="NE137" s="442"/>
      <c r="NF137" s="442"/>
      <c r="NG137" s="442"/>
      <c r="NH137" s="442"/>
      <c r="NI137" s="442"/>
      <c r="NJ137" s="442"/>
      <c r="NK137" s="442"/>
      <c r="NL137" s="442"/>
      <c r="NM137" s="442"/>
      <c r="NN137" s="442"/>
      <c r="NO137" s="442"/>
      <c r="NP137" s="442"/>
      <c r="NQ137" s="442"/>
      <c r="NR137" s="442"/>
      <c r="NS137" s="442"/>
      <c r="NT137" s="442"/>
      <c r="NU137" s="442"/>
      <c r="NV137" s="442"/>
      <c r="NW137" s="442"/>
      <c r="NX137" s="442"/>
      <c r="NY137" s="442"/>
      <c r="NZ137" s="442"/>
      <c r="OA137" s="442"/>
      <c r="OB137" s="442"/>
      <c r="OC137" s="442"/>
      <c r="OD137" s="442"/>
      <c r="OE137" s="442"/>
      <c r="OF137" s="442"/>
      <c r="OG137" s="442"/>
      <c r="OH137" s="442"/>
      <c r="OI137" s="442"/>
      <c r="OJ137" s="442"/>
      <c r="OK137" s="442"/>
      <c r="OL137" s="442"/>
      <c r="OM137" s="442"/>
      <c r="ON137" s="442"/>
      <c r="OO137" s="442"/>
      <c r="OP137" s="442"/>
      <c r="OQ137" s="442"/>
      <c r="OR137" s="442"/>
      <c r="OS137" s="442"/>
      <c r="OT137" s="442"/>
      <c r="OU137" s="442"/>
      <c r="OV137" s="442"/>
      <c r="OW137" s="442"/>
      <c r="OX137" s="442"/>
      <c r="OY137" s="442"/>
      <c r="OZ137" s="442"/>
      <c r="PA137" s="442"/>
      <c r="PB137" s="442"/>
      <c r="PC137" s="442"/>
      <c r="PD137" s="442"/>
      <c r="PE137" s="442"/>
      <c r="PF137" s="442"/>
      <c r="PG137" s="442"/>
      <c r="PH137" s="442"/>
      <c r="PI137" s="442"/>
      <c r="PJ137" s="442"/>
      <c r="PK137" s="442"/>
      <c r="PL137" s="442"/>
      <c r="PM137" s="442"/>
      <c r="PN137" s="442"/>
      <c r="PO137" s="442"/>
      <c r="PP137" s="442"/>
      <c r="PQ137" s="442"/>
      <c r="PR137" s="442"/>
      <c r="PS137" s="442"/>
      <c r="PT137" s="442"/>
      <c r="PU137" s="442"/>
      <c r="PV137" s="442"/>
      <c r="PW137" s="442"/>
      <c r="PX137" s="442"/>
      <c r="PY137" s="442"/>
      <c r="PZ137" s="442"/>
      <c r="QA137" s="442"/>
      <c r="QB137" s="442"/>
      <c r="QC137" s="442"/>
      <c r="QD137" s="442"/>
      <c r="QE137" s="442"/>
      <c r="QF137" s="442"/>
      <c r="QG137" s="442"/>
      <c r="QH137" s="442"/>
      <c r="QI137" s="442"/>
      <c r="QJ137" s="442"/>
      <c r="QK137" s="442"/>
      <c r="QL137" s="442"/>
      <c r="QM137" s="442"/>
      <c r="QN137" s="442"/>
      <c r="QO137" s="442"/>
      <c r="QP137" s="442"/>
      <c r="QQ137" s="442"/>
      <c r="QR137" s="442"/>
      <c r="QS137" s="442"/>
      <c r="QT137" s="442"/>
      <c r="QU137" s="442"/>
      <c r="QV137" s="442"/>
      <c r="QW137" s="442"/>
      <c r="QX137" s="442"/>
      <c r="QY137" s="442"/>
      <c r="QZ137" s="442"/>
      <c r="RA137" s="442"/>
      <c r="RB137" s="442"/>
      <c r="RC137" s="442"/>
      <c r="RD137" s="442"/>
      <c r="RE137" s="442"/>
      <c r="RF137" s="442"/>
      <c r="RG137" s="442"/>
      <c r="RH137" s="442"/>
      <c r="RI137" s="442"/>
      <c r="RJ137" s="442"/>
      <c r="RK137" s="442"/>
      <c r="RL137" s="442"/>
      <c r="RM137" s="442"/>
      <c r="RN137" s="442"/>
      <c r="RO137" s="442"/>
      <c r="RP137" s="442"/>
      <c r="RQ137" s="442"/>
      <c r="RR137" s="442"/>
      <c r="RS137" s="442"/>
      <c r="RT137" s="442"/>
      <c r="RU137" s="442"/>
      <c r="RV137" s="442"/>
      <c r="RW137" s="442"/>
      <c r="RX137" s="442"/>
      <c r="RY137" s="442"/>
      <c r="RZ137" s="442"/>
      <c r="SA137" s="442"/>
      <c r="SB137" s="442"/>
      <c r="SC137" s="442"/>
      <c r="SD137" s="442"/>
      <c r="SE137" s="442"/>
      <c r="SF137" s="442"/>
      <c r="SG137" s="442"/>
      <c r="SH137" s="442"/>
      <c r="SI137" s="442"/>
      <c r="SJ137" s="442"/>
      <c r="SK137" s="442"/>
      <c r="SL137" s="442"/>
      <c r="SM137" s="442"/>
      <c r="SN137" s="442"/>
      <c r="SO137" s="442"/>
      <c r="SP137" s="442"/>
      <c r="SQ137" s="442"/>
      <c r="SR137" s="442"/>
      <c r="SS137" s="442"/>
      <c r="ST137" s="442"/>
      <c r="SU137" s="442"/>
      <c r="SV137" s="442"/>
      <c r="SW137" s="442"/>
      <c r="SX137" s="442"/>
      <c r="SY137" s="442"/>
      <c r="SZ137" s="442"/>
      <c r="TA137" s="442"/>
      <c r="TB137" s="442"/>
      <c r="TC137" s="442"/>
      <c r="TD137" s="442"/>
      <c r="TE137" s="442"/>
      <c r="TF137" s="442"/>
      <c r="TG137" s="442"/>
      <c r="TH137" s="442"/>
      <c r="TI137" s="442"/>
      <c r="TJ137" s="442"/>
      <c r="TK137" s="442"/>
      <c r="TL137" s="442"/>
      <c r="TM137" s="442"/>
      <c r="TN137" s="442"/>
      <c r="TO137" s="442"/>
      <c r="TP137" s="442"/>
      <c r="TQ137" s="442"/>
      <c r="TR137" s="442"/>
      <c r="TS137" s="442"/>
      <c r="TT137" s="442"/>
      <c r="TU137" s="442"/>
      <c r="TV137" s="442"/>
      <c r="TW137" s="442"/>
      <c r="TX137" s="442"/>
      <c r="TY137" s="442"/>
      <c r="TZ137" s="442"/>
      <c r="UA137" s="442"/>
      <c r="UB137" s="442"/>
      <c r="UC137" s="442"/>
      <c r="UD137" s="442"/>
      <c r="UE137" s="442"/>
      <c r="UF137" s="442"/>
      <c r="UG137" s="442"/>
      <c r="UH137" s="442"/>
      <c r="UI137" s="442"/>
      <c r="UJ137" s="442"/>
      <c r="UK137" s="442"/>
      <c r="UL137" s="442"/>
      <c r="UM137" s="442"/>
      <c r="UN137" s="442"/>
      <c r="UO137" s="442"/>
      <c r="UP137" s="442"/>
      <c r="UQ137" s="442"/>
      <c r="UR137" s="442"/>
      <c r="US137" s="442"/>
      <c r="UT137" s="442"/>
      <c r="UU137" s="442"/>
      <c r="UV137" s="442"/>
      <c r="UW137" s="442"/>
      <c r="UX137" s="442"/>
      <c r="UY137" s="442"/>
      <c r="UZ137" s="442"/>
      <c r="VA137" s="442"/>
      <c r="VB137" s="442"/>
      <c r="VC137" s="442"/>
      <c r="VD137" s="442"/>
      <c r="VE137" s="442"/>
      <c r="VF137" s="442"/>
      <c r="VG137" s="442"/>
      <c r="VH137" s="442"/>
      <c r="VI137" s="442"/>
      <c r="VJ137" s="442"/>
      <c r="VK137" s="442"/>
      <c r="VL137" s="442"/>
      <c r="VM137" s="442"/>
      <c r="VN137" s="442"/>
      <c r="VO137" s="442"/>
      <c r="VP137" s="442"/>
      <c r="VQ137" s="442"/>
      <c r="VR137" s="442"/>
      <c r="VS137" s="442"/>
      <c r="VT137" s="442"/>
      <c r="VU137" s="442"/>
      <c r="VV137" s="442"/>
      <c r="VW137" s="442"/>
      <c r="VX137" s="442"/>
      <c r="VY137" s="442"/>
      <c r="VZ137" s="442"/>
      <c r="WA137" s="442"/>
      <c r="WB137" s="442"/>
      <c r="WC137" s="442"/>
      <c r="WD137" s="442"/>
      <c r="WE137" s="442"/>
      <c r="WF137" s="442"/>
      <c r="WG137" s="442"/>
      <c r="WH137" s="442"/>
      <c r="WI137" s="442"/>
      <c r="WJ137" s="442"/>
      <c r="WK137" s="442"/>
      <c r="WL137" s="442"/>
      <c r="WM137" s="442"/>
      <c r="WN137" s="442"/>
      <c r="WO137" s="442"/>
      <c r="WP137" s="442"/>
      <c r="WQ137" s="442"/>
      <c r="WR137" s="442"/>
      <c r="WS137" s="442"/>
      <c r="WT137" s="442"/>
      <c r="WU137" s="442"/>
      <c r="WV137" s="442"/>
      <c r="WW137" s="442"/>
      <c r="WX137" s="442"/>
      <c r="WY137" s="442"/>
      <c r="WZ137" s="442"/>
      <c r="XA137" s="442"/>
      <c r="XB137" s="442"/>
      <c r="XC137" s="442"/>
      <c r="XD137" s="442"/>
      <c r="XE137" s="442"/>
      <c r="XF137" s="442"/>
      <c r="XG137" s="442"/>
      <c r="XH137" s="442"/>
      <c r="XI137" s="442"/>
      <c r="XJ137" s="442"/>
      <c r="XK137" s="442"/>
      <c r="XL137" s="442"/>
      <c r="XM137" s="442"/>
      <c r="XN137" s="442"/>
      <c r="XO137" s="442"/>
      <c r="XP137" s="442"/>
      <c r="XQ137" s="442"/>
      <c r="XR137" s="442"/>
      <c r="XS137" s="442"/>
      <c r="XT137" s="442"/>
      <c r="XU137" s="442"/>
      <c r="XV137" s="442"/>
      <c r="XW137" s="442"/>
      <c r="XX137" s="442"/>
      <c r="XY137" s="442"/>
      <c r="XZ137" s="442"/>
      <c r="YA137" s="442"/>
      <c r="YB137" s="442"/>
      <c r="YC137" s="442"/>
      <c r="YD137" s="442"/>
      <c r="YE137" s="442"/>
      <c r="YF137" s="442"/>
      <c r="YG137" s="442"/>
      <c r="YH137" s="442"/>
      <c r="YI137" s="442"/>
      <c r="YJ137" s="442"/>
      <c r="YK137" s="442"/>
      <c r="YL137" s="442"/>
      <c r="YM137" s="442"/>
      <c r="YN137" s="442"/>
      <c r="YO137" s="442"/>
      <c r="YP137" s="442"/>
      <c r="YQ137" s="442"/>
      <c r="YR137" s="442"/>
      <c r="YS137" s="442"/>
      <c r="YT137" s="442"/>
      <c r="YU137" s="442"/>
      <c r="YV137" s="442"/>
      <c r="YW137" s="442"/>
      <c r="YX137" s="442"/>
      <c r="YY137" s="442"/>
      <c r="YZ137" s="442"/>
      <c r="ZA137" s="442"/>
      <c r="ZB137" s="442"/>
      <c r="ZC137" s="442"/>
      <c r="ZD137" s="442"/>
      <c r="ZE137" s="442"/>
      <c r="ZF137" s="442"/>
      <c r="ZG137" s="442"/>
      <c r="ZH137" s="442"/>
      <c r="ZI137" s="442"/>
      <c r="ZJ137" s="442"/>
      <c r="ZK137" s="442"/>
      <c r="ZL137" s="442"/>
      <c r="ZM137" s="442"/>
      <c r="ZN137" s="442"/>
      <c r="ZO137" s="442"/>
      <c r="ZP137" s="442"/>
      <c r="ZQ137" s="442"/>
      <c r="ZR137" s="442"/>
      <c r="ZS137" s="442"/>
      <c r="ZT137" s="442"/>
      <c r="ZU137" s="442"/>
      <c r="ZV137" s="442"/>
      <c r="ZW137" s="442"/>
      <c r="ZX137" s="442"/>
      <c r="ZY137" s="442"/>
      <c r="ZZ137" s="442"/>
      <c r="AAA137" s="442"/>
      <c r="AAB137" s="442"/>
      <c r="AAC137" s="442"/>
      <c r="AAD137" s="442"/>
      <c r="AAE137" s="442"/>
      <c r="AAF137" s="442"/>
      <c r="AAG137" s="442"/>
      <c r="AAH137" s="442"/>
      <c r="AAI137" s="442"/>
      <c r="AAJ137" s="442"/>
      <c r="AAK137" s="442"/>
      <c r="AAL137" s="442"/>
      <c r="AAM137" s="442"/>
      <c r="AAN137" s="442"/>
      <c r="AAO137" s="442"/>
      <c r="AAP137" s="442"/>
      <c r="AAQ137" s="442"/>
      <c r="AAR137" s="442"/>
      <c r="AAS137" s="442"/>
      <c r="AAT137" s="442"/>
      <c r="AAU137" s="442"/>
      <c r="AAV137" s="442"/>
      <c r="AAW137" s="442"/>
      <c r="AAX137" s="442"/>
      <c r="AAY137" s="442"/>
      <c r="AAZ137" s="442"/>
      <c r="ABA137" s="442"/>
      <c r="ABB137" s="442"/>
      <c r="ABC137" s="442"/>
      <c r="ABD137" s="442"/>
      <c r="ABE137" s="442"/>
      <c r="ABF137" s="442"/>
      <c r="ABG137" s="442"/>
      <c r="ABH137" s="442"/>
      <c r="ABI137" s="442"/>
      <c r="ABJ137" s="442"/>
      <c r="ABK137" s="442"/>
      <c r="ABL137" s="442"/>
      <c r="ABM137" s="442"/>
      <c r="ABN137" s="442"/>
      <c r="ABO137" s="442"/>
      <c r="ABP137" s="442"/>
      <c r="ABQ137" s="442"/>
      <c r="ABR137" s="442"/>
      <c r="ABS137" s="442"/>
      <c r="ABT137" s="442"/>
      <c r="ABU137" s="442"/>
      <c r="ABV137" s="442"/>
      <c r="ABW137" s="442"/>
      <c r="ABX137" s="442"/>
      <c r="ABY137" s="442"/>
      <c r="ABZ137" s="442"/>
      <c r="ACA137" s="442"/>
      <c r="ACB137" s="442"/>
      <c r="ACC137" s="442"/>
      <c r="ACD137" s="442"/>
      <c r="ACE137" s="442"/>
      <c r="ACF137" s="442"/>
      <c r="ACG137" s="442"/>
      <c r="ACH137" s="442"/>
      <c r="ACI137" s="442"/>
      <c r="ACJ137" s="442"/>
      <c r="ACK137" s="442"/>
      <c r="ACL137" s="442"/>
      <c r="ACM137" s="442"/>
      <c r="ACN137" s="442"/>
      <c r="ACO137" s="442"/>
      <c r="ACP137" s="442"/>
      <c r="ACQ137" s="442"/>
      <c r="ACR137" s="442"/>
      <c r="ACS137" s="442"/>
      <c r="ACT137" s="442"/>
      <c r="ACU137" s="442"/>
      <c r="ACV137" s="442"/>
      <c r="ACW137" s="442"/>
      <c r="ACX137" s="442"/>
      <c r="ACY137" s="442"/>
      <c r="ACZ137" s="442"/>
      <c r="ADA137" s="442"/>
      <c r="ADB137" s="442"/>
      <c r="ADC137" s="442"/>
      <c r="ADD137" s="442"/>
      <c r="ADE137" s="442"/>
      <c r="ADF137" s="442"/>
      <c r="ADG137" s="442"/>
      <c r="ADH137" s="442"/>
      <c r="ADI137" s="442"/>
      <c r="ADJ137" s="442"/>
      <c r="ADK137" s="442"/>
      <c r="ADL137" s="442"/>
      <c r="ADM137" s="442"/>
      <c r="ADN137" s="442"/>
      <c r="ADO137" s="442"/>
      <c r="ADP137" s="442"/>
      <c r="ADQ137" s="442"/>
      <c r="ADR137" s="442"/>
      <c r="ADS137" s="442"/>
      <c r="ADT137" s="442"/>
      <c r="ADU137" s="442"/>
      <c r="ADV137" s="442"/>
      <c r="ADW137" s="442"/>
      <c r="ADX137" s="442"/>
      <c r="ADY137" s="442"/>
      <c r="ADZ137" s="442"/>
      <c r="AEA137" s="442"/>
      <c r="AEB137" s="442"/>
      <c r="AEC137" s="442"/>
      <c r="AED137" s="442"/>
      <c r="AEE137" s="442"/>
      <c r="AEF137" s="442"/>
      <c r="AEG137" s="442"/>
      <c r="AEH137" s="442"/>
      <c r="AEI137" s="442"/>
      <c r="AEJ137" s="442"/>
      <c r="AEK137" s="442"/>
      <c r="AEL137" s="442"/>
      <c r="AEM137" s="442"/>
      <c r="AEN137" s="442"/>
      <c r="AEO137" s="442"/>
      <c r="AEP137" s="442"/>
      <c r="AEQ137" s="442"/>
      <c r="AER137" s="442"/>
      <c r="AES137" s="442"/>
      <c r="AET137" s="442"/>
      <c r="AEU137" s="442"/>
      <c r="AEV137" s="442"/>
      <c r="AEW137" s="442"/>
      <c r="AEX137" s="442"/>
      <c r="AEY137" s="442"/>
      <c r="AEZ137" s="442"/>
      <c r="AFA137" s="442"/>
      <c r="AFB137" s="442"/>
      <c r="AFC137" s="442"/>
      <c r="AFD137" s="442"/>
      <c r="AFE137" s="442"/>
      <c r="AFF137" s="442"/>
      <c r="AFG137" s="442"/>
      <c r="AFH137" s="442"/>
      <c r="AFI137" s="442"/>
      <c r="AFJ137" s="442"/>
      <c r="AFK137" s="442"/>
      <c r="AFL137" s="442"/>
      <c r="AFM137" s="442"/>
      <c r="AFN137" s="442"/>
      <c r="AFO137" s="442"/>
      <c r="AFP137" s="442"/>
      <c r="AFQ137" s="442"/>
      <c r="AFR137" s="442"/>
      <c r="AFS137" s="442"/>
      <c r="AFT137" s="442"/>
      <c r="AFU137" s="442"/>
      <c r="AFV137" s="442"/>
      <c r="AFW137" s="442"/>
      <c r="AFX137" s="442"/>
      <c r="AFY137" s="442"/>
      <c r="AFZ137" s="442"/>
      <c r="AGA137" s="442"/>
      <c r="AGB137" s="442"/>
      <c r="AGC137" s="442"/>
      <c r="AGD137" s="442"/>
      <c r="AGE137" s="442"/>
      <c r="AGF137" s="442"/>
      <c r="AGG137" s="442"/>
      <c r="AGH137" s="442"/>
      <c r="AGI137" s="442"/>
      <c r="AGJ137" s="442"/>
      <c r="AGK137" s="442"/>
      <c r="AGL137" s="442"/>
      <c r="AGM137" s="442"/>
      <c r="AGN137" s="442"/>
      <c r="AGO137" s="442"/>
      <c r="AGP137" s="442"/>
      <c r="AGQ137" s="442"/>
      <c r="AGR137" s="442"/>
      <c r="AGS137" s="442"/>
      <c r="AGT137" s="442"/>
      <c r="AGU137" s="442"/>
      <c r="AGV137" s="442"/>
      <c r="AGW137" s="442"/>
      <c r="AGX137" s="442"/>
      <c r="AGY137" s="442"/>
      <c r="AGZ137" s="442"/>
      <c r="AHA137" s="442"/>
      <c r="AHB137" s="442"/>
      <c r="AHC137" s="442"/>
      <c r="AHD137" s="442"/>
      <c r="AHE137" s="442"/>
      <c r="AHF137" s="442"/>
      <c r="AHG137" s="442"/>
      <c r="AHH137" s="442"/>
    </row>
    <row r="138" spans="2:892" s="593" customFormat="1">
      <c r="B138" s="597"/>
      <c r="C138" s="595"/>
      <c r="D138" s="78"/>
      <c r="E138" s="78"/>
      <c r="F138" s="78"/>
      <c r="G138" s="78"/>
      <c r="H138" s="78"/>
      <c r="I138" s="78"/>
      <c r="J138" s="78"/>
      <c r="K138" s="78"/>
      <c r="L138" s="78"/>
      <c r="M138" s="7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442"/>
      <c r="IY138" s="442"/>
      <c r="IZ138" s="442"/>
      <c r="JA138" s="442"/>
      <c r="JB138" s="442"/>
      <c r="JC138" s="442"/>
      <c r="JD138" s="442"/>
      <c r="JE138" s="442"/>
      <c r="JF138" s="442"/>
      <c r="JG138" s="442"/>
      <c r="JH138" s="442"/>
      <c r="JI138" s="442"/>
      <c r="JJ138" s="442"/>
      <c r="JK138" s="442"/>
      <c r="JL138" s="442"/>
      <c r="JM138" s="442"/>
      <c r="JN138" s="442"/>
      <c r="JO138" s="442"/>
      <c r="JP138" s="442"/>
      <c r="JQ138" s="442"/>
      <c r="JR138" s="442"/>
      <c r="JS138" s="442"/>
      <c r="JT138" s="442"/>
      <c r="JU138" s="442"/>
      <c r="JV138" s="442"/>
      <c r="JW138" s="442"/>
      <c r="JX138" s="442"/>
      <c r="JY138" s="442"/>
      <c r="JZ138" s="442"/>
      <c r="KA138" s="442"/>
      <c r="KB138" s="442"/>
      <c r="KC138" s="442"/>
      <c r="KD138" s="442"/>
      <c r="KE138" s="442"/>
      <c r="KF138" s="442"/>
      <c r="KG138" s="442"/>
      <c r="KH138" s="442"/>
      <c r="KI138" s="442"/>
      <c r="KJ138" s="442"/>
      <c r="KK138" s="442"/>
      <c r="KL138" s="442"/>
      <c r="KM138" s="442"/>
      <c r="KN138" s="442"/>
      <c r="KO138" s="442"/>
      <c r="KP138" s="442"/>
      <c r="KQ138" s="442"/>
      <c r="KR138" s="442"/>
      <c r="KS138" s="442"/>
      <c r="KT138" s="442"/>
      <c r="KU138" s="442"/>
      <c r="KV138" s="442"/>
      <c r="KW138" s="442"/>
      <c r="KX138" s="442"/>
      <c r="KY138" s="442"/>
      <c r="KZ138" s="442"/>
      <c r="LA138" s="442"/>
      <c r="LB138" s="442"/>
      <c r="LC138" s="442"/>
      <c r="LD138" s="442"/>
      <c r="LE138" s="442"/>
      <c r="LF138" s="442"/>
      <c r="LG138" s="442"/>
      <c r="LH138" s="442"/>
      <c r="LI138" s="442"/>
      <c r="LJ138" s="442"/>
      <c r="LK138" s="442"/>
      <c r="LL138" s="442"/>
      <c r="LM138" s="442"/>
      <c r="LN138" s="442"/>
      <c r="LO138" s="442"/>
      <c r="LP138" s="442"/>
      <c r="LQ138" s="442"/>
      <c r="LR138" s="442"/>
      <c r="LS138" s="442"/>
      <c r="LT138" s="442"/>
      <c r="LU138" s="442"/>
      <c r="LV138" s="442"/>
      <c r="LW138" s="442"/>
      <c r="LX138" s="442"/>
      <c r="LY138" s="442"/>
      <c r="LZ138" s="442"/>
      <c r="MA138" s="442"/>
      <c r="MB138" s="442"/>
      <c r="MC138" s="442"/>
      <c r="MD138" s="442"/>
      <c r="ME138" s="442"/>
      <c r="MF138" s="442"/>
      <c r="MG138" s="442"/>
      <c r="MH138" s="442"/>
      <c r="MI138" s="442"/>
      <c r="MJ138" s="442"/>
      <c r="MK138" s="442"/>
      <c r="ML138" s="442"/>
      <c r="MM138" s="442"/>
      <c r="MN138" s="442"/>
      <c r="MO138" s="442"/>
      <c r="MP138" s="442"/>
      <c r="MQ138" s="442"/>
      <c r="MR138" s="442"/>
      <c r="MS138" s="442"/>
      <c r="MT138" s="442"/>
      <c r="MU138" s="442"/>
      <c r="MV138" s="442"/>
      <c r="MW138" s="442"/>
      <c r="MX138" s="442"/>
      <c r="MY138" s="442"/>
      <c r="MZ138" s="442"/>
      <c r="NA138" s="442"/>
      <c r="NB138" s="442"/>
      <c r="NC138" s="442"/>
      <c r="ND138" s="442"/>
      <c r="NE138" s="442"/>
      <c r="NF138" s="442"/>
      <c r="NG138" s="442"/>
      <c r="NH138" s="442"/>
      <c r="NI138" s="442"/>
      <c r="NJ138" s="442"/>
      <c r="NK138" s="442"/>
      <c r="NL138" s="442"/>
      <c r="NM138" s="442"/>
      <c r="NN138" s="442"/>
      <c r="NO138" s="442"/>
      <c r="NP138" s="442"/>
      <c r="NQ138" s="442"/>
      <c r="NR138" s="442"/>
      <c r="NS138" s="442"/>
      <c r="NT138" s="442"/>
      <c r="NU138" s="442"/>
      <c r="NV138" s="442"/>
      <c r="NW138" s="442"/>
      <c r="NX138" s="442"/>
      <c r="NY138" s="442"/>
      <c r="NZ138" s="442"/>
      <c r="OA138" s="442"/>
      <c r="OB138" s="442"/>
      <c r="OC138" s="442"/>
      <c r="OD138" s="442"/>
      <c r="OE138" s="442"/>
      <c r="OF138" s="442"/>
      <c r="OG138" s="442"/>
      <c r="OH138" s="442"/>
      <c r="OI138" s="442"/>
      <c r="OJ138" s="442"/>
      <c r="OK138" s="442"/>
      <c r="OL138" s="442"/>
      <c r="OM138" s="442"/>
      <c r="ON138" s="442"/>
      <c r="OO138" s="442"/>
      <c r="OP138" s="442"/>
      <c r="OQ138" s="442"/>
      <c r="OR138" s="442"/>
      <c r="OS138" s="442"/>
      <c r="OT138" s="442"/>
      <c r="OU138" s="442"/>
      <c r="OV138" s="442"/>
      <c r="OW138" s="442"/>
      <c r="OX138" s="442"/>
      <c r="OY138" s="442"/>
      <c r="OZ138" s="442"/>
      <c r="PA138" s="442"/>
      <c r="PB138" s="442"/>
      <c r="PC138" s="442"/>
      <c r="PD138" s="442"/>
      <c r="PE138" s="442"/>
      <c r="PF138" s="442"/>
      <c r="PG138" s="442"/>
      <c r="PH138" s="442"/>
      <c r="PI138" s="442"/>
      <c r="PJ138" s="442"/>
      <c r="PK138" s="442"/>
      <c r="PL138" s="442"/>
      <c r="PM138" s="442"/>
      <c r="PN138" s="442"/>
      <c r="PO138" s="442"/>
      <c r="PP138" s="442"/>
      <c r="PQ138" s="442"/>
      <c r="PR138" s="442"/>
      <c r="PS138" s="442"/>
      <c r="PT138" s="442"/>
      <c r="PU138" s="442"/>
      <c r="PV138" s="442"/>
      <c r="PW138" s="442"/>
      <c r="PX138" s="442"/>
      <c r="PY138" s="442"/>
      <c r="PZ138" s="442"/>
      <c r="QA138" s="442"/>
      <c r="QB138" s="442"/>
      <c r="QC138" s="442"/>
      <c r="QD138" s="442"/>
      <c r="QE138" s="442"/>
      <c r="QF138" s="442"/>
      <c r="QG138" s="442"/>
      <c r="QH138" s="442"/>
      <c r="QI138" s="442"/>
      <c r="QJ138" s="442"/>
      <c r="QK138" s="442"/>
      <c r="QL138" s="442"/>
      <c r="QM138" s="442"/>
      <c r="QN138" s="442"/>
      <c r="QO138" s="442"/>
      <c r="QP138" s="442"/>
      <c r="QQ138" s="442"/>
      <c r="QR138" s="442"/>
      <c r="QS138" s="442"/>
      <c r="QT138" s="442"/>
      <c r="QU138" s="442"/>
      <c r="QV138" s="442"/>
      <c r="QW138" s="442"/>
      <c r="QX138" s="442"/>
      <c r="QY138" s="442"/>
      <c r="QZ138" s="442"/>
      <c r="RA138" s="442"/>
      <c r="RB138" s="442"/>
      <c r="RC138" s="442"/>
      <c r="RD138" s="442"/>
      <c r="RE138" s="442"/>
      <c r="RF138" s="442"/>
      <c r="RG138" s="442"/>
      <c r="RH138" s="442"/>
      <c r="RI138" s="442"/>
      <c r="RJ138" s="442"/>
      <c r="RK138" s="442"/>
      <c r="RL138" s="442"/>
      <c r="RM138" s="442"/>
      <c r="RN138" s="442"/>
      <c r="RO138" s="442"/>
      <c r="RP138" s="442"/>
      <c r="RQ138" s="442"/>
      <c r="RR138" s="442"/>
      <c r="RS138" s="442"/>
      <c r="RT138" s="442"/>
      <c r="RU138" s="442"/>
      <c r="RV138" s="442"/>
      <c r="RW138" s="442"/>
      <c r="RX138" s="442"/>
      <c r="RY138" s="442"/>
      <c r="RZ138" s="442"/>
      <c r="SA138" s="442"/>
      <c r="SB138" s="442"/>
      <c r="SC138" s="442"/>
      <c r="SD138" s="442"/>
      <c r="SE138" s="442"/>
      <c r="SF138" s="442"/>
      <c r="SG138" s="442"/>
      <c r="SH138" s="442"/>
      <c r="SI138" s="442"/>
      <c r="SJ138" s="442"/>
      <c r="SK138" s="442"/>
      <c r="SL138" s="442"/>
      <c r="SM138" s="442"/>
      <c r="SN138" s="442"/>
      <c r="SO138" s="442"/>
      <c r="SP138" s="442"/>
      <c r="SQ138" s="442"/>
      <c r="SR138" s="442"/>
      <c r="SS138" s="442"/>
      <c r="ST138" s="442"/>
      <c r="SU138" s="442"/>
      <c r="SV138" s="442"/>
      <c r="SW138" s="442"/>
      <c r="SX138" s="442"/>
      <c r="SY138" s="442"/>
      <c r="SZ138" s="442"/>
      <c r="TA138" s="442"/>
      <c r="TB138" s="442"/>
      <c r="TC138" s="442"/>
      <c r="TD138" s="442"/>
      <c r="TE138" s="442"/>
      <c r="TF138" s="442"/>
      <c r="TG138" s="442"/>
      <c r="TH138" s="442"/>
      <c r="TI138" s="442"/>
      <c r="TJ138" s="442"/>
      <c r="TK138" s="442"/>
      <c r="TL138" s="442"/>
      <c r="TM138" s="442"/>
      <c r="TN138" s="442"/>
      <c r="TO138" s="442"/>
      <c r="TP138" s="442"/>
      <c r="TQ138" s="442"/>
      <c r="TR138" s="442"/>
      <c r="TS138" s="442"/>
      <c r="TT138" s="442"/>
      <c r="TU138" s="442"/>
      <c r="TV138" s="442"/>
      <c r="TW138" s="442"/>
      <c r="TX138" s="442"/>
      <c r="TY138" s="442"/>
      <c r="TZ138" s="442"/>
      <c r="UA138" s="442"/>
      <c r="UB138" s="442"/>
      <c r="UC138" s="442"/>
      <c r="UD138" s="442"/>
      <c r="UE138" s="442"/>
      <c r="UF138" s="442"/>
      <c r="UG138" s="442"/>
      <c r="UH138" s="442"/>
      <c r="UI138" s="442"/>
      <c r="UJ138" s="442"/>
      <c r="UK138" s="442"/>
      <c r="UL138" s="442"/>
      <c r="UM138" s="442"/>
      <c r="UN138" s="442"/>
      <c r="UO138" s="442"/>
      <c r="UP138" s="442"/>
      <c r="UQ138" s="442"/>
      <c r="UR138" s="442"/>
      <c r="US138" s="442"/>
      <c r="UT138" s="442"/>
      <c r="UU138" s="442"/>
      <c r="UV138" s="442"/>
      <c r="UW138" s="442"/>
      <c r="UX138" s="442"/>
      <c r="UY138" s="442"/>
      <c r="UZ138" s="442"/>
      <c r="VA138" s="442"/>
      <c r="VB138" s="442"/>
      <c r="VC138" s="442"/>
      <c r="VD138" s="442"/>
      <c r="VE138" s="442"/>
      <c r="VF138" s="442"/>
      <c r="VG138" s="442"/>
      <c r="VH138" s="442"/>
      <c r="VI138" s="442"/>
      <c r="VJ138" s="442"/>
      <c r="VK138" s="442"/>
      <c r="VL138" s="442"/>
      <c r="VM138" s="442"/>
      <c r="VN138" s="442"/>
      <c r="VO138" s="442"/>
      <c r="VP138" s="442"/>
      <c r="VQ138" s="442"/>
      <c r="VR138" s="442"/>
      <c r="VS138" s="442"/>
      <c r="VT138" s="442"/>
      <c r="VU138" s="442"/>
      <c r="VV138" s="442"/>
      <c r="VW138" s="442"/>
      <c r="VX138" s="442"/>
      <c r="VY138" s="442"/>
      <c r="VZ138" s="442"/>
      <c r="WA138" s="442"/>
      <c r="WB138" s="442"/>
      <c r="WC138" s="442"/>
      <c r="WD138" s="442"/>
      <c r="WE138" s="442"/>
      <c r="WF138" s="442"/>
      <c r="WG138" s="442"/>
      <c r="WH138" s="442"/>
      <c r="WI138" s="442"/>
      <c r="WJ138" s="442"/>
      <c r="WK138" s="442"/>
      <c r="WL138" s="442"/>
      <c r="WM138" s="442"/>
      <c r="WN138" s="442"/>
      <c r="WO138" s="442"/>
      <c r="WP138" s="442"/>
      <c r="WQ138" s="442"/>
      <c r="WR138" s="442"/>
      <c r="WS138" s="442"/>
      <c r="WT138" s="442"/>
      <c r="WU138" s="442"/>
      <c r="WV138" s="442"/>
      <c r="WW138" s="442"/>
      <c r="WX138" s="442"/>
      <c r="WY138" s="442"/>
      <c r="WZ138" s="442"/>
      <c r="XA138" s="442"/>
      <c r="XB138" s="442"/>
      <c r="XC138" s="442"/>
      <c r="XD138" s="442"/>
      <c r="XE138" s="442"/>
      <c r="XF138" s="442"/>
      <c r="XG138" s="442"/>
      <c r="XH138" s="442"/>
      <c r="XI138" s="442"/>
      <c r="XJ138" s="442"/>
      <c r="XK138" s="442"/>
      <c r="XL138" s="442"/>
      <c r="XM138" s="442"/>
      <c r="XN138" s="442"/>
      <c r="XO138" s="442"/>
      <c r="XP138" s="442"/>
      <c r="XQ138" s="442"/>
      <c r="XR138" s="442"/>
      <c r="XS138" s="442"/>
      <c r="XT138" s="442"/>
      <c r="XU138" s="442"/>
      <c r="XV138" s="442"/>
      <c r="XW138" s="442"/>
      <c r="XX138" s="442"/>
      <c r="XY138" s="442"/>
      <c r="XZ138" s="442"/>
      <c r="YA138" s="442"/>
      <c r="YB138" s="442"/>
      <c r="YC138" s="442"/>
      <c r="YD138" s="442"/>
      <c r="YE138" s="442"/>
      <c r="YF138" s="442"/>
      <c r="YG138" s="442"/>
      <c r="YH138" s="442"/>
      <c r="YI138" s="442"/>
      <c r="YJ138" s="442"/>
      <c r="YK138" s="442"/>
      <c r="YL138" s="442"/>
      <c r="YM138" s="442"/>
      <c r="YN138" s="442"/>
      <c r="YO138" s="442"/>
      <c r="YP138" s="442"/>
      <c r="YQ138" s="442"/>
      <c r="YR138" s="442"/>
      <c r="YS138" s="442"/>
      <c r="YT138" s="442"/>
      <c r="YU138" s="442"/>
      <c r="YV138" s="442"/>
      <c r="YW138" s="442"/>
      <c r="YX138" s="442"/>
      <c r="YY138" s="442"/>
      <c r="YZ138" s="442"/>
      <c r="ZA138" s="442"/>
      <c r="ZB138" s="442"/>
      <c r="ZC138" s="442"/>
      <c r="ZD138" s="442"/>
      <c r="ZE138" s="442"/>
      <c r="ZF138" s="442"/>
      <c r="ZG138" s="442"/>
      <c r="ZH138" s="442"/>
      <c r="ZI138" s="442"/>
      <c r="ZJ138" s="442"/>
      <c r="ZK138" s="442"/>
      <c r="ZL138" s="442"/>
      <c r="ZM138" s="442"/>
      <c r="ZN138" s="442"/>
      <c r="ZO138" s="442"/>
      <c r="ZP138" s="442"/>
      <c r="ZQ138" s="442"/>
      <c r="ZR138" s="442"/>
      <c r="ZS138" s="442"/>
      <c r="ZT138" s="442"/>
      <c r="ZU138" s="442"/>
      <c r="ZV138" s="442"/>
      <c r="ZW138" s="442"/>
      <c r="ZX138" s="442"/>
      <c r="ZY138" s="442"/>
      <c r="ZZ138" s="442"/>
      <c r="AAA138" s="442"/>
      <c r="AAB138" s="442"/>
      <c r="AAC138" s="442"/>
      <c r="AAD138" s="442"/>
      <c r="AAE138" s="442"/>
      <c r="AAF138" s="442"/>
      <c r="AAG138" s="442"/>
      <c r="AAH138" s="442"/>
      <c r="AAI138" s="442"/>
      <c r="AAJ138" s="442"/>
      <c r="AAK138" s="442"/>
      <c r="AAL138" s="442"/>
      <c r="AAM138" s="442"/>
      <c r="AAN138" s="442"/>
      <c r="AAO138" s="442"/>
      <c r="AAP138" s="442"/>
      <c r="AAQ138" s="442"/>
      <c r="AAR138" s="442"/>
      <c r="AAS138" s="442"/>
      <c r="AAT138" s="442"/>
      <c r="AAU138" s="442"/>
      <c r="AAV138" s="442"/>
      <c r="AAW138" s="442"/>
      <c r="AAX138" s="442"/>
      <c r="AAY138" s="442"/>
      <c r="AAZ138" s="442"/>
      <c r="ABA138" s="442"/>
      <c r="ABB138" s="442"/>
      <c r="ABC138" s="442"/>
      <c r="ABD138" s="442"/>
      <c r="ABE138" s="442"/>
      <c r="ABF138" s="442"/>
      <c r="ABG138" s="442"/>
      <c r="ABH138" s="442"/>
      <c r="ABI138" s="442"/>
      <c r="ABJ138" s="442"/>
      <c r="ABK138" s="442"/>
      <c r="ABL138" s="442"/>
      <c r="ABM138" s="442"/>
      <c r="ABN138" s="442"/>
      <c r="ABO138" s="442"/>
      <c r="ABP138" s="442"/>
      <c r="ABQ138" s="442"/>
      <c r="ABR138" s="442"/>
      <c r="ABS138" s="442"/>
      <c r="ABT138" s="442"/>
      <c r="ABU138" s="442"/>
      <c r="ABV138" s="442"/>
      <c r="ABW138" s="442"/>
      <c r="ABX138" s="442"/>
      <c r="ABY138" s="442"/>
      <c r="ABZ138" s="442"/>
      <c r="ACA138" s="442"/>
      <c r="ACB138" s="442"/>
      <c r="ACC138" s="442"/>
      <c r="ACD138" s="442"/>
      <c r="ACE138" s="442"/>
      <c r="ACF138" s="442"/>
      <c r="ACG138" s="442"/>
      <c r="ACH138" s="442"/>
      <c r="ACI138" s="442"/>
      <c r="ACJ138" s="442"/>
      <c r="ACK138" s="442"/>
      <c r="ACL138" s="442"/>
      <c r="ACM138" s="442"/>
      <c r="ACN138" s="442"/>
      <c r="ACO138" s="442"/>
      <c r="ACP138" s="442"/>
      <c r="ACQ138" s="442"/>
      <c r="ACR138" s="442"/>
      <c r="ACS138" s="442"/>
      <c r="ACT138" s="442"/>
      <c r="ACU138" s="442"/>
      <c r="ACV138" s="442"/>
      <c r="ACW138" s="442"/>
      <c r="ACX138" s="442"/>
      <c r="ACY138" s="442"/>
      <c r="ACZ138" s="442"/>
      <c r="ADA138" s="442"/>
      <c r="ADB138" s="442"/>
      <c r="ADC138" s="442"/>
      <c r="ADD138" s="442"/>
      <c r="ADE138" s="442"/>
      <c r="ADF138" s="442"/>
      <c r="ADG138" s="442"/>
      <c r="ADH138" s="442"/>
      <c r="ADI138" s="442"/>
      <c r="ADJ138" s="442"/>
      <c r="ADK138" s="442"/>
      <c r="ADL138" s="442"/>
      <c r="ADM138" s="442"/>
      <c r="ADN138" s="442"/>
      <c r="ADO138" s="442"/>
      <c r="ADP138" s="442"/>
      <c r="ADQ138" s="442"/>
      <c r="ADR138" s="442"/>
      <c r="ADS138" s="442"/>
      <c r="ADT138" s="442"/>
      <c r="ADU138" s="442"/>
      <c r="ADV138" s="442"/>
      <c r="ADW138" s="442"/>
      <c r="ADX138" s="442"/>
      <c r="ADY138" s="442"/>
      <c r="ADZ138" s="442"/>
      <c r="AEA138" s="442"/>
      <c r="AEB138" s="442"/>
      <c r="AEC138" s="442"/>
      <c r="AED138" s="442"/>
      <c r="AEE138" s="442"/>
      <c r="AEF138" s="442"/>
      <c r="AEG138" s="442"/>
      <c r="AEH138" s="442"/>
      <c r="AEI138" s="442"/>
      <c r="AEJ138" s="442"/>
      <c r="AEK138" s="442"/>
      <c r="AEL138" s="442"/>
      <c r="AEM138" s="442"/>
      <c r="AEN138" s="442"/>
      <c r="AEO138" s="442"/>
      <c r="AEP138" s="442"/>
      <c r="AEQ138" s="442"/>
      <c r="AER138" s="442"/>
      <c r="AES138" s="442"/>
      <c r="AET138" s="442"/>
      <c r="AEU138" s="442"/>
      <c r="AEV138" s="442"/>
      <c r="AEW138" s="442"/>
      <c r="AEX138" s="442"/>
      <c r="AEY138" s="442"/>
      <c r="AEZ138" s="442"/>
      <c r="AFA138" s="442"/>
      <c r="AFB138" s="442"/>
      <c r="AFC138" s="442"/>
      <c r="AFD138" s="442"/>
      <c r="AFE138" s="442"/>
      <c r="AFF138" s="442"/>
      <c r="AFG138" s="442"/>
      <c r="AFH138" s="442"/>
      <c r="AFI138" s="442"/>
      <c r="AFJ138" s="442"/>
      <c r="AFK138" s="442"/>
      <c r="AFL138" s="442"/>
      <c r="AFM138" s="442"/>
      <c r="AFN138" s="442"/>
      <c r="AFO138" s="442"/>
      <c r="AFP138" s="442"/>
      <c r="AFQ138" s="442"/>
      <c r="AFR138" s="442"/>
      <c r="AFS138" s="442"/>
      <c r="AFT138" s="442"/>
      <c r="AFU138" s="442"/>
      <c r="AFV138" s="442"/>
      <c r="AFW138" s="442"/>
      <c r="AFX138" s="442"/>
      <c r="AFY138" s="442"/>
      <c r="AFZ138" s="442"/>
      <c r="AGA138" s="442"/>
      <c r="AGB138" s="442"/>
      <c r="AGC138" s="442"/>
      <c r="AGD138" s="442"/>
      <c r="AGE138" s="442"/>
      <c r="AGF138" s="442"/>
      <c r="AGG138" s="442"/>
      <c r="AGH138" s="442"/>
      <c r="AGI138" s="442"/>
      <c r="AGJ138" s="442"/>
      <c r="AGK138" s="442"/>
      <c r="AGL138" s="442"/>
      <c r="AGM138" s="442"/>
      <c r="AGN138" s="442"/>
      <c r="AGO138" s="442"/>
      <c r="AGP138" s="442"/>
      <c r="AGQ138" s="442"/>
      <c r="AGR138" s="442"/>
      <c r="AGS138" s="442"/>
      <c r="AGT138" s="442"/>
      <c r="AGU138" s="442"/>
      <c r="AGV138" s="442"/>
      <c r="AGW138" s="442"/>
      <c r="AGX138" s="442"/>
      <c r="AGY138" s="442"/>
      <c r="AGZ138" s="442"/>
      <c r="AHA138" s="442"/>
      <c r="AHB138" s="442"/>
      <c r="AHC138" s="442"/>
      <c r="AHD138" s="442"/>
      <c r="AHE138" s="442"/>
      <c r="AHF138" s="442"/>
      <c r="AHG138" s="442"/>
      <c r="AHH138" s="442"/>
    </row>
    <row r="139" spans="2:892" s="593" customFormat="1">
      <c r="B139" s="597"/>
      <c r="C139" s="595"/>
      <c r="D139" s="78"/>
      <c r="E139" s="78"/>
      <c r="F139" s="78"/>
      <c r="G139" s="78"/>
      <c r="H139" s="78"/>
      <c r="I139" s="78"/>
      <c r="J139" s="78"/>
      <c r="K139" s="78"/>
      <c r="L139" s="78"/>
      <c r="M139" s="78"/>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442"/>
      <c r="IY139" s="442"/>
      <c r="IZ139" s="442"/>
      <c r="JA139" s="442"/>
      <c r="JB139" s="442"/>
      <c r="JC139" s="442"/>
      <c r="JD139" s="442"/>
      <c r="JE139" s="442"/>
      <c r="JF139" s="442"/>
      <c r="JG139" s="442"/>
      <c r="JH139" s="442"/>
      <c r="JI139" s="442"/>
      <c r="JJ139" s="442"/>
      <c r="JK139" s="442"/>
      <c r="JL139" s="442"/>
      <c r="JM139" s="442"/>
      <c r="JN139" s="442"/>
      <c r="JO139" s="442"/>
      <c r="JP139" s="442"/>
      <c r="JQ139" s="442"/>
      <c r="JR139" s="442"/>
      <c r="JS139" s="442"/>
      <c r="JT139" s="442"/>
      <c r="JU139" s="442"/>
      <c r="JV139" s="442"/>
      <c r="JW139" s="442"/>
      <c r="JX139" s="442"/>
      <c r="JY139" s="442"/>
      <c r="JZ139" s="442"/>
      <c r="KA139" s="442"/>
      <c r="KB139" s="442"/>
      <c r="KC139" s="442"/>
      <c r="KD139" s="442"/>
      <c r="KE139" s="442"/>
      <c r="KF139" s="442"/>
      <c r="KG139" s="442"/>
      <c r="KH139" s="442"/>
      <c r="KI139" s="442"/>
      <c r="KJ139" s="442"/>
      <c r="KK139" s="442"/>
      <c r="KL139" s="442"/>
      <c r="KM139" s="442"/>
      <c r="KN139" s="442"/>
      <c r="KO139" s="442"/>
      <c r="KP139" s="442"/>
      <c r="KQ139" s="442"/>
      <c r="KR139" s="442"/>
      <c r="KS139" s="442"/>
      <c r="KT139" s="442"/>
      <c r="KU139" s="442"/>
      <c r="KV139" s="442"/>
      <c r="KW139" s="442"/>
      <c r="KX139" s="442"/>
      <c r="KY139" s="442"/>
      <c r="KZ139" s="442"/>
      <c r="LA139" s="442"/>
      <c r="LB139" s="442"/>
      <c r="LC139" s="442"/>
      <c r="LD139" s="442"/>
      <c r="LE139" s="442"/>
      <c r="LF139" s="442"/>
      <c r="LG139" s="442"/>
      <c r="LH139" s="442"/>
      <c r="LI139" s="442"/>
      <c r="LJ139" s="442"/>
      <c r="LK139" s="442"/>
      <c r="LL139" s="442"/>
      <c r="LM139" s="442"/>
      <c r="LN139" s="442"/>
      <c r="LO139" s="442"/>
      <c r="LP139" s="442"/>
      <c r="LQ139" s="442"/>
      <c r="LR139" s="442"/>
      <c r="LS139" s="442"/>
      <c r="LT139" s="442"/>
      <c r="LU139" s="442"/>
      <c r="LV139" s="442"/>
      <c r="LW139" s="442"/>
      <c r="LX139" s="442"/>
      <c r="LY139" s="442"/>
      <c r="LZ139" s="442"/>
      <c r="MA139" s="442"/>
      <c r="MB139" s="442"/>
      <c r="MC139" s="442"/>
      <c r="MD139" s="442"/>
      <c r="ME139" s="442"/>
      <c r="MF139" s="442"/>
      <c r="MG139" s="442"/>
      <c r="MH139" s="442"/>
      <c r="MI139" s="442"/>
      <c r="MJ139" s="442"/>
      <c r="MK139" s="442"/>
      <c r="ML139" s="442"/>
      <c r="MM139" s="442"/>
      <c r="MN139" s="442"/>
      <c r="MO139" s="442"/>
      <c r="MP139" s="442"/>
      <c r="MQ139" s="442"/>
      <c r="MR139" s="442"/>
      <c r="MS139" s="442"/>
      <c r="MT139" s="442"/>
      <c r="MU139" s="442"/>
      <c r="MV139" s="442"/>
      <c r="MW139" s="442"/>
      <c r="MX139" s="442"/>
      <c r="MY139" s="442"/>
      <c r="MZ139" s="442"/>
      <c r="NA139" s="442"/>
      <c r="NB139" s="442"/>
      <c r="NC139" s="442"/>
      <c r="ND139" s="442"/>
      <c r="NE139" s="442"/>
      <c r="NF139" s="442"/>
      <c r="NG139" s="442"/>
      <c r="NH139" s="442"/>
      <c r="NI139" s="442"/>
      <c r="NJ139" s="442"/>
      <c r="NK139" s="442"/>
      <c r="NL139" s="442"/>
      <c r="NM139" s="442"/>
      <c r="NN139" s="442"/>
      <c r="NO139" s="442"/>
      <c r="NP139" s="442"/>
      <c r="NQ139" s="442"/>
      <c r="NR139" s="442"/>
      <c r="NS139" s="442"/>
      <c r="NT139" s="442"/>
      <c r="NU139" s="442"/>
      <c r="NV139" s="442"/>
      <c r="NW139" s="442"/>
      <c r="NX139" s="442"/>
      <c r="NY139" s="442"/>
      <c r="NZ139" s="442"/>
      <c r="OA139" s="442"/>
      <c r="OB139" s="442"/>
      <c r="OC139" s="442"/>
      <c r="OD139" s="442"/>
      <c r="OE139" s="442"/>
      <c r="OF139" s="442"/>
      <c r="OG139" s="442"/>
      <c r="OH139" s="442"/>
      <c r="OI139" s="442"/>
      <c r="OJ139" s="442"/>
      <c r="OK139" s="442"/>
      <c r="OL139" s="442"/>
      <c r="OM139" s="442"/>
      <c r="ON139" s="442"/>
      <c r="OO139" s="442"/>
      <c r="OP139" s="442"/>
      <c r="OQ139" s="442"/>
      <c r="OR139" s="442"/>
      <c r="OS139" s="442"/>
      <c r="OT139" s="442"/>
      <c r="OU139" s="442"/>
      <c r="OV139" s="442"/>
      <c r="OW139" s="442"/>
      <c r="OX139" s="442"/>
      <c r="OY139" s="442"/>
      <c r="OZ139" s="442"/>
      <c r="PA139" s="442"/>
      <c r="PB139" s="442"/>
      <c r="PC139" s="442"/>
      <c r="PD139" s="442"/>
      <c r="PE139" s="442"/>
      <c r="PF139" s="442"/>
      <c r="PG139" s="442"/>
      <c r="PH139" s="442"/>
      <c r="PI139" s="442"/>
      <c r="PJ139" s="442"/>
      <c r="PK139" s="442"/>
      <c r="PL139" s="442"/>
      <c r="PM139" s="442"/>
      <c r="PN139" s="442"/>
      <c r="PO139" s="442"/>
      <c r="PP139" s="442"/>
      <c r="PQ139" s="442"/>
      <c r="PR139" s="442"/>
      <c r="PS139" s="442"/>
      <c r="PT139" s="442"/>
      <c r="PU139" s="442"/>
      <c r="PV139" s="442"/>
      <c r="PW139" s="442"/>
      <c r="PX139" s="442"/>
      <c r="PY139" s="442"/>
      <c r="PZ139" s="442"/>
      <c r="QA139" s="442"/>
      <c r="QB139" s="442"/>
      <c r="QC139" s="442"/>
      <c r="QD139" s="442"/>
      <c r="QE139" s="442"/>
      <c r="QF139" s="442"/>
      <c r="QG139" s="442"/>
      <c r="QH139" s="442"/>
      <c r="QI139" s="442"/>
      <c r="QJ139" s="442"/>
      <c r="QK139" s="442"/>
      <c r="QL139" s="442"/>
      <c r="QM139" s="442"/>
      <c r="QN139" s="442"/>
      <c r="QO139" s="442"/>
      <c r="QP139" s="442"/>
      <c r="QQ139" s="442"/>
      <c r="QR139" s="442"/>
      <c r="QS139" s="442"/>
      <c r="QT139" s="442"/>
      <c r="QU139" s="442"/>
      <c r="QV139" s="442"/>
      <c r="QW139" s="442"/>
      <c r="QX139" s="442"/>
      <c r="QY139" s="442"/>
      <c r="QZ139" s="442"/>
      <c r="RA139" s="442"/>
      <c r="RB139" s="442"/>
      <c r="RC139" s="442"/>
      <c r="RD139" s="442"/>
      <c r="RE139" s="442"/>
      <c r="RF139" s="442"/>
      <c r="RG139" s="442"/>
      <c r="RH139" s="442"/>
      <c r="RI139" s="442"/>
      <c r="RJ139" s="442"/>
      <c r="RK139" s="442"/>
      <c r="RL139" s="442"/>
      <c r="RM139" s="442"/>
      <c r="RN139" s="442"/>
      <c r="RO139" s="442"/>
      <c r="RP139" s="442"/>
      <c r="RQ139" s="442"/>
      <c r="RR139" s="442"/>
      <c r="RS139" s="442"/>
      <c r="RT139" s="442"/>
      <c r="RU139" s="442"/>
      <c r="RV139" s="442"/>
      <c r="RW139" s="442"/>
      <c r="RX139" s="442"/>
      <c r="RY139" s="442"/>
      <c r="RZ139" s="442"/>
      <c r="SA139" s="442"/>
      <c r="SB139" s="442"/>
      <c r="SC139" s="442"/>
      <c r="SD139" s="442"/>
      <c r="SE139" s="442"/>
      <c r="SF139" s="442"/>
      <c r="SG139" s="442"/>
      <c r="SH139" s="442"/>
      <c r="SI139" s="442"/>
      <c r="SJ139" s="442"/>
      <c r="SK139" s="442"/>
      <c r="SL139" s="442"/>
      <c r="SM139" s="442"/>
      <c r="SN139" s="442"/>
      <c r="SO139" s="442"/>
      <c r="SP139" s="442"/>
      <c r="SQ139" s="442"/>
      <c r="SR139" s="442"/>
      <c r="SS139" s="442"/>
      <c r="ST139" s="442"/>
      <c r="SU139" s="442"/>
      <c r="SV139" s="442"/>
      <c r="SW139" s="442"/>
      <c r="SX139" s="442"/>
      <c r="SY139" s="442"/>
      <c r="SZ139" s="442"/>
      <c r="TA139" s="442"/>
      <c r="TB139" s="442"/>
      <c r="TC139" s="442"/>
      <c r="TD139" s="442"/>
      <c r="TE139" s="442"/>
      <c r="TF139" s="442"/>
      <c r="TG139" s="442"/>
      <c r="TH139" s="442"/>
      <c r="TI139" s="442"/>
      <c r="TJ139" s="442"/>
      <c r="TK139" s="442"/>
      <c r="TL139" s="442"/>
      <c r="TM139" s="442"/>
      <c r="TN139" s="442"/>
      <c r="TO139" s="442"/>
      <c r="TP139" s="442"/>
      <c r="TQ139" s="442"/>
      <c r="TR139" s="442"/>
      <c r="TS139" s="442"/>
      <c r="TT139" s="442"/>
      <c r="TU139" s="442"/>
      <c r="TV139" s="442"/>
      <c r="TW139" s="442"/>
      <c r="TX139" s="442"/>
      <c r="TY139" s="442"/>
      <c r="TZ139" s="442"/>
      <c r="UA139" s="442"/>
      <c r="UB139" s="442"/>
      <c r="UC139" s="442"/>
      <c r="UD139" s="442"/>
      <c r="UE139" s="442"/>
      <c r="UF139" s="442"/>
      <c r="UG139" s="442"/>
      <c r="UH139" s="442"/>
      <c r="UI139" s="442"/>
      <c r="UJ139" s="442"/>
      <c r="UK139" s="442"/>
      <c r="UL139" s="442"/>
      <c r="UM139" s="442"/>
      <c r="UN139" s="442"/>
      <c r="UO139" s="442"/>
      <c r="UP139" s="442"/>
      <c r="UQ139" s="442"/>
      <c r="UR139" s="442"/>
      <c r="US139" s="442"/>
      <c r="UT139" s="442"/>
      <c r="UU139" s="442"/>
      <c r="UV139" s="442"/>
      <c r="UW139" s="442"/>
      <c r="UX139" s="442"/>
      <c r="UY139" s="442"/>
      <c r="UZ139" s="442"/>
      <c r="VA139" s="442"/>
      <c r="VB139" s="442"/>
      <c r="VC139" s="442"/>
      <c r="VD139" s="442"/>
      <c r="VE139" s="442"/>
      <c r="VF139" s="442"/>
      <c r="VG139" s="442"/>
      <c r="VH139" s="442"/>
      <c r="VI139" s="442"/>
      <c r="VJ139" s="442"/>
      <c r="VK139" s="442"/>
      <c r="VL139" s="442"/>
      <c r="VM139" s="442"/>
      <c r="VN139" s="442"/>
      <c r="VO139" s="442"/>
      <c r="VP139" s="442"/>
      <c r="VQ139" s="442"/>
      <c r="VR139" s="442"/>
      <c r="VS139" s="442"/>
      <c r="VT139" s="442"/>
      <c r="VU139" s="442"/>
      <c r="VV139" s="442"/>
      <c r="VW139" s="442"/>
      <c r="VX139" s="442"/>
      <c r="VY139" s="442"/>
      <c r="VZ139" s="442"/>
      <c r="WA139" s="442"/>
      <c r="WB139" s="442"/>
      <c r="WC139" s="442"/>
      <c r="WD139" s="442"/>
      <c r="WE139" s="442"/>
      <c r="WF139" s="442"/>
      <c r="WG139" s="442"/>
      <c r="WH139" s="442"/>
      <c r="WI139" s="442"/>
      <c r="WJ139" s="442"/>
      <c r="WK139" s="442"/>
      <c r="WL139" s="442"/>
      <c r="WM139" s="442"/>
      <c r="WN139" s="442"/>
      <c r="WO139" s="442"/>
      <c r="WP139" s="442"/>
      <c r="WQ139" s="442"/>
      <c r="WR139" s="442"/>
      <c r="WS139" s="442"/>
      <c r="WT139" s="442"/>
      <c r="WU139" s="442"/>
      <c r="WV139" s="442"/>
      <c r="WW139" s="442"/>
      <c r="WX139" s="442"/>
      <c r="WY139" s="442"/>
      <c r="WZ139" s="442"/>
      <c r="XA139" s="442"/>
      <c r="XB139" s="442"/>
      <c r="XC139" s="442"/>
      <c r="XD139" s="442"/>
      <c r="XE139" s="442"/>
      <c r="XF139" s="442"/>
      <c r="XG139" s="442"/>
      <c r="XH139" s="442"/>
      <c r="XI139" s="442"/>
      <c r="XJ139" s="442"/>
      <c r="XK139" s="442"/>
      <c r="XL139" s="442"/>
      <c r="XM139" s="442"/>
      <c r="XN139" s="442"/>
      <c r="XO139" s="442"/>
      <c r="XP139" s="442"/>
      <c r="XQ139" s="442"/>
      <c r="XR139" s="442"/>
      <c r="XS139" s="442"/>
      <c r="XT139" s="442"/>
      <c r="XU139" s="442"/>
      <c r="XV139" s="442"/>
      <c r="XW139" s="442"/>
      <c r="XX139" s="442"/>
      <c r="XY139" s="442"/>
      <c r="XZ139" s="442"/>
      <c r="YA139" s="442"/>
      <c r="YB139" s="442"/>
      <c r="YC139" s="442"/>
      <c r="YD139" s="442"/>
      <c r="YE139" s="442"/>
      <c r="YF139" s="442"/>
      <c r="YG139" s="442"/>
      <c r="YH139" s="442"/>
      <c r="YI139" s="442"/>
      <c r="YJ139" s="442"/>
      <c r="YK139" s="442"/>
      <c r="YL139" s="442"/>
      <c r="YM139" s="442"/>
      <c r="YN139" s="442"/>
      <c r="YO139" s="442"/>
      <c r="YP139" s="442"/>
      <c r="YQ139" s="442"/>
      <c r="YR139" s="442"/>
      <c r="YS139" s="442"/>
      <c r="YT139" s="442"/>
      <c r="YU139" s="442"/>
      <c r="YV139" s="442"/>
      <c r="YW139" s="442"/>
      <c r="YX139" s="442"/>
      <c r="YY139" s="442"/>
      <c r="YZ139" s="442"/>
      <c r="ZA139" s="442"/>
      <c r="ZB139" s="442"/>
      <c r="ZC139" s="442"/>
      <c r="ZD139" s="442"/>
      <c r="ZE139" s="442"/>
      <c r="ZF139" s="442"/>
      <c r="ZG139" s="442"/>
      <c r="ZH139" s="442"/>
      <c r="ZI139" s="442"/>
      <c r="ZJ139" s="442"/>
      <c r="ZK139" s="442"/>
      <c r="ZL139" s="442"/>
      <c r="ZM139" s="442"/>
      <c r="ZN139" s="442"/>
      <c r="ZO139" s="442"/>
      <c r="ZP139" s="442"/>
      <c r="ZQ139" s="442"/>
      <c r="ZR139" s="442"/>
      <c r="ZS139" s="442"/>
      <c r="ZT139" s="442"/>
      <c r="ZU139" s="442"/>
      <c r="ZV139" s="442"/>
      <c r="ZW139" s="442"/>
      <c r="ZX139" s="442"/>
      <c r="ZY139" s="442"/>
      <c r="ZZ139" s="442"/>
      <c r="AAA139" s="442"/>
      <c r="AAB139" s="442"/>
      <c r="AAC139" s="442"/>
      <c r="AAD139" s="442"/>
      <c r="AAE139" s="442"/>
      <c r="AAF139" s="442"/>
      <c r="AAG139" s="442"/>
      <c r="AAH139" s="442"/>
      <c r="AAI139" s="442"/>
      <c r="AAJ139" s="442"/>
      <c r="AAK139" s="442"/>
      <c r="AAL139" s="442"/>
      <c r="AAM139" s="442"/>
      <c r="AAN139" s="442"/>
      <c r="AAO139" s="442"/>
      <c r="AAP139" s="442"/>
      <c r="AAQ139" s="442"/>
      <c r="AAR139" s="442"/>
      <c r="AAS139" s="442"/>
      <c r="AAT139" s="442"/>
      <c r="AAU139" s="442"/>
      <c r="AAV139" s="442"/>
      <c r="AAW139" s="442"/>
      <c r="AAX139" s="442"/>
      <c r="AAY139" s="442"/>
      <c r="AAZ139" s="442"/>
      <c r="ABA139" s="442"/>
      <c r="ABB139" s="442"/>
      <c r="ABC139" s="442"/>
      <c r="ABD139" s="442"/>
      <c r="ABE139" s="442"/>
      <c r="ABF139" s="442"/>
      <c r="ABG139" s="442"/>
      <c r="ABH139" s="442"/>
      <c r="ABI139" s="442"/>
      <c r="ABJ139" s="442"/>
      <c r="ABK139" s="442"/>
      <c r="ABL139" s="442"/>
      <c r="ABM139" s="442"/>
      <c r="ABN139" s="442"/>
      <c r="ABO139" s="442"/>
      <c r="ABP139" s="442"/>
      <c r="ABQ139" s="442"/>
      <c r="ABR139" s="442"/>
      <c r="ABS139" s="442"/>
      <c r="ABT139" s="442"/>
      <c r="ABU139" s="442"/>
      <c r="ABV139" s="442"/>
      <c r="ABW139" s="442"/>
      <c r="ABX139" s="442"/>
      <c r="ABY139" s="442"/>
      <c r="ABZ139" s="442"/>
      <c r="ACA139" s="442"/>
      <c r="ACB139" s="442"/>
      <c r="ACC139" s="442"/>
      <c r="ACD139" s="442"/>
      <c r="ACE139" s="442"/>
      <c r="ACF139" s="442"/>
      <c r="ACG139" s="442"/>
      <c r="ACH139" s="442"/>
      <c r="ACI139" s="442"/>
      <c r="ACJ139" s="442"/>
      <c r="ACK139" s="442"/>
      <c r="ACL139" s="442"/>
      <c r="ACM139" s="442"/>
      <c r="ACN139" s="442"/>
      <c r="ACO139" s="442"/>
      <c r="ACP139" s="442"/>
      <c r="ACQ139" s="442"/>
      <c r="ACR139" s="442"/>
      <c r="ACS139" s="442"/>
      <c r="ACT139" s="442"/>
      <c r="ACU139" s="442"/>
      <c r="ACV139" s="442"/>
      <c r="ACW139" s="442"/>
      <c r="ACX139" s="442"/>
      <c r="ACY139" s="442"/>
      <c r="ACZ139" s="442"/>
      <c r="ADA139" s="442"/>
      <c r="ADB139" s="442"/>
      <c r="ADC139" s="442"/>
      <c r="ADD139" s="442"/>
      <c r="ADE139" s="442"/>
      <c r="ADF139" s="442"/>
      <c r="ADG139" s="442"/>
      <c r="ADH139" s="442"/>
      <c r="ADI139" s="442"/>
      <c r="ADJ139" s="442"/>
      <c r="ADK139" s="442"/>
      <c r="ADL139" s="442"/>
      <c r="ADM139" s="442"/>
      <c r="ADN139" s="442"/>
      <c r="ADO139" s="442"/>
      <c r="ADP139" s="442"/>
      <c r="ADQ139" s="442"/>
      <c r="ADR139" s="442"/>
      <c r="ADS139" s="442"/>
      <c r="ADT139" s="442"/>
      <c r="ADU139" s="442"/>
      <c r="ADV139" s="442"/>
      <c r="ADW139" s="442"/>
      <c r="ADX139" s="442"/>
      <c r="ADY139" s="442"/>
      <c r="ADZ139" s="442"/>
      <c r="AEA139" s="442"/>
      <c r="AEB139" s="442"/>
      <c r="AEC139" s="442"/>
      <c r="AED139" s="442"/>
      <c r="AEE139" s="442"/>
      <c r="AEF139" s="442"/>
      <c r="AEG139" s="442"/>
      <c r="AEH139" s="442"/>
      <c r="AEI139" s="442"/>
      <c r="AEJ139" s="442"/>
      <c r="AEK139" s="442"/>
      <c r="AEL139" s="442"/>
      <c r="AEM139" s="442"/>
      <c r="AEN139" s="442"/>
      <c r="AEO139" s="442"/>
      <c r="AEP139" s="442"/>
      <c r="AEQ139" s="442"/>
      <c r="AER139" s="442"/>
      <c r="AES139" s="442"/>
      <c r="AET139" s="442"/>
      <c r="AEU139" s="442"/>
      <c r="AEV139" s="442"/>
      <c r="AEW139" s="442"/>
      <c r="AEX139" s="442"/>
      <c r="AEY139" s="442"/>
      <c r="AEZ139" s="442"/>
      <c r="AFA139" s="442"/>
      <c r="AFB139" s="442"/>
      <c r="AFC139" s="442"/>
      <c r="AFD139" s="442"/>
      <c r="AFE139" s="442"/>
      <c r="AFF139" s="442"/>
      <c r="AFG139" s="442"/>
      <c r="AFH139" s="442"/>
      <c r="AFI139" s="442"/>
      <c r="AFJ139" s="442"/>
      <c r="AFK139" s="442"/>
      <c r="AFL139" s="442"/>
      <c r="AFM139" s="442"/>
      <c r="AFN139" s="442"/>
      <c r="AFO139" s="442"/>
      <c r="AFP139" s="442"/>
      <c r="AFQ139" s="442"/>
      <c r="AFR139" s="442"/>
      <c r="AFS139" s="442"/>
      <c r="AFT139" s="442"/>
      <c r="AFU139" s="442"/>
      <c r="AFV139" s="442"/>
      <c r="AFW139" s="442"/>
      <c r="AFX139" s="442"/>
      <c r="AFY139" s="442"/>
      <c r="AFZ139" s="442"/>
      <c r="AGA139" s="442"/>
      <c r="AGB139" s="442"/>
      <c r="AGC139" s="442"/>
      <c r="AGD139" s="442"/>
      <c r="AGE139" s="442"/>
      <c r="AGF139" s="442"/>
      <c r="AGG139" s="442"/>
      <c r="AGH139" s="442"/>
      <c r="AGI139" s="442"/>
      <c r="AGJ139" s="442"/>
      <c r="AGK139" s="442"/>
      <c r="AGL139" s="442"/>
      <c r="AGM139" s="442"/>
      <c r="AGN139" s="442"/>
      <c r="AGO139" s="442"/>
      <c r="AGP139" s="442"/>
      <c r="AGQ139" s="442"/>
      <c r="AGR139" s="442"/>
      <c r="AGS139" s="442"/>
      <c r="AGT139" s="442"/>
      <c r="AGU139" s="442"/>
      <c r="AGV139" s="442"/>
      <c r="AGW139" s="442"/>
      <c r="AGX139" s="442"/>
      <c r="AGY139" s="442"/>
      <c r="AGZ139" s="442"/>
      <c r="AHA139" s="442"/>
      <c r="AHB139" s="442"/>
      <c r="AHC139" s="442"/>
      <c r="AHD139" s="442"/>
      <c r="AHE139" s="442"/>
      <c r="AHF139" s="442"/>
      <c r="AHG139" s="442"/>
      <c r="AHH139" s="442"/>
    </row>
    <row r="140" spans="2:892" s="593" customFormat="1">
      <c r="B140" s="597"/>
      <c r="C140" s="595"/>
      <c r="D140" s="78"/>
      <c r="E140" s="78"/>
      <c r="F140" s="78"/>
      <c r="G140" s="78"/>
      <c r="H140" s="78"/>
      <c r="I140" s="78"/>
      <c r="J140" s="78"/>
      <c r="K140" s="78"/>
      <c r="L140" s="78"/>
      <c r="M140" s="78"/>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s="66"/>
      <c r="CT140" s="66"/>
      <c r="CU140" s="66"/>
      <c r="CV140" s="66"/>
      <c r="CW140" s="66"/>
      <c r="CX140" s="66"/>
      <c r="CY140" s="66"/>
      <c r="CZ140" s="66"/>
      <c r="DA140" s="66"/>
      <c r="DB140" s="66"/>
      <c r="DC140" s="66"/>
      <c r="DD140" s="66"/>
      <c r="DE140" s="66"/>
      <c r="DF140" s="66"/>
      <c r="DG140" s="66"/>
      <c r="DH140" s="66"/>
      <c r="DI140" s="66"/>
      <c r="DJ140" s="66"/>
      <c r="DK140" s="66"/>
      <c r="DL140" s="66"/>
      <c r="DM140" s="66"/>
      <c r="DN140" s="66"/>
      <c r="DO140" s="66"/>
      <c r="DP140" s="66"/>
      <c r="DQ140" s="66"/>
      <c r="DR140" s="66"/>
      <c r="DS140" s="66"/>
      <c r="DT140" s="66"/>
      <c r="DU140" s="66"/>
      <c r="DV140" s="66"/>
      <c r="DW140" s="66"/>
      <c r="DX140" s="66"/>
      <c r="DY140" s="66"/>
      <c r="DZ140" s="66"/>
      <c r="EA140" s="66"/>
      <c r="EB140" s="66"/>
      <c r="EC140" s="66"/>
      <c r="ED140" s="66"/>
      <c r="EE140" s="66"/>
      <c r="EF140" s="66"/>
      <c r="EG140" s="66"/>
      <c r="EH140" s="66"/>
      <c r="EI140" s="66"/>
      <c r="EJ140" s="66"/>
      <c r="EK140" s="66"/>
      <c r="EL140" s="66"/>
      <c r="EM140" s="66"/>
      <c r="EN140" s="66"/>
      <c r="EO140" s="66"/>
      <c r="EP140" s="66"/>
      <c r="EQ140" s="66"/>
      <c r="ER140" s="66"/>
      <c r="ES140" s="66"/>
      <c r="ET140" s="66"/>
      <c r="EU140" s="66"/>
      <c r="EV140" s="66"/>
      <c r="EW140" s="66"/>
      <c r="EX140" s="66"/>
      <c r="EY140" s="66"/>
      <c r="EZ140" s="66"/>
      <c r="FA140" s="66"/>
      <c r="FB140" s="66"/>
      <c r="FC140" s="66"/>
      <c r="FD140" s="66"/>
      <c r="FE140" s="66"/>
      <c r="FF140" s="66"/>
      <c r="FG140" s="66"/>
      <c r="FH140" s="66"/>
      <c r="FI140" s="66"/>
      <c r="FJ140" s="66"/>
      <c r="FK140" s="66"/>
      <c r="FL140" s="66"/>
      <c r="FM140" s="66"/>
      <c r="FN140" s="66"/>
      <c r="FO140" s="66"/>
      <c r="FP140" s="66"/>
      <c r="FQ140" s="66"/>
      <c r="FR140" s="66"/>
      <c r="FS140" s="66"/>
      <c r="FT140" s="66"/>
      <c r="FU140" s="66"/>
      <c r="FV140" s="66"/>
      <c r="FW140" s="66"/>
      <c r="FX140" s="66"/>
      <c r="FY140" s="66"/>
      <c r="FZ140" s="66"/>
      <c r="GA140" s="66"/>
      <c r="GB140" s="66"/>
      <c r="GC140" s="66"/>
      <c r="GD140" s="66"/>
      <c r="GE140" s="66"/>
      <c r="GF140" s="66"/>
      <c r="GG140" s="66"/>
      <c r="GH140" s="66"/>
      <c r="GI140" s="66"/>
      <c r="GJ140" s="66"/>
      <c r="GK140" s="66"/>
      <c r="GL140" s="66"/>
      <c r="GM140" s="66"/>
      <c r="GN140" s="66"/>
      <c r="GO140" s="66"/>
      <c r="GP140" s="66"/>
      <c r="GQ140" s="66"/>
      <c r="GR140" s="66"/>
      <c r="GS140" s="66"/>
      <c r="GT140" s="66"/>
      <c r="GU140" s="66"/>
      <c r="GV140" s="66"/>
      <c r="GW140" s="66"/>
      <c r="GX140" s="66"/>
      <c r="GY140" s="66"/>
      <c r="GZ140" s="66"/>
      <c r="HA140" s="66"/>
      <c r="HB140" s="66"/>
      <c r="HC140" s="66"/>
      <c r="HD140" s="66"/>
      <c r="HE140" s="66"/>
      <c r="HF140" s="66"/>
      <c r="HG140" s="66"/>
      <c r="HH140" s="66"/>
      <c r="HI140" s="66"/>
      <c r="HJ140" s="66"/>
      <c r="HK140" s="66"/>
      <c r="HL140" s="66"/>
      <c r="HM140" s="66"/>
      <c r="HN140" s="66"/>
      <c r="HO140" s="66"/>
      <c r="HP140" s="66"/>
      <c r="HQ140" s="66"/>
      <c r="HR140" s="66"/>
      <c r="HS140" s="66"/>
      <c r="HT140" s="66"/>
      <c r="HU140" s="66"/>
      <c r="HV140" s="66"/>
      <c r="HW140" s="66"/>
      <c r="HX140" s="66"/>
      <c r="HY140" s="66"/>
      <c r="HZ140" s="66"/>
      <c r="IA140" s="66"/>
      <c r="IB140" s="66"/>
      <c r="IC140" s="66"/>
      <c r="ID140" s="66"/>
      <c r="IE140" s="66"/>
      <c r="IF140" s="66"/>
      <c r="IG140" s="66"/>
      <c r="IH140" s="66"/>
      <c r="II140" s="66"/>
      <c r="IJ140" s="66"/>
      <c r="IK140" s="66"/>
      <c r="IL140" s="66"/>
      <c r="IM140" s="66"/>
      <c r="IN140" s="66"/>
      <c r="IO140" s="66"/>
      <c r="IP140" s="66"/>
      <c r="IQ140" s="66"/>
      <c r="IR140" s="66"/>
      <c r="IS140" s="66"/>
      <c r="IT140" s="66"/>
      <c r="IU140" s="66"/>
      <c r="IV140" s="66"/>
      <c r="IW140" s="66"/>
      <c r="IX140" s="442"/>
      <c r="IY140" s="442"/>
      <c r="IZ140" s="442"/>
      <c r="JA140" s="442"/>
      <c r="JB140" s="442"/>
      <c r="JC140" s="442"/>
      <c r="JD140" s="442"/>
      <c r="JE140" s="442"/>
      <c r="JF140" s="442"/>
      <c r="JG140" s="442"/>
      <c r="JH140" s="442"/>
      <c r="JI140" s="442"/>
      <c r="JJ140" s="442"/>
      <c r="JK140" s="442"/>
      <c r="JL140" s="442"/>
      <c r="JM140" s="442"/>
      <c r="JN140" s="442"/>
      <c r="JO140" s="442"/>
      <c r="JP140" s="442"/>
      <c r="JQ140" s="442"/>
      <c r="JR140" s="442"/>
      <c r="JS140" s="442"/>
      <c r="JT140" s="442"/>
      <c r="JU140" s="442"/>
      <c r="JV140" s="442"/>
      <c r="JW140" s="442"/>
      <c r="JX140" s="442"/>
      <c r="JY140" s="442"/>
      <c r="JZ140" s="442"/>
      <c r="KA140" s="442"/>
      <c r="KB140" s="442"/>
      <c r="KC140" s="442"/>
      <c r="KD140" s="442"/>
      <c r="KE140" s="442"/>
      <c r="KF140" s="442"/>
      <c r="KG140" s="442"/>
      <c r="KH140" s="442"/>
      <c r="KI140" s="442"/>
      <c r="KJ140" s="442"/>
      <c r="KK140" s="442"/>
      <c r="KL140" s="442"/>
      <c r="KM140" s="442"/>
      <c r="KN140" s="442"/>
      <c r="KO140" s="442"/>
      <c r="KP140" s="442"/>
      <c r="KQ140" s="442"/>
      <c r="KR140" s="442"/>
      <c r="KS140" s="442"/>
      <c r="KT140" s="442"/>
      <c r="KU140" s="442"/>
      <c r="KV140" s="442"/>
      <c r="KW140" s="442"/>
      <c r="KX140" s="442"/>
      <c r="KY140" s="442"/>
      <c r="KZ140" s="442"/>
      <c r="LA140" s="442"/>
      <c r="LB140" s="442"/>
      <c r="LC140" s="442"/>
      <c r="LD140" s="442"/>
      <c r="LE140" s="442"/>
      <c r="LF140" s="442"/>
      <c r="LG140" s="442"/>
      <c r="LH140" s="442"/>
      <c r="LI140" s="442"/>
      <c r="LJ140" s="442"/>
      <c r="LK140" s="442"/>
      <c r="LL140" s="442"/>
      <c r="LM140" s="442"/>
      <c r="LN140" s="442"/>
      <c r="LO140" s="442"/>
      <c r="LP140" s="442"/>
      <c r="LQ140" s="442"/>
      <c r="LR140" s="442"/>
      <c r="LS140" s="442"/>
      <c r="LT140" s="442"/>
      <c r="LU140" s="442"/>
      <c r="LV140" s="442"/>
      <c r="LW140" s="442"/>
      <c r="LX140" s="442"/>
      <c r="LY140" s="442"/>
      <c r="LZ140" s="442"/>
      <c r="MA140" s="442"/>
      <c r="MB140" s="442"/>
      <c r="MC140" s="442"/>
      <c r="MD140" s="442"/>
      <c r="ME140" s="442"/>
      <c r="MF140" s="442"/>
      <c r="MG140" s="442"/>
      <c r="MH140" s="442"/>
      <c r="MI140" s="442"/>
      <c r="MJ140" s="442"/>
      <c r="MK140" s="442"/>
      <c r="ML140" s="442"/>
      <c r="MM140" s="442"/>
      <c r="MN140" s="442"/>
      <c r="MO140" s="442"/>
      <c r="MP140" s="442"/>
      <c r="MQ140" s="442"/>
      <c r="MR140" s="442"/>
      <c r="MS140" s="442"/>
      <c r="MT140" s="442"/>
      <c r="MU140" s="442"/>
      <c r="MV140" s="442"/>
      <c r="MW140" s="442"/>
      <c r="MX140" s="442"/>
      <c r="MY140" s="442"/>
      <c r="MZ140" s="442"/>
      <c r="NA140" s="442"/>
      <c r="NB140" s="442"/>
      <c r="NC140" s="442"/>
      <c r="ND140" s="442"/>
      <c r="NE140" s="442"/>
      <c r="NF140" s="442"/>
      <c r="NG140" s="442"/>
      <c r="NH140" s="442"/>
      <c r="NI140" s="442"/>
      <c r="NJ140" s="442"/>
      <c r="NK140" s="442"/>
      <c r="NL140" s="442"/>
      <c r="NM140" s="442"/>
      <c r="NN140" s="442"/>
      <c r="NO140" s="442"/>
      <c r="NP140" s="442"/>
      <c r="NQ140" s="442"/>
      <c r="NR140" s="442"/>
      <c r="NS140" s="442"/>
      <c r="NT140" s="442"/>
      <c r="NU140" s="442"/>
      <c r="NV140" s="442"/>
      <c r="NW140" s="442"/>
      <c r="NX140" s="442"/>
      <c r="NY140" s="442"/>
      <c r="NZ140" s="442"/>
      <c r="OA140" s="442"/>
      <c r="OB140" s="442"/>
      <c r="OC140" s="442"/>
      <c r="OD140" s="442"/>
      <c r="OE140" s="442"/>
      <c r="OF140" s="442"/>
      <c r="OG140" s="442"/>
      <c r="OH140" s="442"/>
      <c r="OI140" s="442"/>
      <c r="OJ140" s="442"/>
      <c r="OK140" s="442"/>
      <c r="OL140" s="442"/>
      <c r="OM140" s="442"/>
      <c r="ON140" s="442"/>
      <c r="OO140" s="442"/>
      <c r="OP140" s="442"/>
      <c r="OQ140" s="442"/>
      <c r="OR140" s="442"/>
      <c r="OS140" s="442"/>
      <c r="OT140" s="442"/>
      <c r="OU140" s="442"/>
      <c r="OV140" s="442"/>
      <c r="OW140" s="442"/>
      <c r="OX140" s="442"/>
      <c r="OY140" s="442"/>
      <c r="OZ140" s="442"/>
      <c r="PA140" s="442"/>
      <c r="PB140" s="442"/>
      <c r="PC140" s="442"/>
      <c r="PD140" s="442"/>
      <c r="PE140" s="442"/>
      <c r="PF140" s="442"/>
      <c r="PG140" s="442"/>
      <c r="PH140" s="442"/>
      <c r="PI140" s="442"/>
      <c r="PJ140" s="442"/>
      <c r="PK140" s="442"/>
      <c r="PL140" s="442"/>
      <c r="PM140" s="442"/>
      <c r="PN140" s="442"/>
      <c r="PO140" s="442"/>
      <c r="PP140" s="442"/>
      <c r="PQ140" s="442"/>
      <c r="PR140" s="442"/>
      <c r="PS140" s="442"/>
      <c r="PT140" s="442"/>
      <c r="PU140" s="442"/>
      <c r="PV140" s="442"/>
      <c r="PW140" s="442"/>
      <c r="PX140" s="442"/>
      <c r="PY140" s="442"/>
      <c r="PZ140" s="442"/>
      <c r="QA140" s="442"/>
      <c r="QB140" s="442"/>
      <c r="QC140" s="442"/>
      <c r="QD140" s="442"/>
      <c r="QE140" s="442"/>
      <c r="QF140" s="442"/>
      <c r="QG140" s="442"/>
      <c r="QH140" s="442"/>
      <c r="QI140" s="442"/>
      <c r="QJ140" s="442"/>
      <c r="QK140" s="442"/>
      <c r="QL140" s="442"/>
      <c r="QM140" s="442"/>
      <c r="QN140" s="442"/>
      <c r="QO140" s="442"/>
      <c r="QP140" s="442"/>
      <c r="QQ140" s="442"/>
      <c r="QR140" s="442"/>
      <c r="QS140" s="442"/>
      <c r="QT140" s="442"/>
      <c r="QU140" s="442"/>
      <c r="QV140" s="442"/>
      <c r="QW140" s="442"/>
      <c r="QX140" s="442"/>
      <c r="QY140" s="442"/>
      <c r="QZ140" s="442"/>
      <c r="RA140" s="442"/>
      <c r="RB140" s="442"/>
      <c r="RC140" s="442"/>
      <c r="RD140" s="442"/>
      <c r="RE140" s="442"/>
      <c r="RF140" s="442"/>
      <c r="RG140" s="442"/>
      <c r="RH140" s="442"/>
      <c r="RI140" s="442"/>
      <c r="RJ140" s="442"/>
      <c r="RK140" s="442"/>
      <c r="RL140" s="442"/>
      <c r="RM140" s="442"/>
      <c r="RN140" s="442"/>
      <c r="RO140" s="442"/>
      <c r="RP140" s="442"/>
      <c r="RQ140" s="442"/>
      <c r="RR140" s="442"/>
      <c r="RS140" s="442"/>
      <c r="RT140" s="442"/>
      <c r="RU140" s="442"/>
      <c r="RV140" s="442"/>
      <c r="RW140" s="442"/>
      <c r="RX140" s="442"/>
      <c r="RY140" s="442"/>
      <c r="RZ140" s="442"/>
      <c r="SA140" s="442"/>
      <c r="SB140" s="442"/>
      <c r="SC140" s="442"/>
      <c r="SD140" s="442"/>
      <c r="SE140" s="442"/>
      <c r="SF140" s="442"/>
      <c r="SG140" s="442"/>
      <c r="SH140" s="442"/>
      <c r="SI140" s="442"/>
      <c r="SJ140" s="442"/>
      <c r="SK140" s="442"/>
      <c r="SL140" s="442"/>
      <c r="SM140" s="442"/>
      <c r="SN140" s="442"/>
      <c r="SO140" s="442"/>
      <c r="SP140" s="442"/>
      <c r="SQ140" s="442"/>
      <c r="SR140" s="442"/>
      <c r="SS140" s="442"/>
      <c r="ST140" s="442"/>
      <c r="SU140" s="442"/>
      <c r="SV140" s="442"/>
      <c r="SW140" s="442"/>
      <c r="SX140" s="442"/>
      <c r="SY140" s="442"/>
      <c r="SZ140" s="442"/>
      <c r="TA140" s="442"/>
      <c r="TB140" s="442"/>
      <c r="TC140" s="442"/>
      <c r="TD140" s="442"/>
      <c r="TE140" s="442"/>
      <c r="TF140" s="442"/>
      <c r="TG140" s="442"/>
      <c r="TH140" s="442"/>
      <c r="TI140" s="442"/>
      <c r="TJ140" s="442"/>
      <c r="TK140" s="442"/>
      <c r="TL140" s="442"/>
      <c r="TM140" s="442"/>
      <c r="TN140" s="442"/>
      <c r="TO140" s="442"/>
      <c r="TP140" s="442"/>
      <c r="TQ140" s="442"/>
      <c r="TR140" s="442"/>
      <c r="TS140" s="442"/>
      <c r="TT140" s="442"/>
      <c r="TU140" s="442"/>
      <c r="TV140" s="442"/>
      <c r="TW140" s="442"/>
      <c r="TX140" s="442"/>
      <c r="TY140" s="442"/>
      <c r="TZ140" s="442"/>
      <c r="UA140" s="442"/>
      <c r="UB140" s="442"/>
      <c r="UC140" s="442"/>
      <c r="UD140" s="442"/>
      <c r="UE140" s="442"/>
      <c r="UF140" s="442"/>
      <c r="UG140" s="442"/>
      <c r="UH140" s="442"/>
      <c r="UI140" s="442"/>
      <c r="UJ140" s="442"/>
      <c r="UK140" s="442"/>
      <c r="UL140" s="442"/>
      <c r="UM140" s="442"/>
      <c r="UN140" s="442"/>
      <c r="UO140" s="442"/>
      <c r="UP140" s="442"/>
      <c r="UQ140" s="442"/>
      <c r="UR140" s="442"/>
      <c r="US140" s="442"/>
      <c r="UT140" s="442"/>
      <c r="UU140" s="442"/>
      <c r="UV140" s="442"/>
      <c r="UW140" s="442"/>
      <c r="UX140" s="442"/>
      <c r="UY140" s="442"/>
      <c r="UZ140" s="442"/>
      <c r="VA140" s="442"/>
      <c r="VB140" s="442"/>
      <c r="VC140" s="442"/>
      <c r="VD140" s="442"/>
      <c r="VE140" s="442"/>
      <c r="VF140" s="442"/>
      <c r="VG140" s="442"/>
      <c r="VH140" s="442"/>
      <c r="VI140" s="442"/>
      <c r="VJ140" s="442"/>
      <c r="VK140" s="442"/>
      <c r="VL140" s="442"/>
      <c r="VM140" s="442"/>
      <c r="VN140" s="442"/>
      <c r="VO140" s="442"/>
      <c r="VP140" s="442"/>
      <c r="VQ140" s="442"/>
      <c r="VR140" s="442"/>
      <c r="VS140" s="442"/>
      <c r="VT140" s="442"/>
      <c r="VU140" s="442"/>
      <c r="VV140" s="442"/>
      <c r="VW140" s="442"/>
      <c r="VX140" s="442"/>
      <c r="VY140" s="442"/>
      <c r="VZ140" s="442"/>
      <c r="WA140" s="442"/>
      <c r="WB140" s="442"/>
      <c r="WC140" s="442"/>
      <c r="WD140" s="442"/>
      <c r="WE140" s="442"/>
      <c r="WF140" s="442"/>
      <c r="WG140" s="442"/>
      <c r="WH140" s="442"/>
      <c r="WI140" s="442"/>
      <c r="WJ140" s="442"/>
      <c r="WK140" s="442"/>
      <c r="WL140" s="442"/>
      <c r="WM140" s="442"/>
      <c r="WN140" s="442"/>
      <c r="WO140" s="442"/>
      <c r="WP140" s="442"/>
      <c r="WQ140" s="442"/>
      <c r="WR140" s="442"/>
      <c r="WS140" s="442"/>
      <c r="WT140" s="442"/>
      <c r="WU140" s="442"/>
      <c r="WV140" s="442"/>
      <c r="WW140" s="442"/>
      <c r="WX140" s="442"/>
      <c r="WY140" s="442"/>
      <c r="WZ140" s="442"/>
      <c r="XA140" s="442"/>
      <c r="XB140" s="442"/>
      <c r="XC140" s="442"/>
      <c r="XD140" s="442"/>
      <c r="XE140" s="442"/>
      <c r="XF140" s="442"/>
      <c r="XG140" s="442"/>
      <c r="XH140" s="442"/>
      <c r="XI140" s="442"/>
      <c r="XJ140" s="442"/>
      <c r="XK140" s="442"/>
      <c r="XL140" s="442"/>
      <c r="XM140" s="442"/>
      <c r="XN140" s="442"/>
      <c r="XO140" s="442"/>
      <c r="XP140" s="442"/>
      <c r="XQ140" s="442"/>
      <c r="XR140" s="442"/>
      <c r="XS140" s="442"/>
      <c r="XT140" s="442"/>
      <c r="XU140" s="442"/>
      <c r="XV140" s="442"/>
      <c r="XW140" s="442"/>
      <c r="XX140" s="442"/>
      <c r="XY140" s="442"/>
      <c r="XZ140" s="442"/>
      <c r="YA140" s="442"/>
      <c r="YB140" s="442"/>
      <c r="YC140" s="442"/>
      <c r="YD140" s="442"/>
      <c r="YE140" s="442"/>
      <c r="YF140" s="442"/>
      <c r="YG140" s="442"/>
      <c r="YH140" s="442"/>
      <c r="YI140" s="442"/>
      <c r="YJ140" s="442"/>
      <c r="YK140" s="442"/>
      <c r="YL140" s="442"/>
      <c r="YM140" s="442"/>
      <c r="YN140" s="442"/>
      <c r="YO140" s="442"/>
      <c r="YP140" s="442"/>
      <c r="YQ140" s="442"/>
      <c r="YR140" s="442"/>
      <c r="YS140" s="442"/>
      <c r="YT140" s="442"/>
      <c r="YU140" s="442"/>
      <c r="YV140" s="442"/>
      <c r="YW140" s="442"/>
      <c r="YX140" s="442"/>
      <c r="YY140" s="442"/>
      <c r="YZ140" s="442"/>
      <c r="ZA140" s="442"/>
      <c r="ZB140" s="442"/>
      <c r="ZC140" s="442"/>
      <c r="ZD140" s="442"/>
      <c r="ZE140" s="442"/>
      <c r="ZF140" s="442"/>
      <c r="ZG140" s="442"/>
      <c r="ZH140" s="442"/>
      <c r="ZI140" s="442"/>
      <c r="ZJ140" s="442"/>
      <c r="ZK140" s="442"/>
      <c r="ZL140" s="442"/>
      <c r="ZM140" s="442"/>
      <c r="ZN140" s="442"/>
      <c r="ZO140" s="442"/>
      <c r="ZP140" s="442"/>
      <c r="ZQ140" s="442"/>
      <c r="ZR140" s="442"/>
      <c r="ZS140" s="442"/>
      <c r="ZT140" s="442"/>
      <c r="ZU140" s="442"/>
      <c r="ZV140" s="442"/>
      <c r="ZW140" s="442"/>
      <c r="ZX140" s="442"/>
      <c r="ZY140" s="442"/>
      <c r="ZZ140" s="442"/>
      <c r="AAA140" s="442"/>
      <c r="AAB140" s="442"/>
      <c r="AAC140" s="442"/>
      <c r="AAD140" s="442"/>
      <c r="AAE140" s="442"/>
      <c r="AAF140" s="442"/>
      <c r="AAG140" s="442"/>
      <c r="AAH140" s="442"/>
      <c r="AAI140" s="442"/>
      <c r="AAJ140" s="442"/>
      <c r="AAK140" s="442"/>
      <c r="AAL140" s="442"/>
      <c r="AAM140" s="442"/>
      <c r="AAN140" s="442"/>
      <c r="AAO140" s="442"/>
      <c r="AAP140" s="442"/>
      <c r="AAQ140" s="442"/>
      <c r="AAR140" s="442"/>
      <c r="AAS140" s="442"/>
      <c r="AAT140" s="442"/>
      <c r="AAU140" s="442"/>
      <c r="AAV140" s="442"/>
      <c r="AAW140" s="442"/>
      <c r="AAX140" s="442"/>
      <c r="AAY140" s="442"/>
      <c r="AAZ140" s="442"/>
      <c r="ABA140" s="442"/>
      <c r="ABB140" s="442"/>
      <c r="ABC140" s="442"/>
      <c r="ABD140" s="442"/>
      <c r="ABE140" s="442"/>
      <c r="ABF140" s="442"/>
      <c r="ABG140" s="442"/>
      <c r="ABH140" s="442"/>
      <c r="ABI140" s="442"/>
      <c r="ABJ140" s="442"/>
      <c r="ABK140" s="442"/>
      <c r="ABL140" s="442"/>
      <c r="ABM140" s="442"/>
      <c r="ABN140" s="442"/>
      <c r="ABO140" s="442"/>
      <c r="ABP140" s="442"/>
      <c r="ABQ140" s="442"/>
      <c r="ABR140" s="442"/>
      <c r="ABS140" s="442"/>
      <c r="ABT140" s="442"/>
      <c r="ABU140" s="442"/>
      <c r="ABV140" s="442"/>
      <c r="ABW140" s="442"/>
      <c r="ABX140" s="442"/>
      <c r="ABY140" s="442"/>
      <c r="ABZ140" s="442"/>
      <c r="ACA140" s="442"/>
      <c r="ACB140" s="442"/>
      <c r="ACC140" s="442"/>
      <c r="ACD140" s="442"/>
      <c r="ACE140" s="442"/>
      <c r="ACF140" s="442"/>
      <c r="ACG140" s="442"/>
      <c r="ACH140" s="442"/>
      <c r="ACI140" s="442"/>
      <c r="ACJ140" s="442"/>
      <c r="ACK140" s="442"/>
      <c r="ACL140" s="442"/>
      <c r="ACM140" s="442"/>
      <c r="ACN140" s="442"/>
      <c r="ACO140" s="442"/>
      <c r="ACP140" s="442"/>
      <c r="ACQ140" s="442"/>
      <c r="ACR140" s="442"/>
      <c r="ACS140" s="442"/>
      <c r="ACT140" s="442"/>
      <c r="ACU140" s="442"/>
      <c r="ACV140" s="442"/>
      <c r="ACW140" s="442"/>
      <c r="ACX140" s="442"/>
      <c r="ACY140" s="442"/>
      <c r="ACZ140" s="442"/>
      <c r="ADA140" s="442"/>
      <c r="ADB140" s="442"/>
      <c r="ADC140" s="442"/>
      <c r="ADD140" s="442"/>
      <c r="ADE140" s="442"/>
      <c r="ADF140" s="442"/>
      <c r="ADG140" s="442"/>
      <c r="ADH140" s="442"/>
      <c r="ADI140" s="442"/>
      <c r="ADJ140" s="442"/>
      <c r="ADK140" s="442"/>
      <c r="ADL140" s="442"/>
      <c r="ADM140" s="442"/>
      <c r="ADN140" s="442"/>
      <c r="ADO140" s="442"/>
      <c r="ADP140" s="442"/>
      <c r="ADQ140" s="442"/>
      <c r="ADR140" s="442"/>
      <c r="ADS140" s="442"/>
      <c r="ADT140" s="442"/>
      <c r="ADU140" s="442"/>
      <c r="ADV140" s="442"/>
      <c r="ADW140" s="442"/>
      <c r="ADX140" s="442"/>
      <c r="ADY140" s="442"/>
      <c r="ADZ140" s="442"/>
      <c r="AEA140" s="442"/>
      <c r="AEB140" s="442"/>
      <c r="AEC140" s="442"/>
      <c r="AED140" s="442"/>
      <c r="AEE140" s="442"/>
      <c r="AEF140" s="442"/>
      <c r="AEG140" s="442"/>
      <c r="AEH140" s="442"/>
      <c r="AEI140" s="442"/>
      <c r="AEJ140" s="442"/>
      <c r="AEK140" s="442"/>
      <c r="AEL140" s="442"/>
      <c r="AEM140" s="442"/>
      <c r="AEN140" s="442"/>
      <c r="AEO140" s="442"/>
      <c r="AEP140" s="442"/>
      <c r="AEQ140" s="442"/>
      <c r="AER140" s="442"/>
      <c r="AES140" s="442"/>
      <c r="AET140" s="442"/>
      <c r="AEU140" s="442"/>
      <c r="AEV140" s="442"/>
      <c r="AEW140" s="442"/>
      <c r="AEX140" s="442"/>
      <c r="AEY140" s="442"/>
      <c r="AEZ140" s="442"/>
      <c r="AFA140" s="442"/>
      <c r="AFB140" s="442"/>
      <c r="AFC140" s="442"/>
      <c r="AFD140" s="442"/>
      <c r="AFE140" s="442"/>
      <c r="AFF140" s="442"/>
      <c r="AFG140" s="442"/>
      <c r="AFH140" s="442"/>
      <c r="AFI140" s="442"/>
      <c r="AFJ140" s="442"/>
      <c r="AFK140" s="442"/>
      <c r="AFL140" s="442"/>
      <c r="AFM140" s="442"/>
      <c r="AFN140" s="442"/>
      <c r="AFO140" s="442"/>
      <c r="AFP140" s="442"/>
      <c r="AFQ140" s="442"/>
      <c r="AFR140" s="442"/>
      <c r="AFS140" s="442"/>
      <c r="AFT140" s="442"/>
      <c r="AFU140" s="442"/>
      <c r="AFV140" s="442"/>
      <c r="AFW140" s="442"/>
      <c r="AFX140" s="442"/>
      <c r="AFY140" s="442"/>
      <c r="AFZ140" s="442"/>
      <c r="AGA140" s="442"/>
      <c r="AGB140" s="442"/>
      <c r="AGC140" s="442"/>
      <c r="AGD140" s="442"/>
      <c r="AGE140" s="442"/>
      <c r="AGF140" s="442"/>
      <c r="AGG140" s="442"/>
      <c r="AGH140" s="442"/>
      <c r="AGI140" s="442"/>
      <c r="AGJ140" s="442"/>
      <c r="AGK140" s="442"/>
      <c r="AGL140" s="442"/>
      <c r="AGM140" s="442"/>
      <c r="AGN140" s="442"/>
      <c r="AGO140" s="442"/>
      <c r="AGP140" s="442"/>
      <c r="AGQ140" s="442"/>
      <c r="AGR140" s="442"/>
      <c r="AGS140" s="442"/>
      <c r="AGT140" s="442"/>
      <c r="AGU140" s="442"/>
      <c r="AGV140" s="442"/>
      <c r="AGW140" s="442"/>
      <c r="AGX140" s="442"/>
      <c r="AGY140" s="442"/>
      <c r="AGZ140" s="442"/>
      <c r="AHA140" s="442"/>
      <c r="AHB140" s="442"/>
      <c r="AHC140" s="442"/>
      <c r="AHD140" s="442"/>
      <c r="AHE140" s="442"/>
      <c r="AHF140" s="442"/>
      <c r="AHG140" s="442"/>
      <c r="AHH140" s="442"/>
    </row>
    <row r="141" spans="2:892" s="593" customFormat="1">
      <c r="B141" s="597"/>
      <c r="C141" s="595"/>
      <c r="D141" s="78"/>
      <c r="E141" s="78"/>
      <c r="F141" s="78"/>
      <c r="G141" s="78"/>
      <c r="H141" s="78"/>
      <c r="I141" s="78"/>
      <c r="J141" s="78"/>
      <c r="K141" s="78"/>
      <c r="L141" s="78"/>
      <c r="M141" s="78"/>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s="66"/>
      <c r="CT141" s="66"/>
      <c r="CU141" s="66"/>
      <c r="CV141" s="66"/>
      <c r="CW141" s="66"/>
      <c r="CX141" s="66"/>
      <c r="CY141" s="66"/>
      <c r="CZ141" s="66"/>
      <c r="DA141" s="66"/>
      <c r="DB141" s="66"/>
      <c r="DC141" s="66"/>
      <c r="DD141" s="66"/>
      <c r="DE141" s="66"/>
      <c r="DF141" s="66"/>
      <c r="DG141" s="66"/>
      <c r="DH141" s="66"/>
      <c r="DI141" s="66"/>
      <c r="DJ141" s="66"/>
      <c r="DK141" s="66"/>
      <c r="DL141" s="66"/>
      <c r="DM141" s="66"/>
      <c r="DN141" s="66"/>
      <c r="DO141" s="66"/>
      <c r="DP141" s="66"/>
      <c r="DQ141" s="66"/>
      <c r="DR141" s="66"/>
      <c r="DS141" s="66"/>
      <c r="DT141" s="66"/>
      <c r="DU141" s="66"/>
      <c r="DV141" s="66"/>
      <c r="DW141" s="66"/>
      <c r="DX141" s="66"/>
      <c r="DY141" s="66"/>
      <c r="DZ141" s="66"/>
      <c r="EA141" s="66"/>
      <c r="EB141" s="66"/>
      <c r="EC141" s="66"/>
      <c r="ED141" s="66"/>
      <c r="EE141" s="66"/>
      <c r="EF141" s="66"/>
      <c r="EG141" s="66"/>
      <c r="EH141" s="66"/>
      <c r="EI141" s="66"/>
      <c r="EJ141" s="66"/>
      <c r="EK141" s="66"/>
      <c r="EL141" s="66"/>
      <c r="EM141" s="66"/>
      <c r="EN141" s="66"/>
      <c r="EO141" s="66"/>
      <c r="EP141" s="66"/>
      <c r="EQ141" s="66"/>
      <c r="ER141" s="66"/>
      <c r="ES141" s="66"/>
      <c r="ET141" s="66"/>
      <c r="EU141" s="66"/>
      <c r="EV141" s="66"/>
      <c r="EW141" s="66"/>
      <c r="EX141" s="66"/>
      <c r="EY141" s="66"/>
      <c r="EZ141" s="66"/>
      <c r="FA141" s="66"/>
      <c r="FB141" s="66"/>
      <c r="FC141" s="66"/>
      <c r="FD141" s="66"/>
      <c r="FE141" s="66"/>
      <c r="FF141" s="66"/>
      <c r="FG141" s="66"/>
      <c r="FH141" s="66"/>
      <c r="FI141" s="66"/>
      <c r="FJ141" s="66"/>
      <c r="FK141" s="66"/>
      <c r="FL141" s="66"/>
      <c r="FM141" s="66"/>
      <c r="FN141" s="66"/>
      <c r="FO141" s="66"/>
      <c r="FP141" s="66"/>
      <c r="FQ141" s="66"/>
      <c r="FR141" s="66"/>
      <c r="FS141" s="66"/>
      <c r="FT141" s="66"/>
      <c r="FU141" s="66"/>
      <c r="FV141" s="66"/>
      <c r="FW141" s="66"/>
      <c r="FX141" s="66"/>
      <c r="FY141" s="66"/>
      <c r="FZ141" s="66"/>
      <c r="GA141" s="66"/>
      <c r="GB141" s="66"/>
      <c r="GC141" s="66"/>
      <c r="GD141" s="66"/>
      <c r="GE141" s="66"/>
      <c r="GF141" s="66"/>
      <c r="GG141" s="66"/>
      <c r="GH141" s="66"/>
      <c r="GI141" s="66"/>
      <c r="GJ141" s="66"/>
      <c r="GK141" s="66"/>
      <c r="GL141" s="66"/>
      <c r="GM141" s="66"/>
      <c r="GN141" s="66"/>
      <c r="GO141" s="66"/>
      <c r="GP141" s="66"/>
      <c r="GQ141" s="66"/>
      <c r="GR141" s="66"/>
      <c r="GS141" s="66"/>
      <c r="GT141" s="66"/>
      <c r="GU141" s="66"/>
      <c r="GV141" s="66"/>
      <c r="GW141" s="66"/>
      <c r="GX141" s="66"/>
      <c r="GY141" s="66"/>
      <c r="GZ141" s="66"/>
      <c r="HA141" s="66"/>
      <c r="HB141" s="66"/>
      <c r="HC141" s="66"/>
      <c r="HD141" s="66"/>
      <c r="HE141" s="66"/>
      <c r="HF141" s="66"/>
      <c r="HG141" s="66"/>
      <c r="HH141" s="66"/>
      <c r="HI141" s="66"/>
      <c r="HJ141" s="66"/>
      <c r="HK141" s="66"/>
      <c r="HL141" s="66"/>
      <c r="HM141" s="66"/>
      <c r="HN141" s="66"/>
      <c r="HO141" s="66"/>
      <c r="HP141" s="66"/>
      <c r="HQ141" s="66"/>
      <c r="HR141" s="66"/>
      <c r="HS141" s="66"/>
      <c r="HT141" s="66"/>
      <c r="HU141" s="66"/>
      <c r="HV141" s="66"/>
      <c r="HW141" s="66"/>
      <c r="HX141" s="66"/>
      <c r="HY141" s="66"/>
      <c r="HZ141" s="66"/>
      <c r="IA141" s="66"/>
      <c r="IB141" s="66"/>
      <c r="IC141" s="66"/>
      <c r="ID141" s="66"/>
      <c r="IE141" s="66"/>
      <c r="IF141" s="66"/>
      <c r="IG141" s="66"/>
      <c r="IH141" s="66"/>
      <c r="II141" s="66"/>
      <c r="IJ141" s="66"/>
      <c r="IK141" s="66"/>
      <c r="IL141" s="66"/>
      <c r="IM141" s="66"/>
      <c r="IN141" s="66"/>
      <c r="IO141" s="66"/>
      <c r="IP141" s="66"/>
      <c r="IQ141" s="66"/>
      <c r="IR141" s="66"/>
      <c r="IS141" s="66"/>
      <c r="IT141" s="66"/>
      <c r="IU141" s="66"/>
      <c r="IV141" s="66"/>
      <c r="IW141" s="66"/>
      <c r="IX141" s="442"/>
      <c r="IY141" s="442"/>
      <c r="IZ141" s="442"/>
      <c r="JA141" s="442"/>
      <c r="JB141" s="442"/>
      <c r="JC141" s="442"/>
      <c r="JD141" s="442"/>
      <c r="JE141" s="442"/>
      <c r="JF141" s="442"/>
      <c r="JG141" s="442"/>
      <c r="JH141" s="442"/>
      <c r="JI141" s="442"/>
      <c r="JJ141" s="442"/>
      <c r="JK141" s="442"/>
      <c r="JL141" s="442"/>
      <c r="JM141" s="442"/>
      <c r="JN141" s="442"/>
      <c r="JO141" s="442"/>
      <c r="JP141" s="442"/>
      <c r="JQ141" s="442"/>
      <c r="JR141" s="442"/>
      <c r="JS141" s="442"/>
      <c r="JT141" s="442"/>
      <c r="JU141" s="442"/>
      <c r="JV141" s="442"/>
      <c r="JW141" s="442"/>
      <c r="JX141" s="442"/>
      <c r="JY141" s="442"/>
      <c r="JZ141" s="442"/>
      <c r="KA141" s="442"/>
      <c r="KB141" s="442"/>
      <c r="KC141" s="442"/>
      <c r="KD141" s="442"/>
      <c r="KE141" s="442"/>
      <c r="KF141" s="442"/>
      <c r="KG141" s="442"/>
      <c r="KH141" s="442"/>
      <c r="KI141" s="442"/>
      <c r="KJ141" s="442"/>
      <c r="KK141" s="442"/>
      <c r="KL141" s="442"/>
      <c r="KM141" s="442"/>
      <c r="KN141" s="442"/>
      <c r="KO141" s="442"/>
      <c r="KP141" s="442"/>
      <c r="KQ141" s="442"/>
      <c r="KR141" s="442"/>
      <c r="KS141" s="442"/>
      <c r="KT141" s="442"/>
      <c r="KU141" s="442"/>
      <c r="KV141" s="442"/>
      <c r="KW141" s="442"/>
      <c r="KX141" s="442"/>
      <c r="KY141" s="442"/>
      <c r="KZ141" s="442"/>
      <c r="LA141" s="442"/>
      <c r="LB141" s="442"/>
      <c r="LC141" s="442"/>
      <c r="LD141" s="442"/>
      <c r="LE141" s="442"/>
      <c r="LF141" s="442"/>
      <c r="LG141" s="442"/>
      <c r="LH141" s="442"/>
      <c r="LI141" s="442"/>
      <c r="LJ141" s="442"/>
      <c r="LK141" s="442"/>
      <c r="LL141" s="442"/>
      <c r="LM141" s="442"/>
      <c r="LN141" s="442"/>
      <c r="LO141" s="442"/>
      <c r="LP141" s="442"/>
      <c r="LQ141" s="442"/>
      <c r="LR141" s="442"/>
      <c r="LS141" s="442"/>
      <c r="LT141" s="442"/>
      <c r="LU141" s="442"/>
      <c r="LV141" s="442"/>
      <c r="LW141" s="442"/>
      <c r="LX141" s="442"/>
      <c r="LY141" s="442"/>
      <c r="LZ141" s="442"/>
      <c r="MA141" s="442"/>
      <c r="MB141" s="442"/>
      <c r="MC141" s="442"/>
      <c r="MD141" s="442"/>
      <c r="ME141" s="442"/>
      <c r="MF141" s="442"/>
      <c r="MG141" s="442"/>
      <c r="MH141" s="442"/>
      <c r="MI141" s="442"/>
      <c r="MJ141" s="442"/>
      <c r="MK141" s="442"/>
      <c r="ML141" s="442"/>
      <c r="MM141" s="442"/>
      <c r="MN141" s="442"/>
      <c r="MO141" s="442"/>
      <c r="MP141" s="442"/>
      <c r="MQ141" s="442"/>
      <c r="MR141" s="442"/>
      <c r="MS141" s="442"/>
      <c r="MT141" s="442"/>
      <c r="MU141" s="442"/>
      <c r="MV141" s="442"/>
      <c r="MW141" s="442"/>
      <c r="MX141" s="442"/>
      <c r="MY141" s="442"/>
      <c r="MZ141" s="442"/>
      <c r="NA141" s="442"/>
      <c r="NB141" s="442"/>
      <c r="NC141" s="442"/>
      <c r="ND141" s="442"/>
      <c r="NE141" s="442"/>
      <c r="NF141" s="442"/>
      <c r="NG141" s="442"/>
      <c r="NH141" s="442"/>
      <c r="NI141" s="442"/>
      <c r="NJ141" s="442"/>
      <c r="NK141" s="442"/>
      <c r="NL141" s="442"/>
      <c r="NM141" s="442"/>
      <c r="NN141" s="442"/>
      <c r="NO141" s="442"/>
      <c r="NP141" s="442"/>
      <c r="NQ141" s="442"/>
      <c r="NR141" s="442"/>
      <c r="NS141" s="442"/>
      <c r="NT141" s="442"/>
      <c r="NU141" s="442"/>
      <c r="NV141" s="442"/>
      <c r="NW141" s="442"/>
      <c r="NX141" s="442"/>
      <c r="NY141" s="442"/>
      <c r="NZ141" s="442"/>
      <c r="OA141" s="442"/>
      <c r="OB141" s="442"/>
      <c r="OC141" s="442"/>
      <c r="OD141" s="442"/>
      <c r="OE141" s="442"/>
      <c r="OF141" s="442"/>
      <c r="OG141" s="442"/>
      <c r="OH141" s="442"/>
      <c r="OI141" s="442"/>
      <c r="OJ141" s="442"/>
      <c r="OK141" s="442"/>
      <c r="OL141" s="442"/>
      <c r="OM141" s="442"/>
      <c r="ON141" s="442"/>
      <c r="OO141" s="442"/>
      <c r="OP141" s="442"/>
      <c r="OQ141" s="442"/>
      <c r="OR141" s="442"/>
      <c r="OS141" s="442"/>
      <c r="OT141" s="442"/>
      <c r="OU141" s="442"/>
      <c r="OV141" s="442"/>
      <c r="OW141" s="442"/>
      <c r="OX141" s="442"/>
      <c r="OY141" s="442"/>
      <c r="OZ141" s="442"/>
      <c r="PA141" s="442"/>
      <c r="PB141" s="442"/>
      <c r="PC141" s="442"/>
      <c r="PD141" s="442"/>
      <c r="PE141" s="442"/>
      <c r="PF141" s="442"/>
      <c r="PG141" s="442"/>
      <c r="PH141" s="442"/>
      <c r="PI141" s="442"/>
      <c r="PJ141" s="442"/>
      <c r="PK141" s="442"/>
      <c r="PL141" s="442"/>
      <c r="PM141" s="442"/>
      <c r="PN141" s="442"/>
      <c r="PO141" s="442"/>
      <c r="PP141" s="442"/>
      <c r="PQ141" s="442"/>
      <c r="PR141" s="442"/>
      <c r="PS141" s="442"/>
      <c r="PT141" s="442"/>
      <c r="PU141" s="442"/>
      <c r="PV141" s="442"/>
      <c r="PW141" s="442"/>
      <c r="PX141" s="442"/>
      <c r="PY141" s="442"/>
      <c r="PZ141" s="442"/>
      <c r="QA141" s="442"/>
      <c r="QB141" s="442"/>
      <c r="QC141" s="442"/>
      <c r="QD141" s="442"/>
      <c r="QE141" s="442"/>
      <c r="QF141" s="442"/>
      <c r="QG141" s="442"/>
      <c r="QH141" s="442"/>
      <c r="QI141" s="442"/>
      <c r="QJ141" s="442"/>
      <c r="QK141" s="442"/>
      <c r="QL141" s="442"/>
      <c r="QM141" s="442"/>
      <c r="QN141" s="442"/>
      <c r="QO141" s="442"/>
      <c r="QP141" s="442"/>
      <c r="QQ141" s="442"/>
      <c r="QR141" s="442"/>
      <c r="QS141" s="442"/>
      <c r="QT141" s="442"/>
      <c r="QU141" s="442"/>
      <c r="QV141" s="442"/>
      <c r="QW141" s="442"/>
      <c r="QX141" s="442"/>
      <c r="QY141" s="442"/>
      <c r="QZ141" s="442"/>
      <c r="RA141" s="442"/>
      <c r="RB141" s="442"/>
      <c r="RC141" s="442"/>
      <c r="RD141" s="442"/>
      <c r="RE141" s="442"/>
      <c r="RF141" s="442"/>
      <c r="RG141" s="442"/>
      <c r="RH141" s="442"/>
      <c r="RI141" s="442"/>
      <c r="RJ141" s="442"/>
      <c r="RK141" s="442"/>
      <c r="RL141" s="442"/>
      <c r="RM141" s="442"/>
      <c r="RN141" s="442"/>
      <c r="RO141" s="442"/>
      <c r="RP141" s="442"/>
      <c r="RQ141" s="442"/>
      <c r="RR141" s="442"/>
      <c r="RS141" s="442"/>
      <c r="RT141" s="442"/>
      <c r="RU141" s="442"/>
      <c r="RV141" s="442"/>
      <c r="RW141" s="442"/>
      <c r="RX141" s="442"/>
      <c r="RY141" s="442"/>
      <c r="RZ141" s="442"/>
      <c r="SA141" s="442"/>
      <c r="SB141" s="442"/>
      <c r="SC141" s="442"/>
      <c r="SD141" s="442"/>
      <c r="SE141" s="442"/>
      <c r="SF141" s="442"/>
      <c r="SG141" s="442"/>
      <c r="SH141" s="442"/>
      <c r="SI141" s="442"/>
      <c r="SJ141" s="442"/>
      <c r="SK141" s="442"/>
      <c r="SL141" s="442"/>
      <c r="SM141" s="442"/>
      <c r="SN141" s="442"/>
      <c r="SO141" s="442"/>
      <c r="SP141" s="442"/>
      <c r="SQ141" s="442"/>
      <c r="SR141" s="442"/>
      <c r="SS141" s="442"/>
      <c r="ST141" s="442"/>
      <c r="SU141" s="442"/>
      <c r="SV141" s="442"/>
      <c r="SW141" s="442"/>
      <c r="SX141" s="442"/>
      <c r="SY141" s="442"/>
      <c r="SZ141" s="442"/>
      <c r="TA141" s="442"/>
      <c r="TB141" s="442"/>
      <c r="TC141" s="442"/>
      <c r="TD141" s="442"/>
      <c r="TE141" s="442"/>
      <c r="TF141" s="442"/>
      <c r="TG141" s="442"/>
      <c r="TH141" s="442"/>
      <c r="TI141" s="442"/>
      <c r="TJ141" s="442"/>
      <c r="TK141" s="442"/>
      <c r="TL141" s="442"/>
      <c r="TM141" s="442"/>
      <c r="TN141" s="442"/>
      <c r="TO141" s="442"/>
      <c r="TP141" s="442"/>
      <c r="TQ141" s="442"/>
      <c r="TR141" s="442"/>
      <c r="TS141" s="442"/>
      <c r="TT141" s="442"/>
      <c r="TU141" s="442"/>
      <c r="TV141" s="442"/>
      <c r="TW141" s="442"/>
      <c r="TX141" s="442"/>
      <c r="TY141" s="442"/>
      <c r="TZ141" s="442"/>
      <c r="UA141" s="442"/>
      <c r="UB141" s="442"/>
      <c r="UC141" s="442"/>
      <c r="UD141" s="442"/>
      <c r="UE141" s="442"/>
      <c r="UF141" s="442"/>
      <c r="UG141" s="442"/>
      <c r="UH141" s="442"/>
      <c r="UI141" s="442"/>
      <c r="UJ141" s="442"/>
      <c r="UK141" s="442"/>
      <c r="UL141" s="442"/>
      <c r="UM141" s="442"/>
      <c r="UN141" s="442"/>
      <c r="UO141" s="442"/>
      <c r="UP141" s="442"/>
      <c r="UQ141" s="442"/>
      <c r="UR141" s="442"/>
      <c r="US141" s="442"/>
      <c r="UT141" s="442"/>
      <c r="UU141" s="442"/>
      <c r="UV141" s="442"/>
      <c r="UW141" s="442"/>
      <c r="UX141" s="442"/>
      <c r="UY141" s="442"/>
      <c r="UZ141" s="442"/>
      <c r="VA141" s="442"/>
      <c r="VB141" s="442"/>
      <c r="VC141" s="442"/>
      <c r="VD141" s="442"/>
      <c r="VE141" s="442"/>
      <c r="VF141" s="442"/>
      <c r="VG141" s="442"/>
      <c r="VH141" s="442"/>
      <c r="VI141" s="442"/>
      <c r="VJ141" s="442"/>
      <c r="VK141" s="442"/>
      <c r="VL141" s="442"/>
      <c r="VM141" s="442"/>
      <c r="VN141" s="442"/>
      <c r="VO141" s="442"/>
      <c r="VP141" s="442"/>
      <c r="VQ141" s="442"/>
      <c r="VR141" s="442"/>
      <c r="VS141" s="442"/>
      <c r="VT141" s="442"/>
      <c r="VU141" s="442"/>
      <c r="VV141" s="442"/>
      <c r="VW141" s="442"/>
      <c r="VX141" s="442"/>
      <c r="VY141" s="442"/>
      <c r="VZ141" s="442"/>
      <c r="WA141" s="442"/>
      <c r="WB141" s="442"/>
      <c r="WC141" s="442"/>
      <c r="WD141" s="442"/>
      <c r="WE141" s="442"/>
      <c r="WF141" s="442"/>
      <c r="WG141" s="442"/>
      <c r="WH141" s="442"/>
      <c r="WI141" s="442"/>
      <c r="WJ141" s="442"/>
      <c r="WK141" s="442"/>
      <c r="WL141" s="442"/>
      <c r="WM141" s="442"/>
      <c r="WN141" s="442"/>
      <c r="WO141" s="442"/>
      <c r="WP141" s="442"/>
      <c r="WQ141" s="442"/>
      <c r="WR141" s="442"/>
      <c r="WS141" s="442"/>
      <c r="WT141" s="442"/>
      <c r="WU141" s="442"/>
      <c r="WV141" s="442"/>
      <c r="WW141" s="442"/>
      <c r="WX141" s="442"/>
      <c r="WY141" s="442"/>
      <c r="WZ141" s="442"/>
      <c r="XA141" s="442"/>
      <c r="XB141" s="442"/>
      <c r="XC141" s="442"/>
      <c r="XD141" s="442"/>
      <c r="XE141" s="442"/>
      <c r="XF141" s="442"/>
      <c r="XG141" s="442"/>
      <c r="XH141" s="442"/>
      <c r="XI141" s="442"/>
      <c r="XJ141" s="442"/>
      <c r="XK141" s="442"/>
      <c r="XL141" s="442"/>
      <c r="XM141" s="442"/>
      <c r="XN141" s="442"/>
      <c r="XO141" s="442"/>
      <c r="XP141" s="442"/>
      <c r="XQ141" s="442"/>
      <c r="XR141" s="442"/>
      <c r="XS141" s="442"/>
      <c r="XT141" s="442"/>
      <c r="XU141" s="442"/>
      <c r="XV141" s="442"/>
      <c r="XW141" s="442"/>
      <c r="XX141" s="442"/>
      <c r="XY141" s="442"/>
      <c r="XZ141" s="442"/>
      <c r="YA141" s="442"/>
      <c r="YB141" s="442"/>
      <c r="YC141" s="442"/>
      <c r="YD141" s="442"/>
      <c r="YE141" s="442"/>
      <c r="YF141" s="442"/>
      <c r="YG141" s="442"/>
      <c r="YH141" s="442"/>
      <c r="YI141" s="442"/>
      <c r="YJ141" s="442"/>
      <c r="YK141" s="442"/>
      <c r="YL141" s="442"/>
      <c r="YM141" s="442"/>
      <c r="YN141" s="442"/>
      <c r="YO141" s="442"/>
      <c r="YP141" s="442"/>
      <c r="YQ141" s="442"/>
      <c r="YR141" s="442"/>
      <c r="YS141" s="442"/>
      <c r="YT141" s="442"/>
      <c r="YU141" s="442"/>
      <c r="YV141" s="442"/>
      <c r="YW141" s="442"/>
      <c r="YX141" s="442"/>
      <c r="YY141" s="442"/>
      <c r="YZ141" s="442"/>
      <c r="ZA141" s="442"/>
      <c r="ZB141" s="442"/>
      <c r="ZC141" s="442"/>
      <c r="ZD141" s="442"/>
      <c r="ZE141" s="442"/>
      <c r="ZF141" s="442"/>
      <c r="ZG141" s="442"/>
      <c r="ZH141" s="442"/>
      <c r="ZI141" s="442"/>
      <c r="ZJ141" s="442"/>
      <c r="ZK141" s="442"/>
      <c r="ZL141" s="442"/>
      <c r="ZM141" s="442"/>
      <c r="ZN141" s="442"/>
      <c r="ZO141" s="442"/>
      <c r="ZP141" s="442"/>
      <c r="ZQ141" s="442"/>
      <c r="ZR141" s="442"/>
      <c r="ZS141" s="442"/>
      <c r="ZT141" s="442"/>
      <c r="ZU141" s="442"/>
      <c r="ZV141" s="442"/>
      <c r="ZW141" s="442"/>
      <c r="ZX141" s="442"/>
      <c r="ZY141" s="442"/>
      <c r="ZZ141" s="442"/>
      <c r="AAA141" s="442"/>
      <c r="AAB141" s="442"/>
      <c r="AAC141" s="442"/>
      <c r="AAD141" s="442"/>
      <c r="AAE141" s="442"/>
      <c r="AAF141" s="442"/>
      <c r="AAG141" s="442"/>
      <c r="AAH141" s="442"/>
      <c r="AAI141" s="442"/>
      <c r="AAJ141" s="442"/>
      <c r="AAK141" s="442"/>
      <c r="AAL141" s="442"/>
      <c r="AAM141" s="442"/>
      <c r="AAN141" s="442"/>
      <c r="AAO141" s="442"/>
      <c r="AAP141" s="442"/>
      <c r="AAQ141" s="442"/>
      <c r="AAR141" s="442"/>
      <c r="AAS141" s="442"/>
      <c r="AAT141" s="442"/>
      <c r="AAU141" s="442"/>
      <c r="AAV141" s="442"/>
      <c r="AAW141" s="442"/>
      <c r="AAX141" s="442"/>
      <c r="AAY141" s="442"/>
      <c r="AAZ141" s="442"/>
      <c r="ABA141" s="442"/>
      <c r="ABB141" s="442"/>
      <c r="ABC141" s="442"/>
      <c r="ABD141" s="442"/>
      <c r="ABE141" s="442"/>
      <c r="ABF141" s="442"/>
      <c r="ABG141" s="442"/>
      <c r="ABH141" s="442"/>
      <c r="ABI141" s="442"/>
      <c r="ABJ141" s="442"/>
      <c r="ABK141" s="442"/>
      <c r="ABL141" s="442"/>
      <c r="ABM141" s="442"/>
      <c r="ABN141" s="442"/>
      <c r="ABO141" s="442"/>
      <c r="ABP141" s="442"/>
      <c r="ABQ141" s="442"/>
      <c r="ABR141" s="442"/>
      <c r="ABS141" s="442"/>
      <c r="ABT141" s="442"/>
      <c r="ABU141" s="442"/>
      <c r="ABV141" s="442"/>
      <c r="ABW141" s="442"/>
      <c r="ABX141" s="442"/>
      <c r="ABY141" s="442"/>
      <c r="ABZ141" s="442"/>
      <c r="ACA141" s="442"/>
      <c r="ACB141" s="442"/>
      <c r="ACC141" s="442"/>
      <c r="ACD141" s="442"/>
      <c r="ACE141" s="442"/>
      <c r="ACF141" s="442"/>
      <c r="ACG141" s="442"/>
      <c r="ACH141" s="442"/>
      <c r="ACI141" s="442"/>
      <c r="ACJ141" s="442"/>
      <c r="ACK141" s="442"/>
      <c r="ACL141" s="442"/>
      <c r="ACM141" s="442"/>
      <c r="ACN141" s="442"/>
      <c r="ACO141" s="442"/>
      <c r="ACP141" s="442"/>
      <c r="ACQ141" s="442"/>
      <c r="ACR141" s="442"/>
      <c r="ACS141" s="442"/>
      <c r="ACT141" s="442"/>
      <c r="ACU141" s="442"/>
      <c r="ACV141" s="442"/>
      <c r="ACW141" s="442"/>
      <c r="ACX141" s="442"/>
      <c r="ACY141" s="442"/>
      <c r="ACZ141" s="442"/>
      <c r="ADA141" s="442"/>
      <c r="ADB141" s="442"/>
      <c r="ADC141" s="442"/>
      <c r="ADD141" s="442"/>
      <c r="ADE141" s="442"/>
      <c r="ADF141" s="442"/>
      <c r="ADG141" s="442"/>
      <c r="ADH141" s="442"/>
      <c r="ADI141" s="442"/>
      <c r="ADJ141" s="442"/>
      <c r="ADK141" s="442"/>
      <c r="ADL141" s="442"/>
      <c r="ADM141" s="442"/>
      <c r="ADN141" s="442"/>
      <c r="ADO141" s="442"/>
      <c r="ADP141" s="442"/>
      <c r="ADQ141" s="442"/>
      <c r="ADR141" s="442"/>
      <c r="ADS141" s="442"/>
      <c r="ADT141" s="442"/>
      <c r="ADU141" s="442"/>
      <c r="ADV141" s="442"/>
      <c r="ADW141" s="442"/>
      <c r="ADX141" s="442"/>
      <c r="ADY141" s="442"/>
      <c r="ADZ141" s="442"/>
      <c r="AEA141" s="442"/>
      <c r="AEB141" s="442"/>
      <c r="AEC141" s="442"/>
      <c r="AED141" s="442"/>
      <c r="AEE141" s="442"/>
      <c r="AEF141" s="442"/>
      <c r="AEG141" s="442"/>
      <c r="AEH141" s="442"/>
      <c r="AEI141" s="442"/>
      <c r="AEJ141" s="442"/>
      <c r="AEK141" s="442"/>
      <c r="AEL141" s="442"/>
      <c r="AEM141" s="442"/>
      <c r="AEN141" s="442"/>
      <c r="AEO141" s="442"/>
      <c r="AEP141" s="442"/>
      <c r="AEQ141" s="442"/>
      <c r="AER141" s="442"/>
      <c r="AES141" s="442"/>
      <c r="AET141" s="442"/>
      <c r="AEU141" s="442"/>
      <c r="AEV141" s="442"/>
      <c r="AEW141" s="442"/>
      <c r="AEX141" s="442"/>
      <c r="AEY141" s="442"/>
      <c r="AEZ141" s="442"/>
      <c r="AFA141" s="442"/>
      <c r="AFB141" s="442"/>
      <c r="AFC141" s="442"/>
      <c r="AFD141" s="442"/>
      <c r="AFE141" s="442"/>
      <c r="AFF141" s="442"/>
      <c r="AFG141" s="442"/>
      <c r="AFH141" s="442"/>
      <c r="AFI141" s="442"/>
      <c r="AFJ141" s="442"/>
      <c r="AFK141" s="442"/>
      <c r="AFL141" s="442"/>
      <c r="AFM141" s="442"/>
      <c r="AFN141" s="442"/>
      <c r="AFO141" s="442"/>
      <c r="AFP141" s="442"/>
      <c r="AFQ141" s="442"/>
      <c r="AFR141" s="442"/>
      <c r="AFS141" s="442"/>
      <c r="AFT141" s="442"/>
      <c r="AFU141" s="442"/>
      <c r="AFV141" s="442"/>
      <c r="AFW141" s="442"/>
      <c r="AFX141" s="442"/>
      <c r="AFY141" s="442"/>
      <c r="AFZ141" s="442"/>
      <c r="AGA141" s="442"/>
      <c r="AGB141" s="442"/>
      <c r="AGC141" s="442"/>
      <c r="AGD141" s="442"/>
      <c r="AGE141" s="442"/>
      <c r="AGF141" s="442"/>
      <c r="AGG141" s="442"/>
      <c r="AGH141" s="442"/>
      <c r="AGI141" s="442"/>
      <c r="AGJ141" s="442"/>
      <c r="AGK141" s="442"/>
      <c r="AGL141" s="442"/>
      <c r="AGM141" s="442"/>
      <c r="AGN141" s="442"/>
      <c r="AGO141" s="442"/>
      <c r="AGP141" s="442"/>
      <c r="AGQ141" s="442"/>
      <c r="AGR141" s="442"/>
      <c r="AGS141" s="442"/>
      <c r="AGT141" s="442"/>
      <c r="AGU141" s="442"/>
      <c r="AGV141" s="442"/>
      <c r="AGW141" s="442"/>
      <c r="AGX141" s="442"/>
      <c r="AGY141" s="442"/>
      <c r="AGZ141" s="442"/>
      <c r="AHA141" s="442"/>
      <c r="AHB141" s="442"/>
      <c r="AHC141" s="442"/>
      <c r="AHD141" s="442"/>
      <c r="AHE141" s="442"/>
      <c r="AHF141" s="442"/>
      <c r="AHG141" s="442"/>
      <c r="AHH141" s="442"/>
    </row>
    <row r="142" spans="2:892" s="593" customFormat="1">
      <c r="B142" s="597"/>
      <c r="C142" s="595"/>
      <c r="D142" s="78"/>
      <c r="E142" s="78"/>
      <c r="F142" s="78"/>
      <c r="G142" s="78"/>
      <c r="H142" s="78"/>
      <c r="I142" s="78"/>
      <c r="J142" s="78"/>
      <c r="K142" s="78"/>
      <c r="L142" s="78"/>
      <c r="M142" s="78"/>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442"/>
      <c r="IY142" s="442"/>
      <c r="IZ142" s="442"/>
      <c r="JA142" s="442"/>
      <c r="JB142" s="442"/>
      <c r="JC142" s="442"/>
      <c r="JD142" s="442"/>
      <c r="JE142" s="442"/>
      <c r="JF142" s="442"/>
      <c r="JG142" s="442"/>
      <c r="JH142" s="442"/>
      <c r="JI142" s="442"/>
      <c r="JJ142" s="442"/>
      <c r="JK142" s="442"/>
      <c r="JL142" s="442"/>
      <c r="JM142" s="442"/>
      <c r="JN142" s="442"/>
      <c r="JO142" s="442"/>
      <c r="JP142" s="442"/>
      <c r="JQ142" s="442"/>
      <c r="JR142" s="442"/>
      <c r="JS142" s="442"/>
      <c r="JT142" s="442"/>
      <c r="JU142" s="442"/>
      <c r="JV142" s="442"/>
      <c r="JW142" s="442"/>
      <c r="JX142" s="442"/>
      <c r="JY142" s="442"/>
      <c r="JZ142" s="442"/>
      <c r="KA142" s="442"/>
      <c r="KB142" s="442"/>
      <c r="KC142" s="442"/>
      <c r="KD142" s="442"/>
      <c r="KE142" s="442"/>
      <c r="KF142" s="442"/>
      <c r="KG142" s="442"/>
      <c r="KH142" s="442"/>
      <c r="KI142" s="442"/>
      <c r="KJ142" s="442"/>
      <c r="KK142" s="442"/>
      <c r="KL142" s="442"/>
      <c r="KM142" s="442"/>
      <c r="KN142" s="442"/>
      <c r="KO142" s="442"/>
      <c r="KP142" s="442"/>
      <c r="KQ142" s="442"/>
      <c r="KR142" s="442"/>
      <c r="KS142" s="442"/>
      <c r="KT142" s="442"/>
      <c r="KU142" s="442"/>
      <c r="KV142" s="442"/>
      <c r="KW142" s="442"/>
      <c r="KX142" s="442"/>
      <c r="KY142" s="442"/>
      <c r="KZ142" s="442"/>
      <c r="LA142" s="442"/>
      <c r="LB142" s="442"/>
      <c r="LC142" s="442"/>
      <c r="LD142" s="442"/>
      <c r="LE142" s="442"/>
      <c r="LF142" s="442"/>
      <c r="LG142" s="442"/>
      <c r="LH142" s="442"/>
      <c r="LI142" s="442"/>
      <c r="LJ142" s="442"/>
      <c r="LK142" s="442"/>
      <c r="LL142" s="442"/>
      <c r="LM142" s="442"/>
      <c r="LN142" s="442"/>
      <c r="LO142" s="442"/>
      <c r="LP142" s="442"/>
      <c r="LQ142" s="442"/>
      <c r="LR142" s="442"/>
      <c r="LS142" s="442"/>
      <c r="LT142" s="442"/>
      <c r="LU142" s="442"/>
      <c r="LV142" s="442"/>
      <c r="LW142" s="442"/>
      <c r="LX142" s="442"/>
      <c r="LY142" s="442"/>
      <c r="LZ142" s="442"/>
      <c r="MA142" s="442"/>
      <c r="MB142" s="442"/>
      <c r="MC142" s="442"/>
      <c r="MD142" s="442"/>
      <c r="ME142" s="442"/>
      <c r="MF142" s="442"/>
      <c r="MG142" s="442"/>
      <c r="MH142" s="442"/>
      <c r="MI142" s="442"/>
      <c r="MJ142" s="442"/>
      <c r="MK142" s="442"/>
      <c r="ML142" s="442"/>
      <c r="MM142" s="442"/>
      <c r="MN142" s="442"/>
      <c r="MO142" s="442"/>
      <c r="MP142" s="442"/>
      <c r="MQ142" s="442"/>
      <c r="MR142" s="442"/>
      <c r="MS142" s="442"/>
      <c r="MT142" s="442"/>
      <c r="MU142" s="442"/>
      <c r="MV142" s="442"/>
      <c r="MW142" s="442"/>
      <c r="MX142" s="442"/>
      <c r="MY142" s="442"/>
      <c r="MZ142" s="442"/>
      <c r="NA142" s="442"/>
      <c r="NB142" s="442"/>
      <c r="NC142" s="442"/>
      <c r="ND142" s="442"/>
      <c r="NE142" s="442"/>
      <c r="NF142" s="442"/>
      <c r="NG142" s="442"/>
      <c r="NH142" s="442"/>
      <c r="NI142" s="442"/>
      <c r="NJ142" s="442"/>
      <c r="NK142" s="442"/>
      <c r="NL142" s="442"/>
      <c r="NM142" s="442"/>
      <c r="NN142" s="442"/>
      <c r="NO142" s="442"/>
      <c r="NP142" s="442"/>
      <c r="NQ142" s="442"/>
      <c r="NR142" s="442"/>
      <c r="NS142" s="442"/>
      <c r="NT142" s="442"/>
      <c r="NU142" s="442"/>
      <c r="NV142" s="442"/>
      <c r="NW142" s="442"/>
      <c r="NX142" s="442"/>
      <c r="NY142" s="442"/>
      <c r="NZ142" s="442"/>
      <c r="OA142" s="442"/>
      <c r="OB142" s="442"/>
      <c r="OC142" s="442"/>
      <c r="OD142" s="442"/>
      <c r="OE142" s="442"/>
      <c r="OF142" s="442"/>
      <c r="OG142" s="442"/>
      <c r="OH142" s="442"/>
      <c r="OI142" s="442"/>
      <c r="OJ142" s="442"/>
      <c r="OK142" s="442"/>
      <c r="OL142" s="442"/>
      <c r="OM142" s="442"/>
      <c r="ON142" s="442"/>
      <c r="OO142" s="442"/>
      <c r="OP142" s="442"/>
      <c r="OQ142" s="442"/>
      <c r="OR142" s="442"/>
      <c r="OS142" s="442"/>
      <c r="OT142" s="442"/>
      <c r="OU142" s="442"/>
      <c r="OV142" s="442"/>
      <c r="OW142" s="442"/>
      <c r="OX142" s="442"/>
      <c r="OY142" s="442"/>
      <c r="OZ142" s="442"/>
      <c r="PA142" s="442"/>
      <c r="PB142" s="442"/>
      <c r="PC142" s="442"/>
      <c r="PD142" s="442"/>
      <c r="PE142" s="442"/>
      <c r="PF142" s="442"/>
      <c r="PG142" s="442"/>
      <c r="PH142" s="442"/>
      <c r="PI142" s="442"/>
      <c r="PJ142" s="442"/>
      <c r="PK142" s="442"/>
      <c r="PL142" s="442"/>
      <c r="PM142" s="442"/>
      <c r="PN142" s="442"/>
      <c r="PO142" s="442"/>
      <c r="PP142" s="442"/>
      <c r="PQ142" s="442"/>
      <c r="PR142" s="442"/>
      <c r="PS142" s="442"/>
      <c r="PT142" s="442"/>
      <c r="PU142" s="442"/>
      <c r="PV142" s="442"/>
      <c r="PW142" s="442"/>
      <c r="PX142" s="442"/>
      <c r="PY142" s="442"/>
      <c r="PZ142" s="442"/>
      <c r="QA142" s="442"/>
      <c r="QB142" s="442"/>
      <c r="QC142" s="442"/>
      <c r="QD142" s="442"/>
      <c r="QE142" s="442"/>
      <c r="QF142" s="442"/>
      <c r="QG142" s="442"/>
      <c r="QH142" s="442"/>
      <c r="QI142" s="442"/>
      <c r="QJ142" s="442"/>
      <c r="QK142" s="442"/>
      <c r="QL142" s="442"/>
      <c r="QM142" s="442"/>
      <c r="QN142" s="442"/>
      <c r="QO142" s="442"/>
      <c r="QP142" s="442"/>
      <c r="QQ142" s="442"/>
      <c r="QR142" s="442"/>
      <c r="QS142" s="442"/>
      <c r="QT142" s="442"/>
      <c r="QU142" s="442"/>
      <c r="QV142" s="442"/>
      <c r="QW142" s="442"/>
      <c r="QX142" s="442"/>
      <c r="QY142" s="442"/>
      <c r="QZ142" s="442"/>
      <c r="RA142" s="442"/>
      <c r="RB142" s="442"/>
      <c r="RC142" s="442"/>
      <c r="RD142" s="442"/>
      <c r="RE142" s="442"/>
      <c r="RF142" s="442"/>
      <c r="RG142" s="442"/>
      <c r="RH142" s="442"/>
      <c r="RI142" s="442"/>
      <c r="RJ142" s="442"/>
      <c r="RK142" s="442"/>
      <c r="RL142" s="442"/>
      <c r="RM142" s="442"/>
      <c r="RN142" s="442"/>
      <c r="RO142" s="442"/>
      <c r="RP142" s="442"/>
      <c r="RQ142" s="442"/>
      <c r="RR142" s="442"/>
      <c r="RS142" s="442"/>
      <c r="RT142" s="442"/>
      <c r="RU142" s="442"/>
      <c r="RV142" s="442"/>
      <c r="RW142" s="442"/>
      <c r="RX142" s="442"/>
      <c r="RY142" s="442"/>
      <c r="RZ142" s="442"/>
      <c r="SA142" s="442"/>
      <c r="SB142" s="442"/>
      <c r="SC142" s="442"/>
      <c r="SD142" s="442"/>
      <c r="SE142" s="442"/>
      <c r="SF142" s="442"/>
      <c r="SG142" s="442"/>
      <c r="SH142" s="442"/>
      <c r="SI142" s="442"/>
      <c r="SJ142" s="442"/>
      <c r="SK142" s="442"/>
      <c r="SL142" s="442"/>
      <c r="SM142" s="442"/>
      <c r="SN142" s="442"/>
      <c r="SO142" s="442"/>
      <c r="SP142" s="442"/>
      <c r="SQ142" s="442"/>
      <c r="SR142" s="442"/>
      <c r="SS142" s="442"/>
      <c r="ST142" s="442"/>
      <c r="SU142" s="442"/>
      <c r="SV142" s="442"/>
      <c r="SW142" s="442"/>
      <c r="SX142" s="442"/>
      <c r="SY142" s="442"/>
      <c r="SZ142" s="442"/>
      <c r="TA142" s="442"/>
      <c r="TB142" s="442"/>
      <c r="TC142" s="442"/>
      <c r="TD142" s="442"/>
      <c r="TE142" s="442"/>
      <c r="TF142" s="442"/>
      <c r="TG142" s="442"/>
      <c r="TH142" s="442"/>
      <c r="TI142" s="442"/>
      <c r="TJ142" s="442"/>
      <c r="TK142" s="442"/>
      <c r="TL142" s="442"/>
      <c r="TM142" s="442"/>
      <c r="TN142" s="442"/>
      <c r="TO142" s="442"/>
      <c r="TP142" s="442"/>
      <c r="TQ142" s="442"/>
      <c r="TR142" s="442"/>
      <c r="TS142" s="442"/>
      <c r="TT142" s="442"/>
      <c r="TU142" s="442"/>
      <c r="TV142" s="442"/>
      <c r="TW142" s="442"/>
      <c r="TX142" s="442"/>
      <c r="TY142" s="442"/>
      <c r="TZ142" s="442"/>
      <c r="UA142" s="442"/>
      <c r="UB142" s="442"/>
      <c r="UC142" s="442"/>
      <c r="UD142" s="442"/>
      <c r="UE142" s="442"/>
      <c r="UF142" s="442"/>
      <c r="UG142" s="442"/>
      <c r="UH142" s="442"/>
      <c r="UI142" s="442"/>
      <c r="UJ142" s="442"/>
      <c r="UK142" s="442"/>
      <c r="UL142" s="442"/>
      <c r="UM142" s="442"/>
      <c r="UN142" s="442"/>
      <c r="UO142" s="442"/>
      <c r="UP142" s="442"/>
      <c r="UQ142" s="442"/>
      <c r="UR142" s="442"/>
      <c r="US142" s="442"/>
      <c r="UT142" s="442"/>
      <c r="UU142" s="442"/>
      <c r="UV142" s="442"/>
      <c r="UW142" s="442"/>
      <c r="UX142" s="442"/>
      <c r="UY142" s="442"/>
      <c r="UZ142" s="442"/>
      <c r="VA142" s="442"/>
      <c r="VB142" s="442"/>
      <c r="VC142" s="442"/>
      <c r="VD142" s="442"/>
      <c r="VE142" s="442"/>
      <c r="VF142" s="442"/>
      <c r="VG142" s="442"/>
      <c r="VH142" s="442"/>
      <c r="VI142" s="442"/>
      <c r="VJ142" s="442"/>
      <c r="VK142" s="442"/>
      <c r="VL142" s="442"/>
      <c r="VM142" s="442"/>
      <c r="VN142" s="442"/>
      <c r="VO142" s="442"/>
      <c r="VP142" s="442"/>
      <c r="VQ142" s="442"/>
      <c r="VR142" s="442"/>
      <c r="VS142" s="442"/>
      <c r="VT142" s="442"/>
      <c r="VU142" s="442"/>
      <c r="VV142" s="442"/>
      <c r="VW142" s="442"/>
      <c r="VX142" s="442"/>
      <c r="VY142" s="442"/>
      <c r="VZ142" s="442"/>
      <c r="WA142" s="442"/>
      <c r="WB142" s="442"/>
      <c r="WC142" s="442"/>
      <c r="WD142" s="442"/>
      <c r="WE142" s="442"/>
      <c r="WF142" s="442"/>
      <c r="WG142" s="442"/>
      <c r="WH142" s="442"/>
      <c r="WI142" s="442"/>
      <c r="WJ142" s="442"/>
      <c r="WK142" s="442"/>
      <c r="WL142" s="442"/>
      <c r="WM142" s="442"/>
      <c r="WN142" s="442"/>
      <c r="WO142" s="442"/>
      <c r="WP142" s="442"/>
      <c r="WQ142" s="442"/>
      <c r="WR142" s="442"/>
      <c r="WS142" s="442"/>
      <c r="WT142" s="442"/>
      <c r="WU142" s="442"/>
      <c r="WV142" s="442"/>
      <c r="WW142" s="442"/>
      <c r="WX142" s="442"/>
      <c r="WY142" s="442"/>
      <c r="WZ142" s="442"/>
      <c r="XA142" s="442"/>
      <c r="XB142" s="442"/>
      <c r="XC142" s="442"/>
      <c r="XD142" s="442"/>
      <c r="XE142" s="442"/>
      <c r="XF142" s="442"/>
      <c r="XG142" s="442"/>
      <c r="XH142" s="442"/>
      <c r="XI142" s="442"/>
      <c r="XJ142" s="442"/>
      <c r="XK142" s="442"/>
      <c r="XL142" s="442"/>
      <c r="XM142" s="442"/>
      <c r="XN142" s="442"/>
      <c r="XO142" s="442"/>
      <c r="XP142" s="442"/>
      <c r="XQ142" s="442"/>
      <c r="XR142" s="442"/>
      <c r="XS142" s="442"/>
      <c r="XT142" s="442"/>
      <c r="XU142" s="442"/>
      <c r="XV142" s="442"/>
      <c r="XW142" s="442"/>
      <c r="XX142" s="442"/>
      <c r="XY142" s="442"/>
      <c r="XZ142" s="442"/>
      <c r="YA142" s="442"/>
      <c r="YB142" s="442"/>
      <c r="YC142" s="442"/>
      <c r="YD142" s="442"/>
      <c r="YE142" s="442"/>
      <c r="YF142" s="442"/>
      <c r="YG142" s="442"/>
      <c r="YH142" s="442"/>
      <c r="YI142" s="442"/>
      <c r="YJ142" s="442"/>
      <c r="YK142" s="442"/>
      <c r="YL142" s="442"/>
      <c r="YM142" s="442"/>
      <c r="YN142" s="442"/>
      <c r="YO142" s="442"/>
      <c r="YP142" s="442"/>
      <c r="YQ142" s="442"/>
      <c r="YR142" s="442"/>
      <c r="YS142" s="442"/>
      <c r="YT142" s="442"/>
      <c r="YU142" s="442"/>
      <c r="YV142" s="442"/>
      <c r="YW142" s="442"/>
      <c r="YX142" s="442"/>
      <c r="YY142" s="442"/>
      <c r="YZ142" s="442"/>
      <c r="ZA142" s="442"/>
      <c r="ZB142" s="442"/>
      <c r="ZC142" s="442"/>
      <c r="ZD142" s="442"/>
      <c r="ZE142" s="442"/>
      <c r="ZF142" s="442"/>
      <c r="ZG142" s="442"/>
      <c r="ZH142" s="442"/>
      <c r="ZI142" s="442"/>
      <c r="ZJ142" s="442"/>
      <c r="ZK142" s="442"/>
      <c r="ZL142" s="442"/>
      <c r="ZM142" s="442"/>
      <c r="ZN142" s="442"/>
      <c r="ZO142" s="442"/>
      <c r="ZP142" s="442"/>
      <c r="ZQ142" s="442"/>
      <c r="ZR142" s="442"/>
      <c r="ZS142" s="442"/>
      <c r="ZT142" s="442"/>
      <c r="ZU142" s="442"/>
      <c r="ZV142" s="442"/>
      <c r="ZW142" s="442"/>
      <c r="ZX142" s="442"/>
      <c r="ZY142" s="442"/>
      <c r="ZZ142" s="442"/>
      <c r="AAA142" s="442"/>
      <c r="AAB142" s="442"/>
      <c r="AAC142" s="442"/>
      <c r="AAD142" s="442"/>
      <c r="AAE142" s="442"/>
      <c r="AAF142" s="442"/>
      <c r="AAG142" s="442"/>
      <c r="AAH142" s="442"/>
      <c r="AAI142" s="442"/>
      <c r="AAJ142" s="442"/>
      <c r="AAK142" s="442"/>
      <c r="AAL142" s="442"/>
      <c r="AAM142" s="442"/>
      <c r="AAN142" s="442"/>
      <c r="AAO142" s="442"/>
      <c r="AAP142" s="442"/>
      <c r="AAQ142" s="442"/>
      <c r="AAR142" s="442"/>
      <c r="AAS142" s="442"/>
      <c r="AAT142" s="442"/>
      <c r="AAU142" s="442"/>
      <c r="AAV142" s="442"/>
      <c r="AAW142" s="442"/>
      <c r="AAX142" s="442"/>
      <c r="AAY142" s="442"/>
      <c r="AAZ142" s="442"/>
      <c r="ABA142" s="442"/>
      <c r="ABB142" s="442"/>
      <c r="ABC142" s="442"/>
      <c r="ABD142" s="442"/>
      <c r="ABE142" s="442"/>
      <c r="ABF142" s="442"/>
      <c r="ABG142" s="442"/>
      <c r="ABH142" s="442"/>
      <c r="ABI142" s="442"/>
      <c r="ABJ142" s="442"/>
      <c r="ABK142" s="442"/>
      <c r="ABL142" s="442"/>
      <c r="ABM142" s="442"/>
      <c r="ABN142" s="442"/>
      <c r="ABO142" s="442"/>
      <c r="ABP142" s="442"/>
      <c r="ABQ142" s="442"/>
      <c r="ABR142" s="442"/>
      <c r="ABS142" s="442"/>
      <c r="ABT142" s="442"/>
      <c r="ABU142" s="442"/>
      <c r="ABV142" s="442"/>
      <c r="ABW142" s="442"/>
      <c r="ABX142" s="442"/>
      <c r="ABY142" s="442"/>
      <c r="ABZ142" s="442"/>
      <c r="ACA142" s="442"/>
      <c r="ACB142" s="442"/>
      <c r="ACC142" s="442"/>
      <c r="ACD142" s="442"/>
      <c r="ACE142" s="442"/>
      <c r="ACF142" s="442"/>
      <c r="ACG142" s="442"/>
      <c r="ACH142" s="442"/>
      <c r="ACI142" s="442"/>
      <c r="ACJ142" s="442"/>
      <c r="ACK142" s="442"/>
      <c r="ACL142" s="442"/>
      <c r="ACM142" s="442"/>
      <c r="ACN142" s="442"/>
      <c r="ACO142" s="442"/>
      <c r="ACP142" s="442"/>
      <c r="ACQ142" s="442"/>
      <c r="ACR142" s="442"/>
      <c r="ACS142" s="442"/>
      <c r="ACT142" s="442"/>
      <c r="ACU142" s="442"/>
      <c r="ACV142" s="442"/>
      <c r="ACW142" s="442"/>
      <c r="ACX142" s="442"/>
      <c r="ACY142" s="442"/>
      <c r="ACZ142" s="442"/>
      <c r="ADA142" s="442"/>
      <c r="ADB142" s="442"/>
      <c r="ADC142" s="442"/>
      <c r="ADD142" s="442"/>
      <c r="ADE142" s="442"/>
      <c r="ADF142" s="442"/>
      <c r="ADG142" s="442"/>
      <c r="ADH142" s="442"/>
      <c r="ADI142" s="442"/>
      <c r="ADJ142" s="442"/>
      <c r="ADK142" s="442"/>
      <c r="ADL142" s="442"/>
      <c r="ADM142" s="442"/>
      <c r="ADN142" s="442"/>
      <c r="ADO142" s="442"/>
      <c r="ADP142" s="442"/>
      <c r="ADQ142" s="442"/>
      <c r="ADR142" s="442"/>
      <c r="ADS142" s="442"/>
      <c r="ADT142" s="442"/>
      <c r="ADU142" s="442"/>
      <c r="ADV142" s="442"/>
      <c r="ADW142" s="442"/>
      <c r="ADX142" s="442"/>
      <c r="ADY142" s="442"/>
      <c r="ADZ142" s="442"/>
      <c r="AEA142" s="442"/>
      <c r="AEB142" s="442"/>
      <c r="AEC142" s="442"/>
      <c r="AED142" s="442"/>
      <c r="AEE142" s="442"/>
      <c r="AEF142" s="442"/>
      <c r="AEG142" s="442"/>
      <c r="AEH142" s="442"/>
      <c r="AEI142" s="442"/>
      <c r="AEJ142" s="442"/>
      <c r="AEK142" s="442"/>
      <c r="AEL142" s="442"/>
      <c r="AEM142" s="442"/>
      <c r="AEN142" s="442"/>
      <c r="AEO142" s="442"/>
      <c r="AEP142" s="442"/>
      <c r="AEQ142" s="442"/>
      <c r="AER142" s="442"/>
      <c r="AES142" s="442"/>
      <c r="AET142" s="442"/>
      <c r="AEU142" s="442"/>
      <c r="AEV142" s="442"/>
      <c r="AEW142" s="442"/>
      <c r="AEX142" s="442"/>
      <c r="AEY142" s="442"/>
      <c r="AEZ142" s="442"/>
      <c r="AFA142" s="442"/>
      <c r="AFB142" s="442"/>
      <c r="AFC142" s="442"/>
      <c r="AFD142" s="442"/>
      <c r="AFE142" s="442"/>
      <c r="AFF142" s="442"/>
      <c r="AFG142" s="442"/>
      <c r="AFH142" s="442"/>
      <c r="AFI142" s="442"/>
      <c r="AFJ142" s="442"/>
      <c r="AFK142" s="442"/>
      <c r="AFL142" s="442"/>
      <c r="AFM142" s="442"/>
      <c r="AFN142" s="442"/>
      <c r="AFO142" s="442"/>
      <c r="AFP142" s="442"/>
      <c r="AFQ142" s="442"/>
      <c r="AFR142" s="442"/>
      <c r="AFS142" s="442"/>
      <c r="AFT142" s="442"/>
      <c r="AFU142" s="442"/>
      <c r="AFV142" s="442"/>
      <c r="AFW142" s="442"/>
      <c r="AFX142" s="442"/>
      <c r="AFY142" s="442"/>
      <c r="AFZ142" s="442"/>
      <c r="AGA142" s="442"/>
      <c r="AGB142" s="442"/>
      <c r="AGC142" s="442"/>
      <c r="AGD142" s="442"/>
      <c r="AGE142" s="442"/>
      <c r="AGF142" s="442"/>
      <c r="AGG142" s="442"/>
      <c r="AGH142" s="442"/>
      <c r="AGI142" s="442"/>
      <c r="AGJ142" s="442"/>
      <c r="AGK142" s="442"/>
      <c r="AGL142" s="442"/>
      <c r="AGM142" s="442"/>
      <c r="AGN142" s="442"/>
      <c r="AGO142" s="442"/>
      <c r="AGP142" s="442"/>
      <c r="AGQ142" s="442"/>
      <c r="AGR142" s="442"/>
      <c r="AGS142" s="442"/>
      <c r="AGT142" s="442"/>
      <c r="AGU142" s="442"/>
      <c r="AGV142" s="442"/>
      <c r="AGW142" s="442"/>
      <c r="AGX142" s="442"/>
      <c r="AGY142" s="442"/>
      <c r="AGZ142" s="442"/>
      <c r="AHA142" s="442"/>
      <c r="AHB142" s="442"/>
      <c r="AHC142" s="442"/>
      <c r="AHD142" s="442"/>
      <c r="AHE142" s="442"/>
      <c r="AHF142" s="442"/>
      <c r="AHG142" s="442"/>
      <c r="AHH142" s="442"/>
    </row>
    <row r="143" spans="2:892" s="593" customFormat="1">
      <c r="B143" s="597"/>
      <c r="C143" s="595"/>
      <c r="D143" s="78"/>
      <c r="E143" s="78"/>
      <c r="F143" s="78"/>
      <c r="G143" s="78"/>
      <c r="H143" s="78"/>
      <c r="I143" s="78"/>
      <c r="J143" s="78"/>
      <c r="K143" s="78"/>
      <c r="L143" s="78"/>
      <c r="M143" s="78"/>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442"/>
      <c r="IY143" s="442"/>
      <c r="IZ143" s="442"/>
      <c r="JA143" s="442"/>
      <c r="JB143" s="442"/>
      <c r="JC143" s="442"/>
      <c r="JD143" s="442"/>
      <c r="JE143" s="442"/>
      <c r="JF143" s="442"/>
      <c r="JG143" s="442"/>
      <c r="JH143" s="442"/>
      <c r="JI143" s="442"/>
      <c r="JJ143" s="442"/>
      <c r="JK143" s="442"/>
      <c r="JL143" s="442"/>
      <c r="JM143" s="442"/>
      <c r="JN143" s="442"/>
      <c r="JO143" s="442"/>
      <c r="JP143" s="442"/>
      <c r="JQ143" s="442"/>
      <c r="JR143" s="442"/>
      <c r="JS143" s="442"/>
      <c r="JT143" s="442"/>
      <c r="JU143" s="442"/>
      <c r="JV143" s="442"/>
      <c r="JW143" s="442"/>
      <c r="JX143" s="442"/>
      <c r="JY143" s="442"/>
      <c r="JZ143" s="442"/>
      <c r="KA143" s="442"/>
      <c r="KB143" s="442"/>
      <c r="KC143" s="442"/>
      <c r="KD143" s="442"/>
      <c r="KE143" s="442"/>
      <c r="KF143" s="442"/>
      <c r="KG143" s="442"/>
      <c r="KH143" s="442"/>
      <c r="KI143" s="442"/>
      <c r="KJ143" s="442"/>
      <c r="KK143" s="442"/>
      <c r="KL143" s="442"/>
      <c r="KM143" s="442"/>
      <c r="KN143" s="442"/>
      <c r="KO143" s="442"/>
      <c r="KP143" s="442"/>
      <c r="KQ143" s="442"/>
      <c r="KR143" s="442"/>
      <c r="KS143" s="442"/>
      <c r="KT143" s="442"/>
      <c r="KU143" s="442"/>
      <c r="KV143" s="442"/>
      <c r="KW143" s="442"/>
      <c r="KX143" s="442"/>
      <c r="KY143" s="442"/>
      <c r="KZ143" s="442"/>
      <c r="LA143" s="442"/>
      <c r="LB143" s="442"/>
      <c r="LC143" s="442"/>
      <c r="LD143" s="442"/>
      <c r="LE143" s="442"/>
      <c r="LF143" s="442"/>
      <c r="LG143" s="442"/>
      <c r="LH143" s="442"/>
      <c r="LI143" s="442"/>
      <c r="LJ143" s="442"/>
      <c r="LK143" s="442"/>
      <c r="LL143" s="442"/>
      <c r="LM143" s="442"/>
      <c r="LN143" s="442"/>
      <c r="LO143" s="442"/>
      <c r="LP143" s="442"/>
      <c r="LQ143" s="442"/>
      <c r="LR143" s="442"/>
      <c r="LS143" s="442"/>
      <c r="LT143" s="442"/>
      <c r="LU143" s="442"/>
      <c r="LV143" s="442"/>
      <c r="LW143" s="442"/>
      <c r="LX143" s="442"/>
      <c r="LY143" s="442"/>
      <c r="LZ143" s="442"/>
      <c r="MA143" s="442"/>
      <c r="MB143" s="442"/>
      <c r="MC143" s="442"/>
      <c r="MD143" s="442"/>
      <c r="ME143" s="442"/>
      <c r="MF143" s="442"/>
      <c r="MG143" s="442"/>
      <c r="MH143" s="442"/>
      <c r="MI143" s="442"/>
      <c r="MJ143" s="442"/>
      <c r="MK143" s="442"/>
      <c r="ML143" s="442"/>
      <c r="MM143" s="442"/>
      <c r="MN143" s="442"/>
      <c r="MO143" s="442"/>
      <c r="MP143" s="442"/>
      <c r="MQ143" s="442"/>
      <c r="MR143" s="442"/>
      <c r="MS143" s="442"/>
      <c r="MT143" s="442"/>
      <c r="MU143" s="442"/>
      <c r="MV143" s="442"/>
      <c r="MW143" s="442"/>
      <c r="MX143" s="442"/>
      <c r="MY143" s="442"/>
      <c r="MZ143" s="442"/>
      <c r="NA143" s="442"/>
      <c r="NB143" s="442"/>
      <c r="NC143" s="442"/>
      <c r="ND143" s="442"/>
      <c r="NE143" s="442"/>
      <c r="NF143" s="442"/>
      <c r="NG143" s="442"/>
      <c r="NH143" s="442"/>
      <c r="NI143" s="442"/>
      <c r="NJ143" s="442"/>
      <c r="NK143" s="442"/>
      <c r="NL143" s="442"/>
      <c r="NM143" s="442"/>
      <c r="NN143" s="442"/>
      <c r="NO143" s="442"/>
      <c r="NP143" s="442"/>
      <c r="NQ143" s="442"/>
      <c r="NR143" s="442"/>
      <c r="NS143" s="442"/>
      <c r="NT143" s="442"/>
      <c r="NU143" s="442"/>
      <c r="NV143" s="442"/>
      <c r="NW143" s="442"/>
      <c r="NX143" s="442"/>
      <c r="NY143" s="442"/>
      <c r="NZ143" s="442"/>
      <c r="OA143" s="442"/>
      <c r="OB143" s="442"/>
      <c r="OC143" s="442"/>
      <c r="OD143" s="442"/>
      <c r="OE143" s="442"/>
      <c r="OF143" s="442"/>
      <c r="OG143" s="442"/>
      <c r="OH143" s="442"/>
      <c r="OI143" s="442"/>
      <c r="OJ143" s="442"/>
      <c r="OK143" s="442"/>
      <c r="OL143" s="442"/>
      <c r="OM143" s="442"/>
      <c r="ON143" s="442"/>
      <c r="OO143" s="442"/>
      <c r="OP143" s="442"/>
      <c r="OQ143" s="442"/>
      <c r="OR143" s="442"/>
      <c r="OS143" s="442"/>
      <c r="OT143" s="442"/>
      <c r="OU143" s="442"/>
      <c r="OV143" s="442"/>
      <c r="OW143" s="442"/>
      <c r="OX143" s="442"/>
      <c r="OY143" s="442"/>
      <c r="OZ143" s="442"/>
      <c r="PA143" s="442"/>
      <c r="PB143" s="442"/>
      <c r="PC143" s="442"/>
      <c r="PD143" s="442"/>
      <c r="PE143" s="442"/>
      <c r="PF143" s="442"/>
      <c r="PG143" s="442"/>
      <c r="PH143" s="442"/>
      <c r="PI143" s="442"/>
      <c r="PJ143" s="442"/>
      <c r="PK143" s="442"/>
      <c r="PL143" s="442"/>
      <c r="PM143" s="442"/>
      <c r="PN143" s="442"/>
      <c r="PO143" s="442"/>
      <c r="PP143" s="442"/>
      <c r="PQ143" s="442"/>
      <c r="PR143" s="442"/>
      <c r="PS143" s="442"/>
      <c r="PT143" s="442"/>
      <c r="PU143" s="442"/>
      <c r="PV143" s="442"/>
      <c r="PW143" s="442"/>
      <c r="PX143" s="442"/>
      <c r="PY143" s="442"/>
      <c r="PZ143" s="442"/>
      <c r="QA143" s="442"/>
      <c r="QB143" s="442"/>
      <c r="QC143" s="442"/>
      <c r="QD143" s="442"/>
      <c r="QE143" s="442"/>
      <c r="QF143" s="442"/>
      <c r="QG143" s="442"/>
      <c r="QH143" s="442"/>
      <c r="QI143" s="442"/>
      <c r="QJ143" s="442"/>
      <c r="QK143" s="442"/>
      <c r="QL143" s="442"/>
      <c r="QM143" s="442"/>
      <c r="QN143" s="442"/>
      <c r="QO143" s="442"/>
      <c r="QP143" s="442"/>
      <c r="QQ143" s="442"/>
      <c r="QR143" s="442"/>
      <c r="QS143" s="442"/>
      <c r="QT143" s="442"/>
      <c r="QU143" s="442"/>
      <c r="QV143" s="442"/>
      <c r="QW143" s="442"/>
      <c r="QX143" s="442"/>
      <c r="QY143" s="442"/>
      <c r="QZ143" s="442"/>
      <c r="RA143" s="442"/>
      <c r="RB143" s="442"/>
      <c r="RC143" s="442"/>
      <c r="RD143" s="442"/>
      <c r="RE143" s="442"/>
      <c r="RF143" s="442"/>
      <c r="RG143" s="442"/>
      <c r="RH143" s="442"/>
      <c r="RI143" s="442"/>
      <c r="RJ143" s="442"/>
      <c r="RK143" s="442"/>
      <c r="RL143" s="442"/>
      <c r="RM143" s="442"/>
      <c r="RN143" s="442"/>
      <c r="RO143" s="442"/>
      <c r="RP143" s="442"/>
      <c r="RQ143" s="442"/>
      <c r="RR143" s="442"/>
      <c r="RS143" s="442"/>
      <c r="RT143" s="442"/>
      <c r="RU143" s="442"/>
      <c r="RV143" s="442"/>
      <c r="RW143" s="442"/>
      <c r="RX143" s="442"/>
      <c r="RY143" s="442"/>
      <c r="RZ143" s="442"/>
      <c r="SA143" s="442"/>
      <c r="SB143" s="442"/>
      <c r="SC143" s="442"/>
      <c r="SD143" s="442"/>
      <c r="SE143" s="442"/>
      <c r="SF143" s="442"/>
      <c r="SG143" s="442"/>
      <c r="SH143" s="442"/>
      <c r="SI143" s="442"/>
      <c r="SJ143" s="442"/>
      <c r="SK143" s="442"/>
      <c r="SL143" s="442"/>
      <c r="SM143" s="442"/>
      <c r="SN143" s="442"/>
      <c r="SO143" s="442"/>
      <c r="SP143" s="442"/>
      <c r="SQ143" s="442"/>
      <c r="SR143" s="442"/>
      <c r="SS143" s="442"/>
      <c r="ST143" s="442"/>
      <c r="SU143" s="442"/>
      <c r="SV143" s="442"/>
      <c r="SW143" s="442"/>
      <c r="SX143" s="442"/>
      <c r="SY143" s="442"/>
      <c r="SZ143" s="442"/>
      <c r="TA143" s="442"/>
      <c r="TB143" s="442"/>
      <c r="TC143" s="442"/>
      <c r="TD143" s="442"/>
      <c r="TE143" s="442"/>
      <c r="TF143" s="442"/>
      <c r="TG143" s="442"/>
      <c r="TH143" s="442"/>
      <c r="TI143" s="442"/>
      <c r="TJ143" s="442"/>
      <c r="TK143" s="442"/>
      <c r="TL143" s="442"/>
      <c r="TM143" s="442"/>
      <c r="TN143" s="442"/>
      <c r="TO143" s="442"/>
      <c r="TP143" s="442"/>
      <c r="TQ143" s="442"/>
      <c r="TR143" s="442"/>
      <c r="TS143" s="442"/>
      <c r="TT143" s="442"/>
      <c r="TU143" s="442"/>
      <c r="TV143" s="442"/>
      <c r="TW143" s="442"/>
      <c r="TX143" s="442"/>
      <c r="TY143" s="442"/>
      <c r="TZ143" s="442"/>
      <c r="UA143" s="442"/>
      <c r="UB143" s="442"/>
      <c r="UC143" s="442"/>
      <c r="UD143" s="442"/>
      <c r="UE143" s="442"/>
      <c r="UF143" s="442"/>
      <c r="UG143" s="442"/>
      <c r="UH143" s="442"/>
      <c r="UI143" s="442"/>
      <c r="UJ143" s="442"/>
      <c r="UK143" s="442"/>
      <c r="UL143" s="442"/>
      <c r="UM143" s="442"/>
      <c r="UN143" s="442"/>
      <c r="UO143" s="442"/>
      <c r="UP143" s="442"/>
      <c r="UQ143" s="442"/>
      <c r="UR143" s="442"/>
      <c r="US143" s="442"/>
      <c r="UT143" s="442"/>
      <c r="UU143" s="442"/>
      <c r="UV143" s="442"/>
      <c r="UW143" s="442"/>
      <c r="UX143" s="442"/>
      <c r="UY143" s="442"/>
      <c r="UZ143" s="442"/>
      <c r="VA143" s="442"/>
      <c r="VB143" s="442"/>
      <c r="VC143" s="442"/>
      <c r="VD143" s="442"/>
      <c r="VE143" s="442"/>
      <c r="VF143" s="442"/>
      <c r="VG143" s="442"/>
      <c r="VH143" s="442"/>
      <c r="VI143" s="442"/>
      <c r="VJ143" s="442"/>
      <c r="VK143" s="442"/>
      <c r="VL143" s="442"/>
      <c r="VM143" s="442"/>
      <c r="VN143" s="442"/>
      <c r="VO143" s="442"/>
      <c r="VP143" s="442"/>
      <c r="VQ143" s="442"/>
      <c r="VR143" s="442"/>
      <c r="VS143" s="442"/>
      <c r="VT143" s="442"/>
      <c r="VU143" s="442"/>
      <c r="VV143" s="442"/>
      <c r="VW143" s="442"/>
      <c r="VX143" s="442"/>
      <c r="VY143" s="442"/>
      <c r="VZ143" s="442"/>
      <c r="WA143" s="442"/>
      <c r="WB143" s="442"/>
      <c r="WC143" s="442"/>
      <c r="WD143" s="442"/>
      <c r="WE143" s="442"/>
      <c r="WF143" s="442"/>
      <c r="WG143" s="442"/>
      <c r="WH143" s="442"/>
      <c r="WI143" s="442"/>
      <c r="WJ143" s="442"/>
      <c r="WK143" s="442"/>
      <c r="WL143" s="442"/>
      <c r="WM143" s="442"/>
      <c r="WN143" s="442"/>
      <c r="WO143" s="442"/>
      <c r="WP143" s="442"/>
      <c r="WQ143" s="442"/>
      <c r="WR143" s="442"/>
      <c r="WS143" s="442"/>
      <c r="WT143" s="442"/>
      <c r="WU143" s="442"/>
      <c r="WV143" s="442"/>
      <c r="WW143" s="442"/>
      <c r="WX143" s="442"/>
      <c r="WY143" s="442"/>
      <c r="WZ143" s="442"/>
      <c r="XA143" s="442"/>
      <c r="XB143" s="442"/>
      <c r="XC143" s="442"/>
      <c r="XD143" s="442"/>
      <c r="XE143" s="442"/>
      <c r="XF143" s="442"/>
      <c r="XG143" s="442"/>
      <c r="XH143" s="442"/>
      <c r="XI143" s="442"/>
      <c r="XJ143" s="442"/>
      <c r="XK143" s="442"/>
      <c r="XL143" s="442"/>
      <c r="XM143" s="442"/>
      <c r="XN143" s="442"/>
      <c r="XO143" s="442"/>
      <c r="XP143" s="442"/>
      <c r="XQ143" s="442"/>
      <c r="XR143" s="442"/>
      <c r="XS143" s="442"/>
      <c r="XT143" s="442"/>
      <c r="XU143" s="442"/>
      <c r="XV143" s="442"/>
      <c r="XW143" s="442"/>
      <c r="XX143" s="442"/>
      <c r="XY143" s="442"/>
      <c r="XZ143" s="442"/>
      <c r="YA143" s="442"/>
      <c r="YB143" s="442"/>
      <c r="YC143" s="442"/>
      <c r="YD143" s="442"/>
      <c r="YE143" s="442"/>
      <c r="YF143" s="442"/>
      <c r="YG143" s="442"/>
      <c r="YH143" s="442"/>
      <c r="YI143" s="442"/>
      <c r="YJ143" s="442"/>
      <c r="YK143" s="442"/>
      <c r="YL143" s="442"/>
      <c r="YM143" s="442"/>
      <c r="YN143" s="442"/>
      <c r="YO143" s="442"/>
      <c r="YP143" s="442"/>
      <c r="YQ143" s="442"/>
      <c r="YR143" s="442"/>
      <c r="YS143" s="442"/>
      <c r="YT143" s="442"/>
      <c r="YU143" s="442"/>
      <c r="YV143" s="442"/>
      <c r="YW143" s="442"/>
      <c r="YX143" s="442"/>
      <c r="YY143" s="442"/>
      <c r="YZ143" s="442"/>
      <c r="ZA143" s="442"/>
      <c r="ZB143" s="442"/>
      <c r="ZC143" s="442"/>
      <c r="ZD143" s="442"/>
      <c r="ZE143" s="442"/>
      <c r="ZF143" s="442"/>
      <c r="ZG143" s="442"/>
      <c r="ZH143" s="442"/>
      <c r="ZI143" s="442"/>
      <c r="ZJ143" s="442"/>
      <c r="ZK143" s="442"/>
      <c r="ZL143" s="442"/>
      <c r="ZM143" s="442"/>
      <c r="ZN143" s="442"/>
      <c r="ZO143" s="442"/>
      <c r="ZP143" s="442"/>
      <c r="ZQ143" s="442"/>
      <c r="ZR143" s="442"/>
      <c r="ZS143" s="442"/>
      <c r="ZT143" s="442"/>
      <c r="ZU143" s="442"/>
      <c r="ZV143" s="442"/>
      <c r="ZW143" s="442"/>
      <c r="ZX143" s="442"/>
      <c r="ZY143" s="442"/>
      <c r="ZZ143" s="442"/>
      <c r="AAA143" s="442"/>
      <c r="AAB143" s="442"/>
      <c r="AAC143" s="442"/>
      <c r="AAD143" s="442"/>
      <c r="AAE143" s="442"/>
      <c r="AAF143" s="442"/>
      <c r="AAG143" s="442"/>
      <c r="AAH143" s="442"/>
      <c r="AAI143" s="442"/>
      <c r="AAJ143" s="442"/>
      <c r="AAK143" s="442"/>
      <c r="AAL143" s="442"/>
      <c r="AAM143" s="442"/>
      <c r="AAN143" s="442"/>
      <c r="AAO143" s="442"/>
      <c r="AAP143" s="442"/>
      <c r="AAQ143" s="442"/>
      <c r="AAR143" s="442"/>
      <c r="AAS143" s="442"/>
      <c r="AAT143" s="442"/>
      <c r="AAU143" s="442"/>
      <c r="AAV143" s="442"/>
      <c r="AAW143" s="442"/>
      <c r="AAX143" s="442"/>
      <c r="AAY143" s="442"/>
      <c r="AAZ143" s="442"/>
      <c r="ABA143" s="442"/>
      <c r="ABB143" s="442"/>
      <c r="ABC143" s="442"/>
      <c r="ABD143" s="442"/>
      <c r="ABE143" s="442"/>
      <c r="ABF143" s="442"/>
      <c r="ABG143" s="442"/>
      <c r="ABH143" s="442"/>
      <c r="ABI143" s="442"/>
      <c r="ABJ143" s="442"/>
      <c r="ABK143" s="442"/>
      <c r="ABL143" s="442"/>
      <c r="ABM143" s="442"/>
      <c r="ABN143" s="442"/>
      <c r="ABO143" s="442"/>
      <c r="ABP143" s="442"/>
      <c r="ABQ143" s="442"/>
      <c r="ABR143" s="442"/>
      <c r="ABS143" s="442"/>
      <c r="ABT143" s="442"/>
      <c r="ABU143" s="442"/>
      <c r="ABV143" s="442"/>
      <c r="ABW143" s="442"/>
      <c r="ABX143" s="442"/>
      <c r="ABY143" s="442"/>
      <c r="ABZ143" s="442"/>
      <c r="ACA143" s="442"/>
      <c r="ACB143" s="442"/>
      <c r="ACC143" s="442"/>
      <c r="ACD143" s="442"/>
      <c r="ACE143" s="442"/>
      <c r="ACF143" s="442"/>
      <c r="ACG143" s="442"/>
      <c r="ACH143" s="442"/>
      <c r="ACI143" s="442"/>
      <c r="ACJ143" s="442"/>
      <c r="ACK143" s="442"/>
      <c r="ACL143" s="442"/>
      <c r="ACM143" s="442"/>
      <c r="ACN143" s="442"/>
      <c r="ACO143" s="442"/>
      <c r="ACP143" s="442"/>
      <c r="ACQ143" s="442"/>
      <c r="ACR143" s="442"/>
      <c r="ACS143" s="442"/>
      <c r="ACT143" s="442"/>
      <c r="ACU143" s="442"/>
      <c r="ACV143" s="442"/>
      <c r="ACW143" s="442"/>
      <c r="ACX143" s="442"/>
      <c r="ACY143" s="442"/>
      <c r="ACZ143" s="442"/>
      <c r="ADA143" s="442"/>
      <c r="ADB143" s="442"/>
      <c r="ADC143" s="442"/>
      <c r="ADD143" s="442"/>
      <c r="ADE143" s="442"/>
      <c r="ADF143" s="442"/>
      <c r="ADG143" s="442"/>
      <c r="ADH143" s="442"/>
      <c r="ADI143" s="442"/>
      <c r="ADJ143" s="442"/>
      <c r="ADK143" s="442"/>
      <c r="ADL143" s="442"/>
      <c r="ADM143" s="442"/>
      <c r="ADN143" s="442"/>
      <c r="ADO143" s="442"/>
      <c r="ADP143" s="442"/>
      <c r="ADQ143" s="442"/>
      <c r="ADR143" s="442"/>
      <c r="ADS143" s="442"/>
      <c r="ADT143" s="442"/>
      <c r="ADU143" s="442"/>
      <c r="ADV143" s="442"/>
      <c r="ADW143" s="442"/>
      <c r="ADX143" s="442"/>
      <c r="ADY143" s="442"/>
      <c r="ADZ143" s="442"/>
      <c r="AEA143" s="442"/>
      <c r="AEB143" s="442"/>
      <c r="AEC143" s="442"/>
      <c r="AED143" s="442"/>
      <c r="AEE143" s="442"/>
      <c r="AEF143" s="442"/>
      <c r="AEG143" s="442"/>
      <c r="AEH143" s="442"/>
      <c r="AEI143" s="442"/>
      <c r="AEJ143" s="442"/>
      <c r="AEK143" s="442"/>
      <c r="AEL143" s="442"/>
      <c r="AEM143" s="442"/>
      <c r="AEN143" s="442"/>
      <c r="AEO143" s="442"/>
      <c r="AEP143" s="442"/>
      <c r="AEQ143" s="442"/>
      <c r="AER143" s="442"/>
      <c r="AES143" s="442"/>
      <c r="AET143" s="442"/>
      <c r="AEU143" s="442"/>
      <c r="AEV143" s="442"/>
      <c r="AEW143" s="442"/>
      <c r="AEX143" s="442"/>
      <c r="AEY143" s="442"/>
      <c r="AEZ143" s="442"/>
      <c r="AFA143" s="442"/>
      <c r="AFB143" s="442"/>
      <c r="AFC143" s="442"/>
      <c r="AFD143" s="442"/>
      <c r="AFE143" s="442"/>
      <c r="AFF143" s="442"/>
      <c r="AFG143" s="442"/>
      <c r="AFH143" s="442"/>
      <c r="AFI143" s="442"/>
      <c r="AFJ143" s="442"/>
      <c r="AFK143" s="442"/>
      <c r="AFL143" s="442"/>
      <c r="AFM143" s="442"/>
      <c r="AFN143" s="442"/>
      <c r="AFO143" s="442"/>
      <c r="AFP143" s="442"/>
      <c r="AFQ143" s="442"/>
      <c r="AFR143" s="442"/>
      <c r="AFS143" s="442"/>
      <c r="AFT143" s="442"/>
      <c r="AFU143" s="442"/>
      <c r="AFV143" s="442"/>
      <c r="AFW143" s="442"/>
      <c r="AFX143" s="442"/>
      <c r="AFY143" s="442"/>
      <c r="AFZ143" s="442"/>
      <c r="AGA143" s="442"/>
      <c r="AGB143" s="442"/>
      <c r="AGC143" s="442"/>
      <c r="AGD143" s="442"/>
      <c r="AGE143" s="442"/>
      <c r="AGF143" s="442"/>
      <c r="AGG143" s="442"/>
      <c r="AGH143" s="442"/>
      <c r="AGI143" s="442"/>
      <c r="AGJ143" s="442"/>
      <c r="AGK143" s="442"/>
      <c r="AGL143" s="442"/>
      <c r="AGM143" s="442"/>
      <c r="AGN143" s="442"/>
      <c r="AGO143" s="442"/>
      <c r="AGP143" s="442"/>
      <c r="AGQ143" s="442"/>
      <c r="AGR143" s="442"/>
      <c r="AGS143" s="442"/>
      <c r="AGT143" s="442"/>
      <c r="AGU143" s="442"/>
      <c r="AGV143" s="442"/>
      <c r="AGW143" s="442"/>
      <c r="AGX143" s="442"/>
      <c r="AGY143" s="442"/>
      <c r="AGZ143" s="442"/>
      <c r="AHA143" s="442"/>
      <c r="AHB143" s="442"/>
      <c r="AHC143" s="442"/>
      <c r="AHD143" s="442"/>
      <c r="AHE143" s="442"/>
      <c r="AHF143" s="442"/>
      <c r="AHG143" s="442"/>
      <c r="AHH143" s="442"/>
    </row>
    <row r="144" spans="2:892" s="593" customFormat="1">
      <c r="B144" s="597"/>
      <c r="C144" s="595"/>
      <c r="D144" s="78"/>
      <c r="E144" s="78"/>
      <c r="F144" s="78"/>
      <c r="G144" s="78"/>
      <c r="H144" s="78"/>
      <c r="I144" s="78"/>
      <c r="J144" s="78"/>
      <c r="K144" s="78"/>
      <c r="L144" s="78"/>
      <c r="M144" s="78"/>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s="66"/>
      <c r="CT144" s="66"/>
      <c r="CU144" s="66"/>
      <c r="CV144" s="66"/>
      <c r="CW144" s="66"/>
      <c r="CX144" s="66"/>
      <c r="CY144" s="66"/>
      <c r="CZ144" s="66"/>
      <c r="DA144" s="66"/>
      <c r="DB144" s="66"/>
      <c r="DC144" s="66"/>
      <c r="DD144" s="66"/>
      <c r="DE144" s="66"/>
      <c r="DF144" s="66"/>
      <c r="DG144" s="66"/>
      <c r="DH144" s="66"/>
      <c r="DI144" s="66"/>
      <c r="DJ144" s="66"/>
      <c r="DK144" s="66"/>
      <c r="DL144" s="66"/>
      <c r="DM144" s="66"/>
      <c r="DN144" s="66"/>
      <c r="DO144" s="66"/>
      <c r="DP144" s="66"/>
      <c r="DQ144" s="66"/>
      <c r="DR144" s="66"/>
      <c r="DS144" s="66"/>
      <c r="DT144" s="66"/>
      <c r="DU144" s="66"/>
      <c r="DV144" s="66"/>
      <c r="DW144" s="66"/>
      <c r="DX144" s="66"/>
      <c r="DY144" s="66"/>
      <c r="DZ144" s="66"/>
      <c r="EA144" s="66"/>
      <c r="EB144" s="66"/>
      <c r="EC144" s="66"/>
      <c r="ED144" s="66"/>
      <c r="EE144" s="66"/>
      <c r="EF144" s="66"/>
      <c r="EG144" s="66"/>
      <c r="EH144" s="66"/>
      <c r="EI144" s="66"/>
      <c r="EJ144" s="66"/>
      <c r="EK144" s="66"/>
      <c r="EL144" s="66"/>
      <c r="EM144" s="66"/>
      <c r="EN144" s="66"/>
      <c r="EO144" s="66"/>
      <c r="EP144" s="66"/>
      <c r="EQ144" s="66"/>
      <c r="ER144" s="66"/>
      <c r="ES144" s="66"/>
      <c r="ET144" s="66"/>
      <c r="EU144" s="66"/>
      <c r="EV144" s="66"/>
      <c r="EW144" s="66"/>
      <c r="EX144" s="66"/>
      <c r="EY144" s="66"/>
      <c r="EZ144" s="66"/>
      <c r="FA144" s="66"/>
      <c r="FB144" s="66"/>
      <c r="FC144" s="66"/>
      <c r="FD144" s="66"/>
      <c r="FE144" s="66"/>
      <c r="FF144" s="66"/>
      <c r="FG144" s="66"/>
      <c r="FH144" s="66"/>
      <c r="FI144" s="66"/>
      <c r="FJ144" s="66"/>
      <c r="FK144" s="66"/>
      <c r="FL144" s="66"/>
      <c r="FM144" s="66"/>
      <c r="FN144" s="66"/>
      <c r="FO144" s="66"/>
      <c r="FP144" s="66"/>
      <c r="FQ144" s="66"/>
      <c r="FR144" s="66"/>
      <c r="FS144" s="66"/>
      <c r="FT144" s="66"/>
      <c r="FU144" s="66"/>
      <c r="FV144" s="66"/>
      <c r="FW144" s="66"/>
      <c r="FX144" s="66"/>
      <c r="FY144" s="66"/>
      <c r="FZ144" s="66"/>
      <c r="GA144" s="66"/>
      <c r="GB144" s="66"/>
      <c r="GC144" s="66"/>
      <c r="GD144" s="66"/>
      <c r="GE144" s="66"/>
      <c r="GF144" s="66"/>
      <c r="GG144" s="66"/>
      <c r="GH144" s="66"/>
      <c r="GI144" s="66"/>
      <c r="GJ144" s="66"/>
      <c r="GK144" s="66"/>
      <c r="GL144" s="66"/>
      <c r="GM144" s="66"/>
      <c r="GN144" s="66"/>
      <c r="GO144" s="66"/>
      <c r="GP144" s="66"/>
      <c r="GQ144" s="66"/>
      <c r="GR144" s="66"/>
      <c r="GS144" s="66"/>
      <c r="GT144" s="66"/>
      <c r="GU144" s="66"/>
      <c r="GV144" s="66"/>
      <c r="GW144" s="66"/>
      <c r="GX144" s="66"/>
      <c r="GY144" s="66"/>
      <c r="GZ144" s="66"/>
      <c r="HA144" s="66"/>
      <c r="HB144" s="66"/>
      <c r="HC144" s="66"/>
      <c r="HD144" s="66"/>
      <c r="HE144" s="66"/>
      <c r="HF144" s="66"/>
      <c r="HG144" s="66"/>
      <c r="HH144" s="66"/>
      <c r="HI144" s="66"/>
      <c r="HJ144" s="66"/>
      <c r="HK144" s="66"/>
      <c r="HL144" s="66"/>
      <c r="HM144" s="66"/>
      <c r="HN144" s="66"/>
      <c r="HO144" s="66"/>
      <c r="HP144" s="66"/>
      <c r="HQ144" s="66"/>
      <c r="HR144" s="66"/>
      <c r="HS144" s="66"/>
      <c r="HT144" s="66"/>
      <c r="HU144" s="66"/>
      <c r="HV144" s="66"/>
      <c r="HW144" s="66"/>
      <c r="HX144" s="66"/>
      <c r="HY144" s="66"/>
      <c r="HZ144" s="66"/>
      <c r="IA144" s="66"/>
      <c r="IB144" s="66"/>
      <c r="IC144" s="66"/>
      <c r="ID144" s="66"/>
      <c r="IE144" s="66"/>
      <c r="IF144" s="66"/>
      <c r="IG144" s="66"/>
      <c r="IH144" s="66"/>
      <c r="II144" s="66"/>
      <c r="IJ144" s="66"/>
      <c r="IK144" s="66"/>
      <c r="IL144" s="66"/>
      <c r="IM144" s="66"/>
      <c r="IN144" s="66"/>
      <c r="IO144" s="66"/>
      <c r="IP144" s="66"/>
      <c r="IQ144" s="66"/>
      <c r="IR144" s="66"/>
      <c r="IS144" s="66"/>
      <c r="IT144" s="66"/>
      <c r="IU144" s="66"/>
      <c r="IV144" s="66"/>
      <c r="IW144" s="66"/>
      <c r="IX144" s="442"/>
      <c r="IY144" s="442"/>
      <c r="IZ144" s="442"/>
      <c r="JA144" s="442"/>
      <c r="JB144" s="442"/>
      <c r="JC144" s="442"/>
      <c r="JD144" s="442"/>
      <c r="JE144" s="442"/>
      <c r="JF144" s="442"/>
      <c r="JG144" s="442"/>
      <c r="JH144" s="442"/>
      <c r="JI144" s="442"/>
      <c r="JJ144" s="442"/>
      <c r="JK144" s="442"/>
      <c r="JL144" s="442"/>
      <c r="JM144" s="442"/>
      <c r="JN144" s="442"/>
      <c r="JO144" s="442"/>
      <c r="JP144" s="442"/>
      <c r="JQ144" s="442"/>
      <c r="JR144" s="442"/>
      <c r="JS144" s="442"/>
      <c r="JT144" s="442"/>
      <c r="JU144" s="442"/>
      <c r="JV144" s="442"/>
      <c r="JW144" s="442"/>
      <c r="JX144" s="442"/>
      <c r="JY144" s="442"/>
      <c r="JZ144" s="442"/>
      <c r="KA144" s="442"/>
      <c r="KB144" s="442"/>
      <c r="KC144" s="442"/>
      <c r="KD144" s="442"/>
      <c r="KE144" s="442"/>
      <c r="KF144" s="442"/>
      <c r="KG144" s="442"/>
      <c r="KH144" s="442"/>
      <c r="KI144" s="442"/>
      <c r="KJ144" s="442"/>
      <c r="KK144" s="442"/>
      <c r="KL144" s="442"/>
      <c r="KM144" s="442"/>
      <c r="KN144" s="442"/>
      <c r="KO144" s="442"/>
      <c r="KP144" s="442"/>
      <c r="KQ144" s="442"/>
      <c r="KR144" s="442"/>
      <c r="KS144" s="442"/>
      <c r="KT144" s="442"/>
      <c r="KU144" s="442"/>
      <c r="KV144" s="442"/>
      <c r="KW144" s="442"/>
      <c r="KX144" s="442"/>
      <c r="KY144" s="442"/>
      <c r="KZ144" s="442"/>
      <c r="LA144" s="442"/>
      <c r="LB144" s="442"/>
      <c r="LC144" s="442"/>
      <c r="LD144" s="442"/>
      <c r="LE144" s="442"/>
      <c r="LF144" s="442"/>
      <c r="LG144" s="442"/>
      <c r="LH144" s="442"/>
      <c r="LI144" s="442"/>
      <c r="LJ144" s="442"/>
      <c r="LK144" s="442"/>
      <c r="LL144" s="442"/>
      <c r="LM144" s="442"/>
      <c r="LN144" s="442"/>
      <c r="LO144" s="442"/>
      <c r="LP144" s="442"/>
      <c r="LQ144" s="442"/>
      <c r="LR144" s="442"/>
      <c r="LS144" s="442"/>
      <c r="LT144" s="442"/>
      <c r="LU144" s="442"/>
      <c r="LV144" s="442"/>
      <c r="LW144" s="442"/>
      <c r="LX144" s="442"/>
      <c r="LY144" s="442"/>
      <c r="LZ144" s="442"/>
      <c r="MA144" s="442"/>
      <c r="MB144" s="442"/>
      <c r="MC144" s="442"/>
      <c r="MD144" s="442"/>
      <c r="ME144" s="442"/>
      <c r="MF144" s="442"/>
      <c r="MG144" s="442"/>
      <c r="MH144" s="442"/>
      <c r="MI144" s="442"/>
      <c r="MJ144" s="442"/>
      <c r="MK144" s="442"/>
      <c r="ML144" s="442"/>
      <c r="MM144" s="442"/>
      <c r="MN144" s="442"/>
      <c r="MO144" s="442"/>
      <c r="MP144" s="442"/>
      <c r="MQ144" s="442"/>
      <c r="MR144" s="442"/>
      <c r="MS144" s="442"/>
      <c r="MT144" s="442"/>
      <c r="MU144" s="442"/>
      <c r="MV144" s="442"/>
      <c r="MW144" s="442"/>
      <c r="MX144" s="442"/>
      <c r="MY144" s="442"/>
      <c r="MZ144" s="442"/>
      <c r="NA144" s="442"/>
      <c r="NB144" s="442"/>
      <c r="NC144" s="442"/>
      <c r="ND144" s="442"/>
      <c r="NE144" s="442"/>
      <c r="NF144" s="442"/>
      <c r="NG144" s="442"/>
      <c r="NH144" s="442"/>
      <c r="NI144" s="442"/>
      <c r="NJ144" s="442"/>
      <c r="NK144" s="442"/>
      <c r="NL144" s="442"/>
      <c r="NM144" s="442"/>
      <c r="NN144" s="442"/>
      <c r="NO144" s="442"/>
      <c r="NP144" s="442"/>
      <c r="NQ144" s="442"/>
      <c r="NR144" s="442"/>
      <c r="NS144" s="442"/>
      <c r="NT144" s="442"/>
      <c r="NU144" s="442"/>
      <c r="NV144" s="442"/>
      <c r="NW144" s="442"/>
      <c r="NX144" s="442"/>
      <c r="NY144" s="442"/>
      <c r="NZ144" s="442"/>
      <c r="OA144" s="442"/>
      <c r="OB144" s="442"/>
      <c r="OC144" s="442"/>
      <c r="OD144" s="442"/>
      <c r="OE144" s="442"/>
      <c r="OF144" s="442"/>
      <c r="OG144" s="442"/>
      <c r="OH144" s="442"/>
      <c r="OI144" s="442"/>
      <c r="OJ144" s="442"/>
      <c r="OK144" s="442"/>
      <c r="OL144" s="442"/>
      <c r="OM144" s="442"/>
      <c r="ON144" s="442"/>
      <c r="OO144" s="442"/>
      <c r="OP144" s="442"/>
      <c r="OQ144" s="442"/>
      <c r="OR144" s="442"/>
      <c r="OS144" s="442"/>
      <c r="OT144" s="442"/>
      <c r="OU144" s="442"/>
      <c r="OV144" s="442"/>
      <c r="OW144" s="442"/>
      <c r="OX144" s="442"/>
      <c r="OY144" s="442"/>
      <c r="OZ144" s="442"/>
      <c r="PA144" s="442"/>
      <c r="PB144" s="442"/>
      <c r="PC144" s="442"/>
      <c r="PD144" s="442"/>
      <c r="PE144" s="442"/>
      <c r="PF144" s="442"/>
      <c r="PG144" s="442"/>
      <c r="PH144" s="442"/>
      <c r="PI144" s="442"/>
      <c r="PJ144" s="442"/>
      <c r="PK144" s="442"/>
      <c r="PL144" s="442"/>
      <c r="PM144" s="442"/>
      <c r="PN144" s="442"/>
      <c r="PO144" s="442"/>
      <c r="PP144" s="442"/>
      <c r="PQ144" s="442"/>
      <c r="PR144" s="442"/>
      <c r="PS144" s="442"/>
      <c r="PT144" s="442"/>
      <c r="PU144" s="442"/>
      <c r="PV144" s="442"/>
      <c r="PW144" s="442"/>
      <c r="PX144" s="442"/>
      <c r="PY144" s="442"/>
      <c r="PZ144" s="442"/>
      <c r="QA144" s="442"/>
      <c r="QB144" s="442"/>
      <c r="QC144" s="442"/>
      <c r="QD144" s="442"/>
      <c r="QE144" s="442"/>
      <c r="QF144" s="442"/>
      <c r="QG144" s="442"/>
      <c r="QH144" s="442"/>
      <c r="QI144" s="442"/>
      <c r="QJ144" s="442"/>
      <c r="QK144" s="442"/>
      <c r="QL144" s="442"/>
      <c r="QM144" s="442"/>
      <c r="QN144" s="442"/>
      <c r="QO144" s="442"/>
      <c r="QP144" s="442"/>
      <c r="QQ144" s="442"/>
      <c r="QR144" s="442"/>
      <c r="QS144" s="442"/>
      <c r="QT144" s="442"/>
      <c r="QU144" s="442"/>
      <c r="QV144" s="442"/>
      <c r="QW144" s="442"/>
      <c r="QX144" s="442"/>
      <c r="QY144" s="442"/>
      <c r="QZ144" s="442"/>
      <c r="RA144" s="442"/>
      <c r="RB144" s="442"/>
      <c r="RC144" s="442"/>
      <c r="RD144" s="442"/>
      <c r="RE144" s="442"/>
      <c r="RF144" s="442"/>
      <c r="RG144" s="442"/>
      <c r="RH144" s="442"/>
      <c r="RI144" s="442"/>
      <c r="RJ144" s="442"/>
      <c r="RK144" s="442"/>
      <c r="RL144" s="442"/>
      <c r="RM144" s="442"/>
      <c r="RN144" s="442"/>
      <c r="RO144" s="442"/>
      <c r="RP144" s="442"/>
      <c r="RQ144" s="442"/>
      <c r="RR144" s="442"/>
      <c r="RS144" s="442"/>
      <c r="RT144" s="442"/>
      <c r="RU144" s="442"/>
      <c r="RV144" s="442"/>
      <c r="RW144" s="442"/>
      <c r="RX144" s="442"/>
      <c r="RY144" s="442"/>
      <c r="RZ144" s="442"/>
      <c r="SA144" s="442"/>
      <c r="SB144" s="442"/>
      <c r="SC144" s="442"/>
      <c r="SD144" s="442"/>
      <c r="SE144" s="442"/>
      <c r="SF144" s="442"/>
      <c r="SG144" s="442"/>
      <c r="SH144" s="442"/>
      <c r="SI144" s="442"/>
      <c r="SJ144" s="442"/>
      <c r="SK144" s="442"/>
      <c r="SL144" s="442"/>
      <c r="SM144" s="442"/>
      <c r="SN144" s="442"/>
      <c r="SO144" s="442"/>
      <c r="SP144" s="442"/>
      <c r="SQ144" s="442"/>
      <c r="SR144" s="442"/>
      <c r="SS144" s="442"/>
      <c r="ST144" s="442"/>
      <c r="SU144" s="442"/>
      <c r="SV144" s="442"/>
      <c r="SW144" s="442"/>
      <c r="SX144" s="442"/>
      <c r="SY144" s="442"/>
      <c r="SZ144" s="442"/>
      <c r="TA144" s="442"/>
      <c r="TB144" s="442"/>
      <c r="TC144" s="442"/>
      <c r="TD144" s="442"/>
      <c r="TE144" s="442"/>
      <c r="TF144" s="442"/>
      <c r="TG144" s="442"/>
      <c r="TH144" s="442"/>
      <c r="TI144" s="442"/>
      <c r="TJ144" s="442"/>
      <c r="TK144" s="442"/>
      <c r="TL144" s="442"/>
      <c r="TM144" s="442"/>
      <c r="TN144" s="442"/>
      <c r="TO144" s="442"/>
      <c r="TP144" s="442"/>
      <c r="TQ144" s="442"/>
      <c r="TR144" s="442"/>
      <c r="TS144" s="442"/>
      <c r="TT144" s="442"/>
      <c r="TU144" s="442"/>
      <c r="TV144" s="442"/>
      <c r="TW144" s="442"/>
      <c r="TX144" s="442"/>
      <c r="TY144" s="442"/>
      <c r="TZ144" s="442"/>
      <c r="UA144" s="442"/>
      <c r="UB144" s="442"/>
      <c r="UC144" s="442"/>
      <c r="UD144" s="442"/>
      <c r="UE144" s="442"/>
      <c r="UF144" s="442"/>
      <c r="UG144" s="442"/>
      <c r="UH144" s="442"/>
      <c r="UI144" s="442"/>
      <c r="UJ144" s="442"/>
      <c r="UK144" s="442"/>
      <c r="UL144" s="442"/>
      <c r="UM144" s="442"/>
      <c r="UN144" s="442"/>
      <c r="UO144" s="442"/>
      <c r="UP144" s="442"/>
      <c r="UQ144" s="442"/>
      <c r="UR144" s="442"/>
      <c r="US144" s="442"/>
      <c r="UT144" s="442"/>
      <c r="UU144" s="442"/>
      <c r="UV144" s="442"/>
      <c r="UW144" s="442"/>
      <c r="UX144" s="442"/>
      <c r="UY144" s="442"/>
      <c r="UZ144" s="442"/>
      <c r="VA144" s="442"/>
      <c r="VB144" s="442"/>
      <c r="VC144" s="442"/>
      <c r="VD144" s="442"/>
      <c r="VE144" s="442"/>
      <c r="VF144" s="442"/>
      <c r="VG144" s="442"/>
      <c r="VH144" s="442"/>
      <c r="VI144" s="442"/>
      <c r="VJ144" s="442"/>
      <c r="VK144" s="442"/>
      <c r="VL144" s="442"/>
      <c r="VM144" s="442"/>
      <c r="VN144" s="442"/>
      <c r="VO144" s="442"/>
      <c r="VP144" s="442"/>
      <c r="VQ144" s="442"/>
      <c r="VR144" s="442"/>
      <c r="VS144" s="442"/>
      <c r="VT144" s="442"/>
      <c r="VU144" s="442"/>
      <c r="VV144" s="442"/>
      <c r="VW144" s="442"/>
      <c r="VX144" s="442"/>
      <c r="VY144" s="442"/>
      <c r="VZ144" s="442"/>
      <c r="WA144" s="442"/>
      <c r="WB144" s="442"/>
      <c r="WC144" s="442"/>
      <c r="WD144" s="442"/>
      <c r="WE144" s="442"/>
      <c r="WF144" s="442"/>
      <c r="WG144" s="442"/>
      <c r="WH144" s="442"/>
      <c r="WI144" s="442"/>
      <c r="WJ144" s="442"/>
      <c r="WK144" s="442"/>
      <c r="WL144" s="442"/>
      <c r="WM144" s="442"/>
      <c r="WN144" s="442"/>
      <c r="WO144" s="442"/>
      <c r="WP144" s="442"/>
      <c r="WQ144" s="442"/>
      <c r="WR144" s="442"/>
      <c r="WS144" s="442"/>
      <c r="WT144" s="442"/>
      <c r="WU144" s="442"/>
      <c r="WV144" s="442"/>
      <c r="WW144" s="442"/>
      <c r="WX144" s="442"/>
      <c r="WY144" s="442"/>
      <c r="WZ144" s="442"/>
      <c r="XA144" s="442"/>
      <c r="XB144" s="442"/>
      <c r="XC144" s="442"/>
      <c r="XD144" s="442"/>
      <c r="XE144" s="442"/>
      <c r="XF144" s="442"/>
      <c r="XG144" s="442"/>
      <c r="XH144" s="442"/>
      <c r="XI144" s="442"/>
      <c r="XJ144" s="442"/>
      <c r="XK144" s="442"/>
      <c r="XL144" s="442"/>
      <c r="XM144" s="442"/>
      <c r="XN144" s="442"/>
      <c r="XO144" s="442"/>
      <c r="XP144" s="442"/>
      <c r="XQ144" s="442"/>
      <c r="XR144" s="442"/>
      <c r="XS144" s="442"/>
      <c r="XT144" s="442"/>
      <c r="XU144" s="442"/>
      <c r="XV144" s="442"/>
      <c r="XW144" s="442"/>
      <c r="XX144" s="442"/>
      <c r="XY144" s="442"/>
      <c r="XZ144" s="442"/>
      <c r="YA144" s="442"/>
      <c r="YB144" s="442"/>
      <c r="YC144" s="442"/>
      <c r="YD144" s="442"/>
      <c r="YE144" s="442"/>
      <c r="YF144" s="442"/>
      <c r="YG144" s="442"/>
      <c r="YH144" s="442"/>
      <c r="YI144" s="442"/>
      <c r="YJ144" s="442"/>
      <c r="YK144" s="442"/>
      <c r="YL144" s="442"/>
      <c r="YM144" s="442"/>
      <c r="YN144" s="442"/>
      <c r="YO144" s="442"/>
      <c r="YP144" s="442"/>
      <c r="YQ144" s="442"/>
      <c r="YR144" s="442"/>
      <c r="YS144" s="442"/>
      <c r="YT144" s="442"/>
      <c r="YU144" s="442"/>
      <c r="YV144" s="442"/>
      <c r="YW144" s="442"/>
      <c r="YX144" s="442"/>
      <c r="YY144" s="442"/>
      <c r="YZ144" s="442"/>
      <c r="ZA144" s="442"/>
      <c r="ZB144" s="442"/>
      <c r="ZC144" s="442"/>
      <c r="ZD144" s="442"/>
      <c r="ZE144" s="442"/>
      <c r="ZF144" s="442"/>
      <c r="ZG144" s="442"/>
      <c r="ZH144" s="442"/>
      <c r="ZI144" s="442"/>
      <c r="ZJ144" s="442"/>
      <c r="ZK144" s="442"/>
      <c r="ZL144" s="442"/>
      <c r="ZM144" s="442"/>
      <c r="ZN144" s="442"/>
      <c r="ZO144" s="442"/>
      <c r="ZP144" s="442"/>
      <c r="ZQ144" s="442"/>
      <c r="ZR144" s="442"/>
      <c r="ZS144" s="442"/>
      <c r="ZT144" s="442"/>
      <c r="ZU144" s="442"/>
      <c r="ZV144" s="442"/>
      <c r="ZW144" s="442"/>
      <c r="ZX144" s="442"/>
      <c r="ZY144" s="442"/>
      <c r="ZZ144" s="442"/>
      <c r="AAA144" s="442"/>
      <c r="AAB144" s="442"/>
      <c r="AAC144" s="442"/>
      <c r="AAD144" s="442"/>
      <c r="AAE144" s="442"/>
      <c r="AAF144" s="442"/>
      <c r="AAG144" s="442"/>
      <c r="AAH144" s="442"/>
      <c r="AAI144" s="442"/>
      <c r="AAJ144" s="442"/>
      <c r="AAK144" s="442"/>
      <c r="AAL144" s="442"/>
      <c r="AAM144" s="442"/>
      <c r="AAN144" s="442"/>
      <c r="AAO144" s="442"/>
      <c r="AAP144" s="442"/>
      <c r="AAQ144" s="442"/>
      <c r="AAR144" s="442"/>
      <c r="AAS144" s="442"/>
      <c r="AAT144" s="442"/>
      <c r="AAU144" s="442"/>
      <c r="AAV144" s="442"/>
      <c r="AAW144" s="442"/>
      <c r="AAX144" s="442"/>
      <c r="AAY144" s="442"/>
      <c r="AAZ144" s="442"/>
      <c r="ABA144" s="442"/>
      <c r="ABB144" s="442"/>
      <c r="ABC144" s="442"/>
      <c r="ABD144" s="442"/>
      <c r="ABE144" s="442"/>
      <c r="ABF144" s="442"/>
      <c r="ABG144" s="442"/>
      <c r="ABH144" s="442"/>
      <c r="ABI144" s="442"/>
      <c r="ABJ144" s="442"/>
      <c r="ABK144" s="442"/>
      <c r="ABL144" s="442"/>
      <c r="ABM144" s="442"/>
      <c r="ABN144" s="442"/>
      <c r="ABO144" s="442"/>
      <c r="ABP144" s="442"/>
      <c r="ABQ144" s="442"/>
      <c r="ABR144" s="442"/>
      <c r="ABS144" s="442"/>
      <c r="ABT144" s="442"/>
      <c r="ABU144" s="442"/>
      <c r="ABV144" s="442"/>
      <c r="ABW144" s="442"/>
      <c r="ABX144" s="442"/>
      <c r="ABY144" s="442"/>
      <c r="ABZ144" s="442"/>
      <c r="ACA144" s="442"/>
      <c r="ACB144" s="442"/>
      <c r="ACC144" s="442"/>
      <c r="ACD144" s="442"/>
      <c r="ACE144" s="442"/>
      <c r="ACF144" s="442"/>
      <c r="ACG144" s="442"/>
      <c r="ACH144" s="442"/>
      <c r="ACI144" s="442"/>
      <c r="ACJ144" s="442"/>
      <c r="ACK144" s="442"/>
      <c r="ACL144" s="442"/>
      <c r="ACM144" s="442"/>
      <c r="ACN144" s="442"/>
      <c r="ACO144" s="442"/>
      <c r="ACP144" s="442"/>
      <c r="ACQ144" s="442"/>
      <c r="ACR144" s="442"/>
      <c r="ACS144" s="442"/>
      <c r="ACT144" s="442"/>
      <c r="ACU144" s="442"/>
      <c r="ACV144" s="442"/>
      <c r="ACW144" s="442"/>
      <c r="ACX144" s="442"/>
      <c r="ACY144" s="442"/>
      <c r="ACZ144" s="442"/>
      <c r="ADA144" s="442"/>
      <c r="ADB144" s="442"/>
      <c r="ADC144" s="442"/>
      <c r="ADD144" s="442"/>
      <c r="ADE144" s="442"/>
      <c r="ADF144" s="442"/>
      <c r="ADG144" s="442"/>
      <c r="ADH144" s="442"/>
      <c r="ADI144" s="442"/>
      <c r="ADJ144" s="442"/>
      <c r="ADK144" s="442"/>
      <c r="ADL144" s="442"/>
      <c r="ADM144" s="442"/>
      <c r="ADN144" s="442"/>
      <c r="ADO144" s="442"/>
      <c r="ADP144" s="442"/>
      <c r="ADQ144" s="442"/>
      <c r="ADR144" s="442"/>
      <c r="ADS144" s="442"/>
      <c r="ADT144" s="442"/>
      <c r="ADU144" s="442"/>
      <c r="ADV144" s="442"/>
      <c r="ADW144" s="442"/>
      <c r="ADX144" s="442"/>
      <c r="ADY144" s="442"/>
      <c r="ADZ144" s="442"/>
      <c r="AEA144" s="442"/>
      <c r="AEB144" s="442"/>
      <c r="AEC144" s="442"/>
      <c r="AED144" s="442"/>
      <c r="AEE144" s="442"/>
      <c r="AEF144" s="442"/>
      <c r="AEG144" s="442"/>
      <c r="AEH144" s="442"/>
      <c r="AEI144" s="442"/>
      <c r="AEJ144" s="442"/>
      <c r="AEK144" s="442"/>
      <c r="AEL144" s="442"/>
      <c r="AEM144" s="442"/>
      <c r="AEN144" s="442"/>
      <c r="AEO144" s="442"/>
      <c r="AEP144" s="442"/>
      <c r="AEQ144" s="442"/>
      <c r="AER144" s="442"/>
      <c r="AES144" s="442"/>
      <c r="AET144" s="442"/>
      <c r="AEU144" s="442"/>
      <c r="AEV144" s="442"/>
      <c r="AEW144" s="442"/>
      <c r="AEX144" s="442"/>
      <c r="AEY144" s="442"/>
      <c r="AEZ144" s="442"/>
      <c r="AFA144" s="442"/>
      <c r="AFB144" s="442"/>
      <c r="AFC144" s="442"/>
      <c r="AFD144" s="442"/>
      <c r="AFE144" s="442"/>
      <c r="AFF144" s="442"/>
      <c r="AFG144" s="442"/>
      <c r="AFH144" s="442"/>
      <c r="AFI144" s="442"/>
      <c r="AFJ144" s="442"/>
      <c r="AFK144" s="442"/>
      <c r="AFL144" s="442"/>
      <c r="AFM144" s="442"/>
      <c r="AFN144" s="442"/>
      <c r="AFO144" s="442"/>
      <c r="AFP144" s="442"/>
      <c r="AFQ144" s="442"/>
      <c r="AFR144" s="442"/>
      <c r="AFS144" s="442"/>
      <c r="AFT144" s="442"/>
      <c r="AFU144" s="442"/>
      <c r="AFV144" s="442"/>
      <c r="AFW144" s="442"/>
      <c r="AFX144" s="442"/>
      <c r="AFY144" s="442"/>
      <c r="AFZ144" s="442"/>
      <c r="AGA144" s="442"/>
      <c r="AGB144" s="442"/>
      <c r="AGC144" s="442"/>
      <c r="AGD144" s="442"/>
      <c r="AGE144" s="442"/>
      <c r="AGF144" s="442"/>
      <c r="AGG144" s="442"/>
      <c r="AGH144" s="442"/>
      <c r="AGI144" s="442"/>
      <c r="AGJ144" s="442"/>
      <c r="AGK144" s="442"/>
      <c r="AGL144" s="442"/>
      <c r="AGM144" s="442"/>
      <c r="AGN144" s="442"/>
      <c r="AGO144" s="442"/>
      <c r="AGP144" s="442"/>
      <c r="AGQ144" s="442"/>
      <c r="AGR144" s="442"/>
      <c r="AGS144" s="442"/>
      <c r="AGT144" s="442"/>
      <c r="AGU144" s="442"/>
      <c r="AGV144" s="442"/>
      <c r="AGW144" s="442"/>
      <c r="AGX144" s="442"/>
      <c r="AGY144" s="442"/>
      <c r="AGZ144" s="442"/>
      <c r="AHA144" s="442"/>
      <c r="AHB144" s="442"/>
      <c r="AHC144" s="442"/>
      <c r="AHD144" s="442"/>
      <c r="AHE144" s="442"/>
      <c r="AHF144" s="442"/>
      <c r="AHG144" s="442"/>
      <c r="AHH144" s="442"/>
    </row>
    <row r="145" spans="2:892" s="593" customFormat="1">
      <c r="B145" s="597"/>
      <c r="C145" s="595"/>
      <c r="D145" s="78"/>
      <c r="E145" s="78"/>
      <c r="F145" s="78"/>
      <c r="G145" s="78"/>
      <c r="H145" s="78"/>
      <c r="I145" s="78"/>
      <c r="J145" s="78"/>
      <c r="K145" s="78"/>
      <c r="L145" s="78"/>
      <c r="M145" s="78"/>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442"/>
      <c r="IY145" s="442"/>
      <c r="IZ145" s="442"/>
      <c r="JA145" s="442"/>
      <c r="JB145" s="442"/>
      <c r="JC145" s="442"/>
      <c r="JD145" s="442"/>
      <c r="JE145" s="442"/>
      <c r="JF145" s="442"/>
      <c r="JG145" s="442"/>
      <c r="JH145" s="442"/>
      <c r="JI145" s="442"/>
      <c r="JJ145" s="442"/>
      <c r="JK145" s="442"/>
      <c r="JL145" s="442"/>
      <c r="JM145" s="442"/>
      <c r="JN145" s="442"/>
      <c r="JO145" s="442"/>
      <c r="JP145" s="442"/>
      <c r="JQ145" s="442"/>
      <c r="JR145" s="442"/>
      <c r="JS145" s="442"/>
      <c r="JT145" s="442"/>
      <c r="JU145" s="442"/>
      <c r="JV145" s="442"/>
      <c r="JW145" s="442"/>
      <c r="JX145" s="442"/>
      <c r="JY145" s="442"/>
      <c r="JZ145" s="442"/>
      <c r="KA145" s="442"/>
      <c r="KB145" s="442"/>
      <c r="KC145" s="442"/>
      <c r="KD145" s="442"/>
      <c r="KE145" s="442"/>
      <c r="KF145" s="442"/>
      <c r="KG145" s="442"/>
      <c r="KH145" s="442"/>
      <c r="KI145" s="442"/>
      <c r="KJ145" s="442"/>
      <c r="KK145" s="442"/>
      <c r="KL145" s="442"/>
      <c r="KM145" s="442"/>
      <c r="KN145" s="442"/>
      <c r="KO145" s="442"/>
      <c r="KP145" s="442"/>
      <c r="KQ145" s="442"/>
      <c r="KR145" s="442"/>
      <c r="KS145" s="442"/>
      <c r="KT145" s="442"/>
      <c r="KU145" s="442"/>
      <c r="KV145" s="442"/>
      <c r="KW145" s="442"/>
      <c r="KX145" s="442"/>
      <c r="KY145" s="442"/>
      <c r="KZ145" s="442"/>
      <c r="LA145" s="442"/>
      <c r="LB145" s="442"/>
      <c r="LC145" s="442"/>
      <c r="LD145" s="442"/>
      <c r="LE145" s="442"/>
      <c r="LF145" s="442"/>
      <c r="LG145" s="442"/>
      <c r="LH145" s="442"/>
      <c r="LI145" s="442"/>
      <c r="LJ145" s="442"/>
      <c r="LK145" s="442"/>
      <c r="LL145" s="442"/>
      <c r="LM145" s="442"/>
      <c r="LN145" s="442"/>
      <c r="LO145" s="442"/>
      <c r="LP145" s="442"/>
      <c r="LQ145" s="442"/>
      <c r="LR145" s="442"/>
      <c r="LS145" s="442"/>
      <c r="LT145" s="442"/>
      <c r="LU145" s="442"/>
      <c r="LV145" s="442"/>
      <c r="LW145" s="442"/>
      <c r="LX145" s="442"/>
      <c r="LY145" s="442"/>
      <c r="LZ145" s="442"/>
      <c r="MA145" s="442"/>
      <c r="MB145" s="442"/>
      <c r="MC145" s="442"/>
      <c r="MD145" s="442"/>
      <c r="ME145" s="442"/>
      <c r="MF145" s="442"/>
      <c r="MG145" s="442"/>
      <c r="MH145" s="442"/>
      <c r="MI145" s="442"/>
      <c r="MJ145" s="442"/>
      <c r="MK145" s="442"/>
      <c r="ML145" s="442"/>
      <c r="MM145" s="442"/>
      <c r="MN145" s="442"/>
      <c r="MO145" s="442"/>
      <c r="MP145" s="442"/>
      <c r="MQ145" s="442"/>
      <c r="MR145" s="442"/>
      <c r="MS145" s="442"/>
      <c r="MT145" s="442"/>
      <c r="MU145" s="442"/>
      <c r="MV145" s="442"/>
      <c r="MW145" s="442"/>
      <c r="MX145" s="442"/>
      <c r="MY145" s="442"/>
      <c r="MZ145" s="442"/>
      <c r="NA145" s="442"/>
      <c r="NB145" s="442"/>
      <c r="NC145" s="442"/>
      <c r="ND145" s="442"/>
      <c r="NE145" s="442"/>
      <c r="NF145" s="442"/>
      <c r="NG145" s="442"/>
      <c r="NH145" s="442"/>
      <c r="NI145" s="442"/>
      <c r="NJ145" s="442"/>
      <c r="NK145" s="442"/>
      <c r="NL145" s="442"/>
      <c r="NM145" s="442"/>
      <c r="NN145" s="442"/>
      <c r="NO145" s="442"/>
      <c r="NP145" s="442"/>
      <c r="NQ145" s="442"/>
      <c r="NR145" s="442"/>
      <c r="NS145" s="442"/>
      <c r="NT145" s="442"/>
      <c r="NU145" s="442"/>
      <c r="NV145" s="442"/>
      <c r="NW145" s="442"/>
      <c r="NX145" s="442"/>
      <c r="NY145" s="442"/>
      <c r="NZ145" s="442"/>
      <c r="OA145" s="442"/>
      <c r="OB145" s="442"/>
      <c r="OC145" s="442"/>
      <c r="OD145" s="442"/>
      <c r="OE145" s="442"/>
      <c r="OF145" s="442"/>
      <c r="OG145" s="442"/>
      <c r="OH145" s="442"/>
      <c r="OI145" s="442"/>
      <c r="OJ145" s="442"/>
      <c r="OK145" s="442"/>
      <c r="OL145" s="442"/>
      <c r="OM145" s="442"/>
      <c r="ON145" s="442"/>
      <c r="OO145" s="442"/>
      <c r="OP145" s="442"/>
      <c r="OQ145" s="442"/>
      <c r="OR145" s="442"/>
      <c r="OS145" s="442"/>
      <c r="OT145" s="442"/>
      <c r="OU145" s="442"/>
      <c r="OV145" s="442"/>
      <c r="OW145" s="442"/>
      <c r="OX145" s="442"/>
      <c r="OY145" s="442"/>
      <c r="OZ145" s="442"/>
      <c r="PA145" s="442"/>
      <c r="PB145" s="442"/>
      <c r="PC145" s="442"/>
      <c r="PD145" s="442"/>
      <c r="PE145" s="442"/>
      <c r="PF145" s="442"/>
      <c r="PG145" s="442"/>
      <c r="PH145" s="442"/>
      <c r="PI145" s="442"/>
      <c r="PJ145" s="442"/>
      <c r="PK145" s="442"/>
      <c r="PL145" s="442"/>
      <c r="PM145" s="442"/>
      <c r="PN145" s="442"/>
      <c r="PO145" s="442"/>
      <c r="PP145" s="442"/>
      <c r="PQ145" s="442"/>
      <c r="PR145" s="442"/>
      <c r="PS145" s="442"/>
      <c r="PT145" s="442"/>
      <c r="PU145" s="442"/>
      <c r="PV145" s="442"/>
      <c r="PW145" s="442"/>
      <c r="PX145" s="442"/>
      <c r="PY145" s="442"/>
      <c r="PZ145" s="442"/>
      <c r="QA145" s="442"/>
      <c r="QB145" s="442"/>
      <c r="QC145" s="442"/>
      <c r="QD145" s="442"/>
      <c r="QE145" s="442"/>
      <c r="QF145" s="442"/>
      <c r="QG145" s="442"/>
      <c r="QH145" s="442"/>
      <c r="QI145" s="442"/>
      <c r="QJ145" s="442"/>
      <c r="QK145" s="442"/>
      <c r="QL145" s="442"/>
      <c r="QM145" s="442"/>
      <c r="QN145" s="442"/>
      <c r="QO145" s="442"/>
      <c r="QP145" s="442"/>
      <c r="QQ145" s="442"/>
      <c r="QR145" s="442"/>
      <c r="QS145" s="442"/>
      <c r="QT145" s="442"/>
      <c r="QU145" s="442"/>
      <c r="QV145" s="442"/>
      <c r="QW145" s="442"/>
      <c r="QX145" s="442"/>
      <c r="QY145" s="442"/>
      <c r="QZ145" s="442"/>
      <c r="RA145" s="442"/>
      <c r="RB145" s="442"/>
      <c r="RC145" s="442"/>
      <c r="RD145" s="442"/>
      <c r="RE145" s="442"/>
      <c r="RF145" s="442"/>
      <c r="RG145" s="442"/>
      <c r="RH145" s="442"/>
      <c r="RI145" s="442"/>
      <c r="RJ145" s="442"/>
      <c r="RK145" s="442"/>
      <c r="RL145" s="442"/>
      <c r="RM145" s="442"/>
      <c r="RN145" s="442"/>
      <c r="RO145" s="442"/>
      <c r="RP145" s="442"/>
      <c r="RQ145" s="442"/>
      <c r="RR145" s="442"/>
      <c r="RS145" s="442"/>
      <c r="RT145" s="442"/>
      <c r="RU145" s="442"/>
      <c r="RV145" s="442"/>
      <c r="RW145" s="442"/>
      <c r="RX145" s="442"/>
      <c r="RY145" s="442"/>
      <c r="RZ145" s="442"/>
      <c r="SA145" s="442"/>
      <c r="SB145" s="442"/>
      <c r="SC145" s="442"/>
      <c r="SD145" s="442"/>
      <c r="SE145" s="442"/>
      <c r="SF145" s="442"/>
      <c r="SG145" s="442"/>
      <c r="SH145" s="442"/>
      <c r="SI145" s="442"/>
      <c r="SJ145" s="442"/>
      <c r="SK145" s="442"/>
      <c r="SL145" s="442"/>
      <c r="SM145" s="442"/>
      <c r="SN145" s="442"/>
      <c r="SO145" s="442"/>
      <c r="SP145" s="442"/>
      <c r="SQ145" s="442"/>
      <c r="SR145" s="442"/>
      <c r="SS145" s="442"/>
      <c r="ST145" s="442"/>
      <c r="SU145" s="442"/>
      <c r="SV145" s="442"/>
      <c r="SW145" s="442"/>
      <c r="SX145" s="442"/>
      <c r="SY145" s="442"/>
      <c r="SZ145" s="442"/>
      <c r="TA145" s="442"/>
      <c r="TB145" s="442"/>
      <c r="TC145" s="442"/>
      <c r="TD145" s="442"/>
      <c r="TE145" s="442"/>
      <c r="TF145" s="442"/>
      <c r="TG145" s="442"/>
      <c r="TH145" s="442"/>
      <c r="TI145" s="442"/>
      <c r="TJ145" s="442"/>
      <c r="TK145" s="442"/>
      <c r="TL145" s="442"/>
      <c r="TM145" s="442"/>
      <c r="TN145" s="442"/>
      <c r="TO145" s="442"/>
      <c r="TP145" s="442"/>
      <c r="TQ145" s="442"/>
      <c r="TR145" s="442"/>
      <c r="TS145" s="442"/>
      <c r="TT145" s="442"/>
      <c r="TU145" s="442"/>
      <c r="TV145" s="442"/>
      <c r="TW145" s="442"/>
      <c r="TX145" s="442"/>
      <c r="TY145" s="442"/>
      <c r="TZ145" s="442"/>
      <c r="UA145" s="442"/>
      <c r="UB145" s="442"/>
      <c r="UC145" s="442"/>
      <c r="UD145" s="442"/>
      <c r="UE145" s="442"/>
      <c r="UF145" s="442"/>
      <c r="UG145" s="442"/>
      <c r="UH145" s="442"/>
      <c r="UI145" s="442"/>
      <c r="UJ145" s="442"/>
      <c r="UK145" s="442"/>
      <c r="UL145" s="442"/>
      <c r="UM145" s="442"/>
      <c r="UN145" s="442"/>
      <c r="UO145" s="442"/>
      <c r="UP145" s="442"/>
      <c r="UQ145" s="442"/>
      <c r="UR145" s="442"/>
      <c r="US145" s="442"/>
      <c r="UT145" s="442"/>
      <c r="UU145" s="442"/>
      <c r="UV145" s="442"/>
      <c r="UW145" s="442"/>
      <c r="UX145" s="442"/>
      <c r="UY145" s="442"/>
      <c r="UZ145" s="442"/>
      <c r="VA145" s="442"/>
      <c r="VB145" s="442"/>
      <c r="VC145" s="442"/>
      <c r="VD145" s="442"/>
      <c r="VE145" s="442"/>
      <c r="VF145" s="442"/>
      <c r="VG145" s="442"/>
      <c r="VH145" s="442"/>
      <c r="VI145" s="442"/>
      <c r="VJ145" s="442"/>
      <c r="VK145" s="442"/>
      <c r="VL145" s="442"/>
      <c r="VM145" s="442"/>
      <c r="VN145" s="442"/>
      <c r="VO145" s="442"/>
      <c r="VP145" s="442"/>
      <c r="VQ145" s="442"/>
      <c r="VR145" s="442"/>
      <c r="VS145" s="442"/>
      <c r="VT145" s="442"/>
      <c r="VU145" s="442"/>
      <c r="VV145" s="442"/>
      <c r="VW145" s="442"/>
      <c r="VX145" s="442"/>
      <c r="VY145" s="442"/>
      <c r="VZ145" s="442"/>
      <c r="WA145" s="442"/>
      <c r="WB145" s="442"/>
      <c r="WC145" s="442"/>
      <c r="WD145" s="442"/>
      <c r="WE145" s="442"/>
      <c r="WF145" s="442"/>
      <c r="WG145" s="442"/>
      <c r="WH145" s="442"/>
      <c r="WI145" s="442"/>
      <c r="WJ145" s="442"/>
      <c r="WK145" s="442"/>
      <c r="WL145" s="442"/>
      <c r="WM145" s="442"/>
      <c r="WN145" s="442"/>
      <c r="WO145" s="442"/>
      <c r="WP145" s="442"/>
      <c r="WQ145" s="442"/>
      <c r="WR145" s="442"/>
      <c r="WS145" s="442"/>
      <c r="WT145" s="442"/>
      <c r="WU145" s="442"/>
      <c r="WV145" s="442"/>
      <c r="WW145" s="442"/>
      <c r="WX145" s="442"/>
      <c r="WY145" s="442"/>
      <c r="WZ145" s="442"/>
      <c r="XA145" s="442"/>
      <c r="XB145" s="442"/>
      <c r="XC145" s="442"/>
      <c r="XD145" s="442"/>
      <c r="XE145" s="442"/>
      <c r="XF145" s="442"/>
      <c r="XG145" s="442"/>
      <c r="XH145" s="442"/>
      <c r="XI145" s="442"/>
      <c r="XJ145" s="442"/>
      <c r="XK145" s="442"/>
      <c r="XL145" s="442"/>
      <c r="XM145" s="442"/>
      <c r="XN145" s="442"/>
      <c r="XO145" s="442"/>
      <c r="XP145" s="442"/>
      <c r="XQ145" s="442"/>
      <c r="XR145" s="442"/>
      <c r="XS145" s="442"/>
      <c r="XT145" s="442"/>
      <c r="XU145" s="442"/>
      <c r="XV145" s="442"/>
      <c r="XW145" s="442"/>
      <c r="XX145" s="442"/>
      <c r="XY145" s="442"/>
      <c r="XZ145" s="442"/>
      <c r="YA145" s="442"/>
      <c r="YB145" s="442"/>
      <c r="YC145" s="442"/>
      <c r="YD145" s="442"/>
      <c r="YE145" s="442"/>
      <c r="YF145" s="442"/>
      <c r="YG145" s="442"/>
      <c r="YH145" s="442"/>
      <c r="YI145" s="442"/>
      <c r="YJ145" s="442"/>
      <c r="YK145" s="442"/>
      <c r="YL145" s="442"/>
      <c r="YM145" s="442"/>
      <c r="YN145" s="442"/>
      <c r="YO145" s="442"/>
      <c r="YP145" s="442"/>
      <c r="YQ145" s="442"/>
      <c r="YR145" s="442"/>
      <c r="YS145" s="442"/>
      <c r="YT145" s="442"/>
      <c r="YU145" s="442"/>
      <c r="YV145" s="442"/>
      <c r="YW145" s="442"/>
      <c r="YX145" s="442"/>
      <c r="YY145" s="442"/>
      <c r="YZ145" s="442"/>
      <c r="ZA145" s="442"/>
      <c r="ZB145" s="442"/>
      <c r="ZC145" s="442"/>
      <c r="ZD145" s="442"/>
      <c r="ZE145" s="442"/>
      <c r="ZF145" s="442"/>
      <c r="ZG145" s="442"/>
      <c r="ZH145" s="442"/>
      <c r="ZI145" s="442"/>
      <c r="ZJ145" s="442"/>
      <c r="ZK145" s="442"/>
      <c r="ZL145" s="442"/>
      <c r="ZM145" s="442"/>
      <c r="ZN145" s="442"/>
      <c r="ZO145" s="442"/>
      <c r="ZP145" s="442"/>
      <c r="ZQ145" s="442"/>
      <c r="ZR145" s="442"/>
      <c r="ZS145" s="442"/>
      <c r="ZT145" s="442"/>
      <c r="ZU145" s="442"/>
      <c r="ZV145" s="442"/>
      <c r="ZW145" s="442"/>
      <c r="ZX145" s="442"/>
      <c r="ZY145" s="442"/>
      <c r="ZZ145" s="442"/>
      <c r="AAA145" s="442"/>
      <c r="AAB145" s="442"/>
      <c r="AAC145" s="442"/>
      <c r="AAD145" s="442"/>
      <c r="AAE145" s="442"/>
      <c r="AAF145" s="442"/>
      <c r="AAG145" s="442"/>
      <c r="AAH145" s="442"/>
      <c r="AAI145" s="442"/>
      <c r="AAJ145" s="442"/>
      <c r="AAK145" s="442"/>
      <c r="AAL145" s="442"/>
      <c r="AAM145" s="442"/>
      <c r="AAN145" s="442"/>
      <c r="AAO145" s="442"/>
      <c r="AAP145" s="442"/>
      <c r="AAQ145" s="442"/>
      <c r="AAR145" s="442"/>
      <c r="AAS145" s="442"/>
      <c r="AAT145" s="442"/>
      <c r="AAU145" s="442"/>
      <c r="AAV145" s="442"/>
      <c r="AAW145" s="442"/>
      <c r="AAX145" s="442"/>
      <c r="AAY145" s="442"/>
      <c r="AAZ145" s="442"/>
      <c r="ABA145" s="442"/>
      <c r="ABB145" s="442"/>
      <c r="ABC145" s="442"/>
      <c r="ABD145" s="442"/>
      <c r="ABE145" s="442"/>
      <c r="ABF145" s="442"/>
      <c r="ABG145" s="442"/>
      <c r="ABH145" s="442"/>
      <c r="ABI145" s="442"/>
      <c r="ABJ145" s="442"/>
      <c r="ABK145" s="442"/>
      <c r="ABL145" s="442"/>
      <c r="ABM145" s="442"/>
      <c r="ABN145" s="442"/>
      <c r="ABO145" s="442"/>
      <c r="ABP145" s="442"/>
      <c r="ABQ145" s="442"/>
      <c r="ABR145" s="442"/>
      <c r="ABS145" s="442"/>
      <c r="ABT145" s="442"/>
      <c r="ABU145" s="442"/>
      <c r="ABV145" s="442"/>
      <c r="ABW145" s="442"/>
      <c r="ABX145" s="442"/>
      <c r="ABY145" s="442"/>
      <c r="ABZ145" s="442"/>
      <c r="ACA145" s="442"/>
      <c r="ACB145" s="442"/>
      <c r="ACC145" s="442"/>
      <c r="ACD145" s="442"/>
      <c r="ACE145" s="442"/>
      <c r="ACF145" s="442"/>
      <c r="ACG145" s="442"/>
      <c r="ACH145" s="442"/>
      <c r="ACI145" s="442"/>
      <c r="ACJ145" s="442"/>
      <c r="ACK145" s="442"/>
      <c r="ACL145" s="442"/>
      <c r="ACM145" s="442"/>
      <c r="ACN145" s="442"/>
      <c r="ACO145" s="442"/>
      <c r="ACP145" s="442"/>
      <c r="ACQ145" s="442"/>
      <c r="ACR145" s="442"/>
      <c r="ACS145" s="442"/>
      <c r="ACT145" s="442"/>
      <c r="ACU145" s="442"/>
      <c r="ACV145" s="442"/>
      <c r="ACW145" s="442"/>
      <c r="ACX145" s="442"/>
      <c r="ACY145" s="442"/>
      <c r="ACZ145" s="442"/>
      <c r="ADA145" s="442"/>
      <c r="ADB145" s="442"/>
      <c r="ADC145" s="442"/>
      <c r="ADD145" s="442"/>
      <c r="ADE145" s="442"/>
      <c r="ADF145" s="442"/>
      <c r="ADG145" s="442"/>
      <c r="ADH145" s="442"/>
      <c r="ADI145" s="442"/>
      <c r="ADJ145" s="442"/>
      <c r="ADK145" s="442"/>
      <c r="ADL145" s="442"/>
      <c r="ADM145" s="442"/>
      <c r="ADN145" s="442"/>
      <c r="ADO145" s="442"/>
      <c r="ADP145" s="442"/>
      <c r="ADQ145" s="442"/>
      <c r="ADR145" s="442"/>
      <c r="ADS145" s="442"/>
      <c r="ADT145" s="442"/>
      <c r="ADU145" s="442"/>
      <c r="ADV145" s="442"/>
      <c r="ADW145" s="442"/>
      <c r="ADX145" s="442"/>
      <c r="ADY145" s="442"/>
      <c r="ADZ145" s="442"/>
      <c r="AEA145" s="442"/>
      <c r="AEB145" s="442"/>
      <c r="AEC145" s="442"/>
      <c r="AED145" s="442"/>
      <c r="AEE145" s="442"/>
      <c r="AEF145" s="442"/>
      <c r="AEG145" s="442"/>
      <c r="AEH145" s="442"/>
      <c r="AEI145" s="442"/>
      <c r="AEJ145" s="442"/>
      <c r="AEK145" s="442"/>
      <c r="AEL145" s="442"/>
      <c r="AEM145" s="442"/>
      <c r="AEN145" s="442"/>
      <c r="AEO145" s="442"/>
      <c r="AEP145" s="442"/>
      <c r="AEQ145" s="442"/>
      <c r="AER145" s="442"/>
      <c r="AES145" s="442"/>
      <c r="AET145" s="442"/>
      <c r="AEU145" s="442"/>
      <c r="AEV145" s="442"/>
      <c r="AEW145" s="442"/>
      <c r="AEX145" s="442"/>
      <c r="AEY145" s="442"/>
      <c r="AEZ145" s="442"/>
      <c r="AFA145" s="442"/>
      <c r="AFB145" s="442"/>
      <c r="AFC145" s="442"/>
      <c r="AFD145" s="442"/>
      <c r="AFE145" s="442"/>
      <c r="AFF145" s="442"/>
      <c r="AFG145" s="442"/>
      <c r="AFH145" s="442"/>
      <c r="AFI145" s="442"/>
      <c r="AFJ145" s="442"/>
      <c r="AFK145" s="442"/>
      <c r="AFL145" s="442"/>
      <c r="AFM145" s="442"/>
      <c r="AFN145" s="442"/>
      <c r="AFO145" s="442"/>
      <c r="AFP145" s="442"/>
      <c r="AFQ145" s="442"/>
      <c r="AFR145" s="442"/>
      <c r="AFS145" s="442"/>
      <c r="AFT145" s="442"/>
      <c r="AFU145" s="442"/>
      <c r="AFV145" s="442"/>
      <c r="AFW145" s="442"/>
      <c r="AFX145" s="442"/>
      <c r="AFY145" s="442"/>
      <c r="AFZ145" s="442"/>
      <c r="AGA145" s="442"/>
      <c r="AGB145" s="442"/>
      <c r="AGC145" s="442"/>
      <c r="AGD145" s="442"/>
      <c r="AGE145" s="442"/>
      <c r="AGF145" s="442"/>
      <c r="AGG145" s="442"/>
      <c r="AGH145" s="442"/>
      <c r="AGI145" s="442"/>
      <c r="AGJ145" s="442"/>
      <c r="AGK145" s="442"/>
      <c r="AGL145" s="442"/>
      <c r="AGM145" s="442"/>
      <c r="AGN145" s="442"/>
      <c r="AGO145" s="442"/>
      <c r="AGP145" s="442"/>
      <c r="AGQ145" s="442"/>
      <c r="AGR145" s="442"/>
      <c r="AGS145" s="442"/>
      <c r="AGT145" s="442"/>
      <c r="AGU145" s="442"/>
      <c r="AGV145" s="442"/>
      <c r="AGW145" s="442"/>
      <c r="AGX145" s="442"/>
      <c r="AGY145" s="442"/>
      <c r="AGZ145" s="442"/>
      <c r="AHA145" s="442"/>
      <c r="AHB145" s="442"/>
      <c r="AHC145" s="442"/>
      <c r="AHD145" s="442"/>
      <c r="AHE145" s="442"/>
      <c r="AHF145" s="442"/>
      <c r="AHG145" s="442"/>
      <c r="AHH145" s="442"/>
    </row>
    <row r="146" spans="2:892" s="593" customFormat="1">
      <c r="B146" s="597"/>
      <c r="C146" s="595"/>
      <c r="D146" s="78"/>
      <c r="E146" s="78"/>
      <c r="F146" s="78"/>
      <c r="G146" s="78"/>
      <c r="H146" s="78"/>
      <c r="I146" s="78"/>
      <c r="J146" s="78"/>
      <c r="K146" s="78"/>
      <c r="L146" s="78"/>
      <c r="M146" s="78"/>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442"/>
      <c r="IY146" s="442"/>
      <c r="IZ146" s="442"/>
      <c r="JA146" s="442"/>
      <c r="JB146" s="442"/>
      <c r="JC146" s="442"/>
      <c r="JD146" s="442"/>
      <c r="JE146" s="442"/>
      <c r="JF146" s="442"/>
      <c r="JG146" s="442"/>
      <c r="JH146" s="442"/>
      <c r="JI146" s="442"/>
      <c r="JJ146" s="442"/>
      <c r="JK146" s="442"/>
      <c r="JL146" s="442"/>
      <c r="JM146" s="442"/>
      <c r="JN146" s="442"/>
      <c r="JO146" s="442"/>
      <c r="JP146" s="442"/>
      <c r="JQ146" s="442"/>
      <c r="JR146" s="442"/>
      <c r="JS146" s="442"/>
      <c r="JT146" s="442"/>
      <c r="JU146" s="442"/>
      <c r="JV146" s="442"/>
      <c r="JW146" s="442"/>
      <c r="JX146" s="442"/>
      <c r="JY146" s="442"/>
      <c r="JZ146" s="442"/>
      <c r="KA146" s="442"/>
      <c r="KB146" s="442"/>
      <c r="KC146" s="442"/>
      <c r="KD146" s="442"/>
      <c r="KE146" s="442"/>
      <c r="KF146" s="442"/>
      <c r="KG146" s="442"/>
      <c r="KH146" s="442"/>
      <c r="KI146" s="442"/>
      <c r="KJ146" s="442"/>
      <c r="KK146" s="442"/>
      <c r="KL146" s="442"/>
      <c r="KM146" s="442"/>
      <c r="KN146" s="442"/>
      <c r="KO146" s="442"/>
      <c r="KP146" s="442"/>
      <c r="KQ146" s="442"/>
      <c r="KR146" s="442"/>
      <c r="KS146" s="442"/>
      <c r="KT146" s="442"/>
      <c r="KU146" s="442"/>
      <c r="KV146" s="442"/>
      <c r="KW146" s="442"/>
      <c r="KX146" s="442"/>
      <c r="KY146" s="442"/>
      <c r="KZ146" s="442"/>
      <c r="LA146" s="442"/>
      <c r="LB146" s="442"/>
      <c r="LC146" s="442"/>
      <c r="LD146" s="442"/>
      <c r="LE146" s="442"/>
      <c r="LF146" s="442"/>
      <c r="LG146" s="442"/>
      <c r="LH146" s="442"/>
      <c r="LI146" s="442"/>
      <c r="LJ146" s="442"/>
      <c r="LK146" s="442"/>
      <c r="LL146" s="442"/>
      <c r="LM146" s="442"/>
      <c r="LN146" s="442"/>
      <c r="LO146" s="442"/>
      <c r="LP146" s="442"/>
      <c r="LQ146" s="442"/>
      <c r="LR146" s="442"/>
      <c r="LS146" s="442"/>
      <c r="LT146" s="442"/>
      <c r="LU146" s="442"/>
      <c r="LV146" s="442"/>
      <c r="LW146" s="442"/>
      <c r="LX146" s="442"/>
      <c r="LY146" s="442"/>
      <c r="LZ146" s="442"/>
      <c r="MA146" s="442"/>
      <c r="MB146" s="442"/>
      <c r="MC146" s="442"/>
      <c r="MD146" s="442"/>
      <c r="ME146" s="442"/>
      <c r="MF146" s="442"/>
      <c r="MG146" s="442"/>
      <c r="MH146" s="442"/>
      <c r="MI146" s="442"/>
      <c r="MJ146" s="442"/>
      <c r="MK146" s="442"/>
      <c r="ML146" s="442"/>
      <c r="MM146" s="442"/>
      <c r="MN146" s="442"/>
      <c r="MO146" s="442"/>
      <c r="MP146" s="442"/>
      <c r="MQ146" s="442"/>
      <c r="MR146" s="442"/>
      <c r="MS146" s="442"/>
      <c r="MT146" s="442"/>
      <c r="MU146" s="442"/>
      <c r="MV146" s="442"/>
      <c r="MW146" s="442"/>
      <c r="MX146" s="442"/>
      <c r="MY146" s="442"/>
      <c r="MZ146" s="442"/>
      <c r="NA146" s="442"/>
      <c r="NB146" s="442"/>
      <c r="NC146" s="442"/>
      <c r="ND146" s="442"/>
      <c r="NE146" s="442"/>
      <c r="NF146" s="442"/>
      <c r="NG146" s="442"/>
      <c r="NH146" s="442"/>
      <c r="NI146" s="442"/>
      <c r="NJ146" s="442"/>
      <c r="NK146" s="442"/>
      <c r="NL146" s="442"/>
      <c r="NM146" s="442"/>
      <c r="NN146" s="442"/>
      <c r="NO146" s="442"/>
      <c r="NP146" s="442"/>
      <c r="NQ146" s="442"/>
      <c r="NR146" s="442"/>
      <c r="NS146" s="442"/>
      <c r="NT146" s="442"/>
      <c r="NU146" s="442"/>
      <c r="NV146" s="442"/>
      <c r="NW146" s="442"/>
      <c r="NX146" s="442"/>
      <c r="NY146" s="442"/>
      <c r="NZ146" s="442"/>
      <c r="OA146" s="442"/>
      <c r="OB146" s="442"/>
      <c r="OC146" s="442"/>
      <c r="OD146" s="442"/>
      <c r="OE146" s="442"/>
      <c r="OF146" s="442"/>
      <c r="OG146" s="442"/>
      <c r="OH146" s="442"/>
      <c r="OI146" s="442"/>
      <c r="OJ146" s="442"/>
      <c r="OK146" s="442"/>
      <c r="OL146" s="442"/>
      <c r="OM146" s="442"/>
      <c r="ON146" s="442"/>
      <c r="OO146" s="442"/>
      <c r="OP146" s="442"/>
      <c r="OQ146" s="442"/>
      <c r="OR146" s="442"/>
      <c r="OS146" s="442"/>
      <c r="OT146" s="442"/>
      <c r="OU146" s="442"/>
      <c r="OV146" s="442"/>
      <c r="OW146" s="442"/>
      <c r="OX146" s="442"/>
      <c r="OY146" s="442"/>
      <c r="OZ146" s="442"/>
      <c r="PA146" s="442"/>
      <c r="PB146" s="442"/>
      <c r="PC146" s="442"/>
      <c r="PD146" s="442"/>
      <c r="PE146" s="442"/>
      <c r="PF146" s="442"/>
      <c r="PG146" s="442"/>
      <c r="PH146" s="442"/>
      <c r="PI146" s="442"/>
      <c r="PJ146" s="442"/>
      <c r="PK146" s="442"/>
      <c r="PL146" s="442"/>
      <c r="PM146" s="442"/>
      <c r="PN146" s="442"/>
      <c r="PO146" s="442"/>
      <c r="PP146" s="442"/>
      <c r="PQ146" s="442"/>
      <c r="PR146" s="442"/>
      <c r="PS146" s="442"/>
      <c r="PT146" s="442"/>
      <c r="PU146" s="442"/>
      <c r="PV146" s="442"/>
      <c r="PW146" s="442"/>
      <c r="PX146" s="442"/>
      <c r="PY146" s="442"/>
      <c r="PZ146" s="442"/>
      <c r="QA146" s="442"/>
      <c r="QB146" s="442"/>
      <c r="QC146" s="442"/>
      <c r="QD146" s="442"/>
      <c r="QE146" s="442"/>
      <c r="QF146" s="442"/>
      <c r="QG146" s="442"/>
      <c r="QH146" s="442"/>
      <c r="QI146" s="442"/>
      <c r="QJ146" s="442"/>
      <c r="QK146" s="442"/>
      <c r="QL146" s="442"/>
      <c r="QM146" s="442"/>
      <c r="QN146" s="442"/>
      <c r="QO146" s="442"/>
      <c r="QP146" s="442"/>
      <c r="QQ146" s="442"/>
      <c r="QR146" s="442"/>
      <c r="QS146" s="442"/>
      <c r="QT146" s="442"/>
      <c r="QU146" s="442"/>
      <c r="QV146" s="442"/>
      <c r="QW146" s="442"/>
      <c r="QX146" s="442"/>
      <c r="QY146" s="442"/>
      <c r="QZ146" s="442"/>
      <c r="RA146" s="442"/>
      <c r="RB146" s="442"/>
      <c r="RC146" s="442"/>
      <c r="RD146" s="442"/>
      <c r="RE146" s="442"/>
      <c r="RF146" s="442"/>
      <c r="RG146" s="442"/>
      <c r="RH146" s="442"/>
      <c r="RI146" s="442"/>
      <c r="RJ146" s="442"/>
      <c r="RK146" s="442"/>
      <c r="RL146" s="442"/>
      <c r="RM146" s="442"/>
      <c r="RN146" s="442"/>
      <c r="RO146" s="442"/>
      <c r="RP146" s="442"/>
      <c r="RQ146" s="442"/>
      <c r="RR146" s="442"/>
      <c r="RS146" s="442"/>
      <c r="RT146" s="442"/>
      <c r="RU146" s="442"/>
      <c r="RV146" s="442"/>
      <c r="RW146" s="442"/>
      <c r="RX146" s="442"/>
      <c r="RY146" s="442"/>
      <c r="RZ146" s="442"/>
      <c r="SA146" s="442"/>
      <c r="SB146" s="442"/>
      <c r="SC146" s="442"/>
      <c r="SD146" s="442"/>
      <c r="SE146" s="442"/>
      <c r="SF146" s="442"/>
      <c r="SG146" s="442"/>
      <c r="SH146" s="442"/>
      <c r="SI146" s="442"/>
      <c r="SJ146" s="442"/>
      <c r="SK146" s="442"/>
      <c r="SL146" s="442"/>
      <c r="SM146" s="442"/>
      <c r="SN146" s="442"/>
      <c r="SO146" s="442"/>
      <c r="SP146" s="442"/>
      <c r="SQ146" s="442"/>
      <c r="SR146" s="442"/>
      <c r="SS146" s="442"/>
      <c r="ST146" s="442"/>
      <c r="SU146" s="442"/>
      <c r="SV146" s="442"/>
      <c r="SW146" s="442"/>
      <c r="SX146" s="442"/>
      <c r="SY146" s="442"/>
      <c r="SZ146" s="442"/>
      <c r="TA146" s="442"/>
      <c r="TB146" s="442"/>
      <c r="TC146" s="442"/>
      <c r="TD146" s="442"/>
      <c r="TE146" s="442"/>
      <c r="TF146" s="442"/>
      <c r="TG146" s="442"/>
      <c r="TH146" s="442"/>
      <c r="TI146" s="442"/>
      <c r="TJ146" s="442"/>
      <c r="TK146" s="442"/>
      <c r="TL146" s="442"/>
      <c r="TM146" s="442"/>
      <c r="TN146" s="442"/>
      <c r="TO146" s="442"/>
      <c r="TP146" s="442"/>
      <c r="TQ146" s="442"/>
      <c r="TR146" s="442"/>
      <c r="TS146" s="442"/>
      <c r="TT146" s="442"/>
      <c r="TU146" s="442"/>
      <c r="TV146" s="442"/>
      <c r="TW146" s="442"/>
      <c r="TX146" s="442"/>
      <c r="TY146" s="442"/>
      <c r="TZ146" s="442"/>
      <c r="UA146" s="442"/>
      <c r="UB146" s="442"/>
      <c r="UC146" s="442"/>
      <c r="UD146" s="442"/>
      <c r="UE146" s="442"/>
      <c r="UF146" s="442"/>
      <c r="UG146" s="442"/>
      <c r="UH146" s="442"/>
      <c r="UI146" s="442"/>
      <c r="UJ146" s="442"/>
      <c r="UK146" s="442"/>
      <c r="UL146" s="442"/>
      <c r="UM146" s="442"/>
      <c r="UN146" s="442"/>
      <c r="UO146" s="442"/>
      <c r="UP146" s="442"/>
      <c r="UQ146" s="442"/>
      <c r="UR146" s="442"/>
      <c r="US146" s="442"/>
      <c r="UT146" s="442"/>
      <c r="UU146" s="442"/>
      <c r="UV146" s="442"/>
      <c r="UW146" s="442"/>
      <c r="UX146" s="442"/>
      <c r="UY146" s="442"/>
      <c r="UZ146" s="442"/>
      <c r="VA146" s="442"/>
      <c r="VB146" s="442"/>
      <c r="VC146" s="442"/>
      <c r="VD146" s="442"/>
      <c r="VE146" s="442"/>
      <c r="VF146" s="442"/>
      <c r="VG146" s="442"/>
      <c r="VH146" s="442"/>
      <c r="VI146" s="442"/>
      <c r="VJ146" s="442"/>
      <c r="VK146" s="442"/>
      <c r="VL146" s="442"/>
      <c r="VM146" s="442"/>
      <c r="VN146" s="442"/>
      <c r="VO146" s="442"/>
      <c r="VP146" s="442"/>
      <c r="VQ146" s="442"/>
      <c r="VR146" s="442"/>
      <c r="VS146" s="442"/>
      <c r="VT146" s="442"/>
      <c r="VU146" s="442"/>
      <c r="VV146" s="442"/>
      <c r="VW146" s="442"/>
      <c r="VX146" s="442"/>
      <c r="VY146" s="442"/>
      <c r="VZ146" s="442"/>
      <c r="WA146" s="442"/>
      <c r="WB146" s="442"/>
      <c r="WC146" s="442"/>
      <c r="WD146" s="442"/>
      <c r="WE146" s="442"/>
      <c r="WF146" s="442"/>
      <c r="WG146" s="442"/>
      <c r="WH146" s="442"/>
      <c r="WI146" s="442"/>
      <c r="WJ146" s="442"/>
      <c r="WK146" s="442"/>
      <c r="WL146" s="442"/>
      <c r="WM146" s="442"/>
      <c r="WN146" s="442"/>
      <c r="WO146" s="442"/>
      <c r="WP146" s="442"/>
      <c r="WQ146" s="442"/>
      <c r="WR146" s="442"/>
      <c r="WS146" s="442"/>
      <c r="WT146" s="442"/>
      <c r="WU146" s="442"/>
      <c r="WV146" s="442"/>
      <c r="WW146" s="442"/>
      <c r="WX146" s="442"/>
      <c r="WY146" s="442"/>
      <c r="WZ146" s="442"/>
      <c r="XA146" s="442"/>
      <c r="XB146" s="442"/>
      <c r="XC146" s="442"/>
      <c r="XD146" s="442"/>
      <c r="XE146" s="442"/>
      <c r="XF146" s="442"/>
      <c r="XG146" s="442"/>
      <c r="XH146" s="442"/>
      <c r="XI146" s="442"/>
      <c r="XJ146" s="442"/>
      <c r="XK146" s="442"/>
      <c r="XL146" s="442"/>
      <c r="XM146" s="442"/>
      <c r="XN146" s="442"/>
      <c r="XO146" s="442"/>
      <c r="XP146" s="442"/>
      <c r="XQ146" s="442"/>
      <c r="XR146" s="442"/>
      <c r="XS146" s="442"/>
      <c r="XT146" s="442"/>
      <c r="XU146" s="442"/>
      <c r="XV146" s="442"/>
      <c r="XW146" s="442"/>
      <c r="XX146" s="442"/>
      <c r="XY146" s="442"/>
      <c r="XZ146" s="442"/>
      <c r="YA146" s="442"/>
      <c r="YB146" s="442"/>
      <c r="YC146" s="442"/>
      <c r="YD146" s="442"/>
      <c r="YE146" s="442"/>
      <c r="YF146" s="442"/>
      <c r="YG146" s="442"/>
      <c r="YH146" s="442"/>
      <c r="YI146" s="442"/>
      <c r="YJ146" s="442"/>
      <c r="YK146" s="442"/>
      <c r="YL146" s="442"/>
      <c r="YM146" s="442"/>
      <c r="YN146" s="442"/>
      <c r="YO146" s="442"/>
      <c r="YP146" s="442"/>
      <c r="YQ146" s="442"/>
      <c r="YR146" s="442"/>
      <c r="YS146" s="442"/>
      <c r="YT146" s="442"/>
      <c r="YU146" s="442"/>
      <c r="YV146" s="442"/>
      <c r="YW146" s="442"/>
      <c r="YX146" s="442"/>
      <c r="YY146" s="442"/>
      <c r="YZ146" s="442"/>
      <c r="ZA146" s="442"/>
      <c r="ZB146" s="442"/>
      <c r="ZC146" s="442"/>
      <c r="ZD146" s="442"/>
      <c r="ZE146" s="442"/>
      <c r="ZF146" s="442"/>
      <c r="ZG146" s="442"/>
      <c r="ZH146" s="442"/>
      <c r="ZI146" s="442"/>
      <c r="ZJ146" s="442"/>
      <c r="ZK146" s="442"/>
      <c r="ZL146" s="442"/>
      <c r="ZM146" s="442"/>
      <c r="ZN146" s="442"/>
      <c r="ZO146" s="442"/>
      <c r="ZP146" s="442"/>
      <c r="ZQ146" s="442"/>
      <c r="ZR146" s="442"/>
      <c r="ZS146" s="442"/>
      <c r="ZT146" s="442"/>
      <c r="ZU146" s="442"/>
      <c r="ZV146" s="442"/>
      <c r="ZW146" s="442"/>
      <c r="ZX146" s="442"/>
      <c r="ZY146" s="442"/>
      <c r="ZZ146" s="442"/>
      <c r="AAA146" s="442"/>
      <c r="AAB146" s="442"/>
      <c r="AAC146" s="442"/>
      <c r="AAD146" s="442"/>
      <c r="AAE146" s="442"/>
      <c r="AAF146" s="442"/>
      <c r="AAG146" s="442"/>
      <c r="AAH146" s="442"/>
      <c r="AAI146" s="442"/>
      <c r="AAJ146" s="442"/>
      <c r="AAK146" s="442"/>
      <c r="AAL146" s="442"/>
      <c r="AAM146" s="442"/>
      <c r="AAN146" s="442"/>
      <c r="AAO146" s="442"/>
      <c r="AAP146" s="442"/>
      <c r="AAQ146" s="442"/>
      <c r="AAR146" s="442"/>
      <c r="AAS146" s="442"/>
      <c r="AAT146" s="442"/>
      <c r="AAU146" s="442"/>
      <c r="AAV146" s="442"/>
      <c r="AAW146" s="442"/>
      <c r="AAX146" s="442"/>
      <c r="AAY146" s="442"/>
      <c r="AAZ146" s="442"/>
      <c r="ABA146" s="442"/>
      <c r="ABB146" s="442"/>
      <c r="ABC146" s="442"/>
      <c r="ABD146" s="442"/>
      <c r="ABE146" s="442"/>
      <c r="ABF146" s="442"/>
      <c r="ABG146" s="442"/>
      <c r="ABH146" s="442"/>
      <c r="ABI146" s="442"/>
      <c r="ABJ146" s="442"/>
      <c r="ABK146" s="442"/>
      <c r="ABL146" s="442"/>
      <c r="ABM146" s="442"/>
      <c r="ABN146" s="442"/>
      <c r="ABO146" s="442"/>
      <c r="ABP146" s="442"/>
      <c r="ABQ146" s="442"/>
      <c r="ABR146" s="442"/>
      <c r="ABS146" s="442"/>
      <c r="ABT146" s="442"/>
      <c r="ABU146" s="442"/>
      <c r="ABV146" s="442"/>
      <c r="ABW146" s="442"/>
      <c r="ABX146" s="442"/>
      <c r="ABY146" s="442"/>
      <c r="ABZ146" s="442"/>
      <c r="ACA146" s="442"/>
      <c r="ACB146" s="442"/>
      <c r="ACC146" s="442"/>
      <c r="ACD146" s="442"/>
      <c r="ACE146" s="442"/>
      <c r="ACF146" s="442"/>
      <c r="ACG146" s="442"/>
      <c r="ACH146" s="442"/>
      <c r="ACI146" s="442"/>
      <c r="ACJ146" s="442"/>
      <c r="ACK146" s="442"/>
      <c r="ACL146" s="442"/>
      <c r="ACM146" s="442"/>
      <c r="ACN146" s="442"/>
      <c r="ACO146" s="442"/>
      <c r="ACP146" s="442"/>
      <c r="ACQ146" s="442"/>
      <c r="ACR146" s="442"/>
      <c r="ACS146" s="442"/>
      <c r="ACT146" s="442"/>
      <c r="ACU146" s="442"/>
      <c r="ACV146" s="442"/>
      <c r="ACW146" s="442"/>
      <c r="ACX146" s="442"/>
      <c r="ACY146" s="442"/>
      <c r="ACZ146" s="442"/>
      <c r="ADA146" s="442"/>
      <c r="ADB146" s="442"/>
      <c r="ADC146" s="442"/>
      <c r="ADD146" s="442"/>
      <c r="ADE146" s="442"/>
      <c r="ADF146" s="442"/>
      <c r="ADG146" s="442"/>
      <c r="ADH146" s="442"/>
      <c r="ADI146" s="442"/>
      <c r="ADJ146" s="442"/>
      <c r="ADK146" s="442"/>
      <c r="ADL146" s="442"/>
      <c r="ADM146" s="442"/>
      <c r="ADN146" s="442"/>
      <c r="ADO146" s="442"/>
      <c r="ADP146" s="442"/>
      <c r="ADQ146" s="442"/>
      <c r="ADR146" s="442"/>
      <c r="ADS146" s="442"/>
      <c r="ADT146" s="442"/>
      <c r="ADU146" s="442"/>
      <c r="ADV146" s="442"/>
      <c r="ADW146" s="442"/>
      <c r="ADX146" s="442"/>
      <c r="ADY146" s="442"/>
      <c r="ADZ146" s="442"/>
      <c r="AEA146" s="442"/>
      <c r="AEB146" s="442"/>
      <c r="AEC146" s="442"/>
      <c r="AED146" s="442"/>
      <c r="AEE146" s="442"/>
      <c r="AEF146" s="442"/>
      <c r="AEG146" s="442"/>
      <c r="AEH146" s="442"/>
      <c r="AEI146" s="442"/>
      <c r="AEJ146" s="442"/>
      <c r="AEK146" s="442"/>
      <c r="AEL146" s="442"/>
      <c r="AEM146" s="442"/>
      <c r="AEN146" s="442"/>
      <c r="AEO146" s="442"/>
      <c r="AEP146" s="442"/>
      <c r="AEQ146" s="442"/>
      <c r="AER146" s="442"/>
      <c r="AES146" s="442"/>
      <c r="AET146" s="442"/>
      <c r="AEU146" s="442"/>
      <c r="AEV146" s="442"/>
      <c r="AEW146" s="442"/>
      <c r="AEX146" s="442"/>
      <c r="AEY146" s="442"/>
      <c r="AEZ146" s="442"/>
      <c r="AFA146" s="442"/>
      <c r="AFB146" s="442"/>
      <c r="AFC146" s="442"/>
      <c r="AFD146" s="442"/>
      <c r="AFE146" s="442"/>
      <c r="AFF146" s="442"/>
      <c r="AFG146" s="442"/>
      <c r="AFH146" s="442"/>
      <c r="AFI146" s="442"/>
      <c r="AFJ146" s="442"/>
      <c r="AFK146" s="442"/>
      <c r="AFL146" s="442"/>
      <c r="AFM146" s="442"/>
      <c r="AFN146" s="442"/>
      <c r="AFO146" s="442"/>
      <c r="AFP146" s="442"/>
      <c r="AFQ146" s="442"/>
      <c r="AFR146" s="442"/>
      <c r="AFS146" s="442"/>
      <c r="AFT146" s="442"/>
      <c r="AFU146" s="442"/>
      <c r="AFV146" s="442"/>
      <c r="AFW146" s="442"/>
      <c r="AFX146" s="442"/>
      <c r="AFY146" s="442"/>
      <c r="AFZ146" s="442"/>
      <c r="AGA146" s="442"/>
      <c r="AGB146" s="442"/>
      <c r="AGC146" s="442"/>
      <c r="AGD146" s="442"/>
      <c r="AGE146" s="442"/>
      <c r="AGF146" s="442"/>
      <c r="AGG146" s="442"/>
      <c r="AGH146" s="442"/>
      <c r="AGI146" s="442"/>
      <c r="AGJ146" s="442"/>
      <c r="AGK146" s="442"/>
      <c r="AGL146" s="442"/>
      <c r="AGM146" s="442"/>
      <c r="AGN146" s="442"/>
      <c r="AGO146" s="442"/>
      <c r="AGP146" s="442"/>
      <c r="AGQ146" s="442"/>
      <c r="AGR146" s="442"/>
      <c r="AGS146" s="442"/>
      <c r="AGT146" s="442"/>
      <c r="AGU146" s="442"/>
      <c r="AGV146" s="442"/>
      <c r="AGW146" s="442"/>
      <c r="AGX146" s="442"/>
      <c r="AGY146" s="442"/>
      <c r="AGZ146" s="442"/>
      <c r="AHA146" s="442"/>
      <c r="AHB146" s="442"/>
      <c r="AHC146" s="442"/>
      <c r="AHD146" s="442"/>
      <c r="AHE146" s="442"/>
      <c r="AHF146" s="442"/>
      <c r="AHG146" s="442"/>
      <c r="AHH146" s="442"/>
    </row>
    <row r="147" spans="2:892" s="593" customFormat="1">
      <c r="B147" s="597"/>
      <c r="C147" s="595"/>
      <c r="D147" s="78"/>
      <c r="E147" s="78"/>
      <c r="F147" s="78"/>
      <c r="G147" s="78"/>
      <c r="H147" s="78"/>
      <c r="I147" s="78"/>
      <c r="J147" s="78"/>
      <c r="K147" s="78"/>
      <c r="L147" s="78"/>
      <c r="M147" s="78"/>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c r="EX147" s="66"/>
      <c r="EY147" s="66"/>
      <c r="EZ147" s="66"/>
      <c r="FA147" s="66"/>
      <c r="FB147" s="66"/>
      <c r="FC147" s="66"/>
      <c r="FD147" s="66"/>
      <c r="FE147" s="66"/>
      <c r="FF147" s="66"/>
      <c r="FG147" s="66"/>
      <c r="FH147" s="66"/>
      <c r="FI147" s="66"/>
      <c r="FJ147" s="66"/>
      <c r="FK147" s="66"/>
      <c r="FL147" s="66"/>
      <c r="FM147" s="66"/>
      <c r="FN147" s="66"/>
      <c r="FO147" s="66"/>
      <c r="FP147" s="66"/>
      <c r="FQ147" s="66"/>
      <c r="FR147" s="66"/>
      <c r="FS147" s="66"/>
      <c r="FT147" s="66"/>
      <c r="FU147" s="66"/>
      <c r="FV147" s="66"/>
      <c r="FW147" s="66"/>
      <c r="FX147" s="66"/>
      <c r="FY147" s="66"/>
      <c r="FZ147" s="66"/>
      <c r="GA147" s="66"/>
      <c r="GB147" s="66"/>
      <c r="GC147" s="66"/>
      <c r="GD147" s="66"/>
      <c r="GE147" s="66"/>
      <c r="GF147" s="66"/>
      <c r="GG147" s="66"/>
      <c r="GH147" s="66"/>
      <c r="GI147" s="66"/>
      <c r="GJ147" s="66"/>
      <c r="GK147" s="66"/>
      <c r="GL147" s="66"/>
      <c r="GM147" s="66"/>
      <c r="GN147" s="66"/>
      <c r="GO147" s="66"/>
      <c r="GP147" s="66"/>
      <c r="GQ147" s="66"/>
      <c r="GR147" s="66"/>
      <c r="GS147" s="66"/>
      <c r="GT147" s="66"/>
      <c r="GU147" s="66"/>
      <c r="GV147" s="66"/>
      <c r="GW147" s="66"/>
      <c r="GX147" s="66"/>
      <c r="GY147" s="66"/>
      <c r="GZ147" s="66"/>
      <c r="HA147" s="66"/>
      <c r="HB147" s="66"/>
      <c r="HC147" s="66"/>
      <c r="HD147" s="66"/>
      <c r="HE147" s="66"/>
      <c r="HF147" s="66"/>
      <c r="HG147" s="66"/>
      <c r="HH147" s="66"/>
      <c r="HI147" s="66"/>
      <c r="HJ147" s="66"/>
      <c r="HK147" s="66"/>
      <c r="HL147" s="66"/>
      <c r="HM147" s="66"/>
      <c r="HN147" s="66"/>
      <c r="HO147" s="66"/>
      <c r="HP147" s="66"/>
      <c r="HQ147" s="66"/>
      <c r="HR147" s="66"/>
      <c r="HS147" s="66"/>
      <c r="HT147" s="66"/>
      <c r="HU147" s="66"/>
      <c r="HV147" s="66"/>
      <c r="HW147" s="66"/>
      <c r="HX147" s="66"/>
      <c r="HY147" s="66"/>
      <c r="HZ147" s="66"/>
      <c r="IA147" s="66"/>
      <c r="IB147" s="66"/>
      <c r="IC147" s="66"/>
      <c r="ID147" s="66"/>
      <c r="IE147" s="66"/>
      <c r="IF147" s="66"/>
      <c r="IG147" s="66"/>
      <c r="IH147" s="66"/>
      <c r="II147" s="66"/>
      <c r="IJ147" s="66"/>
      <c r="IK147" s="66"/>
      <c r="IL147" s="66"/>
      <c r="IM147" s="66"/>
      <c r="IN147" s="66"/>
      <c r="IO147" s="66"/>
      <c r="IP147" s="66"/>
      <c r="IQ147" s="66"/>
      <c r="IR147" s="66"/>
      <c r="IS147" s="66"/>
      <c r="IT147" s="66"/>
      <c r="IU147" s="66"/>
      <c r="IV147" s="66"/>
      <c r="IW147" s="66"/>
      <c r="IX147" s="442"/>
      <c r="IY147" s="442"/>
      <c r="IZ147" s="442"/>
      <c r="JA147" s="442"/>
      <c r="JB147" s="442"/>
      <c r="JC147" s="442"/>
      <c r="JD147" s="442"/>
      <c r="JE147" s="442"/>
      <c r="JF147" s="442"/>
      <c r="JG147" s="442"/>
      <c r="JH147" s="442"/>
      <c r="JI147" s="442"/>
      <c r="JJ147" s="442"/>
      <c r="JK147" s="442"/>
      <c r="JL147" s="442"/>
      <c r="JM147" s="442"/>
      <c r="JN147" s="442"/>
      <c r="JO147" s="442"/>
      <c r="JP147" s="442"/>
      <c r="JQ147" s="442"/>
      <c r="JR147" s="442"/>
      <c r="JS147" s="442"/>
      <c r="JT147" s="442"/>
      <c r="JU147" s="442"/>
      <c r="JV147" s="442"/>
      <c r="JW147" s="442"/>
      <c r="JX147" s="442"/>
      <c r="JY147" s="442"/>
      <c r="JZ147" s="442"/>
      <c r="KA147" s="442"/>
      <c r="KB147" s="442"/>
      <c r="KC147" s="442"/>
      <c r="KD147" s="442"/>
      <c r="KE147" s="442"/>
      <c r="KF147" s="442"/>
      <c r="KG147" s="442"/>
      <c r="KH147" s="442"/>
      <c r="KI147" s="442"/>
      <c r="KJ147" s="442"/>
      <c r="KK147" s="442"/>
      <c r="KL147" s="442"/>
      <c r="KM147" s="442"/>
      <c r="KN147" s="442"/>
      <c r="KO147" s="442"/>
      <c r="KP147" s="442"/>
      <c r="KQ147" s="442"/>
      <c r="KR147" s="442"/>
      <c r="KS147" s="442"/>
      <c r="KT147" s="442"/>
      <c r="KU147" s="442"/>
      <c r="KV147" s="442"/>
      <c r="KW147" s="442"/>
      <c r="KX147" s="442"/>
      <c r="KY147" s="442"/>
      <c r="KZ147" s="442"/>
      <c r="LA147" s="442"/>
      <c r="LB147" s="442"/>
      <c r="LC147" s="442"/>
      <c r="LD147" s="442"/>
      <c r="LE147" s="442"/>
      <c r="LF147" s="442"/>
      <c r="LG147" s="442"/>
      <c r="LH147" s="442"/>
      <c r="LI147" s="442"/>
      <c r="LJ147" s="442"/>
      <c r="LK147" s="442"/>
      <c r="LL147" s="442"/>
      <c r="LM147" s="442"/>
      <c r="LN147" s="442"/>
      <c r="LO147" s="442"/>
      <c r="LP147" s="442"/>
      <c r="LQ147" s="442"/>
      <c r="LR147" s="442"/>
      <c r="LS147" s="442"/>
      <c r="LT147" s="442"/>
      <c r="LU147" s="442"/>
      <c r="LV147" s="442"/>
      <c r="LW147" s="442"/>
      <c r="LX147" s="442"/>
      <c r="LY147" s="442"/>
      <c r="LZ147" s="442"/>
      <c r="MA147" s="442"/>
      <c r="MB147" s="442"/>
      <c r="MC147" s="442"/>
      <c r="MD147" s="442"/>
      <c r="ME147" s="442"/>
      <c r="MF147" s="442"/>
      <c r="MG147" s="442"/>
      <c r="MH147" s="442"/>
      <c r="MI147" s="442"/>
      <c r="MJ147" s="442"/>
      <c r="MK147" s="442"/>
      <c r="ML147" s="442"/>
      <c r="MM147" s="442"/>
      <c r="MN147" s="442"/>
      <c r="MO147" s="442"/>
      <c r="MP147" s="442"/>
      <c r="MQ147" s="442"/>
      <c r="MR147" s="442"/>
      <c r="MS147" s="442"/>
      <c r="MT147" s="442"/>
      <c r="MU147" s="442"/>
      <c r="MV147" s="442"/>
      <c r="MW147" s="442"/>
      <c r="MX147" s="442"/>
      <c r="MY147" s="442"/>
      <c r="MZ147" s="442"/>
      <c r="NA147" s="442"/>
      <c r="NB147" s="442"/>
      <c r="NC147" s="442"/>
      <c r="ND147" s="442"/>
      <c r="NE147" s="442"/>
      <c r="NF147" s="442"/>
      <c r="NG147" s="442"/>
      <c r="NH147" s="442"/>
      <c r="NI147" s="442"/>
      <c r="NJ147" s="442"/>
      <c r="NK147" s="442"/>
      <c r="NL147" s="442"/>
      <c r="NM147" s="442"/>
      <c r="NN147" s="442"/>
      <c r="NO147" s="442"/>
      <c r="NP147" s="442"/>
      <c r="NQ147" s="442"/>
      <c r="NR147" s="442"/>
      <c r="NS147" s="442"/>
      <c r="NT147" s="442"/>
      <c r="NU147" s="442"/>
      <c r="NV147" s="442"/>
      <c r="NW147" s="442"/>
      <c r="NX147" s="442"/>
      <c r="NY147" s="442"/>
      <c r="NZ147" s="442"/>
      <c r="OA147" s="442"/>
      <c r="OB147" s="442"/>
      <c r="OC147" s="442"/>
      <c r="OD147" s="442"/>
      <c r="OE147" s="442"/>
      <c r="OF147" s="442"/>
      <c r="OG147" s="442"/>
      <c r="OH147" s="442"/>
      <c r="OI147" s="442"/>
      <c r="OJ147" s="442"/>
      <c r="OK147" s="442"/>
      <c r="OL147" s="442"/>
      <c r="OM147" s="442"/>
      <c r="ON147" s="442"/>
      <c r="OO147" s="442"/>
      <c r="OP147" s="442"/>
      <c r="OQ147" s="442"/>
      <c r="OR147" s="442"/>
      <c r="OS147" s="442"/>
      <c r="OT147" s="442"/>
      <c r="OU147" s="442"/>
      <c r="OV147" s="442"/>
      <c r="OW147" s="442"/>
      <c r="OX147" s="442"/>
      <c r="OY147" s="442"/>
      <c r="OZ147" s="442"/>
      <c r="PA147" s="442"/>
      <c r="PB147" s="442"/>
      <c r="PC147" s="442"/>
      <c r="PD147" s="442"/>
      <c r="PE147" s="442"/>
      <c r="PF147" s="442"/>
      <c r="PG147" s="442"/>
      <c r="PH147" s="442"/>
      <c r="PI147" s="442"/>
      <c r="PJ147" s="442"/>
      <c r="PK147" s="442"/>
      <c r="PL147" s="442"/>
      <c r="PM147" s="442"/>
      <c r="PN147" s="442"/>
      <c r="PO147" s="442"/>
      <c r="PP147" s="442"/>
      <c r="PQ147" s="442"/>
      <c r="PR147" s="442"/>
      <c r="PS147" s="442"/>
      <c r="PT147" s="442"/>
      <c r="PU147" s="442"/>
      <c r="PV147" s="442"/>
      <c r="PW147" s="442"/>
      <c r="PX147" s="442"/>
      <c r="PY147" s="442"/>
      <c r="PZ147" s="442"/>
      <c r="QA147" s="442"/>
      <c r="QB147" s="442"/>
      <c r="QC147" s="442"/>
      <c r="QD147" s="442"/>
      <c r="QE147" s="442"/>
      <c r="QF147" s="442"/>
      <c r="QG147" s="442"/>
      <c r="QH147" s="442"/>
      <c r="QI147" s="442"/>
      <c r="QJ147" s="442"/>
      <c r="QK147" s="442"/>
      <c r="QL147" s="442"/>
      <c r="QM147" s="442"/>
      <c r="QN147" s="442"/>
      <c r="QO147" s="442"/>
      <c r="QP147" s="442"/>
      <c r="QQ147" s="442"/>
      <c r="QR147" s="442"/>
      <c r="QS147" s="442"/>
      <c r="QT147" s="442"/>
      <c r="QU147" s="442"/>
      <c r="QV147" s="442"/>
      <c r="QW147" s="442"/>
      <c r="QX147" s="442"/>
      <c r="QY147" s="442"/>
      <c r="QZ147" s="442"/>
      <c r="RA147" s="442"/>
      <c r="RB147" s="442"/>
      <c r="RC147" s="442"/>
      <c r="RD147" s="442"/>
      <c r="RE147" s="442"/>
      <c r="RF147" s="442"/>
      <c r="RG147" s="442"/>
      <c r="RH147" s="442"/>
      <c r="RI147" s="442"/>
      <c r="RJ147" s="442"/>
      <c r="RK147" s="442"/>
      <c r="RL147" s="442"/>
      <c r="RM147" s="442"/>
      <c r="RN147" s="442"/>
      <c r="RO147" s="442"/>
      <c r="RP147" s="442"/>
      <c r="RQ147" s="442"/>
      <c r="RR147" s="442"/>
      <c r="RS147" s="442"/>
      <c r="RT147" s="442"/>
      <c r="RU147" s="442"/>
      <c r="RV147" s="442"/>
      <c r="RW147" s="442"/>
      <c r="RX147" s="442"/>
      <c r="RY147" s="442"/>
      <c r="RZ147" s="442"/>
      <c r="SA147" s="442"/>
      <c r="SB147" s="442"/>
      <c r="SC147" s="442"/>
      <c r="SD147" s="442"/>
      <c r="SE147" s="442"/>
      <c r="SF147" s="442"/>
      <c r="SG147" s="442"/>
      <c r="SH147" s="442"/>
      <c r="SI147" s="442"/>
      <c r="SJ147" s="442"/>
      <c r="SK147" s="442"/>
      <c r="SL147" s="442"/>
      <c r="SM147" s="442"/>
      <c r="SN147" s="442"/>
      <c r="SO147" s="442"/>
      <c r="SP147" s="442"/>
      <c r="SQ147" s="442"/>
      <c r="SR147" s="442"/>
      <c r="SS147" s="442"/>
      <c r="ST147" s="442"/>
      <c r="SU147" s="442"/>
      <c r="SV147" s="442"/>
      <c r="SW147" s="442"/>
      <c r="SX147" s="442"/>
      <c r="SY147" s="442"/>
      <c r="SZ147" s="442"/>
      <c r="TA147" s="442"/>
      <c r="TB147" s="442"/>
      <c r="TC147" s="442"/>
      <c r="TD147" s="442"/>
      <c r="TE147" s="442"/>
      <c r="TF147" s="442"/>
      <c r="TG147" s="442"/>
      <c r="TH147" s="442"/>
      <c r="TI147" s="442"/>
      <c r="TJ147" s="442"/>
      <c r="TK147" s="442"/>
      <c r="TL147" s="442"/>
      <c r="TM147" s="442"/>
      <c r="TN147" s="442"/>
      <c r="TO147" s="442"/>
      <c r="TP147" s="442"/>
      <c r="TQ147" s="442"/>
      <c r="TR147" s="442"/>
      <c r="TS147" s="442"/>
      <c r="TT147" s="442"/>
      <c r="TU147" s="442"/>
      <c r="TV147" s="442"/>
      <c r="TW147" s="442"/>
      <c r="TX147" s="442"/>
      <c r="TY147" s="442"/>
      <c r="TZ147" s="442"/>
      <c r="UA147" s="442"/>
      <c r="UB147" s="442"/>
      <c r="UC147" s="442"/>
      <c r="UD147" s="442"/>
      <c r="UE147" s="442"/>
      <c r="UF147" s="442"/>
      <c r="UG147" s="442"/>
      <c r="UH147" s="442"/>
      <c r="UI147" s="442"/>
      <c r="UJ147" s="442"/>
      <c r="UK147" s="442"/>
      <c r="UL147" s="442"/>
      <c r="UM147" s="442"/>
      <c r="UN147" s="442"/>
      <c r="UO147" s="442"/>
      <c r="UP147" s="442"/>
      <c r="UQ147" s="442"/>
      <c r="UR147" s="442"/>
      <c r="US147" s="442"/>
      <c r="UT147" s="442"/>
      <c r="UU147" s="442"/>
      <c r="UV147" s="442"/>
      <c r="UW147" s="442"/>
      <c r="UX147" s="442"/>
      <c r="UY147" s="442"/>
      <c r="UZ147" s="442"/>
      <c r="VA147" s="442"/>
      <c r="VB147" s="442"/>
      <c r="VC147" s="442"/>
      <c r="VD147" s="442"/>
      <c r="VE147" s="442"/>
      <c r="VF147" s="442"/>
      <c r="VG147" s="442"/>
      <c r="VH147" s="442"/>
      <c r="VI147" s="442"/>
      <c r="VJ147" s="442"/>
      <c r="VK147" s="442"/>
      <c r="VL147" s="442"/>
      <c r="VM147" s="442"/>
      <c r="VN147" s="442"/>
      <c r="VO147" s="442"/>
      <c r="VP147" s="442"/>
      <c r="VQ147" s="442"/>
      <c r="VR147" s="442"/>
      <c r="VS147" s="442"/>
      <c r="VT147" s="442"/>
      <c r="VU147" s="442"/>
      <c r="VV147" s="442"/>
      <c r="VW147" s="442"/>
      <c r="VX147" s="442"/>
      <c r="VY147" s="442"/>
      <c r="VZ147" s="442"/>
      <c r="WA147" s="442"/>
      <c r="WB147" s="442"/>
      <c r="WC147" s="442"/>
      <c r="WD147" s="442"/>
      <c r="WE147" s="442"/>
      <c r="WF147" s="442"/>
      <c r="WG147" s="442"/>
      <c r="WH147" s="442"/>
      <c r="WI147" s="442"/>
      <c r="WJ147" s="442"/>
      <c r="WK147" s="442"/>
      <c r="WL147" s="442"/>
      <c r="WM147" s="442"/>
      <c r="WN147" s="442"/>
      <c r="WO147" s="442"/>
      <c r="WP147" s="442"/>
      <c r="WQ147" s="442"/>
      <c r="WR147" s="442"/>
      <c r="WS147" s="442"/>
      <c r="WT147" s="442"/>
      <c r="WU147" s="442"/>
      <c r="WV147" s="442"/>
      <c r="WW147" s="442"/>
      <c r="WX147" s="442"/>
      <c r="WY147" s="442"/>
      <c r="WZ147" s="442"/>
      <c r="XA147" s="442"/>
      <c r="XB147" s="442"/>
      <c r="XC147" s="442"/>
      <c r="XD147" s="442"/>
      <c r="XE147" s="442"/>
      <c r="XF147" s="442"/>
      <c r="XG147" s="442"/>
      <c r="XH147" s="442"/>
      <c r="XI147" s="442"/>
      <c r="XJ147" s="442"/>
      <c r="XK147" s="442"/>
      <c r="XL147" s="442"/>
      <c r="XM147" s="442"/>
      <c r="XN147" s="442"/>
      <c r="XO147" s="442"/>
      <c r="XP147" s="442"/>
      <c r="XQ147" s="442"/>
      <c r="XR147" s="442"/>
      <c r="XS147" s="442"/>
      <c r="XT147" s="442"/>
      <c r="XU147" s="442"/>
      <c r="XV147" s="442"/>
      <c r="XW147" s="442"/>
      <c r="XX147" s="442"/>
      <c r="XY147" s="442"/>
      <c r="XZ147" s="442"/>
      <c r="YA147" s="442"/>
      <c r="YB147" s="442"/>
      <c r="YC147" s="442"/>
      <c r="YD147" s="442"/>
      <c r="YE147" s="442"/>
      <c r="YF147" s="442"/>
      <c r="YG147" s="442"/>
      <c r="YH147" s="442"/>
      <c r="YI147" s="442"/>
      <c r="YJ147" s="442"/>
      <c r="YK147" s="442"/>
      <c r="YL147" s="442"/>
      <c r="YM147" s="442"/>
      <c r="YN147" s="442"/>
      <c r="YO147" s="442"/>
      <c r="YP147" s="442"/>
      <c r="YQ147" s="442"/>
      <c r="YR147" s="442"/>
      <c r="YS147" s="442"/>
      <c r="YT147" s="442"/>
      <c r="YU147" s="442"/>
      <c r="YV147" s="442"/>
      <c r="YW147" s="442"/>
      <c r="YX147" s="442"/>
      <c r="YY147" s="442"/>
      <c r="YZ147" s="442"/>
      <c r="ZA147" s="442"/>
      <c r="ZB147" s="442"/>
      <c r="ZC147" s="442"/>
      <c r="ZD147" s="442"/>
      <c r="ZE147" s="442"/>
      <c r="ZF147" s="442"/>
      <c r="ZG147" s="442"/>
      <c r="ZH147" s="442"/>
      <c r="ZI147" s="442"/>
      <c r="ZJ147" s="442"/>
      <c r="ZK147" s="442"/>
      <c r="ZL147" s="442"/>
      <c r="ZM147" s="442"/>
      <c r="ZN147" s="442"/>
      <c r="ZO147" s="442"/>
      <c r="ZP147" s="442"/>
      <c r="ZQ147" s="442"/>
      <c r="ZR147" s="442"/>
      <c r="ZS147" s="442"/>
      <c r="ZT147" s="442"/>
      <c r="ZU147" s="442"/>
      <c r="ZV147" s="442"/>
      <c r="ZW147" s="442"/>
      <c r="ZX147" s="442"/>
      <c r="ZY147" s="442"/>
      <c r="ZZ147" s="442"/>
      <c r="AAA147" s="442"/>
      <c r="AAB147" s="442"/>
      <c r="AAC147" s="442"/>
      <c r="AAD147" s="442"/>
      <c r="AAE147" s="442"/>
      <c r="AAF147" s="442"/>
      <c r="AAG147" s="442"/>
      <c r="AAH147" s="442"/>
      <c r="AAI147" s="442"/>
      <c r="AAJ147" s="442"/>
      <c r="AAK147" s="442"/>
      <c r="AAL147" s="442"/>
      <c r="AAM147" s="442"/>
      <c r="AAN147" s="442"/>
      <c r="AAO147" s="442"/>
      <c r="AAP147" s="442"/>
      <c r="AAQ147" s="442"/>
      <c r="AAR147" s="442"/>
      <c r="AAS147" s="442"/>
      <c r="AAT147" s="442"/>
      <c r="AAU147" s="442"/>
      <c r="AAV147" s="442"/>
      <c r="AAW147" s="442"/>
      <c r="AAX147" s="442"/>
      <c r="AAY147" s="442"/>
      <c r="AAZ147" s="442"/>
      <c r="ABA147" s="442"/>
      <c r="ABB147" s="442"/>
      <c r="ABC147" s="442"/>
      <c r="ABD147" s="442"/>
      <c r="ABE147" s="442"/>
      <c r="ABF147" s="442"/>
      <c r="ABG147" s="442"/>
      <c r="ABH147" s="442"/>
      <c r="ABI147" s="442"/>
      <c r="ABJ147" s="442"/>
      <c r="ABK147" s="442"/>
      <c r="ABL147" s="442"/>
      <c r="ABM147" s="442"/>
      <c r="ABN147" s="442"/>
      <c r="ABO147" s="442"/>
      <c r="ABP147" s="442"/>
      <c r="ABQ147" s="442"/>
      <c r="ABR147" s="442"/>
      <c r="ABS147" s="442"/>
      <c r="ABT147" s="442"/>
      <c r="ABU147" s="442"/>
      <c r="ABV147" s="442"/>
      <c r="ABW147" s="442"/>
      <c r="ABX147" s="442"/>
      <c r="ABY147" s="442"/>
      <c r="ABZ147" s="442"/>
      <c r="ACA147" s="442"/>
      <c r="ACB147" s="442"/>
      <c r="ACC147" s="442"/>
      <c r="ACD147" s="442"/>
      <c r="ACE147" s="442"/>
      <c r="ACF147" s="442"/>
      <c r="ACG147" s="442"/>
      <c r="ACH147" s="442"/>
      <c r="ACI147" s="442"/>
      <c r="ACJ147" s="442"/>
      <c r="ACK147" s="442"/>
      <c r="ACL147" s="442"/>
      <c r="ACM147" s="442"/>
      <c r="ACN147" s="442"/>
      <c r="ACO147" s="442"/>
      <c r="ACP147" s="442"/>
      <c r="ACQ147" s="442"/>
      <c r="ACR147" s="442"/>
      <c r="ACS147" s="442"/>
      <c r="ACT147" s="442"/>
      <c r="ACU147" s="442"/>
      <c r="ACV147" s="442"/>
      <c r="ACW147" s="442"/>
      <c r="ACX147" s="442"/>
      <c r="ACY147" s="442"/>
      <c r="ACZ147" s="442"/>
      <c r="ADA147" s="442"/>
      <c r="ADB147" s="442"/>
      <c r="ADC147" s="442"/>
      <c r="ADD147" s="442"/>
      <c r="ADE147" s="442"/>
      <c r="ADF147" s="442"/>
      <c r="ADG147" s="442"/>
      <c r="ADH147" s="442"/>
      <c r="ADI147" s="442"/>
      <c r="ADJ147" s="442"/>
      <c r="ADK147" s="442"/>
      <c r="ADL147" s="442"/>
      <c r="ADM147" s="442"/>
      <c r="ADN147" s="442"/>
      <c r="ADO147" s="442"/>
      <c r="ADP147" s="442"/>
      <c r="ADQ147" s="442"/>
      <c r="ADR147" s="442"/>
      <c r="ADS147" s="442"/>
      <c r="ADT147" s="442"/>
      <c r="ADU147" s="442"/>
      <c r="ADV147" s="442"/>
      <c r="ADW147" s="442"/>
      <c r="ADX147" s="442"/>
      <c r="ADY147" s="442"/>
      <c r="ADZ147" s="442"/>
      <c r="AEA147" s="442"/>
      <c r="AEB147" s="442"/>
      <c r="AEC147" s="442"/>
      <c r="AED147" s="442"/>
      <c r="AEE147" s="442"/>
      <c r="AEF147" s="442"/>
      <c r="AEG147" s="442"/>
      <c r="AEH147" s="442"/>
      <c r="AEI147" s="442"/>
      <c r="AEJ147" s="442"/>
      <c r="AEK147" s="442"/>
      <c r="AEL147" s="442"/>
      <c r="AEM147" s="442"/>
      <c r="AEN147" s="442"/>
      <c r="AEO147" s="442"/>
      <c r="AEP147" s="442"/>
      <c r="AEQ147" s="442"/>
      <c r="AER147" s="442"/>
      <c r="AES147" s="442"/>
      <c r="AET147" s="442"/>
      <c r="AEU147" s="442"/>
      <c r="AEV147" s="442"/>
      <c r="AEW147" s="442"/>
      <c r="AEX147" s="442"/>
      <c r="AEY147" s="442"/>
      <c r="AEZ147" s="442"/>
      <c r="AFA147" s="442"/>
      <c r="AFB147" s="442"/>
      <c r="AFC147" s="442"/>
      <c r="AFD147" s="442"/>
      <c r="AFE147" s="442"/>
      <c r="AFF147" s="442"/>
      <c r="AFG147" s="442"/>
      <c r="AFH147" s="442"/>
      <c r="AFI147" s="442"/>
      <c r="AFJ147" s="442"/>
      <c r="AFK147" s="442"/>
      <c r="AFL147" s="442"/>
      <c r="AFM147" s="442"/>
      <c r="AFN147" s="442"/>
      <c r="AFO147" s="442"/>
      <c r="AFP147" s="442"/>
      <c r="AFQ147" s="442"/>
      <c r="AFR147" s="442"/>
      <c r="AFS147" s="442"/>
      <c r="AFT147" s="442"/>
      <c r="AFU147" s="442"/>
      <c r="AFV147" s="442"/>
      <c r="AFW147" s="442"/>
      <c r="AFX147" s="442"/>
      <c r="AFY147" s="442"/>
      <c r="AFZ147" s="442"/>
      <c r="AGA147" s="442"/>
      <c r="AGB147" s="442"/>
      <c r="AGC147" s="442"/>
      <c r="AGD147" s="442"/>
      <c r="AGE147" s="442"/>
      <c r="AGF147" s="442"/>
      <c r="AGG147" s="442"/>
      <c r="AGH147" s="442"/>
      <c r="AGI147" s="442"/>
      <c r="AGJ147" s="442"/>
      <c r="AGK147" s="442"/>
      <c r="AGL147" s="442"/>
      <c r="AGM147" s="442"/>
      <c r="AGN147" s="442"/>
      <c r="AGO147" s="442"/>
      <c r="AGP147" s="442"/>
      <c r="AGQ147" s="442"/>
      <c r="AGR147" s="442"/>
      <c r="AGS147" s="442"/>
      <c r="AGT147" s="442"/>
      <c r="AGU147" s="442"/>
      <c r="AGV147" s="442"/>
      <c r="AGW147" s="442"/>
      <c r="AGX147" s="442"/>
      <c r="AGY147" s="442"/>
      <c r="AGZ147" s="442"/>
      <c r="AHA147" s="442"/>
      <c r="AHB147" s="442"/>
      <c r="AHC147" s="442"/>
      <c r="AHD147" s="442"/>
      <c r="AHE147" s="442"/>
      <c r="AHF147" s="442"/>
      <c r="AHG147" s="442"/>
      <c r="AHH147" s="442"/>
    </row>
    <row r="148" spans="2:892" s="593" customFormat="1">
      <c r="B148" s="597"/>
      <c r="C148" s="595"/>
      <c r="D148" s="78"/>
      <c r="E148" s="78"/>
      <c r="F148" s="78"/>
      <c r="G148" s="78"/>
      <c r="H148" s="78"/>
      <c r="I148" s="78"/>
      <c r="J148" s="78"/>
      <c r="K148" s="78"/>
      <c r="L148" s="78"/>
      <c r="M148" s="7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s="66"/>
      <c r="CT148" s="66"/>
      <c r="CU148" s="66"/>
      <c r="CV148" s="66"/>
      <c r="CW148" s="66"/>
      <c r="CX148" s="66"/>
      <c r="CY148" s="66"/>
      <c r="CZ148" s="66"/>
      <c r="DA148" s="66"/>
      <c r="DB148" s="66"/>
      <c r="DC148" s="66"/>
      <c r="DD148" s="66"/>
      <c r="DE148" s="66"/>
      <c r="DF148" s="66"/>
      <c r="DG148" s="66"/>
      <c r="DH148" s="66"/>
      <c r="DI148" s="66"/>
      <c r="DJ148" s="66"/>
      <c r="DK148" s="66"/>
      <c r="DL148" s="66"/>
      <c r="DM148" s="66"/>
      <c r="DN148" s="66"/>
      <c r="DO148" s="66"/>
      <c r="DP148" s="66"/>
      <c r="DQ148" s="66"/>
      <c r="DR148" s="66"/>
      <c r="DS148" s="66"/>
      <c r="DT148" s="66"/>
      <c r="DU148" s="66"/>
      <c r="DV148" s="66"/>
      <c r="DW148" s="66"/>
      <c r="DX148" s="66"/>
      <c r="DY148" s="66"/>
      <c r="DZ148" s="66"/>
      <c r="EA148" s="66"/>
      <c r="EB148" s="66"/>
      <c r="EC148" s="66"/>
      <c r="ED148" s="66"/>
      <c r="EE148" s="66"/>
      <c r="EF148" s="66"/>
      <c r="EG148" s="66"/>
      <c r="EH148" s="66"/>
      <c r="EI148" s="66"/>
      <c r="EJ148" s="66"/>
      <c r="EK148" s="66"/>
      <c r="EL148" s="66"/>
      <c r="EM148" s="66"/>
      <c r="EN148" s="66"/>
      <c r="EO148" s="66"/>
      <c r="EP148" s="66"/>
      <c r="EQ148" s="66"/>
      <c r="ER148" s="66"/>
      <c r="ES148" s="66"/>
      <c r="ET148" s="66"/>
      <c r="EU148" s="66"/>
      <c r="EV148" s="66"/>
      <c r="EW148" s="66"/>
      <c r="EX148" s="66"/>
      <c r="EY148" s="66"/>
      <c r="EZ148" s="66"/>
      <c r="FA148" s="66"/>
      <c r="FB148" s="66"/>
      <c r="FC148" s="66"/>
      <c r="FD148" s="66"/>
      <c r="FE148" s="66"/>
      <c r="FF148" s="66"/>
      <c r="FG148" s="66"/>
      <c r="FH148" s="66"/>
      <c r="FI148" s="66"/>
      <c r="FJ148" s="66"/>
      <c r="FK148" s="66"/>
      <c r="FL148" s="66"/>
      <c r="FM148" s="66"/>
      <c r="FN148" s="66"/>
      <c r="FO148" s="66"/>
      <c r="FP148" s="66"/>
      <c r="FQ148" s="66"/>
      <c r="FR148" s="66"/>
      <c r="FS148" s="66"/>
      <c r="FT148" s="66"/>
      <c r="FU148" s="66"/>
      <c r="FV148" s="66"/>
      <c r="FW148" s="66"/>
      <c r="FX148" s="66"/>
      <c r="FY148" s="66"/>
      <c r="FZ148" s="66"/>
      <c r="GA148" s="66"/>
      <c r="GB148" s="66"/>
      <c r="GC148" s="66"/>
      <c r="GD148" s="66"/>
      <c r="GE148" s="66"/>
      <c r="GF148" s="66"/>
      <c r="GG148" s="66"/>
      <c r="GH148" s="66"/>
      <c r="GI148" s="66"/>
      <c r="GJ148" s="66"/>
      <c r="GK148" s="66"/>
      <c r="GL148" s="66"/>
      <c r="GM148" s="66"/>
      <c r="GN148" s="66"/>
      <c r="GO148" s="66"/>
      <c r="GP148" s="66"/>
      <c r="GQ148" s="66"/>
      <c r="GR148" s="66"/>
      <c r="GS148" s="66"/>
      <c r="GT148" s="66"/>
      <c r="GU148" s="66"/>
      <c r="GV148" s="66"/>
      <c r="GW148" s="66"/>
      <c r="GX148" s="66"/>
      <c r="GY148" s="66"/>
      <c r="GZ148" s="66"/>
      <c r="HA148" s="66"/>
      <c r="HB148" s="66"/>
      <c r="HC148" s="66"/>
      <c r="HD148" s="66"/>
      <c r="HE148" s="66"/>
      <c r="HF148" s="66"/>
      <c r="HG148" s="66"/>
      <c r="HH148" s="66"/>
      <c r="HI148" s="66"/>
      <c r="HJ148" s="66"/>
      <c r="HK148" s="66"/>
      <c r="HL148" s="66"/>
      <c r="HM148" s="66"/>
      <c r="HN148" s="66"/>
      <c r="HO148" s="66"/>
      <c r="HP148" s="66"/>
      <c r="HQ148" s="66"/>
      <c r="HR148" s="66"/>
      <c r="HS148" s="66"/>
      <c r="HT148" s="66"/>
      <c r="HU148" s="66"/>
      <c r="HV148" s="66"/>
      <c r="HW148" s="66"/>
      <c r="HX148" s="66"/>
      <c r="HY148" s="66"/>
      <c r="HZ148" s="66"/>
      <c r="IA148" s="66"/>
      <c r="IB148" s="66"/>
      <c r="IC148" s="66"/>
      <c r="ID148" s="66"/>
      <c r="IE148" s="66"/>
      <c r="IF148" s="66"/>
      <c r="IG148" s="66"/>
      <c r="IH148" s="66"/>
      <c r="II148" s="66"/>
      <c r="IJ148" s="66"/>
      <c r="IK148" s="66"/>
      <c r="IL148" s="66"/>
      <c r="IM148" s="66"/>
      <c r="IN148" s="66"/>
      <c r="IO148" s="66"/>
      <c r="IP148" s="66"/>
      <c r="IQ148" s="66"/>
      <c r="IR148" s="66"/>
      <c r="IS148" s="66"/>
      <c r="IT148" s="66"/>
      <c r="IU148" s="66"/>
      <c r="IV148" s="66"/>
      <c r="IW148" s="66"/>
      <c r="IX148" s="442"/>
      <c r="IY148" s="442"/>
      <c r="IZ148" s="442"/>
      <c r="JA148" s="442"/>
      <c r="JB148" s="442"/>
      <c r="JC148" s="442"/>
      <c r="JD148" s="442"/>
      <c r="JE148" s="442"/>
      <c r="JF148" s="442"/>
      <c r="JG148" s="442"/>
      <c r="JH148" s="442"/>
      <c r="JI148" s="442"/>
      <c r="JJ148" s="442"/>
      <c r="JK148" s="442"/>
      <c r="JL148" s="442"/>
      <c r="JM148" s="442"/>
      <c r="JN148" s="442"/>
      <c r="JO148" s="442"/>
      <c r="JP148" s="442"/>
      <c r="JQ148" s="442"/>
      <c r="JR148" s="442"/>
      <c r="JS148" s="442"/>
      <c r="JT148" s="442"/>
      <c r="JU148" s="442"/>
      <c r="JV148" s="442"/>
      <c r="JW148" s="442"/>
      <c r="JX148" s="442"/>
      <c r="JY148" s="442"/>
      <c r="JZ148" s="442"/>
      <c r="KA148" s="442"/>
      <c r="KB148" s="442"/>
      <c r="KC148" s="442"/>
      <c r="KD148" s="442"/>
      <c r="KE148" s="442"/>
      <c r="KF148" s="442"/>
      <c r="KG148" s="442"/>
      <c r="KH148" s="442"/>
      <c r="KI148" s="442"/>
      <c r="KJ148" s="442"/>
      <c r="KK148" s="442"/>
      <c r="KL148" s="442"/>
      <c r="KM148" s="442"/>
      <c r="KN148" s="442"/>
      <c r="KO148" s="442"/>
      <c r="KP148" s="442"/>
      <c r="KQ148" s="442"/>
      <c r="KR148" s="442"/>
      <c r="KS148" s="442"/>
      <c r="KT148" s="442"/>
      <c r="KU148" s="442"/>
      <c r="KV148" s="442"/>
      <c r="KW148" s="442"/>
      <c r="KX148" s="442"/>
      <c r="KY148" s="442"/>
      <c r="KZ148" s="442"/>
      <c r="LA148" s="442"/>
      <c r="LB148" s="442"/>
      <c r="LC148" s="442"/>
      <c r="LD148" s="442"/>
      <c r="LE148" s="442"/>
      <c r="LF148" s="442"/>
      <c r="LG148" s="442"/>
      <c r="LH148" s="442"/>
      <c r="LI148" s="442"/>
      <c r="LJ148" s="442"/>
      <c r="LK148" s="442"/>
      <c r="LL148" s="442"/>
      <c r="LM148" s="442"/>
      <c r="LN148" s="442"/>
      <c r="LO148" s="442"/>
      <c r="LP148" s="442"/>
      <c r="LQ148" s="442"/>
      <c r="LR148" s="442"/>
      <c r="LS148" s="442"/>
      <c r="LT148" s="442"/>
      <c r="LU148" s="442"/>
      <c r="LV148" s="442"/>
      <c r="LW148" s="442"/>
      <c r="LX148" s="442"/>
      <c r="LY148" s="442"/>
      <c r="LZ148" s="442"/>
      <c r="MA148" s="442"/>
      <c r="MB148" s="442"/>
      <c r="MC148" s="442"/>
      <c r="MD148" s="442"/>
      <c r="ME148" s="442"/>
      <c r="MF148" s="442"/>
      <c r="MG148" s="442"/>
      <c r="MH148" s="442"/>
      <c r="MI148" s="442"/>
      <c r="MJ148" s="442"/>
      <c r="MK148" s="442"/>
      <c r="ML148" s="442"/>
      <c r="MM148" s="442"/>
      <c r="MN148" s="442"/>
      <c r="MO148" s="442"/>
      <c r="MP148" s="442"/>
      <c r="MQ148" s="442"/>
      <c r="MR148" s="442"/>
      <c r="MS148" s="442"/>
      <c r="MT148" s="442"/>
      <c r="MU148" s="442"/>
      <c r="MV148" s="442"/>
      <c r="MW148" s="442"/>
      <c r="MX148" s="442"/>
      <c r="MY148" s="442"/>
      <c r="MZ148" s="442"/>
      <c r="NA148" s="442"/>
      <c r="NB148" s="442"/>
      <c r="NC148" s="442"/>
      <c r="ND148" s="442"/>
      <c r="NE148" s="442"/>
      <c r="NF148" s="442"/>
      <c r="NG148" s="442"/>
      <c r="NH148" s="442"/>
      <c r="NI148" s="442"/>
      <c r="NJ148" s="442"/>
      <c r="NK148" s="442"/>
      <c r="NL148" s="442"/>
      <c r="NM148" s="442"/>
      <c r="NN148" s="442"/>
      <c r="NO148" s="442"/>
      <c r="NP148" s="442"/>
      <c r="NQ148" s="442"/>
      <c r="NR148" s="442"/>
      <c r="NS148" s="442"/>
      <c r="NT148" s="442"/>
      <c r="NU148" s="442"/>
      <c r="NV148" s="442"/>
      <c r="NW148" s="442"/>
      <c r="NX148" s="442"/>
      <c r="NY148" s="442"/>
      <c r="NZ148" s="442"/>
      <c r="OA148" s="442"/>
      <c r="OB148" s="442"/>
      <c r="OC148" s="442"/>
      <c r="OD148" s="442"/>
      <c r="OE148" s="442"/>
      <c r="OF148" s="442"/>
      <c r="OG148" s="442"/>
      <c r="OH148" s="442"/>
      <c r="OI148" s="442"/>
      <c r="OJ148" s="442"/>
      <c r="OK148" s="442"/>
      <c r="OL148" s="442"/>
      <c r="OM148" s="442"/>
      <c r="ON148" s="442"/>
      <c r="OO148" s="442"/>
      <c r="OP148" s="442"/>
      <c r="OQ148" s="442"/>
      <c r="OR148" s="442"/>
      <c r="OS148" s="442"/>
      <c r="OT148" s="442"/>
      <c r="OU148" s="442"/>
      <c r="OV148" s="442"/>
      <c r="OW148" s="442"/>
      <c r="OX148" s="442"/>
      <c r="OY148" s="442"/>
      <c r="OZ148" s="442"/>
      <c r="PA148" s="442"/>
      <c r="PB148" s="442"/>
      <c r="PC148" s="442"/>
      <c r="PD148" s="442"/>
      <c r="PE148" s="442"/>
      <c r="PF148" s="442"/>
      <c r="PG148" s="442"/>
      <c r="PH148" s="442"/>
      <c r="PI148" s="442"/>
      <c r="PJ148" s="442"/>
      <c r="PK148" s="442"/>
      <c r="PL148" s="442"/>
      <c r="PM148" s="442"/>
      <c r="PN148" s="442"/>
      <c r="PO148" s="442"/>
      <c r="PP148" s="442"/>
      <c r="PQ148" s="442"/>
      <c r="PR148" s="442"/>
      <c r="PS148" s="442"/>
      <c r="PT148" s="442"/>
      <c r="PU148" s="442"/>
      <c r="PV148" s="442"/>
      <c r="PW148" s="442"/>
      <c r="PX148" s="442"/>
      <c r="PY148" s="442"/>
      <c r="PZ148" s="442"/>
      <c r="QA148" s="442"/>
      <c r="QB148" s="442"/>
      <c r="QC148" s="442"/>
      <c r="QD148" s="442"/>
      <c r="QE148" s="442"/>
      <c r="QF148" s="442"/>
      <c r="QG148" s="442"/>
      <c r="QH148" s="442"/>
      <c r="QI148" s="442"/>
      <c r="QJ148" s="442"/>
      <c r="QK148" s="442"/>
      <c r="QL148" s="442"/>
      <c r="QM148" s="442"/>
      <c r="QN148" s="442"/>
      <c r="QO148" s="442"/>
      <c r="QP148" s="442"/>
      <c r="QQ148" s="442"/>
      <c r="QR148" s="442"/>
      <c r="QS148" s="442"/>
      <c r="QT148" s="442"/>
      <c r="QU148" s="442"/>
      <c r="QV148" s="442"/>
      <c r="QW148" s="442"/>
      <c r="QX148" s="442"/>
      <c r="QY148" s="442"/>
      <c r="QZ148" s="442"/>
      <c r="RA148" s="442"/>
      <c r="RB148" s="442"/>
      <c r="RC148" s="442"/>
      <c r="RD148" s="442"/>
      <c r="RE148" s="442"/>
      <c r="RF148" s="442"/>
      <c r="RG148" s="442"/>
      <c r="RH148" s="442"/>
      <c r="RI148" s="442"/>
      <c r="RJ148" s="442"/>
      <c r="RK148" s="442"/>
      <c r="RL148" s="442"/>
      <c r="RM148" s="442"/>
      <c r="RN148" s="442"/>
      <c r="RO148" s="442"/>
      <c r="RP148" s="442"/>
      <c r="RQ148" s="442"/>
      <c r="RR148" s="442"/>
      <c r="RS148" s="442"/>
      <c r="RT148" s="442"/>
      <c r="RU148" s="442"/>
      <c r="RV148" s="442"/>
      <c r="RW148" s="442"/>
      <c r="RX148" s="442"/>
      <c r="RY148" s="442"/>
      <c r="RZ148" s="442"/>
      <c r="SA148" s="442"/>
      <c r="SB148" s="442"/>
      <c r="SC148" s="442"/>
      <c r="SD148" s="442"/>
      <c r="SE148" s="442"/>
      <c r="SF148" s="442"/>
      <c r="SG148" s="442"/>
      <c r="SH148" s="442"/>
      <c r="SI148" s="442"/>
      <c r="SJ148" s="442"/>
      <c r="SK148" s="442"/>
      <c r="SL148" s="442"/>
      <c r="SM148" s="442"/>
      <c r="SN148" s="442"/>
      <c r="SO148" s="442"/>
      <c r="SP148" s="442"/>
      <c r="SQ148" s="442"/>
      <c r="SR148" s="442"/>
      <c r="SS148" s="442"/>
      <c r="ST148" s="442"/>
      <c r="SU148" s="442"/>
      <c r="SV148" s="442"/>
      <c r="SW148" s="442"/>
      <c r="SX148" s="442"/>
      <c r="SY148" s="442"/>
      <c r="SZ148" s="442"/>
      <c r="TA148" s="442"/>
      <c r="TB148" s="442"/>
      <c r="TC148" s="442"/>
      <c r="TD148" s="442"/>
      <c r="TE148" s="442"/>
      <c r="TF148" s="442"/>
      <c r="TG148" s="442"/>
      <c r="TH148" s="442"/>
      <c r="TI148" s="442"/>
      <c r="TJ148" s="442"/>
      <c r="TK148" s="442"/>
      <c r="TL148" s="442"/>
      <c r="TM148" s="442"/>
      <c r="TN148" s="442"/>
      <c r="TO148" s="442"/>
      <c r="TP148" s="442"/>
      <c r="TQ148" s="442"/>
      <c r="TR148" s="442"/>
      <c r="TS148" s="442"/>
      <c r="TT148" s="442"/>
      <c r="TU148" s="442"/>
      <c r="TV148" s="442"/>
      <c r="TW148" s="442"/>
      <c r="TX148" s="442"/>
      <c r="TY148" s="442"/>
      <c r="TZ148" s="442"/>
      <c r="UA148" s="442"/>
      <c r="UB148" s="442"/>
      <c r="UC148" s="442"/>
      <c r="UD148" s="442"/>
      <c r="UE148" s="442"/>
      <c r="UF148" s="442"/>
      <c r="UG148" s="442"/>
      <c r="UH148" s="442"/>
      <c r="UI148" s="442"/>
      <c r="UJ148" s="442"/>
      <c r="UK148" s="442"/>
      <c r="UL148" s="442"/>
      <c r="UM148" s="442"/>
      <c r="UN148" s="442"/>
      <c r="UO148" s="442"/>
      <c r="UP148" s="442"/>
      <c r="UQ148" s="442"/>
      <c r="UR148" s="442"/>
      <c r="US148" s="442"/>
      <c r="UT148" s="442"/>
      <c r="UU148" s="442"/>
      <c r="UV148" s="442"/>
      <c r="UW148" s="442"/>
      <c r="UX148" s="442"/>
      <c r="UY148" s="442"/>
      <c r="UZ148" s="442"/>
      <c r="VA148" s="442"/>
      <c r="VB148" s="442"/>
      <c r="VC148" s="442"/>
      <c r="VD148" s="442"/>
      <c r="VE148" s="442"/>
      <c r="VF148" s="442"/>
      <c r="VG148" s="442"/>
      <c r="VH148" s="442"/>
      <c r="VI148" s="442"/>
      <c r="VJ148" s="442"/>
      <c r="VK148" s="442"/>
      <c r="VL148" s="442"/>
      <c r="VM148" s="442"/>
      <c r="VN148" s="442"/>
      <c r="VO148" s="442"/>
      <c r="VP148" s="442"/>
      <c r="VQ148" s="442"/>
      <c r="VR148" s="442"/>
      <c r="VS148" s="442"/>
      <c r="VT148" s="442"/>
      <c r="VU148" s="442"/>
      <c r="VV148" s="442"/>
      <c r="VW148" s="442"/>
      <c r="VX148" s="442"/>
      <c r="VY148" s="442"/>
      <c r="VZ148" s="442"/>
      <c r="WA148" s="442"/>
      <c r="WB148" s="442"/>
      <c r="WC148" s="442"/>
      <c r="WD148" s="442"/>
      <c r="WE148" s="442"/>
      <c r="WF148" s="442"/>
      <c r="WG148" s="442"/>
      <c r="WH148" s="442"/>
      <c r="WI148" s="442"/>
      <c r="WJ148" s="442"/>
      <c r="WK148" s="442"/>
      <c r="WL148" s="442"/>
      <c r="WM148" s="442"/>
      <c r="WN148" s="442"/>
      <c r="WO148" s="442"/>
      <c r="WP148" s="442"/>
      <c r="WQ148" s="442"/>
      <c r="WR148" s="442"/>
      <c r="WS148" s="442"/>
      <c r="WT148" s="442"/>
      <c r="WU148" s="442"/>
      <c r="WV148" s="442"/>
      <c r="WW148" s="442"/>
      <c r="WX148" s="442"/>
      <c r="WY148" s="442"/>
      <c r="WZ148" s="442"/>
      <c r="XA148" s="442"/>
      <c r="XB148" s="442"/>
      <c r="XC148" s="442"/>
      <c r="XD148" s="442"/>
      <c r="XE148" s="442"/>
      <c r="XF148" s="442"/>
      <c r="XG148" s="442"/>
      <c r="XH148" s="442"/>
      <c r="XI148" s="442"/>
      <c r="XJ148" s="442"/>
      <c r="XK148" s="442"/>
      <c r="XL148" s="442"/>
      <c r="XM148" s="442"/>
      <c r="XN148" s="442"/>
      <c r="XO148" s="442"/>
      <c r="XP148" s="442"/>
      <c r="XQ148" s="442"/>
      <c r="XR148" s="442"/>
      <c r="XS148" s="442"/>
      <c r="XT148" s="442"/>
      <c r="XU148" s="442"/>
      <c r="XV148" s="442"/>
      <c r="XW148" s="442"/>
      <c r="XX148" s="442"/>
      <c r="XY148" s="442"/>
      <c r="XZ148" s="442"/>
      <c r="YA148" s="442"/>
      <c r="YB148" s="442"/>
      <c r="YC148" s="442"/>
      <c r="YD148" s="442"/>
      <c r="YE148" s="442"/>
      <c r="YF148" s="442"/>
      <c r="YG148" s="442"/>
      <c r="YH148" s="442"/>
      <c r="YI148" s="442"/>
      <c r="YJ148" s="442"/>
      <c r="YK148" s="442"/>
      <c r="YL148" s="442"/>
      <c r="YM148" s="442"/>
      <c r="YN148" s="442"/>
      <c r="YO148" s="442"/>
      <c r="YP148" s="442"/>
      <c r="YQ148" s="442"/>
      <c r="YR148" s="442"/>
      <c r="YS148" s="442"/>
      <c r="YT148" s="442"/>
      <c r="YU148" s="442"/>
      <c r="YV148" s="442"/>
      <c r="YW148" s="442"/>
      <c r="YX148" s="442"/>
      <c r="YY148" s="442"/>
      <c r="YZ148" s="442"/>
      <c r="ZA148" s="442"/>
      <c r="ZB148" s="442"/>
      <c r="ZC148" s="442"/>
      <c r="ZD148" s="442"/>
      <c r="ZE148" s="442"/>
      <c r="ZF148" s="442"/>
      <c r="ZG148" s="442"/>
      <c r="ZH148" s="442"/>
      <c r="ZI148" s="442"/>
      <c r="ZJ148" s="442"/>
      <c r="ZK148" s="442"/>
      <c r="ZL148" s="442"/>
      <c r="ZM148" s="442"/>
      <c r="ZN148" s="442"/>
      <c r="ZO148" s="442"/>
      <c r="ZP148" s="442"/>
      <c r="ZQ148" s="442"/>
      <c r="ZR148" s="442"/>
      <c r="ZS148" s="442"/>
      <c r="ZT148" s="442"/>
      <c r="ZU148" s="442"/>
      <c r="ZV148" s="442"/>
      <c r="ZW148" s="442"/>
      <c r="ZX148" s="442"/>
      <c r="ZY148" s="442"/>
      <c r="ZZ148" s="442"/>
      <c r="AAA148" s="442"/>
      <c r="AAB148" s="442"/>
      <c r="AAC148" s="442"/>
      <c r="AAD148" s="442"/>
      <c r="AAE148" s="442"/>
      <c r="AAF148" s="442"/>
      <c r="AAG148" s="442"/>
      <c r="AAH148" s="442"/>
      <c r="AAI148" s="442"/>
      <c r="AAJ148" s="442"/>
      <c r="AAK148" s="442"/>
      <c r="AAL148" s="442"/>
      <c r="AAM148" s="442"/>
      <c r="AAN148" s="442"/>
      <c r="AAO148" s="442"/>
      <c r="AAP148" s="442"/>
      <c r="AAQ148" s="442"/>
      <c r="AAR148" s="442"/>
      <c r="AAS148" s="442"/>
      <c r="AAT148" s="442"/>
      <c r="AAU148" s="442"/>
      <c r="AAV148" s="442"/>
      <c r="AAW148" s="442"/>
      <c r="AAX148" s="442"/>
      <c r="AAY148" s="442"/>
      <c r="AAZ148" s="442"/>
      <c r="ABA148" s="442"/>
      <c r="ABB148" s="442"/>
      <c r="ABC148" s="442"/>
      <c r="ABD148" s="442"/>
      <c r="ABE148" s="442"/>
      <c r="ABF148" s="442"/>
      <c r="ABG148" s="442"/>
      <c r="ABH148" s="442"/>
      <c r="ABI148" s="442"/>
      <c r="ABJ148" s="442"/>
      <c r="ABK148" s="442"/>
      <c r="ABL148" s="442"/>
      <c r="ABM148" s="442"/>
      <c r="ABN148" s="442"/>
      <c r="ABO148" s="442"/>
      <c r="ABP148" s="442"/>
      <c r="ABQ148" s="442"/>
      <c r="ABR148" s="442"/>
      <c r="ABS148" s="442"/>
      <c r="ABT148" s="442"/>
      <c r="ABU148" s="442"/>
      <c r="ABV148" s="442"/>
      <c r="ABW148" s="442"/>
      <c r="ABX148" s="442"/>
      <c r="ABY148" s="442"/>
      <c r="ABZ148" s="442"/>
      <c r="ACA148" s="442"/>
      <c r="ACB148" s="442"/>
      <c r="ACC148" s="442"/>
      <c r="ACD148" s="442"/>
      <c r="ACE148" s="442"/>
      <c r="ACF148" s="442"/>
      <c r="ACG148" s="442"/>
      <c r="ACH148" s="442"/>
      <c r="ACI148" s="442"/>
      <c r="ACJ148" s="442"/>
      <c r="ACK148" s="442"/>
      <c r="ACL148" s="442"/>
      <c r="ACM148" s="442"/>
      <c r="ACN148" s="442"/>
      <c r="ACO148" s="442"/>
      <c r="ACP148" s="442"/>
      <c r="ACQ148" s="442"/>
      <c r="ACR148" s="442"/>
      <c r="ACS148" s="442"/>
      <c r="ACT148" s="442"/>
      <c r="ACU148" s="442"/>
      <c r="ACV148" s="442"/>
      <c r="ACW148" s="442"/>
      <c r="ACX148" s="442"/>
      <c r="ACY148" s="442"/>
      <c r="ACZ148" s="442"/>
      <c r="ADA148" s="442"/>
      <c r="ADB148" s="442"/>
      <c r="ADC148" s="442"/>
      <c r="ADD148" s="442"/>
      <c r="ADE148" s="442"/>
      <c r="ADF148" s="442"/>
      <c r="ADG148" s="442"/>
      <c r="ADH148" s="442"/>
      <c r="ADI148" s="442"/>
      <c r="ADJ148" s="442"/>
      <c r="ADK148" s="442"/>
      <c r="ADL148" s="442"/>
      <c r="ADM148" s="442"/>
      <c r="ADN148" s="442"/>
      <c r="ADO148" s="442"/>
      <c r="ADP148" s="442"/>
      <c r="ADQ148" s="442"/>
      <c r="ADR148" s="442"/>
      <c r="ADS148" s="442"/>
      <c r="ADT148" s="442"/>
      <c r="ADU148" s="442"/>
      <c r="ADV148" s="442"/>
      <c r="ADW148" s="442"/>
      <c r="ADX148" s="442"/>
      <c r="ADY148" s="442"/>
      <c r="ADZ148" s="442"/>
      <c r="AEA148" s="442"/>
      <c r="AEB148" s="442"/>
      <c r="AEC148" s="442"/>
      <c r="AED148" s="442"/>
      <c r="AEE148" s="442"/>
      <c r="AEF148" s="442"/>
      <c r="AEG148" s="442"/>
      <c r="AEH148" s="442"/>
      <c r="AEI148" s="442"/>
      <c r="AEJ148" s="442"/>
      <c r="AEK148" s="442"/>
      <c r="AEL148" s="442"/>
      <c r="AEM148" s="442"/>
      <c r="AEN148" s="442"/>
      <c r="AEO148" s="442"/>
      <c r="AEP148" s="442"/>
      <c r="AEQ148" s="442"/>
      <c r="AER148" s="442"/>
      <c r="AES148" s="442"/>
      <c r="AET148" s="442"/>
      <c r="AEU148" s="442"/>
      <c r="AEV148" s="442"/>
      <c r="AEW148" s="442"/>
      <c r="AEX148" s="442"/>
      <c r="AEY148" s="442"/>
      <c r="AEZ148" s="442"/>
      <c r="AFA148" s="442"/>
      <c r="AFB148" s="442"/>
      <c r="AFC148" s="442"/>
      <c r="AFD148" s="442"/>
      <c r="AFE148" s="442"/>
      <c r="AFF148" s="442"/>
      <c r="AFG148" s="442"/>
      <c r="AFH148" s="442"/>
      <c r="AFI148" s="442"/>
      <c r="AFJ148" s="442"/>
      <c r="AFK148" s="442"/>
      <c r="AFL148" s="442"/>
      <c r="AFM148" s="442"/>
      <c r="AFN148" s="442"/>
      <c r="AFO148" s="442"/>
      <c r="AFP148" s="442"/>
      <c r="AFQ148" s="442"/>
      <c r="AFR148" s="442"/>
      <c r="AFS148" s="442"/>
      <c r="AFT148" s="442"/>
      <c r="AFU148" s="442"/>
      <c r="AFV148" s="442"/>
      <c r="AFW148" s="442"/>
      <c r="AFX148" s="442"/>
      <c r="AFY148" s="442"/>
      <c r="AFZ148" s="442"/>
      <c r="AGA148" s="442"/>
      <c r="AGB148" s="442"/>
      <c r="AGC148" s="442"/>
      <c r="AGD148" s="442"/>
      <c r="AGE148" s="442"/>
      <c r="AGF148" s="442"/>
      <c r="AGG148" s="442"/>
      <c r="AGH148" s="442"/>
      <c r="AGI148" s="442"/>
      <c r="AGJ148" s="442"/>
      <c r="AGK148" s="442"/>
      <c r="AGL148" s="442"/>
      <c r="AGM148" s="442"/>
      <c r="AGN148" s="442"/>
      <c r="AGO148" s="442"/>
      <c r="AGP148" s="442"/>
      <c r="AGQ148" s="442"/>
      <c r="AGR148" s="442"/>
      <c r="AGS148" s="442"/>
      <c r="AGT148" s="442"/>
      <c r="AGU148" s="442"/>
      <c r="AGV148" s="442"/>
      <c r="AGW148" s="442"/>
      <c r="AGX148" s="442"/>
      <c r="AGY148" s="442"/>
      <c r="AGZ148" s="442"/>
      <c r="AHA148" s="442"/>
      <c r="AHB148" s="442"/>
      <c r="AHC148" s="442"/>
      <c r="AHD148" s="442"/>
      <c r="AHE148" s="442"/>
      <c r="AHF148" s="442"/>
      <c r="AHG148" s="442"/>
      <c r="AHH148" s="442"/>
    </row>
    <row r="149" spans="2:892" s="593" customFormat="1">
      <c r="B149" s="597"/>
      <c r="C149" s="595"/>
      <c r="D149" s="78"/>
      <c r="E149" s="78"/>
      <c r="F149" s="78"/>
      <c r="G149" s="78"/>
      <c r="H149" s="78"/>
      <c r="I149" s="78"/>
      <c r="J149" s="78"/>
      <c r="K149" s="78"/>
      <c r="L149" s="78"/>
      <c r="M149" s="78"/>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s="66"/>
      <c r="CT149" s="66"/>
      <c r="CU149" s="66"/>
      <c r="CV149" s="66"/>
      <c r="CW149" s="66"/>
      <c r="CX149" s="66"/>
      <c r="CY149" s="66"/>
      <c r="CZ149" s="66"/>
      <c r="DA149" s="66"/>
      <c r="DB149" s="66"/>
      <c r="DC149" s="66"/>
      <c r="DD149" s="66"/>
      <c r="DE149" s="66"/>
      <c r="DF149" s="66"/>
      <c r="DG149" s="66"/>
      <c r="DH149" s="66"/>
      <c r="DI149" s="66"/>
      <c r="DJ149" s="66"/>
      <c r="DK149" s="66"/>
      <c r="DL149" s="66"/>
      <c r="DM149" s="66"/>
      <c r="DN149" s="66"/>
      <c r="DO149" s="66"/>
      <c r="DP149" s="66"/>
      <c r="DQ149" s="66"/>
      <c r="DR149" s="66"/>
      <c r="DS149" s="66"/>
      <c r="DT149" s="66"/>
      <c r="DU149" s="66"/>
      <c r="DV149" s="66"/>
      <c r="DW149" s="66"/>
      <c r="DX149" s="66"/>
      <c r="DY149" s="66"/>
      <c r="DZ149" s="66"/>
      <c r="EA149" s="66"/>
      <c r="EB149" s="66"/>
      <c r="EC149" s="66"/>
      <c r="ED149" s="66"/>
      <c r="EE149" s="66"/>
      <c r="EF149" s="66"/>
      <c r="EG149" s="66"/>
      <c r="EH149" s="66"/>
      <c r="EI149" s="66"/>
      <c r="EJ149" s="66"/>
      <c r="EK149" s="66"/>
      <c r="EL149" s="66"/>
      <c r="EM149" s="66"/>
      <c r="EN149" s="66"/>
      <c r="EO149" s="66"/>
      <c r="EP149" s="66"/>
      <c r="EQ149" s="66"/>
      <c r="ER149" s="66"/>
      <c r="ES149" s="66"/>
      <c r="ET149" s="66"/>
      <c r="EU149" s="66"/>
      <c r="EV149" s="66"/>
      <c r="EW149" s="66"/>
      <c r="EX149" s="66"/>
      <c r="EY149" s="66"/>
      <c r="EZ149" s="66"/>
      <c r="FA149" s="66"/>
      <c r="FB149" s="66"/>
      <c r="FC149" s="66"/>
      <c r="FD149" s="66"/>
      <c r="FE149" s="66"/>
      <c r="FF149" s="66"/>
      <c r="FG149" s="66"/>
      <c r="FH149" s="66"/>
      <c r="FI149" s="66"/>
      <c r="FJ149" s="66"/>
      <c r="FK149" s="66"/>
      <c r="FL149" s="66"/>
      <c r="FM149" s="66"/>
      <c r="FN149" s="66"/>
      <c r="FO149" s="66"/>
      <c r="FP149" s="66"/>
      <c r="FQ149" s="66"/>
      <c r="FR149" s="66"/>
      <c r="FS149" s="66"/>
      <c r="FT149" s="66"/>
      <c r="FU149" s="66"/>
      <c r="FV149" s="66"/>
      <c r="FW149" s="66"/>
      <c r="FX149" s="66"/>
      <c r="FY149" s="66"/>
      <c r="FZ149" s="66"/>
      <c r="GA149" s="66"/>
      <c r="GB149" s="66"/>
      <c r="GC149" s="66"/>
      <c r="GD149" s="66"/>
      <c r="GE149" s="66"/>
      <c r="GF149" s="66"/>
      <c r="GG149" s="66"/>
      <c r="GH149" s="66"/>
      <c r="GI149" s="66"/>
      <c r="GJ149" s="66"/>
      <c r="GK149" s="66"/>
      <c r="GL149" s="66"/>
      <c r="GM149" s="66"/>
      <c r="GN149" s="66"/>
      <c r="GO149" s="66"/>
      <c r="GP149" s="66"/>
      <c r="GQ149" s="66"/>
      <c r="GR149" s="66"/>
      <c r="GS149" s="66"/>
      <c r="GT149" s="66"/>
      <c r="GU149" s="66"/>
      <c r="GV149" s="66"/>
      <c r="GW149" s="66"/>
      <c r="GX149" s="66"/>
      <c r="GY149" s="66"/>
      <c r="GZ149" s="66"/>
      <c r="HA149" s="66"/>
      <c r="HB149" s="66"/>
      <c r="HC149" s="66"/>
      <c r="HD149" s="66"/>
      <c r="HE149" s="66"/>
      <c r="HF149" s="66"/>
      <c r="HG149" s="66"/>
      <c r="HH149" s="66"/>
      <c r="HI149" s="66"/>
      <c r="HJ149" s="66"/>
      <c r="HK149" s="66"/>
      <c r="HL149" s="66"/>
      <c r="HM149" s="66"/>
      <c r="HN149" s="66"/>
      <c r="HO149" s="66"/>
      <c r="HP149" s="66"/>
      <c r="HQ149" s="66"/>
      <c r="HR149" s="66"/>
      <c r="HS149" s="66"/>
      <c r="HT149" s="66"/>
      <c r="HU149" s="66"/>
      <c r="HV149" s="66"/>
      <c r="HW149" s="66"/>
      <c r="HX149" s="66"/>
      <c r="HY149" s="66"/>
      <c r="HZ149" s="66"/>
      <c r="IA149" s="66"/>
      <c r="IB149" s="66"/>
      <c r="IC149" s="66"/>
      <c r="ID149" s="66"/>
      <c r="IE149" s="66"/>
      <c r="IF149" s="66"/>
      <c r="IG149" s="66"/>
      <c r="IH149" s="66"/>
      <c r="II149" s="66"/>
      <c r="IJ149" s="66"/>
      <c r="IK149" s="66"/>
      <c r="IL149" s="66"/>
      <c r="IM149" s="66"/>
      <c r="IN149" s="66"/>
      <c r="IO149" s="66"/>
      <c r="IP149" s="66"/>
      <c r="IQ149" s="66"/>
      <c r="IR149" s="66"/>
      <c r="IS149" s="66"/>
      <c r="IT149" s="66"/>
      <c r="IU149" s="66"/>
      <c r="IV149" s="66"/>
      <c r="IW149" s="66"/>
      <c r="IX149" s="442"/>
      <c r="IY149" s="442"/>
      <c r="IZ149" s="442"/>
      <c r="JA149" s="442"/>
      <c r="JB149" s="442"/>
      <c r="JC149" s="442"/>
      <c r="JD149" s="442"/>
      <c r="JE149" s="442"/>
      <c r="JF149" s="442"/>
      <c r="JG149" s="442"/>
      <c r="JH149" s="442"/>
      <c r="JI149" s="442"/>
      <c r="JJ149" s="442"/>
      <c r="JK149" s="442"/>
      <c r="JL149" s="442"/>
      <c r="JM149" s="442"/>
      <c r="JN149" s="442"/>
      <c r="JO149" s="442"/>
      <c r="JP149" s="442"/>
      <c r="JQ149" s="442"/>
      <c r="JR149" s="442"/>
      <c r="JS149" s="442"/>
      <c r="JT149" s="442"/>
      <c r="JU149" s="442"/>
      <c r="JV149" s="442"/>
      <c r="JW149" s="442"/>
      <c r="JX149" s="442"/>
      <c r="JY149" s="442"/>
      <c r="JZ149" s="442"/>
      <c r="KA149" s="442"/>
      <c r="KB149" s="442"/>
      <c r="KC149" s="442"/>
      <c r="KD149" s="442"/>
      <c r="KE149" s="442"/>
      <c r="KF149" s="442"/>
      <c r="KG149" s="442"/>
      <c r="KH149" s="442"/>
      <c r="KI149" s="442"/>
      <c r="KJ149" s="442"/>
      <c r="KK149" s="442"/>
      <c r="KL149" s="442"/>
      <c r="KM149" s="442"/>
      <c r="KN149" s="442"/>
      <c r="KO149" s="442"/>
      <c r="KP149" s="442"/>
      <c r="KQ149" s="442"/>
      <c r="KR149" s="442"/>
      <c r="KS149" s="442"/>
      <c r="KT149" s="442"/>
      <c r="KU149" s="442"/>
      <c r="KV149" s="442"/>
      <c r="KW149" s="442"/>
      <c r="KX149" s="442"/>
      <c r="KY149" s="442"/>
      <c r="KZ149" s="442"/>
      <c r="LA149" s="442"/>
      <c r="LB149" s="442"/>
      <c r="LC149" s="442"/>
      <c r="LD149" s="442"/>
      <c r="LE149" s="442"/>
      <c r="LF149" s="442"/>
      <c r="LG149" s="442"/>
      <c r="LH149" s="442"/>
      <c r="LI149" s="442"/>
      <c r="LJ149" s="442"/>
      <c r="LK149" s="442"/>
      <c r="LL149" s="442"/>
      <c r="LM149" s="442"/>
      <c r="LN149" s="442"/>
      <c r="LO149" s="442"/>
      <c r="LP149" s="442"/>
      <c r="LQ149" s="442"/>
      <c r="LR149" s="442"/>
      <c r="LS149" s="442"/>
      <c r="LT149" s="442"/>
      <c r="LU149" s="442"/>
      <c r="LV149" s="442"/>
      <c r="LW149" s="442"/>
      <c r="LX149" s="442"/>
      <c r="LY149" s="442"/>
      <c r="LZ149" s="442"/>
      <c r="MA149" s="442"/>
      <c r="MB149" s="442"/>
      <c r="MC149" s="442"/>
      <c r="MD149" s="442"/>
      <c r="ME149" s="442"/>
      <c r="MF149" s="442"/>
      <c r="MG149" s="442"/>
      <c r="MH149" s="442"/>
      <c r="MI149" s="442"/>
      <c r="MJ149" s="442"/>
      <c r="MK149" s="442"/>
      <c r="ML149" s="442"/>
      <c r="MM149" s="442"/>
      <c r="MN149" s="442"/>
      <c r="MO149" s="442"/>
      <c r="MP149" s="442"/>
      <c r="MQ149" s="442"/>
      <c r="MR149" s="442"/>
      <c r="MS149" s="442"/>
      <c r="MT149" s="442"/>
      <c r="MU149" s="442"/>
      <c r="MV149" s="442"/>
      <c r="MW149" s="442"/>
      <c r="MX149" s="442"/>
      <c r="MY149" s="442"/>
      <c r="MZ149" s="442"/>
      <c r="NA149" s="442"/>
      <c r="NB149" s="442"/>
      <c r="NC149" s="442"/>
      <c r="ND149" s="442"/>
      <c r="NE149" s="442"/>
      <c r="NF149" s="442"/>
      <c r="NG149" s="442"/>
      <c r="NH149" s="442"/>
      <c r="NI149" s="442"/>
      <c r="NJ149" s="442"/>
      <c r="NK149" s="442"/>
      <c r="NL149" s="442"/>
      <c r="NM149" s="442"/>
      <c r="NN149" s="442"/>
      <c r="NO149" s="442"/>
      <c r="NP149" s="442"/>
      <c r="NQ149" s="442"/>
      <c r="NR149" s="442"/>
      <c r="NS149" s="442"/>
      <c r="NT149" s="442"/>
      <c r="NU149" s="442"/>
      <c r="NV149" s="442"/>
      <c r="NW149" s="442"/>
      <c r="NX149" s="442"/>
      <c r="NY149" s="442"/>
      <c r="NZ149" s="442"/>
      <c r="OA149" s="442"/>
      <c r="OB149" s="442"/>
      <c r="OC149" s="442"/>
      <c r="OD149" s="442"/>
      <c r="OE149" s="442"/>
      <c r="OF149" s="442"/>
      <c r="OG149" s="442"/>
      <c r="OH149" s="442"/>
      <c r="OI149" s="442"/>
      <c r="OJ149" s="442"/>
      <c r="OK149" s="442"/>
      <c r="OL149" s="442"/>
      <c r="OM149" s="442"/>
      <c r="ON149" s="442"/>
      <c r="OO149" s="442"/>
      <c r="OP149" s="442"/>
      <c r="OQ149" s="442"/>
      <c r="OR149" s="442"/>
      <c r="OS149" s="442"/>
      <c r="OT149" s="442"/>
      <c r="OU149" s="442"/>
      <c r="OV149" s="442"/>
      <c r="OW149" s="442"/>
      <c r="OX149" s="442"/>
      <c r="OY149" s="442"/>
      <c r="OZ149" s="442"/>
      <c r="PA149" s="442"/>
      <c r="PB149" s="442"/>
      <c r="PC149" s="442"/>
      <c r="PD149" s="442"/>
      <c r="PE149" s="442"/>
      <c r="PF149" s="442"/>
      <c r="PG149" s="442"/>
      <c r="PH149" s="442"/>
      <c r="PI149" s="442"/>
      <c r="PJ149" s="442"/>
      <c r="PK149" s="442"/>
      <c r="PL149" s="442"/>
      <c r="PM149" s="442"/>
      <c r="PN149" s="442"/>
      <c r="PO149" s="442"/>
      <c r="PP149" s="442"/>
      <c r="PQ149" s="442"/>
      <c r="PR149" s="442"/>
      <c r="PS149" s="442"/>
      <c r="PT149" s="442"/>
      <c r="PU149" s="442"/>
      <c r="PV149" s="442"/>
      <c r="PW149" s="442"/>
      <c r="PX149" s="442"/>
      <c r="PY149" s="442"/>
      <c r="PZ149" s="442"/>
      <c r="QA149" s="442"/>
      <c r="QB149" s="442"/>
      <c r="QC149" s="442"/>
      <c r="QD149" s="442"/>
      <c r="QE149" s="442"/>
      <c r="QF149" s="442"/>
      <c r="QG149" s="442"/>
      <c r="QH149" s="442"/>
      <c r="QI149" s="442"/>
      <c r="QJ149" s="442"/>
      <c r="QK149" s="442"/>
      <c r="QL149" s="442"/>
      <c r="QM149" s="442"/>
      <c r="QN149" s="442"/>
      <c r="QO149" s="442"/>
      <c r="QP149" s="442"/>
      <c r="QQ149" s="442"/>
      <c r="QR149" s="442"/>
      <c r="QS149" s="442"/>
      <c r="QT149" s="442"/>
      <c r="QU149" s="442"/>
      <c r="QV149" s="442"/>
      <c r="QW149" s="442"/>
      <c r="QX149" s="442"/>
      <c r="QY149" s="442"/>
      <c r="QZ149" s="442"/>
      <c r="RA149" s="442"/>
      <c r="RB149" s="442"/>
      <c r="RC149" s="442"/>
      <c r="RD149" s="442"/>
      <c r="RE149" s="442"/>
      <c r="RF149" s="442"/>
      <c r="RG149" s="442"/>
      <c r="RH149" s="442"/>
      <c r="RI149" s="442"/>
      <c r="RJ149" s="442"/>
      <c r="RK149" s="442"/>
      <c r="RL149" s="442"/>
      <c r="RM149" s="442"/>
      <c r="RN149" s="442"/>
      <c r="RO149" s="442"/>
      <c r="RP149" s="442"/>
      <c r="RQ149" s="442"/>
      <c r="RR149" s="442"/>
      <c r="RS149" s="442"/>
      <c r="RT149" s="442"/>
      <c r="RU149" s="442"/>
      <c r="RV149" s="442"/>
      <c r="RW149" s="442"/>
      <c r="RX149" s="442"/>
      <c r="RY149" s="442"/>
      <c r="RZ149" s="442"/>
      <c r="SA149" s="442"/>
      <c r="SB149" s="442"/>
      <c r="SC149" s="442"/>
      <c r="SD149" s="442"/>
      <c r="SE149" s="442"/>
      <c r="SF149" s="442"/>
      <c r="SG149" s="442"/>
      <c r="SH149" s="442"/>
      <c r="SI149" s="442"/>
      <c r="SJ149" s="442"/>
      <c r="SK149" s="442"/>
      <c r="SL149" s="442"/>
      <c r="SM149" s="442"/>
      <c r="SN149" s="442"/>
      <c r="SO149" s="442"/>
      <c r="SP149" s="442"/>
      <c r="SQ149" s="442"/>
      <c r="SR149" s="442"/>
      <c r="SS149" s="442"/>
      <c r="ST149" s="442"/>
      <c r="SU149" s="442"/>
      <c r="SV149" s="442"/>
      <c r="SW149" s="442"/>
      <c r="SX149" s="442"/>
      <c r="SY149" s="442"/>
      <c r="SZ149" s="442"/>
      <c r="TA149" s="442"/>
      <c r="TB149" s="442"/>
      <c r="TC149" s="442"/>
      <c r="TD149" s="442"/>
      <c r="TE149" s="442"/>
      <c r="TF149" s="442"/>
      <c r="TG149" s="442"/>
      <c r="TH149" s="442"/>
      <c r="TI149" s="442"/>
      <c r="TJ149" s="442"/>
      <c r="TK149" s="442"/>
      <c r="TL149" s="442"/>
      <c r="TM149" s="442"/>
      <c r="TN149" s="442"/>
      <c r="TO149" s="442"/>
      <c r="TP149" s="442"/>
      <c r="TQ149" s="442"/>
      <c r="TR149" s="442"/>
      <c r="TS149" s="442"/>
      <c r="TT149" s="442"/>
      <c r="TU149" s="442"/>
      <c r="TV149" s="442"/>
      <c r="TW149" s="442"/>
      <c r="TX149" s="442"/>
      <c r="TY149" s="442"/>
      <c r="TZ149" s="442"/>
      <c r="UA149" s="442"/>
      <c r="UB149" s="442"/>
      <c r="UC149" s="442"/>
      <c r="UD149" s="442"/>
      <c r="UE149" s="442"/>
      <c r="UF149" s="442"/>
      <c r="UG149" s="442"/>
      <c r="UH149" s="442"/>
      <c r="UI149" s="442"/>
      <c r="UJ149" s="442"/>
      <c r="UK149" s="442"/>
      <c r="UL149" s="442"/>
      <c r="UM149" s="442"/>
      <c r="UN149" s="442"/>
      <c r="UO149" s="442"/>
      <c r="UP149" s="442"/>
      <c r="UQ149" s="442"/>
      <c r="UR149" s="442"/>
      <c r="US149" s="442"/>
      <c r="UT149" s="442"/>
      <c r="UU149" s="442"/>
      <c r="UV149" s="442"/>
      <c r="UW149" s="442"/>
      <c r="UX149" s="442"/>
      <c r="UY149" s="442"/>
      <c r="UZ149" s="442"/>
      <c r="VA149" s="442"/>
      <c r="VB149" s="442"/>
      <c r="VC149" s="442"/>
      <c r="VD149" s="442"/>
      <c r="VE149" s="442"/>
      <c r="VF149" s="442"/>
      <c r="VG149" s="442"/>
      <c r="VH149" s="442"/>
      <c r="VI149" s="442"/>
      <c r="VJ149" s="442"/>
      <c r="VK149" s="442"/>
      <c r="VL149" s="442"/>
      <c r="VM149" s="442"/>
      <c r="VN149" s="442"/>
      <c r="VO149" s="442"/>
      <c r="VP149" s="442"/>
      <c r="VQ149" s="442"/>
      <c r="VR149" s="442"/>
      <c r="VS149" s="442"/>
      <c r="VT149" s="442"/>
      <c r="VU149" s="442"/>
      <c r="VV149" s="442"/>
      <c r="VW149" s="442"/>
      <c r="VX149" s="442"/>
      <c r="VY149" s="442"/>
      <c r="VZ149" s="442"/>
      <c r="WA149" s="442"/>
      <c r="WB149" s="442"/>
      <c r="WC149" s="442"/>
      <c r="WD149" s="442"/>
      <c r="WE149" s="442"/>
      <c r="WF149" s="442"/>
      <c r="WG149" s="442"/>
      <c r="WH149" s="442"/>
      <c r="WI149" s="442"/>
      <c r="WJ149" s="442"/>
      <c r="WK149" s="442"/>
      <c r="WL149" s="442"/>
      <c r="WM149" s="442"/>
      <c r="WN149" s="442"/>
      <c r="WO149" s="442"/>
      <c r="WP149" s="442"/>
      <c r="WQ149" s="442"/>
      <c r="WR149" s="442"/>
      <c r="WS149" s="442"/>
      <c r="WT149" s="442"/>
      <c r="WU149" s="442"/>
      <c r="WV149" s="442"/>
      <c r="WW149" s="442"/>
      <c r="WX149" s="442"/>
      <c r="WY149" s="442"/>
      <c r="WZ149" s="442"/>
      <c r="XA149" s="442"/>
      <c r="XB149" s="442"/>
      <c r="XC149" s="442"/>
      <c r="XD149" s="442"/>
      <c r="XE149" s="442"/>
      <c r="XF149" s="442"/>
      <c r="XG149" s="442"/>
      <c r="XH149" s="442"/>
      <c r="XI149" s="442"/>
      <c r="XJ149" s="442"/>
      <c r="XK149" s="442"/>
      <c r="XL149" s="442"/>
      <c r="XM149" s="442"/>
      <c r="XN149" s="442"/>
      <c r="XO149" s="442"/>
      <c r="XP149" s="442"/>
      <c r="XQ149" s="442"/>
      <c r="XR149" s="442"/>
      <c r="XS149" s="442"/>
      <c r="XT149" s="442"/>
      <c r="XU149" s="442"/>
      <c r="XV149" s="442"/>
      <c r="XW149" s="442"/>
      <c r="XX149" s="442"/>
      <c r="XY149" s="442"/>
      <c r="XZ149" s="442"/>
      <c r="YA149" s="442"/>
      <c r="YB149" s="442"/>
      <c r="YC149" s="442"/>
      <c r="YD149" s="442"/>
      <c r="YE149" s="442"/>
      <c r="YF149" s="442"/>
      <c r="YG149" s="442"/>
      <c r="YH149" s="442"/>
      <c r="YI149" s="442"/>
      <c r="YJ149" s="442"/>
      <c r="YK149" s="442"/>
      <c r="YL149" s="442"/>
      <c r="YM149" s="442"/>
      <c r="YN149" s="442"/>
      <c r="YO149" s="442"/>
      <c r="YP149" s="442"/>
      <c r="YQ149" s="442"/>
      <c r="YR149" s="442"/>
      <c r="YS149" s="442"/>
      <c r="YT149" s="442"/>
      <c r="YU149" s="442"/>
      <c r="YV149" s="442"/>
      <c r="YW149" s="442"/>
      <c r="YX149" s="442"/>
      <c r="YY149" s="442"/>
      <c r="YZ149" s="442"/>
      <c r="ZA149" s="442"/>
      <c r="ZB149" s="442"/>
      <c r="ZC149" s="442"/>
      <c r="ZD149" s="442"/>
      <c r="ZE149" s="442"/>
      <c r="ZF149" s="442"/>
      <c r="ZG149" s="442"/>
      <c r="ZH149" s="442"/>
      <c r="ZI149" s="442"/>
      <c r="ZJ149" s="442"/>
      <c r="ZK149" s="442"/>
      <c r="ZL149" s="442"/>
      <c r="ZM149" s="442"/>
      <c r="ZN149" s="442"/>
      <c r="ZO149" s="442"/>
      <c r="ZP149" s="442"/>
      <c r="ZQ149" s="442"/>
      <c r="ZR149" s="442"/>
      <c r="ZS149" s="442"/>
      <c r="ZT149" s="442"/>
      <c r="ZU149" s="442"/>
      <c r="ZV149" s="442"/>
      <c r="ZW149" s="442"/>
      <c r="ZX149" s="442"/>
      <c r="ZY149" s="442"/>
      <c r="ZZ149" s="442"/>
      <c r="AAA149" s="442"/>
      <c r="AAB149" s="442"/>
      <c r="AAC149" s="442"/>
      <c r="AAD149" s="442"/>
      <c r="AAE149" s="442"/>
      <c r="AAF149" s="442"/>
      <c r="AAG149" s="442"/>
      <c r="AAH149" s="442"/>
      <c r="AAI149" s="442"/>
      <c r="AAJ149" s="442"/>
      <c r="AAK149" s="442"/>
      <c r="AAL149" s="442"/>
      <c r="AAM149" s="442"/>
      <c r="AAN149" s="442"/>
      <c r="AAO149" s="442"/>
      <c r="AAP149" s="442"/>
      <c r="AAQ149" s="442"/>
      <c r="AAR149" s="442"/>
      <c r="AAS149" s="442"/>
      <c r="AAT149" s="442"/>
      <c r="AAU149" s="442"/>
      <c r="AAV149" s="442"/>
      <c r="AAW149" s="442"/>
      <c r="AAX149" s="442"/>
      <c r="AAY149" s="442"/>
      <c r="AAZ149" s="442"/>
      <c r="ABA149" s="442"/>
      <c r="ABB149" s="442"/>
      <c r="ABC149" s="442"/>
      <c r="ABD149" s="442"/>
      <c r="ABE149" s="442"/>
      <c r="ABF149" s="442"/>
      <c r="ABG149" s="442"/>
      <c r="ABH149" s="442"/>
      <c r="ABI149" s="442"/>
      <c r="ABJ149" s="442"/>
      <c r="ABK149" s="442"/>
      <c r="ABL149" s="442"/>
      <c r="ABM149" s="442"/>
      <c r="ABN149" s="442"/>
      <c r="ABO149" s="442"/>
      <c r="ABP149" s="442"/>
      <c r="ABQ149" s="442"/>
      <c r="ABR149" s="442"/>
      <c r="ABS149" s="442"/>
      <c r="ABT149" s="442"/>
      <c r="ABU149" s="442"/>
      <c r="ABV149" s="442"/>
      <c r="ABW149" s="442"/>
      <c r="ABX149" s="442"/>
      <c r="ABY149" s="442"/>
      <c r="ABZ149" s="442"/>
      <c r="ACA149" s="442"/>
      <c r="ACB149" s="442"/>
      <c r="ACC149" s="442"/>
      <c r="ACD149" s="442"/>
      <c r="ACE149" s="442"/>
      <c r="ACF149" s="442"/>
      <c r="ACG149" s="442"/>
      <c r="ACH149" s="442"/>
      <c r="ACI149" s="442"/>
      <c r="ACJ149" s="442"/>
      <c r="ACK149" s="442"/>
      <c r="ACL149" s="442"/>
      <c r="ACM149" s="442"/>
      <c r="ACN149" s="442"/>
      <c r="ACO149" s="442"/>
      <c r="ACP149" s="442"/>
      <c r="ACQ149" s="442"/>
      <c r="ACR149" s="442"/>
      <c r="ACS149" s="442"/>
      <c r="ACT149" s="442"/>
      <c r="ACU149" s="442"/>
      <c r="ACV149" s="442"/>
      <c r="ACW149" s="442"/>
      <c r="ACX149" s="442"/>
      <c r="ACY149" s="442"/>
      <c r="ACZ149" s="442"/>
      <c r="ADA149" s="442"/>
      <c r="ADB149" s="442"/>
      <c r="ADC149" s="442"/>
      <c r="ADD149" s="442"/>
      <c r="ADE149" s="442"/>
      <c r="ADF149" s="442"/>
      <c r="ADG149" s="442"/>
      <c r="ADH149" s="442"/>
      <c r="ADI149" s="442"/>
      <c r="ADJ149" s="442"/>
      <c r="ADK149" s="442"/>
      <c r="ADL149" s="442"/>
      <c r="ADM149" s="442"/>
      <c r="ADN149" s="442"/>
      <c r="ADO149" s="442"/>
      <c r="ADP149" s="442"/>
      <c r="ADQ149" s="442"/>
      <c r="ADR149" s="442"/>
      <c r="ADS149" s="442"/>
      <c r="ADT149" s="442"/>
      <c r="ADU149" s="442"/>
      <c r="ADV149" s="442"/>
      <c r="ADW149" s="442"/>
      <c r="ADX149" s="442"/>
      <c r="ADY149" s="442"/>
      <c r="ADZ149" s="442"/>
      <c r="AEA149" s="442"/>
      <c r="AEB149" s="442"/>
      <c r="AEC149" s="442"/>
      <c r="AED149" s="442"/>
      <c r="AEE149" s="442"/>
      <c r="AEF149" s="442"/>
      <c r="AEG149" s="442"/>
      <c r="AEH149" s="442"/>
      <c r="AEI149" s="442"/>
      <c r="AEJ149" s="442"/>
      <c r="AEK149" s="442"/>
      <c r="AEL149" s="442"/>
      <c r="AEM149" s="442"/>
      <c r="AEN149" s="442"/>
      <c r="AEO149" s="442"/>
      <c r="AEP149" s="442"/>
      <c r="AEQ149" s="442"/>
      <c r="AER149" s="442"/>
      <c r="AES149" s="442"/>
      <c r="AET149" s="442"/>
      <c r="AEU149" s="442"/>
      <c r="AEV149" s="442"/>
      <c r="AEW149" s="442"/>
      <c r="AEX149" s="442"/>
      <c r="AEY149" s="442"/>
      <c r="AEZ149" s="442"/>
      <c r="AFA149" s="442"/>
      <c r="AFB149" s="442"/>
      <c r="AFC149" s="442"/>
      <c r="AFD149" s="442"/>
      <c r="AFE149" s="442"/>
      <c r="AFF149" s="442"/>
      <c r="AFG149" s="442"/>
      <c r="AFH149" s="442"/>
      <c r="AFI149" s="442"/>
      <c r="AFJ149" s="442"/>
      <c r="AFK149" s="442"/>
      <c r="AFL149" s="442"/>
      <c r="AFM149" s="442"/>
      <c r="AFN149" s="442"/>
      <c r="AFO149" s="442"/>
      <c r="AFP149" s="442"/>
      <c r="AFQ149" s="442"/>
      <c r="AFR149" s="442"/>
      <c r="AFS149" s="442"/>
      <c r="AFT149" s="442"/>
      <c r="AFU149" s="442"/>
      <c r="AFV149" s="442"/>
      <c r="AFW149" s="442"/>
      <c r="AFX149" s="442"/>
      <c r="AFY149" s="442"/>
      <c r="AFZ149" s="442"/>
      <c r="AGA149" s="442"/>
      <c r="AGB149" s="442"/>
      <c r="AGC149" s="442"/>
      <c r="AGD149" s="442"/>
      <c r="AGE149" s="442"/>
      <c r="AGF149" s="442"/>
      <c r="AGG149" s="442"/>
      <c r="AGH149" s="442"/>
      <c r="AGI149" s="442"/>
      <c r="AGJ149" s="442"/>
      <c r="AGK149" s="442"/>
      <c r="AGL149" s="442"/>
      <c r="AGM149" s="442"/>
      <c r="AGN149" s="442"/>
      <c r="AGO149" s="442"/>
      <c r="AGP149" s="442"/>
      <c r="AGQ149" s="442"/>
      <c r="AGR149" s="442"/>
      <c r="AGS149" s="442"/>
      <c r="AGT149" s="442"/>
      <c r="AGU149" s="442"/>
      <c r="AGV149" s="442"/>
      <c r="AGW149" s="442"/>
      <c r="AGX149" s="442"/>
      <c r="AGY149" s="442"/>
      <c r="AGZ149" s="442"/>
      <c r="AHA149" s="442"/>
      <c r="AHB149" s="442"/>
      <c r="AHC149" s="442"/>
      <c r="AHD149" s="442"/>
      <c r="AHE149" s="442"/>
      <c r="AHF149" s="442"/>
      <c r="AHG149" s="442"/>
      <c r="AHH149" s="442"/>
    </row>
    <row r="150" spans="2:892" s="593" customFormat="1">
      <c r="B150" s="597"/>
      <c r="C150" s="595"/>
      <c r="D150" s="78"/>
      <c r="E150" s="78"/>
      <c r="F150" s="78"/>
      <c r="G150" s="78"/>
      <c r="H150" s="78"/>
      <c r="I150" s="78"/>
      <c r="J150" s="78"/>
      <c r="K150" s="78"/>
      <c r="L150" s="78"/>
      <c r="M150" s="78"/>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s="66"/>
      <c r="CT150" s="66"/>
      <c r="CU150" s="66"/>
      <c r="CV150" s="66"/>
      <c r="CW150" s="66"/>
      <c r="CX150" s="66"/>
      <c r="CY150" s="66"/>
      <c r="CZ150" s="66"/>
      <c r="DA150" s="66"/>
      <c r="DB150" s="66"/>
      <c r="DC150" s="66"/>
      <c r="DD150" s="66"/>
      <c r="DE150" s="66"/>
      <c r="DF150" s="66"/>
      <c r="DG150" s="66"/>
      <c r="DH150" s="66"/>
      <c r="DI150" s="66"/>
      <c r="DJ150" s="66"/>
      <c r="DK150" s="66"/>
      <c r="DL150" s="66"/>
      <c r="DM150" s="66"/>
      <c r="DN150" s="66"/>
      <c r="DO150" s="66"/>
      <c r="DP150" s="66"/>
      <c r="DQ150" s="66"/>
      <c r="DR150" s="66"/>
      <c r="DS150" s="66"/>
      <c r="DT150" s="66"/>
      <c r="DU150" s="66"/>
      <c r="DV150" s="66"/>
      <c r="DW150" s="66"/>
      <c r="DX150" s="66"/>
      <c r="DY150" s="66"/>
      <c r="DZ150" s="66"/>
      <c r="EA150" s="66"/>
      <c r="EB150" s="66"/>
      <c r="EC150" s="66"/>
      <c r="ED150" s="66"/>
      <c r="EE150" s="66"/>
      <c r="EF150" s="66"/>
      <c r="EG150" s="66"/>
      <c r="EH150" s="66"/>
      <c r="EI150" s="66"/>
      <c r="EJ150" s="66"/>
      <c r="EK150" s="66"/>
      <c r="EL150" s="66"/>
      <c r="EM150" s="66"/>
      <c r="EN150" s="66"/>
      <c r="EO150" s="66"/>
      <c r="EP150" s="66"/>
      <c r="EQ150" s="66"/>
      <c r="ER150" s="66"/>
      <c r="ES150" s="66"/>
      <c r="ET150" s="66"/>
      <c r="EU150" s="66"/>
      <c r="EV150" s="66"/>
      <c r="EW150" s="66"/>
      <c r="EX150" s="66"/>
      <c r="EY150" s="66"/>
      <c r="EZ150" s="66"/>
      <c r="FA150" s="66"/>
      <c r="FB150" s="66"/>
      <c r="FC150" s="66"/>
      <c r="FD150" s="66"/>
      <c r="FE150" s="66"/>
      <c r="FF150" s="66"/>
      <c r="FG150" s="66"/>
      <c r="FH150" s="66"/>
      <c r="FI150" s="66"/>
      <c r="FJ150" s="66"/>
      <c r="FK150" s="66"/>
      <c r="FL150" s="66"/>
      <c r="FM150" s="66"/>
      <c r="FN150" s="66"/>
      <c r="FO150" s="66"/>
      <c r="FP150" s="66"/>
      <c r="FQ150" s="66"/>
      <c r="FR150" s="66"/>
      <c r="FS150" s="66"/>
      <c r="FT150" s="66"/>
      <c r="FU150" s="66"/>
      <c r="FV150" s="66"/>
      <c r="FW150" s="66"/>
      <c r="FX150" s="66"/>
      <c r="FY150" s="66"/>
      <c r="FZ150" s="66"/>
      <c r="GA150" s="66"/>
      <c r="GB150" s="66"/>
      <c r="GC150" s="66"/>
      <c r="GD150" s="66"/>
      <c r="GE150" s="66"/>
      <c r="GF150" s="66"/>
      <c r="GG150" s="66"/>
      <c r="GH150" s="66"/>
      <c r="GI150" s="66"/>
      <c r="GJ150" s="66"/>
      <c r="GK150" s="66"/>
      <c r="GL150" s="66"/>
      <c r="GM150" s="66"/>
      <c r="GN150" s="66"/>
      <c r="GO150" s="66"/>
      <c r="GP150" s="66"/>
      <c r="GQ150" s="66"/>
      <c r="GR150" s="66"/>
      <c r="GS150" s="66"/>
      <c r="GT150" s="66"/>
      <c r="GU150" s="66"/>
      <c r="GV150" s="66"/>
      <c r="GW150" s="66"/>
      <c r="GX150" s="66"/>
      <c r="GY150" s="66"/>
      <c r="GZ150" s="66"/>
      <c r="HA150" s="66"/>
      <c r="HB150" s="66"/>
      <c r="HC150" s="66"/>
      <c r="HD150" s="66"/>
      <c r="HE150" s="66"/>
      <c r="HF150" s="66"/>
      <c r="HG150" s="66"/>
      <c r="HH150" s="66"/>
      <c r="HI150" s="66"/>
      <c r="HJ150" s="66"/>
      <c r="HK150" s="66"/>
      <c r="HL150" s="66"/>
      <c r="HM150" s="66"/>
      <c r="HN150" s="66"/>
      <c r="HO150" s="66"/>
      <c r="HP150" s="66"/>
      <c r="HQ150" s="66"/>
      <c r="HR150" s="66"/>
      <c r="HS150" s="66"/>
      <c r="HT150" s="66"/>
      <c r="HU150" s="66"/>
      <c r="HV150" s="66"/>
      <c r="HW150" s="66"/>
      <c r="HX150" s="66"/>
      <c r="HY150" s="66"/>
      <c r="HZ150" s="66"/>
      <c r="IA150" s="66"/>
      <c r="IB150" s="66"/>
      <c r="IC150" s="66"/>
      <c r="ID150" s="66"/>
      <c r="IE150" s="66"/>
      <c r="IF150" s="66"/>
      <c r="IG150" s="66"/>
      <c r="IH150" s="66"/>
      <c r="II150" s="66"/>
      <c r="IJ150" s="66"/>
      <c r="IK150" s="66"/>
      <c r="IL150" s="66"/>
      <c r="IM150" s="66"/>
      <c r="IN150" s="66"/>
      <c r="IO150" s="66"/>
      <c r="IP150" s="66"/>
      <c r="IQ150" s="66"/>
      <c r="IR150" s="66"/>
      <c r="IS150" s="66"/>
      <c r="IT150" s="66"/>
      <c r="IU150" s="66"/>
      <c r="IV150" s="66"/>
      <c r="IW150" s="66"/>
      <c r="IX150" s="442"/>
      <c r="IY150" s="442"/>
      <c r="IZ150" s="442"/>
      <c r="JA150" s="442"/>
      <c r="JB150" s="442"/>
      <c r="JC150" s="442"/>
      <c r="JD150" s="442"/>
      <c r="JE150" s="442"/>
      <c r="JF150" s="442"/>
      <c r="JG150" s="442"/>
      <c r="JH150" s="442"/>
      <c r="JI150" s="442"/>
      <c r="JJ150" s="442"/>
      <c r="JK150" s="442"/>
      <c r="JL150" s="442"/>
      <c r="JM150" s="442"/>
      <c r="JN150" s="442"/>
      <c r="JO150" s="442"/>
      <c r="JP150" s="442"/>
      <c r="JQ150" s="442"/>
      <c r="JR150" s="442"/>
      <c r="JS150" s="442"/>
      <c r="JT150" s="442"/>
      <c r="JU150" s="442"/>
      <c r="JV150" s="442"/>
      <c r="JW150" s="442"/>
      <c r="JX150" s="442"/>
      <c r="JY150" s="442"/>
      <c r="JZ150" s="442"/>
      <c r="KA150" s="442"/>
      <c r="KB150" s="442"/>
      <c r="KC150" s="442"/>
      <c r="KD150" s="442"/>
      <c r="KE150" s="442"/>
      <c r="KF150" s="442"/>
      <c r="KG150" s="442"/>
      <c r="KH150" s="442"/>
      <c r="KI150" s="442"/>
      <c r="KJ150" s="442"/>
      <c r="KK150" s="442"/>
      <c r="KL150" s="442"/>
      <c r="KM150" s="442"/>
      <c r="KN150" s="442"/>
      <c r="KO150" s="442"/>
      <c r="KP150" s="442"/>
      <c r="KQ150" s="442"/>
      <c r="KR150" s="442"/>
      <c r="KS150" s="442"/>
      <c r="KT150" s="442"/>
      <c r="KU150" s="442"/>
      <c r="KV150" s="442"/>
      <c r="KW150" s="442"/>
      <c r="KX150" s="442"/>
      <c r="KY150" s="442"/>
      <c r="KZ150" s="442"/>
      <c r="LA150" s="442"/>
      <c r="LB150" s="442"/>
      <c r="LC150" s="442"/>
      <c r="LD150" s="442"/>
      <c r="LE150" s="442"/>
      <c r="LF150" s="442"/>
      <c r="LG150" s="442"/>
      <c r="LH150" s="442"/>
      <c r="LI150" s="442"/>
      <c r="LJ150" s="442"/>
      <c r="LK150" s="442"/>
      <c r="LL150" s="442"/>
      <c r="LM150" s="442"/>
      <c r="LN150" s="442"/>
      <c r="LO150" s="442"/>
      <c r="LP150" s="442"/>
      <c r="LQ150" s="442"/>
      <c r="LR150" s="442"/>
      <c r="LS150" s="442"/>
      <c r="LT150" s="442"/>
      <c r="LU150" s="442"/>
      <c r="LV150" s="442"/>
      <c r="LW150" s="442"/>
      <c r="LX150" s="442"/>
      <c r="LY150" s="442"/>
      <c r="LZ150" s="442"/>
      <c r="MA150" s="442"/>
      <c r="MB150" s="442"/>
      <c r="MC150" s="442"/>
      <c r="MD150" s="442"/>
      <c r="ME150" s="442"/>
      <c r="MF150" s="442"/>
      <c r="MG150" s="442"/>
      <c r="MH150" s="442"/>
      <c r="MI150" s="442"/>
      <c r="MJ150" s="442"/>
      <c r="MK150" s="442"/>
      <c r="ML150" s="442"/>
      <c r="MM150" s="442"/>
      <c r="MN150" s="442"/>
      <c r="MO150" s="442"/>
      <c r="MP150" s="442"/>
      <c r="MQ150" s="442"/>
      <c r="MR150" s="442"/>
      <c r="MS150" s="442"/>
      <c r="MT150" s="442"/>
      <c r="MU150" s="442"/>
      <c r="MV150" s="442"/>
      <c r="MW150" s="442"/>
      <c r="MX150" s="442"/>
      <c r="MY150" s="442"/>
      <c r="MZ150" s="442"/>
      <c r="NA150" s="442"/>
      <c r="NB150" s="442"/>
      <c r="NC150" s="442"/>
      <c r="ND150" s="442"/>
      <c r="NE150" s="442"/>
      <c r="NF150" s="442"/>
      <c r="NG150" s="442"/>
      <c r="NH150" s="442"/>
      <c r="NI150" s="442"/>
      <c r="NJ150" s="442"/>
      <c r="NK150" s="442"/>
      <c r="NL150" s="442"/>
      <c r="NM150" s="442"/>
      <c r="NN150" s="442"/>
      <c r="NO150" s="442"/>
      <c r="NP150" s="442"/>
      <c r="NQ150" s="442"/>
      <c r="NR150" s="442"/>
      <c r="NS150" s="442"/>
      <c r="NT150" s="442"/>
      <c r="NU150" s="442"/>
      <c r="NV150" s="442"/>
      <c r="NW150" s="442"/>
      <c r="NX150" s="442"/>
      <c r="NY150" s="442"/>
      <c r="NZ150" s="442"/>
      <c r="OA150" s="442"/>
      <c r="OB150" s="442"/>
      <c r="OC150" s="442"/>
      <c r="OD150" s="442"/>
      <c r="OE150" s="442"/>
      <c r="OF150" s="442"/>
      <c r="OG150" s="442"/>
      <c r="OH150" s="442"/>
      <c r="OI150" s="442"/>
      <c r="OJ150" s="442"/>
      <c r="OK150" s="442"/>
      <c r="OL150" s="442"/>
      <c r="OM150" s="442"/>
      <c r="ON150" s="442"/>
      <c r="OO150" s="442"/>
      <c r="OP150" s="442"/>
      <c r="OQ150" s="442"/>
      <c r="OR150" s="442"/>
      <c r="OS150" s="442"/>
      <c r="OT150" s="442"/>
      <c r="OU150" s="442"/>
      <c r="OV150" s="442"/>
      <c r="OW150" s="442"/>
      <c r="OX150" s="442"/>
      <c r="OY150" s="442"/>
      <c r="OZ150" s="442"/>
      <c r="PA150" s="442"/>
      <c r="PB150" s="442"/>
      <c r="PC150" s="442"/>
      <c r="PD150" s="442"/>
      <c r="PE150" s="442"/>
      <c r="PF150" s="442"/>
      <c r="PG150" s="442"/>
      <c r="PH150" s="442"/>
      <c r="PI150" s="442"/>
      <c r="PJ150" s="442"/>
      <c r="PK150" s="442"/>
      <c r="PL150" s="442"/>
      <c r="PM150" s="442"/>
      <c r="PN150" s="442"/>
      <c r="PO150" s="442"/>
      <c r="PP150" s="442"/>
      <c r="PQ150" s="442"/>
      <c r="PR150" s="442"/>
      <c r="PS150" s="442"/>
      <c r="PT150" s="442"/>
      <c r="PU150" s="442"/>
      <c r="PV150" s="442"/>
      <c r="PW150" s="442"/>
      <c r="PX150" s="442"/>
      <c r="PY150" s="442"/>
      <c r="PZ150" s="442"/>
      <c r="QA150" s="442"/>
      <c r="QB150" s="442"/>
      <c r="QC150" s="442"/>
      <c r="QD150" s="442"/>
      <c r="QE150" s="442"/>
      <c r="QF150" s="442"/>
      <c r="QG150" s="442"/>
      <c r="QH150" s="442"/>
      <c r="QI150" s="442"/>
      <c r="QJ150" s="442"/>
      <c r="QK150" s="442"/>
      <c r="QL150" s="442"/>
      <c r="QM150" s="442"/>
      <c r="QN150" s="442"/>
      <c r="QO150" s="442"/>
      <c r="QP150" s="442"/>
      <c r="QQ150" s="442"/>
      <c r="QR150" s="442"/>
      <c r="QS150" s="442"/>
      <c r="QT150" s="442"/>
      <c r="QU150" s="442"/>
      <c r="QV150" s="442"/>
      <c r="QW150" s="442"/>
      <c r="QX150" s="442"/>
      <c r="QY150" s="442"/>
      <c r="QZ150" s="442"/>
      <c r="RA150" s="442"/>
      <c r="RB150" s="442"/>
      <c r="RC150" s="442"/>
      <c r="RD150" s="442"/>
      <c r="RE150" s="442"/>
      <c r="RF150" s="442"/>
      <c r="RG150" s="442"/>
      <c r="RH150" s="442"/>
      <c r="RI150" s="442"/>
      <c r="RJ150" s="442"/>
      <c r="RK150" s="442"/>
      <c r="RL150" s="442"/>
      <c r="RM150" s="442"/>
      <c r="RN150" s="442"/>
      <c r="RO150" s="442"/>
      <c r="RP150" s="442"/>
      <c r="RQ150" s="442"/>
      <c r="RR150" s="442"/>
      <c r="RS150" s="442"/>
      <c r="RT150" s="442"/>
      <c r="RU150" s="442"/>
      <c r="RV150" s="442"/>
      <c r="RW150" s="442"/>
      <c r="RX150" s="442"/>
      <c r="RY150" s="442"/>
      <c r="RZ150" s="442"/>
      <c r="SA150" s="442"/>
      <c r="SB150" s="442"/>
      <c r="SC150" s="442"/>
      <c r="SD150" s="442"/>
      <c r="SE150" s="442"/>
      <c r="SF150" s="442"/>
      <c r="SG150" s="442"/>
      <c r="SH150" s="442"/>
      <c r="SI150" s="442"/>
      <c r="SJ150" s="442"/>
      <c r="SK150" s="442"/>
      <c r="SL150" s="442"/>
      <c r="SM150" s="442"/>
      <c r="SN150" s="442"/>
      <c r="SO150" s="442"/>
      <c r="SP150" s="442"/>
      <c r="SQ150" s="442"/>
      <c r="SR150" s="442"/>
      <c r="SS150" s="442"/>
      <c r="ST150" s="442"/>
      <c r="SU150" s="442"/>
      <c r="SV150" s="442"/>
      <c r="SW150" s="442"/>
      <c r="SX150" s="442"/>
      <c r="SY150" s="442"/>
      <c r="SZ150" s="442"/>
      <c r="TA150" s="442"/>
      <c r="TB150" s="442"/>
      <c r="TC150" s="442"/>
      <c r="TD150" s="442"/>
      <c r="TE150" s="442"/>
      <c r="TF150" s="442"/>
      <c r="TG150" s="442"/>
      <c r="TH150" s="442"/>
      <c r="TI150" s="442"/>
      <c r="TJ150" s="442"/>
      <c r="TK150" s="442"/>
      <c r="TL150" s="442"/>
      <c r="TM150" s="442"/>
      <c r="TN150" s="442"/>
      <c r="TO150" s="442"/>
      <c r="TP150" s="442"/>
      <c r="TQ150" s="442"/>
      <c r="TR150" s="442"/>
      <c r="TS150" s="442"/>
      <c r="TT150" s="442"/>
      <c r="TU150" s="442"/>
      <c r="TV150" s="442"/>
      <c r="TW150" s="442"/>
      <c r="TX150" s="442"/>
      <c r="TY150" s="442"/>
      <c r="TZ150" s="442"/>
      <c r="UA150" s="442"/>
      <c r="UB150" s="442"/>
      <c r="UC150" s="442"/>
      <c r="UD150" s="442"/>
      <c r="UE150" s="442"/>
      <c r="UF150" s="442"/>
      <c r="UG150" s="442"/>
      <c r="UH150" s="442"/>
      <c r="UI150" s="442"/>
      <c r="UJ150" s="442"/>
      <c r="UK150" s="442"/>
      <c r="UL150" s="442"/>
      <c r="UM150" s="442"/>
      <c r="UN150" s="442"/>
      <c r="UO150" s="442"/>
      <c r="UP150" s="442"/>
      <c r="UQ150" s="442"/>
      <c r="UR150" s="442"/>
      <c r="US150" s="442"/>
      <c r="UT150" s="442"/>
      <c r="UU150" s="442"/>
      <c r="UV150" s="442"/>
      <c r="UW150" s="442"/>
      <c r="UX150" s="442"/>
      <c r="UY150" s="442"/>
      <c r="UZ150" s="442"/>
      <c r="VA150" s="442"/>
      <c r="VB150" s="442"/>
      <c r="VC150" s="442"/>
      <c r="VD150" s="442"/>
      <c r="VE150" s="442"/>
      <c r="VF150" s="442"/>
      <c r="VG150" s="442"/>
      <c r="VH150" s="442"/>
      <c r="VI150" s="442"/>
      <c r="VJ150" s="442"/>
      <c r="VK150" s="442"/>
      <c r="VL150" s="442"/>
      <c r="VM150" s="442"/>
      <c r="VN150" s="442"/>
      <c r="VO150" s="442"/>
      <c r="VP150" s="442"/>
      <c r="VQ150" s="442"/>
      <c r="VR150" s="442"/>
      <c r="VS150" s="442"/>
      <c r="VT150" s="442"/>
      <c r="VU150" s="442"/>
      <c r="VV150" s="442"/>
      <c r="VW150" s="442"/>
      <c r="VX150" s="442"/>
      <c r="VY150" s="442"/>
      <c r="VZ150" s="442"/>
      <c r="WA150" s="442"/>
      <c r="WB150" s="442"/>
      <c r="WC150" s="442"/>
      <c r="WD150" s="442"/>
      <c r="WE150" s="442"/>
      <c r="WF150" s="442"/>
      <c r="WG150" s="442"/>
      <c r="WH150" s="442"/>
      <c r="WI150" s="442"/>
      <c r="WJ150" s="442"/>
      <c r="WK150" s="442"/>
      <c r="WL150" s="442"/>
      <c r="WM150" s="442"/>
      <c r="WN150" s="442"/>
      <c r="WO150" s="442"/>
      <c r="WP150" s="442"/>
      <c r="WQ150" s="442"/>
      <c r="WR150" s="442"/>
      <c r="WS150" s="442"/>
      <c r="WT150" s="442"/>
      <c r="WU150" s="442"/>
      <c r="WV150" s="442"/>
      <c r="WW150" s="442"/>
      <c r="WX150" s="442"/>
      <c r="WY150" s="442"/>
      <c r="WZ150" s="442"/>
      <c r="XA150" s="442"/>
      <c r="XB150" s="442"/>
      <c r="XC150" s="442"/>
      <c r="XD150" s="442"/>
      <c r="XE150" s="442"/>
      <c r="XF150" s="442"/>
      <c r="XG150" s="442"/>
      <c r="XH150" s="442"/>
      <c r="XI150" s="442"/>
      <c r="XJ150" s="442"/>
      <c r="XK150" s="442"/>
      <c r="XL150" s="442"/>
      <c r="XM150" s="442"/>
      <c r="XN150" s="442"/>
      <c r="XO150" s="442"/>
      <c r="XP150" s="442"/>
      <c r="XQ150" s="442"/>
      <c r="XR150" s="442"/>
      <c r="XS150" s="442"/>
      <c r="XT150" s="442"/>
      <c r="XU150" s="442"/>
      <c r="XV150" s="442"/>
      <c r="XW150" s="442"/>
      <c r="XX150" s="442"/>
      <c r="XY150" s="442"/>
      <c r="XZ150" s="442"/>
      <c r="YA150" s="442"/>
      <c r="YB150" s="442"/>
      <c r="YC150" s="442"/>
      <c r="YD150" s="442"/>
      <c r="YE150" s="442"/>
      <c r="YF150" s="442"/>
      <c r="YG150" s="442"/>
      <c r="YH150" s="442"/>
      <c r="YI150" s="442"/>
      <c r="YJ150" s="442"/>
      <c r="YK150" s="442"/>
      <c r="YL150" s="442"/>
      <c r="YM150" s="442"/>
      <c r="YN150" s="442"/>
      <c r="YO150" s="442"/>
      <c r="YP150" s="442"/>
      <c r="YQ150" s="442"/>
      <c r="YR150" s="442"/>
      <c r="YS150" s="442"/>
      <c r="YT150" s="442"/>
      <c r="YU150" s="442"/>
      <c r="YV150" s="442"/>
      <c r="YW150" s="442"/>
      <c r="YX150" s="442"/>
      <c r="YY150" s="442"/>
      <c r="YZ150" s="442"/>
      <c r="ZA150" s="442"/>
      <c r="ZB150" s="442"/>
      <c r="ZC150" s="442"/>
      <c r="ZD150" s="442"/>
      <c r="ZE150" s="442"/>
      <c r="ZF150" s="442"/>
      <c r="ZG150" s="442"/>
      <c r="ZH150" s="442"/>
      <c r="ZI150" s="442"/>
      <c r="ZJ150" s="442"/>
      <c r="ZK150" s="442"/>
      <c r="ZL150" s="442"/>
      <c r="ZM150" s="442"/>
      <c r="ZN150" s="442"/>
      <c r="ZO150" s="442"/>
      <c r="ZP150" s="442"/>
      <c r="ZQ150" s="442"/>
      <c r="ZR150" s="442"/>
      <c r="ZS150" s="442"/>
      <c r="ZT150" s="442"/>
      <c r="ZU150" s="442"/>
      <c r="ZV150" s="442"/>
      <c r="ZW150" s="442"/>
      <c r="ZX150" s="442"/>
      <c r="ZY150" s="442"/>
      <c r="ZZ150" s="442"/>
      <c r="AAA150" s="442"/>
      <c r="AAB150" s="442"/>
      <c r="AAC150" s="442"/>
      <c r="AAD150" s="442"/>
      <c r="AAE150" s="442"/>
      <c r="AAF150" s="442"/>
      <c r="AAG150" s="442"/>
      <c r="AAH150" s="442"/>
      <c r="AAI150" s="442"/>
      <c r="AAJ150" s="442"/>
      <c r="AAK150" s="442"/>
      <c r="AAL150" s="442"/>
      <c r="AAM150" s="442"/>
      <c r="AAN150" s="442"/>
      <c r="AAO150" s="442"/>
      <c r="AAP150" s="442"/>
      <c r="AAQ150" s="442"/>
      <c r="AAR150" s="442"/>
      <c r="AAS150" s="442"/>
      <c r="AAT150" s="442"/>
      <c r="AAU150" s="442"/>
      <c r="AAV150" s="442"/>
      <c r="AAW150" s="442"/>
      <c r="AAX150" s="442"/>
      <c r="AAY150" s="442"/>
      <c r="AAZ150" s="442"/>
      <c r="ABA150" s="442"/>
      <c r="ABB150" s="442"/>
      <c r="ABC150" s="442"/>
      <c r="ABD150" s="442"/>
      <c r="ABE150" s="442"/>
      <c r="ABF150" s="442"/>
      <c r="ABG150" s="442"/>
      <c r="ABH150" s="442"/>
      <c r="ABI150" s="442"/>
      <c r="ABJ150" s="442"/>
      <c r="ABK150" s="442"/>
      <c r="ABL150" s="442"/>
      <c r="ABM150" s="442"/>
      <c r="ABN150" s="442"/>
      <c r="ABO150" s="442"/>
      <c r="ABP150" s="442"/>
      <c r="ABQ150" s="442"/>
      <c r="ABR150" s="442"/>
      <c r="ABS150" s="442"/>
      <c r="ABT150" s="442"/>
      <c r="ABU150" s="442"/>
      <c r="ABV150" s="442"/>
      <c r="ABW150" s="442"/>
      <c r="ABX150" s="442"/>
      <c r="ABY150" s="442"/>
      <c r="ABZ150" s="442"/>
      <c r="ACA150" s="442"/>
      <c r="ACB150" s="442"/>
      <c r="ACC150" s="442"/>
      <c r="ACD150" s="442"/>
      <c r="ACE150" s="442"/>
      <c r="ACF150" s="442"/>
      <c r="ACG150" s="442"/>
      <c r="ACH150" s="442"/>
      <c r="ACI150" s="442"/>
      <c r="ACJ150" s="442"/>
      <c r="ACK150" s="442"/>
      <c r="ACL150" s="442"/>
      <c r="ACM150" s="442"/>
      <c r="ACN150" s="442"/>
      <c r="ACO150" s="442"/>
      <c r="ACP150" s="442"/>
      <c r="ACQ150" s="442"/>
      <c r="ACR150" s="442"/>
      <c r="ACS150" s="442"/>
      <c r="ACT150" s="442"/>
      <c r="ACU150" s="442"/>
      <c r="ACV150" s="442"/>
      <c r="ACW150" s="442"/>
      <c r="ACX150" s="442"/>
      <c r="ACY150" s="442"/>
      <c r="ACZ150" s="442"/>
      <c r="ADA150" s="442"/>
      <c r="ADB150" s="442"/>
      <c r="ADC150" s="442"/>
      <c r="ADD150" s="442"/>
      <c r="ADE150" s="442"/>
      <c r="ADF150" s="442"/>
      <c r="ADG150" s="442"/>
      <c r="ADH150" s="442"/>
      <c r="ADI150" s="442"/>
      <c r="ADJ150" s="442"/>
      <c r="ADK150" s="442"/>
      <c r="ADL150" s="442"/>
      <c r="ADM150" s="442"/>
      <c r="ADN150" s="442"/>
      <c r="ADO150" s="442"/>
      <c r="ADP150" s="442"/>
      <c r="ADQ150" s="442"/>
      <c r="ADR150" s="442"/>
      <c r="ADS150" s="442"/>
      <c r="ADT150" s="442"/>
      <c r="ADU150" s="442"/>
      <c r="ADV150" s="442"/>
      <c r="ADW150" s="442"/>
      <c r="ADX150" s="442"/>
      <c r="ADY150" s="442"/>
      <c r="ADZ150" s="442"/>
      <c r="AEA150" s="442"/>
      <c r="AEB150" s="442"/>
      <c r="AEC150" s="442"/>
      <c r="AED150" s="442"/>
      <c r="AEE150" s="442"/>
      <c r="AEF150" s="442"/>
      <c r="AEG150" s="442"/>
      <c r="AEH150" s="442"/>
      <c r="AEI150" s="442"/>
      <c r="AEJ150" s="442"/>
      <c r="AEK150" s="442"/>
      <c r="AEL150" s="442"/>
      <c r="AEM150" s="442"/>
      <c r="AEN150" s="442"/>
      <c r="AEO150" s="442"/>
      <c r="AEP150" s="442"/>
      <c r="AEQ150" s="442"/>
      <c r="AER150" s="442"/>
      <c r="AES150" s="442"/>
      <c r="AET150" s="442"/>
      <c r="AEU150" s="442"/>
      <c r="AEV150" s="442"/>
      <c r="AEW150" s="442"/>
      <c r="AEX150" s="442"/>
      <c r="AEY150" s="442"/>
      <c r="AEZ150" s="442"/>
      <c r="AFA150" s="442"/>
      <c r="AFB150" s="442"/>
      <c r="AFC150" s="442"/>
      <c r="AFD150" s="442"/>
      <c r="AFE150" s="442"/>
      <c r="AFF150" s="442"/>
      <c r="AFG150" s="442"/>
      <c r="AFH150" s="442"/>
      <c r="AFI150" s="442"/>
      <c r="AFJ150" s="442"/>
      <c r="AFK150" s="442"/>
      <c r="AFL150" s="442"/>
      <c r="AFM150" s="442"/>
      <c r="AFN150" s="442"/>
      <c r="AFO150" s="442"/>
      <c r="AFP150" s="442"/>
      <c r="AFQ150" s="442"/>
      <c r="AFR150" s="442"/>
      <c r="AFS150" s="442"/>
      <c r="AFT150" s="442"/>
      <c r="AFU150" s="442"/>
      <c r="AFV150" s="442"/>
      <c r="AFW150" s="442"/>
      <c r="AFX150" s="442"/>
      <c r="AFY150" s="442"/>
      <c r="AFZ150" s="442"/>
      <c r="AGA150" s="442"/>
      <c r="AGB150" s="442"/>
      <c r="AGC150" s="442"/>
      <c r="AGD150" s="442"/>
      <c r="AGE150" s="442"/>
      <c r="AGF150" s="442"/>
      <c r="AGG150" s="442"/>
      <c r="AGH150" s="442"/>
      <c r="AGI150" s="442"/>
      <c r="AGJ150" s="442"/>
      <c r="AGK150" s="442"/>
      <c r="AGL150" s="442"/>
      <c r="AGM150" s="442"/>
      <c r="AGN150" s="442"/>
      <c r="AGO150" s="442"/>
      <c r="AGP150" s="442"/>
      <c r="AGQ150" s="442"/>
      <c r="AGR150" s="442"/>
      <c r="AGS150" s="442"/>
      <c r="AGT150" s="442"/>
      <c r="AGU150" s="442"/>
      <c r="AGV150" s="442"/>
      <c r="AGW150" s="442"/>
      <c r="AGX150" s="442"/>
      <c r="AGY150" s="442"/>
      <c r="AGZ150" s="442"/>
      <c r="AHA150" s="442"/>
      <c r="AHB150" s="442"/>
      <c r="AHC150" s="442"/>
      <c r="AHD150" s="442"/>
      <c r="AHE150" s="442"/>
      <c r="AHF150" s="442"/>
      <c r="AHG150" s="442"/>
      <c r="AHH150" s="442"/>
    </row>
    <row r="151" spans="2:892" s="593" customFormat="1">
      <c r="B151" s="597"/>
      <c r="C151" s="595"/>
      <c r="D151" s="78"/>
      <c r="E151" s="78"/>
      <c r="F151" s="78"/>
      <c r="G151" s="78"/>
      <c r="H151" s="78"/>
      <c r="I151" s="78"/>
      <c r="J151" s="78"/>
      <c r="K151" s="78"/>
      <c r="L151" s="78"/>
      <c r="M151" s="78"/>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c r="EX151" s="66"/>
      <c r="EY151" s="66"/>
      <c r="EZ151" s="66"/>
      <c r="FA151" s="66"/>
      <c r="FB151" s="66"/>
      <c r="FC151" s="66"/>
      <c r="FD151" s="66"/>
      <c r="FE151" s="66"/>
      <c r="FF151" s="66"/>
      <c r="FG151" s="66"/>
      <c r="FH151" s="66"/>
      <c r="FI151" s="66"/>
      <c r="FJ151" s="66"/>
      <c r="FK151" s="66"/>
      <c r="FL151" s="66"/>
      <c r="FM151" s="66"/>
      <c r="FN151" s="66"/>
      <c r="FO151" s="66"/>
      <c r="FP151" s="66"/>
      <c r="FQ151" s="66"/>
      <c r="FR151" s="66"/>
      <c r="FS151" s="66"/>
      <c r="FT151" s="66"/>
      <c r="FU151" s="66"/>
      <c r="FV151" s="66"/>
      <c r="FW151" s="66"/>
      <c r="FX151" s="66"/>
      <c r="FY151" s="66"/>
      <c r="FZ151" s="66"/>
      <c r="GA151" s="66"/>
      <c r="GB151" s="66"/>
      <c r="GC151" s="66"/>
      <c r="GD151" s="66"/>
      <c r="GE151" s="66"/>
      <c r="GF151" s="66"/>
      <c r="GG151" s="66"/>
      <c r="GH151" s="66"/>
      <c r="GI151" s="66"/>
      <c r="GJ151" s="66"/>
      <c r="GK151" s="66"/>
      <c r="GL151" s="66"/>
      <c r="GM151" s="66"/>
      <c r="GN151" s="66"/>
      <c r="GO151" s="66"/>
      <c r="GP151" s="66"/>
      <c r="GQ151" s="66"/>
      <c r="GR151" s="66"/>
      <c r="GS151" s="66"/>
      <c r="GT151" s="66"/>
      <c r="GU151" s="66"/>
      <c r="GV151" s="66"/>
      <c r="GW151" s="66"/>
      <c r="GX151" s="66"/>
      <c r="GY151" s="66"/>
      <c r="GZ151" s="66"/>
      <c r="HA151" s="66"/>
      <c r="HB151" s="66"/>
      <c r="HC151" s="66"/>
      <c r="HD151" s="66"/>
      <c r="HE151" s="66"/>
      <c r="HF151" s="66"/>
      <c r="HG151" s="66"/>
      <c r="HH151" s="66"/>
      <c r="HI151" s="66"/>
      <c r="HJ151" s="66"/>
      <c r="HK151" s="66"/>
      <c r="HL151" s="66"/>
      <c r="HM151" s="66"/>
      <c r="HN151" s="66"/>
      <c r="HO151" s="66"/>
      <c r="HP151" s="66"/>
      <c r="HQ151" s="66"/>
      <c r="HR151" s="66"/>
      <c r="HS151" s="66"/>
      <c r="HT151" s="66"/>
      <c r="HU151" s="66"/>
      <c r="HV151" s="66"/>
      <c r="HW151" s="66"/>
      <c r="HX151" s="66"/>
      <c r="HY151" s="66"/>
      <c r="HZ151" s="66"/>
      <c r="IA151" s="66"/>
      <c r="IB151" s="66"/>
      <c r="IC151" s="66"/>
      <c r="ID151" s="66"/>
      <c r="IE151" s="66"/>
      <c r="IF151" s="66"/>
      <c r="IG151" s="66"/>
      <c r="IH151" s="66"/>
      <c r="II151" s="66"/>
      <c r="IJ151" s="66"/>
      <c r="IK151" s="66"/>
      <c r="IL151" s="66"/>
      <c r="IM151" s="66"/>
      <c r="IN151" s="66"/>
      <c r="IO151" s="66"/>
      <c r="IP151" s="66"/>
      <c r="IQ151" s="66"/>
      <c r="IR151" s="66"/>
      <c r="IS151" s="66"/>
      <c r="IT151" s="66"/>
      <c r="IU151" s="66"/>
      <c r="IV151" s="66"/>
      <c r="IW151" s="66"/>
      <c r="IX151" s="442"/>
      <c r="IY151" s="442"/>
      <c r="IZ151" s="442"/>
      <c r="JA151" s="442"/>
      <c r="JB151" s="442"/>
      <c r="JC151" s="442"/>
      <c r="JD151" s="442"/>
      <c r="JE151" s="442"/>
      <c r="JF151" s="442"/>
      <c r="JG151" s="442"/>
      <c r="JH151" s="442"/>
      <c r="JI151" s="442"/>
      <c r="JJ151" s="442"/>
      <c r="JK151" s="442"/>
      <c r="JL151" s="442"/>
      <c r="JM151" s="442"/>
      <c r="JN151" s="442"/>
      <c r="JO151" s="442"/>
      <c r="JP151" s="442"/>
      <c r="JQ151" s="442"/>
      <c r="JR151" s="442"/>
      <c r="JS151" s="442"/>
      <c r="JT151" s="442"/>
      <c r="JU151" s="442"/>
      <c r="JV151" s="442"/>
      <c r="JW151" s="442"/>
      <c r="JX151" s="442"/>
      <c r="JY151" s="442"/>
      <c r="JZ151" s="442"/>
      <c r="KA151" s="442"/>
      <c r="KB151" s="442"/>
      <c r="KC151" s="442"/>
      <c r="KD151" s="442"/>
      <c r="KE151" s="442"/>
      <c r="KF151" s="442"/>
      <c r="KG151" s="442"/>
      <c r="KH151" s="442"/>
      <c r="KI151" s="442"/>
      <c r="KJ151" s="442"/>
      <c r="KK151" s="442"/>
      <c r="KL151" s="442"/>
      <c r="KM151" s="442"/>
      <c r="KN151" s="442"/>
      <c r="KO151" s="442"/>
      <c r="KP151" s="442"/>
      <c r="KQ151" s="442"/>
      <c r="KR151" s="442"/>
      <c r="KS151" s="442"/>
      <c r="KT151" s="442"/>
      <c r="KU151" s="442"/>
      <c r="KV151" s="442"/>
      <c r="KW151" s="442"/>
      <c r="KX151" s="442"/>
      <c r="KY151" s="442"/>
      <c r="KZ151" s="442"/>
      <c r="LA151" s="442"/>
      <c r="LB151" s="442"/>
      <c r="LC151" s="442"/>
      <c r="LD151" s="442"/>
      <c r="LE151" s="442"/>
      <c r="LF151" s="442"/>
      <c r="LG151" s="442"/>
      <c r="LH151" s="442"/>
      <c r="LI151" s="442"/>
      <c r="LJ151" s="442"/>
      <c r="LK151" s="442"/>
      <c r="LL151" s="442"/>
      <c r="LM151" s="442"/>
      <c r="LN151" s="442"/>
      <c r="LO151" s="442"/>
      <c r="LP151" s="442"/>
      <c r="LQ151" s="442"/>
      <c r="LR151" s="442"/>
      <c r="LS151" s="442"/>
      <c r="LT151" s="442"/>
      <c r="LU151" s="442"/>
      <c r="LV151" s="442"/>
      <c r="LW151" s="442"/>
      <c r="LX151" s="442"/>
      <c r="LY151" s="442"/>
      <c r="LZ151" s="442"/>
      <c r="MA151" s="442"/>
      <c r="MB151" s="442"/>
      <c r="MC151" s="442"/>
      <c r="MD151" s="442"/>
      <c r="ME151" s="442"/>
      <c r="MF151" s="442"/>
      <c r="MG151" s="442"/>
      <c r="MH151" s="442"/>
      <c r="MI151" s="442"/>
      <c r="MJ151" s="442"/>
      <c r="MK151" s="442"/>
      <c r="ML151" s="442"/>
      <c r="MM151" s="442"/>
      <c r="MN151" s="442"/>
      <c r="MO151" s="442"/>
      <c r="MP151" s="442"/>
      <c r="MQ151" s="442"/>
      <c r="MR151" s="442"/>
      <c r="MS151" s="442"/>
      <c r="MT151" s="442"/>
      <c r="MU151" s="442"/>
      <c r="MV151" s="442"/>
      <c r="MW151" s="442"/>
      <c r="MX151" s="442"/>
      <c r="MY151" s="442"/>
      <c r="MZ151" s="442"/>
      <c r="NA151" s="442"/>
      <c r="NB151" s="442"/>
      <c r="NC151" s="442"/>
      <c r="ND151" s="442"/>
      <c r="NE151" s="442"/>
      <c r="NF151" s="442"/>
      <c r="NG151" s="442"/>
      <c r="NH151" s="442"/>
      <c r="NI151" s="442"/>
      <c r="NJ151" s="442"/>
      <c r="NK151" s="442"/>
      <c r="NL151" s="442"/>
      <c r="NM151" s="442"/>
      <c r="NN151" s="442"/>
      <c r="NO151" s="442"/>
      <c r="NP151" s="442"/>
      <c r="NQ151" s="442"/>
      <c r="NR151" s="442"/>
      <c r="NS151" s="442"/>
      <c r="NT151" s="442"/>
      <c r="NU151" s="442"/>
      <c r="NV151" s="442"/>
      <c r="NW151" s="442"/>
      <c r="NX151" s="442"/>
      <c r="NY151" s="442"/>
      <c r="NZ151" s="442"/>
      <c r="OA151" s="442"/>
      <c r="OB151" s="442"/>
      <c r="OC151" s="442"/>
      <c r="OD151" s="442"/>
      <c r="OE151" s="442"/>
      <c r="OF151" s="442"/>
      <c r="OG151" s="442"/>
      <c r="OH151" s="442"/>
      <c r="OI151" s="442"/>
      <c r="OJ151" s="442"/>
      <c r="OK151" s="442"/>
      <c r="OL151" s="442"/>
      <c r="OM151" s="442"/>
      <c r="ON151" s="442"/>
      <c r="OO151" s="442"/>
      <c r="OP151" s="442"/>
      <c r="OQ151" s="442"/>
      <c r="OR151" s="442"/>
      <c r="OS151" s="442"/>
      <c r="OT151" s="442"/>
      <c r="OU151" s="442"/>
      <c r="OV151" s="442"/>
      <c r="OW151" s="442"/>
      <c r="OX151" s="442"/>
      <c r="OY151" s="442"/>
      <c r="OZ151" s="442"/>
      <c r="PA151" s="442"/>
      <c r="PB151" s="442"/>
      <c r="PC151" s="442"/>
      <c r="PD151" s="442"/>
      <c r="PE151" s="442"/>
      <c r="PF151" s="442"/>
      <c r="PG151" s="442"/>
      <c r="PH151" s="442"/>
      <c r="PI151" s="442"/>
      <c r="PJ151" s="442"/>
      <c r="PK151" s="442"/>
      <c r="PL151" s="442"/>
      <c r="PM151" s="442"/>
      <c r="PN151" s="442"/>
      <c r="PO151" s="442"/>
      <c r="PP151" s="442"/>
      <c r="PQ151" s="442"/>
      <c r="PR151" s="442"/>
      <c r="PS151" s="442"/>
      <c r="PT151" s="442"/>
      <c r="PU151" s="442"/>
      <c r="PV151" s="442"/>
      <c r="PW151" s="442"/>
      <c r="PX151" s="442"/>
      <c r="PY151" s="442"/>
      <c r="PZ151" s="442"/>
      <c r="QA151" s="442"/>
      <c r="QB151" s="442"/>
      <c r="QC151" s="442"/>
      <c r="QD151" s="442"/>
      <c r="QE151" s="442"/>
      <c r="QF151" s="442"/>
      <c r="QG151" s="442"/>
      <c r="QH151" s="442"/>
      <c r="QI151" s="442"/>
      <c r="QJ151" s="442"/>
      <c r="QK151" s="442"/>
      <c r="QL151" s="442"/>
      <c r="QM151" s="442"/>
      <c r="QN151" s="442"/>
      <c r="QO151" s="442"/>
      <c r="QP151" s="442"/>
      <c r="QQ151" s="442"/>
      <c r="QR151" s="442"/>
      <c r="QS151" s="442"/>
      <c r="QT151" s="442"/>
      <c r="QU151" s="442"/>
      <c r="QV151" s="442"/>
      <c r="QW151" s="442"/>
      <c r="QX151" s="442"/>
      <c r="QY151" s="442"/>
      <c r="QZ151" s="442"/>
      <c r="RA151" s="442"/>
      <c r="RB151" s="442"/>
      <c r="RC151" s="442"/>
      <c r="RD151" s="442"/>
      <c r="RE151" s="442"/>
      <c r="RF151" s="442"/>
      <c r="RG151" s="442"/>
      <c r="RH151" s="442"/>
      <c r="RI151" s="442"/>
      <c r="RJ151" s="442"/>
      <c r="RK151" s="442"/>
      <c r="RL151" s="442"/>
      <c r="RM151" s="442"/>
      <c r="RN151" s="442"/>
      <c r="RO151" s="442"/>
      <c r="RP151" s="442"/>
      <c r="RQ151" s="442"/>
      <c r="RR151" s="442"/>
      <c r="RS151" s="442"/>
      <c r="RT151" s="442"/>
      <c r="RU151" s="442"/>
      <c r="RV151" s="442"/>
      <c r="RW151" s="442"/>
      <c r="RX151" s="442"/>
      <c r="RY151" s="442"/>
      <c r="RZ151" s="442"/>
      <c r="SA151" s="442"/>
      <c r="SB151" s="442"/>
      <c r="SC151" s="442"/>
      <c r="SD151" s="442"/>
      <c r="SE151" s="442"/>
      <c r="SF151" s="442"/>
      <c r="SG151" s="442"/>
      <c r="SH151" s="442"/>
      <c r="SI151" s="442"/>
      <c r="SJ151" s="442"/>
      <c r="SK151" s="442"/>
      <c r="SL151" s="442"/>
      <c r="SM151" s="442"/>
      <c r="SN151" s="442"/>
      <c r="SO151" s="442"/>
      <c r="SP151" s="442"/>
      <c r="SQ151" s="442"/>
      <c r="SR151" s="442"/>
      <c r="SS151" s="442"/>
      <c r="ST151" s="442"/>
      <c r="SU151" s="442"/>
      <c r="SV151" s="442"/>
      <c r="SW151" s="442"/>
      <c r="SX151" s="442"/>
      <c r="SY151" s="442"/>
      <c r="SZ151" s="442"/>
      <c r="TA151" s="442"/>
      <c r="TB151" s="442"/>
      <c r="TC151" s="442"/>
      <c r="TD151" s="442"/>
      <c r="TE151" s="442"/>
      <c r="TF151" s="442"/>
      <c r="TG151" s="442"/>
      <c r="TH151" s="442"/>
      <c r="TI151" s="442"/>
      <c r="TJ151" s="442"/>
      <c r="TK151" s="442"/>
      <c r="TL151" s="442"/>
      <c r="TM151" s="442"/>
      <c r="TN151" s="442"/>
      <c r="TO151" s="442"/>
      <c r="TP151" s="442"/>
      <c r="TQ151" s="442"/>
      <c r="TR151" s="442"/>
      <c r="TS151" s="442"/>
      <c r="TT151" s="442"/>
      <c r="TU151" s="442"/>
      <c r="TV151" s="442"/>
      <c r="TW151" s="442"/>
      <c r="TX151" s="442"/>
      <c r="TY151" s="442"/>
      <c r="TZ151" s="442"/>
      <c r="UA151" s="442"/>
      <c r="UB151" s="442"/>
      <c r="UC151" s="442"/>
      <c r="UD151" s="442"/>
      <c r="UE151" s="442"/>
      <c r="UF151" s="442"/>
      <c r="UG151" s="442"/>
      <c r="UH151" s="442"/>
      <c r="UI151" s="442"/>
      <c r="UJ151" s="442"/>
      <c r="UK151" s="442"/>
      <c r="UL151" s="442"/>
      <c r="UM151" s="442"/>
      <c r="UN151" s="442"/>
      <c r="UO151" s="442"/>
      <c r="UP151" s="442"/>
      <c r="UQ151" s="442"/>
      <c r="UR151" s="442"/>
      <c r="US151" s="442"/>
      <c r="UT151" s="442"/>
      <c r="UU151" s="442"/>
      <c r="UV151" s="442"/>
      <c r="UW151" s="442"/>
      <c r="UX151" s="442"/>
      <c r="UY151" s="442"/>
      <c r="UZ151" s="442"/>
      <c r="VA151" s="442"/>
      <c r="VB151" s="442"/>
      <c r="VC151" s="442"/>
      <c r="VD151" s="442"/>
      <c r="VE151" s="442"/>
      <c r="VF151" s="442"/>
      <c r="VG151" s="442"/>
      <c r="VH151" s="442"/>
      <c r="VI151" s="442"/>
      <c r="VJ151" s="442"/>
      <c r="VK151" s="442"/>
      <c r="VL151" s="442"/>
      <c r="VM151" s="442"/>
      <c r="VN151" s="442"/>
      <c r="VO151" s="442"/>
      <c r="VP151" s="442"/>
      <c r="VQ151" s="442"/>
      <c r="VR151" s="442"/>
      <c r="VS151" s="442"/>
      <c r="VT151" s="442"/>
      <c r="VU151" s="442"/>
      <c r="VV151" s="442"/>
      <c r="VW151" s="442"/>
      <c r="VX151" s="442"/>
      <c r="VY151" s="442"/>
      <c r="VZ151" s="442"/>
      <c r="WA151" s="442"/>
      <c r="WB151" s="442"/>
      <c r="WC151" s="442"/>
      <c r="WD151" s="442"/>
      <c r="WE151" s="442"/>
      <c r="WF151" s="442"/>
      <c r="WG151" s="442"/>
      <c r="WH151" s="442"/>
      <c r="WI151" s="442"/>
      <c r="WJ151" s="442"/>
      <c r="WK151" s="442"/>
      <c r="WL151" s="442"/>
      <c r="WM151" s="442"/>
      <c r="WN151" s="442"/>
      <c r="WO151" s="442"/>
      <c r="WP151" s="442"/>
      <c r="WQ151" s="442"/>
      <c r="WR151" s="442"/>
      <c r="WS151" s="442"/>
      <c r="WT151" s="442"/>
      <c r="WU151" s="442"/>
      <c r="WV151" s="442"/>
      <c r="WW151" s="442"/>
      <c r="WX151" s="442"/>
      <c r="WY151" s="442"/>
      <c r="WZ151" s="442"/>
      <c r="XA151" s="442"/>
      <c r="XB151" s="442"/>
      <c r="XC151" s="442"/>
      <c r="XD151" s="442"/>
      <c r="XE151" s="442"/>
      <c r="XF151" s="442"/>
      <c r="XG151" s="442"/>
      <c r="XH151" s="442"/>
      <c r="XI151" s="442"/>
      <c r="XJ151" s="442"/>
      <c r="XK151" s="442"/>
      <c r="XL151" s="442"/>
      <c r="XM151" s="442"/>
      <c r="XN151" s="442"/>
      <c r="XO151" s="442"/>
      <c r="XP151" s="442"/>
      <c r="XQ151" s="442"/>
      <c r="XR151" s="442"/>
      <c r="XS151" s="442"/>
      <c r="XT151" s="442"/>
      <c r="XU151" s="442"/>
      <c r="XV151" s="442"/>
      <c r="XW151" s="442"/>
      <c r="XX151" s="442"/>
      <c r="XY151" s="442"/>
      <c r="XZ151" s="442"/>
      <c r="YA151" s="442"/>
      <c r="YB151" s="442"/>
      <c r="YC151" s="442"/>
      <c r="YD151" s="442"/>
      <c r="YE151" s="442"/>
      <c r="YF151" s="442"/>
      <c r="YG151" s="442"/>
      <c r="YH151" s="442"/>
      <c r="YI151" s="442"/>
      <c r="YJ151" s="442"/>
      <c r="YK151" s="442"/>
      <c r="YL151" s="442"/>
      <c r="YM151" s="442"/>
      <c r="YN151" s="442"/>
      <c r="YO151" s="442"/>
      <c r="YP151" s="442"/>
      <c r="YQ151" s="442"/>
      <c r="YR151" s="442"/>
      <c r="YS151" s="442"/>
      <c r="YT151" s="442"/>
      <c r="YU151" s="442"/>
      <c r="YV151" s="442"/>
      <c r="YW151" s="442"/>
      <c r="YX151" s="442"/>
      <c r="YY151" s="442"/>
      <c r="YZ151" s="442"/>
      <c r="ZA151" s="442"/>
      <c r="ZB151" s="442"/>
      <c r="ZC151" s="442"/>
      <c r="ZD151" s="442"/>
      <c r="ZE151" s="442"/>
      <c r="ZF151" s="442"/>
      <c r="ZG151" s="442"/>
      <c r="ZH151" s="442"/>
      <c r="ZI151" s="442"/>
      <c r="ZJ151" s="442"/>
      <c r="ZK151" s="442"/>
      <c r="ZL151" s="442"/>
      <c r="ZM151" s="442"/>
      <c r="ZN151" s="442"/>
      <c r="ZO151" s="442"/>
      <c r="ZP151" s="442"/>
      <c r="ZQ151" s="442"/>
      <c r="ZR151" s="442"/>
      <c r="ZS151" s="442"/>
      <c r="ZT151" s="442"/>
      <c r="ZU151" s="442"/>
      <c r="ZV151" s="442"/>
      <c r="ZW151" s="442"/>
      <c r="ZX151" s="442"/>
      <c r="ZY151" s="442"/>
      <c r="ZZ151" s="442"/>
      <c r="AAA151" s="442"/>
      <c r="AAB151" s="442"/>
      <c r="AAC151" s="442"/>
      <c r="AAD151" s="442"/>
      <c r="AAE151" s="442"/>
      <c r="AAF151" s="442"/>
      <c r="AAG151" s="442"/>
      <c r="AAH151" s="442"/>
      <c r="AAI151" s="442"/>
      <c r="AAJ151" s="442"/>
      <c r="AAK151" s="442"/>
      <c r="AAL151" s="442"/>
      <c r="AAM151" s="442"/>
      <c r="AAN151" s="442"/>
      <c r="AAO151" s="442"/>
      <c r="AAP151" s="442"/>
      <c r="AAQ151" s="442"/>
      <c r="AAR151" s="442"/>
      <c r="AAS151" s="442"/>
      <c r="AAT151" s="442"/>
      <c r="AAU151" s="442"/>
      <c r="AAV151" s="442"/>
      <c r="AAW151" s="442"/>
      <c r="AAX151" s="442"/>
      <c r="AAY151" s="442"/>
      <c r="AAZ151" s="442"/>
      <c r="ABA151" s="442"/>
      <c r="ABB151" s="442"/>
      <c r="ABC151" s="442"/>
      <c r="ABD151" s="442"/>
      <c r="ABE151" s="442"/>
      <c r="ABF151" s="442"/>
      <c r="ABG151" s="442"/>
      <c r="ABH151" s="442"/>
      <c r="ABI151" s="442"/>
      <c r="ABJ151" s="442"/>
      <c r="ABK151" s="442"/>
      <c r="ABL151" s="442"/>
      <c r="ABM151" s="442"/>
      <c r="ABN151" s="442"/>
      <c r="ABO151" s="442"/>
      <c r="ABP151" s="442"/>
      <c r="ABQ151" s="442"/>
      <c r="ABR151" s="442"/>
      <c r="ABS151" s="442"/>
      <c r="ABT151" s="442"/>
      <c r="ABU151" s="442"/>
      <c r="ABV151" s="442"/>
      <c r="ABW151" s="442"/>
      <c r="ABX151" s="442"/>
      <c r="ABY151" s="442"/>
      <c r="ABZ151" s="442"/>
      <c r="ACA151" s="442"/>
      <c r="ACB151" s="442"/>
      <c r="ACC151" s="442"/>
      <c r="ACD151" s="442"/>
      <c r="ACE151" s="442"/>
      <c r="ACF151" s="442"/>
      <c r="ACG151" s="442"/>
      <c r="ACH151" s="442"/>
      <c r="ACI151" s="442"/>
      <c r="ACJ151" s="442"/>
      <c r="ACK151" s="442"/>
      <c r="ACL151" s="442"/>
      <c r="ACM151" s="442"/>
      <c r="ACN151" s="442"/>
      <c r="ACO151" s="442"/>
      <c r="ACP151" s="442"/>
      <c r="ACQ151" s="442"/>
      <c r="ACR151" s="442"/>
      <c r="ACS151" s="442"/>
      <c r="ACT151" s="442"/>
      <c r="ACU151" s="442"/>
      <c r="ACV151" s="442"/>
      <c r="ACW151" s="442"/>
      <c r="ACX151" s="442"/>
      <c r="ACY151" s="442"/>
      <c r="ACZ151" s="442"/>
      <c r="ADA151" s="442"/>
      <c r="ADB151" s="442"/>
      <c r="ADC151" s="442"/>
      <c r="ADD151" s="442"/>
      <c r="ADE151" s="442"/>
      <c r="ADF151" s="442"/>
      <c r="ADG151" s="442"/>
      <c r="ADH151" s="442"/>
      <c r="ADI151" s="442"/>
      <c r="ADJ151" s="442"/>
      <c r="ADK151" s="442"/>
      <c r="ADL151" s="442"/>
      <c r="ADM151" s="442"/>
      <c r="ADN151" s="442"/>
      <c r="ADO151" s="442"/>
      <c r="ADP151" s="442"/>
      <c r="ADQ151" s="442"/>
      <c r="ADR151" s="442"/>
      <c r="ADS151" s="442"/>
      <c r="ADT151" s="442"/>
      <c r="ADU151" s="442"/>
      <c r="ADV151" s="442"/>
      <c r="ADW151" s="442"/>
      <c r="ADX151" s="442"/>
      <c r="ADY151" s="442"/>
      <c r="ADZ151" s="442"/>
      <c r="AEA151" s="442"/>
      <c r="AEB151" s="442"/>
      <c r="AEC151" s="442"/>
      <c r="AED151" s="442"/>
      <c r="AEE151" s="442"/>
      <c r="AEF151" s="442"/>
      <c r="AEG151" s="442"/>
      <c r="AEH151" s="442"/>
      <c r="AEI151" s="442"/>
      <c r="AEJ151" s="442"/>
      <c r="AEK151" s="442"/>
      <c r="AEL151" s="442"/>
      <c r="AEM151" s="442"/>
      <c r="AEN151" s="442"/>
      <c r="AEO151" s="442"/>
      <c r="AEP151" s="442"/>
      <c r="AEQ151" s="442"/>
      <c r="AER151" s="442"/>
      <c r="AES151" s="442"/>
      <c r="AET151" s="442"/>
      <c r="AEU151" s="442"/>
      <c r="AEV151" s="442"/>
      <c r="AEW151" s="442"/>
      <c r="AEX151" s="442"/>
      <c r="AEY151" s="442"/>
      <c r="AEZ151" s="442"/>
      <c r="AFA151" s="442"/>
      <c r="AFB151" s="442"/>
      <c r="AFC151" s="442"/>
      <c r="AFD151" s="442"/>
      <c r="AFE151" s="442"/>
      <c r="AFF151" s="442"/>
      <c r="AFG151" s="442"/>
      <c r="AFH151" s="442"/>
      <c r="AFI151" s="442"/>
      <c r="AFJ151" s="442"/>
      <c r="AFK151" s="442"/>
      <c r="AFL151" s="442"/>
      <c r="AFM151" s="442"/>
      <c r="AFN151" s="442"/>
      <c r="AFO151" s="442"/>
      <c r="AFP151" s="442"/>
      <c r="AFQ151" s="442"/>
      <c r="AFR151" s="442"/>
      <c r="AFS151" s="442"/>
      <c r="AFT151" s="442"/>
      <c r="AFU151" s="442"/>
      <c r="AFV151" s="442"/>
      <c r="AFW151" s="442"/>
      <c r="AFX151" s="442"/>
      <c r="AFY151" s="442"/>
      <c r="AFZ151" s="442"/>
      <c r="AGA151" s="442"/>
      <c r="AGB151" s="442"/>
      <c r="AGC151" s="442"/>
      <c r="AGD151" s="442"/>
      <c r="AGE151" s="442"/>
      <c r="AGF151" s="442"/>
      <c r="AGG151" s="442"/>
      <c r="AGH151" s="442"/>
      <c r="AGI151" s="442"/>
      <c r="AGJ151" s="442"/>
      <c r="AGK151" s="442"/>
      <c r="AGL151" s="442"/>
      <c r="AGM151" s="442"/>
      <c r="AGN151" s="442"/>
      <c r="AGO151" s="442"/>
      <c r="AGP151" s="442"/>
      <c r="AGQ151" s="442"/>
      <c r="AGR151" s="442"/>
      <c r="AGS151" s="442"/>
      <c r="AGT151" s="442"/>
      <c r="AGU151" s="442"/>
      <c r="AGV151" s="442"/>
      <c r="AGW151" s="442"/>
      <c r="AGX151" s="442"/>
      <c r="AGY151" s="442"/>
      <c r="AGZ151" s="442"/>
      <c r="AHA151" s="442"/>
      <c r="AHB151" s="442"/>
      <c r="AHC151" s="442"/>
      <c r="AHD151" s="442"/>
      <c r="AHE151" s="442"/>
      <c r="AHF151" s="442"/>
      <c r="AHG151" s="442"/>
      <c r="AHH151" s="442"/>
    </row>
    <row r="152" spans="2:892" s="593" customFormat="1">
      <c r="B152" s="597"/>
      <c r="C152" s="595"/>
      <c r="D152" s="78"/>
      <c r="E152" s="78"/>
      <c r="F152" s="78"/>
      <c r="G152" s="78"/>
      <c r="H152" s="78"/>
      <c r="I152" s="78"/>
      <c r="J152" s="78"/>
      <c r="K152" s="78"/>
      <c r="L152" s="78"/>
      <c r="M152" s="78"/>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s="66"/>
      <c r="CT152" s="66"/>
      <c r="CU152" s="66"/>
      <c r="CV152" s="66"/>
      <c r="CW152" s="66"/>
      <c r="CX152" s="66"/>
      <c r="CY152" s="66"/>
      <c r="CZ152" s="66"/>
      <c r="DA152" s="66"/>
      <c r="DB152" s="66"/>
      <c r="DC152" s="66"/>
      <c r="DD152" s="66"/>
      <c r="DE152" s="66"/>
      <c r="DF152" s="66"/>
      <c r="DG152" s="66"/>
      <c r="DH152" s="66"/>
      <c r="DI152" s="66"/>
      <c r="DJ152" s="66"/>
      <c r="DK152" s="66"/>
      <c r="DL152" s="66"/>
      <c r="DM152" s="66"/>
      <c r="DN152" s="66"/>
      <c r="DO152" s="66"/>
      <c r="DP152" s="66"/>
      <c r="DQ152" s="66"/>
      <c r="DR152" s="66"/>
      <c r="DS152" s="66"/>
      <c r="DT152" s="66"/>
      <c r="DU152" s="66"/>
      <c r="DV152" s="66"/>
      <c r="DW152" s="66"/>
      <c r="DX152" s="66"/>
      <c r="DY152" s="66"/>
      <c r="DZ152" s="66"/>
      <c r="EA152" s="66"/>
      <c r="EB152" s="66"/>
      <c r="EC152" s="66"/>
      <c r="ED152" s="66"/>
      <c r="EE152" s="66"/>
      <c r="EF152" s="66"/>
      <c r="EG152" s="66"/>
      <c r="EH152" s="66"/>
      <c r="EI152" s="66"/>
      <c r="EJ152" s="66"/>
      <c r="EK152" s="66"/>
      <c r="EL152" s="66"/>
      <c r="EM152" s="66"/>
      <c r="EN152" s="66"/>
      <c r="EO152" s="66"/>
      <c r="EP152" s="66"/>
      <c r="EQ152" s="66"/>
      <c r="ER152" s="66"/>
      <c r="ES152" s="66"/>
      <c r="ET152" s="66"/>
      <c r="EU152" s="66"/>
      <c r="EV152" s="66"/>
      <c r="EW152" s="66"/>
      <c r="EX152" s="66"/>
      <c r="EY152" s="66"/>
      <c r="EZ152" s="66"/>
      <c r="FA152" s="66"/>
      <c r="FB152" s="66"/>
      <c r="FC152" s="66"/>
      <c r="FD152" s="66"/>
      <c r="FE152" s="66"/>
      <c r="FF152" s="66"/>
      <c r="FG152" s="66"/>
      <c r="FH152" s="66"/>
      <c r="FI152" s="66"/>
      <c r="FJ152" s="66"/>
      <c r="FK152" s="66"/>
      <c r="FL152" s="66"/>
      <c r="FM152" s="66"/>
      <c r="FN152" s="66"/>
      <c r="FO152" s="66"/>
      <c r="FP152" s="66"/>
      <c r="FQ152" s="66"/>
      <c r="FR152" s="66"/>
      <c r="FS152" s="66"/>
      <c r="FT152" s="66"/>
      <c r="FU152" s="66"/>
      <c r="FV152" s="66"/>
      <c r="FW152" s="66"/>
      <c r="FX152" s="66"/>
      <c r="FY152" s="66"/>
      <c r="FZ152" s="66"/>
      <c r="GA152" s="66"/>
      <c r="GB152" s="66"/>
      <c r="GC152" s="66"/>
      <c r="GD152" s="66"/>
      <c r="GE152" s="66"/>
      <c r="GF152" s="66"/>
      <c r="GG152" s="66"/>
      <c r="GH152" s="66"/>
      <c r="GI152" s="66"/>
      <c r="GJ152" s="66"/>
      <c r="GK152" s="66"/>
      <c r="GL152" s="66"/>
      <c r="GM152" s="66"/>
      <c r="GN152" s="66"/>
      <c r="GO152" s="66"/>
      <c r="GP152" s="66"/>
      <c r="GQ152" s="66"/>
      <c r="GR152" s="66"/>
      <c r="GS152" s="66"/>
      <c r="GT152" s="66"/>
      <c r="GU152" s="66"/>
      <c r="GV152" s="66"/>
      <c r="GW152" s="66"/>
      <c r="GX152" s="66"/>
      <c r="GY152" s="66"/>
      <c r="GZ152" s="66"/>
      <c r="HA152" s="66"/>
      <c r="HB152" s="66"/>
      <c r="HC152" s="66"/>
      <c r="HD152" s="66"/>
      <c r="HE152" s="66"/>
      <c r="HF152" s="66"/>
      <c r="HG152" s="66"/>
      <c r="HH152" s="66"/>
      <c r="HI152" s="66"/>
      <c r="HJ152" s="66"/>
      <c r="HK152" s="66"/>
      <c r="HL152" s="66"/>
      <c r="HM152" s="66"/>
      <c r="HN152" s="66"/>
      <c r="HO152" s="66"/>
      <c r="HP152" s="66"/>
      <c r="HQ152" s="66"/>
      <c r="HR152" s="66"/>
      <c r="HS152" s="66"/>
      <c r="HT152" s="66"/>
      <c r="HU152" s="66"/>
      <c r="HV152" s="66"/>
      <c r="HW152" s="66"/>
      <c r="HX152" s="66"/>
      <c r="HY152" s="66"/>
      <c r="HZ152" s="66"/>
      <c r="IA152" s="66"/>
      <c r="IB152" s="66"/>
      <c r="IC152" s="66"/>
      <c r="ID152" s="66"/>
      <c r="IE152" s="66"/>
      <c r="IF152" s="66"/>
      <c r="IG152" s="66"/>
      <c r="IH152" s="66"/>
      <c r="II152" s="66"/>
      <c r="IJ152" s="66"/>
      <c r="IK152" s="66"/>
      <c r="IL152" s="66"/>
      <c r="IM152" s="66"/>
      <c r="IN152" s="66"/>
      <c r="IO152" s="66"/>
      <c r="IP152" s="66"/>
      <c r="IQ152" s="66"/>
      <c r="IR152" s="66"/>
      <c r="IS152" s="66"/>
      <c r="IT152" s="66"/>
      <c r="IU152" s="66"/>
      <c r="IV152" s="66"/>
      <c r="IW152" s="66"/>
      <c r="IX152" s="442"/>
      <c r="IY152" s="442"/>
      <c r="IZ152" s="442"/>
      <c r="JA152" s="442"/>
      <c r="JB152" s="442"/>
      <c r="JC152" s="442"/>
      <c r="JD152" s="442"/>
      <c r="JE152" s="442"/>
      <c r="JF152" s="442"/>
      <c r="JG152" s="442"/>
      <c r="JH152" s="442"/>
      <c r="JI152" s="442"/>
      <c r="JJ152" s="442"/>
      <c r="JK152" s="442"/>
      <c r="JL152" s="442"/>
      <c r="JM152" s="442"/>
      <c r="JN152" s="442"/>
      <c r="JO152" s="442"/>
      <c r="JP152" s="442"/>
      <c r="JQ152" s="442"/>
      <c r="JR152" s="442"/>
      <c r="JS152" s="442"/>
      <c r="JT152" s="442"/>
      <c r="JU152" s="442"/>
      <c r="JV152" s="442"/>
      <c r="JW152" s="442"/>
      <c r="JX152" s="442"/>
      <c r="JY152" s="442"/>
      <c r="JZ152" s="442"/>
      <c r="KA152" s="442"/>
      <c r="KB152" s="442"/>
      <c r="KC152" s="442"/>
      <c r="KD152" s="442"/>
      <c r="KE152" s="442"/>
      <c r="KF152" s="442"/>
      <c r="KG152" s="442"/>
      <c r="KH152" s="442"/>
      <c r="KI152" s="442"/>
      <c r="KJ152" s="442"/>
      <c r="KK152" s="442"/>
      <c r="KL152" s="442"/>
      <c r="KM152" s="442"/>
      <c r="KN152" s="442"/>
      <c r="KO152" s="442"/>
      <c r="KP152" s="442"/>
      <c r="KQ152" s="442"/>
      <c r="KR152" s="442"/>
      <c r="KS152" s="442"/>
      <c r="KT152" s="442"/>
      <c r="KU152" s="442"/>
      <c r="KV152" s="442"/>
      <c r="KW152" s="442"/>
      <c r="KX152" s="442"/>
      <c r="KY152" s="442"/>
      <c r="KZ152" s="442"/>
      <c r="LA152" s="442"/>
      <c r="LB152" s="442"/>
      <c r="LC152" s="442"/>
      <c r="LD152" s="442"/>
      <c r="LE152" s="442"/>
      <c r="LF152" s="442"/>
      <c r="LG152" s="442"/>
      <c r="LH152" s="442"/>
      <c r="LI152" s="442"/>
      <c r="LJ152" s="442"/>
      <c r="LK152" s="442"/>
      <c r="LL152" s="442"/>
      <c r="LM152" s="442"/>
      <c r="LN152" s="442"/>
      <c r="LO152" s="442"/>
      <c r="LP152" s="442"/>
      <c r="LQ152" s="442"/>
      <c r="LR152" s="442"/>
      <c r="LS152" s="442"/>
      <c r="LT152" s="442"/>
      <c r="LU152" s="442"/>
      <c r="LV152" s="442"/>
      <c r="LW152" s="442"/>
      <c r="LX152" s="442"/>
      <c r="LY152" s="442"/>
      <c r="LZ152" s="442"/>
      <c r="MA152" s="442"/>
      <c r="MB152" s="442"/>
      <c r="MC152" s="442"/>
      <c r="MD152" s="442"/>
      <c r="ME152" s="442"/>
      <c r="MF152" s="442"/>
      <c r="MG152" s="442"/>
      <c r="MH152" s="442"/>
      <c r="MI152" s="442"/>
      <c r="MJ152" s="442"/>
      <c r="MK152" s="442"/>
      <c r="ML152" s="442"/>
      <c r="MM152" s="442"/>
      <c r="MN152" s="442"/>
      <c r="MO152" s="442"/>
      <c r="MP152" s="442"/>
      <c r="MQ152" s="442"/>
      <c r="MR152" s="442"/>
      <c r="MS152" s="442"/>
      <c r="MT152" s="442"/>
      <c r="MU152" s="442"/>
      <c r="MV152" s="442"/>
      <c r="MW152" s="442"/>
      <c r="MX152" s="442"/>
      <c r="MY152" s="442"/>
      <c r="MZ152" s="442"/>
      <c r="NA152" s="442"/>
      <c r="NB152" s="442"/>
      <c r="NC152" s="442"/>
      <c r="ND152" s="442"/>
      <c r="NE152" s="442"/>
      <c r="NF152" s="442"/>
      <c r="NG152" s="442"/>
      <c r="NH152" s="442"/>
      <c r="NI152" s="442"/>
      <c r="NJ152" s="442"/>
      <c r="NK152" s="442"/>
      <c r="NL152" s="442"/>
      <c r="NM152" s="442"/>
      <c r="NN152" s="442"/>
      <c r="NO152" s="442"/>
      <c r="NP152" s="442"/>
      <c r="NQ152" s="442"/>
      <c r="NR152" s="442"/>
      <c r="NS152" s="442"/>
      <c r="NT152" s="442"/>
      <c r="NU152" s="442"/>
      <c r="NV152" s="442"/>
      <c r="NW152" s="442"/>
      <c r="NX152" s="442"/>
      <c r="NY152" s="442"/>
      <c r="NZ152" s="442"/>
      <c r="OA152" s="442"/>
      <c r="OB152" s="442"/>
      <c r="OC152" s="442"/>
      <c r="OD152" s="442"/>
      <c r="OE152" s="442"/>
      <c r="OF152" s="442"/>
      <c r="OG152" s="442"/>
      <c r="OH152" s="442"/>
      <c r="OI152" s="442"/>
      <c r="OJ152" s="442"/>
      <c r="OK152" s="442"/>
      <c r="OL152" s="442"/>
      <c r="OM152" s="442"/>
      <c r="ON152" s="442"/>
      <c r="OO152" s="442"/>
      <c r="OP152" s="442"/>
      <c r="OQ152" s="442"/>
      <c r="OR152" s="442"/>
      <c r="OS152" s="442"/>
      <c r="OT152" s="442"/>
      <c r="OU152" s="442"/>
      <c r="OV152" s="442"/>
      <c r="OW152" s="442"/>
      <c r="OX152" s="442"/>
      <c r="OY152" s="442"/>
      <c r="OZ152" s="442"/>
      <c r="PA152" s="442"/>
      <c r="PB152" s="442"/>
      <c r="PC152" s="442"/>
      <c r="PD152" s="442"/>
      <c r="PE152" s="442"/>
      <c r="PF152" s="442"/>
      <c r="PG152" s="442"/>
      <c r="PH152" s="442"/>
      <c r="PI152" s="442"/>
      <c r="PJ152" s="442"/>
      <c r="PK152" s="442"/>
      <c r="PL152" s="442"/>
      <c r="PM152" s="442"/>
      <c r="PN152" s="442"/>
      <c r="PO152" s="442"/>
      <c r="PP152" s="442"/>
      <c r="PQ152" s="442"/>
      <c r="PR152" s="442"/>
      <c r="PS152" s="442"/>
      <c r="PT152" s="442"/>
      <c r="PU152" s="442"/>
      <c r="PV152" s="442"/>
      <c r="PW152" s="442"/>
      <c r="PX152" s="442"/>
      <c r="PY152" s="442"/>
      <c r="PZ152" s="442"/>
      <c r="QA152" s="442"/>
      <c r="QB152" s="442"/>
      <c r="QC152" s="442"/>
      <c r="QD152" s="442"/>
      <c r="QE152" s="442"/>
      <c r="QF152" s="442"/>
      <c r="QG152" s="442"/>
      <c r="QH152" s="442"/>
      <c r="QI152" s="442"/>
      <c r="QJ152" s="442"/>
      <c r="QK152" s="442"/>
      <c r="QL152" s="442"/>
      <c r="QM152" s="442"/>
      <c r="QN152" s="442"/>
      <c r="QO152" s="442"/>
      <c r="QP152" s="442"/>
      <c r="QQ152" s="442"/>
      <c r="QR152" s="442"/>
      <c r="QS152" s="442"/>
      <c r="QT152" s="442"/>
      <c r="QU152" s="442"/>
      <c r="QV152" s="442"/>
      <c r="QW152" s="442"/>
      <c r="QX152" s="442"/>
      <c r="QY152" s="442"/>
      <c r="QZ152" s="442"/>
      <c r="RA152" s="442"/>
      <c r="RB152" s="442"/>
      <c r="RC152" s="442"/>
      <c r="RD152" s="442"/>
      <c r="RE152" s="442"/>
      <c r="RF152" s="442"/>
      <c r="RG152" s="442"/>
      <c r="RH152" s="442"/>
      <c r="RI152" s="442"/>
      <c r="RJ152" s="442"/>
      <c r="RK152" s="442"/>
      <c r="RL152" s="442"/>
      <c r="RM152" s="442"/>
      <c r="RN152" s="442"/>
      <c r="RO152" s="442"/>
      <c r="RP152" s="442"/>
      <c r="RQ152" s="442"/>
      <c r="RR152" s="442"/>
      <c r="RS152" s="442"/>
      <c r="RT152" s="442"/>
      <c r="RU152" s="442"/>
      <c r="RV152" s="442"/>
      <c r="RW152" s="442"/>
      <c r="RX152" s="442"/>
      <c r="RY152" s="442"/>
      <c r="RZ152" s="442"/>
      <c r="SA152" s="442"/>
      <c r="SB152" s="442"/>
      <c r="SC152" s="442"/>
      <c r="SD152" s="442"/>
      <c r="SE152" s="442"/>
      <c r="SF152" s="442"/>
      <c r="SG152" s="442"/>
      <c r="SH152" s="442"/>
      <c r="SI152" s="442"/>
      <c r="SJ152" s="442"/>
      <c r="SK152" s="442"/>
      <c r="SL152" s="442"/>
      <c r="SM152" s="442"/>
      <c r="SN152" s="442"/>
      <c r="SO152" s="442"/>
      <c r="SP152" s="442"/>
      <c r="SQ152" s="442"/>
      <c r="SR152" s="442"/>
      <c r="SS152" s="442"/>
      <c r="ST152" s="442"/>
      <c r="SU152" s="442"/>
      <c r="SV152" s="442"/>
      <c r="SW152" s="442"/>
      <c r="SX152" s="442"/>
      <c r="SY152" s="442"/>
      <c r="SZ152" s="442"/>
      <c r="TA152" s="442"/>
      <c r="TB152" s="442"/>
      <c r="TC152" s="442"/>
      <c r="TD152" s="442"/>
      <c r="TE152" s="442"/>
      <c r="TF152" s="442"/>
      <c r="TG152" s="442"/>
      <c r="TH152" s="442"/>
      <c r="TI152" s="442"/>
      <c r="TJ152" s="442"/>
      <c r="TK152" s="442"/>
      <c r="TL152" s="442"/>
      <c r="TM152" s="442"/>
      <c r="TN152" s="442"/>
      <c r="TO152" s="442"/>
      <c r="TP152" s="442"/>
      <c r="TQ152" s="442"/>
      <c r="TR152" s="442"/>
      <c r="TS152" s="442"/>
      <c r="TT152" s="442"/>
      <c r="TU152" s="442"/>
      <c r="TV152" s="442"/>
      <c r="TW152" s="442"/>
      <c r="TX152" s="442"/>
      <c r="TY152" s="442"/>
      <c r="TZ152" s="442"/>
      <c r="UA152" s="442"/>
      <c r="UB152" s="442"/>
      <c r="UC152" s="442"/>
      <c r="UD152" s="442"/>
      <c r="UE152" s="442"/>
      <c r="UF152" s="442"/>
      <c r="UG152" s="442"/>
      <c r="UH152" s="442"/>
      <c r="UI152" s="442"/>
      <c r="UJ152" s="442"/>
      <c r="UK152" s="442"/>
      <c r="UL152" s="442"/>
      <c r="UM152" s="442"/>
      <c r="UN152" s="442"/>
      <c r="UO152" s="442"/>
      <c r="UP152" s="442"/>
      <c r="UQ152" s="442"/>
      <c r="UR152" s="442"/>
      <c r="US152" s="442"/>
      <c r="UT152" s="442"/>
      <c r="UU152" s="442"/>
      <c r="UV152" s="442"/>
      <c r="UW152" s="442"/>
      <c r="UX152" s="442"/>
      <c r="UY152" s="442"/>
      <c r="UZ152" s="442"/>
      <c r="VA152" s="442"/>
      <c r="VB152" s="442"/>
      <c r="VC152" s="442"/>
      <c r="VD152" s="442"/>
      <c r="VE152" s="442"/>
      <c r="VF152" s="442"/>
      <c r="VG152" s="442"/>
      <c r="VH152" s="442"/>
      <c r="VI152" s="442"/>
      <c r="VJ152" s="442"/>
      <c r="VK152" s="442"/>
      <c r="VL152" s="442"/>
      <c r="VM152" s="442"/>
      <c r="VN152" s="442"/>
      <c r="VO152" s="442"/>
      <c r="VP152" s="442"/>
      <c r="VQ152" s="442"/>
      <c r="VR152" s="442"/>
      <c r="VS152" s="442"/>
      <c r="VT152" s="442"/>
      <c r="VU152" s="442"/>
      <c r="VV152" s="442"/>
      <c r="VW152" s="442"/>
      <c r="VX152" s="442"/>
      <c r="VY152" s="442"/>
      <c r="VZ152" s="442"/>
      <c r="WA152" s="442"/>
      <c r="WB152" s="442"/>
      <c r="WC152" s="442"/>
      <c r="WD152" s="442"/>
      <c r="WE152" s="442"/>
      <c r="WF152" s="442"/>
      <c r="WG152" s="442"/>
      <c r="WH152" s="442"/>
      <c r="WI152" s="442"/>
      <c r="WJ152" s="442"/>
      <c r="WK152" s="442"/>
      <c r="WL152" s="442"/>
      <c r="WM152" s="442"/>
      <c r="WN152" s="442"/>
      <c r="WO152" s="442"/>
      <c r="WP152" s="442"/>
      <c r="WQ152" s="442"/>
      <c r="WR152" s="442"/>
      <c r="WS152" s="442"/>
      <c r="WT152" s="442"/>
      <c r="WU152" s="442"/>
      <c r="WV152" s="442"/>
      <c r="WW152" s="442"/>
      <c r="WX152" s="442"/>
      <c r="WY152" s="442"/>
      <c r="WZ152" s="442"/>
      <c r="XA152" s="442"/>
      <c r="XB152" s="442"/>
      <c r="XC152" s="442"/>
      <c r="XD152" s="442"/>
      <c r="XE152" s="442"/>
      <c r="XF152" s="442"/>
      <c r="XG152" s="442"/>
      <c r="XH152" s="442"/>
      <c r="XI152" s="442"/>
      <c r="XJ152" s="442"/>
      <c r="XK152" s="442"/>
      <c r="XL152" s="442"/>
      <c r="XM152" s="442"/>
      <c r="XN152" s="442"/>
      <c r="XO152" s="442"/>
      <c r="XP152" s="442"/>
      <c r="XQ152" s="442"/>
      <c r="XR152" s="442"/>
      <c r="XS152" s="442"/>
      <c r="XT152" s="442"/>
      <c r="XU152" s="442"/>
      <c r="XV152" s="442"/>
      <c r="XW152" s="442"/>
      <c r="XX152" s="442"/>
      <c r="XY152" s="442"/>
      <c r="XZ152" s="442"/>
      <c r="YA152" s="442"/>
      <c r="YB152" s="442"/>
      <c r="YC152" s="442"/>
      <c r="YD152" s="442"/>
      <c r="YE152" s="442"/>
      <c r="YF152" s="442"/>
      <c r="YG152" s="442"/>
      <c r="YH152" s="442"/>
      <c r="YI152" s="442"/>
      <c r="YJ152" s="442"/>
      <c r="YK152" s="442"/>
      <c r="YL152" s="442"/>
      <c r="YM152" s="442"/>
      <c r="YN152" s="442"/>
      <c r="YO152" s="442"/>
      <c r="YP152" s="442"/>
      <c r="YQ152" s="442"/>
      <c r="YR152" s="442"/>
      <c r="YS152" s="442"/>
      <c r="YT152" s="442"/>
      <c r="YU152" s="442"/>
      <c r="YV152" s="442"/>
      <c r="YW152" s="442"/>
      <c r="YX152" s="442"/>
      <c r="YY152" s="442"/>
      <c r="YZ152" s="442"/>
      <c r="ZA152" s="442"/>
      <c r="ZB152" s="442"/>
      <c r="ZC152" s="442"/>
      <c r="ZD152" s="442"/>
      <c r="ZE152" s="442"/>
      <c r="ZF152" s="442"/>
      <c r="ZG152" s="442"/>
      <c r="ZH152" s="442"/>
      <c r="ZI152" s="442"/>
      <c r="ZJ152" s="442"/>
      <c r="ZK152" s="442"/>
      <c r="ZL152" s="442"/>
      <c r="ZM152" s="442"/>
      <c r="ZN152" s="442"/>
      <c r="ZO152" s="442"/>
      <c r="ZP152" s="442"/>
      <c r="ZQ152" s="442"/>
      <c r="ZR152" s="442"/>
      <c r="ZS152" s="442"/>
      <c r="ZT152" s="442"/>
      <c r="ZU152" s="442"/>
      <c r="ZV152" s="442"/>
      <c r="ZW152" s="442"/>
      <c r="ZX152" s="442"/>
      <c r="ZY152" s="442"/>
      <c r="ZZ152" s="442"/>
      <c r="AAA152" s="442"/>
      <c r="AAB152" s="442"/>
      <c r="AAC152" s="442"/>
      <c r="AAD152" s="442"/>
      <c r="AAE152" s="442"/>
      <c r="AAF152" s="442"/>
      <c r="AAG152" s="442"/>
      <c r="AAH152" s="442"/>
      <c r="AAI152" s="442"/>
      <c r="AAJ152" s="442"/>
      <c r="AAK152" s="442"/>
      <c r="AAL152" s="442"/>
      <c r="AAM152" s="442"/>
      <c r="AAN152" s="442"/>
      <c r="AAO152" s="442"/>
      <c r="AAP152" s="442"/>
      <c r="AAQ152" s="442"/>
      <c r="AAR152" s="442"/>
      <c r="AAS152" s="442"/>
      <c r="AAT152" s="442"/>
      <c r="AAU152" s="442"/>
      <c r="AAV152" s="442"/>
      <c r="AAW152" s="442"/>
      <c r="AAX152" s="442"/>
      <c r="AAY152" s="442"/>
      <c r="AAZ152" s="442"/>
      <c r="ABA152" s="442"/>
      <c r="ABB152" s="442"/>
      <c r="ABC152" s="442"/>
      <c r="ABD152" s="442"/>
      <c r="ABE152" s="442"/>
      <c r="ABF152" s="442"/>
      <c r="ABG152" s="442"/>
      <c r="ABH152" s="442"/>
      <c r="ABI152" s="442"/>
      <c r="ABJ152" s="442"/>
      <c r="ABK152" s="442"/>
      <c r="ABL152" s="442"/>
      <c r="ABM152" s="442"/>
      <c r="ABN152" s="442"/>
      <c r="ABO152" s="442"/>
      <c r="ABP152" s="442"/>
      <c r="ABQ152" s="442"/>
      <c r="ABR152" s="442"/>
      <c r="ABS152" s="442"/>
      <c r="ABT152" s="442"/>
      <c r="ABU152" s="442"/>
      <c r="ABV152" s="442"/>
      <c r="ABW152" s="442"/>
      <c r="ABX152" s="442"/>
      <c r="ABY152" s="442"/>
      <c r="ABZ152" s="442"/>
      <c r="ACA152" s="442"/>
      <c r="ACB152" s="442"/>
      <c r="ACC152" s="442"/>
      <c r="ACD152" s="442"/>
      <c r="ACE152" s="442"/>
      <c r="ACF152" s="442"/>
      <c r="ACG152" s="442"/>
      <c r="ACH152" s="442"/>
      <c r="ACI152" s="442"/>
      <c r="ACJ152" s="442"/>
      <c r="ACK152" s="442"/>
      <c r="ACL152" s="442"/>
      <c r="ACM152" s="442"/>
      <c r="ACN152" s="442"/>
      <c r="ACO152" s="442"/>
      <c r="ACP152" s="442"/>
      <c r="ACQ152" s="442"/>
      <c r="ACR152" s="442"/>
      <c r="ACS152" s="442"/>
      <c r="ACT152" s="442"/>
      <c r="ACU152" s="442"/>
      <c r="ACV152" s="442"/>
      <c r="ACW152" s="442"/>
      <c r="ACX152" s="442"/>
      <c r="ACY152" s="442"/>
      <c r="ACZ152" s="442"/>
      <c r="ADA152" s="442"/>
      <c r="ADB152" s="442"/>
      <c r="ADC152" s="442"/>
      <c r="ADD152" s="442"/>
      <c r="ADE152" s="442"/>
      <c r="ADF152" s="442"/>
      <c r="ADG152" s="442"/>
      <c r="ADH152" s="442"/>
      <c r="ADI152" s="442"/>
      <c r="ADJ152" s="442"/>
      <c r="ADK152" s="442"/>
      <c r="ADL152" s="442"/>
      <c r="ADM152" s="442"/>
      <c r="ADN152" s="442"/>
      <c r="ADO152" s="442"/>
      <c r="ADP152" s="442"/>
      <c r="ADQ152" s="442"/>
      <c r="ADR152" s="442"/>
      <c r="ADS152" s="442"/>
      <c r="ADT152" s="442"/>
      <c r="ADU152" s="442"/>
      <c r="ADV152" s="442"/>
      <c r="ADW152" s="442"/>
      <c r="ADX152" s="442"/>
      <c r="ADY152" s="442"/>
      <c r="ADZ152" s="442"/>
      <c r="AEA152" s="442"/>
      <c r="AEB152" s="442"/>
      <c r="AEC152" s="442"/>
      <c r="AED152" s="442"/>
      <c r="AEE152" s="442"/>
      <c r="AEF152" s="442"/>
      <c r="AEG152" s="442"/>
      <c r="AEH152" s="442"/>
      <c r="AEI152" s="442"/>
      <c r="AEJ152" s="442"/>
      <c r="AEK152" s="442"/>
      <c r="AEL152" s="442"/>
      <c r="AEM152" s="442"/>
      <c r="AEN152" s="442"/>
      <c r="AEO152" s="442"/>
      <c r="AEP152" s="442"/>
      <c r="AEQ152" s="442"/>
      <c r="AER152" s="442"/>
      <c r="AES152" s="442"/>
      <c r="AET152" s="442"/>
      <c r="AEU152" s="442"/>
      <c r="AEV152" s="442"/>
      <c r="AEW152" s="442"/>
      <c r="AEX152" s="442"/>
      <c r="AEY152" s="442"/>
      <c r="AEZ152" s="442"/>
      <c r="AFA152" s="442"/>
      <c r="AFB152" s="442"/>
      <c r="AFC152" s="442"/>
      <c r="AFD152" s="442"/>
      <c r="AFE152" s="442"/>
      <c r="AFF152" s="442"/>
      <c r="AFG152" s="442"/>
      <c r="AFH152" s="442"/>
      <c r="AFI152" s="442"/>
      <c r="AFJ152" s="442"/>
      <c r="AFK152" s="442"/>
      <c r="AFL152" s="442"/>
      <c r="AFM152" s="442"/>
      <c r="AFN152" s="442"/>
      <c r="AFO152" s="442"/>
      <c r="AFP152" s="442"/>
      <c r="AFQ152" s="442"/>
      <c r="AFR152" s="442"/>
      <c r="AFS152" s="442"/>
      <c r="AFT152" s="442"/>
      <c r="AFU152" s="442"/>
      <c r="AFV152" s="442"/>
      <c r="AFW152" s="442"/>
      <c r="AFX152" s="442"/>
      <c r="AFY152" s="442"/>
      <c r="AFZ152" s="442"/>
      <c r="AGA152" s="442"/>
      <c r="AGB152" s="442"/>
      <c r="AGC152" s="442"/>
      <c r="AGD152" s="442"/>
      <c r="AGE152" s="442"/>
      <c r="AGF152" s="442"/>
      <c r="AGG152" s="442"/>
      <c r="AGH152" s="442"/>
      <c r="AGI152" s="442"/>
      <c r="AGJ152" s="442"/>
      <c r="AGK152" s="442"/>
      <c r="AGL152" s="442"/>
      <c r="AGM152" s="442"/>
      <c r="AGN152" s="442"/>
      <c r="AGO152" s="442"/>
      <c r="AGP152" s="442"/>
      <c r="AGQ152" s="442"/>
      <c r="AGR152" s="442"/>
      <c r="AGS152" s="442"/>
      <c r="AGT152" s="442"/>
      <c r="AGU152" s="442"/>
      <c r="AGV152" s="442"/>
      <c r="AGW152" s="442"/>
      <c r="AGX152" s="442"/>
      <c r="AGY152" s="442"/>
      <c r="AGZ152" s="442"/>
      <c r="AHA152" s="442"/>
      <c r="AHB152" s="442"/>
      <c r="AHC152" s="442"/>
      <c r="AHD152" s="442"/>
      <c r="AHE152" s="442"/>
      <c r="AHF152" s="442"/>
      <c r="AHG152" s="442"/>
      <c r="AHH152" s="442"/>
    </row>
    <row r="153" spans="2:892" s="593" customFormat="1">
      <c r="B153" s="597"/>
      <c r="C153" s="595"/>
      <c r="D153" s="78"/>
      <c r="E153" s="78"/>
      <c r="F153" s="78"/>
      <c r="G153" s="78"/>
      <c r="H153" s="78"/>
      <c r="I153" s="78"/>
      <c r="J153" s="78"/>
      <c r="K153" s="78"/>
      <c r="L153" s="78"/>
      <c r="M153" s="78"/>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s="66"/>
      <c r="CT153" s="66"/>
      <c r="CU153" s="66"/>
      <c r="CV153" s="66"/>
      <c r="CW153" s="66"/>
      <c r="CX153" s="66"/>
      <c r="CY153" s="66"/>
      <c r="CZ153" s="66"/>
      <c r="DA153" s="66"/>
      <c r="DB153" s="66"/>
      <c r="DC153" s="66"/>
      <c r="DD153" s="66"/>
      <c r="DE153" s="66"/>
      <c r="DF153" s="66"/>
      <c r="DG153" s="66"/>
      <c r="DH153" s="66"/>
      <c r="DI153" s="66"/>
      <c r="DJ153" s="66"/>
      <c r="DK153" s="66"/>
      <c r="DL153" s="66"/>
      <c r="DM153" s="66"/>
      <c r="DN153" s="66"/>
      <c r="DO153" s="66"/>
      <c r="DP153" s="66"/>
      <c r="DQ153" s="66"/>
      <c r="DR153" s="66"/>
      <c r="DS153" s="66"/>
      <c r="DT153" s="66"/>
      <c r="DU153" s="66"/>
      <c r="DV153" s="66"/>
      <c r="DW153" s="66"/>
      <c r="DX153" s="66"/>
      <c r="DY153" s="66"/>
      <c r="DZ153" s="66"/>
      <c r="EA153" s="66"/>
      <c r="EB153" s="66"/>
      <c r="EC153" s="66"/>
      <c r="ED153" s="66"/>
      <c r="EE153" s="66"/>
      <c r="EF153" s="66"/>
      <c r="EG153" s="66"/>
      <c r="EH153" s="66"/>
      <c r="EI153" s="66"/>
      <c r="EJ153" s="66"/>
      <c r="EK153" s="66"/>
      <c r="EL153" s="66"/>
      <c r="EM153" s="66"/>
      <c r="EN153" s="66"/>
      <c r="EO153" s="66"/>
      <c r="EP153" s="66"/>
      <c r="EQ153" s="66"/>
      <c r="ER153" s="66"/>
      <c r="ES153" s="66"/>
      <c r="ET153" s="66"/>
      <c r="EU153" s="66"/>
      <c r="EV153" s="66"/>
      <c r="EW153" s="66"/>
      <c r="EX153" s="66"/>
      <c r="EY153" s="66"/>
      <c r="EZ153" s="66"/>
      <c r="FA153" s="66"/>
      <c r="FB153" s="66"/>
      <c r="FC153" s="66"/>
      <c r="FD153" s="66"/>
      <c r="FE153" s="66"/>
      <c r="FF153" s="66"/>
      <c r="FG153" s="66"/>
      <c r="FH153" s="66"/>
      <c r="FI153" s="66"/>
      <c r="FJ153" s="66"/>
      <c r="FK153" s="66"/>
      <c r="FL153" s="66"/>
      <c r="FM153" s="66"/>
      <c r="FN153" s="66"/>
      <c r="FO153" s="66"/>
      <c r="FP153" s="66"/>
      <c r="FQ153" s="66"/>
      <c r="FR153" s="66"/>
      <c r="FS153" s="66"/>
      <c r="FT153" s="66"/>
      <c r="FU153" s="66"/>
      <c r="FV153" s="66"/>
      <c r="FW153" s="66"/>
      <c r="FX153" s="66"/>
      <c r="FY153" s="66"/>
      <c r="FZ153" s="66"/>
      <c r="GA153" s="66"/>
      <c r="GB153" s="66"/>
      <c r="GC153" s="66"/>
      <c r="GD153" s="66"/>
      <c r="GE153" s="66"/>
      <c r="GF153" s="66"/>
      <c r="GG153" s="66"/>
      <c r="GH153" s="66"/>
      <c r="GI153" s="66"/>
      <c r="GJ153" s="66"/>
      <c r="GK153" s="66"/>
      <c r="GL153" s="66"/>
      <c r="GM153" s="66"/>
      <c r="GN153" s="66"/>
      <c r="GO153" s="66"/>
      <c r="GP153" s="66"/>
      <c r="GQ153" s="66"/>
      <c r="GR153" s="66"/>
      <c r="GS153" s="66"/>
      <c r="GT153" s="66"/>
      <c r="GU153" s="66"/>
      <c r="GV153" s="66"/>
      <c r="GW153" s="66"/>
      <c r="GX153" s="66"/>
      <c r="GY153" s="66"/>
      <c r="GZ153" s="66"/>
      <c r="HA153" s="66"/>
      <c r="HB153" s="66"/>
      <c r="HC153" s="66"/>
      <c r="HD153" s="66"/>
      <c r="HE153" s="66"/>
      <c r="HF153" s="66"/>
      <c r="HG153" s="66"/>
      <c r="HH153" s="66"/>
      <c r="HI153" s="66"/>
      <c r="HJ153" s="66"/>
      <c r="HK153" s="66"/>
      <c r="HL153" s="66"/>
      <c r="HM153" s="66"/>
      <c r="HN153" s="66"/>
      <c r="HO153" s="66"/>
      <c r="HP153" s="66"/>
      <c r="HQ153" s="66"/>
      <c r="HR153" s="66"/>
      <c r="HS153" s="66"/>
      <c r="HT153" s="66"/>
      <c r="HU153" s="66"/>
      <c r="HV153" s="66"/>
      <c r="HW153" s="66"/>
      <c r="HX153" s="66"/>
      <c r="HY153" s="66"/>
      <c r="HZ153" s="66"/>
      <c r="IA153" s="66"/>
      <c r="IB153" s="66"/>
      <c r="IC153" s="66"/>
      <c r="ID153" s="66"/>
      <c r="IE153" s="66"/>
      <c r="IF153" s="66"/>
      <c r="IG153" s="66"/>
      <c r="IH153" s="66"/>
      <c r="II153" s="66"/>
      <c r="IJ153" s="66"/>
      <c r="IK153" s="66"/>
      <c r="IL153" s="66"/>
      <c r="IM153" s="66"/>
      <c r="IN153" s="66"/>
      <c r="IO153" s="66"/>
      <c r="IP153" s="66"/>
      <c r="IQ153" s="66"/>
      <c r="IR153" s="66"/>
      <c r="IS153" s="66"/>
      <c r="IT153" s="66"/>
      <c r="IU153" s="66"/>
      <c r="IV153" s="66"/>
      <c r="IW153" s="66"/>
      <c r="IX153" s="442"/>
      <c r="IY153" s="442"/>
      <c r="IZ153" s="442"/>
      <c r="JA153" s="442"/>
      <c r="JB153" s="442"/>
      <c r="JC153" s="442"/>
      <c r="JD153" s="442"/>
      <c r="JE153" s="442"/>
      <c r="JF153" s="442"/>
      <c r="JG153" s="442"/>
      <c r="JH153" s="442"/>
      <c r="JI153" s="442"/>
      <c r="JJ153" s="442"/>
      <c r="JK153" s="442"/>
      <c r="JL153" s="442"/>
      <c r="JM153" s="442"/>
      <c r="JN153" s="442"/>
      <c r="JO153" s="442"/>
      <c r="JP153" s="442"/>
      <c r="JQ153" s="442"/>
      <c r="JR153" s="442"/>
      <c r="JS153" s="442"/>
      <c r="JT153" s="442"/>
      <c r="JU153" s="442"/>
      <c r="JV153" s="442"/>
      <c r="JW153" s="442"/>
      <c r="JX153" s="442"/>
      <c r="JY153" s="442"/>
      <c r="JZ153" s="442"/>
      <c r="KA153" s="442"/>
      <c r="KB153" s="442"/>
      <c r="KC153" s="442"/>
      <c r="KD153" s="442"/>
      <c r="KE153" s="442"/>
      <c r="KF153" s="442"/>
      <c r="KG153" s="442"/>
      <c r="KH153" s="442"/>
      <c r="KI153" s="442"/>
      <c r="KJ153" s="442"/>
      <c r="KK153" s="442"/>
      <c r="KL153" s="442"/>
      <c r="KM153" s="442"/>
      <c r="KN153" s="442"/>
      <c r="KO153" s="442"/>
      <c r="KP153" s="442"/>
      <c r="KQ153" s="442"/>
      <c r="KR153" s="442"/>
      <c r="KS153" s="442"/>
      <c r="KT153" s="442"/>
      <c r="KU153" s="442"/>
      <c r="KV153" s="442"/>
      <c r="KW153" s="442"/>
      <c r="KX153" s="442"/>
      <c r="KY153" s="442"/>
      <c r="KZ153" s="442"/>
      <c r="LA153" s="442"/>
      <c r="LB153" s="442"/>
      <c r="LC153" s="442"/>
      <c r="LD153" s="442"/>
      <c r="LE153" s="442"/>
      <c r="LF153" s="442"/>
      <c r="LG153" s="442"/>
      <c r="LH153" s="442"/>
      <c r="LI153" s="442"/>
      <c r="LJ153" s="442"/>
      <c r="LK153" s="442"/>
      <c r="LL153" s="442"/>
      <c r="LM153" s="442"/>
      <c r="LN153" s="442"/>
      <c r="LO153" s="442"/>
      <c r="LP153" s="442"/>
      <c r="LQ153" s="442"/>
      <c r="LR153" s="442"/>
      <c r="LS153" s="442"/>
      <c r="LT153" s="442"/>
      <c r="LU153" s="442"/>
      <c r="LV153" s="442"/>
      <c r="LW153" s="442"/>
      <c r="LX153" s="442"/>
      <c r="LY153" s="442"/>
      <c r="LZ153" s="442"/>
      <c r="MA153" s="442"/>
      <c r="MB153" s="442"/>
      <c r="MC153" s="442"/>
      <c r="MD153" s="442"/>
      <c r="ME153" s="442"/>
      <c r="MF153" s="442"/>
      <c r="MG153" s="442"/>
      <c r="MH153" s="442"/>
      <c r="MI153" s="442"/>
      <c r="MJ153" s="442"/>
      <c r="MK153" s="442"/>
      <c r="ML153" s="442"/>
      <c r="MM153" s="442"/>
      <c r="MN153" s="442"/>
      <c r="MO153" s="442"/>
      <c r="MP153" s="442"/>
      <c r="MQ153" s="442"/>
      <c r="MR153" s="442"/>
      <c r="MS153" s="442"/>
      <c r="MT153" s="442"/>
      <c r="MU153" s="442"/>
      <c r="MV153" s="442"/>
      <c r="MW153" s="442"/>
      <c r="MX153" s="442"/>
      <c r="MY153" s="442"/>
      <c r="MZ153" s="442"/>
      <c r="NA153" s="442"/>
      <c r="NB153" s="442"/>
      <c r="NC153" s="442"/>
      <c r="ND153" s="442"/>
      <c r="NE153" s="442"/>
      <c r="NF153" s="442"/>
      <c r="NG153" s="442"/>
      <c r="NH153" s="442"/>
      <c r="NI153" s="442"/>
      <c r="NJ153" s="442"/>
      <c r="NK153" s="442"/>
      <c r="NL153" s="442"/>
      <c r="NM153" s="442"/>
      <c r="NN153" s="442"/>
      <c r="NO153" s="442"/>
      <c r="NP153" s="442"/>
      <c r="NQ153" s="442"/>
      <c r="NR153" s="442"/>
      <c r="NS153" s="442"/>
      <c r="NT153" s="442"/>
      <c r="NU153" s="442"/>
      <c r="NV153" s="442"/>
      <c r="NW153" s="442"/>
      <c r="NX153" s="442"/>
      <c r="NY153" s="442"/>
      <c r="NZ153" s="442"/>
      <c r="OA153" s="442"/>
      <c r="OB153" s="442"/>
      <c r="OC153" s="442"/>
      <c r="OD153" s="442"/>
      <c r="OE153" s="442"/>
      <c r="OF153" s="442"/>
      <c r="OG153" s="442"/>
      <c r="OH153" s="442"/>
      <c r="OI153" s="442"/>
      <c r="OJ153" s="442"/>
      <c r="OK153" s="442"/>
      <c r="OL153" s="442"/>
      <c r="OM153" s="442"/>
      <c r="ON153" s="442"/>
      <c r="OO153" s="442"/>
      <c r="OP153" s="442"/>
      <c r="OQ153" s="442"/>
      <c r="OR153" s="442"/>
      <c r="OS153" s="442"/>
      <c r="OT153" s="442"/>
      <c r="OU153" s="442"/>
      <c r="OV153" s="442"/>
      <c r="OW153" s="442"/>
      <c r="OX153" s="442"/>
      <c r="OY153" s="442"/>
      <c r="OZ153" s="442"/>
      <c r="PA153" s="442"/>
      <c r="PB153" s="442"/>
      <c r="PC153" s="442"/>
      <c r="PD153" s="442"/>
      <c r="PE153" s="442"/>
      <c r="PF153" s="442"/>
      <c r="PG153" s="442"/>
      <c r="PH153" s="442"/>
      <c r="PI153" s="442"/>
      <c r="PJ153" s="442"/>
      <c r="PK153" s="442"/>
      <c r="PL153" s="442"/>
      <c r="PM153" s="442"/>
      <c r="PN153" s="442"/>
      <c r="PO153" s="442"/>
      <c r="PP153" s="442"/>
      <c r="PQ153" s="442"/>
      <c r="PR153" s="442"/>
      <c r="PS153" s="442"/>
      <c r="PT153" s="442"/>
      <c r="PU153" s="442"/>
      <c r="PV153" s="442"/>
      <c r="PW153" s="442"/>
      <c r="PX153" s="442"/>
      <c r="PY153" s="442"/>
      <c r="PZ153" s="442"/>
      <c r="QA153" s="442"/>
      <c r="QB153" s="442"/>
      <c r="QC153" s="442"/>
      <c r="QD153" s="442"/>
      <c r="QE153" s="442"/>
      <c r="QF153" s="442"/>
      <c r="QG153" s="442"/>
      <c r="QH153" s="442"/>
      <c r="QI153" s="442"/>
      <c r="QJ153" s="442"/>
      <c r="QK153" s="442"/>
      <c r="QL153" s="442"/>
      <c r="QM153" s="442"/>
      <c r="QN153" s="442"/>
      <c r="QO153" s="442"/>
      <c r="QP153" s="442"/>
      <c r="QQ153" s="442"/>
      <c r="QR153" s="442"/>
      <c r="QS153" s="442"/>
      <c r="QT153" s="442"/>
      <c r="QU153" s="442"/>
      <c r="QV153" s="442"/>
      <c r="QW153" s="442"/>
      <c r="QX153" s="442"/>
      <c r="QY153" s="442"/>
      <c r="QZ153" s="442"/>
      <c r="RA153" s="442"/>
      <c r="RB153" s="442"/>
      <c r="RC153" s="442"/>
      <c r="RD153" s="442"/>
      <c r="RE153" s="442"/>
      <c r="RF153" s="442"/>
      <c r="RG153" s="442"/>
      <c r="RH153" s="442"/>
      <c r="RI153" s="442"/>
      <c r="RJ153" s="442"/>
      <c r="RK153" s="442"/>
      <c r="RL153" s="442"/>
      <c r="RM153" s="442"/>
      <c r="RN153" s="442"/>
      <c r="RO153" s="442"/>
      <c r="RP153" s="442"/>
      <c r="RQ153" s="442"/>
      <c r="RR153" s="442"/>
      <c r="RS153" s="442"/>
      <c r="RT153" s="442"/>
      <c r="RU153" s="442"/>
      <c r="RV153" s="442"/>
      <c r="RW153" s="442"/>
      <c r="RX153" s="442"/>
      <c r="RY153" s="442"/>
      <c r="RZ153" s="442"/>
      <c r="SA153" s="442"/>
      <c r="SB153" s="442"/>
      <c r="SC153" s="442"/>
      <c r="SD153" s="442"/>
      <c r="SE153" s="442"/>
      <c r="SF153" s="442"/>
      <c r="SG153" s="442"/>
      <c r="SH153" s="442"/>
      <c r="SI153" s="442"/>
      <c r="SJ153" s="442"/>
      <c r="SK153" s="442"/>
      <c r="SL153" s="442"/>
      <c r="SM153" s="442"/>
      <c r="SN153" s="442"/>
      <c r="SO153" s="442"/>
      <c r="SP153" s="442"/>
      <c r="SQ153" s="442"/>
      <c r="SR153" s="442"/>
      <c r="SS153" s="442"/>
      <c r="ST153" s="442"/>
      <c r="SU153" s="442"/>
      <c r="SV153" s="442"/>
      <c r="SW153" s="442"/>
      <c r="SX153" s="442"/>
      <c r="SY153" s="442"/>
      <c r="SZ153" s="442"/>
      <c r="TA153" s="442"/>
      <c r="TB153" s="442"/>
      <c r="TC153" s="442"/>
      <c r="TD153" s="442"/>
      <c r="TE153" s="442"/>
      <c r="TF153" s="442"/>
      <c r="TG153" s="442"/>
      <c r="TH153" s="442"/>
      <c r="TI153" s="442"/>
      <c r="TJ153" s="442"/>
      <c r="TK153" s="442"/>
      <c r="TL153" s="442"/>
      <c r="TM153" s="442"/>
      <c r="TN153" s="442"/>
      <c r="TO153" s="442"/>
      <c r="TP153" s="442"/>
      <c r="TQ153" s="442"/>
      <c r="TR153" s="442"/>
      <c r="TS153" s="442"/>
      <c r="TT153" s="442"/>
      <c r="TU153" s="442"/>
      <c r="TV153" s="442"/>
      <c r="TW153" s="442"/>
      <c r="TX153" s="442"/>
      <c r="TY153" s="442"/>
      <c r="TZ153" s="442"/>
      <c r="UA153" s="442"/>
      <c r="UB153" s="442"/>
      <c r="UC153" s="442"/>
      <c r="UD153" s="442"/>
      <c r="UE153" s="442"/>
      <c r="UF153" s="442"/>
      <c r="UG153" s="442"/>
      <c r="UH153" s="442"/>
      <c r="UI153" s="442"/>
      <c r="UJ153" s="442"/>
      <c r="UK153" s="442"/>
      <c r="UL153" s="442"/>
      <c r="UM153" s="442"/>
      <c r="UN153" s="442"/>
      <c r="UO153" s="442"/>
      <c r="UP153" s="442"/>
      <c r="UQ153" s="442"/>
      <c r="UR153" s="442"/>
      <c r="US153" s="442"/>
      <c r="UT153" s="442"/>
      <c r="UU153" s="442"/>
      <c r="UV153" s="442"/>
      <c r="UW153" s="442"/>
      <c r="UX153" s="442"/>
      <c r="UY153" s="442"/>
      <c r="UZ153" s="442"/>
      <c r="VA153" s="442"/>
      <c r="VB153" s="442"/>
      <c r="VC153" s="442"/>
      <c r="VD153" s="442"/>
      <c r="VE153" s="442"/>
      <c r="VF153" s="442"/>
      <c r="VG153" s="442"/>
      <c r="VH153" s="442"/>
      <c r="VI153" s="442"/>
      <c r="VJ153" s="442"/>
      <c r="VK153" s="442"/>
      <c r="VL153" s="442"/>
      <c r="VM153" s="442"/>
      <c r="VN153" s="442"/>
      <c r="VO153" s="442"/>
      <c r="VP153" s="442"/>
      <c r="VQ153" s="442"/>
      <c r="VR153" s="442"/>
      <c r="VS153" s="442"/>
      <c r="VT153" s="442"/>
      <c r="VU153" s="442"/>
      <c r="VV153" s="442"/>
      <c r="VW153" s="442"/>
      <c r="VX153" s="442"/>
      <c r="VY153" s="442"/>
      <c r="VZ153" s="442"/>
      <c r="WA153" s="442"/>
      <c r="WB153" s="442"/>
      <c r="WC153" s="442"/>
      <c r="WD153" s="442"/>
      <c r="WE153" s="442"/>
      <c r="WF153" s="442"/>
      <c r="WG153" s="442"/>
      <c r="WH153" s="442"/>
      <c r="WI153" s="442"/>
      <c r="WJ153" s="442"/>
      <c r="WK153" s="442"/>
      <c r="WL153" s="442"/>
      <c r="WM153" s="442"/>
      <c r="WN153" s="442"/>
      <c r="WO153" s="442"/>
      <c r="WP153" s="442"/>
      <c r="WQ153" s="442"/>
      <c r="WR153" s="442"/>
      <c r="WS153" s="442"/>
      <c r="WT153" s="442"/>
      <c r="WU153" s="442"/>
      <c r="WV153" s="442"/>
      <c r="WW153" s="442"/>
      <c r="WX153" s="442"/>
      <c r="WY153" s="442"/>
      <c r="WZ153" s="442"/>
      <c r="XA153" s="442"/>
      <c r="XB153" s="442"/>
      <c r="XC153" s="442"/>
      <c r="XD153" s="442"/>
      <c r="XE153" s="442"/>
      <c r="XF153" s="442"/>
      <c r="XG153" s="442"/>
      <c r="XH153" s="442"/>
      <c r="XI153" s="442"/>
      <c r="XJ153" s="442"/>
      <c r="XK153" s="442"/>
      <c r="XL153" s="442"/>
      <c r="XM153" s="442"/>
      <c r="XN153" s="442"/>
      <c r="XO153" s="442"/>
      <c r="XP153" s="442"/>
      <c r="XQ153" s="442"/>
      <c r="XR153" s="442"/>
      <c r="XS153" s="442"/>
      <c r="XT153" s="442"/>
      <c r="XU153" s="442"/>
      <c r="XV153" s="442"/>
      <c r="XW153" s="442"/>
      <c r="XX153" s="442"/>
      <c r="XY153" s="442"/>
      <c r="XZ153" s="442"/>
      <c r="YA153" s="442"/>
      <c r="YB153" s="442"/>
      <c r="YC153" s="442"/>
      <c r="YD153" s="442"/>
      <c r="YE153" s="442"/>
      <c r="YF153" s="442"/>
      <c r="YG153" s="442"/>
      <c r="YH153" s="442"/>
      <c r="YI153" s="442"/>
      <c r="YJ153" s="442"/>
      <c r="YK153" s="442"/>
      <c r="YL153" s="442"/>
      <c r="YM153" s="442"/>
      <c r="YN153" s="442"/>
      <c r="YO153" s="442"/>
      <c r="YP153" s="442"/>
      <c r="YQ153" s="442"/>
      <c r="YR153" s="442"/>
      <c r="YS153" s="442"/>
      <c r="YT153" s="442"/>
      <c r="YU153" s="442"/>
      <c r="YV153" s="442"/>
      <c r="YW153" s="442"/>
      <c r="YX153" s="442"/>
      <c r="YY153" s="442"/>
      <c r="YZ153" s="442"/>
      <c r="ZA153" s="442"/>
      <c r="ZB153" s="442"/>
      <c r="ZC153" s="442"/>
      <c r="ZD153" s="442"/>
      <c r="ZE153" s="442"/>
      <c r="ZF153" s="442"/>
      <c r="ZG153" s="442"/>
      <c r="ZH153" s="442"/>
      <c r="ZI153" s="442"/>
      <c r="ZJ153" s="442"/>
      <c r="ZK153" s="442"/>
      <c r="ZL153" s="442"/>
      <c r="ZM153" s="442"/>
      <c r="ZN153" s="442"/>
      <c r="ZO153" s="442"/>
      <c r="ZP153" s="442"/>
      <c r="ZQ153" s="442"/>
      <c r="ZR153" s="442"/>
      <c r="ZS153" s="442"/>
      <c r="ZT153" s="442"/>
      <c r="ZU153" s="442"/>
      <c r="ZV153" s="442"/>
      <c r="ZW153" s="442"/>
      <c r="ZX153" s="442"/>
      <c r="ZY153" s="442"/>
      <c r="ZZ153" s="442"/>
      <c r="AAA153" s="442"/>
      <c r="AAB153" s="442"/>
      <c r="AAC153" s="442"/>
      <c r="AAD153" s="442"/>
      <c r="AAE153" s="442"/>
      <c r="AAF153" s="442"/>
      <c r="AAG153" s="442"/>
      <c r="AAH153" s="442"/>
      <c r="AAI153" s="442"/>
      <c r="AAJ153" s="442"/>
      <c r="AAK153" s="442"/>
      <c r="AAL153" s="442"/>
      <c r="AAM153" s="442"/>
      <c r="AAN153" s="442"/>
      <c r="AAO153" s="442"/>
      <c r="AAP153" s="442"/>
      <c r="AAQ153" s="442"/>
      <c r="AAR153" s="442"/>
      <c r="AAS153" s="442"/>
      <c r="AAT153" s="442"/>
      <c r="AAU153" s="442"/>
      <c r="AAV153" s="442"/>
      <c r="AAW153" s="442"/>
      <c r="AAX153" s="442"/>
      <c r="AAY153" s="442"/>
      <c r="AAZ153" s="442"/>
      <c r="ABA153" s="442"/>
      <c r="ABB153" s="442"/>
      <c r="ABC153" s="442"/>
      <c r="ABD153" s="442"/>
      <c r="ABE153" s="442"/>
      <c r="ABF153" s="442"/>
      <c r="ABG153" s="442"/>
      <c r="ABH153" s="442"/>
      <c r="ABI153" s="442"/>
      <c r="ABJ153" s="442"/>
      <c r="ABK153" s="442"/>
      <c r="ABL153" s="442"/>
      <c r="ABM153" s="442"/>
      <c r="ABN153" s="442"/>
      <c r="ABO153" s="442"/>
      <c r="ABP153" s="442"/>
      <c r="ABQ153" s="442"/>
      <c r="ABR153" s="442"/>
      <c r="ABS153" s="442"/>
      <c r="ABT153" s="442"/>
      <c r="ABU153" s="442"/>
      <c r="ABV153" s="442"/>
      <c r="ABW153" s="442"/>
      <c r="ABX153" s="442"/>
      <c r="ABY153" s="442"/>
      <c r="ABZ153" s="442"/>
      <c r="ACA153" s="442"/>
      <c r="ACB153" s="442"/>
      <c r="ACC153" s="442"/>
      <c r="ACD153" s="442"/>
      <c r="ACE153" s="442"/>
      <c r="ACF153" s="442"/>
      <c r="ACG153" s="442"/>
      <c r="ACH153" s="442"/>
      <c r="ACI153" s="442"/>
      <c r="ACJ153" s="442"/>
      <c r="ACK153" s="442"/>
      <c r="ACL153" s="442"/>
      <c r="ACM153" s="442"/>
      <c r="ACN153" s="442"/>
      <c r="ACO153" s="442"/>
      <c r="ACP153" s="442"/>
      <c r="ACQ153" s="442"/>
      <c r="ACR153" s="442"/>
      <c r="ACS153" s="442"/>
      <c r="ACT153" s="442"/>
      <c r="ACU153" s="442"/>
      <c r="ACV153" s="442"/>
      <c r="ACW153" s="442"/>
      <c r="ACX153" s="442"/>
      <c r="ACY153" s="442"/>
      <c r="ACZ153" s="442"/>
      <c r="ADA153" s="442"/>
      <c r="ADB153" s="442"/>
      <c r="ADC153" s="442"/>
      <c r="ADD153" s="442"/>
      <c r="ADE153" s="442"/>
      <c r="ADF153" s="442"/>
      <c r="ADG153" s="442"/>
      <c r="ADH153" s="442"/>
      <c r="ADI153" s="442"/>
      <c r="ADJ153" s="442"/>
      <c r="ADK153" s="442"/>
      <c r="ADL153" s="442"/>
      <c r="ADM153" s="442"/>
      <c r="ADN153" s="442"/>
      <c r="ADO153" s="442"/>
      <c r="ADP153" s="442"/>
      <c r="ADQ153" s="442"/>
      <c r="ADR153" s="442"/>
      <c r="ADS153" s="442"/>
      <c r="ADT153" s="442"/>
      <c r="ADU153" s="442"/>
      <c r="ADV153" s="442"/>
      <c r="ADW153" s="442"/>
      <c r="ADX153" s="442"/>
      <c r="ADY153" s="442"/>
      <c r="ADZ153" s="442"/>
      <c r="AEA153" s="442"/>
      <c r="AEB153" s="442"/>
      <c r="AEC153" s="442"/>
      <c r="AED153" s="442"/>
      <c r="AEE153" s="442"/>
      <c r="AEF153" s="442"/>
      <c r="AEG153" s="442"/>
      <c r="AEH153" s="442"/>
      <c r="AEI153" s="442"/>
      <c r="AEJ153" s="442"/>
      <c r="AEK153" s="442"/>
      <c r="AEL153" s="442"/>
      <c r="AEM153" s="442"/>
      <c r="AEN153" s="442"/>
      <c r="AEO153" s="442"/>
      <c r="AEP153" s="442"/>
      <c r="AEQ153" s="442"/>
      <c r="AER153" s="442"/>
      <c r="AES153" s="442"/>
      <c r="AET153" s="442"/>
      <c r="AEU153" s="442"/>
      <c r="AEV153" s="442"/>
      <c r="AEW153" s="442"/>
      <c r="AEX153" s="442"/>
      <c r="AEY153" s="442"/>
      <c r="AEZ153" s="442"/>
      <c r="AFA153" s="442"/>
      <c r="AFB153" s="442"/>
      <c r="AFC153" s="442"/>
      <c r="AFD153" s="442"/>
      <c r="AFE153" s="442"/>
      <c r="AFF153" s="442"/>
      <c r="AFG153" s="442"/>
      <c r="AFH153" s="442"/>
      <c r="AFI153" s="442"/>
      <c r="AFJ153" s="442"/>
      <c r="AFK153" s="442"/>
      <c r="AFL153" s="442"/>
      <c r="AFM153" s="442"/>
      <c r="AFN153" s="442"/>
      <c r="AFO153" s="442"/>
      <c r="AFP153" s="442"/>
      <c r="AFQ153" s="442"/>
      <c r="AFR153" s="442"/>
      <c r="AFS153" s="442"/>
      <c r="AFT153" s="442"/>
      <c r="AFU153" s="442"/>
      <c r="AFV153" s="442"/>
      <c r="AFW153" s="442"/>
      <c r="AFX153" s="442"/>
      <c r="AFY153" s="442"/>
      <c r="AFZ153" s="442"/>
      <c r="AGA153" s="442"/>
      <c r="AGB153" s="442"/>
      <c r="AGC153" s="442"/>
      <c r="AGD153" s="442"/>
      <c r="AGE153" s="442"/>
      <c r="AGF153" s="442"/>
      <c r="AGG153" s="442"/>
      <c r="AGH153" s="442"/>
      <c r="AGI153" s="442"/>
      <c r="AGJ153" s="442"/>
      <c r="AGK153" s="442"/>
      <c r="AGL153" s="442"/>
      <c r="AGM153" s="442"/>
      <c r="AGN153" s="442"/>
      <c r="AGO153" s="442"/>
      <c r="AGP153" s="442"/>
      <c r="AGQ153" s="442"/>
      <c r="AGR153" s="442"/>
      <c r="AGS153" s="442"/>
      <c r="AGT153" s="442"/>
      <c r="AGU153" s="442"/>
      <c r="AGV153" s="442"/>
      <c r="AGW153" s="442"/>
      <c r="AGX153" s="442"/>
      <c r="AGY153" s="442"/>
      <c r="AGZ153" s="442"/>
      <c r="AHA153" s="442"/>
      <c r="AHB153" s="442"/>
      <c r="AHC153" s="442"/>
      <c r="AHD153" s="442"/>
      <c r="AHE153" s="442"/>
      <c r="AHF153" s="442"/>
      <c r="AHG153" s="442"/>
      <c r="AHH153" s="442"/>
    </row>
    <row r="154" spans="2:892" s="593" customFormat="1">
      <c r="B154" s="597"/>
      <c r="C154" s="595"/>
      <c r="D154" s="78"/>
      <c r="E154" s="78"/>
      <c r="F154" s="78"/>
      <c r="G154" s="78"/>
      <c r="H154" s="78"/>
      <c r="I154" s="78"/>
      <c r="J154" s="78"/>
      <c r="K154" s="78"/>
      <c r="L154" s="78"/>
      <c r="M154" s="78"/>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c r="EX154" s="66"/>
      <c r="EY154" s="66"/>
      <c r="EZ154" s="66"/>
      <c r="FA154" s="66"/>
      <c r="FB154" s="66"/>
      <c r="FC154" s="66"/>
      <c r="FD154" s="66"/>
      <c r="FE154" s="66"/>
      <c r="FF154" s="66"/>
      <c r="FG154" s="66"/>
      <c r="FH154" s="66"/>
      <c r="FI154" s="66"/>
      <c r="FJ154" s="66"/>
      <c r="FK154" s="66"/>
      <c r="FL154" s="66"/>
      <c r="FM154" s="66"/>
      <c r="FN154" s="66"/>
      <c r="FO154" s="66"/>
      <c r="FP154" s="66"/>
      <c r="FQ154" s="66"/>
      <c r="FR154" s="66"/>
      <c r="FS154" s="66"/>
      <c r="FT154" s="66"/>
      <c r="FU154" s="66"/>
      <c r="FV154" s="66"/>
      <c r="FW154" s="66"/>
      <c r="FX154" s="66"/>
      <c r="FY154" s="66"/>
      <c r="FZ154" s="66"/>
      <c r="GA154" s="66"/>
      <c r="GB154" s="66"/>
      <c r="GC154" s="66"/>
      <c r="GD154" s="66"/>
      <c r="GE154" s="66"/>
      <c r="GF154" s="66"/>
      <c r="GG154" s="66"/>
      <c r="GH154" s="66"/>
      <c r="GI154" s="66"/>
      <c r="GJ154" s="66"/>
      <c r="GK154" s="66"/>
      <c r="GL154" s="66"/>
      <c r="GM154" s="66"/>
      <c r="GN154" s="66"/>
      <c r="GO154" s="66"/>
      <c r="GP154" s="66"/>
      <c r="GQ154" s="66"/>
      <c r="GR154" s="66"/>
      <c r="GS154" s="66"/>
      <c r="GT154" s="66"/>
      <c r="GU154" s="66"/>
      <c r="GV154" s="66"/>
      <c r="GW154" s="66"/>
      <c r="GX154" s="66"/>
      <c r="GY154" s="66"/>
      <c r="GZ154" s="66"/>
      <c r="HA154" s="66"/>
      <c r="HB154" s="66"/>
      <c r="HC154" s="66"/>
      <c r="HD154" s="66"/>
      <c r="HE154" s="66"/>
      <c r="HF154" s="66"/>
      <c r="HG154" s="66"/>
      <c r="HH154" s="66"/>
      <c r="HI154" s="66"/>
      <c r="HJ154" s="66"/>
      <c r="HK154" s="66"/>
      <c r="HL154" s="66"/>
      <c r="HM154" s="66"/>
      <c r="HN154" s="66"/>
      <c r="HO154" s="66"/>
      <c r="HP154" s="66"/>
      <c r="HQ154" s="66"/>
      <c r="HR154" s="66"/>
      <c r="HS154" s="66"/>
      <c r="HT154" s="66"/>
      <c r="HU154" s="66"/>
      <c r="HV154" s="66"/>
      <c r="HW154" s="66"/>
      <c r="HX154" s="66"/>
      <c r="HY154" s="66"/>
      <c r="HZ154" s="66"/>
      <c r="IA154" s="66"/>
      <c r="IB154" s="66"/>
      <c r="IC154" s="66"/>
      <c r="ID154" s="66"/>
      <c r="IE154" s="66"/>
      <c r="IF154" s="66"/>
      <c r="IG154" s="66"/>
      <c r="IH154" s="66"/>
      <c r="II154" s="66"/>
      <c r="IJ154" s="66"/>
      <c r="IK154" s="66"/>
      <c r="IL154" s="66"/>
      <c r="IM154" s="66"/>
      <c r="IN154" s="66"/>
      <c r="IO154" s="66"/>
      <c r="IP154" s="66"/>
      <c r="IQ154" s="66"/>
      <c r="IR154" s="66"/>
      <c r="IS154" s="66"/>
      <c r="IT154" s="66"/>
      <c r="IU154" s="66"/>
      <c r="IV154" s="66"/>
      <c r="IW154" s="66"/>
      <c r="IX154" s="442"/>
      <c r="IY154" s="442"/>
      <c r="IZ154" s="442"/>
      <c r="JA154" s="442"/>
      <c r="JB154" s="442"/>
      <c r="JC154" s="442"/>
      <c r="JD154" s="442"/>
      <c r="JE154" s="442"/>
      <c r="JF154" s="442"/>
      <c r="JG154" s="442"/>
      <c r="JH154" s="442"/>
      <c r="JI154" s="442"/>
      <c r="JJ154" s="442"/>
      <c r="JK154" s="442"/>
      <c r="JL154" s="442"/>
      <c r="JM154" s="442"/>
      <c r="JN154" s="442"/>
      <c r="JO154" s="442"/>
      <c r="JP154" s="442"/>
      <c r="JQ154" s="442"/>
      <c r="JR154" s="442"/>
      <c r="JS154" s="442"/>
      <c r="JT154" s="442"/>
      <c r="JU154" s="442"/>
      <c r="JV154" s="442"/>
      <c r="JW154" s="442"/>
      <c r="JX154" s="442"/>
      <c r="JY154" s="442"/>
      <c r="JZ154" s="442"/>
      <c r="KA154" s="442"/>
      <c r="KB154" s="442"/>
      <c r="KC154" s="442"/>
      <c r="KD154" s="442"/>
      <c r="KE154" s="442"/>
      <c r="KF154" s="442"/>
      <c r="KG154" s="442"/>
      <c r="KH154" s="442"/>
      <c r="KI154" s="442"/>
      <c r="KJ154" s="442"/>
      <c r="KK154" s="442"/>
      <c r="KL154" s="442"/>
      <c r="KM154" s="442"/>
      <c r="KN154" s="442"/>
      <c r="KO154" s="442"/>
      <c r="KP154" s="442"/>
      <c r="KQ154" s="442"/>
      <c r="KR154" s="442"/>
      <c r="KS154" s="442"/>
      <c r="KT154" s="442"/>
      <c r="KU154" s="442"/>
      <c r="KV154" s="442"/>
      <c r="KW154" s="442"/>
      <c r="KX154" s="442"/>
      <c r="KY154" s="442"/>
      <c r="KZ154" s="442"/>
      <c r="LA154" s="442"/>
      <c r="LB154" s="442"/>
      <c r="LC154" s="442"/>
      <c r="LD154" s="442"/>
      <c r="LE154" s="442"/>
      <c r="LF154" s="442"/>
      <c r="LG154" s="442"/>
      <c r="LH154" s="442"/>
      <c r="LI154" s="442"/>
      <c r="LJ154" s="442"/>
      <c r="LK154" s="442"/>
      <c r="LL154" s="442"/>
      <c r="LM154" s="442"/>
      <c r="LN154" s="442"/>
      <c r="LO154" s="442"/>
      <c r="LP154" s="442"/>
      <c r="LQ154" s="442"/>
      <c r="LR154" s="442"/>
      <c r="LS154" s="442"/>
      <c r="LT154" s="442"/>
      <c r="LU154" s="442"/>
      <c r="LV154" s="442"/>
      <c r="LW154" s="442"/>
      <c r="LX154" s="442"/>
      <c r="LY154" s="442"/>
      <c r="LZ154" s="442"/>
      <c r="MA154" s="442"/>
      <c r="MB154" s="442"/>
      <c r="MC154" s="442"/>
      <c r="MD154" s="442"/>
      <c r="ME154" s="442"/>
      <c r="MF154" s="442"/>
      <c r="MG154" s="442"/>
      <c r="MH154" s="442"/>
      <c r="MI154" s="442"/>
      <c r="MJ154" s="442"/>
      <c r="MK154" s="442"/>
      <c r="ML154" s="442"/>
      <c r="MM154" s="442"/>
      <c r="MN154" s="442"/>
      <c r="MO154" s="442"/>
      <c r="MP154" s="442"/>
      <c r="MQ154" s="442"/>
      <c r="MR154" s="442"/>
      <c r="MS154" s="442"/>
      <c r="MT154" s="442"/>
      <c r="MU154" s="442"/>
      <c r="MV154" s="442"/>
      <c r="MW154" s="442"/>
      <c r="MX154" s="442"/>
      <c r="MY154" s="442"/>
      <c r="MZ154" s="442"/>
      <c r="NA154" s="442"/>
      <c r="NB154" s="442"/>
      <c r="NC154" s="442"/>
      <c r="ND154" s="442"/>
      <c r="NE154" s="442"/>
      <c r="NF154" s="442"/>
      <c r="NG154" s="442"/>
      <c r="NH154" s="442"/>
      <c r="NI154" s="442"/>
      <c r="NJ154" s="442"/>
      <c r="NK154" s="442"/>
      <c r="NL154" s="442"/>
      <c r="NM154" s="442"/>
      <c r="NN154" s="442"/>
      <c r="NO154" s="442"/>
      <c r="NP154" s="442"/>
      <c r="NQ154" s="442"/>
      <c r="NR154" s="442"/>
      <c r="NS154" s="442"/>
      <c r="NT154" s="442"/>
      <c r="NU154" s="442"/>
      <c r="NV154" s="442"/>
      <c r="NW154" s="442"/>
      <c r="NX154" s="442"/>
      <c r="NY154" s="442"/>
      <c r="NZ154" s="442"/>
      <c r="OA154" s="442"/>
      <c r="OB154" s="442"/>
      <c r="OC154" s="442"/>
      <c r="OD154" s="442"/>
      <c r="OE154" s="442"/>
      <c r="OF154" s="442"/>
      <c r="OG154" s="442"/>
      <c r="OH154" s="442"/>
      <c r="OI154" s="442"/>
      <c r="OJ154" s="442"/>
      <c r="OK154" s="442"/>
      <c r="OL154" s="442"/>
      <c r="OM154" s="442"/>
      <c r="ON154" s="442"/>
      <c r="OO154" s="442"/>
      <c r="OP154" s="442"/>
      <c r="OQ154" s="442"/>
      <c r="OR154" s="442"/>
      <c r="OS154" s="442"/>
      <c r="OT154" s="442"/>
      <c r="OU154" s="442"/>
      <c r="OV154" s="442"/>
      <c r="OW154" s="442"/>
      <c r="OX154" s="442"/>
      <c r="OY154" s="442"/>
      <c r="OZ154" s="442"/>
      <c r="PA154" s="442"/>
      <c r="PB154" s="442"/>
      <c r="PC154" s="442"/>
      <c r="PD154" s="442"/>
      <c r="PE154" s="442"/>
      <c r="PF154" s="442"/>
      <c r="PG154" s="442"/>
      <c r="PH154" s="442"/>
      <c r="PI154" s="442"/>
      <c r="PJ154" s="442"/>
      <c r="PK154" s="442"/>
      <c r="PL154" s="442"/>
      <c r="PM154" s="442"/>
      <c r="PN154" s="442"/>
      <c r="PO154" s="442"/>
      <c r="PP154" s="442"/>
      <c r="PQ154" s="442"/>
      <c r="PR154" s="442"/>
      <c r="PS154" s="442"/>
      <c r="PT154" s="442"/>
      <c r="PU154" s="442"/>
      <c r="PV154" s="442"/>
      <c r="PW154" s="442"/>
      <c r="PX154" s="442"/>
      <c r="PY154" s="442"/>
      <c r="PZ154" s="442"/>
      <c r="QA154" s="442"/>
      <c r="QB154" s="442"/>
      <c r="QC154" s="442"/>
      <c r="QD154" s="442"/>
      <c r="QE154" s="442"/>
      <c r="QF154" s="442"/>
      <c r="QG154" s="442"/>
      <c r="QH154" s="442"/>
      <c r="QI154" s="442"/>
      <c r="QJ154" s="442"/>
      <c r="QK154" s="442"/>
      <c r="QL154" s="442"/>
      <c r="QM154" s="442"/>
      <c r="QN154" s="442"/>
      <c r="QO154" s="442"/>
      <c r="QP154" s="442"/>
      <c r="QQ154" s="442"/>
      <c r="QR154" s="442"/>
      <c r="QS154" s="442"/>
      <c r="QT154" s="442"/>
      <c r="QU154" s="442"/>
      <c r="QV154" s="442"/>
      <c r="QW154" s="442"/>
      <c r="QX154" s="442"/>
      <c r="QY154" s="442"/>
      <c r="QZ154" s="442"/>
      <c r="RA154" s="442"/>
      <c r="RB154" s="442"/>
      <c r="RC154" s="442"/>
      <c r="RD154" s="442"/>
      <c r="RE154" s="442"/>
      <c r="RF154" s="442"/>
      <c r="RG154" s="442"/>
      <c r="RH154" s="442"/>
      <c r="RI154" s="442"/>
      <c r="RJ154" s="442"/>
      <c r="RK154" s="442"/>
      <c r="RL154" s="442"/>
      <c r="RM154" s="442"/>
      <c r="RN154" s="442"/>
      <c r="RO154" s="442"/>
      <c r="RP154" s="442"/>
      <c r="RQ154" s="442"/>
      <c r="RR154" s="442"/>
      <c r="RS154" s="442"/>
      <c r="RT154" s="442"/>
      <c r="RU154" s="442"/>
      <c r="RV154" s="442"/>
      <c r="RW154" s="442"/>
      <c r="RX154" s="442"/>
      <c r="RY154" s="442"/>
      <c r="RZ154" s="442"/>
      <c r="SA154" s="442"/>
      <c r="SB154" s="442"/>
      <c r="SC154" s="442"/>
      <c r="SD154" s="442"/>
      <c r="SE154" s="442"/>
      <c r="SF154" s="442"/>
      <c r="SG154" s="442"/>
      <c r="SH154" s="442"/>
      <c r="SI154" s="442"/>
      <c r="SJ154" s="442"/>
      <c r="SK154" s="442"/>
      <c r="SL154" s="442"/>
      <c r="SM154" s="442"/>
      <c r="SN154" s="442"/>
      <c r="SO154" s="442"/>
      <c r="SP154" s="442"/>
      <c r="SQ154" s="442"/>
      <c r="SR154" s="442"/>
      <c r="SS154" s="442"/>
      <c r="ST154" s="442"/>
      <c r="SU154" s="442"/>
      <c r="SV154" s="442"/>
      <c r="SW154" s="442"/>
      <c r="SX154" s="442"/>
      <c r="SY154" s="442"/>
      <c r="SZ154" s="442"/>
      <c r="TA154" s="442"/>
      <c r="TB154" s="442"/>
      <c r="TC154" s="442"/>
      <c r="TD154" s="442"/>
      <c r="TE154" s="442"/>
      <c r="TF154" s="442"/>
      <c r="TG154" s="442"/>
      <c r="TH154" s="442"/>
      <c r="TI154" s="442"/>
      <c r="TJ154" s="442"/>
      <c r="TK154" s="442"/>
      <c r="TL154" s="442"/>
      <c r="TM154" s="442"/>
      <c r="TN154" s="442"/>
      <c r="TO154" s="442"/>
      <c r="TP154" s="442"/>
      <c r="TQ154" s="442"/>
      <c r="TR154" s="442"/>
      <c r="TS154" s="442"/>
      <c r="TT154" s="442"/>
      <c r="TU154" s="442"/>
      <c r="TV154" s="442"/>
      <c r="TW154" s="442"/>
      <c r="TX154" s="442"/>
      <c r="TY154" s="442"/>
      <c r="TZ154" s="442"/>
      <c r="UA154" s="442"/>
      <c r="UB154" s="442"/>
      <c r="UC154" s="442"/>
      <c r="UD154" s="442"/>
      <c r="UE154" s="442"/>
      <c r="UF154" s="442"/>
      <c r="UG154" s="442"/>
      <c r="UH154" s="442"/>
      <c r="UI154" s="442"/>
      <c r="UJ154" s="442"/>
      <c r="UK154" s="442"/>
      <c r="UL154" s="442"/>
      <c r="UM154" s="442"/>
      <c r="UN154" s="442"/>
      <c r="UO154" s="442"/>
      <c r="UP154" s="442"/>
      <c r="UQ154" s="442"/>
      <c r="UR154" s="442"/>
      <c r="US154" s="442"/>
      <c r="UT154" s="442"/>
      <c r="UU154" s="442"/>
      <c r="UV154" s="442"/>
      <c r="UW154" s="442"/>
      <c r="UX154" s="442"/>
      <c r="UY154" s="442"/>
      <c r="UZ154" s="442"/>
      <c r="VA154" s="442"/>
      <c r="VB154" s="442"/>
      <c r="VC154" s="442"/>
      <c r="VD154" s="442"/>
      <c r="VE154" s="442"/>
      <c r="VF154" s="442"/>
      <c r="VG154" s="442"/>
      <c r="VH154" s="442"/>
      <c r="VI154" s="442"/>
      <c r="VJ154" s="442"/>
      <c r="VK154" s="442"/>
      <c r="VL154" s="442"/>
      <c r="VM154" s="442"/>
      <c r="VN154" s="442"/>
      <c r="VO154" s="442"/>
      <c r="VP154" s="442"/>
      <c r="VQ154" s="442"/>
      <c r="VR154" s="442"/>
      <c r="VS154" s="442"/>
      <c r="VT154" s="442"/>
      <c r="VU154" s="442"/>
      <c r="VV154" s="442"/>
      <c r="VW154" s="442"/>
      <c r="VX154" s="442"/>
      <c r="VY154" s="442"/>
      <c r="VZ154" s="442"/>
      <c r="WA154" s="442"/>
      <c r="WB154" s="442"/>
      <c r="WC154" s="442"/>
      <c r="WD154" s="442"/>
      <c r="WE154" s="442"/>
      <c r="WF154" s="442"/>
      <c r="WG154" s="442"/>
      <c r="WH154" s="442"/>
      <c r="WI154" s="442"/>
      <c r="WJ154" s="442"/>
      <c r="WK154" s="442"/>
      <c r="WL154" s="442"/>
      <c r="WM154" s="442"/>
      <c r="WN154" s="442"/>
      <c r="WO154" s="442"/>
      <c r="WP154" s="442"/>
      <c r="WQ154" s="442"/>
      <c r="WR154" s="442"/>
      <c r="WS154" s="442"/>
      <c r="WT154" s="442"/>
      <c r="WU154" s="442"/>
      <c r="WV154" s="442"/>
      <c r="WW154" s="442"/>
      <c r="WX154" s="442"/>
      <c r="WY154" s="442"/>
      <c r="WZ154" s="442"/>
      <c r="XA154" s="442"/>
      <c r="XB154" s="442"/>
      <c r="XC154" s="442"/>
      <c r="XD154" s="442"/>
      <c r="XE154" s="442"/>
      <c r="XF154" s="442"/>
      <c r="XG154" s="442"/>
      <c r="XH154" s="442"/>
      <c r="XI154" s="442"/>
      <c r="XJ154" s="442"/>
      <c r="XK154" s="442"/>
      <c r="XL154" s="442"/>
      <c r="XM154" s="442"/>
      <c r="XN154" s="442"/>
      <c r="XO154" s="442"/>
      <c r="XP154" s="442"/>
      <c r="XQ154" s="442"/>
      <c r="XR154" s="442"/>
      <c r="XS154" s="442"/>
      <c r="XT154" s="442"/>
      <c r="XU154" s="442"/>
      <c r="XV154" s="442"/>
      <c r="XW154" s="442"/>
      <c r="XX154" s="442"/>
      <c r="XY154" s="442"/>
      <c r="XZ154" s="442"/>
      <c r="YA154" s="442"/>
      <c r="YB154" s="442"/>
      <c r="YC154" s="442"/>
      <c r="YD154" s="442"/>
      <c r="YE154" s="442"/>
      <c r="YF154" s="442"/>
      <c r="YG154" s="442"/>
      <c r="YH154" s="442"/>
      <c r="YI154" s="442"/>
      <c r="YJ154" s="442"/>
      <c r="YK154" s="442"/>
      <c r="YL154" s="442"/>
      <c r="YM154" s="442"/>
      <c r="YN154" s="442"/>
      <c r="YO154" s="442"/>
      <c r="YP154" s="442"/>
      <c r="YQ154" s="442"/>
      <c r="YR154" s="442"/>
      <c r="YS154" s="442"/>
      <c r="YT154" s="442"/>
      <c r="YU154" s="442"/>
      <c r="YV154" s="442"/>
      <c r="YW154" s="442"/>
      <c r="YX154" s="442"/>
      <c r="YY154" s="442"/>
      <c r="YZ154" s="442"/>
      <c r="ZA154" s="442"/>
      <c r="ZB154" s="442"/>
      <c r="ZC154" s="442"/>
      <c r="ZD154" s="442"/>
      <c r="ZE154" s="442"/>
      <c r="ZF154" s="442"/>
      <c r="ZG154" s="442"/>
      <c r="ZH154" s="442"/>
      <c r="ZI154" s="442"/>
      <c r="ZJ154" s="442"/>
      <c r="ZK154" s="442"/>
      <c r="ZL154" s="442"/>
      <c r="ZM154" s="442"/>
      <c r="ZN154" s="442"/>
      <c r="ZO154" s="442"/>
      <c r="ZP154" s="442"/>
      <c r="ZQ154" s="442"/>
      <c r="ZR154" s="442"/>
      <c r="ZS154" s="442"/>
      <c r="ZT154" s="442"/>
      <c r="ZU154" s="442"/>
      <c r="ZV154" s="442"/>
      <c r="ZW154" s="442"/>
      <c r="ZX154" s="442"/>
      <c r="ZY154" s="442"/>
      <c r="ZZ154" s="442"/>
      <c r="AAA154" s="442"/>
      <c r="AAB154" s="442"/>
      <c r="AAC154" s="442"/>
      <c r="AAD154" s="442"/>
      <c r="AAE154" s="442"/>
      <c r="AAF154" s="442"/>
      <c r="AAG154" s="442"/>
      <c r="AAH154" s="442"/>
      <c r="AAI154" s="442"/>
      <c r="AAJ154" s="442"/>
      <c r="AAK154" s="442"/>
      <c r="AAL154" s="442"/>
      <c r="AAM154" s="442"/>
      <c r="AAN154" s="442"/>
      <c r="AAO154" s="442"/>
      <c r="AAP154" s="442"/>
      <c r="AAQ154" s="442"/>
      <c r="AAR154" s="442"/>
      <c r="AAS154" s="442"/>
      <c r="AAT154" s="442"/>
      <c r="AAU154" s="442"/>
      <c r="AAV154" s="442"/>
      <c r="AAW154" s="442"/>
      <c r="AAX154" s="442"/>
      <c r="AAY154" s="442"/>
      <c r="AAZ154" s="442"/>
      <c r="ABA154" s="442"/>
      <c r="ABB154" s="442"/>
      <c r="ABC154" s="442"/>
      <c r="ABD154" s="442"/>
      <c r="ABE154" s="442"/>
      <c r="ABF154" s="442"/>
      <c r="ABG154" s="442"/>
      <c r="ABH154" s="442"/>
      <c r="ABI154" s="442"/>
      <c r="ABJ154" s="442"/>
      <c r="ABK154" s="442"/>
      <c r="ABL154" s="442"/>
      <c r="ABM154" s="442"/>
      <c r="ABN154" s="442"/>
      <c r="ABO154" s="442"/>
      <c r="ABP154" s="442"/>
      <c r="ABQ154" s="442"/>
      <c r="ABR154" s="442"/>
      <c r="ABS154" s="442"/>
      <c r="ABT154" s="442"/>
      <c r="ABU154" s="442"/>
      <c r="ABV154" s="442"/>
      <c r="ABW154" s="442"/>
      <c r="ABX154" s="442"/>
      <c r="ABY154" s="442"/>
      <c r="ABZ154" s="442"/>
      <c r="ACA154" s="442"/>
      <c r="ACB154" s="442"/>
      <c r="ACC154" s="442"/>
      <c r="ACD154" s="442"/>
      <c r="ACE154" s="442"/>
      <c r="ACF154" s="442"/>
      <c r="ACG154" s="442"/>
      <c r="ACH154" s="442"/>
      <c r="ACI154" s="442"/>
      <c r="ACJ154" s="442"/>
      <c r="ACK154" s="442"/>
      <c r="ACL154" s="442"/>
      <c r="ACM154" s="442"/>
      <c r="ACN154" s="442"/>
      <c r="ACO154" s="442"/>
      <c r="ACP154" s="442"/>
      <c r="ACQ154" s="442"/>
      <c r="ACR154" s="442"/>
      <c r="ACS154" s="442"/>
      <c r="ACT154" s="442"/>
      <c r="ACU154" s="442"/>
      <c r="ACV154" s="442"/>
      <c r="ACW154" s="442"/>
      <c r="ACX154" s="442"/>
      <c r="ACY154" s="442"/>
      <c r="ACZ154" s="442"/>
      <c r="ADA154" s="442"/>
      <c r="ADB154" s="442"/>
      <c r="ADC154" s="442"/>
      <c r="ADD154" s="442"/>
      <c r="ADE154" s="442"/>
      <c r="ADF154" s="442"/>
      <c r="ADG154" s="442"/>
      <c r="ADH154" s="442"/>
      <c r="ADI154" s="442"/>
      <c r="ADJ154" s="442"/>
      <c r="ADK154" s="442"/>
      <c r="ADL154" s="442"/>
      <c r="ADM154" s="442"/>
      <c r="ADN154" s="442"/>
      <c r="ADO154" s="442"/>
      <c r="ADP154" s="442"/>
      <c r="ADQ154" s="442"/>
      <c r="ADR154" s="442"/>
      <c r="ADS154" s="442"/>
      <c r="ADT154" s="442"/>
      <c r="ADU154" s="442"/>
      <c r="ADV154" s="442"/>
      <c r="ADW154" s="442"/>
      <c r="ADX154" s="442"/>
      <c r="ADY154" s="442"/>
      <c r="ADZ154" s="442"/>
      <c r="AEA154" s="442"/>
      <c r="AEB154" s="442"/>
      <c r="AEC154" s="442"/>
      <c r="AED154" s="442"/>
      <c r="AEE154" s="442"/>
      <c r="AEF154" s="442"/>
      <c r="AEG154" s="442"/>
      <c r="AEH154" s="442"/>
      <c r="AEI154" s="442"/>
      <c r="AEJ154" s="442"/>
      <c r="AEK154" s="442"/>
      <c r="AEL154" s="442"/>
      <c r="AEM154" s="442"/>
      <c r="AEN154" s="442"/>
      <c r="AEO154" s="442"/>
      <c r="AEP154" s="442"/>
      <c r="AEQ154" s="442"/>
      <c r="AER154" s="442"/>
      <c r="AES154" s="442"/>
      <c r="AET154" s="442"/>
      <c r="AEU154" s="442"/>
      <c r="AEV154" s="442"/>
      <c r="AEW154" s="442"/>
      <c r="AEX154" s="442"/>
      <c r="AEY154" s="442"/>
      <c r="AEZ154" s="442"/>
      <c r="AFA154" s="442"/>
      <c r="AFB154" s="442"/>
      <c r="AFC154" s="442"/>
      <c r="AFD154" s="442"/>
      <c r="AFE154" s="442"/>
      <c r="AFF154" s="442"/>
      <c r="AFG154" s="442"/>
      <c r="AFH154" s="442"/>
      <c r="AFI154" s="442"/>
      <c r="AFJ154" s="442"/>
      <c r="AFK154" s="442"/>
      <c r="AFL154" s="442"/>
      <c r="AFM154" s="442"/>
      <c r="AFN154" s="442"/>
      <c r="AFO154" s="442"/>
      <c r="AFP154" s="442"/>
      <c r="AFQ154" s="442"/>
      <c r="AFR154" s="442"/>
      <c r="AFS154" s="442"/>
      <c r="AFT154" s="442"/>
      <c r="AFU154" s="442"/>
      <c r="AFV154" s="442"/>
      <c r="AFW154" s="442"/>
      <c r="AFX154" s="442"/>
      <c r="AFY154" s="442"/>
      <c r="AFZ154" s="442"/>
      <c r="AGA154" s="442"/>
      <c r="AGB154" s="442"/>
      <c r="AGC154" s="442"/>
      <c r="AGD154" s="442"/>
      <c r="AGE154" s="442"/>
      <c r="AGF154" s="442"/>
      <c r="AGG154" s="442"/>
      <c r="AGH154" s="442"/>
      <c r="AGI154" s="442"/>
      <c r="AGJ154" s="442"/>
      <c r="AGK154" s="442"/>
      <c r="AGL154" s="442"/>
      <c r="AGM154" s="442"/>
      <c r="AGN154" s="442"/>
      <c r="AGO154" s="442"/>
      <c r="AGP154" s="442"/>
      <c r="AGQ154" s="442"/>
      <c r="AGR154" s="442"/>
      <c r="AGS154" s="442"/>
      <c r="AGT154" s="442"/>
      <c r="AGU154" s="442"/>
      <c r="AGV154" s="442"/>
      <c r="AGW154" s="442"/>
      <c r="AGX154" s="442"/>
      <c r="AGY154" s="442"/>
      <c r="AGZ154" s="442"/>
      <c r="AHA154" s="442"/>
      <c r="AHB154" s="442"/>
      <c r="AHC154" s="442"/>
      <c r="AHD154" s="442"/>
      <c r="AHE154" s="442"/>
      <c r="AHF154" s="442"/>
      <c r="AHG154" s="442"/>
      <c r="AHH154" s="442"/>
    </row>
    <row r="155" spans="2:892" s="593" customFormat="1">
      <c r="B155" s="597"/>
      <c r="C155" s="595"/>
      <c r="D155" s="78"/>
      <c r="E155" s="78"/>
      <c r="F155" s="78"/>
      <c r="G155" s="78"/>
      <c r="H155" s="78"/>
      <c r="I155" s="78"/>
      <c r="J155" s="78"/>
      <c r="K155" s="78"/>
      <c r="L155" s="78"/>
      <c r="M155" s="78"/>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c r="EX155" s="66"/>
      <c r="EY155" s="66"/>
      <c r="EZ155" s="66"/>
      <c r="FA155" s="66"/>
      <c r="FB155" s="66"/>
      <c r="FC155" s="66"/>
      <c r="FD155" s="66"/>
      <c r="FE155" s="66"/>
      <c r="FF155" s="66"/>
      <c r="FG155" s="66"/>
      <c r="FH155" s="66"/>
      <c r="FI155" s="66"/>
      <c r="FJ155" s="66"/>
      <c r="FK155" s="66"/>
      <c r="FL155" s="66"/>
      <c r="FM155" s="66"/>
      <c r="FN155" s="66"/>
      <c r="FO155" s="66"/>
      <c r="FP155" s="66"/>
      <c r="FQ155" s="66"/>
      <c r="FR155" s="66"/>
      <c r="FS155" s="66"/>
      <c r="FT155" s="66"/>
      <c r="FU155" s="66"/>
      <c r="FV155" s="66"/>
      <c r="FW155" s="66"/>
      <c r="FX155" s="66"/>
      <c r="FY155" s="66"/>
      <c r="FZ155" s="66"/>
      <c r="GA155" s="66"/>
      <c r="GB155" s="66"/>
      <c r="GC155" s="66"/>
      <c r="GD155" s="66"/>
      <c r="GE155" s="66"/>
      <c r="GF155" s="66"/>
      <c r="GG155" s="66"/>
      <c r="GH155" s="66"/>
      <c r="GI155" s="66"/>
      <c r="GJ155" s="66"/>
      <c r="GK155" s="66"/>
      <c r="GL155" s="66"/>
      <c r="GM155" s="66"/>
      <c r="GN155" s="66"/>
      <c r="GO155" s="66"/>
      <c r="GP155" s="66"/>
      <c r="GQ155" s="66"/>
      <c r="GR155" s="66"/>
      <c r="GS155" s="66"/>
      <c r="GT155" s="66"/>
      <c r="GU155" s="66"/>
      <c r="GV155" s="66"/>
      <c r="GW155" s="66"/>
      <c r="GX155" s="66"/>
      <c r="GY155" s="66"/>
      <c r="GZ155" s="66"/>
      <c r="HA155" s="66"/>
      <c r="HB155" s="66"/>
      <c r="HC155" s="66"/>
      <c r="HD155" s="66"/>
      <c r="HE155" s="66"/>
      <c r="HF155" s="66"/>
      <c r="HG155" s="66"/>
      <c r="HH155" s="66"/>
      <c r="HI155" s="66"/>
      <c r="HJ155" s="66"/>
      <c r="HK155" s="66"/>
      <c r="HL155" s="66"/>
      <c r="HM155" s="66"/>
      <c r="HN155" s="66"/>
      <c r="HO155" s="66"/>
      <c r="HP155" s="66"/>
      <c r="HQ155" s="66"/>
      <c r="HR155" s="66"/>
      <c r="HS155" s="66"/>
      <c r="HT155" s="66"/>
      <c r="HU155" s="66"/>
      <c r="HV155" s="66"/>
      <c r="HW155" s="66"/>
      <c r="HX155" s="66"/>
      <c r="HY155" s="66"/>
      <c r="HZ155" s="66"/>
      <c r="IA155" s="66"/>
      <c r="IB155" s="66"/>
      <c r="IC155" s="66"/>
      <c r="ID155" s="66"/>
      <c r="IE155" s="66"/>
      <c r="IF155" s="66"/>
      <c r="IG155" s="66"/>
      <c r="IH155" s="66"/>
      <c r="II155" s="66"/>
      <c r="IJ155" s="66"/>
      <c r="IK155" s="66"/>
      <c r="IL155" s="66"/>
      <c r="IM155" s="66"/>
      <c r="IN155" s="66"/>
      <c r="IO155" s="66"/>
      <c r="IP155" s="66"/>
      <c r="IQ155" s="66"/>
      <c r="IR155" s="66"/>
      <c r="IS155" s="66"/>
      <c r="IT155" s="66"/>
      <c r="IU155" s="66"/>
      <c r="IV155" s="66"/>
      <c r="IW155" s="66"/>
      <c r="IX155" s="442"/>
      <c r="IY155" s="442"/>
      <c r="IZ155" s="442"/>
      <c r="JA155" s="442"/>
      <c r="JB155" s="442"/>
      <c r="JC155" s="442"/>
      <c r="JD155" s="442"/>
      <c r="JE155" s="442"/>
      <c r="JF155" s="442"/>
      <c r="JG155" s="442"/>
      <c r="JH155" s="442"/>
      <c r="JI155" s="442"/>
      <c r="JJ155" s="442"/>
      <c r="JK155" s="442"/>
      <c r="JL155" s="442"/>
      <c r="JM155" s="442"/>
      <c r="JN155" s="442"/>
      <c r="JO155" s="442"/>
      <c r="JP155" s="442"/>
      <c r="JQ155" s="442"/>
      <c r="JR155" s="442"/>
      <c r="JS155" s="442"/>
      <c r="JT155" s="442"/>
      <c r="JU155" s="442"/>
      <c r="JV155" s="442"/>
      <c r="JW155" s="442"/>
      <c r="JX155" s="442"/>
      <c r="JY155" s="442"/>
      <c r="JZ155" s="442"/>
      <c r="KA155" s="442"/>
      <c r="KB155" s="442"/>
      <c r="KC155" s="442"/>
      <c r="KD155" s="442"/>
      <c r="KE155" s="442"/>
      <c r="KF155" s="442"/>
      <c r="KG155" s="442"/>
      <c r="KH155" s="442"/>
      <c r="KI155" s="442"/>
      <c r="KJ155" s="442"/>
      <c r="KK155" s="442"/>
      <c r="KL155" s="442"/>
      <c r="KM155" s="442"/>
      <c r="KN155" s="442"/>
      <c r="KO155" s="442"/>
      <c r="KP155" s="442"/>
      <c r="KQ155" s="442"/>
      <c r="KR155" s="442"/>
      <c r="KS155" s="442"/>
      <c r="KT155" s="442"/>
      <c r="KU155" s="442"/>
      <c r="KV155" s="442"/>
      <c r="KW155" s="442"/>
      <c r="KX155" s="442"/>
      <c r="KY155" s="442"/>
      <c r="KZ155" s="442"/>
      <c r="LA155" s="442"/>
      <c r="LB155" s="442"/>
      <c r="LC155" s="442"/>
      <c r="LD155" s="442"/>
      <c r="LE155" s="442"/>
      <c r="LF155" s="442"/>
      <c r="LG155" s="442"/>
      <c r="LH155" s="442"/>
      <c r="LI155" s="442"/>
      <c r="LJ155" s="442"/>
      <c r="LK155" s="442"/>
      <c r="LL155" s="442"/>
      <c r="LM155" s="442"/>
      <c r="LN155" s="442"/>
      <c r="LO155" s="442"/>
      <c r="LP155" s="442"/>
      <c r="LQ155" s="442"/>
      <c r="LR155" s="442"/>
      <c r="LS155" s="442"/>
      <c r="LT155" s="442"/>
      <c r="LU155" s="442"/>
      <c r="LV155" s="442"/>
      <c r="LW155" s="442"/>
      <c r="LX155" s="442"/>
      <c r="LY155" s="442"/>
      <c r="LZ155" s="442"/>
      <c r="MA155" s="442"/>
      <c r="MB155" s="442"/>
      <c r="MC155" s="442"/>
      <c r="MD155" s="442"/>
      <c r="ME155" s="442"/>
      <c r="MF155" s="442"/>
      <c r="MG155" s="442"/>
      <c r="MH155" s="442"/>
      <c r="MI155" s="442"/>
      <c r="MJ155" s="442"/>
      <c r="MK155" s="442"/>
      <c r="ML155" s="442"/>
      <c r="MM155" s="442"/>
      <c r="MN155" s="442"/>
      <c r="MO155" s="442"/>
      <c r="MP155" s="442"/>
      <c r="MQ155" s="442"/>
      <c r="MR155" s="442"/>
      <c r="MS155" s="442"/>
      <c r="MT155" s="442"/>
      <c r="MU155" s="442"/>
      <c r="MV155" s="442"/>
      <c r="MW155" s="442"/>
      <c r="MX155" s="442"/>
      <c r="MY155" s="442"/>
      <c r="MZ155" s="442"/>
      <c r="NA155" s="442"/>
      <c r="NB155" s="442"/>
      <c r="NC155" s="442"/>
      <c r="ND155" s="442"/>
      <c r="NE155" s="442"/>
      <c r="NF155" s="442"/>
      <c r="NG155" s="442"/>
      <c r="NH155" s="442"/>
      <c r="NI155" s="442"/>
      <c r="NJ155" s="442"/>
      <c r="NK155" s="442"/>
      <c r="NL155" s="442"/>
      <c r="NM155" s="442"/>
      <c r="NN155" s="442"/>
      <c r="NO155" s="442"/>
      <c r="NP155" s="442"/>
      <c r="NQ155" s="442"/>
      <c r="NR155" s="442"/>
      <c r="NS155" s="442"/>
      <c r="NT155" s="442"/>
      <c r="NU155" s="442"/>
      <c r="NV155" s="442"/>
      <c r="NW155" s="442"/>
      <c r="NX155" s="442"/>
      <c r="NY155" s="442"/>
      <c r="NZ155" s="442"/>
      <c r="OA155" s="442"/>
      <c r="OB155" s="442"/>
      <c r="OC155" s="442"/>
      <c r="OD155" s="442"/>
      <c r="OE155" s="442"/>
      <c r="OF155" s="442"/>
      <c r="OG155" s="442"/>
      <c r="OH155" s="442"/>
      <c r="OI155" s="442"/>
      <c r="OJ155" s="442"/>
      <c r="OK155" s="442"/>
      <c r="OL155" s="442"/>
      <c r="OM155" s="442"/>
      <c r="ON155" s="442"/>
      <c r="OO155" s="442"/>
      <c r="OP155" s="442"/>
      <c r="OQ155" s="442"/>
      <c r="OR155" s="442"/>
      <c r="OS155" s="442"/>
      <c r="OT155" s="442"/>
      <c r="OU155" s="442"/>
      <c r="OV155" s="442"/>
      <c r="OW155" s="442"/>
      <c r="OX155" s="442"/>
      <c r="OY155" s="442"/>
      <c r="OZ155" s="442"/>
      <c r="PA155" s="442"/>
      <c r="PB155" s="442"/>
      <c r="PC155" s="442"/>
      <c r="PD155" s="442"/>
      <c r="PE155" s="442"/>
      <c r="PF155" s="442"/>
      <c r="PG155" s="442"/>
      <c r="PH155" s="442"/>
      <c r="PI155" s="442"/>
      <c r="PJ155" s="442"/>
      <c r="PK155" s="442"/>
      <c r="PL155" s="442"/>
      <c r="PM155" s="442"/>
      <c r="PN155" s="442"/>
      <c r="PO155" s="442"/>
      <c r="PP155" s="442"/>
      <c r="PQ155" s="442"/>
      <c r="PR155" s="442"/>
      <c r="PS155" s="442"/>
      <c r="PT155" s="442"/>
      <c r="PU155" s="442"/>
      <c r="PV155" s="442"/>
      <c r="PW155" s="442"/>
      <c r="PX155" s="442"/>
      <c r="PY155" s="442"/>
      <c r="PZ155" s="442"/>
      <c r="QA155" s="442"/>
      <c r="QB155" s="442"/>
      <c r="QC155" s="442"/>
      <c r="QD155" s="442"/>
      <c r="QE155" s="442"/>
      <c r="QF155" s="442"/>
      <c r="QG155" s="442"/>
      <c r="QH155" s="442"/>
      <c r="QI155" s="442"/>
      <c r="QJ155" s="442"/>
      <c r="QK155" s="442"/>
      <c r="QL155" s="442"/>
      <c r="QM155" s="442"/>
      <c r="QN155" s="442"/>
      <c r="QO155" s="442"/>
      <c r="QP155" s="442"/>
      <c r="QQ155" s="442"/>
      <c r="QR155" s="442"/>
      <c r="QS155" s="442"/>
      <c r="QT155" s="442"/>
      <c r="QU155" s="442"/>
      <c r="QV155" s="442"/>
      <c r="QW155" s="442"/>
      <c r="QX155" s="442"/>
      <c r="QY155" s="442"/>
      <c r="QZ155" s="442"/>
      <c r="RA155" s="442"/>
      <c r="RB155" s="442"/>
      <c r="RC155" s="442"/>
      <c r="RD155" s="442"/>
      <c r="RE155" s="442"/>
      <c r="RF155" s="442"/>
      <c r="RG155" s="442"/>
      <c r="RH155" s="442"/>
      <c r="RI155" s="442"/>
      <c r="RJ155" s="442"/>
      <c r="RK155" s="442"/>
      <c r="RL155" s="442"/>
      <c r="RM155" s="442"/>
      <c r="RN155" s="442"/>
      <c r="RO155" s="442"/>
      <c r="RP155" s="442"/>
      <c r="RQ155" s="442"/>
      <c r="RR155" s="442"/>
      <c r="RS155" s="442"/>
      <c r="RT155" s="442"/>
      <c r="RU155" s="442"/>
      <c r="RV155" s="442"/>
      <c r="RW155" s="442"/>
      <c r="RX155" s="442"/>
      <c r="RY155" s="442"/>
      <c r="RZ155" s="442"/>
      <c r="SA155" s="442"/>
      <c r="SB155" s="442"/>
      <c r="SC155" s="442"/>
      <c r="SD155" s="442"/>
      <c r="SE155" s="442"/>
      <c r="SF155" s="442"/>
      <c r="SG155" s="442"/>
      <c r="SH155" s="442"/>
      <c r="SI155" s="442"/>
      <c r="SJ155" s="442"/>
      <c r="SK155" s="442"/>
      <c r="SL155" s="442"/>
      <c r="SM155" s="442"/>
      <c r="SN155" s="442"/>
      <c r="SO155" s="442"/>
      <c r="SP155" s="442"/>
      <c r="SQ155" s="442"/>
      <c r="SR155" s="442"/>
      <c r="SS155" s="442"/>
      <c r="ST155" s="442"/>
      <c r="SU155" s="442"/>
      <c r="SV155" s="442"/>
      <c r="SW155" s="442"/>
      <c r="SX155" s="442"/>
      <c r="SY155" s="442"/>
      <c r="SZ155" s="442"/>
      <c r="TA155" s="442"/>
      <c r="TB155" s="442"/>
      <c r="TC155" s="442"/>
      <c r="TD155" s="442"/>
      <c r="TE155" s="442"/>
      <c r="TF155" s="442"/>
      <c r="TG155" s="442"/>
      <c r="TH155" s="442"/>
      <c r="TI155" s="442"/>
      <c r="TJ155" s="442"/>
      <c r="TK155" s="442"/>
      <c r="TL155" s="442"/>
      <c r="TM155" s="442"/>
      <c r="TN155" s="442"/>
      <c r="TO155" s="442"/>
      <c r="TP155" s="442"/>
      <c r="TQ155" s="442"/>
      <c r="TR155" s="442"/>
      <c r="TS155" s="442"/>
      <c r="TT155" s="442"/>
      <c r="TU155" s="442"/>
      <c r="TV155" s="442"/>
      <c r="TW155" s="442"/>
      <c r="TX155" s="442"/>
      <c r="TY155" s="442"/>
      <c r="TZ155" s="442"/>
      <c r="UA155" s="442"/>
      <c r="UB155" s="442"/>
      <c r="UC155" s="442"/>
      <c r="UD155" s="442"/>
      <c r="UE155" s="442"/>
      <c r="UF155" s="442"/>
      <c r="UG155" s="442"/>
      <c r="UH155" s="442"/>
      <c r="UI155" s="442"/>
      <c r="UJ155" s="442"/>
      <c r="UK155" s="442"/>
      <c r="UL155" s="442"/>
      <c r="UM155" s="442"/>
      <c r="UN155" s="442"/>
      <c r="UO155" s="442"/>
      <c r="UP155" s="442"/>
      <c r="UQ155" s="442"/>
      <c r="UR155" s="442"/>
      <c r="US155" s="442"/>
      <c r="UT155" s="442"/>
      <c r="UU155" s="442"/>
      <c r="UV155" s="442"/>
      <c r="UW155" s="442"/>
      <c r="UX155" s="442"/>
      <c r="UY155" s="442"/>
      <c r="UZ155" s="442"/>
      <c r="VA155" s="442"/>
      <c r="VB155" s="442"/>
      <c r="VC155" s="442"/>
      <c r="VD155" s="442"/>
      <c r="VE155" s="442"/>
      <c r="VF155" s="442"/>
      <c r="VG155" s="442"/>
      <c r="VH155" s="442"/>
      <c r="VI155" s="442"/>
      <c r="VJ155" s="442"/>
      <c r="VK155" s="442"/>
      <c r="VL155" s="442"/>
      <c r="VM155" s="442"/>
      <c r="VN155" s="442"/>
      <c r="VO155" s="442"/>
      <c r="VP155" s="442"/>
      <c r="VQ155" s="442"/>
      <c r="VR155" s="442"/>
      <c r="VS155" s="442"/>
      <c r="VT155" s="442"/>
      <c r="VU155" s="442"/>
      <c r="VV155" s="442"/>
      <c r="VW155" s="442"/>
      <c r="VX155" s="442"/>
      <c r="VY155" s="442"/>
      <c r="VZ155" s="442"/>
      <c r="WA155" s="442"/>
      <c r="WB155" s="442"/>
      <c r="WC155" s="442"/>
      <c r="WD155" s="442"/>
      <c r="WE155" s="442"/>
      <c r="WF155" s="442"/>
      <c r="WG155" s="442"/>
      <c r="WH155" s="442"/>
      <c r="WI155" s="442"/>
      <c r="WJ155" s="442"/>
      <c r="WK155" s="442"/>
      <c r="WL155" s="442"/>
      <c r="WM155" s="442"/>
      <c r="WN155" s="442"/>
      <c r="WO155" s="442"/>
      <c r="WP155" s="442"/>
      <c r="WQ155" s="442"/>
      <c r="WR155" s="442"/>
      <c r="WS155" s="442"/>
      <c r="WT155" s="442"/>
      <c r="WU155" s="442"/>
      <c r="WV155" s="442"/>
      <c r="WW155" s="442"/>
      <c r="WX155" s="442"/>
      <c r="WY155" s="442"/>
      <c r="WZ155" s="442"/>
      <c r="XA155" s="442"/>
      <c r="XB155" s="442"/>
      <c r="XC155" s="442"/>
      <c r="XD155" s="442"/>
      <c r="XE155" s="442"/>
      <c r="XF155" s="442"/>
      <c r="XG155" s="442"/>
      <c r="XH155" s="442"/>
      <c r="XI155" s="442"/>
      <c r="XJ155" s="442"/>
      <c r="XK155" s="442"/>
      <c r="XL155" s="442"/>
      <c r="XM155" s="442"/>
      <c r="XN155" s="442"/>
      <c r="XO155" s="442"/>
      <c r="XP155" s="442"/>
      <c r="XQ155" s="442"/>
      <c r="XR155" s="442"/>
      <c r="XS155" s="442"/>
      <c r="XT155" s="442"/>
      <c r="XU155" s="442"/>
      <c r="XV155" s="442"/>
      <c r="XW155" s="442"/>
      <c r="XX155" s="442"/>
      <c r="XY155" s="442"/>
      <c r="XZ155" s="442"/>
      <c r="YA155" s="442"/>
      <c r="YB155" s="442"/>
      <c r="YC155" s="442"/>
      <c r="YD155" s="442"/>
      <c r="YE155" s="442"/>
      <c r="YF155" s="442"/>
      <c r="YG155" s="442"/>
      <c r="YH155" s="442"/>
      <c r="YI155" s="442"/>
      <c r="YJ155" s="442"/>
      <c r="YK155" s="442"/>
      <c r="YL155" s="442"/>
      <c r="YM155" s="442"/>
      <c r="YN155" s="442"/>
      <c r="YO155" s="442"/>
      <c r="YP155" s="442"/>
      <c r="YQ155" s="442"/>
      <c r="YR155" s="442"/>
      <c r="YS155" s="442"/>
      <c r="YT155" s="442"/>
      <c r="YU155" s="442"/>
      <c r="YV155" s="442"/>
      <c r="YW155" s="442"/>
      <c r="YX155" s="442"/>
      <c r="YY155" s="442"/>
      <c r="YZ155" s="442"/>
      <c r="ZA155" s="442"/>
      <c r="ZB155" s="442"/>
      <c r="ZC155" s="442"/>
      <c r="ZD155" s="442"/>
      <c r="ZE155" s="442"/>
      <c r="ZF155" s="442"/>
      <c r="ZG155" s="442"/>
      <c r="ZH155" s="442"/>
      <c r="ZI155" s="442"/>
      <c r="ZJ155" s="442"/>
      <c r="ZK155" s="442"/>
      <c r="ZL155" s="442"/>
      <c r="ZM155" s="442"/>
      <c r="ZN155" s="442"/>
      <c r="ZO155" s="442"/>
      <c r="ZP155" s="442"/>
      <c r="ZQ155" s="442"/>
      <c r="ZR155" s="442"/>
      <c r="ZS155" s="442"/>
      <c r="ZT155" s="442"/>
      <c r="ZU155" s="442"/>
      <c r="ZV155" s="442"/>
      <c r="ZW155" s="442"/>
      <c r="ZX155" s="442"/>
      <c r="ZY155" s="442"/>
      <c r="ZZ155" s="442"/>
      <c r="AAA155" s="442"/>
      <c r="AAB155" s="442"/>
      <c r="AAC155" s="442"/>
      <c r="AAD155" s="442"/>
      <c r="AAE155" s="442"/>
      <c r="AAF155" s="442"/>
      <c r="AAG155" s="442"/>
      <c r="AAH155" s="442"/>
      <c r="AAI155" s="442"/>
      <c r="AAJ155" s="442"/>
      <c r="AAK155" s="442"/>
      <c r="AAL155" s="442"/>
      <c r="AAM155" s="442"/>
      <c r="AAN155" s="442"/>
      <c r="AAO155" s="442"/>
      <c r="AAP155" s="442"/>
      <c r="AAQ155" s="442"/>
      <c r="AAR155" s="442"/>
      <c r="AAS155" s="442"/>
      <c r="AAT155" s="442"/>
      <c r="AAU155" s="442"/>
      <c r="AAV155" s="442"/>
      <c r="AAW155" s="442"/>
      <c r="AAX155" s="442"/>
      <c r="AAY155" s="442"/>
      <c r="AAZ155" s="442"/>
      <c r="ABA155" s="442"/>
      <c r="ABB155" s="442"/>
      <c r="ABC155" s="442"/>
      <c r="ABD155" s="442"/>
      <c r="ABE155" s="442"/>
      <c r="ABF155" s="442"/>
      <c r="ABG155" s="442"/>
      <c r="ABH155" s="442"/>
      <c r="ABI155" s="442"/>
      <c r="ABJ155" s="442"/>
      <c r="ABK155" s="442"/>
      <c r="ABL155" s="442"/>
      <c r="ABM155" s="442"/>
      <c r="ABN155" s="442"/>
      <c r="ABO155" s="442"/>
      <c r="ABP155" s="442"/>
      <c r="ABQ155" s="442"/>
      <c r="ABR155" s="442"/>
      <c r="ABS155" s="442"/>
      <c r="ABT155" s="442"/>
      <c r="ABU155" s="442"/>
      <c r="ABV155" s="442"/>
      <c r="ABW155" s="442"/>
      <c r="ABX155" s="442"/>
      <c r="ABY155" s="442"/>
      <c r="ABZ155" s="442"/>
      <c r="ACA155" s="442"/>
      <c r="ACB155" s="442"/>
      <c r="ACC155" s="442"/>
      <c r="ACD155" s="442"/>
      <c r="ACE155" s="442"/>
      <c r="ACF155" s="442"/>
      <c r="ACG155" s="442"/>
      <c r="ACH155" s="442"/>
      <c r="ACI155" s="442"/>
      <c r="ACJ155" s="442"/>
      <c r="ACK155" s="442"/>
      <c r="ACL155" s="442"/>
      <c r="ACM155" s="442"/>
      <c r="ACN155" s="442"/>
      <c r="ACO155" s="442"/>
      <c r="ACP155" s="442"/>
      <c r="ACQ155" s="442"/>
      <c r="ACR155" s="442"/>
      <c r="ACS155" s="442"/>
      <c r="ACT155" s="442"/>
      <c r="ACU155" s="442"/>
      <c r="ACV155" s="442"/>
      <c r="ACW155" s="442"/>
      <c r="ACX155" s="442"/>
      <c r="ACY155" s="442"/>
      <c r="ACZ155" s="442"/>
      <c r="ADA155" s="442"/>
      <c r="ADB155" s="442"/>
      <c r="ADC155" s="442"/>
      <c r="ADD155" s="442"/>
      <c r="ADE155" s="442"/>
      <c r="ADF155" s="442"/>
      <c r="ADG155" s="442"/>
      <c r="ADH155" s="442"/>
      <c r="ADI155" s="442"/>
      <c r="ADJ155" s="442"/>
      <c r="ADK155" s="442"/>
      <c r="ADL155" s="442"/>
      <c r="ADM155" s="442"/>
      <c r="ADN155" s="442"/>
      <c r="ADO155" s="442"/>
      <c r="ADP155" s="442"/>
      <c r="ADQ155" s="442"/>
      <c r="ADR155" s="442"/>
      <c r="ADS155" s="442"/>
      <c r="ADT155" s="442"/>
      <c r="ADU155" s="442"/>
      <c r="ADV155" s="442"/>
      <c r="ADW155" s="442"/>
      <c r="ADX155" s="442"/>
      <c r="ADY155" s="442"/>
      <c r="ADZ155" s="442"/>
      <c r="AEA155" s="442"/>
      <c r="AEB155" s="442"/>
      <c r="AEC155" s="442"/>
      <c r="AED155" s="442"/>
      <c r="AEE155" s="442"/>
      <c r="AEF155" s="442"/>
      <c r="AEG155" s="442"/>
      <c r="AEH155" s="442"/>
      <c r="AEI155" s="442"/>
      <c r="AEJ155" s="442"/>
      <c r="AEK155" s="442"/>
      <c r="AEL155" s="442"/>
      <c r="AEM155" s="442"/>
      <c r="AEN155" s="442"/>
      <c r="AEO155" s="442"/>
      <c r="AEP155" s="442"/>
      <c r="AEQ155" s="442"/>
      <c r="AER155" s="442"/>
      <c r="AES155" s="442"/>
      <c r="AET155" s="442"/>
      <c r="AEU155" s="442"/>
      <c r="AEV155" s="442"/>
      <c r="AEW155" s="442"/>
      <c r="AEX155" s="442"/>
      <c r="AEY155" s="442"/>
      <c r="AEZ155" s="442"/>
      <c r="AFA155" s="442"/>
      <c r="AFB155" s="442"/>
      <c r="AFC155" s="442"/>
      <c r="AFD155" s="442"/>
      <c r="AFE155" s="442"/>
      <c r="AFF155" s="442"/>
      <c r="AFG155" s="442"/>
      <c r="AFH155" s="442"/>
      <c r="AFI155" s="442"/>
      <c r="AFJ155" s="442"/>
      <c r="AFK155" s="442"/>
      <c r="AFL155" s="442"/>
      <c r="AFM155" s="442"/>
      <c r="AFN155" s="442"/>
      <c r="AFO155" s="442"/>
      <c r="AFP155" s="442"/>
      <c r="AFQ155" s="442"/>
      <c r="AFR155" s="442"/>
      <c r="AFS155" s="442"/>
      <c r="AFT155" s="442"/>
      <c r="AFU155" s="442"/>
      <c r="AFV155" s="442"/>
      <c r="AFW155" s="442"/>
      <c r="AFX155" s="442"/>
      <c r="AFY155" s="442"/>
      <c r="AFZ155" s="442"/>
      <c r="AGA155" s="442"/>
      <c r="AGB155" s="442"/>
      <c r="AGC155" s="442"/>
      <c r="AGD155" s="442"/>
      <c r="AGE155" s="442"/>
      <c r="AGF155" s="442"/>
      <c r="AGG155" s="442"/>
      <c r="AGH155" s="442"/>
      <c r="AGI155" s="442"/>
      <c r="AGJ155" s="442"/>
      <c r="AGK155" s="442"/>
      <c r="AGL155" s="442"/>
      <c r="AGM155" s="442"/>
      <c r="AGN155" s="442"/>
      <c r="AGO155" s="442"/>
      <c r="AGP155" s="442"/>
      <c r="AGQ155" s="442"/>
      <c r="AGR155" s="442"/>
      <c r="AGS155" s="442"/>
      <c r="AGT155" s="442"/>
      <c r="AGU155" s="442"/>
      <c r="AGV155" s="442"/>
      <c r="AGW155" s="442"/>
      <c r="AGX155" s="442"/>
      <c r="AGY155" s="442"/>
      <c r="AGZ155" s="442"/>
      <c r="AHA155" s="442"/>
      <c r="AHB155" s="442"/>
      <c r="AHC155" s="442"/>
      <c r="AHD155" s="442"/>
      <c r="AHE155" s="442"/>
      <c r="AHF155" s="442"/>
      <c r="AHG155" s="442"/>
      <c r="AHH155" s="442"/>
    </row>
    <row r="156" spans="2:892" s="593" customFormat="1">
      <c r="B156" s="597"/>
      <c r="C156" s="595"/>
      <c r="D156" s="78"/>
      <c r="E156" s="78"/>
      <c r="F156" s="78"/>
      <c r="G156" s="78"/>
      <c r="H156" s="78"/>
      <c r="I156" s="78"/>
      <c r="J156" s="78"/>
      <c r="K156" s="78"/>
      <c r="L156" s="78"/>
      <c r="M156" s="78"/>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s="66"/>
      <c r="CT156" s="66"/>
      <c r="CU156" s="66"/>
      <c r="CV156" s="66"/>
      <c r="CW156" s="66"/>
      <c r="CX156" s="66"/>
      <c r="CY156" s="66"/>
      <c r="CZ156" s="66"/>
      <c r="DA156" s="66"/>
      <c r="DB156" s="66"/>
      <c r="DC156" s="66"/>
      <c r="DD156" s="66"/>
      <c r="DE156" s="66"/>
      <c r="DF156" s="66"/>
      <c r="DG156" s="66"/>
      <c r="DH156" s="66"/>
      <c r="DI156" s="66"/>
      <c r="DJ156" s="66"/>
      <c r="DK156" s="66"/>
      <c r="DL156" s="66"/>
      <c r="DM156" s="66"/>
      <c r="DN156" s="66"/>
      <c r="DO156" s="66"/>
      <c r="DP156" s="66"/>
      <c r="DQ156" s="66"/>
      <c r="DR156" s="66"/>
      <c r="DS156" s="66"/>
      <c r="DT156" s="66"/>
      <c r="DU156" s="66"/>
      <c r="DV156" s="66"/>
      <c r="DW156" s="66"/>
      <c r="DX156" s="66"/>
      <c r="DY156" s="66"/>
      <c r="DZ156" s="66"/>
      <c r="EA156" s="66"/>
      <c r="EB156" s="66"/>
      <c r="EC156" s="66"/>
      <c r="ED156" s="66"/>
      <c r="EE156" s="66"/>
      <c r="EF156" s="66"/>
      <c r="EG156" s="66"/>
      <c r="EH156" s="66"/>
      <c r="EI156" s="66"/>
      <c r="EJ156" s="66"/>
      <c r="EK156" s="66"/>
      <c r="EL156" s="66"/>
      <c r="EM156" s="66"/>
      <c r="EN156" s="66"/>
      <c r="EO156" s="66"/>
      <c r="EP156" s="66"/>
      <c r="EQ156" s="66"/>
      <c r="ER156" s="66"/>
      <c r="ES156" s="66"/>
      <c r="ET156" s="66"/>
      <c r="EU156" s="66"/>
      <c r="EV156" s="66"/>
      <c r="EW156" s="66"/>
      <c r="EX156" s="66"/>
      <c r="EY156" s="66"/>
      <c r="EZ156" s="66"/>
      <c r="FA156" s="66"/>
      <c r="FB156" s="66"/>
      <c r="FC156" s="66"/>
      <c r="FD156" s="66"/>
      <c r="FE156" s="66"/>
      <c r="FF156" s="66"/>
      <c r="FG156" s="66"/>
      <c r="FH156" s="66"/>
      <c r="FI156" s="66"/>
      <c r="FJ156" s="66"/>
      <c r="FK156" s="66"/>
      <c r="FL156" s="66"/>
      <c r="FM156" s="66"/>
      <c r="FN156" s="66"/>
      <c r="FO156" s="66"/>
      <c r="FP156" s="66"/>
      <c r="FQ156" s="66"/>
      <c r="FR156" s="66"/>
      <c r="FS156" s="66"/>
      <c r="FT156" s="66"/>
      <c r="FU156" s="66"/>
      <c r="FV156" s="66"/>
      <c r="FW156" s="66"/>
      <c r="FX156" s="66"/>
      <c r="FY156" s="66"/>
      <c r="FZ156" s="66"/>
      <c r="GA156" s="66"/>
      <c r="GB156" s="66"/>
      <c r="GC156" s="66"/>
      <c r="GD156" s="66"/>
      <c r="GE156" s="66"/>
      <c r="GF156" s="66"/>
      <c r="GG156" s="66"/>
      <c r="GH156" s="66"/>
      <c r="GI156" s="66"/>
      <c r="GJ156" s="66"/>
      <c r="GK156" s="66"/>
      <c r="GL156" s="66"/>
      <c r="GM156" s="66"/>
      <c r="GN156" s="66"/>
      <c r="GO156" s="66"/>
      <c r="GP156" s="66"/>
      <c r="GQ156" s="66"/>
      <c r="GR156" s="66"/>
      <c r="GS156" s="66"/>
      <c r="GT156" s="66"/>
      <c r="GU156" s="66"/>
      <c r="GV156" s="66"/>
      <c r="GW156" s="66"/>
      <c r="GX156" s="66"/>
      <c r="GY156" s="66"/>
      <c r="GZ156" s="66"/>
      <c r="HA156" s="66"/>
      <c r="HB156" s="66"/>
      <c r="HC156" s="66"/>
      <c r="HD156" s="66"/>
      <c r="HE156" s="66"/>
      <c r="HF156" s="66"/>
      <c r="HG156" s="66"/>
      <c r="HH156" s="66"/>
      <c r="HI156" s="66"/>
      <c r="HJ156" s="66"/>
      <c r="HK156" s="66"/>
      <c r="HL156" s="66"/>
      <c r="HM156" s="66"/>
      <c r="HN156" s="66"/>
      <c r="HO156" s="66"/>
      <c r="HP156" s="66"/>
      <c r="HQ156" s="66"/>
      <c r="HR156" s="66"/>
      <c r="HS156" s="66"/>
      <c r="HT156" s="66"/>
      <c r="HU156" s="66"/>
      <c r="HV156" s="66"/>
      <c r="HW156" s="66"/>
      <c r="HX156" s="66"/>
      <c r="HY156" s="66"/>
      <c r="HZ156" s="66"/>
      <c r="IA156" s="66"/>
      <c r="IB156" s="66"/>
      <c r="IC156" s="66"/>
      <c r="ID156" s="66"/>
      <c r="IE156" s="66"/>
      <c r="IF156" s="66"/>
      <c r="IG156" s="66"/>
      <c r="IH156" s="66"/>
      <c r="II156" s="66"/>
      <c r="IJ156" s="66"/>
      <c r="IK156" s="66"/>
      <c r="IL156" s="66"/>
      <c r="IM156" s="66"/>
      <c r="IN156" s="66"/>
      <c r="IO156" s="66"/>
      <c r="IP156" s="66"/>
      <c r="IQ156" s="66"/>
      <c r="IR156" s="66"/>
      <c r="IS156" s="66"/>
      <c r="IT156" s="66"/>
      <c r="IU156" s="66"/>
      <c r="IV156" s="66"/>
      <c r="IW156" s="66"/>
      <c r="IX156" s="442"/>
      <c r="IY156" s="442"/>
      <c r="IZ156" s="442"/>
      <c r="JA156" s="442"/>
      <c r="JB156" s="442"/>
      <c r="JC156" s="442"/>
      <c r="JD156" s="442"/>
      <c r="JE156" s="442"/>
      <c r="JF156" s="442"/>
      <c r="JG156" s="442"/>
      <c r="JH156" s="442"/>
      <c r="JI156" s="442"/>
      <c r="JJ156" s="442"/>
      <c r="JK156" s="442"/>
      <c r="JL156" s="442"/>
      <c r="JM156" s="442"/>
      <c r="JN156" s="442"/>
      <c r="JO156" s="442"/>
      <c r="JP156" s="442"/>
      <c r="JQ156" s="442"/>
      <c r="JR156" s="442"/>
      <c r="JS156" s="442"/>
      <c r="JT156" s="442"/>
      <c r="JU156" s="442"/>
      <c r="JV156" s="442"/>
      <c r="JW156" s="442"/>
      <c r="JX156" s="442"/>
      <c r="JY156" s="442"/>
      <c r="JZ156" s="442"/>
      <c r="KA156" s="442"/>
      <c r="KB156" s="442"/>
      <c r="KC156" s="442"/>
      <c r="KD156" s="442"/>
      <c r="KE156" s="442"/>
      <c r="KF156" s="442"/>
      <c r="KG156" s="442"/>
      <c r="KH156" s="442"/>
      <c r="KI156" s="442"/>
      <c r="KJ156" s="442"/>
      <c r="KK156" s="442"/>
      <c r="KL156" s="442"/>
      <c r="KM156" s="442"/>
      <c r="KN156" s="442"/>
      <c r="KO156" s="442"/>
      <c r="KP156" s="442"/>
      <c r="KQ156" s="442"/>
      <c r="KR156" s="442"/>
      <c r="KS156" s="442"/>
      <c r="KT156" s="442"/>
      <c r="KU156" s="442"/>
      <c r="KV156" s="442"/>
      <c r="KW156" s="442"/>
      <c r="KX156" s="442"/>
      <c r="KY156" s="442"/>
      <c r="KZ156" s="442"/>
      <c r="LA156" s="442"/>
      <c r="LB156" s="442"/>
      <c r="LC156" s="442"/>
      <c r="LD156" s="442"/>
      <c r="LE156" s="442"/>
      <c r="LF156" s="442"/>
      <c r="LG156" s="442"/>
      <c r="LH156" s="442"/>
      <c r="LI156" s="442"/>
      <c r="LJ156" s="442"/>
      <c r="LK156" s="442"/>
      <c r="LL156" s="442"/>
      <c r="LM156" s="442"/>
      <c r="LN156" s="442"/>
      <c r="LO156" s="442"/>
      <c r="LP156" s="442"/>
      <c r="LQ156" s="442"/>
      <c r="LR156" s="442"/>
      <c r="LS156" s="442"/>
      <c r="LT156" s="442"/>
      <c r="LU156" s="442"/>
      <c r="LV156" s="442"/>
      <c r="LW156" s="442"/>
      <c r="LX156" s="442"/>
      <c r="LY156" s="442"/>
      <c r="LZ156" s="442"/>
      <c r="MA156" s="442"/>
      <c r="MB156" s="442"/>
      <c r="MC156" s="442"/>
      <c r="MD156" s="442"/>
      <c r="ME156" s="442"/>
      <c r="MF156" s="442"/>
      <c r="MG156" s="442"/>
      <c r="MH156" s="442"/>
      <c r="MI156" s="442"/>
      <c r="MJ156" s="442"/>
      <c r="MK156" s="442"/>
      <c r="ML156" s="442"/>
      <c r="MM156" s="442"/>
      <c r="MN156" s="442"/>
      <c r="MO156" s="442"/>
      <c r="MP156" s="442"/>
      <c r="MQ156" s="442"/>
      <c r="MR156" s="442"/>
      <c r="MS156" s="442"/>
      <c r="MT156" s="442"/>
      <c r="MU156" s="442"/>
      <c r="MV156" s="442"/>
      <c r="MW156" s="442"/>
      <c r="MX156" s="442"/>
      <c r="MY156" s="442"/>
      <c r="MZ156" s="442"/>
      <c r="NA156" s="442"/>
      <c r="NB156" s="442"/>
      <c r="NC156" s="442"/>
      <c r="ND156" s="442"/>
      <c r="NE156" s="442"/>
      <c r="NF156" s="442"/>
      <c r="NG156" s="442"/>
      <c r="NH156" s="442"/>
      <c r="NI156" s="442"/>
      <c r="NJ156" s="442"/>
      <c r="NK156" s="442"/>
      <c r="NL156" s="442"/>
      <c r="NM156" s="442"/>
      <c r="NN156" s="442"/>
      <c r="NO156" s="442"/>
      <c r="NP156" s="442"/>
      <c r="NQ156" s="442"/>
      <c r="NR156" s="442"/>
      <c r="NS156" s="442"/>
      <c r="NT156" s="442"/>
      <c r="NU156" s="442"/>
      <c r="NV156" s="442"/>
      <c r="NW156" s="442"/>
      <c r="NX156" s="442"/>
      <c r="NY156" s="442"/>
      <c r="NZ156" s="442"/>
      <c r="OA156" s="442"/>
      <c r="OB156" s="442"/>
      <c r="OC156" s="442"/>
      <c r="OD156" s="442"/>
      <c r="OE156" s="442"/>
      <c r="OF156" s="442"/>
      <c r="OG156" s="442"/>
      <c r="OH156" s="442"/>
      <c r="OI156" s="442"/>
      <c r="OJ156" s="442"/>
      <c r="OK156" s="442"/>
      <c r="OL156" s="442"/>
      <c r="OM156" s="442"/>
      <c r="ON156" s="442"/>
      <c r="OO156" s="442"/>
      <c r="OP156" s="442"/>
      <c r="OQ156" s="442"/>
      <c r="OR156" s="442"/>
      <c r="OS156" s="442"/>
      <c r="OT156" s="442"/>
      <c r="OU156" s="442"/>
      <c r="OV156" s="442"/>
      <c r="OW156" s="442"/>
      <c r="OX156" s="442"/>
      <c r="OY156" s="442"/>
      <c r="OZ156" s="442"/>
      <c r="PA156" s="442"/>
      <c r="PB156" s="442"/>
      <c r="PC156" s="442"/>
      <c r="PD156" s="442"/>
      <c r="PE156" s="442"/>
      <c r="PF156" s="442"/>
      <c r="PG156" s="442"/>
      <c r="PH156" s="442"/>
      <c r="PI156" s="442"/>
      <c r="PJ156" s="442"/>
      <c r="PK156" s="442"/>
      <c r="PL156" s="442"/>
      <c r="PM156" s="442"/>
      <c r="PN156" s="442"/>
      <c r="PO156" s="442"/>
      <c r="PP156" s="442"/>
      <c r="PQ156" s="442"/>
      <c r="PR156" s="442"/>
      <c r="PS156" s="442"/>
      <c r="PT156" s="442"/>
      <c r="PU156" s="442"/>
      <c r="PV156" s="442"/>
      <c r="PW156" s="442"/>
      <c r="PX156" s="442"/>
      <c r="PY156" s="442"/>
      <c r="PZ156" s="442"/>
      <c r="QA156" s="442"/>
      <c r="QB156" s="442"/>
      <c r="QC156" s="442"/>
      <c r="QD156" s="442"/>
      <c r="QE156" s="442"/>
      <c r="QF156" s="442"/>
      <c r="QG156" s="442"/>
      <c r="QH156" s="442"/>
      <c r="QI156" s="442"/>
      <c r="QJ156" s="442"/>
      <c r="QK156" s="442"/>
      <c r="QL156" s="442"/>
      <c r="QM156" s="442"/>
      <c r="QN156" s="442"/>
      <c r="QO156" s="442"/>
      <c r="QP156" s="442"/>
      <c r="QQ156" s="442"/>
      <c r="QR156" s="442"/>
      <c r="QS156" s="442"/>
      <c r="QT156" s="442"/>
      <c r="QU156" s="442"/>
      <c r="QV156" s="442"/>
      <c r="QW156" s="442"/>
      <c r="QX156" s="442"/>
      <c r="QY156" s="442"/>
      <c r="QZ156" s="442"/>
      <c r="RA156" s="442"/>
      <c r="RB156" s="442"/>
      <c r="RC156" s="442"/>
      <c r="RD156" s="442"/>
      <c r="RE156" s="442"/>
      <c r="RF156" s="442"/>
      <c r="RG156" s="442"/>
      <c r="RH156" s="442"/>
      <c r="RI156" s="442"/>
      <c r="RJ156" s="442"/>
      <c r="RK156" s="442"/>
      <c r="RL156" s="442"/>
      <c r="RM156" s="442"/>
      <c r="RN156" s="442"/>
      <c r="RO156" s="442"/>
      <c r="RP156" s="442"/>
      <c r="RQ156" s="442"/>
      <c r="RR156" s="442"/>
      <c r="RS156" s="442"/>
      <c r="RT156" s="442"/>
      <c r="RU156" s="442"/>
      <c r="RV156" s="442"/>
      <c r="RW156" s="442"/>
      <c r="RX156" s="442"/>
      <c r="RY156" s="442"/>
      <c r="RZ156" s="442"/>
      <c r="SA156" s="442"/>
      <c r="SB156" s="442"/>
      <c r="SC156" s="442"/>
      <c r="SD156" s="442"/>
      <c r="SE156" s="442"/>
      <c r="SF156" s="442"/>
      <c r="SG156" s="442"/>
      <c r="SH156" s="442"/>
      <c r="SI156" s="442"/>
      <c r="SJ156" s="442"/>
      <c r="SK156" s="442"/>
      <c r="SL156" s="442"/>
      <c r="SM156" s="442"/>
      <c r="SN156" s="442"/>
      <c r="SO156" s="442"/>
      <c r="SP156" s="442"/>
      <c r="SQ156" s="442"/>
      <c r="SR156" s="442"/>
      <c r="SS156" s="442"/>
      <c r="ST156" s="442"/>
      <c r="SU156" s="442"/>
      <c r="SV156" s="442"/>
      <c r="SW156" s="442"/>
      <c r="SX156" s="442"/>
      <c r="SY156" s="442"/>
      <c r="SZ156" s="442"/>
      <c r="TA156" s="442"/>
      <c r="TB156" s="442"/>
      <c r="TC156" s="442"/>
      <c r="TD156" s="442"/>
      <c r="TE156" s="442"/>
      <c r="TF156" s="442"/>
      <c r="TG156" s="442"/>
      <c r="TH156" s="442"/>
      <c r="TI156" s="442"/>
      <c r="TJ156" s="442"/>
      <c r="TK156" s="442"/>
      <c r="TL156" s="442"/>
      <c r="TM156" s="442"/>
      <c r="TN156" s="442"/>
      <c r="TO156" s="442"/>
      <c r="TP156" s="442"/>
      <c r="TQ156" s="442"/>
      <c r="TR156" s="442"/>
      <c r="TS156" s="442"/>
      <c r="TT156" s="442"/>
      <c r="TU156" s="442"/>
      <c r="TV156" s="442"/>
      <c r="TW156" s="442"/>
      <c r="TX156" s="442"/>
      <c r="TY156" s="442"/>
      <c r="TZ156" s="442"/>
      <c r="UA156" s="442"/>
      <c r="UB156" s="442"/>
      <c r="UC156" s="442"/>
      <c r="UD156" s="442"/>
      <c r="UE156" s="442"/>
      <c r="UF156" s="442"/>
      <c r="UG156" s="442"/>
      <c r="UH156" s="442"/>
      <c r="UI156" s="442"/>
      <c r="UJ156" s="442"/>
      <c r="UK156" s="442"/>
      <c r="UL156" s="442"/>
      <c r="UM156" s="442"/>
      <c r="UN156" s="442"/>
      <c r="UO156" s="442"/>
      <c r="UP156" s="442"/>
      <c r="UQ156" s="442"/>
      <c r="UR156" s="442"/>
      <c r="US156" s="442"/>
      <c r="UT156" s="442"/>
      <c r="UU156" s="442"/>
      <c r="UV156" s="442"/>
      <c r="UW156" s="442"/>
      <c r="UX156" s="442"/>
      <c r="UY156" s="442"/>
      <c r="UZ156" s="442"/>
      <c r="VA156" s="442"/>
      <c r="VB156" s="442"/>
      <c r="VC156" s="442"/>
      <c r="VD156" s="442"/>
      <c r="VE156" s="442"/>
      <c r="VF156" s="442"/>
      <c r="VG156" s="442"/>
      <c r="VH156" s="442"/>
      <c r="VI156" s="442"/>
      <c r="VJ156" s="442"/>
      <c r="VK156" s="442"/>
      <c r="VL156" s="442"/>
      <c r="VM156" s="442"/>
      <c r="VN156" s="442"/>
      <c r="VO156" s="442"/>
      <c r="VP156" s="442"/>
      <c r="VQ156" s="442"/>
      <c r="VR156" s="442"/>
      <c r="VS156" s="442"/>
      <c r="VT156" s="442"/>
      <c r="VU156" s="442"/>
      <c r="VV156" s="442"/>
      <c r="VW156" s="442"/>
      <c r="VX156" s="442"/>
      <c r="VY156" s="442"/>
      <c r="VZ156" s="442"/>
      <c r="WA156" s="442"/>
      <c r="WB156" s="442"/>
      <c r="WC156" s="442"/>
      <c r="WD156" s="442"/>
      <c r="WE156" s="442"/>
      <c r="WF156" s="442"/>
      <c r="WG156" s="442"/>
      <c r="WH156" s="442"/>
      <c r="WI156" s="442"/>
      <c r="WJ156" s="442"/>
      <c r="WK156" s="442"/>
      <c r="WL156" s="442"/>
      <c r="WM156" s="442"/>
      <c r="WN156" s="442"/>
      <c r="WO156" s="442"/>
      <c r="WP156" s="442"/>
      <c r="WQ156" s="442"/>
      <c r="WR156" s="442"/>
      <c r="WS156" s="442"/>
      <c r="WT156" s="442"/>
      <c r="WU156" s="442"/>
      <c r="WV156" s="442"/>
      <c r="WW156" s="442"/>
      <c r="WX156" s="442"/>
      <c r="WY156" s="442"/>
      <c r="WZ156" s="442"/>
      <c r="XA156" s="442"/>
      <c r="XB156" s="442"/>
      <c r="XC156" s="442"/>
      <c r="XD156" s="442"/>
      <c r="XE156" s="442"/>
      <c r="XF156" s="442"/>
      <c r="XG156" s="442"/>
      <c r="XH156" s="442"/>
      <c r="XI156" s="442"/>
      <c r="XJ156" s="442"/>
      <c r="XK156" s="442"/>
      <c r="XL156" s="442"/>
      <c r="XM156" s="442"/>
      <c r="XN156" s="442"/>
      <c r="XO156" s="442"/>
      <c r="XP156" s="442"/>
      <c r="XQ156" s="442"/>
      <c r="XR156" s="442"/>
      <c r="XS156" s="442"/>
      <c r="XT156" s="442"/>
      <c r="XU156" s="442"/>
      <c r="XV156" s="442"/>
      <c r="XW156" s="442"/>
      <c r="XX156" s="442"/>
      <c r="XY156" s="442"/>
      <c r="XZ156" s="442"/>
      <c r="YA156" s="442"/>
      <c r="YB156" s="442"/>
      <c r="YC156" s="442"/>
      <c r="YD156" s="442"/>
      <c r="YE156" s="442"/>
      <c r="YF156" s="442"/>
      <c r="YG156" s="442"/>
      <c r="YH156" s="442"/>
      <c r="YI156" s="442"/>
      <c r="YJ156" s="442"/>
      <c r="YK156" s="442"/>
      <c r="YL156" s="442"/>
      <c r="YM156" s="442"/>
      <c r="YN156" s="442"/>
      <c r="YO156" s="442"/>
      <c r="YP156" s="442"/>
      <c r="YQ156" s="442"/>
      <c r="YR156" s="442"/>
      <c r="YS156" s="442"/>
      <c r="YT156" s="442"/>
      <c r="YU156" s="442"/>
      <c r="YV156" s="442"/>
      <c r="YW156" s="442"/>
      <c r="YX156" s="442"/>
      <c r="YY156" s="442"/>
      <c r="YZ156" s="442"/>
      <c r="ZA156" s="442"/>
      <c r="ZB156" s="442"/>
      <c r="ZC156" s="442"/>
      <c r="ZD156" s="442"/>
      <c r="ZE156" s="442"/>
      <c r="ZF156" s="442"/>
      <c r="ZG156" s="442"/>
      <c r="ZH156" s="442"/>
      <c r="ZI156" s="442"/>
      <c r="ZJ156" s="442"/>
      <c r="ZK156" s="442"/>
      <c r="ZL156" s="442"/>
      <c r="ZM156" s="442"/>
      <c r="ZN156" s="442"/>
      <c r="ZO156" s="442"/>
      <c r="ZP156" s="442"/>
      <c r="ZQ156" s="442"/>
      <c r="ZR156" s="442"/>
      <c r="ZS156" s="442"/>
      <c r="ZT156" s="442"/>
      <c r="ZU156" s="442"/>
      <c r="ZV156" s="442"/>
      <c r="ZW156" s="442"/>
      <c r="ZX156" s="442"/>
      <c r="ZY156" s="442"/>
      <c r="ZZ156" s="442"/>
      <c r="AAA156" s="442"/>
      <c r="AAB156" s="442"/>
      <c r="AAC156" s="442"/>
      <c r="AAD156" s="442"/>
      <c r="AAE156" s="442"/>
      <c r="AAF156" s="442"/>
      <c r="AAG156" s="442"/>
      <c r="AAH156" s="442"/>
      <c r="AAI156" s="442"/>
      <c r="AAJ156" s="442"/>
      <c r="AAK156" s="442"/>
      <c r="AAL156" s="442"/>
      <c r="AAM156" s="442"/>
      <c r="AAN156" s="442"/>
      <c r="AAO156" s="442"/>
      <c r="AAP156" s="442"/>
      <c r="AAQ156" s="442"/>
      <c r="AAR156" s="442"/>
      <c r="AAS156" s="442"/>
      <c r="AAT156" s="442"/>
      <c r="AAU156" s="442"/>
      <c r="AAV156" s="442"/>
      <c r="AAW156" s="442"/>
      <c r="AAX156" s="442"/>
      <c r="AAY156" s="442"/>
      <c r="AAZ156" s="442"/>
      <c r="ABA156" s="442"/>
      <c r="ABB156" s="442"/>
      <c r="ABC156" s="442"/>
      <c r="ABD156" s="442"/>
      <c r="ABE156" s="442"/>
      <c r="ABF156" s="442"/>
      <c r="ABG156" s="442"/>
      <c r="ABH156" s="442"/>
      <c r="ABI156" s="442"/>
      <c r="ABJ156" s="442"/>
      <c r="ABK156" s="442"/>
      <c r="ABL156" s="442"/>
      <c r="ABM156" s="442"/>
      <c r="ABN156" s="442"/>
      <c r="ABO156" s="442"/>
      <c r="ABP156" s="442"/>
      <c r="ABQ156" s="442"/>
      <c r="ABR156" s="442"/>
      <c r="ABS156" s="442"/>
      <c r="ABT156" s="442"/>
      <c r="ABU156" s="442"/>
      <c r="ABV156" s="442"/>
      <c r="ABW156" s="442"/>
      <c r="ABX156" s="442"/>
      <c r="ABY156" s="442"/>
      <c r="ABZ156" s="442"/>
      <c r="ACA156" s="442"/>
      <c r="ACB156" s="442"/>
      <c r="ACC156" s="442"/>
      <c r="ACD156" s="442"/>
      <c r="ACE156" s="442"/>
      <c r="ACF156" s="442"/>
      <c r="ACG156" s="442"/>
      <c r="ACH156" s="442"/>
      <c r="ACI156" s="442"/>
      <c r="ACJ156" s="442"/>
      <c r="ACK156" s="442"/>
      <c r="ACL156" s="442"/>
      <c r="ACM156" s="442"/>
      <c r="ACN156" s="442"/>
      <c r="ACO156" s="442"/>
      <c r="ACP156" s="442"/>
      <c r="ACQ156" s="442"/>
      <c r="ACR156" s="442"/>
      <c r="ACS156" s="442"/>
      <c r="ACT156" s="442"/>
      <c r="ACU156" s="442"/>
      <c r="ACV156" s="442"/>
      <c r="ACW156" s="442"/>
      <c r="ACX156" s="442"/>
      <c r="ACY156" s="442"/>
      <c r="ACZ156" s="442"/>
      <c r="ADA156" s="442"/>
      <c r="ADB156" s="442"/>
      <c r="ADC156" s="442"/>
      <c r="ADD156" s="442"/>
      <c r="ADE156" s="442"/>
      <c r="ADF156" s="442"/>
      <c r="ADG156" s="442"/>
      <c r="ADH156" s="442"/>
      <c r="ADI156" s="442"/>
      <c r="ADJ156" s="442"/>
      <c r="ADK156" s="442"/>
      <c r="ADL156" s="442"/>
      <c r="ADM156" s="442"/>
      <c r="ADN156" s="442"/>
      <c r="ADO156" s="442"/>
      <c r="ADP156" s="442"/>
      <c r="ADQ156" s="442"/>
      <c r="ADR156" s="442"/>
      <c r="ADS156" s="442"/>
      <c r="ADT156" s="442"/>
      <c r="ADU156" s="442"/>
      <c r="ADV156" s="442"/>
      <c r="ADW156" s="442"/>
      <c r="ADX156" s="442"/>
      <c r="ADY156" s="442"/>
      <c r="ADZ156" s="442"/>
      <c r="AEA156" s="442"/>
      <c r="AEB156" s="442"/>
      <c r="AEC156" s="442"/>
      <c r="AED156" s="442"/>
      <c r="AEE156" s="442"/>
      <c r="AEF156" s="442"/>
      <c r="AEG156" s="442"/>
      <c r="AEH156" s="442"/>
      <c r="AEI156" s="442"/>
      <c r="AEJ156" s="442"/>
      <c r="AEK156" s="442"/>
      <c r="AEL156" s="442"/>
      <c r="AEM156" s="442"/>
      <c r="AEN156" s="442"/>
      <c r="AEO156" s="442"/>
      <c r="AEP156" s="442"/>
      <c r="AEQ156" s="442"/>
      <c r="AER156" s="442"/>
      <c r="AES156" s="442"/>
      <c r="AET156" s="442"/>
      <c r="AEU156" s="442"/>
      <c r="AEV156" s="442"/>
      <c r="AEW156" s="442"/>
      <c r="AEX156" s="442"/>
      <c r="AEY156" s="442"/>
      <c r="AEZ156" s="442"/>
      <c r="AFA156" s="442"/>
      <c r="AFB156" s="442"/>
      <c r="AFC156" s="442"/>
      <c r="AFD156" s="442"/>
      <c r="AFE156" s="442"/>
      <c r="AFF156" s="442"/>
      <c r="AFG156" s="442"/>
      <c r="AFH156" s="442"/>
      <c r="AFI156" s="442"/>
      <c r="AFJ156" s="442"/>
      <c r="AFK156" s="442"/>
      <c r="AFL156" s="442"/>
      <c r="AFM156" s="442"/>
      <c r="AFN156" s="442"/>
      <c r="AFO156" s="442"/>
      <c r="AFP156" s="442"/>
      <c r="AFQ156" s="442"/>
      <c r="AFR156" s="442"/>
      <c r="AFS156" s="442"/>
      <c r="AFT156" s="442"/>
      <c r="AFU156" s="442"/>
      <c r="AFV156" s="442"/>
      <c r="AFW156" s="442"/>
      <c r="AFX156" s="442"/>
      <c r="AFY156" s="442"/>
      <c r="AFZ156" s="442"/>
      <c r="AGA156" s="442"/>
      <c r="AGB156" s="442"/>
      <c r="AGC156" s="442"/>
      <c r="AGD156" s="442"/>
      <c r="AGE156" s="442"/>
      <c r="AGF156" s="442"/>
      <c r="AGG156" s="442"/>
      <c r="AGH156" s="442"/>
      <c r="AGI156" s="442"/>
      <c r="AGJ156" s="442"/>
      <c r="AGK156" s="442"/>
      <c r="AGL156" s="442"/>
      <c r="AGM156" s="442"/>
      <c r="AGN156" s="442"/>
      <c r="AGO156" s="442"/>
      <c r="AGP156" s="442"/>
      <c r="AGQ156" s="442"/>
      <c r="AGR156" s="442"/>
      <c r="AGS156" s="442"/>
      <c r="AGT156" s="442"/>
      <c r="AGU156" s="442"/>
      <c r="AGV156" s="442"/>
      <c r="AGW156" s="442"/>
      <c r="AGX156" s="442"/>
      <c r="AGY156" s="442"/>
      <c r="AGZ156" s="442"/>
      <c r="AHA156" s="442"/>
      <c r="AHB156" s="442"/>
      <c r="AHC156" s="442"/>
      <c r="AHD156" s="442"/>
      <c r="AHE156" s="442"/>
      <c r="AHF156" s="442"/>
      <c r="AHG156" s="442"/>
      <c r="AHH156" s="442"/>
    </row>
    <row r="157" spans="2:892" s="593" customFormat="1">
      <c r="B157" s="597"/>
      <c r="C157" s="595"/>
      <c r="D157" s="78"/>
      <c r="E157" s="78"/>
      <c r="F157" s="78"/>
      <c r="G157" s="78"/>
      <c r="H157" s="78"/>
      <c r="I157" s="78"/>
      <c r="J157" s="78"/>
      <c r="K157" s="78"/>
      <c r="L157" s="78"/>
      <c r="M157" s="78"/>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s="66"/>
      <c r="CT157" s="66"/>
      <c r="CU157" s="66"/>
      <c r="CV157" s="66"/>
      <c r="CW157" s="66"/>
      <c r="CX157" s="66"/>
      <c r="CY157" s="66"/>
      <c r="CZ157" s="66"/>
      <c r="DA157" s="66"/>
      <c r="DB157" s="66"/>
      <c r="DC157" s="66"/>
      <c r="DD157" s="66"/>
      <c r="DE157" s="66"/>
      <c r="DF157" s="66"/>
      <c r="DG157" s="66"/>
      <c r="DH157" s="66"/>
      <c r="DI157" s="66"/>
      <c r="DJ157" s="66"/>
      <c r="DK157" s="66"/>
      <c r="DL157" s="66"/>
      <c r="DM157" s="66"/>
      <c r="DN157" s="66"/>
      <c r="DO157" s="66"/>
      <c r="DP157" s="66"/>
      <c r="DQ157" s="66"/>
      <c r="DR157" s="66"/>
      <c r="DS157" s="66"/>
      <c r="DT157" s="66"/>
      <c r="DU157" s="66"/>
      <c r="DV157" s="66"/>
      <c r="DW157" s="66"/>
      <c r="DX157" s="66"/>
      <c r="DY157" s="66"/>
      <c r="DZ157" s="66"/>
      <c r="EA157" s="66"/>
      <c r="EB157" s="66"/>
      <c r="EC157" s="66"/>
      <c r="ED157" s="66"/>
      <c r="EE157" s="66"/>
      <c r="EF157" s="66"/>
      <c r="EG157" s="66"/>
      <c r="EH157" s="66"/>
      <c r="EI157" s="66"/>
      <c r="EJ157" s="66"/>
      <c r="EK157" s="66"/>
      <c r="EL157" s="66"/>
      <c r="EM157" s="66"/>
      <c r="EN157" s="66"/>
      <c r="EO157" s="66"/>
      <c r="EP157" s="66"/>
      <c r="EQ157" s="66"/>
      <c r="ER157" s="66"/>
      <c r="ES157" s="66"/>
      <c r="ET157" s="66"/>
      <c r="EU157" s="66"/>
      <c r="EV157" s="66"/>
      <c r="EW157" s="66"/>
      <c r="EX157" s="66"/>
      <c r="EY157" s="66"/>
      <c r="EZ157" s="66"/>
      <c r="FA157" s="66"/>
      <c r="FB157" s="66"/>
      <c r="FC157" s="66"/>
      <c r="FD157" s="66"/>
      <c r="FE157" s="66"/>
      <c r="FF157" s="66"/>
      <c r="FG157" s="66"/>
      <c r="FH157" s="66"/>
      <c r="FI157" s="66"/>
      <c r="FJ157" s="66"/>
      <c r="FK157" s="66"/>
      <c r="FL157" s="66"/>
      <c r="FM157" s="66"/>
      <c r="FN157" s="66"/>
      <c r="FO157" s="66"/>
      <c r="FP157" s="66"/>
      <c r="FQ157" s="66"/>
      <c r="FR157" s="66"/>
      <c r="FS157" s="66"/>
      <c r="FT157" s="66"/>
      <c r="FU157" s="66"/>
      <c r="FV157" s="66"/>
      <c r="FW157" s="66"/>
      <c r="FX157" s="66"/>
      <c r="FY157" s="66"/>
      <c r="FZ157" s="66"/>
      <c r="GA157" s="66"/>
      <c r="GB157" s="66"/>
      <c r="GC157" s="66"/>
      <c r="GD157" s="66"/>
      <c r="GE157" s="66"/>
      <c r="GF157" s="66"/>
      <c r="GG157" s="66"/>
      <c r="GH157" s="66"/>
      <c r="GI157" s="66"/>
      <c r="GJ157" s="66"/>
      <c r="GK157" s="66"/>
      <c r="GL157" s="66"/>
      <c r="GM157" s="66"/>
      <c r="GN157" s="66"/>
      <c r="GO157" s="66"/>
      <c r="GP157" s="66"/>
      <c r="GQ157" s="66"/>
      <c r="GR157" s="66"/>
      <c r="GS157" s="66"/>
      <c r="GT157" s="66"/>
      <c r="GU157" s="66"/>
      <c r="GV157" s="66"/>
      <c r="GW157" s="66"/>
      <c r="GX157" s="66"/>
      <c r="GY157" s="66"/>
      <c r="GZ157" s="66"/>
      <c r="HA157" s="66"/>
      <c r="HB157" s="66"/>
      <c r="HC157" s="66"/>
      <c r="HD157" s="66"/>
      <c r="HE157" s="66"/>
      <c r="HF157" s="66"/>
      <c r="HG157" s="66"/>
      <c r="HH157" s="66"/>
      <c r="HI157" s="66"/>
      <c r="HJ157" s="66"/>
      <c r="HK157" s="66"/>
      <c r="HL157" s="66"/>
      <c r="HM157" s="66"/>
      <c r="HN157" s="66"/>
      <c r="HO157" s="66"/>
      <c r="HP157" s="66"/>
      <c r="HQ157" s="66"/>
      <c r="HR157" s="66"/>
      <c r="HS157" s="66"/>
      <c r="HT157" s="66"/>
      <c r="HU157" s="66"/>
      <c r="HV157" s="66"/>
      <c r="HW157" s="66"/>
      <c r="HX157" s="66"/>
      <c r="HY157" s="66"/>
      <c r="HZ157" s="66"/>
      <c r="IA157" s="66"/>
      <c r="IB157" s="66"/>
      <c r="IC157" s="66"/>
      <c r="ID157" s="66"/>
      <c r="IE157" s="66"/>
      <c r="IF157" s="66"/>
      <c r="IG157" s="66"/>
      <c r="IH157" s="66"/>
      <c r="II157" s="66"/>
      <c r="IJ157" s="66"/>
      <c r="IK157" s="66"/>
      <c r="IL157" s="66"/>
      <c r="IM157" s="66"/>
      <c r="IN157" s="66"/>
      <c r="IO157" s="66"/>
      <c r="IP157" s="66"/>
      <c r="IQ157" s="66"/>
      <c r="IR157" s="66"/>
      <c r="IS157" s="66"/>
      <c r="IT157" s="66"/>
      <c r="IU157" s="66"/>
      <c r="IV157" s="66"/>
      <c r="IW157" s="66"/>
      <c r="IX157" s="442"/>
      <c r="IY157" s="442"/>
      <c r="IZ157" s="442"/>
      <c r="JA157" s="442"/>
      <c r="JB157" s="442"/>
      <c r="JC157" s="442"/>
      <c r="JD157" s="442"/>
      <c r="JE157" s="442"/>
      <c r="JF157" s="442"/>
      <c r="JG157" s="442"/>
      <c r="JH157" s="442"/>
      <c r="JI157" s="442"/>
      <c r="JJ157" s="442"/>
      <c r="JK157" s="442"/>
      <c r="JL157" s="442"/>
      <c r="JM157" s="442"/>
      <c r="JN157" s="442"/>
      <c r="JO157" s="442"/>
      <c r="JP157" s="442"/>
      <c r="JQ157" s="442"/>
      <c r="JR157" s="442"/>
      <c r="JS157" s="442"/>
      <c r="JT157" s="442"/>
      <c r="JU157" s="442"/>
      <c r="JV157" s="442"/>
      <c r="JW157" s="442"/>
      <c r="JX157" s="442"/>
      <c r="JY157" s="442"/>
      <c r="JZ157" s="442"/>
      <c r="KA157" s="442"/>
      <c r="KB157" s="442"/>
      <c r="KC157" s="442"/>
      <c r="KD157" s="442"/>
      <c r="KE157" s="442"/>
      <c r="KF157" s="442"/>
      <c r="KG157" s="442"/>
      <c r="KH157" s="442"/>
      <c r="KI157" s="442"/>
      <c r="KJ157" s="442"/>
      <c r="KK157" s="442"/>
      <c r="KL157" s="442"/>
      <c r="KM157" s="442"/>
      <c r="KN157" s="442"/>
      <c r="KO157" s="442"/>
      <c r="KP157" s="442"/>
      <c r="KQ157" s="442"/>
      <c r="KR157" s="442"/>
      <c r="KS157" s="442"/>
      <c r="KT157" s="442"/>
      <c r="KU157" s="442"/>
      <c r="KV157" s="442"/>
      <c r="KW157" s="442"/>
      <c r="KX157" s="442"/>
      <c r="KY157" s="442"/>
      <c r="KZ157" s="442"/>
      <c r="LA157" s="442"/>
      <c r="LB157" s="442"/>
      <c r="LC157" s="442"/>
      <c r="LD157" s="442"/>
      <c r="LE157" s="442"/>
      <c r="LF157" s="442"/>
      <c r="LG157" s="442"/>
      <c r="LH157" s="442"/>
      <c r="LI157" s="442"/>
      <c r="LJ157" s="442"/>
      <c r="LK157" s="442"/>
      <c r="LL157" s="442"/>
      <c r="LM157" s="442"/>
      <c r="LN157" s="442"/>
      <c r="LO157" s="442"/>
      <c r="LP157" s="442"/>
      <c r="LQ157" s="442"/>
      <c r="LR157" s="442"/>
      <c r="LS157" s="442"/>
      <c r="LT157" s="442"/>
      <c r="LU157" s="442"/>
      <c r="LV157" s="442"/>
      <c r="LW157" s="442"/>
      <c r="LX157" s="442"/>
      <c r="LY157" s="442"/>
      <c r="LZ157" s="442"/>
      <c r="MA157" s="442"/>
      <c r="MB157" s="442"/>
      <c r="MC157" s="442"/>
      <c r="MD157" s="442"/>
      <c r="ME157" s="442"/>
      <c r="MF157" s="442"/>
      <c r="MG157" s="442"/>
      <c r="MH157" s="442"/>
      <c r="MI157" s="442"/>
      <c r="MJ157" s="442"/>
      <c r="MK157" s="442"/>
      <c r="ML157" s="442"/>
      <c r="MM157" s="442"/>
      <c r="MN157" s="442"/>
      <c r="MO157" s="442"/>
      <c r="MP157" s="442"/>
      <c r="MQ157" s="442"/>
      <c r="MR157" s="442"/>
      <c r="MS157" s="442"/>
      <c r="MT157" s="442"/>
      <c r="MU157" s="442"/>
      <c r="MV157" s="442"/>
      <c r="MW157" s="442"/>
      <c r="MX157" s="442"/>
      <c r="MY157" s="442"/>
      <c r="MZ157" s="442"/>
      <c r="NA157" s="442"/>
      <c r="NB157" s="442"/>
      <c r="NC157" s="442"/>
      <c r="ND157" s="442"/>
      <c r="NE157" s="442"/>
      <c r="NF157" s="442"/>
      <c r="NG157" s="442"/>
      <c r="NH157" s="442"/>
      <c r="NI157" s="442"/>
      <c r="NJ157" s="442"/>
      <c r="NK157" s="442"/>
      <c r="NL157" s="442"/>
      <c r="NM157" s="442"/>
      <c r="NN157" s="442"/>
      <c r="NO157" s="442"/>
      <c r="NP157" s="442"/>
      <c r="NQ157" s="442"/>
      <c r="NR157" s="442"/>
      <c r="NS157" s="442"/>
      <c r="NT157" s="442"/>
      <c r="NU157" s="442"/>
      <c r="NV157" s="442"/>
      <c r="NW157" s="442"/>
      <c r="NX157" s="442"/>
      <c r="NY157" s="442"/>
      <c r="NZ157" s="442"/>
      <c r="OA157" s="442"/>
      <c r="OB157" s="442"/>
      <c r="OC157" s="442"/>
      <c r="OD157" s="442"/>
      <c r="OE157" s="442"/>
      <c r="OF157" s="442"/>
      <c r="OG157" s="442"/>
      <c r="OH157" s="442"/>
      <c r="OI157" s="442"/>
      <c r="OJ157" s="442"/>
      <c r="OK157" s="442"/>
      <c r="OL157" s="442"/>
      <c r="OM157" s="442"/>
      <c r="ON157" s="442"/>
      <c r="OO157" s="442"/>
      <c r="OP157" s="442"/>
      <c r="OQ157" s="442"/>
      <c r="OR157" s="442"/>
      <c r="OS157" s="442"/>
      <c r="OT157" s="442"/>
      <c r="OU157" s="442"/>
      <c r="OV157" s="442"/>
      <c r="OW157" s="442"/>
      <c r="OX157" s="442"/>
      <c r="OY157" s="442"/>
      <c r="OZ157" s="442"/>
      <c r="PA157" s="442"/>
      <c r="PB157" s="442"/>
      <c r="PC157" s="442"/>
      <c r="PD157" s="442"/>
      <c r="PE157" s="442"/>
      <c r="PF157" s="442"/>
      <c r="PG157" s="442"/>
      <c r="PH157" s="442"/>
      <c r="PI157" s="442"/>
      <c r="PJ157" s="442"/>
      <c r="PK157" s="442"/>
      <c r="PL157" s="442"/>
      <c r="PM157" s="442"/>
      <c r="PN157" s="442"/>
      <c r="PO157" s="442"/>
      <c r="PP157" s="442"/>
      <c r="PQ157" s="442"/>
      <c r="PR157" s="442"/>
      <c r="PS157" s="442"/>
      <c r="PT157" s="442"/>
      <c r="PU157" s="442"/>
      <c r="PV157" s="442"/>
      <c r="PW157" s="442"/>
      <c r="PX157" s="442"/>
      <c r="PY157" s="442"/>
      <c r="PZ157" s="442"/>
      <c r="QA157" s="442"/>
      <c r="QB157" s="442"/>
      <c r="QC157" s="442"/>
      <c r="QD157" s="442"/>
      <c r="QE157" s="442"/>
      <c r="QF157" s="442"/>
      <c r="QG157" s="442"/>
      <c r="QH157" s="442"/>
      <c r="QI157" s="442"/>
      <c r="QJ157" s="442"/>
      <c r="QK157" s="442"/>
      <c r="QL157" s="442"/>
      <c r="QM157" s="442"/>
      <c r="QN157" s="442"/>
      <c r="QO157" s="442"/>
      <c r="QP157" s="442"/>
      <c r="QQ157" s="442"/>
      <c r="QR157" s="442"/>
      <c r="QS157" s="442"/>
      <c r="QT157" s="442"/>
      <c r="QU157" s="442"/>
      <c r="QV157" s="442"/>
      <c r="QW157" s="442"/>
      <c r="QX157" s="442"/>
      <c r="QY157" s="442"/>
      <c r="QZ157" s="442"/>
      <c r="RA157" s="442"/>
      <c r="RB157" s="442"/>
      <c r="RC157" s="442"/>
      <c r="RD157" s="442"/>
      <c r="RE157" s="442"/>
      <c r="RF157" s="442"/>
      <c r="RG157" s="442"/>
      <c r="RH157" s="442"/>
      <c r="RI157" s="442"/>
      <c r="RJ157" s="442"/>
      <c r="RK157" s="442"/>
      <c r="RL157" s="442"/>
      <c r="RM157" s="442"/>
      <c r="RN157" s="442"/>
      <c r="RO157" s="442"/>
      <c r="RP157" s="442"/>
      <c r="RQ157" s="442"/>
      <c r="RR157" s="442"/>
      <c r="RS157" s="442"/>
      <c r="RT157" s="442"/>
      <c r="RU157" s="442"/>
      <c r="RV157" s="442"/>
      <c r="RW157" s="442"/>
      <c r="RX157" s="442"/>
      <c r="RY157" s="442"/>
      <c r="RZ157" s="442"/>
      <c r="SA157" s="442"/>
      <c r="SB157" s="442"/>
      <c r="SC157" s="442"/>
      <c r="SD157" s="442"/>
      <c r="SE157" s="442"/>
      <c r="SF157" s="442"/>
      <c r="SG157" s="442"/>
      <c r="SH157" s="442"/>
      <c r="SI157" s="442"/>
      <c r="SJ157" s="442"/>
      <c r="SK157" s="442"/>
      <c r="SL157" s="442"/>
      <c r="SM157" s="442"/>
      <c r="SN157" s="442"/>
      <c r="SO157" s="442"/>
      <c r="SP157" s="442"/>
      <c r="SQ157" s="442"/>
      <c r="SR157" s="442"/>
      <c r="SS157" s="442"/>
      <c r="ST157" s="442"/>
      <c r="SU157" s="442"/>
      <c r="SV157" s="442"/>
      <c r="SW157" s="442"/>
      <c r="SX157" s="442"/>
      <c r="SY157" s="442"/>
      <c r="SZ157" s="442"/>
      <c r="TA157" s="442"/>
      <c r="TB157" s="442"/>
      <c r="TC157" s="442"/>
      <c r="TD157" s="442"/>
      <c r="TE157" s="442"/>
      <c r="TF157" s="442"/>
      <c r="TG157" s="442"/>
      <c r="TH157" s="442"/>
      <c r="TI157" s="442"/>
      <c r="TJ157" s="442"/>
      <c r="TK157" s="442"/>
      <c r="TL157" s="442"/>
      <c r="TM157" s="442"/>
      <c r="TN157" s="442"/>
      <c r="TO157" s="442"/>
      <c r="TP157" s="442"/>
      <c r="TQ157" s="442"/>
      <c r="TR157" s="442"/>
      <c r="TS157" s="442"/>
      <c r="TT157" s="442"/>
      <c r="TU157" s="442"/>
      <c r="TV157" s="442"/>
      <c r="TW157" s="442"/>
      <c r="TX157" s="442"/>
      <c r="TY157" s="442"/>
      <c r="TZ157" s="442"/>
      <c r="UA157" s="442"/>
      <c r="UB157" s="442"/>
      <c r="UC157" s="442"/>
      <c r="UD157" s="442"/>
      <c r="UE157" s="442"/>
      <c r="UF157" s="442"/>
      <c r="UG157" s="442"/>
      <c r="UH157" s="442"/>
      <c r="UI157" s="442"/>
      <c r="UJ157" s="442"/>
      <c r="UK157" s="442"/>
      <c r="UL157" s="442"/>
      <c r="UM157" s="442"/>
      <c r="UN157" s="442"/>
      <c r="UO157" s="442"/>
      <c r="UP157" s="442"/>
      <c r="UQ157" s="442"/>
      <c r="UR157" s="442"/>
      <c r="US157" s="442"/>
      <c r="UT157" s="442"/>
      <c r="UU157" s="442"/>
      <c r="UV157" s="442"/>
      <c r="UW157" s="442"/>
      <c r="UX157" s="442"/>
      <c r="UY157" s="442"/>
      <c r="UZ157" s="442"/>
      <c r="VA157" s="442"/>
      <c r="VB157" s="442"/>
      <c r="VC157" s="442"/>
      <c r="VD157" s="442"/>
      <c r="VE157" s="442"/>
      <c r="VF157" s="442"/>
      <c r="VG157" s="442"/>
      <c r="VH157" s="442"/>
      <c r="VI157" s="442"/>
      <c r="VJ157" s="442"/>
      <c r="VK157" s="442"/>
      <c r="VL157" s="442"/>
      <c r="VM157" s="442"/>
      <c r="VN157" s="442"/>
      <c r="VO157" s="442"/>
      <c r="VP157" s="442"/>
      <c r="VQ157" s="442"/>
      <c r="VR157" s="442"/>
      <c r="VS157" s="442"/>
      <c r="VT157" s="442"/>
      <c r="VU157" s="442"/>
      <c r="VV157" s="442"/>
      <c r="VW157" s="442"/>
      <c r="VX157" s="442"/>
      <c r="VY157" s="442"/>
      <c r="VZ157" s="442"/>
      <c r="WA157" s="442"/>
      <c r="WB157" s="442"/>
      <c r="WC157" s="442"/>
      <c r="WD157" s="442"/>
      <c r="WE157" s="442"/>
      <c r="WF157" s="442"/>
      <c r="WG157" s="442"/>
      <c r="WH157" s="442"/>
      <c r="WI157" s="442"/>
      <c r="WJ157" s="442"/>
      <c r="WK157" s="442"/>
      <c r="WL157" s="442"/>
      <c r="WM157" s="442"/>
      <c r="WN157" s="442"/>
      <c r="WO157" s="442"/>
      <c r="WP157" s="442"/>
      <c r="WQ157" s="442"/>
      <c r="WR157" s="442"/>
      <c r="WS157" s="442"/>
      <c r="WT157" s="442"/>
      <c r="WU157" s="442"/>
      <c r="WV157" s="442"/>
      <c r="WW157" s="442"/>
      <c r="WX157" s="442"/>
      <c r="WY157" s="442"/>
      <c r="WZ157" s="442"/>
      <c r="XA157" s="442"/>
      <c r="XB157" s="442"/>
      <c r="XC157" s="442"/>
      <c r="XD157" s="442"/>
      <c r="XE157" s="442"/>
      <c r="XF157" s="442"/>
      <c r="XG157" s="442"/>
      <c r="XH157" s="442"/>
      <c r="XI157" s="442"/>
      <c r="XJ157" s="442"/>
      <c r="XK157" s="442"/>
      <c r="XL157" s="442"/>
      <c r="XM157" s="442"/>
      <c r="XN157" s="442"/>
      <c r="XO157" s="442"/>
      <c r="XP157" s="442"/>
      <c r="XQ157" s="442"/>
      <c r="XR157" s="442"/>
      <c r="XS157" s="442"/>
      <c r="XT157" s="442"/>
      <c r="XU157" s="442"/>
      <c r="XV157" s="442"/>
      <c r="XW157" s="442"/>
      <c r="XX157" s="442"/>
      <c r="XY157" s="442"/>
      <c r="XZ157" s="442"/>
      <c r="YA157" s="442"/>
      <c r="YB157" s="442"/>
      <c r="YC157" s="442"/>
      <c r="YD157" s="442"/>
      <c r="YE157" s="442"/>
      <c r="YF157" s="442"/>
      <c r="YG157" s="442"/>
      <c r="YH157" s="442"/>
      <c r="YI157" s="442"/>
      <c r="YJ157" s="442"/>
      <c r="YK157" s="442"/>
      <c r="YL157" s="442"/>
      <c r="YM157" s="442"/>
      <c r="YN157" s="442"/>
      <c r="YO157" s="442"/>
      <c r="YP157" s="442"/>
      <c r="YQ157" s="442"/>
      <c r="YR157" s="442"/>
      <c r="YS157" s="442"/>
      <c r="YT157" s="442"/>
      <c r="YU157" s="442"/>
      <c r="YV157" s="442"/>
      <c r="YW157" s="442"/>
      <c r="YX157" s="442"/>
      <c r="YY157" s="442"/>
      <c r="YZ157" s="442"/>
      <c r="ZA157" s="442"/>
      <c r="ZB157" s="442"/>
      <c r="ZC157" s="442"/>
      <c r="ZD157" s="442"/>
      <c r="ZE157" s="442"/>
      <c r="ZF157" s="442"/>
      <c r="ZG157" s="442"/>
      <c r="ZH157" s="442"/>
      <c r="ZI157" s="442"/>
      <c r="ZJ157" s="442"/>
      <c r="ZK157" s="442"/>
      <c r="ZL157" s="442"/>
      <c r="ZM157" s="442"/>
      <c r="ZN157" s="442"/>
      <c r="ZO157" s="442"/>
      <c r="ZP157" s="442"/>
      <c r="ZQ157" s="442"/>
      <c r="ZR157" s="442"/>
      <c r="ZS157" s="442"/>
      <c r="ZT157" s="442"/>
      <c r="ZU157" s="442"/>
      <c r="ZV157" s="442"/>
      <c r="ZW157" s="442"/>
      <c r="ZX157" s="442"/>
      <c r="ZY157" s="442"/>
      <c r="ZZ157" s="442"/>
      <c r="AAA157" s="442"/>
      <c r="AAB157" s="442"/>
      <c r="AAC157" s="442"/>
      <c r="AAD157" s="442"/>
      <c r="AAE157" s="442"/>
      <c r="AAF157" s="442"/>
      <c r="AAG157" s="442"/>
      <c r="AAH157" s="442"/>
      <c r="AAI157" s="442"/>
      <c r="AAJ157" s="442"/>
      <c r="AAK157" s="442"/>
      <c r="AAL157" s="442"/>
      <c r="AAM157" s="442"/>
      <c r="AAN157" s="442"/>
      <c r="AAO157" s="442"/>
      <c r="AAP157" s="442"/>
      <c r="AAQ157" s="442"/>
      <c r="AAR157" s="442"/>
      <c r="AAS157" s="442"/>
      <c r="AAT157" s="442"/>
      <c r="AAU157" s="442"/>
      <c r="AAV157" s="442"/>
      <c r="AAW157" s="442"/>
      <c r="AAX157" s="442"/>
      <c r="AAY157" s="442"/>
      <c r="AAZ157" s="442"/>
      <c r="ABA157" s="442"/>
      <c r="ABB157" s="442"/>
      <c r="ABC157" s="442"/>
      <c r="ABD157" s="442"/>
      <c r="ABE157" s="442"/>
      <c r="ABF157" s="442"/>
      <c r="ABG157" s="442"/>
      <c r="ABH157" s="442"/>
      <c r="ABI157" s="442"/>
      <c r="ABJ157" s="442"/>
      <c r="ABK157" s="442"/>
      <c r="ABL157" s="442"/>
      <c r="ABM157" s="442"/>
      <c r="ABN157" s="442"/>
      <c r="ABO157" s="442"/>
      <c r="ABP157" s="442"/>
      <c r="ABQ157" s="442"/>
      <c r="ABR157" s="442"/>
      <c r="ABS157" s="442"/>
      <c r="ABT157" s="442"/>
      <c r="ABU157" s="442"/>
      <c r="ABV157" s="442"/>
      <c r="ABW157" s="442"/>
      <c r="ABX157" s="442"/>
      <c r="ABY157" s="442"/>
      <c r="ABZ157" s="442"/>
      <c r="ACA157" s="442"/>
      <c r="ACB157" s="442"/>
      <c r="ACC157" s="442"/>
      <c r="ACD157" s="442"/>
      <c r="ACE157" s="442"/>
      <c r="ACF157" s="442"/>
      <c r="ACG157" s="442"/>
      <c r="ACH157" s="442"/>
      <c r="ACI157" s="442"/>
      <c r="ACJ157" s="442"/>
      <c r="ACK157" s="442"/>
      <c r="ACL157" s="442"/>
      <c r="ACM157" s="442"/>
      <c r="ACN157" s="442"/>
      <c r="ACO157" s="442"/>
      <c r="ACP157" s="442"/>
      <c r="ACQ157" s="442"/>
      <c r="ACR157" s="442"/>
      <c r="ACS157" s="442"/>
      <c r="ACT157" s="442"/>
      <c r="ACU157" s="442"/>
      <c r="ACV157" s="442"/>
      <c r="ACW157" s="442"/>
      <c r="ACX157" s="442"/>
      <c r="ACY157" s="442"/>
      <c r="ACZ157" s="442"/>
      <c r="ADA157" s="442"/>
      <c r="ADB157" s="442"/>
      <c r="ADC157" s="442"/>
      <c r="ADD157" s="442"/>
      <c r="ADE157" s="442"/>
      <c r="ADF157" s="442"/>
      <c r="ADG157" s="442"/>
      <c r="ADH157" s="442"/>
      <c r="ADI157" s="442"/>
      <c r="ADJ157" s="442"/>
      <c r="ADK157" s="442"/>
      <c r="ADL157" s="442"/>
      <c r="ADM157" s="442"/>
      <c r="ADN157" s="442"/>
      <c r="ADO157" s="442"/>
      <c r="ADP157" s="442"/>
      <c r="ADQ157" s="442"/>
      <c r="ADR157" s="442"/>
      <c r="ADS157" s="442"/>
      <c r="ADT157" s="442"/>
      <c r="ADU157" s="442"/>
      <c r="ADV157" s="442"/>
      <c r="ADW157" s="442"/>
      <c r="ADX157" s="442"/>
      <c r="ADY157" s="442"/>
      <c r="ADZ157" s="442"/>
      <c r="AEA157" s="442"/>
      <c r="AEB157" s="442"/>
      <c r="AEC157" s="442"/>
      <c r="AED157" s="442"/>
      <c r="AEE157" s="442"/>
      <c r="AEF157" s="442"/>
      <c r="AEG157" s="442"/>
      <c r="AEH157" s="442"/>
      <c r="AEI157" s="442"/>
      <c r="AEJ157" s="442"/>
      <c r="AEK157" s="442"/>
      <c r="AEL157" s="442"/>
      <c r="AEM157" s="442"/>
      <c r="AEN157" s="442"/>
      <c r="AEO157" s="442"/>
      <c r="AEP157" s="442"/>
      <c r="AEQ157" s="442"/>
      <c r="AER157" s="442"/>
      <c r="AES157" s="442"/>
      <c r="AET157" s="442"/>
      <c r="AEU157" s="442"/>
      <c r="AEV157" s="442"/>
      <c r="AEW157" s="442"/>
      <c r="AEX157" s="442"/>
      <c r="AEY157" s="442"/>
      <c r="AEZ157" s="442"/>
      <c r="AFA157" s="442"/>
      <c r="AFB157" s="442"/>
      <c r="AFC157" s="442"/>
      <c r="AFD157" s="442"/>
      <c r="AFE157" s="442"/>
      <c r="AFF157" s="442"/>
      <c r="AFG157" s="442"/>
      <c r="AFH157" s="442"/>
      <c r="AFI157" s="442"/>
      <c r="AFJ157" s="442"/>
      <c r="AFK157" s="442"/>
      <c r="AFL157" s="442"/>
      <c r="AFM157" s="442"/>
      <c r="AFN157" s="442"/>
      <c r="AFO157" s="442"/>
      <c r="AFP157" s="442"/>
      <c r="AFQ157" s="442"/>
      <c r="AFR157" s="442"/>
      <c r="AFS157" s="442"/>
      <c r="AFT157" s="442"/>
      <c r="AFU157" s="442"/>
      <c r="AFV157" s="442"/>
      <c r="AFW157" s="442"/>
      <c r="AFX157" s="442"/>
      <c r="AFY157" s="442"/>
      <c r="AFZ157" s="442"/>
      <c r="AGA157" s="442"/>
      <c r="AGB157" s="442"/>
      <c r="AGC157" s="442"/>
      <c r="AGD157" s="442"/>
      <c r="AGE157" s="442"/>
      <c r="AGF157" s="442"/>
      <c r="AGG157" s="442"/>
      <c r="AGH157" s="442"/>
      <c r="AGI157" s="442"/>
      <c r="AGJ157" s="442"/>
      <c r="AGK157" s="442"/>
      <c r="AGL157" s="442"/>
      <c r="AGM157" s="442"/>
      <c r="AGN157" s="442"/>
      <c r="AGO157" s="442"/>
      <c r="AGP157" s="442"/>
      <c r="AGQ157" s="442"/>
      <c r="AGR157" s="442"/>
      <c r="AGS157" s="442"/>
      <c r="AGT157" s="442"/>
      <c r="AGU157" s="442"/>
      <c r="AGV157" s="442"/>
      <c r="AGW157" s="442"/>
      <c r="AGX157" s="442"/>
      <c r="AGY157" s="442"/>
      <c r="AGZ157" s="442"/>
      <c r="AHA157" s="442"/>
      <c r="AHB157" s="442"/>
      <c r="AHC157" s="442"/>
      <c r="AHD157" s="442"/>
      <c r="AHE157" s="442"/>
      <c r="AHF157" s="442"/>
      <c r="AHG157" s="442"/>
      <c r="AHH157" s="442"/>
    </row>
    <row r="158" spans="2:892" s="593" customFormat="1">
      <c r="B158" s="597"/>
      <c r="C158" s="595"/>
      <c r="D158" s="78"/>
      <c r="E158" s="78"/>
      <c r="F158" s="78"/>
      <c r="G158" s="78"/>
      <c r="H158" s="78"/>
      <c r="I158" s="78"/>
      <c r="J158" s="78"/>
      <c r="K158" s="78"/>
      <c r="L158" s="78"/>
      <c r="M158" s="7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s="66"/>
      <c r="CT158" s="66"/>
      <c r="CU158" s="66"/>
      <c r="CV158" s="66"/>
      <c r="CW158" s="66"/>
      <c r="CX158" s="66"/>
      <c r="CY158" s="66"/>
      <c r="CZ158" s="66"/>
      <c r="DA158" s="66"/>
      <c r="DB158" s="66"/>
      <c r="DC158" s="66"/>
      <c r="DD158" s="66"/>
      <c r="DE158" s="66"/>
      <c r="DF158" s="66"/>
      <c r="DG158" s="66"/>
      <c r="DH158" s="66"/>
      <c r="DI158" s="66"/>
      <c r="DJ158" s="66"/>
      <c r="DK158" s="66"/>
      <c r="DL158" s="66"/>
      <c r="DM158" s="66"/>
      <c r="DN158" s="66"/>
      <c r="DO158" s="66"/>
      <c r="DP158" s="66"/>
      <c r="DQ158" s="66"/>
      <c r="DR158" s="66"/>
      <c r="DS158" s="66"/>
      <c r="DT158" s="66"/>
      <c r="DU158" s="66"/>
      <c r="DV158" s="66"/>
      <c r="DW158" s="66"/>
      <c r="DX158" s="66"/>
      <c r="DY158" s="66"/>
      <c r="DZ158" s="66"/>
      <c r="EA158" s="66"/>
      <c r="EB158" s="66"/>
      <c r="EC158" s="66"/>
      <c r="ED158" s="66"/>
      <c r="EE158" s="66"/>
      <c r="EF158" s="66"/>
      <c r="EG158" s="66"/>
      <c r="EH158" s="66"/>
      <c r="EI158" s="66"/>
      <c r="EJ158" s="66"/>
      <c r="EK158" s="66"/>
      <c r="EL158" s="66"/>
      <c r="EM158" s="66"/>
      <c r="EN158" s="66"/>
      <c r="EO158" s="66"/>
      <c r="EP158" s="66"/>
      <c r="EQ158" s="66"/>
      <c r="ER158" s="66"/>
      <c r="ES158" s="66"/>
      <c r="ET158" s="66"/>
      <c r="EU158" s="66"/>
      <c r="EV158" s="66"/>
      <c r="EW158" s="66"/>
      <c r="EX158" s="66"/>
      <c r="EY158" s="66"/>
      <c r="EZ158" s="66"/>
      <c r="FA158" s="66"/>
      <c r="FB158" s="66"/>
      <c r="FC158" s="66"/>
      <c r="FD158" s="66"/>
      <c r="FE158" s="66"/>
      <c r="FF158" s="66"/>
      <c r="FG158" s="66"/>
      <c r="FH158" s="66"/>
      <c r="FI158" s="66"/>
      <c r="FJ158" s="66"/>
      <c r="FK158" s="66"/>
      <c r="FL158" s="66"/>
      <c r="FM158" s="66"/>
      <c r="FN158" s="66"/>
      <c r="FO158" s="66"/>
      <c r="FP158" s="66"/>
      <c r="FQ158" s="66"/>
      <c r="FR158" s="66"/>
      <c r="FS158" s="66"/>
      <c r="FT158" s="66"/>
      <c r="FU158" s="66"/>
      <c r="FV158" s="66"/>
      <c r="FW158" s="66"/>
      <c r="FX158" s="66"/>
      <c r="FY158" s="66"/>
      <c r="FZ158" s="66"/>
      <c r="GA158" s="66"/>
      <c r="GB158" s="66"/>
      <c r="GC158" s="66"/>
      <c r="GD158" s="66"/>
      <c r="GE158" s="66"/>
      <c r="GF158" s="66"/>
      <c r="GG158" s="66"/>
      <c r="GH158" s="66"/>
      <c r="GI158" s="66"/>
      <c r="GJ158" s="66"/>
      <c r="GK158" s="66"/>
      <c r="GL158" s="66"/>
      <c r="GM158" s="66"/>
      <c r="GN158" s="66"/>
      <c r="GO158" s="66"/>
      <c r="GP158" s="66"/>
      <c r="GQ158" s="66"/>
      <c r="GR158" s="66"/>
      <c r="GS158" s="66"/>
      <c r="GT158" s="66"/>
      <c r="GU158" s="66"/>
      <c r="GV158" s="66"/>
      <c r="GW158" s="66"/>
      <c r="GX158" s="66"/>
      <c r="GY158" s="66"/>
      <c r="GZ158" s="66"/>
      <c r="HA158" s="66"/>
      <c r="HB158" s="66"/>
      <c r="HC158" s="66"/>
      <c r="HD158" s="66"/>
      <c r="HE158" s="66"/>
      <c r="HF158" s="66"/>
      <c r="HG158" s="66"/>
      <c r="HH158" s="66"/>
      <c r="HI158" s="66"/>
      <c r="HJ158" s="66"/>
      <c r="HK158" s="66"/>
      <c r="HL158" s="66"/>
      <c r="HM158" s="66"/>
      <c r="HN158" s="66"/>
      <c r="HO158" s="66"/>
      <c r="HP158" s="66"/>
      <c r="HQ158" s="66"/>
      <c r="HR158" s="66"/>
      <c r="HS158" s="66"/>
      <c r="HT158" s="66"/>
      <c r="HU158" s="66"/>
      <c r="HV158" s="66"/>
      <c r="HW158" s="66"/>
      <c r="HX158" s="66"/>
      <c r="HY158" s="66"/>
      <c r="HZ158" s="66"/>
      <c r="IA158" s="66"/>
      <c r="IB158" s="66"/>
      <c r="IC158" s="66"/>
      <c r="ID158" s="66"/>
      <c r="IE158" s="66"/>
      <c r="IF158" s="66"/>
      <c r="IG158" s="66"/>
      <c r="IH158" s="66"/>
      <c r="II158" s="66"/>
      <c r="IJ158" s="66"/>
      <c r="IK158" s="66"/>
      <c r="IL158" s="66"/>
      <c r="IM158" s="66"/>
      <c r="IN158" s="66"/>
      <c r="IO158" s="66"/>
      <c r="IP158" s="66"/>
      <c r="IQ158" s="66"/>
      <c r="IR158" s="66"/>
      <c r="IS158" s="66"/>
      <c r="IT158" s="66"/>
      <c r="IU158" s="66"/>
      <c r="IV158" s="66"/>
      <c r="IW158" s="66"/>
      <c r="IX158" s="442"/>
      <c r="IY158" s="442"/>
      <c r="IZ158" s="442"/>
      <c r="JA158" s="442"/>
      <c r="JB158" s="442"/>
      <c r="JC158" s="442"/>
      <c r="JD158" s="442"/>
      <c r="JE158" s="442"/>
      <c r="JF158" s="442"/>
      <c r="JG158" s="442"/>
      <c r="JH158" s="442"/>
      <c r="JI158" s="442"/>
      <c r="JJ158" s="442"/>
      <c r="JK158" s="442"/>
      <c r="JL158" s="442"/>
      <c r="JM158" s="442"/>
      <c r="JN158" s="442"/>
      <c r="JO158" s="442"/>
      <c r="JP158" s="442"/>
      <c r="JQ158" s="442"/>
      <c r="JR158" s="442"/>
      <c r="JS158" s="442"/>
      <c r="JT158" s="442"/>
      <c r="JU158" s="442"/>
      <c r="JV158" s="442"/>
      <c r="JW158" s="442"/>
      <c r="JX158" s="442"/>
      <c r="JY158" s="442"/>
      <c r="JZ158" s="442"/>
      <c r="KA158" s="442"/>
      <c r="KB158" s="442"/>
      <c r="KC158" s="442"/>
      <c r="KD158" s="442"/>
      <c r="KE158" s="442"/>
      <c r="KF158" s="442"/>
      <c r="KG158" s="442"/>
      <c r="KH158" s="442"/>
      <c r="KI158" s="442"/>
      <c r="KJ158" s="442"/>
      <c r="KK158" s="442"/>
      <c r="KL158" s="442"/>
      <c r="KM158" s="442"/>
      <c r="KN158" s="442"/>
      <c r="KO158" s="442"/>
      <c r="KP158" s="442"/>
      <c r="KQ158" s="442"/>
      <c r="KR158" s="442"/>
      <c r="KS158" s="442"/>
      <c r="KT158" s="442"/>
      <c r="KU158" s="442"/>
      <c r="KV158" s="442"/>
      <c r="KW158" s="442"/>
      <c r="KX158" s="442"/>
      <c r="KY158" s="442"/>
      <c r="KZ158" s="442"/>
      <c r="LA158" s="442"/>
      <c r="LB158" s="442"/>
      <c r="LC158" s="442"/>
      <c r="LD158" s="442"/>
      <c r="LE158" s="442"/>
      <c r="LF158" s="442"/>
      <c r="LG158" s="442"/>
      <c r="LH158" s="442"/>
      <c r="LI158" s="442"/>
      <c r="LJ158" s="442"/>
      <c r="LK158" s="442"/>
      <c r="LL158" s="442"/>
      <c r="LM158" s="442"/>
      <c r="LN158" s="442"/>
      <c r="LO158" s="442"/>
      <c r="LP158" s="442"/>
      <c r="LQ158" s="442"/>
      <c r="LR158" s="442"/>
      <c r="LS158" s="442"/>
      <c r="LT158" s="442"/>
      <c r="LU158" s="442"/>
      <c r="LV158" s="442"/>
      <c r="LW158" s="442"/>
      <c r="LX158" s="442"/>
      <c r="LY158" s="442"/>
      <c r="LZ158" s="442"/>
      <c r="MA158" s="442"/>
      <c r="MB158" s="442"/>
      <c r="MC158" s="442"/>
      <c r="MD158" s="442"/>
      <c r="ME158" s="442"/>
      <c r="MF158" s="442"/>
      <c r="MG158" s="442"/>
      <c r="MH158" s="442"/>
      <c r="MI158" s="442"/>
      <c r="MJ158" s="442"/>
      <c r="MK158" s="442"/>
      <c r="ML158" s="442"/>
      <c r="MM158" s="442"/>
      <c r="MN158" s="442"/>
      <c r="MO158" s="442"/>
      <c r="MP158" s="442"/>
      <c r="MQ158" s="442"/>
      <c r="MR158" s="442"/>
      <c r="MS158" s="442"/>
      <c r="MT158" s="442"/>
      <c r="MU158" s="442"/>
      <c r="MV158" s="442"/>
      <c r="MW158" s="442"/>
      <c r="MX158" s="442"/>
      <c r="MY158" s="442"/>
      <c r="MZ158" s="442"/>
      <c r="NA158" s="442"/>
      <c r="NB158" s="442"/>
      <c r="NC158" s="442"/>
      <c r="ND158" s="442"/>
      <c r="NE158" s="442"/>
      <c r="NF158" s="442"/>
      <c r="NG158" s="442"/>
      <c r="NH158" s="442"/>
      <c r="NI158" s="442"/>
      <c r="NJ158" s="442"/>
      <c r="NK158" s="442"/>
      <c r="NL158" s="442"/>
      <c r="NM158" s="442"/>
      <c r="NN158" s="442"/>
      <c r="NO158" s="442"/>
      <c r="NP158" s="442"/>
      <c r="NQ158" s="442"/>
      <c r="NR158" s="442"/>
      <c r="NS158" s="442"/>
      <c r="NT158" s="442"/>
      <c r="NU158" s="442"/>
      <c r="NV158" s="442"/>
      <c r="NW158" s="442"/>
      <c r="NX158" s="442"/>
      <c r="NY158" s="442"/>
      <c r="NZ158" s="442"/>
      <c r="OA158" s="442"/>
      <c r="OB158" s="442"/>
      <c r="OC158" s="442"/>
      <c r="OD158" s="442"/>
      <c r="OE158" s="442"/>
      <c r="OF158" s="442"/>
      <c r="OG158" s="442"/>
      <c r="OH158" s="442"/>
      <c r="OI158" s="442"/>
      <c r="OJ158" s="442"/>
      <c r="OK158" s="442"/>
      <c r="OL158" s="442"/>
      <c r="OM158" s="442"/>
      <c r="ON158" s="442"/>
      <c r="OO158" s="442"/>
      <c r="OP158" s="442"/>
      <c r="OQ158" s="442"/>
      <c r="OR158" s="442"/>
      <c r="OS158" s="442"/>
      <c r="OT158" s="442"/>
      <c r="OU158" s="442"/>
      <c r="OV158" s="442"/>
      <c r="OW158" s="442"/>
      <c r="OX158" s="442"/>
      <c r="OY158" s="442"/>
      <c r="OZ158" s="442"/>
      <c r="PA158" s="442"/>
      <c r="PB158" s="442"/>
      <c r="PC158" s="442"/>
      <c r="PD158" s="442"/>
      <c r="PE158" s="442"/>
      <c r="PF158" s="442"/>
      <c r="PG158" s="442"/>
      <c r="PH158" s="442"/>
      <c r="PI158" s="442"/>
      <c r="PJ158" s="442"/>
      <c r="PK158" s="442"/>
      <c r="PL158" s="442"/>
      <c r="PM158" s="442"/>
      <c r="PN158" s="442"/>
      <c r="PO158" s="442"/>
      <c r="PP158" s="442"/>
      <c r="PQ158" s="442"/>
      <c r="PR158" s="442"/>
      <c r="PS158" s="442"/>
      <c r="PT158" s="442"/>
      <c r="PU158" s="442"/>
      <c r="PV158" s="442"/>
      <c r="PW158" s="442"/>
      <c r="PX158" s="442"/>
      <c r="PY158" s="442"/>
      <c r="PZ158" s="442"/>
      <c r="QA158" s="442"/>
      <c r="QB158" s="442"/>
      <c r="QC158" s="442"/>
      <c r="QD158" s="442"/>
      <c r="QE158" s="442"/>
      <c r="QF158" s="442"/>
      <c r="QG158" s="442"/>
      <c r="QH158" s="442"/>
      <c r="QI158" s="442"/>
      <c r="QJ158" s="442"/>
      <c r="QK158" s="442"/>
      <c r="QL158" s="442"/>
      <c r="QM158" s="442"/>
      <c r="QN158" s="442"/>
      <c r="QO158" s="442"/>
      <c r="QP158" s="442"/>
      <c r="QQ158" s="442"/>
      <c r="QR158" s="442"/>
      <c r="QS158" s="442"/>
      <c r="QT158" s="442"/>
      <c r="QU158" s="442"/>
      <c r="QV158" s="442"/>
      <c r="QW158" s="442"/>
      <c r="QX158" s="442"/>
      <c r="QY158" s="442"/>
      <c r="QZ158" s="442"/>
      <c r="RA158" s="442"/>
      <c r="RB158" s="442"/>
      <c r="RC158" s="442"/>
      <c r="RD158" s="442"/>
      <c r="RE158" s="442"/>
      <c r="RF158" s="442"/>
      <c r="RG158" s="442"/>
      <c r="RH158" s="442"/>
      <c r="RI158" s="442"/>
      <c r="RJ158" s="442"/>
      <c r="RK158" s="442"/>
      <c r="RL158" s="442"/>
      <c r="RM158" s="442"/>
      <c r="RN158" s="442"/>
      <c r="RO158" s="442"/>
      <c r="RP158" s="442"/>
      <c r="RQ158" s="442"/>
      <c r="RR158" s="442"/>
      <c r="RS158" s="442"/>
      <c r="RT158" s="442"/>
      <c r="RU158" s="442"/>
      <c r="RV158" s="442"/>
      <c r="RW158" s="442"/>
      <c r="RX158" s="442"/>
      <c r="RY158" s="442"/>
      <c r="RZ158" s="442"/>
      <c r="SA158" s="442"/>
      <c r="SB158" s="442"/>
      <c r="SC158" s="442"/>
      <c r="SD158" s="442"/>
      <c r="SE158" s="442"/>
      <c r="SF158" s="442"/>
      <c r="SG158" s="442"/>
      <c r="SH158" s="442"/>
      <c r="SI158" s="442"/>
      <c r="SJ158" s="442"/>
      <c r="SK158" s="442"/>
      <c r="SL158" s="442"/>
      <c r="SM158" s="442"/>
      <c r="SN158" s="442"/>
      <c r="SO158" s="442"/>
      <c r="SP158" s="442"/>
      <c r="SQ158" s="442"/>
      <c r="SR158" s="442"/>
      <c r="SS158" s="442"/>
      <c r="ST158" s="442"/>
      <c r="SU158" s="442"/>
      <c r="SV158" s="442"/>
      <c r="SW158" s="442"/>
      <c r="SX158" s="442"/>
      <c r="SY158" s="442"/>
      <c r="SZ158" s="442"/>
      <c r="TA158" s="442"/>
      <c r="TB158" s="442"/>
      <c r="TC158" s="442"/>
      <c r="TD158" s="442"/>
      <c r="TE158" s="442"/>
      <c r="TF158" s="442"/>
      <c r="TG158" s="442"/>
      <c r="TH158" s="442"/>
      <c r="TI158" s="442"/>
      <c r="TJ158" s="442"/>
      <c r="TK158" s="442"/>
      <c r="TL158" s="442"/>
      <c r="TM158" s="442"/>
      <c r="TN158" s="442"/>
      <c r="TO158" s="442"/>
      <c r="TP158" s="442"/>
      <c r="TQ158" s="442"/>
      <c r="TR158" s="442"/>
      <c r="TS158" s="442"/>
      <c r="TT158" s="442"/>
      <c r="TU158" s="442"/>
      <c r="TV158" s="442"/>
      <c r="TW158" s="442"/>
      <c r="TX158" s="442"/>
      <c r="TY158" s="442"/>
      <c r="TZ158" s="442"/>
      <c r="UA158" s="442"/>
      <c r="UB158" s="442"/>
      <c r="UC158" s="442"/>
      <c r="UD158" s="442"/>
      <c r="UE158" s="442"/>
      <c r="UF158" s="442"/>
      <c r="UG158" s="442"/>
      <c r="UH158" s="442"/>
      <c r="UI158" s="442"/>
      <c r="UJ158" s="442"/>
      <c r="UK158" s="442"/>
      <c r="UL158" s="442"/>
      <c r="UM158" s="442"/>
      <c r="UN158" s="442"/>
      <c r="UO158" s="442"/>
      <c r="UP158" s="442"/>
      <c r="UQ158" s="442"/>
      <c r="UR158" s="442"/>
      <c r="US158" s="442"/>
      <c r="UT158" s="442"/>
      <c r="UU158" s="442"/>
      <c r="UV158" s="442"/>
      <c r="UW158" s="442"/>
      <c r="UX158" s="442"/>
      <c r="UY158" s="442"/>
      <c r="UZ158" s="442"/>
      <c r="VA158" s="442"/>
      <c r="VB158" s="442"/>
      <c r="VC158" s="442"/>
      <c r="VD158" s="442"/>
      <c r="VE158" s="442"/>
      <c r="VF158" s="442"/>
      <c r="VG158" s="442"/>
      <c r="VH158" s="442"/>
      <c r="VI158" s="442"/>
      <c r="VJ158" s="442"/>
      <c r="VK158" s="442"/>
      <c r="VL158" s="442"/>
      <c r="VM158" s="442"/>
      <c r="VN158" s="442"/>
      <c r="VO158" s="442"/>
      <c r="VP158" s="442"/>
      <c r="VQ158" s="442"/>
      <c r="VR158" s="442"/>
      <c r="VS158" s="442"/>
      <c r="VT158" s="442"/>
      <c r="VU158" s="442"/>
      <c r="VV158" s="442"/>
      <c r="VW158" s="442"/>
      <c r="VX158" s="442"/>
      <c r="VY158" s="442"/>
      <c r="VZ158" s="442"/>
      <c r="WA158" s="442"/>
      <c r="WB158" s="442"/>
      <c r="WC158" s="442"/>
      <c r="WD158" s="442"/>
      <c r="WE158" s="442"/>
      <c r="WF158" s="442"/>
      <c r="WG158" s="442"/>
      <c r="WH158" s="442"/>
      <c r="WI158" s="442"/>
      <c r="WJ158" s="442"/>
      <c r="WK158" s="442"/>
      <c r="WL158" s="442"/>
      <c r="WM158" s="442"/>
      <c r="WN158" s="442"/>
      <c r="WO158" s="442"/>
      <c r="WP158" s="442"/>
      <c r="WQ158" s="442"/>
      <c r="WR158" s="442"/>
      <c r="WS158" s="442"/>
      <c r="WT158" s="442"/>
      <c r="WU158" s="442"/>
      <c r="WV158" s="442"/>
      <c r="WW158" s="442"/>
      <c r="WX158" s="442"/>
      <c r="WY158" s="442"/>
      <c r="WZ158" s="442"/>
      <c r="XA158" s="442"/>
      <c r="XB158" s="442"/>
      <c r="XC158" s="442"/>
      <c r="XD158" s="442"/>
      <c r="XE158" s="442"/>
      <c r="XF158" s="442"/>
      <c r="XG158" s="442"/>
      <c r="XH158" s="442"/>
      <c r="XI158" s="442"/>
      <c r="XJ158" s="442"/>
      <c r="XK158" s="442"/>
      <c r="XL158" s="442"/>
      <c r="XM158" s="442"/>
      <c r="XN158" s="442"/>
      <c r="XO158" s="442"/>
      <c r="XP158" s="442"/>
      <c r="XQ158" s="442"/>
      <c r="XR158" s="442"/>
      <c r="XS158" s="442"/>
      <c r="XT158" s="442"/>
      <c r="XU158" s="442"/>
      <c r="XV158" s="442"/>
      <c r="XW158" s="442"/>
      <c r="XX158" s="442"/>
      <c r="XY158" s="442"/>
      <c r="XZ158" s="442"/>
      <c r="YA158" s="442"/>
      <c r="YB158" s="442"/>
      <c r="YC158" s="442"/>
      <c r="YD158" s="442"/>
      <c r="YE158" s="442"/>
      <c r="YF158" s="442"/>
      <c r="YG158" s="442"/>
      <c r="YH158" s="442"/>
      <c r="YI158" s="442"/>
      <c r="YJ158" s="442"/>
      <c r="YK158" s="442"/>
      <c r="YL158" s="442"/>
      <c r="YM158" s="442"/>
      <c r="YN158" s="442"/>
      <c r="YO158" s="442"/>
      <c r="YP158" s="442"/>
      <c r="YQ158" s="442"/>
      <c r="YR158" s="442"/>
      <c r="YS158" s="442"/>
      <c r="YT158" s="442"/>
      <c r="YU158" s="442"/>
      <c r="YV158" s="442"/>
      <c r="YW158" s="442"/>
      <c r="YX158" s="442"/>
      <c r="YY158" s="442"/>
      <c r="YZ158" s="442"/>
      <c r="ZA158" s="442"/>
      <c r="ZB158" s="442"/>
      <c r="ZC158" s="442"/>
      <c r="ZD158" s="442"/>
      <c r="ZE158" s="442"/>
      <c r="ZF158" s="442"/>
      <c r="ZG158" s="442"/>
      <c r="ZH158" s="442"/>
      <c r="ZI158" s="442"/>
      <c r="ZJ158" s="442"/>
      <c r="ZK158" s="442"/>
      <c r="ZL158" s="442"/>
      <c r="ZM158" s="442"/>
      <c r="ZN158" s="442"/>
      <c r="ZO158" s="442"/>
      <c r="ZP158" s="442"/>
      <c r="ZQ158" s="442"/>
      <c r="ZR158" s="442"/>
      <c r="ZS158" s="442"/>
      <c r="ZT158" s="442"/>
      <c r="ZU158" s="442"/>
      <c r="ZV158" s="442"/>
      <c r="ZW158" s="442"/>
      <c r="ZX158" s="442"/>
      <c r="ZY158" s="442"/>
      <c r="ZZ158" s="442"/>
      <c r="AAA158" s="442"/>
      <c r="AAB158" s="442"/>
      <c r="AAC158" s="442"/>
      <c r="AAD158" s="442"/>
      <c r="AAE158" s="442"/>
      <c r="AAF158" s="442"/>
      <c r="AAG158" s="442"/>
      <c r="AAH158" s="442"/>
      <c r="AAI158" s="442"/>
      <c r="AAJ158" s="442"/>
      <c r="AAK158" s="442"/>
      <c r="AAL158" s="442"/>
      <c r="AAM158" s="442"/>
      <c r="AAN158" s="442"/>
      <c r="AAO158" s="442"/>
      <c r="AAP158" s="442"/>
      <c r="AAQ158" s="442"/>
      <c r="AAR158" s="442"/>
      <c r="AAS158" s="442"/>
      <c r="AAT158" s="442"/>
      <c r="AAU158" s="442"/>
      <c r="AAV158" s="442"/>
      <c r="AAW158" s="442"/>
      <c r="AAX158" s="442"/>
      <c r="AAY158" s="442"/>
      <c r="AAZ158" s="442"/>
      <c r="ABA158" s="442"/>
      <c r="ABB158" s="442"/>
      <c r="ABC158" s="442"/>
      <c r="ABD158" s="442"/>
      <c r="ABE158" s="442"/>
      <c r="ABF158" s="442"/>
      <c r="ABG158" s="442"/>
      <c r="ABH158" s="442"/>
      <c r="ABI158" s="442"/>
      <c r="ABJ158" s="442"/>
      <c r="ABK158" s="442"/>
      <c r="ABL158" s="442"/>
      <c r="ABM158" s="442"/>
      <c r="ABN158" s="442"/>
      <c r="ABO158" s="442"/>
      <c r="ABP158" s="442"/>
      <c r="ABQ158" s="442"/>
      <c r="ABR158" s="442"/>
      <c r="ABS158" s="442"/>
      <c r="ABT158" s="442"/>
      <c r="ABU158" s="442"/>
      <c r="ABV158" s="442"/>
      <c r="ABW158" s="442"/>
      <c r="ABX158" s="442"/>
      <c r="ABY158" s="442"/>
      <c r="ABZ158" s="442"/>
      <c r="ACA158" s="442"/>
      <c r="ACB158" s="442"/>
      <c r="ACC158" s="442"/>
      <c r="ACD158" s="442"/>
      <c r="ACE158" s="442"/>
      <c r="ACF158" s="442"/>
      <c r="ACG158" s="442"/>
      <c r="ACH158" s="442"/>
      <c r="ACI158" s="442"/>
      <c r="ACJ158" s="442"/>
      <c r="ACK158" s="442"/>
      <c r="ACL158" s="442"/>
      <c r="ACM158" s="442"/>
      <c r="ACN158" s="442"/>
      <c r="ACO158" s="442"/>
      <c r="ACP158" s="442"/>
      <c r="ACQ158" s="442"/>
      <c r="ACR158" s="442"/>
      <c r="ACS158" s="442"/>
      <c r="ACT158" s="442"/>
      <c r="ACU158" s="442"/>
      <c r="ACV158" s="442"/>
      <c r="ACW158" s="442"/>
      <c r="ACX158" s="442"/>
      <c r="ACY158" s="442"/>
      <c r="ACZ158" s="442"/>
      <c r="ADA158" s="442"/>
      <c r="ADB158" s="442"/>
      <c r="ADC158" s="442"/>
      <c r="ADD158" s="442"/>
      <c r="ADE158" s="442"/>
      <c r="ADF158" s="442"/>
      <c r="ADG158" s="442"/>
      <c r="ADH158" s="442"/>
      <c r="ADI158" s="442"/>
      <c r="ADJ158" s="442"/>
      <c r="ADK158" s="442"/>
      <c r="ADL158" s="442"/>
      <c r="ADM158" s="442"/>
      <c r="ADN158" s="442"/>
      <c r="ADO158" s="442"/>
      <c r="ADP158" s="442"/>
      <c r="ADQ158" s="442"/>
      <c r="ADR158" s="442"/>
      <c r="ADS158" s="442"/>
      <c r="ADT158" s="442"/>
      <c r="ADU158" s="442"/>
      <c r="ADV158" s="442"/>
      <c r="ADW158" s="442"/>
      <c r="ADX158" s="442"/>
      <c r="ADY158" s="442"/>
      <c r="ADZ158" s="442"/>
      <c r="AEA158" s="442"/>
      <c r="AEB158" s="442"/>
      <c r="AEC158" s="442"/>
      <c r="AED158" s="442"/>
      <c r="AEE158" s="442"/>
      <c r="AEF158" s="442"/>
      <c r="AEG158" s="442"/>
      <c r="AEH158" s="442"/>
      <c r="AEI158" s="442"/>
      <c r="AEJ158" s="442"/>
      <c r="AEK158" s="442"/>
      <c r="AEL158" s="442"/>
      <c r="AEM158" s="442"/>
      <c r="AEN158" s="442"/>
      <c r="AEO158" s="442"/>
      <c r="AEP158" s="442"/>
      <c r="AEQ158" s="442"/>
      <c r="AER158" s="442"/>
      <c r="AES158" s="442"/>
      <c r="AET158" s="442"/>
      <c r="AEU158" s="442"/>
      <c r="AEV158" s="442"/>
      <c r="AEW158" s="442"/>
      <c r="AEX158" s="442"/>
      <c r="AEY158" s="442"/>
      <c r="AEZ158" s="442"/>
      <c r="AFA158" s="442"/>
      <c r="AFB158" s="442"/>
      <c r="AFC158" s="442"/>
      <c r="AFD158" s="442"/>
      <c r="AFE158" s="442"/>
      <c r="AFF158" s="442"/>
      <c r="AFG158" s="442"/>
      <c r="AFH158" s="442"/>
      <c r="AFI158" s="442"/>
      <c r="AFJ158" s="442"/>
      <c r="AFK158" s="442"/>
      <c r="AFL158" s="442"/>
      <c r="AFM158" s="442"/>
      <c r="AFN158" s="442"/>
      <c r="AFO158" s="442"/>
      <c r="AFP158" s="442"/>
      <c r="AFQ158" s="442"/>
      <c r="AFR158" s="442"/>
      <c r="AFS158" s="442"/>
      <c r="AFT158" s="442"/>
      <c r="AFU158" s="442"/>
      <c r="AFV158" s="442"/>
      <c r="AFW158" s="442"/>
      <c r="AFX158" s="442"/>
      <c r="AFY158" s="442"/>
      <c r="AFZ158" s="442"/>
      <c r="AGA158" s="442"/>
      <c r="AGB158" s="442"/>
      <c r="AGC158" s="442"/>
      <c r="AGD158" s="442"/>
      <c r="AGE158" s="442"/>
      <c r="AGF158" s="442"/>
      <c r="AGG158" s="442"/>
      <c r="AGH158" s="442"/>
      <c r="AGI158" s="442"/>
      <c r="AGJ158" s="442"/>
      <c r="AGK158" s="442"/>
      <c r="AGL158" s="442"/>
      <c r="AGM158" s="442"/>
      <c r="AGN158" s="442"/>
      <c r="AGO158" s="442"/>
      <c r="AGP158" s="442"/>
      <c r="AGQ158" s="442"/>
      <c r="AGR158" s="442"/>
      <c r="AGS158" s="442"/>
      <c r="AGT158" s="442"/>
      <c r="AGU158" s="442"/>
      <c r="AGV158" s="442"/>
      <c r="AGW158" s="442"/>
      <c r="AGX158" s="442"/>
      <c r="AGY158" s="442"/>
      <c r="AGZ158" s="442"/>
      <c r="AHA158" s="442"/>
      <c r="AHB158" s="442"/>
      <c r="AHC158" s="442"/>
      <c r="AHD158" s="442"/>
      <c r="AHE158" s="442"/>
      <c r="AHF158" s="442"/>
      <c r="AHG158" s="442"/>
      <c r="AHH158" s="442"/>
    </row>
    <row r="159" spans="2:892" s="593" customFormat="1">
      <c r="B159" s="597"/>
      <c r="C159" s="595"/>
      <c r="D159" s="78"/>
      <c r="E159" s="78"/>
      <c r="F159" s="78"/>
      <c r="G159" s="78"/>
      <c r="H159" s="78"/>
      <c r="I159" s="78"/>
      <c r="J159" s="78"/>
      <c r="K159" s="78"/>
      <c r="L159" s="78"/>
      <c r="M159" s="78"/>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s="66"/>
      <c r="CT159" s="66"/>
      <c r="CU159" s="66"/>
      <c r="CV159" s="66"/>
      <c r="CW159" s="66"/>
      <c r="CX159" s="66"/>
      <c r="CY159" s="66"/>
      <c r="CZ159" s="66"/>
      <c r="DA159" s="66"/>
      <c r="DB159" s="66"/>
      <c r="DC159" s="66"/>
      <c r="DD159" s="66"/>
      <c r="DE159" s="66"/>
      <c r="DF159" s="66"/>
      <c r="DG159" s="66"/>
      <c r="DH159" s="66"/>
      <c r="DI159" s="66"/>
      <c r="DJ159" s="66"/>
      <c r="DK159" s="66"/>
      <c r="DL159" s="66"/>
      <c r="DM159" s="66"/>
      <c r="DN159" s="66"/>
      <c r="DO159" s="66"/>
      <c r="DP159" s="66"/>
      <c r="DQ159" s="66"/>
      <c r="DR159" s="66"/>
      <c r="DS159" s="66"/>
      <c r="DT159" s="66"/>
      <c r="DU159" s="66"/>
      <c r="DV159" s="66"/>
      <c r="DW159" s="66"/>
      <c r="DX159" s="66"/>
      <c r="DY159" s="66"/>
      <c r="DZ159" s="66"/>
      <c r="EA159" s="66"/>
      <c r="EB159" s="66"/>
      <c r="EC159" s="66"/>
      <c r="ED159" s="66"/>
      <c r="EE159" s="66"/>
      <c r="EF159" s="66"/>
      <c r="EG159" s="66"/>
      <c r="EH159" s="66"/>
      <c r="EI159" s="66"/>
      <c r="EJ159" s="66"/>
      <c r="EK159" s="66"/>
      <c r="EL159" s="66"/>
      <c r="EM159" s="66"/>
      <c r="EN159" s="66"/>
      <c r="EO159" s="66"/>
      <c r="EP159" s="66"/>
      <c r="EQ159" s="66"/>
      <c r="ER159" s="66"/>
      <c r="ES159" s="66"/>
      <c r="ET159" s="66"/>
      <c r="EU159" s="66"/>
      <c r="EV159" s="66"/>
      <c r="EW159" s="66"/>
      <c r="EX159" s="66"/>
      <c r="EY159" s="66"/>
      <c r="EZ159" s="66"/>
      <c r="FA159" s="66"/>
      <c r="FB159" s="66"/>
      <c r="FC159" s="66"/>
      <c r="FD159" s="66"/>
      <c r="FE159" s="66"/>
      <c r="FF159" s="66"/>
      <c r="FG159" s="66"/>
      <c r="FH159" s="66"/>
      <c r="FI159" s="66"/>
      <c r="FJ159" s="66"/>
      <c r="FK159" s="66"/>
      <c r="FL159" s="66"/>
      <c r="FM159" s="66"/>
      <c r="FN159" s="66"/>
      <c r="FO159" s="66"/>
      <c r="FP159" s="66"/>
      <c r="FQ159" s="66"/>
      <c r="FR159" s="66"/>
      <c r="FS159" s="66"/>
      <c r="FT159" s="66"/>
      <c r="FU159" s="66"/>
      <c r="FV159" s="66"/>
      <c r="FW159" s="66"/>
      <c r="FX159" s="66"/>
      <c r="FY159" s="66"/>
      <c r="FZ159" s="66"/>
      <c r="GA159" s="66"/>
      <c r="GB159" s="66"/>
      <c r="GC159" s="66"/>
      <c r="GD159" s="66"/>
      <c r="GE159" s="66"/>
      <c r="GF159" s="66"/>
      <c r="GG159" s="66"/>
      <c r="GH159" s="66"/>
      <c r="GI159" s="66"/>
      <c r="GJ159" s="66"/>
      <c r="GK159" s="66"/>
      <c r="GL159" s="66"/>
      <c r="GM159" s="66"/>
      <c r="GN159" s="66"/>
      <c r="GO159" s="66"/>
      <c r="GP159" s="66"/>
      <c r="GQ159" s="66"/>
      <c r="GR159" s="66"/>
      <c r="GS159" s="66"/>
      <c r="GT159" s="66"/>
      <c r="GU159" s="66"/>
      <c r="GV159" s="66"/>
      <c r="GW159" s="66"/>
      <c r="GX159" s="66"/>
      <c r="GY159" s="66"/>
      <c r="GZ159" s="66"/>
      <c r="HA159" s="66"/>
      <c r="HB159" s="66"/>
      <c r="HC159" s="66"/>
      <c r="HD159" s="66"/>
      <c r="HE159" s="66"/>
      <c r="HF159" s="66"/>
      <c r="HG159" s="66"/>
      <c r="HH159" s="66"/>
      <c r="HI159" s="66"/>
      <c r="HJ159" s="66"/>
      <c r="HK159" s="66"/>
      <c r="HL159" s="66"/>
      <c r="HM159" s="66"/>
      <c r="HN159" s="66"/>
      <c r="HO159" s="66"/>
      <c r="HP159" s="66"/>
      <c r="HQ159" s="66"/>
      <c r="HR159" s="66"/>
      <c r="HS159" s="66"/>
      <c r="HT159" s="66"/>
      <c r="HU159" s="66"/>
      <c r="HV159" s="66"/>
      <c r="HW159" s="66"/>
      <c r="HX159" s="66"/>
      <c r="HY159" s="66"/>
      <c r="HZ159" s="66"/>
      <c r="IA159" s="66"/>
      <c r="IB159" s="66"/>
      <c r="IC159" s="66"/>
      <c r="ID159" s="66"/>
      <c r="IE159" s="66"/>
      <c r="IF159" s="66"/>
      <c r="IG159" s="66"/>
      <c r="IH159" s="66"/>
      <c r="II159" s="66"/>
      <c r="IJ159" s="66"/>
      <c r="IK159" s="66"/>
      <c r="IL159" s="66"/>
      <c r="IM159" s="66"/>
      <c r="IN159" s="66"/>
      <c r="IO159" s="66"/>
      <c r="IP159" s="66"/>
      <c r="IQ159" s="66"/>
      <c r="IR159" s="66"/>
      <c r="IS159" s="66"/>
      <c r="IT159" s="66"/>
      <c r="IU159" s="66"/>
      <c r="IV159" s="66"/>
      <c r="IW159" s="66"/>
      <c r="IX159" s="442"/>
      <c r="IY159" s="442"/>
      <c r="IZ159" s="442"/>
      <c r="JA159" s="442"/>
      <c r="JB159" s="442"/>
      <c r="JC159" s="442"/>
      <c r="JD159" s="442"/>
      <c r="JE159" s="442"/>
      <c r="JF159" s="442"/>
      <c r="JG159" s="442"/>
      <c r="JH159" s="442"/>
      <c r="JI159" s="442"/>
      <c r="JJ159" s="442"/>
      <c r="JK159" s="442"/>
      <c r="JL159" s="442"/>
      <c r="JM159" s="442"/>
      <c r="JN159" s="442"/>
      <c r="JO159" s="442"/>
      <c r="JP159" s="442"/>
      <c r="JQ159" s="442"/>
      <c r="JR159" s="442"/>
      <c r="JS159" s="442"/>
      <c r="JT159" s="442"/>
      <c r="JU159" s="442"/>
      <c r="JV159" s="442"/>
      <c r="JW159" s="442"/>
      <c r="JX159" s="442"/>
      <c r="JY159" s="442"/>
      <c r="JZ159" s="442"/>
      <c r="KA159" s="442"/>
      <c r="KB159" s="442"/>
      <c r="KC159" s="442"/>
      <c r="KD159" s="442"/>
      <c r="KE159" s="442"/>
      <c r="KF159" s="442"/>
      <c r="KG159" s="442"/>
      <c r="KH159" s="442"/>
      <c r="KI159" s="442"/>
      <c r="KJ159" s="442"/>
      <c r="KK159" s="442"/>
      <c r="KL159" s="442"/>
      <c r="KM159" s="442"/>
      <c r="KN159" s="442"/>
      <c r="KO159" s="442"/>
      <c r="KP159" s="442"/>
      <c r="KQ159" s="442"/>
      <c r="KR159" s="442"/>
      <c r="KS159" s="442"/>
      <c r="KT159" s="442"/>
      <c r="KU159" s="442"/>
      <c r="KV159" s="442"/>
      <c r="KW159" s="442"/>
      <c r="KX159" s="442"/>
      <c r="KY159" s="442"/>
      <c r="KZ159" s="442"/>
      <c r="LA159" s="442"/>
      <c r="LB159" s="442"/>
      <c r="LC159" s="442"/>
      <c r="LD159" s="442"/>
      <c r="LE159" s="442"/>
      <c r="LF159" s="442"/>
      <c r="LG159" s="442"/>
      <c r="LH159" s="442"/>
      <c r="LI159" s="442"/>
      <c r="LJ159" s="442"/>
      <c r="LK159" s="442"/>
      <c r="LL159" s="442"/>
      <c r="LM159" s="442"/>
      <c r="LN159" s="442"/>
      <c r="LO159" s="442"/>
      <c r="LP159" s="442"/>
      <c r="LQ159" s="442"/>
      <c r="LR159" s="442"/>
      <c r="LS159" s="442"/>
      <c r="LT159" s="442"/>
      <c r="LU159" s="442"/>
      <c r="LV159" s="442"/>
      <c r="LW159" s="442"/>
      <c r="LX159" s="442"/>
      <c r="LY159" s="442"/>
      <c r="LZ159" s="442"/>
      <c r="MA159" s="442"/>
      <c r="MB159" s="442"/>
      <c r="MC159" s="442"/>
      <c r="MD159" s="442"/>
      <c r="ME159" s="442"/>
      <c r="MF159" s="442"/>
      <c r="MG159" s="442"/>
      <c r="MH159" s="442"/>
      <c r="MI159" s="442"/>
      <c r="MJ159" s="442"/>
      <c r="MK159" s="442"/>
      <c r="ML159" s="442"/>
      <c r="MM159" s="442"/>
      <c r="MN159" s="442"/>
      <c r="MO159" s="442"/>
      <c r="MP159" s="442"/>
      <c r="MQ159" s="442"/>
      <c r="MR159" s="442"/>
      <c r="MS159" s="442"/>
      <c r="MT159" s="442"/>
      <c r="MU159" s="442"/>
      <c r="MV159" s="442"/>
      <c r="MW159" s="442"/>
      <c r="MX159" s="442"/>
      <c r="MY159" s="442"/>
      <c r="MZ159" s="442"/>
      <c r="NA159" s="442"/>
      <c r="NB159" s="442"/>
      <c r="NC159" s="442"/>
      <c r="ND159" s="442"/>
      <c r="NE159" s="442"/>
      <c r="NF159" s="442"/>
      <c r="NG159" s="442"/>
      <c r="NH159" s="442"/>
      <c r="NI159" s="442"/>
      <c r="NJ159" s="442"/>
      <c r="NK159" s="442"/>
      <c r="NL159" s="442"/>
      <c r="NM159" s="442"/>
      <c r="NN159" s="442"/>
      <c r="NO159" s="442"/>
      <c r="NP159" s="442"/>
      <c r="NQ159" s="442"/>
      <c r="NR159" s="442"/>
      <c r="NS159" s="442"/>
      <c r="NT159" s="442"/>
      <c r="NU159" s="442"/>
      <c r="NV159" s="442"/>
      <c r="NW159" s="442"/>
      <c r="NX159" s="442"/>
      <c r="NY159" s="442"/>
      <c r="NZ159" s="442"/>
      <c r="OA159" s="442"/>
      <c r="OB159" s="442"/>
      <c r="OC159" s="442"/>
      <c r="OD159" s="442"/>
      <c r="OE159" s="442"/>
      <c r="OF159" s="442"/>
      <c r="OG159" s="442"/>
      <c r="OH159" s="442"/>
      <c r="OI159" s="442"/>
      <c r="OJ159" s="442"/>
      <c r="OK159" s="442"/>
      <c r="OL159" s="442"/>
      <c r="OM159" s="442"/>
      <c r="ON159" s="442"/>
      <c r="OO159" s="442"/>
      <c r="OP159" s="442"/>
      <c r="OQ159" s="442"/>
      <c r="OR159" s="442"/>
      <c r="OS159" s="442"/>
      <c r="OT159" s="442"/>
      <c r="OU159" s="442"/>
      <c r="OV159" s="442"/>
      <c r="OW159" s="442"/>
      <c r="OX159" s="442"/>
      <c r="OY159" s="442"/>
      <c r="OZ159" s="442"/>
      <c r="PA159" s="442"/>
      <c r="PB159" s="442"/>
      <c r="PC159" s="442"/>
      <c r="PD159" s="442"/>
      <c r="PE159" s="442"/>
      <c r="PF159" s="442"/>
      <c r="PG159" s="442"/>
      <c r="PH159" s="442"/>
      <c r="PI159" s="442"/>
      <c r="PJ159" s="442"/>
      <c r="PK159" s="442"/>
      <c r="PL159" s="442"/>
      <c r="PM159" s="442"/>
      <c r="PN159" s="442"/>
      <c r="PO159" s="442"/>
      <c r="PP159" s="442"/>
      <c r="PQ159" s="442"/>
      <c r="PR159" s="442"/>
      <c r="PS159" s="442"/>
      <c r="PT159" s="442"/>
      <c r="PU159" s="442"/>
      <c r="PV159" s="442"/>
      <c r="PW159" s="442"/>
      <c r="PX159" s="442"/>
      <c r="PY159" s="442"/>
      <c r="PZ159" s="442"/>
      <c r="QA159" s="442"/>
      <c r="QB159" s="442"/>
      <c r="QC159" s="442"/>
      <c r="QD159" s="442"/>
      <c r="QE159" s="442"/>
      <c r="QF159" s="442"/>
      <c r="QG159" s="442"/>
      <c r="QH159" s="442"/>
      <c r="QI159" s="442"/>
      <c r="QJ159" s="442"/>
      <c r="QK159" s="442"/>
      <c r="QL159" s="442"/>
      <c r="QM159" s="442"/>
      <c r="QN159" s="442"/>
      <c r="QO159" s="442"/>
      <c r="QP159" s="442"/>
      <c r="QQ159" s="442"/>
      <c r="QR159" s="442"/>
      <c r="QS159" s="442"/>
      <c r="QT159" s="442"/>
      <c r="QU159" s="442"/>
      <c r="QV159" s="442"/>
      <c r="QW159" s="442"/>
      <c r="QX159" s="442"/>
      <c r="QY159" s="442"/>
      <c r="QZ159" s="442"/>
      <c r="RA159" s="442"/>
      <c r="RB159" s="442"/>
      <c r="RC159" s="442"/>
      <c r="RD159" s="442"/>
      <c r="RE159" s="442"/>
      <c r="RF159" s="442"/>
      <c r="RG159" s="442"/>
      <c r="RH159" s="442"/>
      <c r="RI159" s="442"/>
      <c r="RJ159" s="442"/>
      <c r="RK159" s="442"/>
      <c r="RL159" s="442"/>
      <c r="RM159" s="442"/>
      <c r="RN159" s="442"/>
      <c r="RO159" s="442"/>
      <c r="RP159" s="442"/>
      <c r="RQ159" s="442"/>
      <c r="RR159" s="442"/>
      <c r="RS159" s="442"/>
      <c r="RT159" s="442"/>
      <c r="RU159" s="442"/>
      <c r="RV159" s="442"/>
      <c r="RW159" s="442"/>
      <c r="RX159" s="442"/>
      <c r="RY159" s="442"/>
      <c r="RZ159" s="442"/>
      <c r="SA159" s="442"/>
      <c r="SB159" s="442"/>
      <c r="SC159" s="442"/>
      <c r="SD159" s="442"/>
      <c r="SE159" s="442"/>
      <c r="SF159" s="442"/>
      <c r="SG159" s="442"/>
      <c r="SH159" s="442"/>
      <c r="SI159" s="442"/>
      <c r="SJ159" s="442"/>
      <c r="SK159" s="442"/>
      <c r="SL159" s="442"/>
      <c r="SM159" s="442"/>
      <c r="SN159" s="442"/>
      <c r="SO159" s="442"/>
      <c r="SP159" s="442"/>
      <c r="SQ159" s="442"/>
      <c r="SR159" s="442"/>
      <c r="SS159" s="442"/>
      <c r="ST159" s="442"/>
      <c r="SU159" s="442"/>
      <c r="SV159" s="442"/>
      <c r="SW159" s="442"/>
      <c r="SX159" s="442"/>
      <c r="SY159" s="442"/>
      <c r="SZ159" s="442"/>
      <c r="TA159" s="442"/>
      <c r="TB159" s="442"/>
      <c r="TC159" s="442"/>
      <c r="TD159" s="442"/>
      <c r="TE159" s="442"/>
      <c r="TF159" s="442"/>
      <c r="TG159" s="442"/>
      <c r="TH159" s="442"/>
      <c r="TI159" s="442"/>
      <c r="TJ159" s="442"/>
      <c r="TK159" s="442"/>
      <c r="TL159" s="442"/>
      <c r="TM159" s="442"/>
      <c r="TN159" s="442"/>
      <c r="TO159" s="442"/>
      <c r="TP159" s="442"/>
      <c r="TQ159" s="442"/>
      <c r="TR159" s="442"/>
      <c r="TS159" s="442"/>
      <c r="TT159" s="442"/>
      <c r="TU159" s="442"/>
      <c r="TV159" s="442"/>
      <c r="TW159" s="442"/>
      <c r="TX159" s="442"/>
      <c r="TY159" s="442"/>
      <c r="TZ159" s="442"/>
      <c r="UA159" s="442"/>
      <c r="UB159" s="442"/>
      <c r="UC159" s="442"/>
      <c r="UD159" s="442"/>
      <c r="UE159" s="442"/>
      <c r="UF159" s="442"/>
      <c r="UG159" s="442"/>
      <c r="UH159" s="442"/>
      <c r="UI159" s="442"/>
      <c r="UJ159" s="442"/>
      <c r="UK159" s="442"/>
      <c r="UL159" s="442"/>
      <c r="UM159" s="442"/>
      <c r="UN159" s="442"/>
      <c r="UO159" s="442"/>
      <c r="UP159" s="442"/>
      <c r="UQ159" s="442"/>
      <c r="UR159" s="442"/>
      <c r="US159" s="442"/>
      <c r="UT159" s="442"/>
      <c r="UU159" s="442"/>
      <c r="UV159" s="442"/>
      <c r="UW159" s="442"/>
      <c r="UX159" s="442"/>
      <c r="UY159" s="442"/>
      <c r="UZ159" s="442"/>
      <c r="VA159" s="442"/>
      <c r="VB159" s="442"/>
      <c r="VC159" s="442"/>
      <c r="VD159" s="442"/>
      <c r="VE159" s="442"/>
      <c r="VF159" s="442"/>
      <c r="VG159" s="442"/>
      <c r="VH159" s="442"/>
      <c r="VI159" s="442"/>
      <c r="VJ159" s="442"/>
      <c r="VK159" s="442"/>
      <c r="VL159" s="442"/>
      <c r="VM159" s="442"/>
      <c r="VN159" s="442"/>
      <c r="VO159" s="442"/>
      <c r="VP159" s="442"/>
      <c r="VQ159" s="442"/>
      <c r="VR159" s="442"/>
      <c r="VS159" s="442"/>
      <c r="VT159" s="442"/>
      <c r="VU159" s="442"/>
      <c r="VV159" s="442"/>
      <c r="VW159" s="442"/>
      <c r="VX159" s="442"/>
      <c r="VY159" s="442"/>
      <c r="VZ159" s="442"/>
      <c r="WA159" s="442"/>
      <c r="WB159" s="442"/>
      <c r="WC159" s="442"/>
      <c r="WD159" s="442"/>
      <c r="WE159" s="442"/>
      <c r="WF159" s="442"/>
      <c r="WG159" s="442"/>
      <c r="WH159" s="442"/>
      <c r="WI159" s="442"/>
      <c r="WJ159" s="442"/>
      <c r="WK159" s="442"/>
      <c r="WL159" s="442"/>
      <c r="WM159" s="442"/>
      <c r="WN159" s="442"/>
      <c r="WO159" s="442"/>
      <c r="WP159" s="442"/>
      <c r="WQ159" s="442"/>
      <c r="WR159" s="442"/>
      <c r="WS159" s="442"/>
      <c r="WT159" s="442"/>
      <c r="WU159" s="442"/>
      <c r="WV159" s="442"/>
      <c r="WW159" s="442"/>
      <c r="WX159" s="442"/>
      <c r="WY159" s="442"/>
      <c r="WZ159" s="442"/>
      <c r="XA159" s="442"/>
      <c r="XB159" s="442"/>
      <c r="XC159" s="442"/>
      <c r="XD159" s="442"/>
      <c r="XE159" s="442"/>
      <c r="XF159" s="442"/>
      <c r="XG159" s="442"/>
      <c r="XH159" s="442"/>
      <c r="XI159" s="442"/>
      <c r="XJ159" s="442"/>
      <c r="XK159" s="442"/>
      <c r="XL159" s="442"/>
      <c r="XM159" s="442"/>
      <c r="XN159" s="442"/>
      <c r="XO159" s="442"/>
      <c r="XP159" s="442"/>
      <c r="XQ159" s="442"/>
      <c r="XR159" s="442"/>
      <c r="XS159" s="442"/>
      <c r="XT159" s="442"/>
      <c r="XU159" s="442"/>
      <c r="XV159" s="442"/>
      <c r="XW159" s="442"/>
      <c r="XX159" s="442"/>
      <c r="XY159" s="442"/>
      <c r="XZ159" s="442"/>
      <c r="YA159" s="442"/>
      <c r="YB159" s="442"/>
      <c r="YC159" s="442"/>
      <c r="YD159" s="442"/>
      <c r="YE159" s="442"/>
      <c r="YF159" s="442"/>
      <c r="YG159" s="442"/>
      <c r="YH159" s="442"/>
      <c r="YI159" s="442"/>
      <c r="YJ159" s="442"/>
      <c r="YK159" s="442"/>
      <c r="YL159" s="442"/>
      <c r="YM159" s="442"/>
      <c r="YN159" s="442"/>
      <c r="YO159" s="442"/>
      <c r="YP159" s="442"/>
      <c r="YQ159" s="442"/>
      <c r="YR159" s="442"/>
      <c r="YS159" s="442"/>
      <c r="YT159" s="442"/>
      <c r="YU159" s="442"/>
      <c r="YV159" s="442"/>
      <c r="YW159" s="442"/>
      <c r="YX159" s="442"/>
      <c r="YY159" s="442"/>
      <c r="YZ159" s="442"/>
      <c r="ZA159" s="442"/>
      <c r="ZB159" s="442"/>
      <c r="ZC159" s="442"/>
      <c r="ZD159" s="442"/>
      <c r="ZE159" s="442"/>
      <c r="ZF159" s="442"/>
      <c r="ZG159" s="442"/>
      <c r="ZH159" s="442"/>
      <c r="ZI159" s="442"/>
      <c r="ZJ159" s="442"/>
      <c r="ZK159" s="442"/>
      <c r="ZL159" s="442"/>
      <c r="ZM159" s="442"/>
      <c r="ZN159" s="442"/>
      <c r="ZO159" s="442"/>
      <c r="ZP159" s="442"/>
      <c r="ZQ159" s="442"/>
      <c r="ZR159" s="442"/>
      <c r="ZS159" s="442"/>
      <c r="ZT159" s="442"/>
      <c r="ZU159" s="442"/>
      <c r="ZV159" s="442"/>
      <c r="ZW159" s="442"/>
      <c r="ZX159" s="442"/>
      <c r="ZY159" s="442"/>
      <c r="ZZ159" s="442"/>
      <c r="AAA159" s="442"/>
      <c r="AAB159" s="442"/>
      <c r="AAC159" s="442"/>
      <c r="AAD159" s="442"/>
      <c r="AAE159" s="442"/>
      <c r="AAF159" s="442"/>
      <c r="AAG159" s="442"/>
      <c r="AAH159" s="442"/>
      <c r="AAI159" s="442"/>
      <c r="AAJ159" s="442"/>
      <c r="AAK159" s="442"/>
      <c r="AAL159" s="442"/>
      <c r="AAM159" s="442"/>
      <c r="AAN159" s="442"/>
      <c r="AAO159" s="442"/>
      <c r="AAP159" s="442"/>
      <c r="AAQ159" s="442"/>
      <c r="AAR159" s="442"/>
      <c r="AAS159" s="442"/>
      <c r="AAT159" s="442"/>
      <c r="AAU159" s="442"/>
      <c r="AAV159" s="442"/>
      <c r="AAW159" s="442"/>
      <c r="AAX159" s="442"/>
      <c r="AAY159" s="442"/>
      <c r="AAZ159" s="442"/>
      <c r="ABA159" s="442"/>
      <c r="ABB159" s="442"/>
      <c r="ABC159" s="442"/>
      <c r="ABD159" s="442"/>
      <c r="ABE159" s="442"/>
      <c r="ABF159" s="442"/>
      <c r="ABG159" s="442"/>
      <c r="ABH159" s="442"/>
      <c r="ABI159" s="442"/>
      <c r="ABJ159" s="442"/>
      <c r="ABK159" s="442"/>
      <c r="ABL159" s="442"/>
      <c r="ABM159" s="442"/>
      <c r="ABN159" s="442"/>
      <c r="ABO159" s="442"/>
      <c r="ABP159" s="442"/>
      <c r="ABQ159" s="442"/>
      <c r="ABR159" s="442"/>
      <c r="ABS159" s="442"/>
      <c r="ABT159" s="442"/>
      <c r="ABU159" s="442"/>
      <c r="ABV159" s="442"/>
      <c r="ABW159" s="442"/>
      <c r="ABX159" s="442"/>
      <c r="ABY159" s="442"/>
      <c r="ABZ159" s="442"/>
      <c r="ACA159" s="442"/>
      <c r="ACB159" s="442"/>
      <c r="ACC159" s="442"/>
      <c r="ACD159" s="442"/>
      <c r="ACE159" s="442"/>
      <c r="ACF159" s="442"/>
      <c r="ACG159" s="442"/>
      <c r="ACH159" s="442"/>
      <c r="ACI159" s="442"/>
      <c r="ACJ159" s="442"/>
      <c r="ACK159" s="442"/>
      <c r="ACL159" s="442"/>
      <c r="ACM159" s="442"/>
      <c r="ACN159" s="442"/>
      <c r="ACO159" s="442"/>
      <c r="ACP159" s="442"/>
      <c r="ACQ159" s="442"/>
      <c r="ACR159" s="442"/>
      <c r="ACS159" s="442"/>
      <c r="ACT159" s="442"/>
      <c r="ACU159" s="442"/>
      <c r="ACV159" s="442"/>
      <c r="ACW159" s="442"/>
      <c r="ACX159" s="442"/>
      <c r="ACY159" s="442"/>
      <c r="ACZ159" s="442"/>
      <c r="ADA159" s="442"/>
      <c r="ADB159" s="442"/>
      <c r="ADC159" s="442"/>
      <c r="ADD159" s="442"/>
      <c r="ADE159" s="442"/>
      <c r="ADF159" s="442"/>
      <c r="ADG159" s="442"/>
      <c r="ADH159" s="442"/>
      <c r="ADI159" s="442"/>
      <c r="ADJ159" s="442"/>
      <c r="ADK159" s="442"/>
      <c r="ADL159" s="442"/>
      <c r="ADM159" s="442"/>
      <c r="ADN159" s="442"/>
      <c r="ADO159" s="442"/>
      <c r="ADP159" s="442"/>
      <c r="ADQ159" s="442"/>
      <c r="ADR159" s="442"/>
      <c r="ADS159" s="442"/>
      <c r="ADT159" s="442"/>
      <c r="ADU159" s="442"/>
      <c r="ADV159" s="442"/>
      <c r="ADW159" s="442"/>
      <c r="ADX159" s="442"/>
      <c r="ADY159" s="442"/>
      <c r="ADZ159" s="442"/>
      <c r="AEA159" s="442"/>
      <c r="AEB159" s="442"/>
      <c r="AEC159" s="442"/>
      <c r="AED159" s="442"/>
      <c r="AEE159" s="442"/>
      <c r="AEF159" s="442"/>
      <c r="AEG159" s="442"/>
      <c r="AEH159" s="442"/>
      <c r="AEI159" s="442"/>
      <c r="AEJ159" s="442"/>
      <c r="AEK159" s="442"/>
      <c r="AEL159" s="442"/>
      <c r="AEM159" s="442"/>
      <c r="AEN159" s="442"/>
      <c r="AEO159" s="442"/>
      <c r="AEP159" s="442"/>
      <c r="AEQ159" s="442"/>
      <c r="AER159" s="442"/>
      <c r="AES159" s="442"/>
      <c r="AET159" s="442"/>
      <c r="AEU159" s="442"/>
      <c r="AEV159" s="442"/>
      <c r="AEW159" s="442"/>
      <c r="AEX159" s="442"/>
      <c r="AEY159" s="442"/>
      <c r="AEZ159" s="442"/>
      <c r="AFA159" s="442"/>
      <c r="AFB159" s="442"/>
      <c r="AFC159" s="442"/>
      <c r="AFD159" s="442"/>
      <c r="AFE159" s="442"/>
      <c r="AFF159" s="442"/>
      <c r="AFG159" s="442"/>
      <c r="AFH159" s="442"/>
      <c r="AFI159" s="442"/>
      <c r="AFJ159" s="442"/>
      <c r="AFK159" s="442"/>
      <c r="AFL159" s="442"/>
      <c r="AFM159" s="442"/>
      <c r="AFN159" s="442"/>
      <c r="AFO159" s="442"/>
      <c r="AFP159" s="442"/>
      <c r="AFQ159" s="442"/>
      <c r="AFR159" s="442"/>
      <c r="AFS159" s="442"/>
      <c r="AFT159" s="442"/>
      <c r="AFU159" s="442"/>
      <c r="AFV159" s="442"/>
      <c r="AFW159" s="442"/>
      <c r="AFX159" s="442"/>
      <c r="AFY159" s="442"/>
      <c r="AFZ159" s="442"/>
      <c r="AGA159" s="442"/>
      <c r="AGB159" s="442"/>
      <c r="AGC159" s="442"/>
      <c r="AGD159" s="442"/>
      <c r="AGE159" s="442"/>
      <c r="AGF159" s="442"/>
      <c r="AGG159" s="442"/>
      <c r="AGH159" s="442"/>
      <c r="AGI159" s="442"/>
      <c r="AGJ159" s="442"/>
      <c r="AGK159" s="442"/>
      <c r="AGL159" s="442"/>
      <c r="AGM159" s="442"/>
      <c r="AGN159" s="442"/>
      <c r="AGO159" s="442"/>
      <c r="AGP159" s="442"/>
      <c r="AGQ159" s="442"/>
      <c r="AGR159" s="442"/>
      <c r="AGS159" s="442"/>
      <c r="AGT159" s="442"/>
      <c r="AGU159" s="442"/>
      <c r="AGV159" s="442"/>
      <c r="AGW159" s="442"/>
      <c r="AGX159" s="442"/>
      <c r="AGY159" s="442"/>
      <c r="AGZ159" s="442"/>
      <c r="AHA159" s="442"/>
      <c r="AHB159" s="442"/>
      <c r="AHC159" s="442"/>
      <c r="AHD159" s="442"/>
      <c r="AHE159" s="442"/>
      <c r="AHF159" s="442"/>
      <c r="AHG159" s="442"/>
      <c r="AHH159" s="442"/>
    </row>
    <row r="160" spans="2:892" s="593" customFormat="1">
      <c r="B160" s="597"/>
      <c r="C160" s="595"/>
      <c r="D160" s="78"/>
      <c r="E160" s="78"/>
      <c r="F160" s="78"/>
      <c r="G160" s="78"/>
      <c r="H160" s="78"/>
      <c r="I160" s="78"/>
      <c r="J160" s="78"/>
      <c r="K160" s="78"/>
      <c r="L160" s="78"/>
      <c r="M160" s="78"/>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s="66"/>
      <c r="CT160" s="66"/>
      <c r="CU160" s="66"/>
      <c r="CV160" s="66"/>
      <c r="CW160" s="66"/>
      <c r="CX160" s="66"/>
      <c r="CY160" s="66"/>
      <c r="CZ160" s="66"/>
      <c r="DA160" s="66"/>
      <c r="DB160" s="66"/>
      <c r="DC160" s="66"/>
      <c r="DD160" s="66"/>
      <c r="DE160" s="66"/>
      <c r="DF160" s="66"/>
      <c r="DG160" s="66"/>
      <c r="DH160" s="66"/>
      <c r="DI160" s="66"/>
      <c r="DJ160" s="66"/>
      <c r="DK160" s="66"/>
      <c r="DL160" s="66"/>
      <c r="DM160" s="66"/>
      <c r="DN160" s="66"/>
      <c r="DO160" s="66"/>
      <c r="DP160" s="66"/>
      <c r="DQ160" s="66"/>
      <c r="DR160" s="66"/>
      <c r="DS160" s="66"/>
      <c r="DT160" s="66"/>
      <c r="DU160" s="66"/>
      <c r="DV160" s="66"/>
      <c r="DW160" s="66"/>
      <c r="DX160" s="66"/>
      <c r="DY160" s="66"/>
      <c r="DZ160" s="66"/>
      <c r="EA160" s="66"/>
      <c r="EB160" s="66"/>
      <c r="EC160" s="66"/>
      <c r="ED160" s="66"/>
      <c r="EE160" s="66"/>
      <c r="EF160" s="66"/>
      <c r="EG160" s="66"/>
      <c r="EH160" s="66"/>
      <c r="EI160" s="66"/>
      <c r="EJ160" s="66"/>
      <c r="EK160" s="66"/>
      <c r="EL160" s="66"/>
      <c r="EM160" s="66"/>
      <c r="EN160" s="66"/>
      <c r="EO160" s="66"/>
      <c r="EP160" s="66"/>
      <c r="EQ160" s="66"/>
      <c r="ER160" s="66"/>
      <c r="ES160" s="66"/>
      <c r="ET160" s="66"/>
      <c r="EU160" s="66"/>
      <c r="EV160" s="66"/>
      <c r="EW160" s="66"/>
      <c r="EX160" s="66"/>
      <c r="EY160" s="66"/>
      <c r="EZ160" s="66"/>
      <c r="FA160" s="66"/>
      <c r="FB160" s="66"/>
      <c r="FC160" s="66"/>
      <c r="FD160" s="66"/>
      <c r="FE160" s="66"/>
      <c r="FF160" s="66"/>
      <c r="FG160" s="66"/>
      <c r="FH160" s="66"/>
      <c r="FI160" s="66"/>
      <c r="FJ160" s="66"/>
      <c r="FK160" s="66"/>
      <c r="FL160" s="66"/>
      <c r="FM160" s="66"/>
      <c r="FN160" s="66"/>
      <c r="FO160" s="66"/>
      <c r="FP160" s="66"/>
      <c r="FQ160" s="66"/>
      <c r="FR160" s="66"/>
      <c r="FS160" s="66"/>
      <c r="FT160" s="66"/>
      <c r="FU160" s="66"/>
      <c r="FV160" s="66"/>
      <c r="FW160" s="66"/>
      <c r="FX160" s="66"/>
      <c r="FY160" s="66"/>
      <c r="FZ160" s="66"/>
      <c r="GA160" s="66"/>
      <c r="GB160" s="66"/>
      <c r="GC160" s="66"/>
      <c r="GD160" s="66"/>
      <c r="GE160" s="66"/>
      <c r="GF160" s="66"/>
      <c r="GG160" s="66"/>
      <c r="GH160" s="66"/>
      <c r="GI160" s="66"/>
      <c r="GJ160" s="66"/>
      <c r="GK160" s="66"/>
      <c r="GL160" s="66"/>
      <c r="GM160" s="66"/>
      <c r="GN160" s="66"/>
      <c r="GO160" s="66"/>
      <c r="GP160" s="66"/>
      <c r="GQ160" s="66"/>
      <c r="GR160" s="66"/>
      <c r="GS160" s="66"/>
      <c r="GT160" s="66"/>
      <c r="GU160" s="66"/>
      <c r="GV160" s="66"/>
      <c r="GW160" s="66"/>
      <c r="GX160" s="66"/>
      <c r="GY160" s="66"/>
      <c r="GZ160" s="66"/>
      <c r="HA160" s="66"/>
      <c r="HB160" s="66"/>
      <c r="HC160" s="66"/>
      <c r="HD160" s="66"/>
      <c r="HE160" s="66"/>
      <c r="HF160" s="66"/>
      <c r="HG160" s="66"/>
      <c r="HH160" s="66"/>
      <c r="HI160" s="66"/>
      <c r="HJ160" s="66"/>
      <c r="HK160" s="66"/>
      <c r="HL160" s="66"/>
      <c r="HM160" s="66"/>
      <c r="HN160" s="66"/>
      <c r="HO160" s="66"/>
      <c r="HP160" s="66"/>
      <c r="HQ160" s="66"/>
      <c r="HR160" s="66"/>
      <c r="HS160" s="66"/>
      <c r="HT160" s="66"/>
      <c r="HU160" s="66"/>
      <c r="HV160" s="66"/>
      <c r="HW160" s="66"/>
      <c r="HX160" s="66"/>
      <c r="HY160" s="66"/>
      <c r="HZ160" s="66"/>
      <c r="IA160" s="66"/>
      <c r="IB160" s="66"/>
      <c r="IC160" s="66"/>
      <c r="ID160" s="66"/>
      <c r="IE160" s="66"/>
      <c r="IF160" s="66"/>
      <c r="IG160" s="66"/>
      <c r="IH160" s="66"/>
      <c r="II160" s="66"/>
      <c r="IJ160" s="66"/>
      <c r="IK160" s="66"/>
      <c r="IL160" s="66"/>
      <c r="IM160" s="66"/>
      <c r="IN160" s="66"/>
      <c r="IO160" s="66"/>
      <c r="IP160" s="66"/>
      <c r="IQ160" s="66"/>
      <c r="IR160" s="66"/>
      <c r="IS160" s="66"/>
      <c r="IT160" s="66"/>
      <c r="IU160" s="66"/>
      <c r="IV160" s="66"/>
      <c r="IW160" s="66"/>
      <c r="IX160" s="442"/>
      <c r="IY160" s="442"/>
      <c r="IZ160" s="442"/>
      <c r="JA160" s="442"/>
      <c r="JB160" s="442"/>
      <c r="JC160" s="442"/>
      <c r="JD160" s="442"/>
      <c r="JE160" s="442"/>
      <c r="JF160" s="442"/>
      <c r="JG160" s="442"/>
      <c r="JH160" s="442"/>
      <c r="JI160" s="442"/>
      <c r="JJ160" s="442"/>
      <c r="JK160" s="442"/>
      <c r="JL160" s="442"/>
      <c r="JM160" s="442"/>
      <c r="JN160" s="442"/>
      <c r="JO160" s="442"/>
      <c r="JP160" s="442"/>
      <c r="JQ160" s="442"/>
      <c r="JR160" s="442"/>
      <c r="JS160" s="442"/>
      <c r="JT160" s="442"/>
      <c r="JU160" s="442"/>
      <c r="JV160" s="442"/>
      <c r="JW160" s="442"/>
      <c r="JX160" s="442"/>
      <c r="JY160" s="442"/>
      <c r="JZ160" s="442"/>
      <c r="KA160" s="442"/>
      <c r="KB160" s="442"/>
      <c r="KC160" s="442"/>
      <c r="KD160" s="442"/>
      <c r="KE160" s="442"/>
      <c r="KF160" s="442"/>
      <c r="KG160" s="442"/>
      <c r="KH160" s="442"/>
      <c r="KI160" s="442"/>
      <c r="KJ160" s="442"/>
      <c r="KK160" s="442"/>
      <c r="KL160" s="442"/>
      <c r="KM160" s="442"/>
      <c r="KN160" s="442"/>
      <c r="KO160" s="442"/>
      <c r="KP160" s="442"/>
      <c r="KQ160" s="442"/>
      <c r="KR160" s="442"/>
      <c r="KS160" s="442"/>
      <c r="KT160" s="442"/>
      <c r="KU160" s="442"/>
      <c r="KV160" s="442"/>
      <c r="KW160" s="442"/>
      <c r="KX160" s="442"/>
      <c r="KY160" s="442"/>
      <c r="KZ160" s="442"/>
      <c r="LA160" s="442"/>
      <c r="LB160" s="442"/>
      <c r="LC160" s="442"/>
      <c r="LD160" s="442"/>
      <c r="LE160" s="442"/>
      <c r="LF160" s="442"/>
      <c r="LG160" s="442"/>
      <c r="LH160" s="442"/>
      <c r="LI160" s="442"/>
      <c r="LJ160" s="442"/>
      <c r="LK160" s="442"/>
      <c r="LL160" s="442"/>
      <c r="LM160" s="442"/>
      <c r="LN160" s="442"/>
      <c r="LO160" s="442"/>
      <c r="LP160" s="442"/>
      <c r="LQ160" s="442"/>
      <c r="LR160" s="442"/>
      <c r="LS160" s="442"/>
      <c r="LT160" s="442"/>
      <c r="LU160" s="442"/>
      <c r="LV160" s="442"/>
      <c r="LW160" s="442"/>
      <c r="LX160" s="442"/>
      <c r="LY160" s="442"/>
      <c r="LZ160" s="442"/>
      <c r="MA160" s="442"/>
      <c r="MB160" s="442"/>
      <c r="MC160" s="442"/>
      <c r="MD160" s="442"/>
      <c r="ME160" s="442"/>
      <c r="MF160" s="442"/>
      <c r="MG160" s="442"/>
      <c r="MH160" s="442"/>
      <c r="MI160" s="442"/>
      <c r="MJ160" s="442"/>
      <c r="MK160" s="442"/>
      <c r="ML160" s="442"/>
      <c r="MM160" s="442"/>
      <c r="MN160" s="442"/>
      <c r="MO160" s="442"/>
      <c r="MP160" s="442"/>
      <c r="MQ160" s="442"/>
      <c r="MR160" s="442"/>
      <c r="MS160" s="442"/>
      <c r="MT160" s="442"/>
      <c r="MU160" s="442"/>
      <c r="MV160" s="442"/>
      <c r="MW160" s="442"/>
      <c r="MX160" s="442"/>
      <c r="MY160" s="442"/>
      <c r="MZ160" s="442"/>
      <c r="NA160" s="442"/>
      <c r="NB160" s="442"/>
      <c r="NC160" s="442"/>
      <c r="ND160" s="442"/>
      <c r="NE160" s="442"/>
      <c r="NF160" s="442"/>
      <c r="NG160" s="442"/>
      <c r="NH160" s="442"/>
      <c r="NI160" s="442"/>
      <c r="NJ160" s="442"/>
      <c r="NK160" s="442"/>
      <c r="NL160" s="442"/>
      <c r="NM160" s="442"/>
      <c r="NN160" s="442"/>
      <c r="NO160" s="442"/>
      <c r="NP160" s="442"/>
      <c r="NQ160" s="442"/>
      <c r="NR160" s="442"/>
      <c r="NS160" s="442"/>
      <c r="NT160" s="442"/>
      <c r="NU160" s="442"/>
      <c r="NV160" s="442"/>
      <c r="NW160" s="442"/>
      <c r="NX160" s="442"/>
      <c r="NY160" s="442"/>
      <c r="NZ160" s="442"/>
      <c r="OA160" s="442"/>
      <c r="OB160" s="442"/>
      <c r="OC160" s="442"/>
      <c r="OD160" s="442"/>
      <c r="OE160" s="442"/>
      <c r="OF160" s="442"/>
      <c r="OG160" s="442"/>
      <c r="OH160" s="442"/>
      <c r="OI160" s="442"/>
      <c r="OJ160" s="442"/>
      <c r="OK160" s="442"/>
      <c r="OL160" s="442"/>
      <c r="OM160" s="442"/>
      <c r="ON160" s="442"/>
      <c r="OO160" s="442"/>
      <c r="OP160" s="442"/>
      <c r="OQ160" s="442"/>
      <c r="OR160" s="442"/>
      <c r="OS160" s="442"/>
      <c r="OT160" s="442"/>
      <c r="OU160" s="442"/>
      <c r="OV160" s="442"/>
      <c r="OW160" s="442"/>
      <c r="OX160" s="442"/>
      <c r="OY160" s="442"/>
      <c r="OZ160" s="442"/>
      <c r="PA160" s="442"/>
      <c r="PB160" s="442"/>
      <c r="PC160" s="442"/>
      <c r="PD160" s="442"/>
      <c r="PE160" s="442"/>
      <c r="PF160" s="442"/>
      <c r="PG160" s="442"/>
      <c r="PH160" s="442"/>
      <c r="PI160" s="442"/>
      <c r="PJ160" s="442"/>
      <c r="PK160" s="442"/>
      <c r="PL160" s="442"/>
      <c r="PM160" s="442"/>
      <c r="PN160" s="442"/>
      <c r="PO160" s="442"/>
      <c r="PP160" s="442"/>
      <c r="PQ160" s="442"/>
      <c r="PR160" s="442"/>
      <c r="PS160" s="442"/>
      <c r="PT160" s="442"/>
      <c r="PU160" s="442"/>
      <c r="PV160" s="442"/>
      <c r="PW160" s="442"/>
      <c r="PX160" s="442"/>
      <c r="PY160" s="442"/>
      <c r="PZ160" s="442"/>
      <c r="QA160" s="442"/>
      <c r="QB160" s="442"/>
      <c r="QC160" s="442"/>
      <c r="QD160" s="442"/>
      <c r="QE160" s="442"/>
      <c r="QF160" s="442"/>
      <c r="QG160" s="442"/>
      <c r="QH160" s="442"/>
      <c r="QI160" s="442"/>
      <c r="QJ160" s="442"/>
      <c r="QK160" s="442"/>
      <c r="QL160" s="442"/>
      <c r="QM160" s="442"/>
      <c r="QN160" s="442"/>
      <c r="QO160" s="442"/>
      <c r="QP160" s="442"/>
      <c r="QQ160" s="442"/>
      <c r="QR160" s="442"/>
      <c r="QS160" s="442"/>
      <c r="QT160" s="442"/>
      <c r="QU160" s="442"/>
      <c r="QV160" s="442"/>
      <c r="QW160" s="442"/>
      <c r="QX160" s="442"/>
      <c r="QY160" s="442"/>
      <c r="QZ160" s="442"/>
      <c r="RA160" s="442"/>
      <c r="RB160" s="442"/>
      <c r="RC160" s="442"/>
      <c r="RD160" s="442"/>
      <c r="RE160" s="442"/>
      <c r="RF160" s="442"/>
      <c r="RG160" s="442"/>
      <c r="RH160" s="442"/>
      <c r="RI160" s="442"/>
      <c r="RJ160" s="442"/>
      <c r="RK160" s="442"/>
      <c r="RL160" s="442"/>
      <c r="RM160" s="442"/>
      <c r="RN160" s="442"/>
      <c r="RO160" s="442"/>
      <c r="RP160" s="442"/>
      <c r="RQ160" s="442"/>
      <c r="RR160" s="442"/>
      <c r="RS160" s="442"/>
      <c r="RT160" s="442"/>
      <c r="RU160" s="442"/>
      <c r="RV160" s="442"/>
      <c r="RW160" s="442"/>
      <c r="RX160" s="442"/>
      <c r="RY160" s="442"/>
      <c r="RZ160" s="442"/>
      <c r="SA160" s="442"/>
      <c r="SB160" s="442"/>
      <c r="SC160" s="442"/>
      <c r="SD160" s="442"/>
      <c r="SE160" s="442"/>
      <c r="SF160" s="442"/>
      <c r="SG160" s="442"/>
      <c r="SH160" s="442"/>
      <c r="SI160" s="442"/>
      <c r="SJ160" s="442"/>
      <c r="SK160" s="442"/>
      <c r="SL160" s="442"/>
      <c r="SM160" s="442"/>
      <c r="SN160" s="442"/>
      <c r="SO160" s="442"/>
      <c r="SP160" s="442"/>
      <c r="SQ160" s="442"/>
      <c r="SR160" s="442"/>
      <c r="SS160" s="442"/>
      <c r="ST160" s="442"/>
      <c r="SU160" s="442"/>
      <c r="SV160" s="442"/>
      <c r="SW160" s="442"/>
      <c r="SX160" s="442"/>
      <c r="SY160" s="442"/>
      <c r="SZ160" s="442"/>
      <c r="TA160" s="442"/>
      <c r="TB160" s="442"/>
      <c r="TC160" s="442"/>
      <c r="TD160" s="442"/>
      <c r="TE160" s="442"/>
      <c r="TF160" s="442"/>
      <c r="TG160" s="442"/>
      <c r="TH160" s="442"/>
      <c r="TI160" s="442"/>
      <c r="TJ160" s="442"/>
      <c r="TK160" s="442"/>
      <c r="TL160" s="442"/>
      <c r="TM160" s="442"/>
      <c r="TN160" s="442"/>
      <c r="TO160" s="442"/>
      <c r="TP160" s="442"/>
      <c r="TQ160" s="442"/>
      <c r="TR160" s="442"/>
      <c r="TS160" s="442"/>
      <c r="TT160" s="442"/>
      <c r="TU160" s="442"/>
      <c r="TV160" s="442"/>
      <c r="TW160" s="442"/>
      <c r="TX160" s="442"/>
      <c r="TY160" s="442"/>
      <c r="TZ160" s="442"/>
      <c r="UA160" s="442"/>
      <c r="UB160" s="442"/>
      <c r="UC160" s="442"/>
      <c r="UD160" s="442"/>
      <c r="UE160" s="442"/>
      <c r="UF160" s="442"/>
      <c r="UG160" s="442"/>
      <c r="UH160" s="442"/>
      <c r="UI160" s="442"/>
      <c r="UJ160" s="442"/>
      <c r="UK160" s="442"/>
      <c r="UL160" s="442"/>
      <c r="UM160" s="442"/>
      <c r="UN160" s="442"/>
      <c r="UO160" s="442"/>
      <c r="UP160" s="442"/>
      <c r="UQ160" s="442"/>
      <c r="UR160" s="442"/>
      <c r="US160" s="442"/>
      <c r="UT160" s="442"/>
      <c r="UU160" s="442"/>
      <c r="UV160" s="442"/>
      <c r="UW160" s="442"/>
      <c r="UX160" s="442"/>
      <c r="UY160" s="442"/>
      <c r="UZ160" s="442"/>
      <c r="VA160" s="442"/>
      <c r="VB160" s="442"/>
      <c r="VC160" s="442"/>
      <c r="VD160" s="442"/>
      <c r="VE160" s="442"/>
      <c r="VF160" s="442"/>
      <c r="VG160" s="442"/>
      <c r="VH160" s="442"/>
      <c r="VI160" s="442"/>
      <c r="VJ160" s="442"/>
      <c r="VK160" s="442"/>
      <c r="VL160" s="442"/>
      <c r="VM160" s="442"/>
      <c r="VN160" s="442"/>
      <c r="VO160" s="442"/>
      <c r="VP160" s="442"/>
      <c r="VQ160" s="442"/>
      <c r="VR160" s="442"/>
      <c r="VS160" s="442"/>
      <c r="VT160" s="442"/>
      <c r="VU160" s="442"/>
      <c r="VV160" s="442"/>
      <c r="VW160" s="442"/>
      <c r="VX160" s="442"/>
      <c r="VY160" s="442"/>
      <c r="VZ160" s="442"/>
      <c r="WA160" s="442"/>
      <c r="WB160" s="442"/>
      <c r="WC160" s="442"/>
      <c r="WD160" s="442"/>
      <c r="WE160" s="442"/>
      <c r="WF160" s="442"/>
      <c r="WG160" s="442"/>
      <c r="WH160" s="442"/>
      <c r="WI160" s="442"/>
      <c r="WJ160" s="442"/>
      <c r="WK160" s="442"/>
      <c r="WL160" s="442"/>
      <c r="WM160" s="442"/>
      <c r="WN160" s="442"/>
      <c r="WO160" s="442"/>
      <c r="WP160" s="442"/>
      <c r="WQ160" s="442"/>
      <c r="WR160" s="442"/>
      <c r="WS160" s="442"/>
      <c r="WT160" s="442"/>
      <c r="WU160" s="442"/>
      <c r="WV160" s="442"/>
      <c r="WW160" s="442"/>
      <c r="WX160" s="442"/>
      <c r="WY160" s="442"/>
      <c r="WZ160" s="442"/>
      <c r="XA160" s="442"/>
      <c r="XB160" s="442"/>
      <c r="XC160" s="442"/>
      <c r="XD160" s="442"/>
      <c r="XE160" s="442"/>
      <c r="XF160" s="442"/>
      <c r="XG160" s="442"/>
      <c r="XH160" s="442"/>
      <c r="XI160" s="442"/>
      <c r="XJ160" s="442"/>
      <c r="XK160" s="442"/>
      <c r="XL160" s="442"/>
      <c r="XM160" s="442"/>
      <c r="XN160" s="442"/>
      <c r="XO160" s="442"/>
      <c r="XP160" s="442"/>
      <c r="XQ160" s="442"/>
      <c r="XR160" s="442"/>
      <c r="XS160" s="442"/>
      <c r="XT160" s="442"/>
      <c r="XU160" s="442"/>
      <c r="XV160" s="442"/>
      <c r="XW160" s="442"/>
      <c r="XX160" s="442"/>
      <c r="XY160" s="442"/>
      <c r="XZ160" s="442"/>
      <c r="YA160" s="442"/>
      <c r="YB160" s="442"/>
      <c r="YC160" s="442"/>
      <c r="YD160" s="442"/>
      <c r="YE160" s="442"/>
      <c r="YF160" s="442"/>
      <c r="YG160" s="442"/>
      <c r="YH160" s="442"/>
      <c r="YI160" s="442"/>
      <c r="YJ160" s="442"/>
      <c r="YK160" s="442"/>
      <c r="YL160" s="442"/>
      <c r="YM160" s="442"/>
      <c r="YN160" s="442"/>
      <c r="YO160" s="442"/>
      <c r="YP160" s="442"/>
      <c r="YQ160" s="442"/>
      <c r="YR160" s="442"/>
      <c r="YS160" s="442"/>
      <c r="YT160" s="442"/>
      <c r="YU160" s="442"/>
      <c r="YV160" s="442"/>
      <c r="YW160" s="442"/>
      <c r="YX160" s="442"/>
      <c r="YY160" s="442"/>
      <c r="YZ160" s="442"/>
      <c r="ZA160" s="442"/>
      <c r="ZB160" s="442"/>
      <c r="ZC160" s="442"/>
      <c r="ZD160" s="442"/>
      <c r="ZE160" s="442"/>
      <c r="ZF160" s="442"/>
      <c r="ZG160" s="442"/>
      <c r="ZH160" s="442"/>
      <c r="ZI160" s="442"/>
      <c r="ZJ160" s="442"/>
      <c r="ZK160" s="442"/>
      <c r="ZL160" s="442"/>
      <c r="ZM160" s="442"/>
      <c r="ZN160" s="442"/>
      <c r="ZO160" s="442"/>
      <c r="ZP160" s="442"/>
      <c r="ZQ160" s="442"/>
      <c r="ZR160" s="442"/>
      <c r="ZS160" s="442"/>
      <c r="ZT160" s="442"/>
      <c r="ZU160" s="442"/>
      <c r="ZV160" s="442"/>
      <c r="ZW160" s="442"/>
      <c r="ZX160" s="442"/>
      <c r="ZY160" s="442"/>
      <c r="ZZ160" s="442"/>
      <c r="AAA160" s="442"/>
      <c r="AAB160" s="442"/>
      <c r="AAC160" s="442"/>
      <c r="AAD160" s="442"/>
      <c r="AAE160" s="442"/>
      <c r="AAF160" s="442"/>
      <c r="AAG160" s="442"/>
      <c r="AAH160" s="442"/>
      <c r="AAI160" s="442"/>
      <c r="AAJ160" s="442"/>
      <c r="AAK160" s="442"/>
      <c r="AAL160" s="442"/>
      <c r="AAM160" s="442"/>
      <c r="AAN160" s="442"/>
      <c r="AAO160" s="442"/>
      <c r="AAP160" s="442"/>
      <c r="AAQ160" s="442"/>
      <c r="AAR160" s="442"/>
      <c r="AAS160" s="442"/>
      <c r="AAT160" s="442"/>
      <c r="AAU160" s="442"/>
      <c r="AAV160" s="442"/>
      <c r="AAW160" s="442"/>
      <c r="AAX160" s="442"/>
      <c r="AAY160" s="442"/>
      <c r="AAZ160" s="442"/>
      <c r="ABA160" s="442"/>
      <c r="ABB160" s="442"/>
      <c r="ABC160" s="442"/>
      <c r="ABD160" s="442"/>
      <c r="ABE160" s="442"/>
      <c r="ABF160" s="442"/>
      <c r="ABG160" s="442"/>
      <c r="ABH160" s="442"/>
      <c r="ABI160" s="442"/>
      <c r="ABJ160" s="442"/>
      <c r="ABK160" s="442"/>
      <c r="ABL160" s="442"/>
      <c r="ABM160" s="442"/>
      <c r="ABN160" s="442"/>
      <c r="ABO160" s="442"/>
      <c r="ABP160" s="442"/>
      <c r="ABQ160" s="442"/>
      <c r="ABR160" s="442"/>
      <c r="ABS160" s="442"/>
      <c r="ABT160" s="442"/>
      <c r="ABU160" s="442"/>
      <c r="ABV160" s="442"/>
      <c r="ABW160" s="442"/>
      <c r="ABX160" s="442"/>
      <c r="ABY160" s="442"/>
      <c r="ABZ160" s="442"/>
      <c r="ACA160" s="442"/>
      <c r="ACB160" s="442"/>
      <c r="ACC160" s="442"/>
      <c r="ACD160" s="442"/>
      <c r="ACE160" s="442"/>
      <c r="ACF160" s="442"/>
      <c r="ACG160" s="442"/>
      <c r="ACH160" s="442"/>
      <c r="ACI160" s="442"/>
      <c r="ACJ160" s="442"/>
      <c r="ACK160" s="442"/>
      <c r="ACL160" s="442"/>
      <c r="ACM160" s="442"/>
      <c r="ACN160" s="442"/>
      <c r="ACO160" s="442"/>
      <c r="ACP160" s="442"/>
      <c r="ACQ160" s="442"/>
      <c r="ACR160" s="442"/>
      <c r="ACS160" s="442"/>
      <c r="ACT160" s="442"/>
      <c r="ACU160" s="442"/>
      <c r="ACV160" s="442"/>
      <c r="ACW160" s="442"/>
      <c r="ACX160" s="442"/>
      <c r="ACY160" s="442"/>
      <c r="ACZ160" s="442"/>
      <c r="ADA160" s="442"/>
      <c r="ADB160" s="442"/>
      <c r="ADC160" s="442"/>
      <c r="ADD160" s="442"/>
      <c r="ADE160" s="442"/>
      <c r="ADF160" s="442"/>
      <c r="ADG160" s="442"/>
      <c r="ADH160" s="442"/>
      <c r="ADI160" s="442"/>
      <c r="ADJ160" s="442"/>
      <c r="ADK160" s="442"/>
      <c r="ADL160" s="442"/>
      <c r="ADM160" s="442"/>
      <c r="ADN160" s="442"/>
      <c r="ADO160" s="442"/>
      <c r="ADP160" s="442"/>
      <c r="ADQ160" s="442"/>
      <c r="ADR160" s="442"/>
      <c r="ADS160" s="442"/>
      <c r="ADT160" s="442"/>
      <c r="ADU160" s="442"/>
      <c r="ADV160" s="442"/>
      <c r="ADW160" s="442"/>
      <c r="ADX160" s="442"/>
      <c r="ADY160" s="442"/>
      <c r="ADZ160" s="442"/>
      <c r="AEA160" s="442"/>
      <c r="AEB160" s="442"/>
      <c r="AEC160" s="442"/>
      <c r="AED160" s="442"/>
      <c r="AEE160" s="442"/>
      <c r="AEF160" s="442"/>
      <c r="AEG160" s="442"/>
      <c r="AEH160" s="442"/>
      <c r="AEI160" s="442"/>
      <c r="AEJ160" s="442"/>
      <c r="AEK160" s="442"/>
      <c r="AEL160" s="442"/>
      <c r="AEM160" s="442"/>
      <c r="AEN160" s="442"/>
      <c r="AEO160" s="442"/>
      <c r="AEP160" s="442"/>
      <c r="AEQ160" s="442"/>
      <c r="AER160" s="442"/>
      <c r="AES160" s="442"/>
      <c r="AET160" s="442"/>
      <c r="AEU160" s="442"/>
      <c r="AEV160" s="442"/>
      <c r="AEW160" s="442"/>
      <c r="AEX160" s="442"/>
      <c r="AEY160" s="442"/>
      <c r="AEZ160" s="442"/>
      <c r="AFA160" s="442"/>
      <c r="AFB160" s="442"/>
      <c r="AFC160" s="442"/>
      <c r="AFD160" s="442"/>
      <c r="AFE160" s="442"/>
      <c r="AFF160" s="442"/>
      <c r="AFG160" s="442"/>
      <c r="AFH160" s="442"/>
      <c r="AFI160" s="442"/>
      <c r="AFJ160" s="442"/>
      <c r="AFK160" s="442"/>
      <c r="AFL160" s="442"/>
      <c r="AFM160" s="442"/>
      <c r="AFN160" s="442"/>
      <c r="AFO160" s="442"/>
      <c r="AFP160" s="442"/>
      <c r="AFQ160" s="442"/>
      <c r="AFR160" s="442"/>
      <c r="AFS160" s="442"/>
      <c r="AFT160" s="442"/>
      <c r="AFU160" s="442"/>
      <c r="AFV160" s="442"/>
      <c r="AFW160" s="442"/>
      <c r="AFX160" s="442"/>
      <c r="AFY160" s="442"/>
      <c r="AFZ160" s="442"/>
      <c r="AGA160" s="442"/>
      <c r="AGB160" s="442"/>
      <c r="AGC160" s="442"/>
      <c r="AGD160" s="442"/>
      <c r="AGE160" s="442"/>
      <c r="AGF160" s="442"/>
      <c r="AGG160" s="442"/>
      <c r="AGH160" s="442"/>
      <c r="AGI160" s="442"/>
      <c r="AGJ160" s="442"/>
      <c r="AGK160" s="442"/>
      <c r="AGL160" s="442"/>
      <c r="AGM160" s="442"/>
      <c r="AGN160" s="442"/>
      <c r="AGO160" s="442"/>
      <c r="AGP160" s="442"/>
      <c r="AGQ160" s="442"/>
      <c r="AGR160" s="442"/>
      <c r="AGS160" s="442"/>
      <c r="AGT160" s="442"/>
      <c r="AGU160" s="442"/>
      <c r="AGV160" s="442"/>
      <c r="AGW160" s="442"/>
      <c r="AGX160" s="442"/>
      <c r="AGY160" s="442"/>
      <c r="AGZ160" s="442"/>
      <c r="AHA160" s="442"/>
      <c r="AHB160" s="442"/>
      <c r="AHC160" s="442"/>
      <c r="AHD160" s="442"/>
      <c r="AHE160" s="442"/>
      <c r="AHF160" s="442"/>
      <c r="AHG160" s="442"/>
      <c r="AHH160" s="442"/>
    </row>
    <row r="161" spans="2:892" s="593" customFormat="1">
      <c r="B161" s="597"/>
      <c r="C161" s="595"/>
      <c r="D161" s="78"/>
      <c r="E161" s="78"/>
      <c r="F161" s="78"/>
      <c r="G161" s="78"/>
      <c r="H161" s="78"/>
      <c r="I161" s="78"/>
      <c r="J161" s="78"/>
      <c r="K161" s="78"/>
      <c r="L161" s="78"/>
      <c r="M161" s="78"/>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s="66"/>
      <c r="CT161" s="66"/>
      <c r="CU161" s="66"/>
      <c r="CV161" s="66"/>
      <c r="CW161" s="66"/>
      <c r="CX161" s="66"/>
      <c r="CY161" s="66"/>
      <c r="CZ161" s="66"/>
      <c r="DA161" s="66"/>
      <c r="DB161" s="66"/>
      <c r="DC161" s="66"/>
      <c r="DD161" s="66"/>
      <c r="DE161" s="66"/>
      <c r="DF161" s="66"/>
      <c r="DG161" s="66"/>
      <c r="DH161" s="66"/>
      <c r="DI161" s="66"/>
      <c r="DJ161" s="66"/>
      <c r="DK161" s="66"/>
      <c r="DL161" s="66"/>
      <c r="DM161" s="66"/>
      <c r="DN161" s="66"/>
      <c r="DO161" s="66"/>
      <c r="DP161" s="66"/>
      <c r="DQ161" s="66"/>
      <c r="DR161" s="66"/>
      <c r="DS161" s="66"/>
      <c r="DT161" s="66"/>
      <c r="DU161" s="66"/>
      <c r="DV161" s="66"/>
      <c r="DW161" s="66"/>
      <c r="DX161" s="66"/>
      <c r="DY161" s="66"/>
      <c r="DZ161" s="66"/>
      <c r="EA161" s="66"/>
      <c r="EB161" s="66"/>
      <c r="EC161" s="66"/>
      <c r="ED161" s="66"/>
      <c r="EE161" s="66"/>
      <c r="EF161" s="66"/>
      <c r="EG161" s="66"/>
      <c r="EH161" s="66"/>
      <c r="EI161" s="66"/>
      <c r="EJ161" s="66"/>
      <c r="EK161" s="66"/>
      <c r="EL161" s="66"/>
      <c r="EM161" s="66"/>
      <c r="EN161" s="66"/>
      <c r="EO161" s="66"/>
      <c r="EP161" s="66"/>
      <c r="EQ161" s="66"/>
      <c r="ER161" s="66"/>
      <c r="ES161" s="66"/>
      <c r="ET161" s="66"/>
      <c r="EU161" s="66"/>
      <c r="EV161" s="66"/>
      <c r="EW161" s="66"/>
      <c r="EX161" s="66"/>
      <c r="EY161" s="66"/>
      <c r="EZ161" s="66"/>
      <c r="FA161" s="66"/>
      <c r="FB161" s="66"/>
      <c r="FC161" s="66"/>
      <c r="FD161" s="66"/>
      <c r="FE161" s="66"/>
      <c r="FF161" s="66"/>
      <c r="FG161" s="66"/>
      <c r="FH161" s="66"/>
      <c r="FI161" s="66"/>
      <c r="FJ161" s="66"/>
      <c r="FK161" s="66"/>
      <c r="FL161" s="66"/>
      <c r="FM161" s="66"/>
      <c r="FN161" s="66"/>
      <c r="FO161" s="66"/>
      <c r="FP161" s="66"/>
      <c r="FQ161" s="66"/>
      <c r="FR161" s="66"/>
      <c r="FS161" s="66"/>
      <c r="FT161" s="66"/>
      <c r="FU161" s="66"/>
      <c r="FV161" s="66"/>
      <c r="FW161" s="66"/>
      <c r="FX161" s="66"/>
      <c r="FY161" s="66"/>
      <c r="FZ161" s="66"/>
      <c r="GA161" s="66"/>
      <c r="GB161" s="66"/>
      <c r="GC161" s="66"/>
      <c r="GD161" s="66"/>
      <c r="GE161" s="66"/>
      <c r="GF161" s="66"/>
      <c r="GG161" s="66"/>
      <c r="GH161" s="66"/>
      <c r="GI161" s="66"/>
      <c r="GJ161" s="66"/>
      <c r="GK161" s="66"/>
      <c r="GL161" s="66"/>
      <c r="GM161" s="66"/>
      <c r="GN161" s="66"/>
      <c r="GO161" s="66"/>
      <c r="GP161" s="66"/>
      <c r="GQ161" s="66"/>
      <c r="GR161" s="66"/>
      <c r="GS161" s="66"/>
      <c r="GT161" s="66"/>
      <c r="GU161" s="66"/>
      <c r="GV161" s="66"/>
      <c r="GW161" s="66"/>
      <c r="GX161" s="66"/>
      <c r="GY161" s="66"/>
      <c r="GZ161" s="66"/>
      <c r="HA161" s="66"/>
      <c r="HB161" s="66"/>
      <c r="HC161" s="66"/>
      <c r="HD161" s="66"/>
      <c r="HE161" s="66"/>
      <c r="HF161" s="66"/>
      <c r="HG161" s="66"/>
      <c r="HH161" s="66"/>
      <c r="HI161" s="66"/>
      <c r="HJ161" s="66"/>
      <c r="HK161" s="66"/>
      <c r="HL161" s="66"/>
      <c r="HM161" s="66"/>
      <c r="HN161" s="66"/>
      <c r="HO161" s="66"/>
      <c r="HP161" s="66"/>
      <c r="HQ161" s="66"/>
      <c r="HR161" s="66"/>
      <c r="HS161" s="66"/>
      <c r="HT161" s="66"/>
      <c r="HU161" s="66"/>
      <c r="HV161" s="66"/>
      <c r="HW161" s="66"/>
      <c r="HX161" s="66"/>
      <c r="HY161" s="66"/>
      <c r="HZ161" s="66"/>
      <c r="IA161" s="66"/>
      <c r="IB161" s="66"/>
      <c r="IC161" s="66"/>
      <c r="ID161" s="66"/>
      <c r="IE161" s="66"/>
      <c r="IF161" s="66"/>
      <c r="IG161" s="66"/>
      <c r="IH161" s="66"/>
      <c r="II161" s="66"/>
      <c r="IJ161" s="66"/>
      <c r="IK161" s="66"/>
      <c r="IL161" s="66"/>
      <c r="IM161" s="66"/>
      <c r="IN161" s="66"/>
      <c r="IO161" s="66"/>
      <c r="IP161" s="66"/>
      <c r="IQ161" s="66"/>
      <c r="IR161" s="66"/>
      <c r="IS161" s="66"/>
      <c r="IT161" s="66"/>
      <c r="IU161" s="66"/>
      <c r="IV161" s="66"/>
      <c r="IW161" s="66"/>
      <c r="IX161" s="442"/>
      <c r="IY161" s="442"/>
      <c r="IZ161" s="442"/>
      <c r="JA161" s="442"/>
      <c r="JB161" s="442"/>
      <c r="JC161" s="442"/>
      <c r="JD161" s="442"/>
      <c r="JE161" s="442"/>
      <c r="JF161" s="442"/>
      <c r="JG161" s="442"/>
      <c r="JH161" s="442"/>
      <c r="JI161" s="442"/>
      <c r="JJ161" s="442"/>
      <c r="JK161" s="442"/>
      <c r="JL161" s="442"/>
      <c r="JM161" s="442"/>
      <c r="JN161" s="442"/>
      <c r="JO161" s="442"/>
      <c r="JP161" s="442"/>
      <c r="JQ161" s="442"/>
      <c r="JR161" s="442"/>
      <c r="JS161" s="442"/>
      <c r="JT161" s="442"/>
      <c r="JU161" s="442"/>
      <c r="JV161" s="442"/>
      <c r="JW161" s="442"/>
      <c r="JX161" s="442"/>
      <c r="JY161" s="442"/>
      <c r="JZ161" s="442"/>
      <c r="KA161" s="442"/>
      <c r="KB161" s="442"/>
      <c r="KC161" s="442"/>
      <c r="KD161" s="442"/>
      <c r="KE161" s="442"/>
      <c r="KF161" s="442"/>
      <c r="KG161" s="442"/>
      <c r="KH161" s="442"/>
      <c r="KI161" s="442"/>
      <c r="KJ161" s="442"/>
      <c r="KK161" s="442"/>
      <c r="KL161" s="442"/>
      <c r="KM161" s="442"/>
      <c r="KN161" s="442"/>
      <c r="KO161" s="442"/>
      <c r="KP161" s="442"/>
      <c r="KQ161" s="442"/>
      <c r="KR161" s="442"/>
      <c r="KS161" s="442"/>
      <c r="KT161" s="442"/>
      <c r="KU161" s="442"/>
      <c r="KV161" s="442"/>
      <c r="KW161" s="442"/>
      <c r="KX161" s="442"/>
      <c r="KY161" s="442"/>
      <c r="KZ161" s="442"/>
      <c r="LA161" s="442"/>
      <c r="LB161" s="442"/>
      <c r="LC161" s="442"/>
      <c r="LD161" s="442"/>
      <c r="LE161" s="442"/>
      <c r="LF161" s="442"/>
      <c r="LG161" s="442"/>
      <c r="LH161" s="442"/>
      <c r="LI161" s="442"/>
      <c r="LJ161" s="442"/>
      <c r="LK161" s="442"/>
      <c r="LL161" s="442"/>
      <c r="LM161" s="442"/>
      <c r="LN161" s="442"/>
      <c r="LO161" s="442"/>
      <c r="LP161" s="442"/>
      <c r="LQ161" s="442"/>
      <c r="LR161" s="442"/>
      <c r="LS161" s="442"/>
      <c r="LT161" s="442"/>
      <c r="LU161" s="442"/>
      <c r="LV161" s="442"/>
      <c r="LW161" s="442"/>
      <c r="LX161" s="442"/>
      <c r="LY161" s="442"/>
      <c r="LZ161" s="442"/>
      <c r="MA161" s="442"/>
      <c r="MB161" s="442"/>
      <c r="MC161" s="442"/>
      <c r="MD161" s="442"/>
      <c r="ME161" s="442"/>
      <c r="MF161" s="442"/>
      <c r="MG161" s="442"/>
      <c r="MH161" s="442"/>
      <c r="MI161" s="442"/>
      <c r="MJ161" s="442"/>
      <c r="MK161" s="442"/>
      <c r="ML161" s="442"/>
      <c r="MM161" s="442"/>
      <c r="MN161" s="442"/>
      <c r="MO161" s="442"/>
      <c r="MP161" s="442"/>
      <c r="MQ161" s="442"/>
      <c r="MR161" s="442"/>
      <c r="MS161" s="442"/>
      <c r="MT161" s="442"/>
      <c r="MU161" s="442"/>
      <c r="MV161" s="442"/>
      <c r="MW161" s="442"/>
      <c r="MX161" s="442"/>
      <c r="MY161" s="442"/>
      <c r="MZ161" s="442"/>
      <c r="NA161" s="442"/>
      <c r="NB161" s="442"/>
      <c r="NC161" s="442"/>
      <c r="ND161" s="442"/>
      <c r="NE161" s="442"/>
      <c r="NF161" s="442"/>
      <c r="NG161" s="442"/>
      <c r="NH161" s="442"/>
      <c r="NI161" s="442"/>
      <c r="NJ161" s="442"/>
      <c r="NK161" s="442"/>
      <c r="NL161" s="442"/>
      <c r="NM161" s="442"/>
      <c r="NN161" s="442"/>
      <c r="NO161" s="442"/>
      <c r="NP161" s="442"/>
      <c r="NQ161" s="442"/>
      <c r="NR161" s="442"/>
      <c r="NS161" s="442"/>
      <c r="NT161" s="442"/>
      <c r="NU161" s="442"/>
      <c r="NV161" s="442"/>
      <c r="NW161" s="442"/>
      <c r="NX161" s="442"/>
      <c r="NY161" s="442"/>
      <c r="NZ161" s="442"/>
      <c r="OA161" s="442"/>
      <c r="OB161" s="442"/>
      <c r="OC161" s="442"/>
      <c r="OD161" s="442"/>
      <c r="OE161" s="442"/>
      <c r="OF161" s="442"/>
      <c r="OG161" s="442"/>
      <c r="OH161" s="442"/>
      <c r="OI161" s="442"/>
      <c r="OJ161" s="442"/>
      <c r="OK161" s="442"/>
      <c r="OL161" s="442"/>
      <c r="OM161" s="442"/>
      <c r="ON161" s="442"/>
      <c r="OO161" s="442"/>
      <c r="OP161" s="442"/>
      <c r="OQ161" s="442"/>
      <c r="OR161" s="442"/>
      <c r="OS161" s="442"/>
      <c r="OT161" s="442"/>
      <c r="OU161" s="442"/>
      <c r="OV161" s="442"/>
      <c r="OW161" s="442"/>
      <c r="OX161" s="442"/>
      <c r="OY161" s="442"/>
      <c r="OZ161" s="442"/>
      <c r="PA161" s="442"/>
      <c r="PB161" s="442"/>
      <c r="PC161" s="442"/>
      <c r="PD161" s="442"/>
      <c r="PE161" s="442"/>
      <c r="PF161" s="442"/>
      <c r="PG161" s="442"/>
      <c r="PH161" s="442"/>
      <c r="PI161" s="442"/>
      <c r="PJ161" s="442"/>
      <c r="PK161" s="442"/>
      <c r="PL161" s="442"/>
      <c r="PM161" s="442"/>
      <c r="PN161" s="442"/>
      <c r="PO161" s="442"/>
      <c r="PP161" s="442"/>
      <c r="PQ161" s="442"/>
      <c r="PR161" s="442"/>
      <c r="PS161" s="442"/>
      <c r="PT161" s="442"/>
      <c r="PU161" s="442"/>
      <c r="PV161" s="442"/>
      <c r="PW161" s="442"/>
      <c r="PX161" s="442"/>
      <c r="PY161" s="442"/>
      <c r="PZ161" s="442"/>
      <c r="QA161" s="442"/>
      <c r="QB161" s="442"/>
      <c r="QC161" s="442"/>
      <c r="QD161" s="442"/>
      <c r="QE161" s="442"/>
      <c r="QF161" s="442"/>
      <c r="QG161" s="442"/>
      <c r="QH161" s="442"/>
      <c r="QI161" s="442"/>
      <c r="QJ161" s="442"/>
      <c r="QK161" s="442"/>
      <c r="QL161" s="442"/>
      <c r="QM161" s="442"/>
      <c r="QN161" s="442"/>
      <c r="QO161" s="442"/>
      <c r="QP161" s="442"/>
      <c r="QQ161" s="442"/>
      <c r="QR161" s="442"/>
      <c r="QS161" s="442"/>
      <c r="QT161" s="442"/>
      <c r="QU161" s="442"/>
      <c r="QV161" s="442"/>
      <c r="QW161" s="442"/>
      <c r="QX161" s="442"/>
      <c r="QY161" s="442"/>
      <c r="QZ161" s="442"/>
      <c r="RA161" s="442"/>
      <c r="RB161" s="442"/>
      <c r="RC161" s="442"/>
      <c r="RD161" s="442"/>
      <c r="RE161" s="442"/>
      <c r="RF161" s="442"/>
      <c r="RG161" s="442"/>
      <c r="RH161" s="442"/>
      <c r="RI161" s="442"/>
      <c r="RJ161" s="442"/>
      <c r="RK161" s="442"/>
      <c r="RL161" s="442"/>
      <c r="RM161" s="442"/>
      <c r="RN161" s="442"/>
      <c r="RO161" s="442"/>
      <c r="RP161" s="442"/>
      <c r="RQ161" s="442"/>
      <c r="RR161" s="442"/>
      <c r="RS161" s="442"/>
      <c r="RT161" s="442"/>
      <c r="RU161" s="442"/>
      <c r="RV161" s="442"/>
      <c r="RW161" s="442"/>
      <c r="RX161" s="442"/>
      <c r="RY161" s="442"/>
      <c r="RZ161" s="442"/>
      <c r="SA161" s="442"/>
      <c r="SB161" s="442"/>
      <c r="SC161" s="442"/>
      <c r="SD161" s="442"/>
      <c r="SE161" s="442"/>
      <c r="SF161" s="442"/>
      <c r="SG161" s="442"/>
      <c r="SH161" s="442"/>
      <c r="SI161" s="442"/>
      <c r="SJ161" s="442"/>
      <c r="SK161" s="442"/>
      <c r="SL161" s="442"/>
      <c r="SM161" s="442"/>
      <c r="SN161" s="442"/>
      <c r="SO161" s="442"/>
      <c r="SP161" s="442"/>
      <c r="SQ161" s="442"/>
      <c r="SR161" s="442"/>
      <c r="SS161" s="442"/>
      <c r="ST161" s="442"/>
      <c r="SU161" s="442"/>
      <c r="SV161" s="442"/>
      <c r="SW161" s="442"/>
      <c r="SX161" s="442"/>
      <c r="SY161" s="442"/>
      <c r="SZ161" s="442"/>
      <c r="TA161" s="442"/>
      <c r="TB161" s="442"/>
      <c r="TC161" s="442"/>
      <c r="TD161" s="442"/>
      <c r="TE161" s="442"/>
      <c r="TF161" s="442"/>
      <c r="TG161" s="442"/>
      <c r="TH161" s="442"/>
      <c r="TI161" s="442"/>
      <c r="TJ161" s="442"/>
      <c r="TK161" s="442"/>
      <c r="TL161" s="442"/>
      <c r="TM161" s="442"/>
      <c r="TN161" s="442"/>
      <c r="TO161" s="442"/>
      <c r="TP161" s="442"/>
      <c r="TQ161" s="442"/>
      <c r="TR161" s="442"/>
      <c r="TS161" s="442"/>
      <c r="TT161" s="442"/>
      <c r="TU161" s="442"/>
      <c r="TV161" s="442"/>
      <c r="TW161" s="442"/>
      <c r="TX161" s="442"/>
      <c r="TY161" s="442"/>
      <c r="TZ161" s="442"/>
      <c r="UA161" s="442"/>
      <c r="UB161" s="442"/>
      <c r="UC161" s="442"/>
      <c r="UD161" s="442"/>
      <c r="UE161" s="442"/>
      <c r="UF161" s="442"/>
      <c r="UG161" s="442"/>
      <c r="UH161" s="442"/>
      <c r="UI161" s="442"/>
      <c r="UJ161" s="442"/>
      <c r="UK161" s="442"/>
      <c r="UL161" s="442"/>
      <c r="UM161" s="442"/>
      <c r="UN161" s="442"/>
      <c r="UO161" s="442"/>
      <c r="UP161" s="442"/>
      <c r="UQ161" s="442"/>
      <c r="UR161" s="442"/>
      <c r="US161" s="442"/>
      <c r="UT161" s="442"/>
      <c r="UU161" s="442"/>
      <c r="UV161" s="442"/>
      <c r="UW161" s="442"/>
      <c r="UX161" s="442"/>
      <c r="UY161" s="442"/>
      <c r="UZ161" s="442"/>
      <c r="VA161" s="442"/>
      <c r="VB161" s="442"/>
      <c r="VC161" s="442"/>
      <c r="VD161" s="442"/>
      <c r="VE161" s="442"/>
      <c r="VF161" s="442"/>
      <c r="VG161" s="442"/>
      <c r="VH161" s="442"/>
      <c r="VI161" s="442"/>
      <c r="VJ161" s="442"/>
      <c r="VK161" s="442"/>
      <c r="VL161" s="442"/>
      <c r="VM161" s="442"/>
      <c r="VN161" s="442"/>
      <c r="VO161" s="442"/>
      <c r="VP161" s="442"/>
      <c r="VQ161" s="442"/>
      <c r="VR161" s="442"/>
      <c r="VS161" s="442"/>
      <c r="VT161" s="442"/>
      <c r="VU161" s="442"/>
      <c r="VV161" s="442"/>
      <c r="VW161" s="442"/>
      <c r="VX161" s="442"/>
      <c r="VY161" s="442"/>
      <c r="VZ161" s="442"/>
      <c r="WA161" s="442"/>
      <c r="WB161" s="442"/>
      <c r="WC161" s="442"/>
      <c r="WD161" s="442"/>
      <c r="WE161" s="442"/>
      <c r="WF161" s="442"/>
      <c r="WG161" s="442"/>
      <c r="WH161" s="442"/>
      <c r="WI161" s="442"/>
      <c r="WJ161" s="442"/>
      <c r="WK161" s="442"/>
      <c r="WL161" s="442"/>
      <c r="WM161" s="442"/>
      <c r="WN161" s="442"/>
      <c r="WO161" s="442"/>
      <c r="WP161" s="442"/>
      <c r="WQ161" s="442"/>
      <c r="WR161" s="442"/>
      <c r="WS161" s="442"/>
      <c r="WT161" s="442"/>
      <c r="WU161" s="442"/>
      <c r="WV161" s="442"/>
      <c r="WW161" s="442"/>
      <c r="WX161" s="442"/>
      <c r="WY161" s="442"/>
      <c r="WZ161" s="442"/>
      <c r="XA161" s="442"/>
      <c r="XB161" s="442"/>
      <c r="XC161" s="442"/>
      <c r="XD161" s="442"/>
      <c r="XE161" s="442"/>
      <c r="XF161" s="442"/>
      <c r="XG161" s="442"/>
      <c r="XH161" s="442"/>
      <c r="XI161" s="442"/>
      <c r="XJ161" s="442"/>
      <c r="XK161" s="442"/>
      <c r="XL161" s="442"/>
      <c r="XM161" s="442"/>
      <c r="XN161" s="442"/>
      <c r="XO161" s="442"/>
      <c r="XP161" s="442"/>
      <c r="XQ161" s="442"/>
      <c r="XR161" s="442"/>
      <c r="XS161" s="442"/>
      <c r="XT161" s="442"/>
      <c r="XU161" s="442"/>
      <c r="XV161" s="442"/>
      <c r="XW161" s="442"/>
      <c r="XX161" s="442"/>
      <c r="XY161" s="442"/>
      <c r="XZ161" s="442"/>
      <c r="YA161" s="442"/>
      <c r="YB161" s="442"/>
      <c r="YC161" s="442"/>
      <c r="YD161" s="442"/>
      <c r="YE161" s="442"/>
      <c r="YF161" s="442"/>
      <c r="YG161" s="442"/>
      <c r="YH161" s="442"/>
      <c r="YI161" s="442"/>
      <c r="YJ161" s="442"/>
      <c r="YK161" s="442"/>
      <c r="YL161" s="442"/>
      <c r="YM161" s="442"/>
      <c r="YN161" s="442"/>
      <c r="YO161" s="442"/>
      <c r="YP161" s="442"/>
      <c r="YQ161" s="442"/>
      <c r="YR161" s="442"/>
      <c r="YS161" s="442"/>
      <c r="YT161" s="442"/>
      <c r="YU161" s="442"/>
      <c r="YV161" s="442"/>
      <c r="YW161" s="442"/>
      <c r="YX161" s="442"/>
      <c r="YY161" s="442"/>
      <c r="YZ161" s="442"/>
      <c r="ZA161" s="442"/>
      <c r="ZB161" s="442"/>
      <c r="ZC161" s="442"/>
      <c r="ZD161" s="442"/>
      <c r="ZE161" s="442"/>
      <c r="ZF161" s="442"/>
      <c r="ZG161" s="442"/>
      <c r="ZH161" s="442"/>
      <c r="ZI161" s="442"/>
      <c r="ZJ161" s="442"/>
      <c r="ZK161" s="442"/>
      <c r="ZL161" s="442"/>
      <c r="ZM161" s="442"/>
      <c r="ZN161" s="442"/>
      <c r="ZO161" s="442"/>
      <c r="ZP161" s="442"/>
      <c r="ZQ161" s="442"/>
      <c r="ZR161" s="442"/>
      <c r="ZS161" s="442"/>
      <c r="ZT161" s="442"/>
      <c r="ZU161" s="442"/>
      <c r="ZV161" s="442"/>
      <c r="ZW161" s="442"/>
      <c r="ZX161" s="442"/>
      <c r="ZY161" s="442"/>
      <c r="ZZ161" s="442"/>
      <c r="AAA161" s="442"/>
      <c r="AAB161" s="442"/>
      <c r="AAC161" s="442"/>
      <c r="AAD161" s="442"/>
      <c r="AAE161" s="442"/>
      <c r="AAF161" s="442"/>
      <c r="AAG161" s="442"/>
      <c r="AAH161" s="442"/>
      <c r="AAI161" s="442"/>
      <c r="AAJ161" s="442"/>
      <c r="AAK161" s="442"/>
      <c r="AAL161" s="442"/>
      <c r="AAM161" s="442"/>
      <c r="AAN161" s="442"/>
      <c r="AAO161" s="442"/>
      <c r="AAP161" s="442"/>
      <c r="AAQ161" s="442"/>
      <c r="AAR161" s="442"/>
      <c r="AAS161" s="442"/>
      <c r="AAT161" s="442"/>
      <c r="AAU161" s="442"/>
      <c r="AAV161" s="442"/>
      <c r="AAW161" s="442"/>
      <c r="AAX161" s="442"/>
      <c r="AAY161" s="442"/>
      <c r="AAZ161" s="442"/>
      <c r="ABA161" s="442"/>
      <c r="ABB161" s="442"/>
      <c r="ABC161" s="442"/>
      <c r="ABD161" s="442"/>
      <c r="ABE161" s="442"/>
      <c r="ABF161" s="442"/>
      <c r="ABG161" s="442"/>
      <c r="ABH161" s="442"/>
      <c r="ABI161" s="442"/>
      <c r="ABJ161" s="442"/>
      <c r="ABK161" s="442"/>
      <c r="ABL161" s="442"/>
      <c r="ABM161" s="442"/>
      <c r="ABN161" s="442"/>
      <c r="ABO161" s="442"/>
      <c r="ABP161" s="442"/>
      <c r="ABQ161" s="442"/>
      <c r="ABR161" s="442"/>
      <c r="ABS161" s="442"/>
      <c r="ABT161" s="442"/>
      <c r="ABU161" s="442"/>
      <c r="ABV161" s="442"/>
      <c r="ABW161" s="442"/>
      <c r="ABX161" s="442"/>
      <c r="ABY161" s="442"/>
      <c r="ABZ161" s="442"/>
      <c r="ACA161" s="442"/>
      <c r="ACB161" s="442"/>
      <c r="ACC161" s="442"/>
      <c r="ACD161" s="442"/>
      <c r="ACE161" s="442"/>
      <c r="ACF161" s="442"/>
      <c r="ACG161" s="442"/>
      <c r="ACH161" s="442"/>
      <c r="ACI161" s="442"/>
      <c r="ACJ161" s="442"/>
      <c r="ACK161" s="442"/>
      <c r="ACL161" s="442"/>
      <c r="ACM161" s="442"/>
      <c r="ACN161" s="442"/>
      <c r="ACO161" s="442"/>
      <c r="ACP161" s="442"/>
      <c r="ACQ161" s="442"/>
      <c r="ACR161" s="442"/>
      <c r="ACS161" s="442"/>
      <c r="ACT161" s="442"/>
      <c r="ACU161" s="442"/>
      <c r="ACV161" s="442"/>
      <c r="ACW161" s="442"/>
      <c r="ACX161" s="442"/>
      <c r="ACY161" s="442"/>
      <c r="ACZ161" s="442"/>
      <c r="ADA161" s="442"/>
      <c r="ADB161" s="442"/>
      <c r="ADC161" s="442"/>
      <c r="ADD161" s="442"/>
      <c r="ADE161" s="442"/>
      <c r="ADF161" s="442"/>
      <c r="ADG161" s="442"/>
      <c r="ADH161" s="442"/>
      <c r="ADI161" s="442"/>
      <c r="ADJ161" s="442"/>
      <c r="ADK161" s="442"/>
      <c r="ADL161" s="442"/>
      <c r="ADM161" s="442"/>
      <c r="ADN161" s="442"/>
      <c r="ADO161" s="442"/>
      <c r="ADP161" s="442"/>
      <c r="ADQ161" s="442"/>
      <c r="ADR161" s="442"/>
      <c r="ADS161" s="442"/>
      <c r="ADT161" s="442"/>
      <c r="ADU161" s="442"/>
      <c r="ADV161" s="442"/>
      <c r="ADW161" s="442"/>
      <c r="ADX161" s="442"/>
      <c r="ADY161" s="442"/>
      <c r="ADZ161" s="442"/>
      <c r="AEA161" s="442"/>
      <c r="AEB161" s="442"/>
      <c r="AEC161" s="442"/>
      <c r="AED161" s="442"/>
      <c r="AEE161" s="442"/>
      <c r="AEF161" s="442"/>
      <c r="AEG161" s="442"/>
      <c r="AEH161" s="442"/>
      <c r="AEI161" s="442"/>
      <c r="AEJ161" s="442"/>
      <c r="AEK161" s="442"/>
      <c r="AEL161" s="442"/>
      <c r="AEM161" s="442"/>
      <c r="AEN161" s="442"/>
      <c r="AEO161" s="442"/>
      <c r="AEP161" s="442"/>
      <c r="AEQ161" s="442"/>
      <c r="AER161" s="442"/>
      <c r="AES161" s="442"/>
      <c r="AET161" s="442"/>
      <c r="AEU161" s="442"/>
      <c r="AEV161" s="442"/>
      <c r="AEW161" s="442"/>
      <c r="AEX161" s="442"/>
      <c r="AEY161" s="442"/>
      <c r="AEZ161" s="442"/>
      <c r="AFA161" s="442"/>
      <c r="AFB161" s="442"/>
      <c r="AFC161" s="442"/>
      <c r="AFD161" s="442"/>
      <c r="AFE161" s="442"/>
      <c r="AFF161" s="442"/>
      <c r="AFG161" s="442"/>
      <c r="AFH161" s="442"/>
      <c r="AFI161" s="442"/>
      <c r="AFJ161" s="442"/>
      <c r="AFK161" s="442"/>
      <c r="AFL161" s="442"/>
      <c r="AFM161" s="442"/>
      <c r="AFN161" s="442"/>
      <c r="AFO161" s="442"/>
      <c r="AFP161" s="442"/>
      <c r="AFQ161" s="442"/>
      <c r="AFR161" s="442"/>
      <c r="AFS161" s="442"/>
      <c r="AFT161" s="442"/>
      <c r="AFU161" s="442"/>
      <c r="AFV161" s="442"/>
      <c r="AFW161" s="442"/>
      <c r="AFX161" s="442"/>
      <c r="AFY161" s="442"/>
      <c r="AFZ161" s="442"/>
      <c r="AGA161" s="442"/>
      <c r="AGB161" s="442"/>
      <c r="AGC161" s="442"/>
      <c r="AGD161" s="442"/>
      <c r="AGE161" s="442"/>
      <c r="AGF161" s="442"/>
      <c r="AGG161" s="442"/>
      <c r="AGH161" s="442"/>
      <c r="AGI161" s="442"/>
      <c r="AGJ161" s="442"/>
      <c r="AGK161" s="442"/>
      <c r="AGL161" s="442"/>
      <c r="AGM161" s="442"/>
      <c r="AGN161" s="442"/>
      <c r="AGO161" s="442"/>
      <c r="AGP161" s="442"/>
      <c r="AGQ161" s="442"/>
      <c r="AGR161" s="442"/>
      <c r="AGS161" s="442"/>
      <c r="AGT161" s="442"/>
      <c r="AGU161" s="442"/>
      <c r="AGV161" s="442"/>
      <c r="AGW161" s="442"/>
      <c r="AGX161" s="442"/>
      <c r="AGY161" s="442"/>
      <c r="AGZ161" s="442"/>
      <c r="AHA161" s="442"/>
      <c r="AHB161" s="442"/>
      <c r="AHC161" s="442"/>
      <c r="AHD161" s="442"/>
      <c r="AHE161" s="442"/>
      <c r="AHF161" s="442"/>
      <c r="AHG161" s="442"/>
      <c r="AHH161" s="442"/>
    </row>
    <row r="162" spans="2:892" s="593" customFormat="1">
      <c r="B162" s="597"/>
      <c r="C162" s="595"/>
      <c r="D162" s="78"/>
      <c r="E162" s="78"/>
      <c r="F162" s="78"/>
      <c r="G162" s="78"/>
      <c r="H162" s="78"/>
      <c r="I162" s="78"/>
      <c r="J162" s="78"/>
      <c r="K162" s="78"/>
      <c r="L162" s="78"/>
      <c r="M162" s="78"/>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c r="EX162" s="66"/>
      <c r="EY162" s="66"/>
      <c r="EZ162" s="66"/>
      <c r="FA162" s="66"/>
      <c r="FB162" s="66"/>
      <c r="FC162" s="66"/>
      <c r="FD162" s="66"/>
      <c r="FE162" s="66"/>
      <c r="FF162" s="66"/>
      <c r="FG162" s="66"/>
      <c r="FH162" s="66"/>
      <c r="FI162" s="66"/>
      <c r="FJ162" s="66"/>
      <c r="FK162" s="66"/>
      <c r="FL162" s="66"/>
      <c r="FM162" s="66"/>
      <c r="FN162" s="66"/>
      <c r="FO162" s="66"/>
      <c r="FP162" s="66"/>
      <c r="FQ162" s="66"/>
      <c r="FR162" s="66"/>
      <c r="FS162" s="66"/>
      <c r="FT162" s="66"/>
      <c r="FU162" s="66"/>
      <c r="FV162" s="66"/>
      <c r="FW162" s="66"/>
      <c r="FX162" s="66"/>
      <c r="FY162" s="66"/>
      <c r="FZ162" s="66"/>
      <c r="GA162" s="66"/>
      <c r="GB162" s="66"/>
      <c r="GC162" s="66"/>
      <c r="GD162" s="66"/>
      <c r="GE162" s="66"/>
      <c r="GF162" s="66"/>
      <c r="GG162" s="66"/>
      <c r="GH162" s="66"/>
      <c r="GI162" s="66"/>
      <c r="GJ162" s="66"/>
      <c r="GK162" s="66"/>
      <c r="GL162" s="66"/>
      <c r="GM162" s="66"/>
      <c r="GN162" s="66"/>
      <c r="GO162" s="66"/>
      <c r="GP162" s="66"/>
      <c r="GQ162" s="66"/>
      <c r="GR162" s="66"/>
      <c r="GS162" s="66"/>
      <c r="GT162" s="66"/>
      <c r="GU162" s="66"/>
      <c r="GV162" s="66"/>
      <c r="GW162" s="66"/>
      <c r="GX162" s="66"/>
      <c r="GY162" s="66"/>
      <c r="GZ162" s="66"/>
      <c r="HA162" s="66"/>
      <c r="HB162" s="66"/>
      <c r="HC162" s="66"/>
      <c r="HD162" s="66"/>
      <c r="HE162" s="66"/>
      <c r="HF162" s="66"/>
      <c r="HG162" s="66"/>
      <c r="HH162" s="66"/>
      <c r="HI162" s="66"/>
      <c r="HJ162" s="66"/>
      <c r="HK162" s="66"/>
      <c r="HL162" s="66"/>
      <c r="HM162" s="66"/>
      <c r="HN162" s="66"/>
      <c r="HO162" s="66"/>
      <c r="HP162" s="66"/>
      <c r="HQ162" s="66"/>
      <c r="HR162" s="66"/>
      <c r="HS162" s="66"/>
      <c r="HT162" s="66"/>
      <c r="HU162" s="66"/>
      <c r="HV162" s="66"/>
      <c r="HW162" s="66"/>
      <c r="HX162" s="66"/>
      <c r="HY162" s="66"/>
      <c r="HZ162" s="66"/>
      <c r="IA162" s="66"/>
      <c r="IB162" s="66"/>
      <c r="IC162" s="66"/>
      <c r="ID162" s="66"/>
      <c r="IE162" s="66"/>
      <c r="IF162" s="66"/>
      <c r="IG162" s="66"/>
      <c r="IH162" s="66"/>
      <c r="II162" s="66"/>
      <c r="IJ162" s="66"/>
      <c r="IK162" s="66"/>
      <c r="IL162" s="66"/>
      <c r="IM162" s="66"/>
      <c r="IN162" s="66"/>
      <c r="IO162" s="66"/>
      <c r="IP162" s="66"/>
      <c r="IQ162" s="66"/>
      <c r="IR162" s="66"/>
      <c r="IS162" s="66"/>
      <c r="IT162" s="66"/>
      <c r="IU162" s="66"/>
      <c r="IV162" s="66"/>
      <c r="IW162" s="66"/>
      <c r="IX162" s="442"/>
      <c r="IY162" s="442"/>
      <c r="IZ162" s="442"/>
      <c r="JA162" s="442"/>
      <c r="JB162" s="442"/>
      <c r="JC162" s="442"/>
      <c r="JD162" s="442"/>
      <c r="JE162" s="442"/>
      <c r="JF162" s="442"/>
      <c r="JG162" s="442"/>
      <c r="JH162" s="442"/>
      <c r="JI162" s="442"/>
      <c r="JJ162" s="442"/>
      <c r="JK162" s="442"/>
      <c r="JL162" s="442"/>
      <c r="JM162" s="442"/>
      <c r="JN162" s="442"/>
      <c r="JO162" s="442"/>
      <c r="JP162" s="442"/>
      <c r="JQ162" s="442"/>
      <c r="JR162" s="442"/>
      <c r="JS162" s="442"/>
      <c r="JT162" s="442"/>
      <c r="JU162" s="442"/>
      <c r="JV162" s="442"/>
      <c r="JW162" s="442"/>
      <c r="JX162" s="442"/>
      <c r="JY162" s="442"/>
      <c r="JZ162" s="442"/>
      <c r="KA162" s="442"/>
      <c r="KB162" s="442"/>
      <c r="KC162" s="442"/>
      <c r="KD162" s="442"/>
      <c r="KE162" s="442"/>
      <c r="KF162" s="442"/>
      <c r="KG162" s="442"/>
      <c r="KH162" s="442"/>
      <c r="KI162" s="442"/>
      <c r="KJ162" s="442"/>
      <c r="KK162" s="442"/>
      <c r="KL162" s="442"/>
      <c r="KM162" s="442"/>
      <c r="KN162" s="442"/>
      <c r="KO162" s="442"/>
      <c r="KP162" s="442"/>
      <c r="KQ162" s="442"/>
      <c r="KR162" s="442"/>
      <c r="KS162" s="442"/>
      <c r="KT162" s="442"/>
      <c r="KU162" s="442"/>
      <c r="KV162" s="442"/>
      <c r="KW162" s="442"/>
      <c r="KX162" s="442"/>
      <c r="KY162" s="442"/>
      <c r="KZ162" s="442"/>
      <c r="LA162" s="442"/>
      <c r="LB162" s="442"/>
      <c r="LC162" s="442"/>
      <c r="LD162" s="442"/>
      <c r="LE162" s="442"/>
      <c r="LF162" s="442"/>
      <c r="LG162" s="442"/>
      <c r="LH162" s="442"/>
      <c r="LI162" s="442"/>
      <c r="LJ162" s="442"/>
      <c r="LK162" s="442"/>
      <c r="LL162" s="442"/>
      <c r="LM162" s="442"/>
      <c r="LN162" s="442"/>
      <c r="LO162" s="442"/>
      <c r="LP162" s="442"/>
      <c r="LQ162" s="442"/>
      <c r="LR162" s="442"/>
      <c r="LS162" s="442"/>
      <c r="LT162" s="442"/>
      <c r="LU162" s="442"/>
      <c r="LV162" s="442"/>
      <c r="LW162" s="442"/>
      <c r="LX162" s="442"/>
      <c r="LY162" s="442"/>
      <c r="LZ162" s="442"/>
      <c r="MA162" s="442"/>
      <c r="MB162" s="442"/>
      <c r="MC162" s="442"/>
      <c r="MD162" s="442"/>
      <c r="ME162" s="442"/>
      <c r="MF162" s="442"/>
      <c r="MG162" s="442"/>
      <c r="MH162" s="442"/>
      <c r="MI162" s="442"/>
      <c r="MJ162" s="442"/>
      <c r="MK162" s="442"/>
      <c r="ML162" s="442"/>
      <c r="MM162" s="442"/>
      <c r="MN162" s="442"/>
      <c r="MO162" s="442"/>
      <c r="MP162" s="442"/>
      <c r="MQ162" s="442"/>
      <c r="MR162" s="442"/>
      <c r="MS162" s="442"/>
      <c r="MT162" s="442"/>
      <c r="MU162" s="442"/>
      <c r="MV162" s="442"/>
      <c r="MW162" s="442"/>
      <c r="MX162" s="442"/>
      <c r="MY162" s="442"/>
      <c r="MZ162" s="442"/>
      <c r="NA162" s="442"/>
      <c r="NB162" s="442"/>
      <c r="NC162" s="442"/>
      <c r="ND162" s="442"/>
      <c r="NE162" s="442"/>
      <c r="NF162" s="442"/>
      <c r="NG162" s="442"/>
      <c r="NH162" s="442"/>
      <c r="NI162" s="442"/>
      <c r="NJ162" s="442"/>
      <c r="NK162" s="442"/>
      <c r="NL162" s="442"/>
      <c r="NM162" s="442"/>
      <c r="NN162" s="442"/>
      <c r="NO162" s="442"/>
      <c r="NP162" s="442"/>
      <c r="NQ162" s="442"/>
      <c r="NR162" s="442"/>
      <c r="NS162" s="442"/>
      <c r="NT162" s="442"/>
      <c r="NU162" s="442"/>
      <c r="NV162" s="442"/>
      <c r="NW162" s="442"/>
      <c r="NX162" s="442"/>
      <c r="NY162" s="442"/>
      <c r="NZ162" s="442"/>
      <c r="OA162" s="442"/>
      <c r="OB162" s="442"/>
      <c r="OC162" s="442"/>
      <c r="OD162" s="442"/>
      <c r="OE162" s="442"/>
      <c r="OF162" s="442"/>
      <c r="OG162" s="442"/>
      <c r="OH162" s="442"/>
      <c r="OI162" s="442"/>
      <c r="OJ162" s="442"/>
      <c r="OK162" s="442"/>
      <c r="OL162" s="442"/>
      <c r="OM162" s="442"/>
      <c r="ON162" s="442"/>
      <c r="OO162" s="442"/>
      <c r="OP162" s="442"/>
      <c r="OQ162" s="442"/>
      <c r="OR162" s="442"/>
      <c r="OS162" s="442"/>
      <c r="OT162" s="442"/>
      <c r="OU162" s="442"/>
      <c r="OV162" s="442"/>
      <c r="OW162" s="442"/>
      <c r="OX162" s="442"/>
      <c r="OY162" s="442"/>
      <c r="OZ162" s="442"/>
      <c r="PA162" s="442"/>
      <c r="PB162" s="442"/>
      <c r="PC162" s="442"/>
      <c r="PD162" s="442"/>
      <c r="PE162" s="442"/>
      <c r="PF162" s="442"/>
      <c r="PG162" s="442"/>
      <c r="PH162" s="442"/>
      <c r="PI162" s="442"/>
      <c r="PJ162" s="442"/>
      <c r="PK162" s="442"/>
      <c r="PL162" s="442"/>
      <c r="PM162" s="442"/>
      <c r="PN162" s="442"/>
      <c r="PO162" s="442"/>
      <c r="PP162" s="442"/>
      <c r="PQ162" s="442"/>
      <c r="PR162" s="442"/>
      <c r="PS162" s="442"/>
      <c r="PT162" s="442"/>
      <c r="PU162" s="442"/>
      <c r="PV162" s="442"/>
      <c r="PW162" s="442"/>
      <c r="PX162" s="442"/>
      <c r="PY162" s="442"/>
      <c r="PZ162" s="442"/>
      <c r="QA162" s="442"/>
      <c r="QB162" s="442"/>
      <c r="QC162" s="442"/>
      <c r="QD162" s="442"/>
      <c r="QE162" s="442"/>
      <c r="QF162" s="442"/>
      <c r="QG162" s="442"/>
      <c r="QH162" s="442"/>
      <c r="QI162" s="442"/>
      <c r="QJ162" s="442"/>
      <c r="QK162" s="442"/>
      <c r="QL162" s="442"/>
      <c r="QM162" s="442"/>
      <c r="QN162" s="442"/>
      <c r="QO162" s="442"/>
      <c r="QP162" s="442"/>
      <c r="QQ162" s="442"/>
      <c r="QR162" s="442"/>
      <c r="QS162" s="442"/>
      <c r="QT162" s="442"/>
      <c r="QU162" s="442"/>
      <c r="QV162" s="442"/>
      <c r="QW162" s="442"/>
      <c r="QX162" s="442"/>
      <c r="QY162" s="442"/>
      <c r="QZ162" s="442"/>
      <c r="RA162" s="442"/>
      <c r="RB162" s="442"/>
      <c r="RC162" s="442"/>
      <c r="RD162" s="442"/>
      <c r="RE162" s="442"/>
      <c r="RF162" s="442"/>
      <c r="RG162" s="442"/>
      <c r="RH162" s="442"/>
      <c r="RI162" s="442"/>
      <c r="RJ162" s="442"/>
      <c r="RK162" s="442"/>
      <c r="RL162" s="442"/>
      <c r="RM162" s="442"/>
      <c r="RN162" s="442"/>
      <c r="RO162" s="442"/>
      <c r="RP162" s="442"/>
      <c r="RQ162" s="442"/>
      <c r="RR162" s="442"/>
      <c r="RS162" s="442"/>
      <c r="RT162" s="442"/>
      <c r="RU162" s="442"/>
      <c r="RV162" s="442"/>
      <c r="RW162" s="442"/>
      <c r="RX162" s="442"/>
      <c r="RY162" s="442"/>
      <c r="RZ162" s="442"/>
      <c r="SA162" s="442"/>
      <c r="SB162" s="442"/>
      <c r="SC162" s="442"/>
      <c r="SD162" s="442"/>
      <c r="SE162" s="442"/>
      <c r="SF162" s="442"/>
      <c r="SG162" s="442"/>
      <c r="SH162" s="442"/>
      <c r="SI162" s="442"/>
      <c r="SJ162" s="442"/>
      <c r="SK162" s="442"/>
      <c r="SL162" s="442"/>
      <c r="SM162" s="442"/>
      <c r="SN162" s="442"/>
      <c r="SO162" s="442"/>
      <c r="SP162" s="442"/>
      <c r="SQ162" s="442"/>
      <c r="SR162" s="442"/>
      <c r="SS162" s="442"/>
      <c r="ST162" s="442"/>
      <c r="SU162" s="442"/>
      <c r="SV162" s="442"/>
      <c r="SW162" s="442"/>
      <c r="SX162" s="442"/>
      <c r="SY162" s="442"/>
      <c r="SZ162" s="442"/>
      <c r="TA162" s="442"/>
      <c r="TB162" s="442"/>
      <c r="TC162" s="442"/>
      <c r="TD162" s="442"/>
      <c r="TE162" s="442"/>
      <c r="TF162" s="442"/>
      <c r="TG162" s="442"/>
      <c r="TH162" s="442"/>
      <c r="TI162" s="442"/>
      <c r="TJ162" s="442"/>
      <c r="TK162" s="442"/>
      <c r="TL162" s="442"/>
      <c r="TM162" s="442"/>
      <c r="TN162" s="442"/>
      <c r="TO162" s="442"/>
      <c r="TP162" s="442"/>
      <c r="TQ162" s="442"/>
      <c r="TR162" s="442"/>
      <c r="TS162" s="442"/>
      <c r="TT162" s="442"/>
      <c r="TU162" s="442"/>
      <c r="TV162" s="442"/>
      <c r="TW162" s="442"/>
      <c r="TX162" s="442"/>
      <c r="TY162" s="442"/>
      <c r="TZ162" s="442"/>
      <c r="UA162" s="442"/>
      <c r="UB162" s="442"/>
      <c r="UC162" s="442"/>
      <c r="UD162" s="442"/>
      <c r="UE162" s="442"/>
      <c r="UF162" s="442"/>
      <c r="UG162" s="442"/>
      <c r="UH162" s="442"/>
      <c r="UI162" s="442"/>
      <c r="UJ162" s="442"/>
      <c r="UK162" s="442"/>
      <c r="UL162" s="442"/>
      <c r="UM162" s="442"/>
      <c r="UN162" s="442"/>
      <c r="UO162" s="442"/>
      <c r="UP162" s="442"/>
      <c r="UQ162" s="442"/>
      <c r="UR162" s="442"/>
      <c r="US162" s="442"/>
      <c r="UT162" s="442"/>
      <c r="UU162" s="442"/>
      <c r="UV162" s="442"/>
      <c r="UW162" s="442"/>
      <c r="UX162" s="442"/>
      <c r="UY162" s="442"/>
      <c r="UZ162" s="442"/>
      <c r="VA162" s="442"/>
      <c r="VB162" s="442"/>
      <c r="VC162" s="442"/>
      <c r="VD162" s="442"/>
      <c r="VE162" s="442"/>
      <c r="VF162" s="442"/>
      <c r="VG162" s="442"/>
      <c r="VH162" s="442"/>
      <c r="VI162" s="442"/>
      <c r="VJ162" s="442"/>
      <c r="VK162" s="442"/>
      <c r="VL162" s="442"/>
      <c r="VM162" s="442"/>
      <c r="VN162" s="442"/>
      <c r="VO162" s="442"/>
      <c r="VP162" s="442"/>
      <c r="VQ162" s="442"/>
      <c r="VR162" s="442"/>
      <c r="VS162" s="442"/>
      <c r="VT162" s="442"/>
      <c r="VU162" s="442"/>
      <c r="VV162" s="442"/>
      <c r="VW162" s="442"/>
      <c r="VX162" s="442"/>
      <c r="VY162" s="442"/>
      <c r="VZ162" s="442"/>
      <c r="WA162" s="442"/>
      <c r="WB162" s="442"/>
      <c r="WC162" s="442"/>
      <c r="WD162" s="442"/>
      <c r="WE162" s="442"/>
      <c r="WF162" s="442"/>
      <c r="WG162" s="442"/>
      <c r="WH162" s="442"/>
      <c r="WI162" s="442"/>
      <c r="WJ162" s="442"/>
      <c r="WK162" s="442"/>
      <c r="WL162" s="442"/>
      <c r="WM162" s="442"/>
      <c r="WN162" s="442"/>
      <c r="WO162" s="442"/>
      <c r="WP162" s="442"/>
      <c r="WQ162" s="442"/>
      <c r="WR162" s="442"/>
      <c r="WS162" s="442"/>
      <c r="WT162" s="442"/>
      <c r="WU162" s="442"/>
      <c r="WV162" s="442"/>
      <c r="WW162" s="442"/>
      <c r="WX162" s="442"/>
      <c r="WY162" s="442"/>
      <c r="WZ162" s="442"/>
      <c r="XA162" s="442"/>
      <c r="XB162" s="442"/>
      <c r="XC162" s="442"/>
      <c r="XD162" s="442"/>
      <c r="XE162" s="442"/>
      <c r="XF162" s="442"/>
      <c r="XG162" s="442"/>
      <c r="XH162" s="442"/>
      <c r="XI162" s="442"/>
      <c r="XJ162" s="442"/>
      <c r="XK162" s="442"/>
      <c r="XL162" s="442"/>
      <c r="XM162" s="442"/>
      <c r="XN162" s="442"/>
      <c r="XO162" s="442"/>
      <c r="XP162" s="442"/>
      <c r="XQ162" s="442"/>
      <c r="XR162" s="442"/>
      <c r="XS162" s="442"/>
      <c r="XT162" s="442"/>
      <c r="XU162" s="442"/>
      <c r="XV162" s="442"/>
      <c r="XW162" s="442"/>
      <c r="XX162" s="442"/>
      <c r="XY162" s="442"/>
      <c r="XZ162" s="442"/>
      <c r="YA162" s="442"/>
      <c r="YB162" s="442"/>
      <c r="YC162" s="442"/>
      <c r="YD162" s="442"/>
      <c r="YE162" s="442"/>
      <c r="YF162" s="442"/>
      <c r="YG162" s="442"/>
      <c r="YH162" s="442"/>
      <c r="YI162" s="442"/>
      <c r="YJ162" s="442"/>
      <c r="YK162" s="442"/>
      <c r="YL162" s="442"/>
      <c r="YM162" s="442"/>
      <c r="YN162" s="442"/>
      <c r="YO162" s="442"/>
      <c r="YP162" s="442"/>
      <c r="YQ162" s="442"/>
      <c r="YR162" s="442"/>
      <c r="YS162" s="442"/>
      <c r="YT162" s="442"/>
      <c r="YU162" s="442"/>
      <c r="YV162" s="442"/>
      <c r="YW162" s="442"/>
      <c r="YX162" s="442"/>
      <c r="YY162" s="442"/>
      <c r="YZ162" s="442"/>
      <c r="ZA162" s="442"/>
      <c r="ZB162" s="442"/>
      <c r="ZC162" s="442"/>
      <c r="ZD162" s="442"/>
      <c r="ZE162" s="442"/>
      <c r="ZF162" s="442"/>
      <c r="ZG162" s="442"/>
      <c r="ZH162" s="442"/>
      <c r="ZI162" s="442"/>
      <c r="ZJ162" s="442"/>
      <c r="ZK162" s="442"/>
      <c r="ZL162" s="442"/>
      <c r="ZM162" s="442"/>
      <c r="ZN162" s="442"/>
      <c r="ZO162" s="442"/>
      <c r="ZP162" s="442"/>
      <c r="ZQ162" s="442"/>
      <c r="ZR162" s="442"/>
      <c r="ZS162" s="442"/>
      <c r="ZT162" s="442"/>
      <c r="ZU162" s="442"/>
      <c r="ZV162" s="442"/>
      <c r="ZW162" s="442"/>
      <c r="ZX162" s="442"/>
      <c r="ZY162" s="442"/>
      <c r="ZZ162" s="442"/>
      <c r="AAA162" s="442"/>
      <c r="AAB162" s="442"/>
      <c r="AAC162" s="442"/>
      <c r="AAD162" s="442"/>
      <c r="AAE162" s="442"/>
      <c r="AAF162" s="442"/>
      <c r="AAG162" s="442"/>
      <c r="AAH162" s="442"/>
      <c r="AAI162" s="442"/>
      <c r="AAJ162" s="442"/>
      <c r="AAK162" s="442"/>
      <c r="AAL162" s="442"/>
      <c r="AAM162" s="442"/>
      <c r="AAN162" s="442"/>
      <c r="AAO162" s="442"/>
      <c r="AAP162" s="442"/>
      <c r="AAQ162" s="442"/>
      <c r="AAR162" s="442"/>
      <c r="AAS162" s="442"/>
      <c r="AAT162" s="442"/>
      <c r="AAU162" s="442"/>
      <c r="AAV162" s="442"/>
      <c r="AAW162" s="442"/>
      <c r="AAX162" s="442"/>
      <c r="AAY162" s="442"/>
      <c r="AAZ162" s="442"/>
      <c r="ABA162" s="442"/>
      <c r="ABB162" s="442"/>
      <c r="ABC162" s="442"/>
      <c r="ABD162" s="442"/>
      <c r="ABE162" s="442"/>
      <c r="ABF162" s="442"/>
      <c r="ABG162" s="442"/>
      <c r="ABH162" s="442"/>
      <c r="ABI162" s="442"/>
      <c r="ABJ162" s="442"/>
      <c r="ABK162" s="442"/>
      <c r="ABL162" s="442"/>
      <c r="ABM162" s="442"/>
      <c r="ABN162" s="442"/>
      <c r="ABO162" s="442"/>
      <c r="ABP162" s="442"/>
      <c r="ABQ162" s="442"/>
      <c r="ABR162" s="442"/>
      <c r="ABS162" s="442"/>
      <c r="ABT162" s="442"/>
      <c r="ABU162" s="442"/>
      <c r="ABV162" s="442"/>
      <c r="ABW162" s="442"/>
      <c r="ABX162" s="442"/>
      <c r="ABY162" s="442"/>
      <c r="ABZ162" s="442"/>
      <c r="ACA162" s="442"/>
      <c r="ACB162" s="442"/>
      <c r="ACC162" s="442"/>
      <c r="ACD162" s="442"/>
      <c r="ACE162" s="442"/>
      <c r="ACF162" s="442"/>
      <c r="ACG162" s="442"/>
      <c r="ACH162" s="442"/>
      <c r="ACI162" s="442"/>
      <c r="ACJ162" s="442"/>
      <c r="ACK162" s="442"/>
      <c r="ACL162" s="442"/>
      <c r="ACM162" s="442"/>
      <c r="ACN162" s="442"/>
      <c r="ACO162" s="442"/>
      <c r="ACP162" s="442"/>
      <c r="ACQ162" s="442"/>
      <c r="ACR162" s="442"/>
      <c r="ACS162" s="442"/>
      <c r="ACT162" s="442"/>
      <c r="ACU162" s="442"/>
      <c r="ACV162" s="442"/>
      <c r="ACW162" s="442"/>
      <c r="ACX162" s="442"/>
      <c r="ACY162" s="442"/>
      <c r="ACZ162" s="442"/>
      <c r="ADA162" s="442"/>
      <c r="ADB162" s="442"/>
      <c r="ADC162" s="442"/>
      <c r="ADD162" s="442"/>
      <c r="ADE162" s="442"/>
      <c r="ADF162" s="442"/>
      <c r="ADG162" s="442"/>
      <c r="ADH162" s="442"/>
      <c r="ADI162" s="442"/>
      <c r="ADJ162" s="442"/>
      <c r="ADK162" s="442"/>
      <c r="ADL162" s="442"/>
      <c r="ADM162" s="442"/>
      <c r="ADN162" s="442"/>
      <c r="ADO162" s="442"/>
      <c r="ADP162" s="442"/>
      <c r="ADQ162" s="442"/>
      <c r="ADR162" s="442"/>
      <c r="ADS162" s="442"/>
      <c r="ADT162" s="442"/>
      <c r="ADU162" s="442"/>
      <c r="ADV162" s="442"/>
      <c r="ADW162" s="442"/>
      <c r="ADX162" s="442"/>
      <c r="ADY162" s="442"/>
      <c r="ADZ162" s="442"/>
      <c r="AEA162" s="442"/>
      <c r="AEB162" s="442"/>
      <c r="AEC162" s="442"/>
      <c r="AED162" s="442"/>
      <c r="AEE162" s="442"/>
      <c r="AEF162" s="442"/>
      <c r="AEG162" s="442"/>
      <c r="AEH162" s="442"/>
      <c r="AEI162" s="442"/>
      <c r="AEJ162" s="442"/>
      <c r="AEK162" s="442"/>
      <c r="AEL162" s="442"/>
      <c r="AEM162" s="442"/>
      <c r="AEN162" s="442"/>
      <c r="AEO162" s="442"/>
      <c r="AEP162" s="442"/>
      <c r="AEQ162" s="442"/>
      <c r="AER162" s="442"/>
      <c r="AES162" s="442"/>
      <c r="AET162" s="442"/>
      <c r="AEU162" s="442"/>
      <c r="AEV162" s="442"/>
      <c r="AEW162" s="442"/>
      <c r="AEX162" s="442"/>
      <c r="AEY162" s="442"/>
      <c r="AEZ162" s="442"/>
      <c r="AFA162" s="442"/>
      <c r="AFB162" s="442"/>
      <c r="AFC162" s="442"/>
      <c r="AFD162" s="442"/>
      <c r="AFE162" s="442"/>
      <c r="AFF162" s="442"/>
      <c r="AFG162" s="442"/>
      <c r="AFH162" s="442"/>
      <c r="AFI162" s="442"/>
      <c r="AFJ162" s="442"/>
      <c r="AFK162" s="442"/>
      <c r="AFL162" s="442"/>
      <c r="AFM162" s="442"/>
      <c r="AFN162" s="442"/>
      <c r="AFO162" s="442"/>
      <c r="AFP162" s="442"/>
      <c r="AFQ162" s="442"/>
      <c r="AFR162" s="442"/>
      <c r="AFS162" s="442"/>
      <c r="AFT162" s="442"/>
      <c r="AFU162" s="442"/>
      <c r="AFV162" s="442"/>
      <c r="AFW162" s="442"/>
      <c r="AFX162" s="442"/>
      <c r="AFY162" s="442"/>
      <c r="AFZ162" s="442"/>
      <c r="AGA162" s="442"/>
      <c r="AGB162" s="442"/>
      <c r="AGC162" s="442"/>
      <c r="AGD162" s="442"/>
      <c r="AGE162" s="442"/>
      <c r="AGF162" s="442"/>
      <c r="AGG162" s="442"/>
      <c r="AGH162" s="442"/>
      <c r="AGI162" s="442"/>
      <c r="AGJ162" s="442"/>
      <c r="AGK162" s="442"/>
      <c r="AGL162" s="442"/>
      <c r="AGM162" s="442"/>
      <c r="AGN162" s="442"/>
      <c r="AGO162" s="442"/>
      <c r="AGP162" s="442"/>
      <c r="AGQ162" s="442"/>
      <c r="AGR162" s="442"/>
      <c r="AGS162" s="442"/>
      <c r="AGT162" s="442"/>
      <c r="AGU162" s="442"/>
      <c r="AGV162" s="442"/>
      <c r="AGW162" s="442"/>
      <c r="AGX162" s="442"/>
      <c r="AGY162" s="442"/>
      <c r="AGZ162" s="442"/>
      <c r="AHA162" s="442"/>
      <c r="AHB162" s="442"/>
      <c r="AHC162" s="442"/>
      <c r="AHD162" s="442"/>
      <c r="AHE162" s="442"/>
      <c r="AHF162" s="442"/>
      <c r="AHG162" s="442"/>
      <c r="AHH162" s="442"/>
    </row>
    <row r="163" spans="2:892" s="593" customFormat="1">
      <c r="B163" s="597"/>
      <c r="C163" s="595"/>
      <c r="D163" s="78"/>
      <c r="E163" s="78"/>
      <c r="F163" s="78"/>
      <c r="G163" s="78"/>
      <c r="H163" s="78"/>
      <c r="I163" s="78"/>
      <c r="J163" s="78"/>
      <c r="K163" s="78"/>
      <c r="L163" s="78"/>
      <c r="M163" s="78"/>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s="66"/>
      <c r="CT163" s="66"/>
      <c r="CU163" s="66"/>
      <c r="CV163" s="66"/>
      <c r="CW163" s="66"/>
      <c r="CX163" s="66"/>
      <c r="CY163" s="66"/>
      <c r="CZ163" s="66"/>
      <c r="DA163" s="66"/>
      <c r="DB163" s="66"/>
      <c r="DC163" s="66"/>
      <c r="DD163" s="66"/>
      <c r="DE163" s="66"/>
      <c r="DF163" s="66"/>
      <c r="DG163" s="66"/>
      <c r="DH163" s="66"/>
      <c r="DI163" s="66"/>
      <c r="DJ163" s="66"/>
      <c r="DK163" s="66"/>
      <c r="DL163" s="66"/>
      <c r="DM163" s="66"/>
      <c r="DN163" s="66"/>
      <c r="DO163" s="66"/>
      <c r="DP163" s="66"/>
      <c r="DQ163" s="66"/>
      <c r="DR163" s="66"/>
      <c r="DS163" s="66"/>
      <c r="DT163" s="66"/>
      <c r="DU163" s="66"/>
      <c r="DV163" s="66"/>
      <c r="DW163" s="66"/>
      <c r="DX163" s="66"/>
      <c r="DY163" s="66"/>
      <c r="DZ163" s="66"/>
      <c r="EA163" s="66"/>
      <c r="EB163" s="66"/>
      <c r="EC163" s="66"/>
      <c r="ED163" s="66"/>
      <c r="EE163" s="66"/>
      <c r="EF163" s="66"/>
      <c r="EG163" s="66"/>
      <c r="EH163" s="66"/>
      <c r="EI163" s="66"/>
      <c r="EJ163" s="66"/>
      <c r="EK163" s="66"/>
      <c r="EL163" s="66"/>
      <c r="EM163" s="66"/>
      <c r="EN163" s="66"/>
      <c r="EO163" s="66"/>
      <c r="EP163" s="66"/>
      <c r="EQ163" s="66"/>
      <c r="ER163" s="66"/>
      <c r="ES163" s="66"/>
      <c r="ET163" s="66"/>
      <c r="EU163" s="66"/>
      <c r="EV163" s="66"/>
      <c r="EW163" s="66"/>
      <c r="EX163" s="66"/>
      <c r="EY163" s="66"/>
      <c r="EZ163" s="66"/>
      <c r="FA163" s="66"/>
      <c r="FB163" s="66"/>
      <c r="FC163" s="66"/>
      <c r="FD163" s="66"/>
      <c r="FE163" s="66"/>
      <c r="FF163" s="66"/>
      <c r="FG163" s="66"/>
      <c r="FH163" s="66"/>
      <c r="FI163" s="66"/>
      <c r="FJ163" s="66"/>
      <c r="FK163" s="66"/>
      <c r="FL163" s="66"/>
      <c r="FM163" s="66"/>
      <c r="FN163" s="66"/>
      <c r="FO163" s="66"/>
      <c r="FP163" s="66"/>
      <c r="FQ163" s="66"/>
      <c r="FR163" s="66"/>
      <c r="FS163" s="66"/>
      <c r="FT163" s="66"/>
      <c r="FU163" s="66"/>
      <c r="FV163" s="66"/>
      <c r="FW163" s="66"/>
      <c r="FX163" s="66"/>
      <c r="FY163" s="66"/>
      <c r="FZ163" s="66"/>
      <c r="GA163" s="66"/>
      <c r="GB163" s="66"/>
      <c r="GC163" s="66"/>
      <c r="GD163" s="66"/>
      <c r="GE163" s="66"/>
      <c r="GF163" s="66"/>
      <c r="GG163" s="66"/>
      <c r="GH163" s="66"/>
      <c r="GI163" s="66"/>
      <c r="GJ163" s="66"/>
      <c r="GK163" s="66"/>
      <c r="GL163" s="66"/>
      <c r="GM163" s="66"/>
      <c r="GN163" s="66"/>
      <c r="GO163" s="66"/>
      <c r="GP163" s="66"/>
      <c r="GQ163" s="66"/>
      <c r="GR163" s="66"/>
      <c r="GS163" s="66"/>
      <c r="GT163" s="66"/>
      <c r="GU163" s="66"/>
      <c r="GV163" s="66"/>
      <c r="GW163" s="66"/>
      <c r="GX163" s="66"/>
      <c r="GY163" s="66"/>
      <c r="GZ163" s="66"/>
      <c r="HA163" s="66"/>
      <c r="HB163" s="66"/>
      <c r="HC163" s="66"/>
      <c r="HD163" s="66"/>
      <c r="HE163" s="66"/>
      <c r="HF163" s="66"/>
      <c r="HG163" s="66"/>
      <c r="HH163" s="66"/>
      <c r="HI163" s="66"/>
      <c r="HJ163" s="66"/>
      <c r="HK163" s="66"/>
      <c r="HL163" s="66"/>
      <c r="HM163" s="66"/>
      <c r="HN163" s="66"/>
      <c r="HO163" s="66"/>
      <c r="HP163" s="66"/>
      <c r="HQ163" s="66"/>
      <c r="HR163" s="66"/>
      <c r="HS163" s="66"/>
      <c r="HT163" s="66"/>
      <c r="HU163" s="66"/>
      <c r="HV163" s="66"/>
      <c r="HW163" s="66"/>
      <c r="HX163" s="66"/>
      <c r="HY163" s="66"/>
      <c r="HZ163" s="66"/>
      <c r="IA163" s="66"/>
      <c r="IB163" s="66"/>
      <c r="IC163" s="66"/>
      <c r="ID163" s="66"/>
      <c r="IE163" s="66"/>
      <c r="IF163" s="66"/>
      <c r="IG163" s="66"/>
      <c r="IH163" s="66"/>
      <c r="II163" s="66"/>
      <c r="IJ163" s="66"/>
      <c r="IK163" s="66"/>
      <c r="IL163" s="66"/>
      <c r="IM163" s="66"/>
      <c r="IN163" s="66"/>
      <c r="IO163" s="66"/>
      <c r="IP163" s="66"/>
      <c r="IQ163" s="66"/>
      <c r="IR163" s="66"/>
      <c r="IS163" s="66"/>
      <c r="IT163" s="66"/>
      <c r="IU163" s="66"/>
      <c r="IV163" s="66"/>
      <c r="IW163" s="66"/>
      <c r="IX163" s="442"/>
      <c r="IY163" s="442"/>
      <c r="IZ163" s="442"/>
      <c r="JA163" s="442"/>
      <c r="JB163" s="442"/>
      <c r="JC163" s="442"/>
      <c r="JD163" s="442"/>
      <c r="JE163" s="442"/>
      <c r="JF163" s="442"/>
      <c r="JG163" s="442"/>
      <c r="JH163" s="442"/>
      <c r="JI163" s="442"/>
      <c r="JJ163" s="442"/>
      <c r="JK163" s="442"/>
      <c r="JL163" s="442"/>
      <c r="JM163" s="442"/>
      <c r="JN163" s="442"/>
      <c r="JO163" s="442"/>
      <c r="JP163" s="442"/>
      <c r="JQ163" s="442"/>
      <c r="JR163" s="442"/>
      <c r="JS163" s="442"/>
      <c r="JT163" s="442"/>
      <c r="JU163" s="442"/>
      <c r="JV163" s="442"/>
      <c r="JW163" s="442"/>
      <c r="JX163" s="442"/>
      <c r="JY163" s="442"/>
      <c r="JZ163" s="442"/>
      <c r="KA163" s="442"/>
      <c r="KB163" s="442"/>
      <c r="KC163" s="442"/>
      <c r="KD163" s="442"/>
      <c r="KE163" s="442"/>
      <c r="KF163" s="442"/>
      <c r="KG163" s="442"/>
      <c r="KH163" s="442"/>
      <c r="KI163" s="442"/>
      <c r="KJ163" s="442"/>
      <c r="KK163" s="442"/>
      <c r="KL163" s="442"/>
      <c r="KM163" s="442"/>
      <c r="KN163" s="442"/>
      <c r="KO163" s="442"/>
      <c r="KP163" s="442"/>
      <c r="KQ163" s="442"/>
      <c r="KR163" s="442"/>
      <c r="KS163" s="442"/>
      <c r="KT163" s="442"/>
      <c r="KU163" s="442"/>
      <c r="KV163" s="442"/>
      <c r="KW163" s="442"/>
      <c r="KX163" s="442"/>
      <c r="KY163" s="442"/>
      <c r="KZ163" s="442"/>
      <c r="LA163" s="442"/>
      <c r="LB163" s="442"/>
      <c r="LC163" s="442"/>
      <c r="LD163" s="442"/>
      <c r="LE163" s="442"/>
      <c r="LF163" s="442"/>
      <c r="LG163" s="442"/>
      <c r="LH163" s="442"/>
      <c r="LI163" s="442"/>
      <c r="LJ163" s="442"/>
      <c r="LK163" s="442"/>
      <c r="LL163" s="442"/>
      <c r="LM163" s="442"/>
      <c r="LN163" s="442"/>
      <c r="LO163" s="442"/>
      <c r="LP163" s="442"/>
      <c r="LQ163" s="442"/>
      <c r="LR163" s="442"/>
      <c r="LS163" s="442"/>
      <c r="LT163" s="442"/>
      <c r="LU163" s="442"/>
      <c r="LV163" s="442"/>
      <c r="LW163" s="442"/>
      <c r="LX163" s="442"/>
      <c r="LY163" s="442"/>
      <c r="LZ163" s="442"/>
      <c r="MA163" s="442"/>
      <c r="MB163" s="442"/>
      <c r="MC163" s="442"/>
      <c r="MD163" s="442"/>
      <c r="ME163" s="442"/>
      <c r="MF163" s="442"/>
      <c r="MG163" s="442"/>
      <c r="MH163" s="442"/>
      <c r="MI163" s="442"/>
      <c r="MJ163" s="442"/>
      <c r="MK163" s="442"/>
      <c r="ML163" s="442"/>
      <c r="MM163" s="442"/>
      <c r="MN163" s="442"/>
      <c r="MO163" s="442"/>
      <c r="MP163" s="442"/>
      <c r="MQ163" s="442"/>
      <c r="MR163" s="442"/>
      <c r="MS163" s="442"/>
      <c r="MT163" s="442"/>
      <c r="MU163" s="442"/>
      <c r="MV163" s="442"/>
      <c r="MW163" s="442"/>
      <c r="MX163" s="442"/>
      <c r="MY163" s="442"/>
      <c r="MZ163" s="442"/>
      <c r="NA163" s="442"/>
      <c r="NB163" s="442"/>
      <c r="NC163" s="442"/>
      <c r="ND163" s="442"/>
      <c r="NE163" s="442"/>
      <c r="NF163" s="442"/>
      <c r="NG163" s="442"/>
      <c r="NH163" s="442"/>
      <c r="NI163" s="442"/>
      <c r="NJ163" s="442"/>
      <c r="NK163" s="442"/>
      <c r="NL163" s="442"/>
      <c r="NM163" s="442"/>
      <c r="NN163" s="442"/>
      <c r="NO163" s="442"/>
      <c r="NP163" s="442"/>
      <c r="NQ163" s="442"/>
      <c r="NR163" s="442"/>
      <c r="NS163" s="442"/>
      <c r="NT163" s="442"/>
      <c r="NU163" s="442"/>
      <c r="NV163" s="442"/>
      <c r="NW163" s="442"/>
      <c r="NX163" s="442"/>
      <c r="NY163" s="442"/>
      <c r="NZ163" s="442"/>
      <c r="OA163" s="442"/>
      <c r="OB163" s="442"/>
      <c r="OC163" s="442"/>
      <c r="OD163" s="442"/>
      <c r="OE163" s="442"/>
      <c r="OF163" s="442"/>
      <c r="OG163" s="442"/>
      <c r="OH163" s="442"/>
      <c r="OI163" s="442"/>
      <c r="OJ163" s="442"/>
      <c r="OK163" s="442"/>
      <c r="OL163" s="442"/>
      <c r="OM163" s="442"/>
      <c r="ON163" s="442"/>
      <c r="OO163" s="442"/>
      <c r="OP163" s="442"/>
      <c r="OQ163" s="442"/>
      <c r="OR163" s="442"/>
      <c r="OS163" s="442"/>
      <c r="OT163" s="442"/>
      <c r="OU163" s="442"/>
      <c r="OV163" s="442"/>
      <c r="OW163" s="442"/>
      <c r="OX163" s="442"/>
      <c r="OY163" s="442"/>
      <c r="OZ163" s="442"/>
      <c r="PA163" s="442"/>
      <c r="PB163" s="442"/>
      <c r="PC163" s="442"/>
      <c r="PD163" s="442"/>
      <c r="PE163" s="442"/>
      <c r="PF163" s="442"/>
      <c r="PG163" s="442"/>
      <c r="PH163" s="442"/>
      <c r="PI163" s="442"/>
      <c r="PJ163" s="442"/>
      <c r="PK163" s="442"/>
      <c r="PL163" s="442"/>
      <c r="PM163" s="442"/>
      <c r="PN163" s="442"/>
      <c r="PO163" s="442"/>
      <c r="PP163" s="442"/>
      <c r="PQ163" s="442"/>
      <c r="PR163" s="442"/>
      <c r="PS163" s="442"/>
      <c r="PT163" s="442"/>
      <c r="PU163" s="442"/>
      <c r="PV163" s="442"/>
      <c r="PW163" s="442"/>
      <c r="PX163" s="442"/>
      <c r="PY163" s="442"/>
      <c r="PZ163" s="442"/>
      <c r="QA163" s="442"/>
      <c r="QB163" s="442"/>
      <c r="QC163" s="442"/>
      <c r="QD163" s="442"/>
      <c r="QE163" s="442"/>
      <c r="QF163" s="442"/>
      <c r="QG163" s="442"/>
      <c r="QH163" s="442"/>
      <c r="QI163" s="442"/>
      <c r="QJ163" s="442"/>
      <c r="QK163" s="442"/>
      <c r="QL163" s="442"/>
      <c r="QM163" s="442"/>
      <c r="QN163" s="442"/>
      <c r="QO163" s="442"/>
      <c r="QP163" s="442"/>
      <c r="QQ163" s="442"/>
      <c r="QR163" s="442"/>
      <c r="QS163" s="442"/>
      <c r="QT163" s="442"/>
      <c r="QU163" s="442"/>
      <c r="QV163" s="442"/>
      <c r="QW163" s="442"/>
      <c r="QX163" s="442"/>
      <c r="QY163" s="442"/>
      <c r="QZ163" s="442"/>
      <c r="RA163" s="442"/>
      <c r="RB163" s="442"/>
      <c r="RC163" s="442"/>
      <c r="RD163" s="442"/>
      <c r="RE163" s="442"/>
      <c r="RF163" s="442"/>
      <c r="RG163" s="442"/>
      <c r="RH163" s="442"/>
      <c r="RI163" s="442"/>
      <c r="RJ163" s="442"/>
      <c r="RK163" s="442"/>
      <c r="RL163" s="442"/>
      <c r="RM163" s="442"/>
      <c r="RN163" s="442"/>
      <c r="RO163" s="442"/>
      <c r="RP163" s="442"/>
      <c r="RQ163" s="442"/>
      <c r="RR163" s="442"/>
      <c r="RS163" s="442"/>
      <c r="RT163" s="442"/>
      <c r="RU163" s="442"/>
      <c r="RV163" s="442"/>
      <c r="RW163" s="442"/>
      <c r="RX163" s="442"/>
      <c r="RY163" s="442"/>
      <c r="RZ163" s="442"/>
      <c r="SA163" s="442"/>
      <c r="SB163" s="442"/>
      <c r="SC163" s="442"/>
      <c r="SD163" s="442"/>
      <c r="SE163" s="442"/>
      <c r="SF163" s="442"/>
      <c r="SG163" s="442"/>
      <c r="SH163" s="442"/>
      <c r="SI163" s="442"/>
      <c r="SJ163" s="442"/>
      <c r="SK163" s="442"/>
      <c r="SL163" s="442"/>
      <c r="SM163" s="442"/>
      <c r="SN163" s="442"/>
      <c r="SO163" s="442"/>
      <c r="SP163" s="442"/>
      <c r="SQ163" s="442"/>
      <c r="SR163" s="442"/>
      <c r="SS163" s="442"/>
      <c r="ST163" s="442"/>
      <c r="SU163" s="442"/>
      <c r="SV163" s="442"/>
      <c r="SW163" s="442"/>
      <c r="SX163" s="442"/>
      <c r="SY163" s="442"/>
      <c r="SZ163" s="442"/>
      <c r="TA163" s="442"/>
      <c r="TB163" s="442"/>
      <c r="TC163" s="442"/>
      <c r="TD163" s="442"/>
      <c r="TE163" s="442"/>
      <c r="TF163" s="442"/>
      <c r="TG163" s="442"/>
      <c r="TH163" s="442"/>
      <c r="TI163" s="442"/>
      <c r="TJ163" s="442"/>
      <c r="TK163" s="442"/>
      <c r="TL163" s="442"/>
      <c r="TM163" s="442"/>
      <c r="TN163" s="442"/>
      <c r="TO163" s="442"/>
      <c r="TP163" s="442"/>
      <c r="TQ163" s="442"/>
      <c r="TR163" s="442"/>
      <c r="TS163" s="442"/>
      <c r="TT163" s="442"/>
      <c r="TU163" s="442"/>
      <c r="TV163" s="442"/>
      <c r="TW163" s="442"/>
      <c r="TX163" s="442"/>
      <c r="TY163" s="442"/>
      <c r="TZ163" s="442"/>
      <c r="UA163" s="442"/>
      <c r="UB163" s="442"/>
      <c r="UC163" s="442"/>
      <c r="UD163" s="442"/>
      <c r="UE163" s="442"/>
      <c r="UF163" s="442"/>
      <c r="UG163" s="442"/>
      <c r="UH163" s="442"/>
      <c r="UI163" s="442"/>
      <c r="UJ163" s="442"/>
      <c r="UK163" s="442"/>
      <c r="UL163" s="442"/>
      <c r="UM163" s="442"/>
      <c r="UN163" s="442"/>
      <c r="UO163" s="442"/>
      <c r="UP163" s="442"/>
      <c r="UQ163" s="442"/>
      <c r="UR163" s="442"/>
      <c r="US163" s="442"/>
      <c r="UT163" s="442"/>
      <c r="UU163" s="442"/>
      <c r="UV163" s="442"/>
      <c r="UW163" s="442"/>
      <c r="UX163" s="442"/>
      <c r="UY163" s="442"/>
      <c r="UZ163" s="442"/>
      <c r="VA163" s="442"/>
      <c r="VB163" s="442"/>
      <c r="VC163" s="442"/>
      <c r="VD163" s="442"/>
      <c r="VE163" s="442"/>
      <c r="VF163" s="442"/>
      <c r="VG163" s="442"/>
      <c r="VH163" s="442"/>
      <c r="VI163" s="442"/>
      <c r="VJ163" s="442"/>
      <c r="VK163" s="442"/>
      <c r="VL163" s="442"/>
      <c r="VM163" s="442"/>
      <c r="VN163" s="442"/>
      <c r="VO163" s="442"/>
      <c r="VP163" s="442"/>
      <c r="VQ163" s="442"/>
      <c r="VR163" s="442"/>
      <c r="VS163" s="442"/>
      <c r="VT163" s="442"/>
      <c r="VU163" s="442"/>
      <c r="VV163" s="442"/>
      <c r="VW163" s="442"/>
      <c r="VX163" s="442"/>
      <c r="VY163" s="442"/>
      <c r="VZ163" s="442"/>
      <c r="WA163" s="442"/>
      <c r="WB163" s="442"/>
      <c r="WC163" s="442"/>
      <c r="WD163" s="442"/>
      <c r="WE163" s="442"/>
      <c r="WF163" s="442"/>
      <c r="WG163" s="442"/>
      <c r="WH163" s="442"/>
      <c r="WI163" s="442"/>
      <c r="WJ163" s="442"/>
      <c r="WK163" s="442"/>
      <c r="WL163" s="442"/>
      <c r="WM163" s="442"/>
      <c r="WN163" s="442"/>
      <c r="WO163" s="442"/>
      <c r="WP163" s="442"/>
      <c r="WQ163" s="442"/>
      <c r="WR163" s="442"/>
      <c r="WS163" s="442"/>
      <c r="WT163" s="442"/>
      <c r="WU163" s="442"/>
      <c r="WV163" s="442"/>
      <c r="WW163" s="442"/>
      <c r="WX163" s="442"/>
      <c r="WY163" s="442"/>
      <c r="WZ163" s="442"/>
      <c r="XA163" s="442"/>
      <c r="XB163" s="442"/>
      <c r="XC163" s="442"/>
      <c r="XD163" s="442"/>
      <c r="XE163" s="442"/>
      <c r="XF163" s="442"/>
      <c r="XG163" s="442"/>
      <c r="XH163" s="442"/>
      <c r="XI163" s="442"/>
      <c r="XJ163" s="442"/>
      <c r="XK163" s="442"/>
      <c r="XL163" s="442"/>
      <c r="XM163" s="442"/>
      <c r="XN163" s="442"/>
      <c r="XO163" s="442"/>
      <c r="XP163" s="442"/>
      <c r="XQ163" s="442"/>
      <c r="XR163" s="442"/>
      <c r="XS163" s="442"/>
      <c r="XT163" s="442"/>
      <c r="XU163" s="442"/>
      <c r="XV163" s="442"/>
      <c r="XW163" s="442"/>
      <c r="XX163" s="442"/>
      <c r="XY163" s="442"/>
      <c r="XZ163" s="442"/>
      <c r="YA163" s="442"/>
      <c r="YB163" s="442"/>
      <c r="YC163" s="442"/>
      <c r="YD163" s="442"/>
      <c r="YE163" s="442"/>
      <c r="YF163" s="442"/>
      <c r="YG163" s="442"/>
      <c r="YH163" s="442"/>
      <c r="YI163" s="442"/>
      <c r="YJ163" s="442"/>
      <c r="YK163" s="442"/>
      <c r="YL163" s="442"/>
      <c r="YM163" s="442"/>
      <c r="YN163" s="442"/>
      <c r="YO163" s="442"/>
      <c r="YP163" s="442"/>
      <c r="YQ163" s="442"/>
      <c r="YR163" s="442"/>
      <c r="YS163" s="442"/>
      <c r="YT163" s="442"/>
      <c r="YU163" s="442"/>
      <c r="YV163" s="442"/>
      <c r="YW163" s="442"/>
      <c r="YX163" s="442"/>
      <c r="YY163" s="442"/>
      <c r="YZ163" s="442"/>
      <c r="ZA163" s="442"/>
      <c r="ZB163" s="442"/>
      <c r="ZC163" s="442"/>
      <c r="ZD163" s="442"/>
      <c r="ZE163" s="442"/>
      <c r="ZF163" s="442"/>
      <c r="ZG163" s="442"/>
      <c r="ZH163" s="442"/>
      <c r="ZI163" s="442"/>
      <c r="ZJ163" s="442"/>
      <c r="ZK163" s="442"/>
      <c r="ZL163" s="442"/>
      <c r="ZM163" s="442"/>
      <c r="ZN163" s="442"/>
      <c r="ZO163" s="442"/>
      <c r="ZP163" s="442"/>
      <c r="ZQ163" s="442"/>
      <c r="ZR163" s="442"/>
      <c r="ZS163" s="442"/>
      <c r="ZT163" s="442"/>
      <c r="ZU163" s="442"/>
      <c r="ZV163" s="442"/>
      <c r="ZW163" s="442"/>
      <c r="ZX163" s="442"/>
      <c r="ZY163" s="442"/>
      <c r="ZZ163" s="442"/>
      <c r="AAA163" s="442"/>
      <c r="AAB163" s="442"/>
      <c r="AAC163" s="442"/>
      <c r="AAD163" s="442"/>
      <c r="AAE163" s="442"/>
      <c r="AAF163" s="442"/>
      <c r="AAG163" s="442"/>
      <c r="AAH163" s="442"/>
      <c r="AAI163" s="442"/>
      <c r="AAJ163" s="442"/>
      <c r="AAK163" s="442"/>
      <c r="AAL163" s="442"/>
      <c r="AAM163" s="442"/>
      <c r="AAN163" s="442"/>
      <c r="AAO163" s="442"/>
      <c r="AAP163" s="442"/>
      <c r="AAQ163" s="442"/>
      <c r="AAR163" s="442"/>
      <c r="AAS163" s="442"/>
      <c r="AAT163" s="442"/>
      <c r="AAU163" s="442"/>
      <c r="AAV163" s="442"/>
      <c r="AAW163" s="442"/>
      <c r="AAX163" s="442"/>
      <c r="AAY163" s="442"/>
      <c r="AAZ163" s="442"/>
      <c r="ABA163" s="442"/>
      <c r="ABB163" s="442"/>
      <c r="ABC163" s="442"/>
      <c r="ABD163" s="442"/>
      <c r="ABE163" s="442"/>
      <c r="ABF163" s="442"/>
      <c r="ABG163" s="442"/>
      <c r="ABH163" s="442"/>
      <c r="ABI163" s="442"/>
      <c r="ABJ163" s="442"/>
      <c r="ABK163" s="442"/>
      <c r="ABL163" s="442"/>
      <c r="ABM163" s="442"/>
      <c r="ABN163" s="442"/>
      <c r="ABO163" s="442"/>
      <c r="ABP163" s="442"/>
      <c r="ABQ163" s="442"/>
      <c r="ABR163" s="442"/>
      <c r="ABS163" s="442"/>
      <c r="ABT163" s="442"/>
      <c r="ABU163" s="442"/>
      <c r="ABV163" s="442"/>
      <c r="ABW163" s="442"/>
      <c r="ABX163" s="442"/>
      <c r="ABY163" s="442"/>
      <c r="ABZ163" s="442"/>
      <c r="ACA163" s="442"/>
      <c r="ACB163" s="442"/>
      <c r="ACC163" s="442"/>
      <c r="ACD163" s="442"/>
      <c r="ACE163" s="442"/>
      <c r="ACF163" s="442"/>
      <c r="ACG163" s="442"/>
      <c r="ACH163" s="442"/>
      <c r="ACI163" s="442"/>
      <c r="ACJ163" s="442"/>
      <c r="ACK163" s="442"/>
      <c r="ACL163" s="442"/>
      <c r="ACM163" s="442"/>
      <c r="ACN163" s="442"/>
      <c r="ACO163" s="442"/>
      <c r="ACP163" s="442"/>
      <c r="ACQ163" s="442"/>
      <c r="ACR163" s="442"/>
      <c r="ACS163" s="442"/>
      <c r="ACT163" s="442"/>
      <c r="ACU163" s="442"/>
      <c r="ACV163" s="442"/>
      <c r="ACW163" s="442"/>
      <c r="ACX163" s="442"/>
      <c r="ACY163" s="442"/>
      <c r="ACZ163" s="442"/>
      <c r="ADA163" s="442"/>
      <c r="ADB163" s="442"/>
      <c r="ADC163" s="442"/>
      <c r="ADD163" s="442"/>
      <c r="ADE163" s="442"/>
      <c r="ADF163" s="442"/>
      <c r="ADG163" s="442"/>
      <c r="ADH163" s="442"/>
      <c r="ADI163" s="442"/>
      <c r="ADJ163" s="442"/>
      <c r="ADK163" s="442"/>
      <c r="ADL163" s="442"/>
      <c r="ADM163" s="442"/>
      <c r="ADN163" s="442"/>
      <c r="ADO163" s="442"/>
      <c r="ADP163" s="442"/>
      <c r="ADQ163" s="442"/>
      <c r="ADR163" s="442"/>
      <c r="ADS163" s="442"/>
      <c r="ADT163" s="442"/>
      <c r="ADU163" s="442"/>
      <c r="ADV163" s="442"/>
      <c r="ADW163" s="442"/>
      <c r="ADX163" s="442"/>
      <c r="ADY163" s="442"/>
      <c r="ADZ163" s="442"/>
      <c r="AEA163" s="442"/>
      <c r="AEB163" s="442"/>
      <c r="AEC163" s="442"/>
      <c r="AED163" s="442"/>
      <c r="AEE163" s="442"/>
      <c r="AEF163" s="442"/>
      <c r="AEG163" s="442"/>
      <c r="AEH163" s="442"/>
      <c r="AEI163" s="442"/>
      <c r="AEJ163" s="442"/>
      <c r="AEK163" s="442"/>
      <c r="AEL163" s="442"/>
      <c r="AEM163" s="442"/>
      <c r="AEN163" s="442"/>
      <c r="AEO163" s="442"/>
      <c r="AEP163" s="442"/>
      <c r="AEQ163" s="442"/>
      <c r="AER163" s="442"/>
      <c r="AES163" s="442"/>
      <c r="AET163" s="442"/>
      <c r="AEU163" s="442"/>
      <c r="AEV163" s="442"/>
      <c r="AEW163" s="442"/>
      <c r="AEX163" s="442"/>
      <c r="AEY163" s="442"/>
      <c r="AEZ163" s="442"/>
      <c r="AFA163" s="442"/>
      <c r="AFB163" s="442"/>
      <c r="AFC163" s="442"/>
      <c r="AFD163" s="442"/>
      <c r="AFE163" s="442"/>
      <c r="AFF163" s="442"/>
      <c r="AFG163" s="442"/>
      <c r="AFH163" s="442"/>
      <c r="AFI163" s="442"/>
      <c r="AFJ163" s="442"/>
      <c r="AFK163" s="442"/>
      <c r="AFL163" s="442"/>
      <c r="AFM163" s="442"/>
      <c r="AFN163" s="442"/>
      <c r="AFO163" s="442"/>
      <c r="AFP163" s="442"/>
      <c r="AFQ163" s="442"/>
      <c r="AFR163" s="442"/>
      <c r="AFS163" s="442"/>
      <c r="AFT163" s="442"/>
      <c r="AFU163" s="442"/>
      <c r="AFV163" s="442"/>
      <c r="AFW163" s="442"/>
      <c r="AFX163" s="442"/>
      <c r="AFY163" s="442"/>
      <c r="AFZ163" s="442"/>
      <c r="AGA163" s="442"/>
      <c r="AGB163" s="442"/>
      <c r="AGC163" s="442"/>
      <c r="AGD163" s="442"/>
      <c r="AGE163" s="442"/>
      <c r="AGF163" s="442"/>
      <c r="AGG163" s="442"/>
      <c r="AGH163" s="442"/>
      <c r="AGI163" s="442"/>
      <c r="AGJ163" s="442"/>
      <c r="AGK163" s="442"/>
      <c r="AGL163" s="442"/>
      <c r="AGM163" s="442"/>
      <c r="AGN163" s="442"/>
      <c r="AGO163" s="442"/>
      <c r="AGP163" s="442"/>
      <c r="AGQ163" s="442"/>
      <c r="AGR163" s="442"/>
      <c r="AGS163" s="442"/>
      <c r="AGT163" s="442"/>
      <c r="AGU163" s="442"/>
      <c r="AGV163" s="442"/>
      <c r="AGW163" s="442"/>
      <c r="AGX163" s="442"/>
      <c r="AGY163" s="442"/>
      <c r="AGZ163" s="442"/>
      <c r="AHA163" s="442"/>
      <c r="AHB163" s="442"/>
      <c r="AHC163" s="442"/>
      <c r="AHD163" s="442"/>
      <c r="AHE163" s="442"/>
      <c r="AHF163" s="442"/>
      <c r="AHG163" s="442"/>
      <c r="AHH163" s="442"/>
    </row>
    <row r="164" spans="2:892" s="593" customFormat="1">
      <c r="B164" s="597"/>
      <c r="C164" s="595"/>
      <c r="D164" s="78"/>
      <c r="E164" s="78"/>
      <c r="F164" s="78"/>
      <c r="G164" s="78"/>
      <c r="H164" s="78"/>
      <c r="I164" s="78"/>
      <c r="J164" s="78"/>
      <c r="K164" s="78"/>
      <c r="L164" s="78"/>
      <c r="M164" s="78"/>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s="66"/>
      <c r="CT164" s="66"/>
      <c r="CU164" s="66"/>
      <c r="CV164" s="66"/>
      <c r="CW164" s="66"/>
      <c r="CX164" s="66"/>
      <c r="CY164" s="66"/>
      <c r="CZ164" s="66"/>
      <c r="DA164" s="66"/>
      <c r="DB164" s="66"/>
      <c r="DC164" s="66"/>
      <c r="DD164" s="66"/>
      <c r="DE164" s="66"/>
      <c r="DF164" s="66"/>
      <c r="DG164" s="66"/>
      <c r="DH164" s="66"/>
      <c r="DI164" s="66"/>
      <c r="DJ164" s="66"/>
      <c r="DK164" s="66"/>
      <c r="DL164" s="66"/>
      <c r="DM164" s="66"/>
      <c r="DN164" s="66"/>
      <c r="DO164" s="66"/>
      <c r="DP164" s="66"/>
      <c r="DQ164" s="66"/>
      <c r="DR164" s="66"/>
      <c r="DS164" s="66"/>
      <c r="DT164" s="66"/>
      <c r="DU164" s="66"/>
      <c r="DV164" s="66"/>
      <c r="DW164" s="66"/>
      <c r="DX164" s="66"/>
      <c r="DY164" s="66"/>
      <c r="DZ164" s="66"/>
      <c r="EA164" s="66"/>
      <c r="EB164" s="66"/>
      <c r="EC164" s="66"/>
      <c r="ED164" s="66"/>
      <c r="EE164" s="66"/>
      <c r="EF164" s="66"/>
      <c r="EG164" s="66"/>
      <c r="EH164" s="66"/>
      <c r="EI164" s="66"/>
      <c r="EJ164" s="66"/>
      <c r="EK164" s="66"/>
      <c r="EL164" s="66"/>
      <c r="EM164" s="66"/>
      <c r="EN164" s="66"/>
      <c r="EO164" s="66"/>
      <c r="EP164" s="66"/>
      <c r="EQ164" s="66"/>
      <c r="ER164" s="66"/>
      <c r="ES164" s="66"/>
      <c r="ET164" s="66"/>
      <c r="EU164" s="66"/>
      <c r="EV164" s="66"/>
      <c r="EW164" s="66"/>
      <c r="EX164" s="66"/>
      <c r="EY164" s="66"/>
      <c r="EZ164" s="66"/>
      <c r="FA164" s="66"/>
      <c r="FB164" s="66"/>
      <c r="FC164" s="66"/>
      <c r="FD164" s="66"/>
      <c r="FE164" s="66"/>
      <c r="FF164" s="66"/>
      <c r="FG164" s="66"/>
      <c r="FH164" s="66"/>
      <c r="FI164" s="66"/>
      <c r="FJ164" s="66"/>
      <c r="FK164" s="66"/>
      <c r="FL164" s="66"/>
      <c r="FM164" s="66"/>
      <c r="FN164" s="66"/>
      <c r="FO164" s="66"/>
      <c r="FP164" s="66"/>
      <c r="FQ164" s="66"/>
      <c r="FR164" s="66"/>
      <c r="FS164" s="66"/>
      <c r="FT164" s="66"/>
      <c r="FU164" s="66"/>
      <c r="FV164" s="66"/>
      <c r="FW164" s="66"/>
      <c r="FX164" s="66"/>
      <c r="FY164" s="66"/>
      <c r="FZ164" s="66"/>
      <c r="GA164" s="66"/>
      <c r="GB164" s="66"/>
      <c r="GC164" s="66"/>
      <c r="GD164" s="66"/>
      <c r="GE164" s="66"/>
      <c r="GF164" s="66"/>
      <c r="GG164" s="66"/>
      <c r="GH164" s="66"/>
      <c r="GI164" s="66"/>
      <c r="GJ164" s="66"/>
      <c r="GK164" s="66"/>
      <c r="GL164" s="66"/>
      <c r="GM164" s="66"/>
      <c r="GN164" s="66"/>
      <c r="GO164" s="66"/>
      <c r="GP164" s="66"/>
      <c r="GQ164" s="66"/>
      <c r="GR164" s="66"/>
      <c r="GS164" s="66"/>
      <c r="GT164" s="66"/>
      <c r="GU164" s="66"/>
      <c r="GV164" s="66"/>
      <c r="GW164" s="66"/>
      <c r="GX164" s="66"/>
      <c r="GY164" s="66"/>
      <c r="GZ164" s="66"/>
      <c r="HA164" s="66"/>
      <c r="HB164" s="66"/>
      <c r="HC164" s="66"/>
      <c r="HD164" s="66"/>
      <c r="HE164" s="66"/>
      <c r="HF164" s="66"/>
      <c r="HG164" s="66"/>
      <c r="HH164" s="66"/>
      <c r="HI164" s="66"/>
      <c r="HJ164" s="66"/>
      <c r="HK164" s="66"/>
      <c r="HL164" s="66"/>
      <c r="HM164" s="66"/>
      <c r="HN164" s="66"/>
      <c r="HO164" s="66"/>
      <c r="HP164" s="66"/>
      <c r="HQ164" s="66"/>
      <c r="HR164" s="66"/>
      <c r="HS164" s="66"/>
      <c r="HT164" s="66"/>
      <c r="HU164" s="66"/>
      <c r="HV164" s="66"/>
      <c r="HW164" s="66"/>
      <c r="HX164" s="66"/>
      <c r="HY164" s="66"/>
      <c r="HZ164" s="66"/>
      <c r="IA164" s="66"/>
      <c r="IB164" s="66"/>
      <c r="IC164" s="66"/>
      <c r="ID164" s="66"/>
      <c r="IE164" s="66"/>
      <c r="IF164" s="66"/>
      <c r="IG164" s="66"/>
      <c r="IH164" s="66"/>
      <c r="II164" s="66"/>
      <c r="IJ164" s="66"/>
      <c r="IK164" s="66"/>
      <c r="IL164" s="66"/>
      <c r="IM164" s="66"/>
      <c r="IN164" s="66"/>
      <c r="IO164" s="66"/>
      <c r="IP164" s="66"/>
      <c r="IQ164" s="66"/>
      <c r="IR164" s="66"/>
      <c r="IS164" s="66"/>
      <c r="IT164" s="66"/>
      <c r="IU164" s="66"/>
      <c r="IV164" s="66"/>
      <c r="IW164" s="66"/>
      <c r="IX164" s="442"/>
      <c r="IY164" s="442"/>
      <c r="IZ164" s="442"/>
      <c r="JA164" s="442"/>
      <c r="JB164" s="442"/>
      <c r="JC164" s="442"/>
      <c r="JD164" s="442"/>
      <c r="JE164" s="442"/>
      <c r="JF164" s="442"/>
      <c r="JG164" s="442"/>
      <c r="JH164" s="442"/>
      <c r="JI164" s="442"/>
      <c r="JJ164" s="442"/>
      <c r="JK164" s="442"/>
      <c r="JL164" s="442"/>
      <c r="JM164" s="442"/>
      <c r="JN164" s="442"/>
      <c r="JO164" s="442"/>
      <c r="JP164" s="442"/>
      <c r="JQ164" s="442"/>
      <c r="JR164" s="442"/>
      <c r="JS164" s="442"/>
      <c r="JT164" s="442"/>
      <c r="JU164" s="442"/>
      <c r="JV164" s="442"/>
      <c r="JW164" s="442"/>
      <c r="JX164" s="442"/>
      <c r="JY164" s="442"/>
      <c r="JZ164" s="442"/>
      <c r="KA164" s="442"/>
      <c r="KB164" s="442"/>
      <c r="KC164" s="442"/>
      <c r="KD164" s="442"/>
      <c r="KE164" s="442"/>
      <c r="KF164" s="442"/>
      <c r="KG164" s="442"/>
      <c r="KH164" s="442"/>
      <c r="KI164" s="442"/>
      <c r="KJ164" s="442"/>
      <c r="KK164" s="442"/>
      <c r="KL164" s="442"/>
      <c r="KM164" s="442"/>
      <c r="KN164" s="442"/>
      <c r="KO164" s="442"/>
      <c r="KP164" s="442"/>
      <c r="KQ164" s="442"/>
      <c r="KR164" s="442"/>
      <c r="KS164" s="442"/>
      <c r="KT164" s="442"/>
      <c r="KU164" s="442"/>
      <c r="KV164" s="442"/>
      <c r="KW164" s="442"/>
      <c r="KX164" s="442"/>
      <c r="KY164" s="442"/>
      <c r="KZ164" s="442"/>
      <c r="LA164" s="442"/>
      <c r="LB164" s="442"/>
      <c r="LC164" s="442"/>
      <c r="LD164" s="442"/>
      <c r="LE164" s="442"/>
      <c r="LF164" s="442"/>
      <c r="LG164" s="442"/>
      <c r="LH164" s="442"/>
      <c r="LI164" s="442"/>
      <c r="LJ164" s="442"/>
      <c r="LK164" s="442"/>
      <c r="LL164" s="442"/>
      <c r="LM164" s="442"/>
      <c r="LN164" s="442"/>
      <c r="LO164" s="442"/>
      <c r="LP164" s="442"/>
      <c r="LQ164" s="442"/>
      <c r="LR164" s="442"/>
      <c r="LS164" s="442"/>
      <c r="LT164" s="442"/>
      <c r="LU164" s="442"/>
      <c r="LV164" s="442"/>
      <c r="LW164" s="442"/>
      <c r="LX164" s="442"/>
      <c r="LY164" s="442"/>
      <c r="LZ164" s="442"/>
      <c r="MA164" s="442"/>
      <c r="MB164" s="442"/>
      <c r="MC164" s="442"/>
      <c r="MD164" s="442"/>
      <c r="ME164" s="442"/>
      <c r="MF164" s="442"/>
      <c r="MG164" s="442"/>
      <c r="MH164" s="442"/>
      <c r="MI164" s="442"/>
      <c r="MJ164" s="442"/>
      <c r="MK164" s="442"/>
      <c r="ML164" s="442"/>
      <c r="MM164" s="442"/>
      <c r="MN164" s="442"/>
      <c r="MO164" s="442"/>
      <c r="MP164" s="442"/>
      <c r="MQ164" s="442"/>
      <c r="MR164" s="442"/>
      <c r="MS164" s="442"/>
      <c r="MT164" s="442"/>
      <c r="MU164" s="442"/>
      <c r="MV164" s="442"/>
      <c r="MW164" s="442"/>
      <c r="MX164" s="442"/>
      <c r="MY164" s="442"/>
      <c r="MZ164" s="442"/>
      <c r="NA164" s="442"/>
      <c r="NB164" s="442"/>
      <c r="NC164" s="442"/>
      <c r="ND164" s="442"/>
      <c r="NE164" s="442"/>
      <c r="NF164" s="442"/>
      <c r="NG164" s="442"/>
      <c r="NH164" s="442"/>
      <c r="NI164" s="442"/>
      <c r="NJ164" s="442"/>
      <c r="NK164" s="442"/>
      <c r="NL164" s="442"/>
      <c r="NM164" s="442"/>
      <c r="NN164" s="442"/>
      <c r="NO164" s="442"/>
      <c r="NP164" s="442"/>
      <c r="NQ164" s="442"/>
      <c r="NR164" s="442"/>
      <c r="NS164" s="442"/>
      <c r="NT164" s="442"/>
      <c r="NU164" s="442"/>
      <c r="NV164" s="442"/>
      <c r="NW164" s="442"/>
      <c r="NX164" s="442"/>
      <c r="NY164" s="442"/>
      <c r="NZ164" s="442"/>
      <c r="OA164" s="442"/>
      <c r="OB164" s="442"/>
      <c r="OC164" s="442"/>
      <c r="OD164" s="442"/>
      <c r="OE164" s="442"/>
      <c r="OF164" s="442"/>
      <c r="OG164" s="442"/>
      <c r="OH164" s="442"/>
      <c r="OI164" s="442"/>
      <c r="OJ164" s="442"/>
      <c r="OK164" s="442"/>
      <c r="OL164" s="442"/>
      <c r="OM164" s="442"/>
      <c r="ON164" s="442"/>
      <c r="OO164" s="442"/>
      <c r="OP164" s="442"/>
      <c r="OQ164" s="442"/>
      <c r="OR164" s="442"/>
      <c r="OS164" s="442"/>
      <c r="OT164" s="442"/>
      <c r="OU164" s="442"/>
      <c r="OV164" s="442"/>
      <c r="OW164" s="442"/>
      <c r="OX164" s="442"/>
      <c r="OY164" s="442"/>
      <c r="OZ164" s="442"/>
      <c r="PA164" s="442"/>
      <c r="PB164" s="442"/>
      <c r="PC164" s="442"/>
      <c r="PD164" s="442"/>
      <c r="PE164" s="442"/>
      <c r="PF164" s="442"/>
      <c r="PG164" s="442"/>
      <c r="PH164" s="442"/>
      <c r="PI164" s="442"/>
      <c r="PJ164" s="442"/>
      <c r="PK164" s="442"/>
      <c r="PL164" s="442"/>
      <c r="PM164" s="442"/>
      <c r="PN164" s="442"/>
      <c r="PO164" s="442"/>
      <c r="PP164" s="442"/>
      <c r="PQ164" s="442"/>
      <c r="PR164" s="442"/>
      <c r="PS164" s="442"/>
      <c r="PT164" s="442"/>
      <c r="PU164" s="442"/>
      <c r="PV164" s="442"/>
      <c r="PW164" s="442"/>
      <c r="PX164" s="442"/>
      <c r="PY164" s="442"/>
      <c r="PZ164" s="442"/>
      <c r="QA164" s="442"/>
      <c r="QB164" s="442"/>
      <c r="QC164" s="442"/>
      <c r="QD164" s="442"/>
      <c r="QE164" s="442"/>
      <c r="QF164" s="442"/>
      <c r="QG164" s="442"/>
      <c r="QH164" s="442"/>
      <c r="QI164" s="442"/>
      <c r="QJ164" s="442"/>
      <c r="QK164" s="442"/>
      <c r="QL164" s="442"/>
      <c r="QM164" s="442"/>
      <c r="QN164" s="442"/>
      <c r="QO164" s="442"/>
      <c r="QP164" s="442"/>
      <c r="QQ164" s="442"/>
      <c r="QR164" s="442"/>
      <c r="QS164" s="442"/>
      <c r="QT164" s="442"/>
      <c r="QU164" s="442"/>
      <c r="QV164" s="442"/>
      <c r="QW164" s="442"/>
      <c r="QX164" s="442"/>
      <c r="QY164" s="442"/>
      <c r="QZ164" s="442"/>
      <c r="RA164" s="442"/>
      <c r="RB164" s="442"/>
      <c r="RC164" s="442"/>
      <c r="RD164" s="442"/>
      <c r="RE164" s="442"/>
      <c r="RF164" s="442"/>
      <c r="RG164" s="442"/>
      <c r="RH164" s="442"/>
      <c r="RI164" s="442"/>
      <c r="RJ164" s="442"/>
      <c r="RK164" s="442"/>
      <c r="RL164" s="442"/>
      <c r="RM164" s="442"/>
      <c r="RN164" s="442"/>
      <c r="RO164" s="442"/>
      <c r="RP164" s="442"/>
      <c r="RQ164" s="442"/>
      <c r="RR164" s="442"/>
      <c r="RS164" s="442"/>
      <c r="RT164" s="442"/>
      <c r="RU164" s="442"/>
      <c r="RV164" s="442"/>
      <c r="RW164" s="442"/>
      <c r="RX164" s="442"/>
      <c r="RY164" s="442"/>
      <c r="RZ164" s="442"/>
      <c r="SA164" s="442"/>
      <c r="SB164" s="442"/>
      <c r="SC164" s="442"/>
      <c r="SD164" s="442"/>
      <c r="SE164" s="442"/>
      <c r="SF164" s="442"/>
      <c r="SG164" s="442"/>
      <c r="SH164" s="442"/>
      <c r="SI164" s="442"/>
      <c r="SJ164" s="442"/>
      <c r="SK164" s="442"/>
      <c r="SL164" s="442"/>
      <c r="SM164" s="442"/>
      <c r="SN164" s="442"/>
      <c r="SO164" s="442"/>
      <c r="SP164" s="442"/>
      <c r="SQ164" s="442"/>
      <c r="SR164" s="442"/>
      <c r="SS164" s="442"/>
      <c r="ST164" s="442"/>
      <c r="SU164" s="442"/>
      <c r="SV164" s="442"/>
      <c r="SW164" s="442"/>
      <c r="SX164" s="442"/>
      <c r="SY164" s="442"/>
      <c r="SZ164" s="442"/>
      <c r="TA164" s="442"/>
      <c r="TB164" s="442"/>
      <c r="TC164" s="442"/>
      <c r="TD164" s="442"/>
      <c r="TE164" s="442"/>
      <c r="TF164" s="442"/>
      <c r="TG164" s="442"/>
      <c r="TH164" s="442"/>
      <c r="TI164" s="442"/>
      <c r="TJ164" s="442"/>
      <c r="TK164" s="442"/>
      <c r="TL164" s="442"/>
      <c r="TM164" s="442"/>
      <c r="TN164" s="442"/>
      <c r="TO164" s="442"/>
      <c r="TP164" s="442"/>
      <c r="TQ164" s="442"/>
      <c r="TR164" s="442"/>
      <c r="TS164" s="442"/>
      <c r="TT164" s="442"/>
      <c r="TU164" s="442"/>
      <c r="TV164" s="442"/>
      <c r="TW164" s="442"/>
      <c r="TX164" s="442"/>
      <c r="TY164" s="442"/>
      <c r="TZ164" s="442"/>
      <c r="UA164" s="442"/>
      <c r="UB164" s="442"/>
      <c r="UC164" s="442"/>
      <c r="UD164" s="442"/>
      <c r="UE164" s="442"/>
      <c r="UF164" s="442"/>
      <c r="UG164" s="442"/>
      <c r="UH164" s="442"/>
      <c r="UI164" s="442"/>
      <c r="UJ164" s="442"/>
      <c r="UK164" s="442"/>
      <c r="UL164" s="442"/>
      <c r="UM164" s="442"/>
      <c r="UN164" s="442"/>
      <c r="UO164" s="442"/>
      <c r="UP164" s="442"/>
      <c r="UQ164" s="442"/>
      <c r="UR164" s="442"/>
      <c r="US164" s="442"/>
      <c r="UT164" s="442"/>
      <c r="UU164" s="442"/>
      <c r="UV164" s="442"/>
      <c r="UW164" s="442"/>
      <c r="UX164" s="442"/>
      <c r="UY164" s="442"/>
      <c r="UZ164" s="442"/>
      <c r="VA164" s="442"/>
      <c r="VB164" s="442"/>
      <c r="VC164" s="442"/>
      <c r="VD164" s="442"/>
      <c r="VE164" s="442"/>
      <c r="VF164" s="442"/>
      <c r="VG164" s="442"/>
      <c r="VH164" s="442"/>
      <c r="VI164" s="442"/>
      <c r="VJ164" s="442"/>
      <c r="VK164" s="442"/>
      <c r="VL164" s="442"/>
      <c r="VM164" s="442"/>
      <c r="VN164" s="442"/>
      <c r="VO164" s="442"/>
      <c r="VP164" s="442"/>
      <c r="VQ164" s="442"/>
      <c r="VR164" s="442"/>
      <c r="VS164" s="442"/>
      <c r="VT164" s="442"/>
      <c r="VU164" s="442"/>
      <c r="VV164" s="442"/>
      <c r="VW164" s="442"/>
      <c r="VX164" s="442"/>
      <c r="VY164" s="442"/>
      <c r="VZ164" s="442"/>
      <c r="WA164" s="442"/>
      <c r="WB164" s="442"/>
      <c r="WC164" s="442"/>
      <c r="WD164" s="442"/>
      <c r="WE164" s="442"/>
      <c r="WF164" s="442"/>
      <c r="WG164" s="442"/>
      <c r="WH164" s="442"/>
      <c r="WI164" s="442"/>
      <c r="WJ164" s="442"/>
      <c r="WK164" s="442"/>
      <c r="WL164" s="442"/>
      <c r="WM164" s="442"/>
      <c r="WN164" s="442"/>
      <c r="WO164" s="442"/>
      <c r="WP164" s="442"/>
      <c r="WQ164" s="442"/>
      <c r="WR164" s="442"/>
      <c r="WS164" s="442"/>
      <c r="WT164" s="442"/>
      <c r="WU164" s="442"/>
      <c r="WV164" s="442"/>
      <c r="WW164" s="442"/>
      <c r="WX164" s="442"/>
      <c r="WY164" s="442"/>
      <c r="WZ164" s="442"/>
      <c r="XA164" s="442"/>
      <c r="XB164" s="442"/>
      <c r="XC164" s="442"/>
      <c r="XD164" s="442"/>
      <c r="XE164" s="442"/>
      <c r="XF164" s="442"/>
      <c r="XG164" s="442"/>
      <c r="XH164" s="442"/>
      <c r="XI164" s="442"/>
      <c r="XJ164" s="442"/>
      <c r="XK164" s="442"/>
      <c r="XL164" s="442"/>
      <c r="XM164" s="442"/>
      <c r="XN164" s="442"/>
      <c r="XO164" s="442"/>
      <c r="XP164" s="442"/>
      <c r="XQ164" s="442"/>
      <c r="XR164" s="442"/>
      <c r="XS164" s="442"/>
      <c r="XT164" s="442"/>
      <c r="XU164" s="442"/>
      <c r="XV164" s="442"/>
      <c r="XW164" s="442"/>
      <c r="XX164" s="442"/>
      <c r="XY164" s="442"/>
      <c r="XZ164" s="442"/>
      <c r="YA164" s="442"/>
      <c r="YB164" s="442"/>
      <c r="YC164" s="442"/>
      <c r="YD164" s="442"/>
      <c r="YE164" s="442"/>
      <c r="YF164" s="442"/>
      <c r="YG164" s="442"/>
      <c r="YH164" s="442"/>
      <c r="YI164" s="442"/>
      <c r="YJ164" s="442"/>
      <c r="YK164" s="442"/>
      <c r="YL164" s="442"/>
      <c r="YM164" s="442"/>
      <c r="YN164" s="442"/>
      <c r="YO164" s="442"/>
      <c r="YP164" s="442"/>
      <c r="YQ164" s="442"/>
      <c r="YR164" s="442"/>
      <c r="YS164" s="442"/>
      <c r="YT164" s="442"/>
      <c r="YU164" s="442"/>
      <c r="YV164" s="442"/>
      <c r="YW164" s="442"/>
      <c r="YX164" s="442"/>
      <c r="YY164" s="442"/>
      <c r="YZ164" s="442"/>
      <c r="ZA164" s="442"/>
      <c r="ZB164" s="442"/>
      <c r="ZC164" s="442"/>
      <c r="ZD164" s="442"/>
      <c r="ZE164" s="442"/>
      <c r="ZF164" s="442"/>
      <c r="ZG164" s="442"/>
      <c r="ZH164" s="442"/>
      <c r="ZI164" s="442"/>
      <c r="ZJ164" s="442"/>
      <c r="ZK164" s="442"/>
      <c r="ZL164" s="442"/>
      <c r="ZM164" s="442"/>
      <c r="ZN164" s="442"/>
      <c r="ZO164" s="442"/>
      <c r="ZP164" s="442"/>
      <c r="ZQ164" s="442"/>
      <c r="ZR164" s="442"/>
      <c r="ZS164" s="442"/>
      <c r="ZT164" s="442"/>
      <c r="ZU164" s="442"/>
      <c r="ZV164" s="442"/>
      <c r="ZW164" s="442"/>
      <c r="ZX164" s="442"/>
      <c r="ZY164" s="442"/>
      <c r="ZZ164" s="442"/>
      <c r="AAA164" s="442"/>
      <c r="AAB164" s="442"/>
      <c r="AAC164" s="442"/>
      <c r="AAD164" s="442"/>
      <c r="AAE164" s="442"/>
      <c r="AAF164" s="442"/>
      <c r="AAG164" s="442"/>
      <c r="AAH164" s="442"/>
      <c r="AAI164" s="442"/>
      <c r="AAJ164" s="442"/>
      <c r="AAK164" s="442"/>
      <c r="AAL164" s="442"/>
      <c r="AAM164" s="442"/>
      <c r="AAN164" s="442"/>
      <c r="AAO164" s="442"/>
      <c r="AAP164" s="442"/>
      <c r="AAQ164" s="442"/>
      <c r="AAR164" s="442"/>
      <c r="AAS164" s="442"/>
      <c r="AAT164" s="442"/>
      <c r="AAU164" s="442"/>
      <c r="AAV164" s="442"/>
      <c r="AAW164" s="442"/>
      <c r="AAX164" s="442"/>
      <c r="AAY164" s="442"/>
      <c r="AAZ164" s="442"/>
      <c r="ABA164" s="442"/>
      <c r="ABB164" s="442"/>
      <c r="ABC164" s="442"/>
      <c r="ABD164" s="442"/>
      <c r="ABE164" s="442"/>
      <c r="ABF164" s="442"/>
      <c r="ABG164" s="442"/>
      <c r="ABH164" s="442"/>
      <c r="ABI164" s="442"/>
      <c r="ABJ164" s="442"/>
      <c r="ABK164" s="442"/>
      <c r="ABL164" s="442"/>
      <c r="ABM164" s="442"/>
      <c r="ABN164" s="442"/>
      <c r="ABO164" s="442"/>
      <c r="ABP164" s="442"/>
      <c r="ABQ164" s="442"/>
      <c r="ABR164" s="442"/>
      <c r="ABS164" s="442"/>
      <c r="ABT164" s="442"/>
      <c r="ABU164" s="442"/>
      <c r="ABV164" s="442"/>
      <c r="ABW164" s="442"/>
      <c r="ABX164" s="442"/>
      <c r="ABY164" s="442"/>
      <c r="ABZ164" s="442"/>
      <c r="ACA164" s="442"/>
      <c r="ACB164" s="442"/>
      <c r="ACC164" s="442"/>
      <c r="ACD164" s="442"/>
      <c r="ACE164" s="442"/>
      <c r="ACF164" s="442"/>
      <c r="ACG164" s="442"/>
      <c r="ACH164" s="442"/>
      <c r="ACI164" s="442"/>
      <c r="ACJ164" s="442"/>
      <c r="ACK164" s="442"/>
      <c r="ACL164" s="442"/>
      <c r="ACM164" s="442"/>
      <c r="ACN164" s="442"/>
      <c r="ACO164" s="442"/>
      <c r="ACP164" s="442"/>
      <c r="ACQ164" s="442"/>
      <c r="ACR164" s="442"/>
      <c r="ACS164" s="442"/>
      <c r="ACT164" s="442"/>
      <c r="ACU164" s="442"/>
      <c r="ACV164" s="442"/>
      <c r="ACW164" s="442"/>
      <c r="ACX164" s="442"/>
      <c r="ACY164" s="442"/>
      <c r="ACZ164" s="442"/>
      <c r="ADA164" s="442"/>
      <c r="ADB164" s="442"/>
      <c r="ADC164" s="442"/>
      <c r="ADD164" s="442"/>
      <c r="ADE164" s="442"/>
      <c r="ADF164" s="442"/>
      <c r="ADG164" s="442"/>
      <c r="ADH164" s="442"/>
      <c r="ADI164" s="442"/>
      <c r="ADJ164" s="442"/>
      <c r="ADK164" s="442"/>
      <c r="ADL164" s="442"/>
      <c r="ADM164" s="442"/>
      <c r="ADN164" s="442"/>
      <c r="ADO164" s="442"/>
      <c r="ADP164" s="442"/>
      <c r="ADQ164" s="442"/>
      <c r="ADR164" s="442"/>
      <c r="ADS164" s="442"/>
      <c r="ADT164" s="442"/>
      <c r="ADU164" s="442"/>
      <c r="ADV164" s="442"/>
      <c r="ADW164" s="442"/>
      <c r="ADX164" s="442"/>
      <c r="ADY164" s="442"/>
      <c r="ADZ164" s="442"/>
      <c r="AEA164" s="442"/>
      <c r="AEB164" s="442"/>
      <c r="AEC164" s="442"/>
      <c r="AED164" s="442"/>
      <c r="AEE164" s="442"/>
      <c r="AEF164" s="442"/>
      <c r="AEG164" s="442"/>
      <c r="AEH164" s="442"/>
      <c r="AEI164" s="442"/>
      <c r="AEJ164" s="442"/>
      <c r="AEK164" s="442"/>
      <c r="AEL164" s="442"/>
      <c r="AEM164" s="442"/>
      <c r="AEN164" s="442"/>
      <c r="AEO164" s="442"/>
      <c r="AEP164" s="442"/>
      <c r="AEQ164" s="442"/>
      <c r="AER164" s="442"/>
      <c r="AES164" s="442"/>
      <c r="AET164" s="442"/>
      <c r="AEU164" s="442"/>
      <c r="AEV164" s="442"/>
      <c r="AEW164" s="442"/>
      <c r="AEX164" s="442"/>
      <c r="AEY164" s="442"/>
      <c r="AEZ164" s="442"/>
      <c r="AFA164" s="442"/>
      <c r="AFB164" s="442"/>
      <c r="AFC164" s="442"/>
      <c r="AFD164" s="442"/>
      <c r="AFE164" s="442"/>
      <c r="AFF164" s="442"/>
      <c r="AFG164" s="442"/>
      <c r="AFH164" s="442"/>
      <c r="AFI164" s="442"/>
      <c r="AFJ164" s="442"/>
      <c r="AFK164" s="442"/>
      <c r="AFL164" s="442"/>
      <c r="AFM164" s="442"/>
      <c r="AFN164" s="442"/>
      <c r="AFO164" s="442"/>
      <c r="AFP164" s="442"/>
      <c r="AFQ164" s="442"/>
      <c r="AFR164" s="442"/>
      <c r="AFS164" s="442"/>
      <c r="AFT164" s="442"/>
      <c r="AFU164" s="442"/>
      <c r="AFV164" s="442"/>
      <c r="AFW164" s="442"/>
      <c r="AFX164" s="442"/>
      <c r="AFY164" s="442"/>
      <c r="AFZ164" s="442"/>
      <c r="AGA164" s="442"/>
      <c r="AGB164" s="442"/>
      <c r="AGC164" s="442"/>
      <c r="AGD164" s="442"/>
      <c r="AGE164" s="442"/>
      <c r="AGF164" s="442"/>
      <c r="AGG164" s="442"/>
      <c r="AGH164" s="442"/>
      <c r="AGI164" s="442"/>
      <c r="AGJ164" s="442"/>
      <c r="AGK164" s="442"/>
      <c r="AGL164" s="442"/>
      <c r="AGM164" s="442"/>
      <c r="AGN164" s="442"/>
      <c r="AGO164" s="442"/>
      <c r="AGP164" s="442"/>
      <c r="AGQ164" s="442"/>
      <c r="AGR164" s="442"/>
      <c r="AGS164" s="442"/>
      <c r="AGT164" s="442"/>
      <c r="AGU164" s="442"/>
      <c r="AGV164" s="442"/>
      <c r="AGW164" s="442"/>
      <c r="AGX164" s="442"/>
      <c r="AGY164" s="442"/>
      <c r="AGZ164" s="442"/>
      <c r="AHA164" s="442"/>
      <c r="AHB164" s="442"/>
      <c r="AHC164" s="442"/>
      <c r="AHD164" s="442"/>
      <c r="AHE164" s="442"/>
      <c r="AHF164" s="442"/>
      <c r="AHG164" s="442"/>
      <c r="AHH164" s="442"/>
    </row>
    <row r="165" spans="2:892" s="593" customFormat="1">
      <c r="B165" s="597"/>
      <c r="C165" s="595"/>
      <c r="D165" s="78"/>
      <c r="E165" s="78"/>
      <c r="F165" s="78"/>
      <c r="G165" s="78"/>
      <c r="H165" s="78"/>
      <c r="I165" s="78"/>
      <c r="J165" s="78"/>
      <c r="K165" s="78"/>
      <c r="L165" s="78"/>
      <c r="M165" s="78"/>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s="66"/>
      <c r="CT165" s="66"/>
      <c r="CU165" s="66"/>
      <c r="CV165" s="66"/>
      <c r="CW165" s="66"/>
      <c r="CX165" s="66"/>
      <c r="CY165" s="66"/>
      <c r="CZ165" s="66"/>
      <c r="DA165" s="66"/>
      <c r="DB165" s="66"/>
      <c r="DC165" s="66"/>
      <c r="DD165" s="66"/>
      <c r="DE165" s="66"/>
      <c r="DF165" s="66"/>
      <c r="DG165" s="66"/>
      <c r="DH165" s="66"/>
      <c r="DI165" s="66"/>
      <c r="DJ165" s="66"/>
      <c r="DK165" s="66"/>
      <c r="DL165" s="66"/>
      <c r="DM165" s="66"/>
      <c r="DN165" s="66"/>
      <c r="DO165" s="66"/>
      <c r="DP165" s="66"/>
      <c r="DQ165" s="66"/>
      <c r="DR165" s="66"/>
      <c r="DS165" s="66"/>
      <c r="DT165" s="66"/>
      <c r="DU165" s="66"/>
      <c r="DV165" s="66"/>
      <c r="DW165" s="66"/>
      <c r="DX165" s="66"/>
      <c r="DY165" s="66"/>
      <c r="DZ165" s="66"/>
      <c r="EA165" s="66"/>
      <c r="EB165" s="66"/>
      <c r="EC165" s="66"/>
      <c r="ED165" s="66"/>
      <c r="EE165" s="66"/>
      <c r="EF165" s="66"/>
      <c r="EG165" s="66"/>
      <c r="EH165" s="66"/>
      <c r="EI165" s="66"/>
      <c r="EJ165" s="66"/>
      <c r="EK165" s="66"/>
      <c r="EL165" s="66"/>
      <c r="EM165" s="66"/>
      <c r="EN165" s="66"/>
      <c r="EO165" s="66"/>
      <c r="EP165" s="66"/>
      <c r="EQ165" s="66"/>
      <c r="ER165" s="66"/>
      <c r="ES165" s="66"/>
      <c r="ET165" s="66"/>
      <c r="EU165" s="66"/>
      <c r="EV165" s="66"/>
      <c r="EW165" s="66"/>
      <c r="EX165" s="66"/>
      <c r="EY165" s="66"/>
      <c r="EZ165" s="66"/>
      <c r="FA165" s="66"/>
      <c r="FB165" s="66"/>
      <c r="FC165" s="66"/>
      <c r="FD165" s="66"/>
      <c r="FE165" s="66"/>
      <c r="FF165" s="66"/>
      <c r="FG165" s="66"/>
      <c r="FH165" s="66"/>
      <c r="FI165" s="66"/>
      <c r="FJ165" s="66"/>
      <c r="FK165" s="66"/>
      <c r="FL165" s="66"/>
      <c r="FM165" s="66"/>
      <c r="FN165" s="66"/>
      <c r="FO165" s="66"/>
      <c r="FP165" s="66"/>
      <c r="FQ165" s="66"/>
      <c r="FR165" s="66"/>
      <c r="FS165" s="66"/>
      <c r="FT165" s="66"/>
      <c r="FU165" s="66"/>
      <c r="FV165" s="66"/>
      <c r="FW165" s="66"/>
      <c r="FX165" s="66"/>
      <c r="FY165" s="66"/>
      <c r="FZ165" s="66"/>
      <c r="GA165" s="66"/>
      <c r="GB165" s="66"/>
      <c r="GC165" s="66"/>
      <c r="GD165" s="66"/>
      <c r="GE165" s="66"/>
      <c r="GF165" s="66"/>
      <c r="GG165" s="66"/>
      <c r="GH165" s="66"/>
      <c r="GI165" s="66"/>
      <c r="GJ165" s="66"/>
      <c r="GK165" s="66"/>
      <c r="GL165" s="66"/>
      <c r="GM165" s="66"/>
      <c r="GN165" s="66"/>
      <c r="GO165" s="66"/>
      <c r="GP165" s="66"/>
      <c r="GQ165" s="66"/>
      <c r="GR165" s="66"/>
      <c r="GS165" s="66"/>
      <c r="GT165" s="66"/>
      <c r="GU165" s="66"/>
      <c r="GV165" s="66"/>
      <c r="GW165" s="66"/>
      <c r="GX165" s="66"/>
      <c r="GY165" s="66"/>
      <c r="GZ165" s="66"/>
      <c r="HA165" s="66"/>
      <c r="HB165" s="66"/>
      <c r="HC165" s="66"/>
      <c r="HD165" s="66"/>
      <c r="HE165" s="66"/>
      <c r="HF165" s="66"/>
      <c r="HG165" s="66"/>
      <c r="HH165" s="66"/>
      <c r="HI165" s="66"/>
      <c r="HJ165" s="66"/>
      <c r="HK165" s="66"/>
      <c r="HL165" s="66"/>
      <c r="HM165" s="66"/>
      <c r="HN165" s="66"/>
      <c r="HO165" s="66"/>
      <c r="HP165" s="66"/>
      <c r="HQ165" s="66"/>
      <c r="HR165" s="66"/>
      <c r="HS165" s="66"/>
      <c r="HT165" s="66"/>
      <c r="HU165" s="66"/>
      <c r="HV165" s="66"/>
      <c r="HW165" s="66"/>
      <c r="HX165" s="66"/>
      <c r="HY165" s="66"/>
      <c r="HZ165" s="66"/>
      <c r="IA165" s="66"/>
      <c r="IB165" s="66"/>
      <c r="IC165" s="66"/>
      <c r="ID165" s="66"/>
      <c r="IE165" s="66"/>
      <c r="IF165" s="66"/>
      <c r="IG165" s="66"/>
      <c r="IH165" s="66"/>
      <c r="II165" s="66"/>
      <c r="IJ165" s="66"/>
      <c r="IK165" s="66"/>
      <c r="IL165" s="66"/>
      <c r="IM165" s="66"/>
      <c r="IN165" s="66"/>
      <c r="IO165" s="66"/>
      <c r="IP165" s="66"/>
      <c r="IQ165" s="66"/>
      <c r="IR165" s="66"/>
      <c r="IS165" s="66"/>
      <c r="IT165" s="66"/>
      <c r="IU165" s="66"/>
      <c r="IV165" s="66"/>
      <c r="IW165" s="66"/>
      <c r="IX165" s="442"/>
      <c r="IY165" s="442"/>
      <c r="IZ165" s="442"/>
      <c r="JA165" s="442"/>
      <c r="JB165" s="442"/>
      <c r="JC165" s="442"/>
      <c r="JD165" s="442"/>
      <c r="JE165" s="442"/>
      <c r="JF165" s="442"/>
      <c r="JG165" s="442"/>
      <c r="JH165" s="442"/>
      <c r="JI165" s="442"/>
      <c r="JJ165" s="442"/>
      <c r="JK165" s="442"/>
      <c r="JL165" s="442"/>
      <c r="JM165" s="442"/>
      <c r="JN165" s="442"/>
      <c r="JO165" s="442"/>
      <c r="JP165" s="442"/>
      <c r="JQ165" s="442"/>
      <c r="JR165" s="442"/>
      <c r="JS165" s="442"/>
      <c r="JT165" s="442"/>
      <c r="JU165" s="442"/>
      <c r="JV165" s="442"/>
      <c r="JW165" s="442"/>
      <c r="JX165" s="442"/>
      <c r="JY165" s="442"/>
      <c r="JZ165" s="442"/>
      <c r="KA165" s="442"/>
      <c r="KB165" s="442"/>
      <c r="KC165" s="442"/>
      <c r="KD165" s="442"/>
      <c r="KE165" s="442"/>
      <c r="KF165" s="442"/>
      <c r="KG165" s="442"/>
      <c r="KH165" s="442"/>
      <c r="KI165" s="442"/>
      <c r="KJ165" s="442"/>
      <c r="KK165" s="442"/>
      <c r="KL165" s="442"/>
      <c r="KM165" s="442"/>
      <c r="KN165" s="442"/>
      <c r="KO165" s="442"/>
      <c r="KP165" s="442"/>
      <c r="KQ165" s="442"/>
      <c r="KR165" s="442"/>
      <c r="KS165" s="442"/>
      <c r="KT165" s="442"/>
      <c r="KU165" s="442"/>
      <c r="KV165" s="442"/>
      <c r="KW165" s="442"/>
      <c r="KX165" s="442"/>
      <c r="KY165" s="442"/>
      <c r="KZ165" s="442"/>
      <c r="LA165" s="442"/>
      <c r="LB165" s="442"/>
      <c r="LC165" s="442"/>
      <c r="LD165" s="442"/>
      <c r="LE165" s="442"/>
      <c r="LF165" s="442"/>
      <c r="LG165" s="442"/>
      <c r="LH165" s="442"/>
      <c r="LI165" s="442"/>
      <c r="LJ165" s="442"/>
      <c r="LK165" s="442"/>
      <c r="LL165" s="442"/>
      <c r="LM165" s="442"/>
      <c r="LN165" s="442"/>
      <c r="LO165" s="442"/>
      <c r="LP165" s="442"/>
      <c r="LQ165" s="442"/>
      <c r="LR165" s="442"/>
      <c r="LS165" s="442"/>
      <c r="LT165" s="442"/>
      <c r="LU165" s="442"/>
      <c r="LV165" s="442"/>
      <c r="LW165" s="442"/>
      <c r="LX165" s="442"/>
      <c r="LY165" s="442"/>
      <c r="LZ165" s="442"/>
      <c r="MA165" s="442"/>
      <c r="MB165" s="442"/>
      <c r="MC165" s="442"/>
      <c r="MD165" s="442"/>
      <c r="ME165" s="442"/>
      <c r="MF165" s="442"/>
      <c r="MG165" s="442"/>
      <c r="MH165" s="442"/>
      <c r="MI165" s="442"/>
      <c r="MJ165" s="442"/>
      <c r="MK165" s="442"/>
      <c r="ML165" s="442"/>
      <c r="MM165" s="442"/>
      <c r="MN165" s="442"/>
      <c r="MO165" s="442"/>
      <c r="MP165" s="442"/>
      <c r="MQ165" s="442"/>
      <c r="MR165" s="442"/>
      <c r="MS165" s="442"/>
      <c r="MT165" s="442"/>
      <c r="MU165" s="442"/>
      <c r="MV165" s="442"/>
      <c r="MW165" s="442"/>
      <c r="MX165" s="442"/>
      <c r="MY165" s="442"/>
      <c r="MZ165" s="442"/>
      <c r="NA165" s="442"/>
      <c r="NB165" s="442"/>
      <c r="NC165" s="442"/>
      <c r="ND165" s="442"/>
      <c r="NE165" s="442"/>
      <c r="NF165" s="442"/>
      <c r="NG165" s="442"/>
      <c r="NH165" s="442"/>
      <c r="NI165" s="442"/>
      <c r="NJ165" s="442"/>
      <c r="NK165" s="442"/>
      <c r="NL165" s="442"/>
      <c r="NM165" s="442"/>
      <c r="NN165" s="442"/>
      <c r="NO165" s="442"/>
      <c r="NP165" s="442"/>
      <c r="NQ165" s="442"/>
      <c r="NR165" s="442"/>
      <c r="NS165" s="442"/>
      <c r="NT165" s="442"/>
      <c r="NU165" s="442"/>
      <c r="NV165" s="442"/>
      <c r="NW165" s="442"/>
      <c r="NX165" s="442"/>
      <c r="NY165" s="442"/>
      <c r="NZ165" s="442"/>
      <c r="OA165" s="442"/>
      <c r="OB165" s="442"/>
      <c r="OC165" s="442"/>
      <c r="OD165" s="442"/>
      <c r="OE165" s="442"/>
      <c r="OF165" s="442"/>
      <c r="OG165" s="442"/>
      <c r="OH165" s="442"/>
      <c r="OI165" s="442"/>
      <c r="OJ165" s="442"/>
      <c r="OK165" s="442"/>
      <c r="OL165" s="442"/>
      <c r="OM165" s="442"/>
      <c r="ON165" s="442"/>
      <c r="OO165" s="442"/>
      <c r="OP165" s="442"/>
      <c r="OQ165" s="442"/>
      <c r="OR165" s="442"/>
      <c r="OS165" s="442"/>
      <c r="OT165" s="442"/>
      <c r="OU165" s="442"/>
      <c r="OV165" s="442"/>
      <c r="OW165" s="442"/>
      <c r="OX165" s="442"/>
      <c r="OY165" s="442"/>
      <c r="OZ165" s="442"/>
      <c r="PA165" s="442"/>
      <c r="PB165" s="442"/>
      <c r="PC165" s="442"/>
      <c r="PD165" s="442"/>
      <c r="PE165" s="442"/>
      <c r="PF165" s="442"/>
      <c r="PG165" s="442"/>
      <c r="PH165" s="442"/>
      <c r="PI165" s="442"/>
      <c r="PJ165" s="442"/>
      <c r="PK165" s="442"/>
      <c r="PL165" s="442"/>
      <c r="PM165" s="442"/>
      <c r="PN165" s="442"/>
      <c r="PO165" s="442"/>
      <c r="PP165" s="442"/>
      <c r="PQ165" s="442"/>
      <c r="PR165" s="442"/>
      <c r="PS165" s="442"/>
      <c r="PT165" s="442"/>
      <c r="PU165" s="442"/>
      <c r="PV165" s="442"/>
      <c r="PW165" s="442"/>
      <c r="PX165" s="442"/>
      <c r="PY165" s="442"/>
      <c r="PZ165" s="442"/>
      <c r="QA165" s="442"/>
      <c r="QB165" s="442"/>
      <c r="QC165" s="442"/>
      <c r="QD165" s="442"/>
      <c r="QE165" s="442"/>
      <c r="QF165" s="442"/>
      <c r="QG165" s="442"/>
      <c r="QH165" s="442"/>
      <c r="QI165" s="442"/>
      <c r="QJ165" s="442"/>
      <c r="QK165" s="442"/>
      <c r="QL165" s="442"/>
      <c r="QM165" s="442"/>
      <c r="QN165" s="442"/>
      <c r="QO165" s="442"/>
      <c r="QP165" s="442"/>
      <c r="QQ165" s="442"/>
      <c r="QR165" s="442"/>
      <c r="QS165" s="442"/>
      <c r="QT165" s="442"/>
      <c r="QU165" s="442"/>
      <c r="QV165" s="442"/>
      <c r="QW165" s="442"/>
      <c r="QX165" s="442"/>
      <c r="QY165" s="442"/>
      <c r="QZ165" s="442"/>
      <c r="RA165" s="442"/>
      <c r="RB165" s="442"/>
      <c r="RC165" s="442"/>
      <c r="RD165" s="442"/>
      <c r="RE165" s="442"/>
      <c r="RF165" s="442"/>
      <c r="RG165" s="442"/>
      <c r="RH165" s="442"/>
      <c r="RI165" s="442"/>
      <c r="RJ165" s="442"/>
      <c r="RK165" s="442"/>
      <c r="RL165" s="442"/>
      <c r="RM165" s="442"/>
      <c r="RN165" s="442"/>
      <c r="RO165" s="442"/>
      <c r="RP165" s="442"/>
      <c r="RQ165" s="442"/>
      <c r="RR165" s="442"/>
      <c r="RS165" s="442"/>
      <c r="RT165" s="442"/>
      <c r="RU165" s="442"/>
      <c r="RV165" s="442"/>
      <c r="RW165" s="442"/>
      <c r="RX165" s="442"/>
      <c r="RY165" s="442"/>
      <c r="RZ165" s="442"/>
      <c r="SA165" s="442"/>
      <c r="SB165" s="442"/>
      <c r="SC165" s="442"/>
      <c r="SD165" s="442"/>
      <c r="SE165" s="442"/>
      <c r="SF165" s="442"/>
      <c r="SG165" s="442"/>
      <c r="SH165" s="442"/>
      <c r="SI165" s="442"/>
      <c r="SJ165" s="442"/>
      <c r="SK165" s="442"/>
      <c r="SL165" s="442"/>
      <c r="SM165" s="442"/>
      <c r="SN165" s="442"/>
      <c r="SO165" s="442"/>
      <c r="SP165" s="442"/>
      <c r="SQ165" s="442"/>
      <c r="SR165" s="442"/>
      <c r="SS165" s="442"/>
      <c r="ST165" s="442"/>
      <c r="SU165" s="442"/>
      <c r="SV165" s="442"/>
      <c r="SW165" s="442"/>
      <c r="SX165" s="442"/>
      <c r="SY165" s="442"/>
      <c r="SZ165" s="442"/>
      <c r="TA165" s="442"/>
      <c r="TB165" s="442"/>
      <c r="TC165" s="442"/>
      <c r="TD165" s="442"/>
      <c r="TE165" s="442"/>
      <c r="TF165" s="442"/>
      <c r="TG165" s="442"/>
      <c r="TH165" s="442"/>
      <c r="TI165" s="442"/>
      <c r="TJ165" s="442"/>
      <c r="TK165" s="442"/>
      <c r="TL165" s="442"/>
      <c r="TM165" s="442"/>
      <c r="TN165" s="442"/>
      <c r="TO165" s="442"/>
      <c r="TP165" s="442"/>
      <c r="TQ165" s="442"/>
      <c r="TR165" s="442"/>
      <c r="TS165" s="442"/>
      <c r="TT165" s="442"/>
      <c r="TU165" s="442"/>
      <c r="TV165" s="442"/>
      <c r="TW165" s="442"/>
      <c r="TX165" s="442"/>
      <c r="TY165" s="442"/>
      <c r="TZ165" s="442"/>
      <c r="UA165" s="442"/>
      <c r="UB165" s="442"/>
      <c r="UC165" s="442"/>
      <c r="UD165" s="442"/>
      <c r="UE165" s="442"/>
      <c r="UF165" s="442"/>
      <c r="UG165" s="442"/>
      <c r="UH165" s="442"/>
      <c r="UI165" s="442"/>
      <c r="UJ165" s="442"/>
      <c r="UK165" s="442"/>
      <c r="UL165" s="442"/>
      <c r="UM165" s="442"/>
      <c r="UN165" s="442"/>
      <c r="UO165" s="442"/>
      <c r="UP165" s="442"/>
      <c r="UQ165" s="442"/>
      <c r="UR165" s="442"/>
      <c r="US165" s="442"/>
      <c r="UT165" s="442"/>
      <c r="UU165" s="442"/>
      <c r="UV165" s="442"/>
      <c r="UW165" s="442"/>
      <c r="UX165" s="442"/>
      <c r="UY165" s="442"/>
      <c r="UZ165" s="442"/>
      <c r="VA165" s="442"/>
      <c r="VB165" s="442"/>
      <c r="VC165" s="442"/>
      <c r="VD165" s="442"/>
      <c r="VE165" s="442"/>
      <c r="VF165" s="442"/>
      <c r="VG165" s="442"/>
      <c r="VH165" s="442"/>
      <c r="VI165" s="442"/>
      <c r="VJ165" s="442"/>
      <c r="VK165" s="442"/>
      <c r="VL165" s="442"/>
      <c r="VM165" s="442"/>
      <c r="VN165" s="442"/>
      <c r="VO165" s="442"/>
      <c r="VP165" s="442"/>
      <c r="VQ165" s="442"/>
      <c r="VR165" s="442"/>
      <c r="VS165" s="442"/>
      <c r="VT165" s="442"/>
      <c r="VU165" s="442"/>
      <c r="VV165" s="442"/>
      <c r="VW165" s="442"/>
      <c r="VX165" s="442"/>
      <c r="VY165" s="442"/>
      <c r="VZ165" s="442"/>
      <c r="WA165" s="442"/>
      <c r="WB165" s="442"/>
      <c r="WC165" s="442"/>
      <c r="WD165" s="442"/>
      <c r="WE165" s="442"/>
      <c r="WF165" s="442"/>
      <c r="WG165" s="442"/>
      <c r="WH165" s="442"/>
      <c r="WI165" s="442"/>
      <c r="WJ165" s="442"/>
      <c r="WK165" s="442"/>
      <c r="WL165" s="442"/>
      <c r="WM165" s="442"/>
      <c r="WN165" s="442"/>
      <c r="WO165" s="442"/>
      <c r="WP165" s="442"/>
      <c r="WQ165" s="442"/>
      <c r="WR165" s="442"/>
      <c r="WS165" s="442"/>
      <c r="WT165" s="442"/>
      <c r="WU165" s="442"/>
      <c r="WV165" s="442"/>
      <c r="WW165" s="442"/>
      <c r="WX165" s="442"/>
      <c r="WY165" s="442"/>
      <c r="WZ165" s="442"/>
      <c r="XA165" s="442"/>
      <c r="XB165" s="442"/>
      <c r="XC165" s="442"/>
      <c r="XD165" s="442"/>
      <c r="XE165" s="442"/>
      <c r="XF165" s="442"/>
      <c r="XG165" s="442"/>
      <c r="XH165" s="442"/>
      <c r="XI165" s="442"/>
      <c r="XJ165" s="442"/>
      <c r="XK165" s="442"/>
      <c r="XL165" s="442"/>
      <c r="XM165" s="442"/>
      <c r="XN165" s="442"/>
      <c r="XO165" s="442"/>
      <c r="XP165" s="442"/>
      <c r="XQ165" s="442"/>
      <c r="XR165" s="442"/>
      <c r="XS165" s="442"/>
      <c r="XT165" s="442"/>
      <c r="XU165" s="442"/>
      <c r="XV165" s="442"/>
      <c r="XW165" s="442"/>
      <c r="XX165" s="442"/>
      <c r="XY165" s="442"/>
      <c r="XZ165" s="442"/>
      <c r="YA165" s="442"/>
      <c r="YB165" s="442"/>
      <c r="YC165" s="442"/>
      <c r="YD165" s="442"/>
      <c r="YE165" s="442"/>
      <c r="YF165" s="442"/>
      <c r="YG165" s="442"/>
      <c r="YH165" s="442"/>
      <c r="YI165" s="442"/>
      <c r="YJ165" s="442"/>
      <c r="YK165" s="442"/>
      <c r="YL165" s="442"/>
      <c r="YM165" s="442"/>
      <c r="YN165" s="442"/>
      <c r="YO165" s="442"/>
      <c r="YP165" s="442"/>
      <c r="YQ165" s="442"/>
      <c r="YR165" s="442"/>
      <c r="YS165" s="442"/>
      <c r="YT165" s="442"/>
      <c r="YU165" s="442"/>
      <c r="YV165" s="442"/>
      <c r="YW165" s="442"/>
      <c r="YX165" s="442"/>
      <c r="YY165" s="442"/>
      <c r="YZ165" s="442"/>
      <c r="ZA165" s="442"/>
      <c r="ZB165" s="442"/>
      <c r="ZC165" s="442"/>
      <c r="ZD165" s="442"/>
      <c r="ZE165" s="442"/>
      <c r="ZF165" s="442"/>
      <c r="ZG165" s="442"/>
      <c r="ZH165" s="442"/>
      <c r="ZI165" s="442"/>
      <c r="ZJ165" s="442"/>
      <c r="ZK165" s="442"/>
      <c r="ZL165" s="442"/>
      <c r="ZM165" s="442"/>
      <c r="ZN165" s="442"/>
      <c r="ZO165" s="442"/>
      <c r="ZP165" s="442"/>
      <c r="ZQ165" s="442"/>
      <c r="ZR165" s="442"/>
      <c r="ZS165" s="442"/>
      <c r="ZT165" s="442"/>
      <c r="ZU165" s="442"/>
      <c r="ZV165" s="442"/>
      <c r="ZW165" s="442"/>
      <c r="ZX165" s="442"/>
      <c r="ZY165" s="442"/>
      <c r="ZZ165" s="442"/>
      <c r="AAA165" s="442"/>
      <c r="AAB165" s="442"/>
      <c r="AAC165" s="442"/>
      <c r="AAD165" s="442"/>
      <c r="AAE165" s="442"/>
      <c r="AAF165" s="442"/>
      <c r="AAG165" s="442"/>
      <c r="AAH165" s="442"/>
      <c r="AAI165" s="442"/>
      <c r="AAJ165" s="442"/>
      <c r="AAK165" s="442"/>
      <c r="AAL165" s="442"/>
      <c r="AAM165" s="442"/>
      <c r="AAN165" s="442"/>
      <c r="AAO165" s="442"/>
      <c r="AAP165" s="442"/>
      <c r="AAQ165" s="442"/>
      <c r="AAR165" s="442"/>
      <c r="AAS165" s="442"/>
      <c r="AAT165" s="442"/>
      <c r="AAU165" s="442"/>
      <c r="AAV165" s="442"/>
      <c r="AAW165" s="442"/>
      <c r="AAX165" s="442"/>
      <c r="AAY165" s="442"/>
      <c r="AAZ165" s="442"/>
      <c r="ABA165" s="442"/>
      <c r="ABB165" s="442"/>
      <c r="ABC165" s="442"/>
      <c r="ABD165" s="442"/>
      <c r="ABE165" s="442"/>
      <c r="ABF165" s="442"/>
      <c r="ABG165" s="442"/>
      <c r="ABH165" s="442"/>
      <c r="ABI165" s="442"/>
      <c r="ABJ165" s="442"/>
      <c r="ABK165" s="442"/>
      <c r="ABL165" s="442"/>
      <c r="ABM165" s="442"/>
      <c r="ABN165" s="442"/>
      <c r="ABO165" s="442"/>
      <c r="ABP165" s="442"/>
      <c r="ABQ165" s="442"/>
      <c r="ABR165" s="442"/>
      <c r="ABS165" s="442"/>
      <c r="ABT165" s="442"/>
      <c r="ABU165" s="442"/>
      <c r="ABV165" s="442"/>
      <c r="ABW165" s="442"/>
      <c r="ABX165" s="442"/>
      <c r="ABY165" s="442"/>
      <c r="ABZ165" s="442"/>
      <c r="ACA165" s="442"/>
      <c r="ACB165" s="442"/>
      <c r="ACC165" s="442"/>
      <c r="ACD165" s="442"/>
      <c r="ACE165" s="442"/>
      <c r="ACF165" s="442"/>
      <c r="ACG165" s="442"/>
      <c r="ACH165" s="442"/>
      <c r="ACI165" s="442"/>
      <c r="ACJ165" s="442"/>
      <c r="ACK165" s="442"/>
      <c r="ACL165" s="442"/>
      <c r="ACM165" s="442"/>
      <c r="ACN165" s="442"/>
      <c r="ACO165" s="442"/>
      <c r="ACP165" s="442"/>
      <c r="ACQ165" s="442"/>
      <c r="ACR165" s="442"/>
      <c r="ACS165" s="442"/>
      <c r="ACT165" s="442"/>
      <c r="ACU165" s="442"/>
      <c r="ACV165" s="442"/>
      <c r="ACW165" s="442"/>
      <c r="ACX165" s="442"/>
      <c r="ACY165" s="442"/>
      <c r="ACZ165" s="442"/>
      <c r="ADA165" s="442"/>
      <c r="ADB165" s="442"/>
      <c r="ADC165" s="442"/>
      <c r="ADD165" s="442"/>
      <c r="ADE165" s="442"/>
      <c r="ADF165" s="442"/>
      <c r="ADG165" s="442"/>
      <c r="ADH165" s="442"/>
      <c r="ADI165" s="442"/>
      <c r="ADJ165" s="442"/>
      <c r="ADK165" s="442"/>
      <c r="ADL165" s="442"/>
      <c r="ADM165" s="442"/>
      <c r="ADN165" s="442"/>
      <c r="ADO165" s="442"/>
      <c r="ADP165" s="442"/>
      <c r="ADQ165" s="442"/>
      <c r="ADR165" s="442"/>
      <c r="ADS165" s="442"/>
      <c r="ADT165" s="442"/>
      <c r="ADU165" s="442"/>
      <c r="ADV165" s="442"/>
      <c r="ADW165" s="442"/>
      <c r="ADX165" s="442"/>
      <c r="ADY165" s="442"/>
      <c r="ADZ165" s="442"/>
      <c r="AEA165" s="442"/>
      <c r="AEB165" s="442"/>
      <c r="AEC165" s="442"/>
      <c r="AED165" s="442"/>
      <c r="AEE165" s="442"/>
      <c r="AEF165" s="442"/>
      <c r="AEG165" s="442"/>
      <c r="AEH165" s="442"/>
      <c r="AEI165" s="442"/>
      <c r="AEJ165" s="442"/>
      <c r="AEK165" s="442"/>
      <c r="AEL165" s="442"/>
      <c r="AEM165" s="442"/>
      <c r="AEN165" s="442"/>
      <c r="AEO165" s="442"/>
      <c r="AEP165" s="442"/>
      <c r="AEQ165" s="442"/>
      <c r="AER165" s="442"/>
      <c r="AES165" s="442"/>
      <c r="AET165" s="442"/>
      <c r="AEU165" s="442"/>
      <c r="AEV165" s="442"/>
      <c r="AEW165" s="442"/>
      <c r="AEX165" s="442"/>
      <c r="AEY165" s="442"/>
      <c r="AEZ165" s="442"/>
      <c r="AFA165" s="442"/>
      <c r="AFB165" s="442"/>
      <c r="AFC165" s="442"/>
      <c r="AFD165" s="442"/>
      <c r="AFE165" s="442"/>
      <c r="AFF165" s="442"/>
      <c r="AFG165" s="442"/>
      <c r="AFH165" s="442"/>
      <c r="AFI165" s="442"/>
      <c r="AFJ165" s="442"/>
      <c r="AFK165" s="442"/>
      <c r="AFL165" s="442"/>
      <c r="AFM165" s="442"/>
      <c r="AFN165" s="442"/>
      <c r="AFO165" s="442"/>
      <c r="AFP165" s="442"/>
      <c r="AFQ165" s="442"/>
      <c r="AFR165" s="442"/>
      <c r="AFS165" s="442"/>
      <c r="AFT165" s="442"/>
      <c r="AFU165" s="442"/>
      <c r="AFV165" s="442"/>
      <c r="AFW165" s="442"/>
      <c r="AFX165" s="442"/>
      <c r="AFY165" s="442"/>
      <c r="AFZ165" s="442"/>
      <c r="AGA165" s="442"/>
      <c r="AGB165" s="442"/>
      <c r="AGC165" s="442"/>
      <c r="AGD165" s="442"/>
      <c r="AGE165" s="442"/>
      <c r="AGF165" s="442"/>
      <c r="AGG165" s="442"/>
      <c r="AGH165" s="442"/>
      <c r="AGI165" s="442"/>
      <c r="AGJ165" s="442"/>
      <c r="AGK165" s="442"/>
      <c r="AGL165" s="442"/>
      <c r="AGM165" s="442"/>
      <c r="AGN165" s="442"/>
      <c r="AGO165" s="442"/>
      <c r="AGP165" s="442"/>
      <c r="AGQ165" s="442"/>
      <c r="AGR165" s="442"/>
      <c r="AGS165" s="442"/>
      <c r="AGT165" s="442"/>
      <c r="AGU165" s="442"/>
      <c r="AGV165" s="442"/>
      <c r="AGW165" s="442"/>
      <c r="AGX165" s="442"/>
      <c r="AGY165" s="442"/>
      <c r="AGZ165" s="442"/>
      <c r="AHA165" s="442"/>
      <c r="AHB165" s="442"/>
      <c r="AHC165" s="442"/>
      <c r="AHD165" s="442"/>
      <c r="AHE165" s="442"/>
      <c r="AHF165" s="442"/>
      <c r="AHG165" s="442"/>
      <c r="AHH165" s="442"/>
    </row>
    <row r="166" spans="2:892" s="593" customFormat="1">
      <c r="B166" s="597"/>
      <c r="C166" s="595"/>
      <c r="D166" s="78"/>
      <c r="E166" s="78"/>
      <c r="F166" s="78"/>
      <c r="G166" s="78"/>
      <c r="H166" s="78"/>
      <c r="I166" s="78"/>
      <c r="J166" s="78"/>
      <c r="K166" s="78"/>
      <c r="L166" s="78"/>
      <c r="M166" s="78"/>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c r="EX166" s="66"/>
      <c r="EY166" s="66"/>
      <c r="EZ166" s="66"/>
      <c r="FA166" s="66"/>
      <c r="FB166" s="66"/>
      <c r="FC166" s="66"/>
      <c r="FD166" s="66"/>
      <c r="FE166" s="66"/>
      <c r="FF166" s="66"/>
      <c r="FG166" s="66"/>
      <c r="FH166" s="66"/>
      <c r="FI166" s="66"/>
      <c r="FJ166" s="66"/>
      <c r="FK166" s="66"/>
      <c r="FL166" s="66"/>
      <c r="FM166" s="66"/>
      <c r="FN166" s="66"/>
      <c r="FO166" s="66"/>
      <c r="FP166" s="66"/>
      <c r="FQ166" s="66"/>
      <c r="FR166" s="66"/>
      <c r="FS166" s="66"/>
      <c r="FT166" s="66"/>
      <c r="FU166" s="66"/>
      <c r="FV166" s="66"/>
      <c r="FW166" s="66"/>
      <c r="FX166" s="66"/>
      <c r="FY166" s="66"/>
      <c r="FZ166" s="66"/>
      <c r="GA166" s="66"/>
      <c r="GB166" s="66"/>
      <c r="GC166" s="66"/>
      <c r="GD166" s="66"/>
      <c r="GE166" s="66"/>
      <c r="GF166" s="66"/>
      <c r="GG166" s="66"/>
      <c r="GH166" s="66"/>
      <c r="GI166" s="66"/>
      <c r="GJ166" s="66"/>
      <c r="GK166" s="66"/>
      <c r="GL166" s="66"/>
      <c r="GM166" s="66"/>
      <c r="GN166" s="66"/>
      <c r="GO166" s="66"/>
      <c r="GP166" s="66"/>
      <c r="GQ166" s="66"/>
      <c r="GR166" s="66"/>
      <c r="GS166" s="66"/>
      <c r="GT166" s="66"/>
      <c r="GU166" s="66"/>
      <c r="GV166" s="66"/>
      <c r="GW166" s="66"/>
      <c r="GX166" s="66"/>
      <c r="GY166" s="66"/>
      <c r="GZ166" s="66"/>
      <c r="HA166" s="66"/>
      <c r="HB166" s="66"/>
      <c r="HC166" s="66"/>
      <c r="HD166" s="66"/>
      <c r="HE166" s="66"/>
      <c r="HF166" s="66"/>
      <c r="HG166" s="66"/>
      <c r="HH166" s="66"/>
      <c r="HI166" s="66"/>
      <c r="HJ166" s="66"/>
      <c r="HK166" s="66"/>
      <c r="HL166" s="66"/>
      <c r="HM166" s="66"/>
      <c r="HN166" s="66"/>
      <c r="HO166" s="66"/>
      <c r="HP166" s="66"/>
      <c r="HQ166" s="66"/>
      <c r="HR166" s="66"/>
      <c r="HS166" s="66"/>
      <c r="HT166" s="66"/>
      <c r="HU166" s="66"/>
      <c r="HV166" s="66"/>
      <c r="HW166" s="66"/>
      <c r="HX166" s="66"/>
      <c r="HY166" s="66"/>
      <c r="HZ166" s="66"/>
      <c r="IA166" s="66"/>
      <c r="IB166" s="66"/>
      <c r="IC166" s="66"/>
      <c r="ID166" s="66"/>
      <c r="IE166" s="66"/>
      <c r="IF166" s="66"/>
      <c r="IG166" s="66"/>
      <c r="IH166" s="66"/>
      <c r="II166" s="66"/>
      <c r="IJ166" s="66"/>
      <c r="IK166" s="66"/>
      <c r="IL166" s="66"/>
      <c r="IM166" s="66"/>
      <c r="IN166" s="66"/>
      <c r="IO166" s="66"/>
      <c r="IP166" s="66"/>
      <c r="IQ166" s="66"/>
      <c r="IR166" s="66"/>
      <c r="IS166" s="66"/>
      <c r="IT166" s="66"/>
      <c r="IU166" s="66"/>
      <c r="IV166" s="66"/>
      <c r="IW166" s="66"/>
      <c r="IX166" s="442"/>
      <c r="IY166" s="442"/>
      <c r="IZ166" s="442"/>
      <c r="JA166" s="442"/>
      <c r="JB166" s="442"/>
      <c r="JC166" s="442"/>
      <c r="JD166" s="442"/>
      <c r="JE166" s="442"/>
      <c r="JF166" s="442"/>
      <c r="JG166" s="442"/>
      <c r="JH166" s="442"/>
      <c r="JI166" s="442"/>
      <c r="JJ166" s="442"/>
      <c r="JK166" s="442"/>
      <c r="JL166" s="442"/>
      <c r="JM166" s="442"/>
      <c r="JN166" s="442"/>
      <c r="JO166" s="442"/>
      <c r="JP166" s="442"/>
      <c r="JQ166" s="442"/>
      <c r="JR166" s="442"/>
      <c r="JS166" s="442"/>
      <c r="JT166" s="442"/>
      <c r="JU166" s="442"/>
      <c r="JV166" s="442"/>
      <c r="JW166" s="442"/>
      <c r="JX166" s="442"/>
      <c r="JY166" s="442"/>
      <c r="JZ166" s="442"/>
      <c r="KA166" s="442"/>
      <c r="KB166" s="442"/>
      <c r="KC166" s="442"/>
      <c r="KD166" s="442"/>
      <c r="KE166" s="442"/>
      <c r="KF166" s="442"/>
      <c r="KG166" s="442"/>
      <c r="KH166" s="442"/>
      <c r="KI166" s="442"/>
      <c r="KJ166" s="442"/>
      <c r="KK166" s="442"/>
      <c r="KL166" s="442"/>
      <c r="KM166" s="442"/>
      <c r="KN166" s="442"/>
      <c r="KO166" s="442"/>
      <c r="KP166" s="442"/>
      <c r="KQ166" s="442"/>
      <c r="KR166" s="442"/>
      <c r="KS166" s="442"/>
      <c r="KT166" s="442"/>
      <c r="KU166" s="442"/>
      <c r="KV166" s="442"/>
      <c r="KW166" s="442"/>
      <c r="KX166" s="442"/>
      <c r="KY166" s="442"/>
      <c r="KZ166" s="442"/>
      <c r="LA166" s="442"/>
      <c r="LB166" s="442"/>
      <c r="LC166" s="442"/>
      <c r="LD166" s="442"/>
      <c r="LE166" s="442"/>
      <c r="LF166" s="442"/>
      <c r="LG166" s="442"/>
      <c r="LH166" s="442"/>
      <c r="LI166" s="442"/>
      <c r="LJ166" s="442"/>
      <c r="LK166" s="442"/>
      <c r="LL166" s="442"/>
      <c r="LM166" s="442"/>
      <c r="LN166" s="442"/>
      <c r="LO166" s="442"/>
      <c r="LP166" s="442"/>
      <c r="LQ166" s="442"/>
      <c r="LR166" s="442"/>
      <c r="LS166" s="442"/>
      <c r="LT166" s="442"/>
      <c r="LU166" s="442"/>
      <c r="LV166" s="442"/>
      <c r="LW166" s="442"/>
      <c r="LX166" s="442"/>
      <c r="LY166" s="442"/>
      <c r="LZ166" s="442"/>
      <c r="MA166" s="442"/>
      <c r="MB166" s="442"/>
      <c r="MC166" s="442"/>
      <c r="MD166" s="442"/>
      <c r="ME166" s="442"/>
      <c r="MF166" s="442"/>
      <c r="MG166" s="442"/>
      <c r="MH166" s="442"/>
      <c r="MI166" s="442"/>
      <c r="MJ166" s="442"/>
      <c r="MK166" s="442"/>
      <c r="ML166" s="442"/>
      <c r="MM166" s="442"/>
      <c r="MN166" s="442"/>
      <c r="MO166" s="442"/>
      <c r="MP166" s="442"/>
      <c r="MQ166" s="442"/>
      <c r="MR166" s="442"/>
      <c r="MS166" s="442"/>
      <c r="MT166" s="442"/>
      <c r="MU166" s="442"/>
      <c r="MV166" s="442"/>
      <c r="MW166" s="442"/>
      <c r="MX166" s="442"/>
      <c r="MY166" s="442"/>
      <c r="MZ166" s="442"/>
      <c r="NA166" s="442"/>
      <c r="NB166" s="442"/>
      <c r="NC166" s="442"/>
      <c r="ND166" s="442"/>
      <c r="NE166" s="442"/>
      <c r="NF166" s="442"/>
      <c r="NG166" s="442"/>
      <c r="NH166" s="442"/>
      <c r="NI166" s="442"/>
      <c r="NJ166" s="442"/>
      <c r="NK166" s="442"/>
      <c r="NL166" s="442"/>
      <c r="NM166" s="442"/>
      <c r="NN166" s="442"/>
      <c r="NO166" s="442"/>
      <c r="NP166" s="442"/>
      <c r="NQ166" s="442"/>
      <c r="NR166" s="442"/>
      <c r="NS166" s="442"/>
      <c r="NT166" s="442"/>
      <c r="NU166" s="442"/>
      <c r="NV166" s="442"/>
      <c r="NW166" s="442"/>
      <c r="NX166" s="442"/>
      <c r="NY166" s="442"/>
      <c r="NZ166" s="442"/>
      <c r="OA166" s="442"/>
      <c r="OB166" s="442"/>
      <c r="OC166" s="442"/>
      <c r="OD166" s="442"/>
      <c r="OE166" s="442"/>
      <c r="OF166" s="442"/>
      <c r="OG166" s="442"/>
      <c r="OH166" s="442"/>
      <c r="OI166" s="442"/>
      <c r="OJ166" s="442"/>
      <c r="OK166" s="442"/>
      <c r="OL166" s="442"/>
      <c r="OM166" s="442"/>
      <c r="ON166" s="442"/>
      <c r="OO166" s="442"/>
      <c r="OP166" s="442"/>
      <c r="OQ166" s="442"/>
      <c r="OR166" s="442"/>
      <c r="OS166" s="442"/>
      <c r="OT166" s="442"/>
      <c r="OU166" s="442"/>
      <c r="OV166" s="442"/>
      <c r="OW166" s="442"/>
      <c r="OX166" s="442"/>
      <c r="OY166" s="442"/>
      <c r="OZ166" s="442"/>
      <c r="PA166" s="442"/>
      <c r="PB166" s="442"/>
      <c r="PC166" s="442"/>
      <c r="PD166" s="442"/>
      <c r="PE166" s="442"/>
      <c r="PF166" s="442"/>
      <c r="PG166" s="442"/>
      <c r="PH166" s="442"/>
      <c r="PI166" s="442"/>
      <c r="PJ166" s="442"/>
      <c r="PK166" s="442"/>
      <c r="PL166" s="442"/>
      <c r="PM166" s="442"/>
      <c r="PN166" s="442"/>
      <c r="PO166" s="442"/>
      <c r="PP166" s="442"/>
      <c r="PQ166" s="442"/>
      <c r="PR166" s="442"/>
      <c r="PS166" s="442"/>
      <c r="PT166" s="442"/>
      <c r="PU166" s="442"/>
      <c r="PV166" s="442"/>
      <c r="PW166" s="442"/>
      <c r="PX166" s="442"/>
      <c r="PY166" s="442"/>
      <c r="PZ166" s="442"/>
      <c r="QA166" s="442"/>
      <c r="QB166" s="442"/>
      <c r="QC166" s="442"/>
      <c r="QD166" s="442"/>
      <c r="QE166" s="442"/>
      <c r="QF166" s="442"/>
      <c r="QG166" s="442"/>
      <c r="QH166" s="442"/>
      <c r="QI166" s="442"/>
      <c r="QJ166" s="442"/>
      <c r="QK166" s="442"/>
      <c r="QL166" s="442"/>
      <c r="QM166" s="442"/>
      <c r="QN166" s="442"/>
      <c r="QO166" s="442"/>
      <c r="QP166" s="442"/>
      <c r="QQ166" s="442"/>
      <c r="QR166" s="442"/>
      <c r="QS166" s="442"/>
      <c r="QT166" s="442"/>
      <c r="QU166" s="442"/>
      <c r="QV166" s="442"/>
      <c r="QW166" s="442"/>
      <c r="QX166" s="442"/>
      <c r="QY166" s="442"/>
      <c r="QZ166" s="442"/>
      <c r="RA166" s="442"/>
      <c r="RB166" s="442"/>
      <c r="RC166" s="442"/>
      <c r="RD166" s="442"/>
      <c r="RE166" s="442"/>
      <c r="RF166" s="442"/>
      <c r="RG166" s="442"/>
      <c r="RH166" s="442"/>
      <c r="RI166" s="442"/>
      <c r="RJ166" s="442"/>
      <c r="RK166" s="442"/>
      <c r="RL166" s="442"/>
      <c r="RM166" s="442"/>
      <c r="RN166" s="442"/>
      <c r="RO166" s="442"/>
      <c r="RP166" s="442"/>
      <c r="RQ166" s="442"/>
      <c r="RR166" s="442"/>
      <c r="RS166" s="442"/>
      <c r="RT166" s="442"/>
      <c r="RU166" s="442"/>
      <c r="RV166" s="442"/>
      <c r="RW166" s="442"/>
      <c r="RX166" s="442"/>
      <c r="RY166" s="442"/>
      <c r="RZ166" s="442"/>
      <c r="SA166" s="442"/>
      <c r="SB166" s="442"/>
      <c r="SC166" s="442"/>
      <c r="SD166" s="442"/>
      <c r="SE166" s="442"/>
      <c r="SF166" s="442"/>
      <c r="SG166" s="442"/>
      <c r="SH166" s="442"/>
      <c r="SI166" s="442"/>
      <c r="SJ166" s="442"/>
      <c r="SK166" s="442"/>
      <c r="SL166" s="442"/>
      <c r="SM166" s="442"/>
      <c r="SN166" s="442"/>
      <c r="SO166" s="442"/>
      <c r="SP166" s="442"/>
      <c r="SQ166" s="442"/>
      <c r="SR166" s="442"/>
      <c r="SS166" s="442"/>
      <c r="ST166" s="442"/>
      <c r="SU166" s="442"/>
      <c r="SV166" s="442"/>
      <c r="SW166" s="442"/>
      <c r="SX166" s="442"/>
      <c r="SY166" s="442"/>
      <c r="SZ166" s="442"/>
      <c r="TA166" s="442"/>
      <c r="TB166" s="442"/>
      <c r="TC166" s="442"/>
      <c r="TD166" s="442"/>
      <c r="TE166" s="442"/>
      <c r="TF166" s="442"/>
      <c r="TG166" s="442"/>
      <c r="TH166" s="442"/>
      <c r="TI166" s="442"/>
      <c r="TJ166" s="442"/>
      <c r="TK166" s="442"/>
      <c r="TL166" s="442"/>
      <c r="TM166" s="442"/>
      <c r="TN166" s="442"/>
      <c r="TO166" s="442"/>
      <c r="TP166" s="442"/>
      <c r="TQ166" s="442"/>
      <c r="TR166" s="442"/>
      <c r="TS166" s="442"/>
      <c r="TT166" s="442"/>
      <c r="TU166" s="442"/>
      <c r="TV166" s="442"/>
      <c r="TW166" s="442"/>
      <c r="TX166" s="442"/>
      <c r="TY166" s="442"/>
      <c r="TZ166" s="442"/>
      <c r="UA166" s="442"/>
      <c r="UB166" s="442"/>
      <c r="UC166" s="442"/>
      <c r="UD166" s="442"/>
      <c r="UE166" s="442"/>
      <c r="UF166" s="442"/>
      <c r="UG166" s="442"/>
      <c r="UH166" s="442"/>
      <c r="UI166" s="442"/>
      <c r="UJ166" s="442"/>
      <c r="UK166" s="442"/>
      <c r="UL166" s="442"/>
      <c r="UM166" s="442"/>
      <c r="UN166" s="442"/>
      <c r="UO166" s="442"/>
      <c r="UP166" s="442"/>
      <c r="UQ166" s="442"/>
      <c r="UR166" s="442"/>
      <c r="US166" s="442"/>
      <c r="UT166" s="442"/>
      <c r="UU166" s="442"/>
      <c r="UV166" s="442"/>
      <c r="UW166" s="442"/>
      <c r="UX166" s="442"/>
      <c r="UY166" s="442"/>
      <c r="UZ166" s="442"/>
      <c r="VA166" s="442"/>
      <c r="VB166" s="442"/>
      <c r="VC166" s="442"/>
      <c r="VD166" s="442"/>
      <c r="VE166" s="442"/>
      <c r="VF166" s="442"/>
      <c r="VG166" s="442"/>
      <c r="VH166" s="442"/>
      <c r="VI166" s="442"/>
      <c r="VJ166" s="442"/>
      <c r="VK166" s="442"/>
      <c r="VL166" s="442"/>
      <c r="VM166" s="442"/>
      <c r="VN166" s="442"/>
      <c r="VO166" s="442"/>
      <c r="VP166" s="442"/>
      <c r="VQ166" s="442"/>
      <c r="VR166" s="442"/>
      <c r="VS166" s="442"/>
      <c r="VT166" s="442"/>
      <c r="VU166" s="442"/>
      <c r="VV166" s="442"/>
      <c r="VW166" s="442"/>
      <c r="VX166" s="442"/>
      <c r="VY166" s="442"/>
      <c r="VZ166" s="442"/>
      <c r="WA166" s="442"/>
      <c r="WB166" s="442"/>
      <c r="WC166" s="442"/>
      <c r="WD166" s="442"/>
      <c r="WE166" s="442"/>
      <c r="WF166" s="442"/>
      <c r="WG166" s="442"/>
      <c r="WH166" s="442"/>
      <c r="WI166" s="442"/>
      <c r="WJ166" s="442"/>
      <c r="WK166" s="442"/>
      <c r="WL166" s="442"/>
      <c r="WM166" s="442"/>
      <c r="WN166" s="442"/>
      <c r="WO166" s="442"/>
      <c r="WP166" s="442"/>
      <c r="WQ166" s="442"/>
      <c r="WR166" s="442"/>
      <c r="WS166" s="442"/>
      <c r="WT166" s="442"/>
      <c r="WU166" s="442"/>
      <c r="WV166" s="442"/>
      <c r="WW166" s="442"/>
      <c r="WX166" s="442"/>
      <c r="WY166" s="442"/>
      <c r="WZ166" s="442"/>
      <c r="XA166" s="442"/>
      <c r="XB166" s="442"/>
      <c r="XC166" s="442"/>
      <c r="XD166" s="442"/>
      <c r="XE166" s="442"/>
      <c r="XF166" s="442"/>
      <c r="XG166" s="442"/>
      <c r="XH166" s="442"/>
      <c r="XI166" s="442"/>
      <c r="XJ166" s="442"/>
      <c r="XK166" s="442"/>
      <c r="XL166" s="442"/>
      <c r="XM166" s="442"/>
      <c r="XN166" s="442"/>
      <c r="XO166" s="442"/>
      <c r="XP166" s="442"/>
      <c r="XQ166" s="442"/>
      <c r="XR166" s="442"/>
      <c r="XS166" s="442"/>
      <c r="XT166" s="442"/>
      <c r="XU166" s="442"/>
      <c r="XV166" s="442"/>
      <c r="XW166" s="442"/>
      <c r="XX166" s="442"/>
      <c r="XY166" s="442"/>
      <c r="XZ166" s="442"/>
      <c r="YA166" s="442"/>
      <c r="YB166" s="442"/>
      <c r="YC166" s="442"/>
      <c r="YD166" s="442"/>
      <c r="YE166" s="442"/>
      <c r="YF166" s="442"/>
      <c r="YG166" s="442"/>
      <c r="YH166" s="442"/>
      <c r="YI166" s="442"/>
      <c r="YJ166" s="442"/>
      <c r="YK166" s="442"/>
      <c r="YL166" s="442"/>
      <c r="YM166" s="442"/>
      <c r="YN166" s="442"/>
      <c r="YO166" s="442"/>
      <c r="YP166" s="442"/>
      <c r="YQ166" s="442"/>
      <c r="YR166" s="442"/>
      <c r="YS166" s="442"/>
      <c r="YT166" s="442"/>
      <c r="YU166" s="442"/>
      <c r="YV166" s="442"/>
      <c r="YW166" s="442"/>
      <c r="YX166" s="442"/>
      <c r="YY166" s="442"/>
      <c r="YZ166" s="442"/>
      <c r="ZA166" s="442"/>
      <c r="ZB166" s="442"/>
      <c r="ZC166" s="442"/>
      <c r="ZD166" s="442"/>
      <c r="ZE166" s="442"/>
      <c r="ZF166" s="442"/>
      <c r="ZG166" s="442"/>
      <c r="ZH166" s="442"/>
      <c r="ZI166" s="442"/>
      <c r="ZJ166" s="442"/>
      <c r="ZK166" s="442"/>
      <c r="ZL166" s="442"/>
      <c r="ZM166" s="442"/>
      <c r="ZN166" s="442"/>
      <c r="ZO166" s="442"/>
      <c r="ZP166" s="442"/>
      <c r="ZQ166" s="442"/>
      <c r="ZR166" s="442"/>
      <c r="ZS166" s="442"/>
      <c r="ZT166" s="442"/>
      <c r="ZU166" s="442"/>
      <c r="ZV166" s="442"/>
      <c r="ZW166" s="442"/>
      <c r="ZX166" s="442"/>
      <c r="ZY166" s="442"/>
      <c r="ZZ166" s="442"/>
      <c r="AAA166" s="442"/>
      <c r="AAB166" s="442"/>
      <c r="AAC166" s="442"/>
      <c r="AAD166" s="442"/>
      <c r="AAE166" s="442"/>
      <c r="AAF166" s="442"/>
      <c r="AAG166" s="442"/>
      <c r="AAH166" s="442"/>
      <c r="AAI166" s="442"/>
      <c r="AAJ166" s="442"/>
      <c r="AAK166" s="442"/>
      <c r="AAL166" s="442"/>
      <c r="AAM166" s="442"/>
      <c r="AAN166" s="442"/>
      <c r="AAO166" s="442"/>
      <c r="AAP166" s="442"/>
      <c r="AAQ166" s="442"/>
      <c r="AAR166" s="442"/>
      <c r="AAS166" s="442"/>
      <c r="AAT166" s="442"/>
      <c r="AAU166" s="442"/>
      <c r="AAV166" s="442"/>
      <c r="AAW166" s="442"/>
      <c r="AAX166" s="442"/>
      <c r="AAY166" s="442"/>
      <c r="AAZ166" s="442"/>
      <c r="ABA166" s="442"/>
      <c r="ABB166" s="442"/>
      <c r="ABC166" s="442"/>
      <c r="ABD166" s="442"/>
      <c r="ABE166" s="442"/>
      <c r="ABF166" s="442"/>
      <c r="ABG166" s="442"/>
      <c r="ABH166" s="442"/>
      <c r="ABI166" s="442"/>
      <c r="ABJ166" s="442"/>
      <c r="ABK166" s="442"/>
      <c r="ABL166" s="442"/>
      <c r="ABM166" s="442"/>
      <c r="ABN166" s="442"/>
      <c r="ABO166" s="442"/>
      <c r="ABP166" s="442"/>
      <c r="ABQ166" s="442"/>
      <c r="ABR166" s="442"/>
      <c r="ABS166" s="442"/>
      <c r="ABT166" s="442"/>
      <c r="ABU166" s="442"/>
      <c r="ABV166" s="442"/>
      <c r="ABW166" s="442"/>
      <c r="ABX166" s="442"/>
      <c r="ABY166" s="442"/>
      <c r="ABZ166" s="442"/>
      <c r="ACA166" s="442"/>
      <c r="ACB166" s="442"/>
      <c r="ACC166" s="442"/>
      <c r="ACD166" s="442"/>
      <c r="ACE166" s="442"/>
      <c r="ACF166" s="442"/>
      <c r="ACG166" s="442"/>
      <c r="ACH166" s="442"/>
      <c r="ACI166" s="442"/>
      <c r="ACJ166" s="442"/>
      <c r="ACK166" s="442"/>
      <c r="ACL166" s="442"/>
      <c r="ACM166" s="442"/>
      <c r="ACN166" s="442"/>
      <c r="ACO166" s="442"/>
      <c r="ACP166" s="442"/>
      <c r="ACQ166" s="442"/>
      <c r="ACR166" s="442"/>
      <c r="ACS166" s="442"/>
      <c r="ACT166" s="442"/>
      <c r="ACU166" s="442"/>
      <c r="ACV166" s="442"/>
      <c r="ACW166" s="442"/>
      <c r="ACX166" s="442"/>
      <c r="ACY166" s="442"/>
      <c r="ACZ166" s="442"/>
      <c r="ADA166" s="442"/>
      <c r="ADB166" s="442"/>
      <c r="ADC166" s="442"/>
      <c r="ADD166" s="442"/>
      <c r="ADE166" s="442"/>
      <c r="ADF166" s="442"/>
      <c r="ADG166" s="442"/>
      <c r="ADH166" s="442"/>
      <c r="ADI166" s="442"/>
      <c r="ADJ166" s="442"/>
      <c r="ADK166" s="442"/>
      <c r="ADL166" s="442"/>
      <c r="ADM166" s="442"/>
      <c r="ADN166" s="442"/>
      <c r="ADO166" s="442"/>
      <c r="ADP166" s="442"/>
      <c r="ADQ166" s="442"/>
      <c r="ADR166" s="442"/>
      <c r="ADS166" s="442"/>
      <c r="ADT166" s="442"/>
      <c r="ADU166" s="442"/>
      <c r="ADV166" s="442"/>
      <c r="ADW166" s="442"/>
      <c r="ADX166" s="442"/>
      <c r="ADY166" s="442"/>
      <c r="ADZ166" s="442"/>
      <c r="AEA166" s="442"/>
      <c r="AEB166" s="442"/>
      <c r="AEC166" s="442"/>
      <c r="AED166" s="442"/>
      <c r="AEE166" s="442"/>
      <c r="AEF166" s="442"/>
      <c r="AEG166" s="442"/>
      <c r="AEH166" s="442"/>
      <c r="AEI166" s="442"/>
      <c r="AEJ166" s="442"/>
      <c r="AEK166" s="442"/>
      <c r="AEL166" s="442"/>
      <c r="AEM166" s="442"/>
      <c r="AEN166" s="442"/>
      <c r="AEO166" s="442"/>
      <c r="AEP166" s="442"/>
      <c r="AEQ166" s="442"/>
      <c r="AER166" s="442"/>
      <c r="AES166" s="442"/>
      <c r="AET166" s="442"/>
      <c r="AEU166" s="442"/>
      <c r="AEV166" s="442"/>
      <c r="AEW166" s="442"/>
      <c r="AEX166" s="442"/>
      <c r="AEY166" s="442"/>
      <c r="AEZ166" s="442"/>
      <c r="AFA166" s="442"/>
      <c r="AFB166" s="442"/>
      <c r="AFC166" s="442"/>
      <c r="AFD166" s="442"/>
      <c r="AFE166" s="442"/>
      <c r="AFF166" s="442"/>
      <c r="AFG166" s="442"/>
      <c r="AFH166" s="442"/>
      <c r="AFI166" s="442"/>
      <c r="AFJ166" s="442"/>
      <c r="AFK166" s="442"/>
      <c r="AFL166" s="442"/>
      <c r="AFM166" s="442"/>
      <c r="AFN166" s="442"/>
      <c r="AFO166" s="442"/>
      <c r="AFP166" s="442"/>
      <c r="AFQ166" s="442"/>
      <c r="AFR166" s="442"/>
      <c r="AFS166" s="442"/>
      <c r="AFT166" s="442"/>
      <c r="AFU166" s="442"/>
      <c r="AFV166" s="442"/>
      <c r="AFW166" s="442"/>
      <c r="AFX166" s="442"/>
      <c r="AFY166" s="442"/>
      <c r="AFZ166" s="442"/>
      <c r="AGA166" s="442"/>
      <c r="AGB166" s="442"/>
      <c r="AGC166" s="442"/>
      <c r="AGD166" s="442"/>
      <c r="AGE166" s="442"/>
      <c r="AGF166" s="442"/>
      <c r="AGG166" s="442"/>
      <c r="AGH166" s="442"/>
      <c r="AGI166" s="442"/>
      <c r="AGJ166" s="442"/>
      <c r="AGK166" s="442"/>
      <c r="AGL166" s="442"/>
      <c r="AGM166" s="442"/>
      <c r="AGN166" s="442"/>
      <c r="AGO166" s="442"/>
      <c r="AGP166" s="442"/>
      <c r="AGQ166" s="442"/>
      <c r="AGR166" s="442"/>
      <c r="AGS166" s="442"/>
      <c r="AGT166" s="442"/>
      <c r="AGU166" s="442"/>
      <c r="AGV166" s="442"/>
      <c r="AGW166" s="442"/>
      <c r="AGX166" s="442"/>
      <c r="AGY166" s="442"/>
      <c r="AGZ166" s="442"/>
      <c r="AHA166" s="442"/>
      <c r="AHB166" s="442"/>
      <c r="AHC166" s="442"/>
      <c r="AHD166" s="442"/>
      <c r="AHE166" s="442"/>
      <c r="AHF166" s="442"/>
      <c r="AHG166" s="442"/>
      <c r="AHH166" s="442"/>
    </row>
    <row r="167" spans="2:892" s="593" customFormat="1">
      <c r="B167" s="597"/>
      <c r="C167" s="595"/>
      <c r="D167" s="78"/>
      <c r="E167" s="78"/>
      <c r="F167" s="78"/>
      <c r="G167" s="78"/>
      <c r="H167" s="78"/>
      <c r="I167" s="78"/>
      <c r="J167" s="78"/>
      <c r="K167" s="78"/>
      <c r="L167" s="78"/>
      <c r="M167" s="78"/>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s="66"/>
      <c r="CT167" s="66"/>
      <c r="CU167" s="66"/>
      <c r="CV167" s="66"/>
      <c r="CW167" s="66"/>
      <c r="CX167" s="66"/>
      <c r="CY167" s="66"/>
      <c r="CZ167" s="66"/>
      <c r="DA167" s="66"/>
      <c r="DB167" s="66"/>
      <c r="DC167" s="66"/>
      <c r="DD167" s="66"/>
      <c r="DE167" s="66"/>
      <c r="DF167" s="66"/>
      <c r="DG167" s="66"/>
      <c r="DH167" s="66"/>
      <c r="DI167" s="66"/>
      <c r="DJ167" s="66"/>
      <c r="DK167" s="66"/>
      <c r="DL167" s="66"/>
      <c r="DM167" s="66"/>
      <c r="DN167" s="66"/>
      <c r="DO167" s="66"/>
      <c r="DP167" s="66"/>
      <c r="DQ167" s="66"/>
      <c r="DR167" s="66"/>
      <c r="DS167" s="66"/>
      <c r="DT167" s="66"/>
      <c r="DU167" s="66"/>
      <c r="DV167" s="66"/>
      <c r="DW167" s="66"/>
      <c r="DX167" s="66"/>
      <c r="DY167" s="66"/>
      <c r="DZ167" s="66"/>
      <c r="EA167" s="66"/>
      <c r="EB167" s="66"/>
      <c r="EC167" s="66"/>
      <c r="ED167" s="66"/>
      <c r="EE167" s="66"/>
      <c r="EF167" s="66"/>
      <c r="EG167" s="66"/>
      <c r="EH167" s="66"/>
      <c r="EI167" s="66"/>
      <c r="EJ167" s="66"/>
      <c r="EK167" s="66"/>
      <c r="EL167" s="66"/>
      <c r="EM167" s="66"/>
      <c r="EN167" s="66"/>
      <c r="EO167" s="66"/>
      <c r="EP167" s="66"/>
      <c r="EQ167" s="66"/>
      <c r="ER167" s="66"/>
      <c r="ES167" s="66"/>
      <c r="ET167" s="66"/>
      <c r="EU167" s="66"/>
      <c r="EV167" s="66"/>
      <c r="EW167" s="66"/>
      <c r="EX167" s="66"/>
      <c r="EY167" s="66"/>
      <c r="EZ167" s="66"/>
      <c r="FA167" s="66"/>
      <c r="FB167" s="66"/>
      <c r="FC167" s="66"/>
      <c r="FD167" s="66"/>
      <c r="FE167" s="66"/>
      <c r="FF167" s="66"/>
      <c r="FG167" s="66"/>
      <c r="FH167" s="66"/>
      <c r="FI167" s="66"/>
      <c r="FJ167" s="66"/>
      <c r="FK167" s="66"/>
      <c r="FL167" s="66"/>
      <c r="FM167" s="66"/>
      <c r="FN167" s="66"/>
      <c r="FO167" s="66"/>
      <c r="FP167" s="66"/>
      <c r="FQ167" s="66"/>
      <c r="FR167" s="66"/>
      <c r="FS167" s="66"/>
      <c r="FT167" s="66"/>
      <c r="FU167" s="66"/>
      <c r="FV167" s="66"/>
      <c r="FW167" s="66"/>
      <c r="FX167" s="66"/>
      <c r="FY167" s="66"/>
      <c r="FZ167" s="66"/>
      <c r="GA167" s="66"/>
      <c r="GB167" s="66"/>
      <c r="GC167" s="66"/>
      <c r="GD167" s="66"/>
      <c r="GE167" s="66"/>
      <c r="GF167" s="66"/>
      <c r="GG167" s="66"/>
      <c r="GH167" s="66"/>
      <c r="GI167" s="66"/>
      <c r="GJ167" s="66"/>
      <c r="GK167" s="66"/>
      <c r="GL167" s="66"/>
      <c r="GM167" s="66"/>
      <c r="GN167" s="66"/>
      <c r="GO167" s="66"/>
      <c r="GP167" s="66"/>
      <c r="GQ167" s="66"/>
      <c r="GR167" s="66"/>
      <c r="GS167" s="66"/>
      <c r="GT167" s="66"/>
      <c r="GU167" s="66"/>
      <c r="GV167" s="66"/>
      <c r="GW167" s="66"/>
      <c r="GX167" s="66"/>
      <c r="GY167" s="66"/>
      <c r="GZ167" s="66"/>
      <c r="HA167" s="66"/>
      <c r="HB167" s="66"/>
      <c r="HC167" s="66"/>
      <c r="HD167" s="66"/>
      <c r="HE167" s="66"/>
      <c r="HF167" s="66"/>
      <c r="HG167" s="66"/>
      <c r="HH167" s="66"/>
      <c r="HI167" s="66"/>
      <c r="HJ167" s="66"/>
      <c r="HK167" s="66"/>
      <c r="HL167" s="66"/>
      <c r="HM167" s="66"/>
      <c r="HN167" s="66"/>
      <c r="HO167" s="66"/>
      <c r="HP167" s="66"/>
      <c r="HQ167" s="66"/>
      <c r="HR167" s="66"/>
      <c r="HS167" s="66"/>
      <c r="HT167" s="66"/>
      <c r="HU167" s="66"/>
      <c r="HV167" s="66"/>
      <c r="HW167" s="66"/>
      <c r="HX167" s="66"/>
      <c r="HY167" s="66"/>
      <c r="HZ167" s="66"/>
      <c r="IA167" s="66"/>
      <c r="IB167" s="66"/>
      <c r="IC167" s="66"/>
      <c r="ID167" s="66"/>
      <c r="IE167" s="66"/>
      <c r="IF167" s="66"/>
      <c r="IG167" s="66"/>
      <c r="IH167" s="66"/>
      <c r="II167" s="66"/>
      <c r="IJ167" s="66"/>
      <c r="IK167" s="66"/>
      <c r="IL167" s="66"/>
      <c r="IM167" s="66"/>
      <c r="IN167" s="66"/>
      <c r="IO167" s="66"/>
      <c r="IP167" s="66"/>
      <c r="IQ167" s="66"/>
      <c r="IR167" s="66"/>
      <c r="IS167" s="66"/>
      <c r="IT167" s="66"/>
      <c r="IU167" s="66"/>
      <c r="IV167" s="66"/>
      <c r="IW167" s="66"/>
      <c r="IX167" s="442"/>
      <c r="IY167" s="442"/>
      <c r="IZ167" s="442"/>
      <c r="JA167" s="442"/>
      <c r="JB167" s="442"/>
      <c r="JC167" s="442"/>
      <c r="JD167" s="442"/>
      <c r="JE167" s="442"/>
      <c r="JF167" s="442"/>
      <c r="JG167" s="442"/>
      <c r="JH167" s="442"/>
      <c r="JI167" s="442"/>
      <c r="JJ167" s="442"/>
      <c r="JK167" s="442"/>
      <c r="JL167" s="442"/>
      <c r="JM167" s="442"/>
      <c r="JN167" s="442"/>
      <c r="JO167" s="442"/>
      <c r="JP167" s="442"/>
      <c r="JQ167" s="442"/>
      <c r="JR167" s="442"/>
      <c r="JS167" s="442"/>
      <c r="JT167" s="442"/>
      <c r="JU167" s="442"/>
      <c r="JV167" s="442"/>
      <c r="JW167" s="442"/>
      <c r="JX167" s="442"/>
      <c r="JY167" s="442"/>
      <c r="JZ167" s="442"/>
      <c r="KA167" s="442"/>
      <c r="KB167" s="442"/>
      <c r="KC167" s="442"/>
      <c r="KD167" s="442"/>
      <c r="KE167" s="442"/>
      <c r="KF167" s="442"/>
      <c r="KG167" s="442"/>
      <c r="KH167" s="442"/>
      <c r="KI167" s="442"/>
      <c r="KJ167" s="442"/>
      <c r="KK167" s="442"/>
      <c r="KL167" s="442"/>
      <c r="KM167" s="442"/>
      <c r="KN167" s="442"/>
      <c r="KO167" s="442"/>
      <c r="KP167" s="442"/>
      <c r="KQ167" s="442"/>
      <c r="KR167" s="442"/>
      <c r="KS167" s="442"/>
      <c r="KT167" s="442"/>
      <c r="KU167" s="442"/>
      <c r="KV167" s="442"/>
      <c r="KW167" s="442"/>
      <c r="KX167" s="442"/>
      <c r="KY167" s="442"/>
      <c r="KZ167" s="442"/>
      <c r="LA167" s="442"/>
      <c r="LB167" s="442"/>
      <c r="LC167" s="442"/>
      <c r="LD167" s="442"/>
      <c r="LE167" s="442"/>
      <c r="LF167" s="442"/>
      <c r="LG167" s="442"/>
      <c r="LH167" s="442"/>
      <c r="LI167" s="442"/>
      <c r="LJ167" s="442"/>
      <c r="LK167" s="442"/>
      <c r="LL167" s="442"/>
      <c r="LM167" s="442"/>
      <c r="LN167" s="442"/>
      <c r="LO167" s="442"/>
      <c r="LP167" s="442"/>
      <c r="LQ167" s="442"/>
      <c r="LR167" s="442"/>
      <c r="LS167" s="442"/>
      <c r="LT167" s="442"/>
      <c r="LU167" s="442"/>
      <c r="LV167" s="442"/>
      <c r="LW167" s="442"/>
      <c r="LX167" s="442"/>
      <c r="LY167" s="442"/>
      <c r="LZ167" s="442"/>
      <c r="MA167" s="442"/>
      <c r="MB167" s="442"/>
      <c r="MC167" s="442"/>
      <c r="MD167" s="442"/>
      <c r="ME167" s="442"/>
      <c r="MF167" s="442"/>
      <c r="MG167" s="442"/>
      <c r="MH167" s="442"/>
      <c r="MI167" s="442"/>
      <c r="MJ167" s="442"/>
      <c r="MK167" s="442"/>
      <c r="ML167" s="442"/>
      <c r="MM167" s="442"/>
      <c r="MN167" s="442"/>
      <c r="MO167" s="442"/>
      <c r="MP167" s="442"/>
      <c r="MQ167" s="442"/>
      <c r="MR167" s="442"/>
      <c r="MS167" s="442"/>
      <c r="MT167" s="442"/>
      <c r="MU167" s="442"/>
      <c r="MV167" s="442"/>
      <c r="MW167" s="442"/>
      <c r="MX167" s="442"/>
      <c r="MY167" s="442"/>
      <c r="MZ167" s="442"/>
      <c r="NA167" s="442"/>
      <c r="NB167" s="442"/>
      <c r="NC167" s="442"/>
      <c r="ND167" s="442"/>
      <c r="NE167" s="442"/>
      <c r="NF167" s="442"/>
      <c r="NG167" s="442"/>
      <c r="NH167" s="442"/>
      <c r="NI167" s="442"/>
      <c r="NJ167" s="442"/>
      <c r="NK167" s="442"/>
      <c r="NL167" s="442"/>
      <c r="NM167" s="442"/>
      <c r="NN167" s="442"/>
      <c r="NO167" s="442"/>
      <c r="NP167" s="442"/>
      <c r="NQ167" s="442"/>
      <c r="NR167" s="442"/>
      <c r="NS167" s="442"/>
      <c r="NT167" s="442"/>
      <c r="NU167" s="442"/>
      <c r="NV167" s="442"/>
      <c r="NW167" s="442"/>
      <c r="NX167" s="442"/>
      <c r="NY167" s="442"/>
      <c r="NZ167" s="442"/>
      <c r="OA167" s="442"/>
      <c r="OB167" s="442"/>
      <c r="OC167" s="442"/>
      <c r="OD167" s="442"/>
      <c r="OE167" s="442"/>
      <c r="OF167" s="442"/>
      <c r="OG167" s="442"/>
      <c r="OH167" s="442"/>
      <c r="OI167" s="442"/>
      <c r="OJ167" s="442"/>
      <c r="OK167" s="442"/>
      <c r="OL167" s="442"/>
      <c r="OM167" s="442"/>
      <c r="ON167" s="442"/>
      <c r="OO167" s="442"/>
      <c r="OP167" s="442"/>
      <c r="OQ167" s="442"/>
      <c r="OR167" s="442"/>
      <c r="OS167" s="442"/>
      <c r="OT167" s="442"/>
      <c r="OU167" s="442"/>
      <c r="OV167" s="442"/>
      <c r="OW167" s="442"/>
      <c r="OX167" s="442"/>
      <c r="OY167" s="442"/>
      <c r="OZ167" s="442"/>
      <c r="PA167" s="442"/>
      <c r="PB167" s="442"/>
      <c r="PC167" s="442"/>
      <c r="PD167" s="442"/>
      <c r="PE167" s="442"/>
      <c r="PF167" s="442"/>
      <c r="PG167" s="442"/>
      <c r="PH167" s="442"/>
      <c r="PI167" s="442"/>
      <c r="PJ167" s="442"/>
      <c r="PK167" s="442"/>
      <c r="PL167" s="442"/>
      <c r="PM167" s="442"/>
      <c r="PN167" s="442"/>
      <c r="PO167" s="442"/>
      <c r="PP167" s="442"/>
      <c r="PQ167" s="442"/>
      <c r="PR167" s="442"/>
      <c r="PS167" s="442"/>
      <c r="PT167" s="442"/>
      <c r="PU167" s="442"/>
      <c r="PV167" s="442"/>
      <c r="PW167" s="442"/>
      <c r="PX167" s="442"/>
      <c r="PY167" s="442"/>
      <c r="PZ167" s="442"/>
      <c r="QA167" s="442"/>
      <c r="QB167" s="442"/>
      <c r="QC167" s="442"/>
      <c r="QD167" s="442"/>
      <c r="QE167" s="442"/>
      <c r="QF167" s="442"/>
      <c r="QG167" s="442"/>
      <c r="QH167" s="442"/>
      <c r="QI167" s="442"/>
      <c r="QJ167" s="442"/>
      <c r="QK167" s="442"/>
      <c r="QL167" s="442"/>
      <c r="QM167" s="442"/>
      <c r="QN167" s="442"/>
      <c r="QO167" s="442"/>
      <c r="QP167" s="442"/>
      <c r="QQ167" s="442"/>
      <c r="QR167" s="442"/>
      <c r="QS167" s="442"/>
      <c r="QT167" s="442"/>
      <c r="QU167" s="442"/>
      <c r="QV167" s="442"/>
      <c r="QW167" s="442"/>
      <c r="QX167" s="442"/>
      <c r="QY167" s="442"/>
      <c r="QZ167" s="442"/>
      <c r="RA167" s="442"/>
      <c r="RB167" s="442"/>
      <c r="RC167" s="442"/>
      <c r="RD167" s="442"/>
      <c r="RE167" s="442"/>
      <c r="RF167" s="442"/>
      <c r="RG167" s="442"/>
      <c r="RH167" s="442"/>
      <c r="RI167" s="442"/>
      <c r="RJ167" s="442"/>
      <c r="RK167" s="442"/>
      <c r="RL167" s="442"/>
      <c r="RM167" s="442"/>
      <c r="RN167" s="442"/>
      <c r="RO167" s="442"/>
      <c r="RP167" s="442"/>
      <c r="RQ167" s="442"/>
      <c r="RR167" s="442"/>
      <c r="RS167" s="442"/>
      <c r="RT167" s="442"/>
      <c r="RU167" s="442"/>
      <c r="RV167" s="442"/>
      <c r="RW167" s="442"/>
      <c r="RX167" s="442"/>
      <c r="RY167" s="442"/>
      <c r="RZ167" s="442"/>
      <c r="SA167" s="442"/>
      <c r="SB167" s="442"/>
      <c r="SC167" s="442"/>
      <c r="SD167" s="442"/>
      <c r="SE167" s="442"/>
      <c r="SF167" s="442"/>
      <c r="SG167" s="442"/>
      <c r="SH167" s="442"/>
      <c r="SI167" s="442"/>
      <c r="SJ167" s="442"/>
      <c r="SK167" s="442"/>
      <c r="SL167" s="442"/>
      <c r="SM167" s="442"/>
      <c r="SN167" s="442"/>
      <c r="SO167" s="442"/>
      <c r="SP167" s="442"/>
      <c r="SQ167" s="442"/>
      <c r="SR167" s="442"/>
      <c r="SS167" s="442"/>
      <c r="ST167" s="442"/>
      <c r="SU167" s="442"/>
      <c r="SV167" s="442"/>
      <c r="SW167" s="442"/>
      <c r="SX167" s="442"/>
      <c r="SY167" s="442"/>
      <c r="SZ167" s="442"/>
      <c r="TA167" s="442"/>
      <c r="TB167" s="442"/>
      <c r="TC167" s="442"/>
      <c r="TD167" s="442"/>
      <c r="TE167" s="442"/>
      <c r="TF167" s="442"/>
      <c r="TG167" s="442"/>
      <c r="TH167" s="442"/>
      <c r="TI167" s="442"/>
      <c r="TJ167" s="442"/>
      <c r="TK167" s="442"/>
      <c r="TL167" s="442"/>
      <c r="TM167" s="442"/>
      <c r="TN167" s="442"/>
      <c r="TO167" s="442"/>
      <c r="TP167" s="442"/>
      <c r="TQ167" s="442"/>
      <c r="TR167" s="442"/>
      <c r="TS167" s="442"/>
      <c r="TT167" s="442"/>
      <c r="TU167" s="442"/>
      <c r="TV167" s="442"/>
      <c r="TW167" s="442"/>
      <c r="TX167" s="442"/>
      <c r="TY167" s="442"/>
      <c r="TZ167" s="442"/>
      <c r="UA167" s="442"/>
      <c r="UB167" s="442"/>
      <c r="UC167" s="442"/>
      <c r="UD167" s="442"/>
      <c r="UE167" s="442"/>
      <c r="UF167" s="442"/>
      <c r="UG167" s="442"/>
      <c r="UH167" s="442"/>
      <c r="UI167" s="442"/>
      <c r="UJ167" s="442"/>
      <c r="UK167" s="442"/>
      <c r="UL167" s="442"/>
      <c r="UM167" s="442"/>
      <c r="UN167" s="442"/>
      <c r="UO167" s="442"/>
      <c r="UP167" s="442"/>
      <c r="UQ167" s="442"/>
      <c r="UR167" s="442"/>
      <c r="US167" s="442"/>
      <c r="UT167" s="442"/>
      <c r="UU167" s="442"/>
      <c r="UV167" s="442"/>
      <c r="UW167" s="442"/>
      <c r="UX167" s="442"/>
      <c r="UY167" s="442"/>
      <c r="UZ167" s="442"/>
      <c r="VA167" s="442"/>
      <c r="VB167" s="442"/>
      <c r="VC167" s="442"/>
      <c r="VD167" s="442"/>
      <c r="VE167" s="442"/>
      <c r="VF167" s="442"/>
      <c r="VG167" s="442"/>
      <c r="VH167" s="442"/>
      <c r="VI167" s="442"/>
      <c r="VJ167" s="442"/>
      <c r="VK167" s="442"/>
      <c r="VL167" s="442"/>
      <c r="VM167" s="442"/>
      <c r="VN167" s="442"/>
      <c r="VO167" s="442"/>
      <c r="VP167" s="442"/>
      <c r="VQ167" s="442"/>
      <c r="VR167" s="442"/>
      <c r="VS167" s="442"/>
      <c r="VT167" s="442"/>
      <c r="VU167" s="442"/>
      <c r="VV167" s="442"/>
      <c r="VW167" s="442"/>
      <c r="VX167" s="442"/>
      <c r="VY167" s="442"/>
      <c r="VZ167" s="442"/>
      <c r="WA167" s="442"/>
      <c r="WB167" s="442"/>
      <c r="WC167" s="442"/>
      <c r="WD167" s="442"/>
      <c r="WE167" s="442"/>
      <c r="WF167" s="442"/>
      <c r="WG167" s="442"/>
      <c r="WH167" s="442"/>
      <c r="WI167" s="442"/>
      <c r="WJ167" s="442"/>
      <c r="WK167" s="442"/>
      <c r="WL167" s="442"/>
      <c r="WM167" s="442"/>
      <c r="WN167" s="442"/>
      <c r="WO167" s="442"/>
      <c r="WP167" s="442"/>
      <c r="WQ167" s="442"/>
      <c r="WR167" s="442"/>
      <c r="WS167" s="442"/>
      <c r="WT167" s="442"/>
      <c r="WU167" s="442"/>
      <c r="WV167" s="442"/>
      <c r="WW167" s="442"/>
      <c r="WX167" s="442"/>
      <c r="WY167" s="442"/>
      <c r="WZ167" s="442"/>
      <c r="XA167" s="442"/>
      <c r="XB167" s="442"/>
      <c r="XC167" s="442"/>
      <c r="XD167" s="442"/>
      <c r="XE167" s="442"/>
      <c r="XF167" s="442"/>
      <c r="XG167" s="442"/>
      <c r="XH167" s="442"/>
      <c r="XI167" s="442"/>
      <c r="XJ167" s="442"/>
      <c r="XK167" s="442"/>
      <c r="XL167" s="442"/>
      <c r="XM167" s="442"/>
      <c r="XN167" s="442"/>
      <c r="XO167" s="442"/>
      <c r="XP167" s="442"/>
      <c r="XQ167" s="442"/>
      <c r="XR167" s="442"/>
      <c r="XS167" s="442"/>
      <c r="XT167" s="442"/>
      <c r="XU167" s="442"/>
      <c r="XV167" s="442"/>
      <c r="XW167" s="442"/>
      <c r="XX167" s="442"/>
      <c r="XY167" s="442"/>
      <c r="XZ167" s="442"/>
      <c r="YA167" s="442"/>
      <c r="YB167" s="442"/>
      <c r="YC167" s="442"/>
      <c r="YD167" s="442"/>
      <c r="YE167" s="442"/>
      <c r="YF167" s="442"/>
      <c r="YG167" s="442"/>
      <c r="YH167" s="442"/>
      <c r="YI167" s="442"/>
      <c r="YJ167" s="442"/>
      <c r="YK167" s="442"/>
      <c r="YL167" s="442"/>
      <c r="YM167" s="442"/>
      <c r="YN167" s="442"/>
      <c r="YO167" s="442"/>
      <c r="YP167" s="442"/>
      <c r="YQ167" s="442"/>
      <c r="YR167" s="442"/>
      <c r="YS167" s="442"/>
      <c r="YT167" s="442"/>
      <c r="YU167" s="442"/>
      <c r="YV167" s="442"/>
      <c r="YW167" s="442"/>
      <c r="YX167" s="442"/>
      <c r="YY167" s="442"/>
      <c r="YZ167" s="442"/>
      <c r="ZA167" s="442"/>
      <c r="ZB167" s="442"/>
      <c r="ZC167" s="442"/>
      <c r="ZD167" s="442"/>
      <c r="ZE167" s="442"/>
      <c r="ZF167" s="442"/>
      <c r="ZG167" s="442"/>
      <c r="ZH167" s="442"/>
      <c r="ZI167" s="442"/>
      <c r="ZJ167" s="442"/>
      <c r="ZK167" s="442"/>
      <c r="ZL167" s="442"/>
      <c r="ZM167" s="442"/>
      <c r="ZN167" s="442"/>
      <c r="ZO167" s="442"/>
      <c r="ZP167" s="442"/>
      <c r="ZQ167" s="442"/>
      <c r="ZR167" s="442"/>
      <c r="ZS167" s="442"/>
      <c r="ZT167" s="442"/>
      <c r="ZU167" s="442"/>
      <c r="ZV167" s="442"/>
      <c r="ZW167" s="442"/>
      <c r="ZX167" s="442"/>
      <c r="ZY167" s="442"/>
      <c r="ZZ167" s="442"/>
      <c r="AAA167" s="442"/>
      <c r="AAB167" s="442"/>
      <c r="AAC167" s="442"/>
      <c r="AAD167" s="442"/>
      <c r="AAE167" s="442"/>
      <c r="AAF167" s="442"/>
      <c r="AAG167" s="442"/>
      <c r="AAH167" s="442"/>
      <c r="AAI167" s="442"/>
      <c r="AAJ167" s="442"/>
      <c r="AAK167" s="442"/>
      <c r="AAL167" s="442"/>
      <c r="AAM167" s="442"/>
      <c r="AAN167" s="442"/>
      <c r="AAO167" s="442"/>
      <c r="AAP167" s="442"/>
      <c r="AAQ167" s="442"/>
      <c r="AAR167" s="442"/>
      <c r="AAS167" s="442"/>
      <c r="AAT167" s="442"/>
      <c r="AAU167" s="442"/>
      <c r="AAV167" s="442"/>
      <c r="AAW167" s="442"/>
      <c r="AAX167" s="442"/>
      <c r="AAY167" s="442"/>
      <c r="AAZ167" s="442"/>
      <c r="ABA167" s="442"/>
      <c r="ABB167" s="442"/>
      <c r="ABC167" s="442"/>
      <c r="ABD167" s="442"/>
      <c r="ABE167" s="442"/>
      <c r="ABF167" s="442"/>
      <c r="ABG167" s="442"/>
      <c r="ABH167" s="442"/>
      <c r="ABI167" s="442"/>
      <c r="ABJ167" s="442"/>
      <c r="ABK167" s="442"/>
      <c r="ABL167" s="442"/>
      <c r="ABM167" s="442"/>
      <c r="ABN167" s="442"/>
      <c r="ABO167" s="442"/>
      <c r="ABP167" s="442"/>
      <c r="ABQ167" s="442"/>
      <c r="ABR167" s="442"/>
      <c r="ABS167" s="442"/>
      <c r="ABT167" s="442"/>
      <c r="ABU167" s="442"/>
      <c r="ABV167" s="442"/>
      <c r="ABW167" s="442"/>
      <c r="ABX167" s="442"/>
      <c r="ABY167" s="442"/>
      <c r="ABZ167" s="442"/>
      <c r="ACA167" s="442"/>
      <c r="ACB167" s="442"/>
      <c r="ACC167" s="442"/>
      <c r="ACD167" s="442"/>
      <c r="ACE167" s="442"/>
      <c r="ACF167" s="442"/>
      <c r="ACG167" s="442"/>
      <c r="ACH167" s="442"/>
      <c r="ACI167" s="442"/>
      <c r="ACJ167" s="442"/>
      <c r="ACK167" s="442"/>
      <c r="ACL167" s="442"/>
      <c r="ACM167" s="442"/>
      <c r="ACN167" s="442"/>
      <c r="ACO167" s="442"/>
      <c r="ACP167" s="442"/>
      <c r="ACQ167" s="442"/>
      <c r="ACR167" s="442"/>
      <c r="ACS167" s="442"/>
      <c r="ACT167" s="442"/>
      <c r="ACU167" s="442"/>
      <c r="ACV167" s="442"/>
      <c r="ACW167" s="442"/>
      <c r="ACX167" s="442"/>
      <c r="ACY167" s="442"/>
      <c r="ACZ167" s="442"/>
      <c r="ADA167" s="442"/>
      <c r="ADB167" s="442"/>
      <c r="ADC167" s="442"/>
      <c r="ADD167" s="442"/>
      <c r="ADE167" s="442"/>
      <c r="ADF167" s="442"/>
      <c r="ADG167" s="442"/>
      <c r="ADH167" s="442"/>
      <c r="ADI167" s="442"/>
      <c r="ADJ167" s="442"/>
      <c r="ADK167" s="442"/>
      <c r="ADL167" s="442"/>
      <c r="ADM167" s="442"/>
      <c r="ADN167" s="442"/>
      <c r="ADO167" s="442"/>
      <c r="ADP167" s="442"/>
      <c r="ADQ167" s="442"/>
      <c r="ADR167" s="442"/>
      <c r="ADS167" s="442"/>
      <c r="ADT167" s="442"/>
      <c r="ADU167" s="442"/>
      <c r="ADV167" s="442"/>
      <c r="ADW167" s="442"/>
      <c r="ADX167" s="442"/>
      <c r="ADY167" s="442"/>
      <c r="ADZ167" s="442"/>
      <c r="AEA167" s="442"/>
      <c r="AEB167" s="442"/>
      <c r="AEC167" s="442"/>
      <c r="AED167" s="442"/>
      <c r="AEE167" s="442"/>
      <c r="AEF167" s="442"/>
      <c r="AEG167" s="442"/>
      <c r="AEH167" s="442"/>
      <c r="AEI167" s="442"/>
      <c r="AEJ167" s="442"/>
      <c r="AEK167" s="442"/>
      <c r="AEL167" s="442"/>
      <c r="AEM167" s="442"/>
      <c r="AEN167" s="442"/>
      <c r="AEO167" s="442"/>
      <c r="AEP167" s="442"/>
      <c r="AEQ167" s="442"/>
      <c r="AER167" s="442"/>
      <c r="AES167" s="442"/>
      <c r="AET167" s="442"/>
      <c r="AEU167" s="442"/>
      <c r="AEV167" s="442"/>
      <c r="AEW167" s="442"/>
      <c r="AEX167" s="442"/>
      <c r="AEY167" s="442"/>
      <c r="AEZ167" s="442"/>
      <c r="AFA167" s="442"/>
      <c r="AFB167" s="442"/>
      <c r="AFC167" s="442"/>
      <c r="AFD167" s="442"/>
      <c r="AFE167" s="442"/>
      <c r="AFF167" s="442"/>
      <c r="AFG167" s="442"/>
      <c r="AFH167" s="442"/>
      <c r="AFI167" s="442"/>
      <c r="AFJ167" s="442"/>
      <c r="AFK167" s="442"/>
      <c r="AFL167" s="442"/>
      <c r="AFM167" s="442"/>
      <c r="AFN167" s="442"/>
      <c r="AFO167" s="442"/>
      <c r="AFP167" s="442"/>
      <c r="AFQ167" s="442"/>
      <c r="AFR167" s="442"/>
      <c r="AFS167" s="442"/>
      <c r="AFT167" s="442"/>
      <c r="AFU167" s="442"/>
      <c r="AFV167" s="442"/>
      <c r="AFW167" s="442"/>
      <c r="AFX167" s="442"/>
      <c r="AFY167" s="442"/>
      <c r="AFZ167" s="442"/>
      <c r="AGA167" s="442"/>
      <c r="AGB167" s="442"/>
      <c r="AGC167" s="442"/>
      <c r="AGD167" s="442"/>
      <c r="AGE167" s="442"/>
      <c r="AGF167" s="442"/>
      <c r="AGG167" s="442"/>
      <c r="AGH167" s="442"/>
      <c r="AGI167" s="442"/>
      <c r="AGJ167" s="442"/>
      <c r="AGK167" s="442"/>
      <c r="AGL167" s="442"/>
      <c r="AGM167" s="442"/>
      <c r="AGN167" s="442"/>
      <c r="AGO167" s="442"/>
      <c r="AGP167" s="442"/>
      <c r="AGQ167" s="442"/>
      <c r="AGR167" s="442"/>
      <c r="AGS167" s="442"/>
      <c r="AGT167" s="442"/>
      <c r="AGU167" s="442"/>
      <c r="AGV167" s="442"/>
      <c r="AGW167" s="442"/>
      <c r="AGX167" s="442"/>
      <c r="AGY167" s="442"/>
      <c r="AGZ167" s="442"/>
      <c r="AHA167" s="442"/>
      <c r="AHB167" s="442"/>
      <c r="AHC167" s="442"/>
      <c r="AHD167" s="442"/>
      <c r="AHE167" s="442"/>
      <c r="AHF167" s="442"/>
      <c r="AHG167" s="442"/>
      <c r="AHH167" s="442"/>
    </row>
    <row r="168" spans="2:892" s="593" customFormat="1">
      <c r="B168" s="597"/>
      <c r="C168" s="595"/>
      <c r="D168" s="78"/>
      <c r="E168" s="78"/>
      <c r="F168" s="78"/>
      <c r="G168" s="78"/>
      <c r="H168" s="78"/>
      <c r="I168" s="78"/>
      <c r="J168" s="78"/>
      <c r="K168" s="78"/>
      <c r="L168" s="78"/>
      <c r="M168" s="7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s="66"/>
      <c r="CT168" s="66"/>
      <c r="CU168" s="66"/>
      <c r="CV168" s="66"/>
      <c r="CW168" s="66"/>
      <c r="CX168" s="66"/>
      <c r="CY168" s="66"/>
      <c r="CZ168" s="66"/>
      <c r="DA168" s="66"/>
      <c r="DB168" s="66"/>
      <c r="DC168" s="66"/>
      <c r="DD168" s="66"/>
      <c r="DE168" s="66"/>
      <c r="DF168" s="66"/>
      <c r="DG168" s="66"/>
      <c r="DH168" s="66"/>
      <c r="DI168" s="66"/>
      <c r="DJ168" s="66"/>
      <c r="DK168" s="66"/>
      <c r="DL168" s="66"/>
      <c r="DM168" s="66"/>
      <c r="DN168" s="66"/>
      <c r="DO168" s="66"/>
      <c r="DP168" s="66"/>
      <c r="DQ168" s="66"/>
      <c r="DR168" s="66"/>
      <c r="DS168" s="66"/>
      <c r="DT168" s="66"/>
      <c r="DU168" s="66"/>
      <c r="DV168" s="66"/>
      <c r="DW168" s="66"/>
      <c r="DX168" s="66"/>
      <c r="DY168" s="66"/>
      <c r="DZ168" s="66"/>
      <c r="EA168" s="66"/>
      <c r="EB168" s="66"/>
      <c r="EC168" s="66"/>
      <c r="ED168" s="66"/>
      <c r="EE168" s="66"/>
      <c r="EF168" s="66"/>
      <c r="EG168" s="66"/>
      <c r="EH168" s="66"/>
      <c r="EI168" s="66"/>
      <c r="EJ168" s="66"/>
      <c r="EK168" s="66"/>
      <c r="EL168" s="66"/>
      <c r="EM168" s="66"/>
      <c r="EN168" s="66"/>
      <c r="EO168" s="66"/>
      <c r="EP168" s="66"/>
      <c r="EQ168" s="66"/>
      <c r="ER168" s="66"/>
      <c r="ES168" s="66"/>
      <c r="ET168" s="66"/>
      <c r="EU168" s="66"/>
      <c r="EV168" s="66"/>
      <c r="EW168" s="66"/>
      <c r="EX168" s="66"/>
      <c r="EY168" s="66"/>
      <c r="EZ168" s="66"/>
      <c r="FA168" s="66"/>
      <c r="FB168" s="66"/>
      <c r="FC168" s="66"/>
      <c r="FD168" s="66"/>
      <c r="FE168" s="66"/>
      <c r="FF168" s="66"/>
      <c r="FG168" s="66"/>
      <c r="FH168" s="66"/>
      <c r="FI168" s="66"/>
      <c r="FJ168" s="66"/>
      <c r="FK168" s="66"/>
      <c r="FL168" s="66"/>
      <c r="FM168" s="66"/>
      <c r="FN168" s="66"/>
      <c r="FO168" s="66"/>
      <c r="FP168" s="66"/>
      <c r="FQ168" s="66"/>
      <c r="FR168" s="66"/>
      <c r="FS168" s="66"/>
      <c r="FT168" s="66"/>
      <c r="FU168" s="66"/>
      <c r="FV168" s="66"/>
      <c r="FW168" s="66"/>
      <c r="FX168" s="66"/>
      <c r="FY168" s="66"/>
      <c r="FZ168" s="66"/>
      <c r="GA168" s="66"/>
      <c r="GB168" s="66"/>
      <c r="GC168" s="66"/>
      <c r="GD168" s="66"/>
      <c r="GE168" s="66"/>
      <c r="GF168" s="66"/>
      <c r="GG168" s="66"/>
      <c r="GH168" s="66"/>
      <c r="GI168" s="66"/>
      <c r="GJ168" s="66"/>
      <c r="GK168" s="66"/>
      <c r="GL168" s="66"/>
      <c r="GM168" s="66"/>
      <c r="GN168" s="66"/>
      <c r="GO168" s="66"/>
      <c r="GP168" s="66"/>
      <c r="GQ168" s="66"/>
      <c r="GR168" s="66"/>
      <c r="GS168" s="66"/>
      <c r="GT168" s="66"/>
      <c r="GU168" s="66"/>
      <c r="GV168" s="66"/>
      <c r="GW168" s="66"/>
      <c r="GX168" s="66"/>
      <c r="GY168" s="66"/>
      <c r="GZ168" s="66"/>
      <c r="HA168" s="66"/>
      <c r="HB168" s="66"/>
      <c r="HC168" s="66"/>
      <c r="HD168" s="66"/>
      <c r="HE168" s="66"/>
      <c r="HF168" s="66"/>
      <c r="HG168" s="66"/>
      <c r="HH168" s="66"/>
      <c r="HI168" s="66"/>
      <c r="HJ168" s="66"/>
      <c r="HK168" s="66"/>
      <c r="HL168" s="66"/>
      <c r="HM168" s="66"/>
      <c r="HN168" s="66"/>
      <c r="HO168" s="66"/>
      <c r="HP168" s="66"/>
      <c r="HQ168" s="66"/>
      <c r="HR168" s="66"/>
      <c r="HS168" s="66"/>
      <c r="HT168" s="66"/>
      <c r="HU168" s="66"/>
      <c r="HV168" s="66"/>
      <c r="HW168" s="66"/>
      <c r="HX168" s="66"/>
      <c r="HY168" s="66"/>
      <c r="HZ168" s="66"/>
      <c r="IA168" s="66"/>
      <c r="IB168" s="66"/>
      <c r="IC168" s="66"/>
      <c r="ID168" s="66"/>
      <c r="IE168" s="66"/>
      <c r="IF168" s="66"/>
      <c r="IG168" s="66"/>
      <c r="IH168" s="66"/>
      <c r="II168" s="66"/>
      <c r="IJ168" s="66"/>
      <c r="IK168" s="66"/>
      <c r="IL168" s="66"/>
      <c r="IM168" s="66"/>
      <c r="IN168" s="66"/>
      <c r="IO168" s="66"/>
      <c r="IP168" s="66"/>
      <c r="IQ168" s="66"/>
      <c r="IR168" s="66"/>
      <c r="IS168" s="66"/>
      <c r="IT168" s="66"/>
      <c r="IU168" s="66"/>
      <c r="IV168" s="66"/>
      <c r="IW168" s="66"/>
      <c r="IX168" s="442"/>
      <c r="IY168" s="442"/>
      <c r="IZ168" s="442"/>
      <c r="JA168" s="442"/>
      <c r="JB168" s="442"/>
      <c r="JC168" s="442"/>
      <c r="JD168" s="442"/>
      <c r="JE168" s="442"/>
      <c r="JF168" s="442"/>
      <c r="JG168" s="442"/>
      <c r="JH168" s="442"/>
      <c r="JI168" s="442"/>
      <c r="JJ168" s="442"/>
      <c r="JK168" s="442"/>
      <c r="JL168" s="442"/>
      <c r="JM168" s="442"/>
      <c r="JN168" s="442"/>
      <c r="JO168" s="442"/>
      <c r="JP168" s="442"/>
      <c r="JQ168" s="442"/>
      <c r="JR168" s="442"/>
      <c r="JS168" s="442"/>
      <c r="JT168" s="442"/>
      <c r="JU168" s="442"/>
      <c r="JV168" s="442"/>
      <c r="JW168" s="442"/>
      <c r="JX168" s="442"/>
      <c r="JY168" s="442"/>
      <c r="JZ168" s="442"/>
      <c r="KA168" s="442"/>
      <c r="KB168" s="442"/>
      <c r="KC168" s="442"/>
      <c r="KD168" s="442"/>
      <c r="KE168" s="442"/>
      <c r="KF168" s="442"/>
      <c r="KG168" s="442"/>
      <c r="KH168" s="442"/>
      <c r="KI168" s="442"/>
      <c r="KJ168" s="442"/>
      <c r="KK168" s="442"/>
      <c r="KL168" s="442"/>
      <c r="KM168" s="442"/>
      <c r="KN168" s="442"/>
      <c r="KO168" s="442"/>
      <c r="KP168" s="442"/>
      <c r="KQ168" s="442"/>
      <c r="KR168" s="442"/>
      <c r="KS168" s="442"/>
      <c r="KT168" s="442"/>
      <c r="KU168" s="442"/>
      <c r="KV168" s="442"/>
      <c r="KW168" s="442"/>
      <c r="KX168" s="442"/>
      <c r="KY168" s="442"/>
      <c r="KZ168" s="442"/>
      <c r="LA168" s="442"/>
      <c r="LB168" s="442"/>
      <c r="LC168" s="442"/>
      <c r="LD168" s="442"/>
      <c r="LE168" s="442"/>
      <c r="LF168" s="442"/>
      <c r="LG168" s="442"/>
      <c r="LH168" s="442"/>
      <c r="LI168" s="442"/>
      <c r="LJ168" s="442"/>
      <c r="LK168" s="442"/>
      <c r="LL168" s="442"/>
      <c r="LM168" s="442"/>
      <c r="LN168" s="442"/>
      <c r="LO168" s="442"/>
      <c r="LP168" s="442"/>
      <c r="LQ168" s="442"/>
      <c r="LR168" s="442"/>
      <c r="LS168" s="442"/>
      <c r="LT168" s="442"/>
      <c r="LU168" s="442"/>
      <c r="LV168" s="442"/>
      <c r="LW168" s="442"/>
      <c r="LX168" s="442"/>
      <c r="LY168" s="442"/>
      <c r="LZ168" s="442"/>
      <c r="MA168" s="442"/>
      <c r="MB168" s="442"/>
      <c r="MC168" s="442"/>
      <c r="MD168" s="442"/>
      <c r="ME168" s="442"/>
      <c r="MF168" s="442"/>
      <c r="MG168" s="442"/>
      <c r="MH168" s="442"/>
      <c r="MI168" s="442"/>
      <c r="MJ168" s="442"/>
      <c r="MK168" s="442"/>
      <c r="ML168" s="442"/>
      <c r="MM168" s="442"/>
      <c r="MN168" s="442"/>
      <c r="MO168" s="442"/>
      <c r="MP168" s="442"/>
      <c r="MQ168" s="442"/>
      <c r="MR168" s="442"/>
      <c r="MS168" s="442"/>
      <c r="MT168" s="442"/>
      <c r="MU168" s="442"/>
      <c r="MV168" s="442"/>
      <c r="MW168" s="442"/>
      <c r="MX168" s="442"/>
      <c r="MY168" s="442"/>
      <c r="MZ168" s="442"/>
      <c r="NA168" s="442"/>
      <c r="NB168" s="442"/>
      <c r="NC168" s="442"/>
      <c r="ND168" s="442"/>
      <c r="NE168" s="442"/>
      <c r="NF168" s="442"/>
      <c r="NG168" s="442"/>
      <c r="NH168" s="442"/>
      <c r="NI168" s="442"/>
      <c r="NJ168" s="442"/>
      <c r="NK168" s="442"/>
      <c r="NL168" s="442"/>
      <c r="NM168" s="442"/>
      <c r="NN168" s="442"/>
      <c r="NO168" s="442"/>
      <c r="NP168" s="442"/>
      <c r="NQ168" s="442"/>
      <c r="NR168" s="442"/>
      <c r="NS168" s="442"/>
      <c r="NT168" s="442"/>
      <c r="NU168" s="442"/>
      <c r="NV168" s="442"/>
      <c r="NW168" s="442"/>
      <c r="NX168" s="442"/>
      <c r="NY168" s="442"/>
      <c r="NZ168" s="442"/>
      <c r="OA168" s="442"/>
      <c r="OB168" s="442"/>
      <c r="OC168" s="442"/>
      <c r="OD168" s="442"/>
      <c r="OE168" s="442"/>
      <c r="OF168" s="442"/>
      <c r="OG168" s="442"/>
      <c r="OH168" s="442"/>
      <c r="OI168" s="442"/>
      <c r="OJ168" s="442"/>
      <c r="OK168" s="442"/>
      <c r="OL168" s="442"/>
      <c r="OM168" s="442"/>
      <c r="ON168" s="442"/>
      <c r="OO168" s="442"/>
      <c r="OP168" s="442"/>
      <c r="OQ168" s="442"/>
      <c r="OR168" s="442"/>
      <c r="OS168" s="442"/>
      <c r="OT168" s="442"/>
      <c r="OU168" s="442"/>
      <c r="OV168" s="442"/>
      <c r="OW168" s="442"/>
      <c r="OX168" s="442"/>
      <c r="OY168" s="442"/>
      <c r="OZ168" s="442"/>
      <c r="PA168" s="442"/>
      <c r="PB168" s="442"/>
      <c r="PC168" s="442"/>
      <c r="PD168" s="442"/>
      <c r="PE168" s="442"/>
      <c r="PF168" s="442"/>
      <c r="PG168" s="442"/>
      <c r="PH168" s="442"/>
      <c r="PI168" s="442"/>
      <c r="PJ168" s="442"/>
      <c r="PK168" s="442"/>
      <c r="PL168" s="442"/>
      <c r="PM168" s="442"/>
      <c r="PN168" s="442"/>
      <c r="PO168" s="442"/>
      <c r="PP168" s="442"/>
      <c r="PQ168" s="442"/>
      <c r="PR168" s="442"/>
      <c r="PS168" s="442"/>
      <c r="PT168" s="442"/>
      <c r="PU168" s="442"/>
      <c r="PV168" s="442"/>
      <c r="PW168" s="442"/>
      <c r="PX168" s="442"/>
      <c r="PY168" s="442"/>
      <c r="PZ168" s="442"/>
      <c r="QA168" s="442"/>
      <c r="QB168" s="442"/>
      <c r="QC168" s="442"/>
      <c r="QD168" s="442"/>
      <c r="QE168" s="442"/>
      <c r="QF168" s="442"/>
      <c r="QG168" s="442"/>
      <c r="QH168" s="442"/>
      <c r="QI168" s="442"/>
      <c r="QJ168" s="442"/>
      <c r="QK168" s="442"/>
      <c r="QL168" s="442"/>
      <c r="QM168" s="442"/>
      <c r="QN168" s="442"/>
      <c r="QO168" s="442"/>
      <c r="QP168" s="442"/>
      <c r="QQ168" s="442"/>
      <c r="QR168" s="442"/>
      <c r="QS168" s="442"/>
      <c r="QT168" s="442"/>
      <c r="QU168" s="442"/>
      <c r="QV168" s="442"/>
      <c r="QW168" s="442"/>
      <c r="QX168" s="442"/>
      <c r="QY168" s="442"/>
      <c r="QZ168" s="442"/>
      <c r="RA168" s="442"/>
      <c r="RB168" s="442"/>
      <c r="RC168" s="442"/>
      <c r="RD168" s="442"/>
      <c r="RE168" s="442"/>
      <c r="RF168" s="442"/>
      <c r="RG168" s="442"/>
      <c r="RH168" s="442"/>
      <c r="RI168" s="442"/>
      <c r="RJ168" s="442"/>
      <c r="RK168" s="442"/>
      <c r="RL168" s="442"/>
      <c r="RM168" s="442"/>
      <c r="RN168" s="442"/>
      <c r="RO168" s="442"/>
      <c r="RP168" s="442"/>
      <c r="RQ168" s="442"/>
      <c r="RR168" s="442"/>
      <c r="RS168" s="442"/>
      <c r="RT168" s="442"/>
      <c r="RU168" s="442"/>
      <c r="RV168" s="442"/>
      <c r="RW168" s="442"/>
      <c r="RX168" s="442"/>
      <c r="RY168" s="442"/>
      <c r="RZ168" s="442"/>
      <c r="SA168" s="442"/>
      <c r="SB168" s="442"/>
      <c r="SC168" s="442"/>
      <c r="SD168" s="442"/>
      <c r="SE168" s="442"/>
      <c r="SF168" s="442"/>
      <c r="SG168" s="442"/>
      <c r="SH168" s="442"/>
      <c r="SI168" s="442"/>
      <c r="SJ168" s="442"/>
      <c r="SK168" s="442"/>
      <c r="SL168" s="442"/>
      <c r="SM168" s="442"/>
      <c r="SN168" s="442"/>
      <c r="SO168" s="442"/>
      <c r="SP168" s="442"/>
      <c r="SQ168" s="442"/>
      <c r="SR168" s="442"/>
      <c r="SS168" s="442"/>
      <c r="ST168" s="442"/>
      <c r="SU168" s="442"/>
      <c r="SV168" s="442"/>
      <c r="SW168" s="442"/>
      <c r="SX168" s="442"/>
      <c r="SY168" s="442"/>
      <c r="SZ168" s="442"/>
      <c r="TA168" s="442"/>
      <c r="TB168" s="442"/>
      <c r="TC168" s="442"/>
      <c r="TD168" s="442"/>
      <c r="TE168" s="442"/>
      <c r="TF168" s="442"/>
      <c r="TG168" s="442"/>
      <c r="TH168" s="442"/>
      <c r="TI168" s="442"/>
      <c r="TJ168" s="442"/>
      <c r="TK168" s="442"/>
      <c r="TL168" s="442"/>
      <c r="TM168" s="442"/>
      <c r="TN168" s="442"/>
      <c r="TO168" s="442"/>
      <c r="TP168" s="442"/>
      <c r="TQ168" s="442"/>
      <c r="TR168" s="442"/>
      <c r="TS168" s="442"/>
      <c r="TT168" s="442"/>
      <c r="TU168" s="442"/>
      <c r="TV168" s="442"/>
      <c r="TW168" s="442"/>
      <c r="TX168" s="442"/>
      <c r="TY168" s="442"/>
      <c r="TZ168" s="442"/>
      <c r="UA168" s="442"/>
      <c r="UB168" s="442"/>
      <c r="UC168" s="442"/>
      <c r="UD168" s="442"/>
      <c r="UE168" s="442"/>
      <c r="UF168" s="442"/>
      <c r="UG168" s="442"/>
      <c r="UH168" s="442"/>
      <c r="UI168" s="442"/>
      <c r="UJ168" s="442"/>
      <c r="UK168" s="442"/>
      <c r="UL168" s="442"/>
      <c r="UM168" s="442"/>
      <c r="UN168" s="442"/>
      <c r="UO168" s="442"/>
      <c r="UP168" s="442"/>
      <c r="UQ168" s="442"/>
      <c r="UR168" s="442"/>
      <c r="US168" s="442"/>
      <c r="UT168" s="442"/>
      <c r="UU168" s="442"/>
      <c r="UV168" s="442"/>
      <c r="UW168" s="442"/>
      <c r="UX168" s="442"/>
      <c r="UY168" s="442"/>
      <c r="UZ168" s="442"/>
      <c r="VA168" s="442"/>
      <c r="VB168" s="442"/>
      <c r="VC168" s="442"/>
      <c r="VD168" s="442"/>
      <c r="VE168" s="442"/>
      <c r="VF168" s="442"/>
      <c r="VG168" s="442"/>
      <c r="VH168" s="442"/>
      <c r="VI168" s="442"/>
      <c r="VJ168" s="442"/>
      <c r="VK168" s="442"/>
      <c r="VL168" s="442"/>
      <c r="VM168" s="442"/>
      <c r="VN168" s="442"/>
      <c r="VO168" s="442"/>
      <c r="VP168" s="442"/>
      <c r="VQ168" s="442"/>
      <c r="VR168" s="442"/>
      <c r="VS168" s="442"/>
      <c r="VT168" s="442"/>
      <c r="VU168" s="442"/>
      <c r="VV168" s="442"/>
      <c r="VW168" s="442"/>
      <c r="VX168" s="442"/>
      <c r="VY168" s="442"/>
      <c r="VZ168" s="442"/>
      <c r="WA168" s="442"/>
      <c r="WB168" s="442"/>
      <c r="WC168" s="442"/>
      <c r="WD168" s="442"/>
      <c r="WE168" s="442"/>
      <c r="WF168" s="442"/>
      <c r="WG168" s="442"/>
      <c r="WH168" s="442"/>
      <c r="WI168" s="442"/>
      <c r="WJ168" s="442"/>
      <c r="WK168" s="442"/>
      <c r="WL168" s="442"/>
      <c r="WM168" s="442"/>
      <c r="WN168" s="442"/>
      <c r="WO168" s="442"/>
      <c r="WP168" s="442"/>
      <c r="WQ168" s="442"/>
      <c r="WR168" s="442"/>
      <c r="WS168" s="442"/>
      <c r="WT168" s="442"/>
      <c r="WU168" s="442"/>
      <c r="WV168" s="442"/>
      <c r="WW168" s="442"/>
      <c r="WX168" s="442"/>
      <c r="WY168" s="442"/>
      <c r="WZ168" s="442"/>
      <c r="XA168" s="442"/>
      <c r="XB168" s="442"/>
      <c r="XC168" s="442"/>
      <c r="XD168" s="442"/>
      <c r="XE168" s="442"/>
      <c r="XF168" s="442"/>
      <c r="XG168" s="442"/>
      <c r="XH168" s="442"/>
      <c r="XI168" s="442"/>
      <c r="XJ168" s="442"/>
      <c r="XK168" s="442"/>
      <c r="XL168" s="442"/>
      <c r="XM168" s="442"/>
      <c r="XN168" s="442"/>
      <c r="XO168" s="442"/>
      <c r="XP168" s="442"/>
      <c r="XQ168" s="442"/>
      <c r="XR168" s="442"/>
      <c r="XS168" s="442"/>
      <c r="XT168" s="442"/>
      <c r="XU168" s="442"/>
      <c r="XV168" s="442"/>
      <c r="XW168" s="442"/>
      <c r="XX168" s="442"/>
      <c r="XY168" s="442"/>
      <c r="XZ168" s="442"/>
      <c r="YA168" s="442"/>
      <c r="YB168" s="442"/>
      <c r="YC168" s="442"/>
      <c r="YD168" s="442"/>
      <c r="YE168" s="442"/>
      <c r="YF168" s="442"/>
      <c r="YG168" s="442"/>
      <c r="YH168" s="442"/>
      <c r="YI168" s="442"/>
      <c r="YJ168" s="442"/>
      <c r="YK168" s="442"/>
      <c r="YL168" s="442"/>
      <c r="YM168" s="442"/>
      <c r="YN168" s="442"/>
      <c r="YO168" s="442"/>
      <c r="YP168" s="442"/>
      <c r="YQ168" s="442"/>
      <c r="YR168" s="442"/>
      <c r="YS168" s="442"/>
      <c r="YT168" s="442"/>
      <c r="YU168" s="442"/>
      <c r="YV168" s="442"/>
      <c r="YW168" s="442"/>
      <c r="YX168" s="442"/>
      <c r="YY168" s="442"/>
      <c r="YZ168" s="442"/>
      <c r="ZA168" s="442"/>
      <c r="ZB168" s="442"/>
      <c r="ZC168" s="442"/>
      <c r="ZD168" s="442"/>
      <c r="ZE168" s="442"/>
      <c r="ZF168" s="442"/>
      <c r="ZG168" s="442"/>
      <c r="ZH168" s="442"/>
      <c r="ZI168" s="442"/>
      <c r="ZJ168" s="442"/>
      <c r="ZK168" s="442"/>
      <c r="ZL168" s="442"/>
      <c r="ZM168" s="442"/>
      <c r="ZN168" s="442"/>
      <c r="ZO168" s="442"/>
      <c r="ZP168" s="442"/>
      <c r="ZQ168" s="442"/>
      <c r="ZR168" s="442"/>
      <c r="ZS168" s="442"/>
      <c r="ZT168" s="442"/>
      <c r="ZU168" s="442"/>
      <c r="ZV168" s="442"/>
      <c r="ZW168" s="442"/>
      <c r="ZX168" s="442"/>
      <c r="ZY168" s="442"/>
      <c r="ZZ168" s="442"/>
      <c r="AAA168" s="442"/>
      <c r="AAB168" s="442"/>
      <c r="AAC168" s="442"/>
      <c r="AAD168" s="442"/>
      <c r="AAE168" s="442"/>
      <c r="AAF168" s="442"/>
      <c r="AAG168" s="442"/>
      <c r="AAH168" s="442"/>
      <c r="AAI168" s="442"/>
      <c r="AAJ168" s="442"/>
      <c r="AAK168" s="442"/>
      <c r="AAL168" s="442"/>
      <c r="AAM168" s="442"/>
      <c r="AAN168" s="442"/>
      <c r="AAO168" s="442"/>
      <c r="AAP168" s="442"/>
      <c r="AAQ168" s="442"/>
      <c r="AAR168" s="442"/>
      <c r="AAS168" s="442"/>
      <c r="AAT168" s="442"/>
      <c r="AAU168" s="442"/>
      <c r="AAV168" s="442"/>
      <c r="AAW168" s="442"/>
      <c r="AAX168" s="442"/>
      <c r="AAY168" s="442"/>
      <c r="AAZ168" s="442"/>
      <c r="ABA168" s="442"/>
      <c r="ABB168" s="442"/>
      <c r="ABC168" s="442"/>
      <c r="ABD168" s="442"/>
      <c r="ABE168" s="442"/>
      <c r="ABF168" s="442"/>
      <c r="ABG168" s="442"/>
      <c r="ABH168" s="442"/>
      <c r="ABI168" s="442"/>
      <c r="ABJ168" s="442"/>
      <c r="ABK168" s="442"/>
      <c r="ABL168" s="442"/>
      <c r="ABM168" s="442"/>
      <c r="ABN168" s="442"/>
      <c r="ABO168" s="442"/>
      <c r="ABP168" s="442"/>
      <c r="ABQ168" s="442"/>
      <c r="ABR168" s="442"/>
      <c r="ABS168" s="442"/>
      <c r="ABT168" s="442"/>
      <c r="ABU168" s="442"/>
      <c r="ABV168" s="442"/>
      <c r="ABW168" s="442"/>
      <c r="ABX168" s="442"/>
      <c r="ABY168" s="442"/>
      <c r="ABZ168" s="442"/>
      <c r="ACA168" s="442"/>
      <c r="ACB168" s="442"/>
      <c r="ACC168" s="442"/>
      <c r="ACD168" s="442"/>
      <c r="ACE168" s="442"/>
      <c r="ACF168" s="442"/>
      <c r="ACG168" s="442"/>
      <c r="ACH168" s="442"/>
      <c r="ACI168" s="442"/>
      <c r="ACJ168" s="442"/>
      <c r="ACK168" s="442"/>
      <c r="ACL168" s="442"/>
      <c r="ACM168" s="442"/>
      <c r="ACN168" s="442"/>
      <c r="ACO168" s="442"/>
      <c r="ACP168" s="442"/>
      <c r="ACQ168" s="442"/>
      <c r="ACR168" s="442"/>
      <c r="ACS168" s="442"/>
      <c r="ACT168" s="442"/>
      <c r="ACU168" s="442"/>
      <c r="ACV168" s="442"/>
      <c r="ACW168" s="442"/>
      <c r="ACX168" s="442"/>
      <c r="ACY168" s="442"/>
      <c r="ACZ168" s="442"/>
      <c r="ADA168" s="442"/>
      <c r="ADB168" s="442"/>
      <c r="ADC168" s="442"/>
      <c r="ADD168" s="442"/>
      <c r="ADE168" s="442"/>
      <c r="ADF168" s="442"/>
      <c r="ADG168" s="442"/>
      <c r="ADH168" s="442"/>
      <c r="ADI168" s="442"/>
      <c r="ADJ168" s="442"/>
      <c r="ADK168" s="442"/>
      <c r="ADL168" s="442"/>
      <c r="ADM168" s="442"/>
      <c r="ADN168" s="442"/>
      <c r="ADO168" s="442"/>
      <c r="ADP168" s="442"/>
      <c r="ADQ168" s="442"/>
      <c r="ADR168" s="442"/>
      <c r="ADS168" s="442"/>
      <c r="ADT168" s="442"/>
      <c r="ADU168" s="442"/>
      <c r="ADV168" s="442"/>
      <c r="ADW168" s="442"/>
      <c r="ADX168" s="442"/>
      <c r="ADY168" s="442"/>
      <c r="ADZ168" s="442"/>
      <c r="AEA168" s="442"/>
      <c r="AEB168" s="442"/>
      <c r="AEC168" s="442"/>
      <c r="AED168" s="442"/>
      <c r="AEE168" s="442"/>
      <c r="AEF168" s="442"/>
      <c r="AEG168" s="442"/>
      <c r="AEH168" s="442"/>
      <c r="AEI168" s="442"/>
      <c r="AEJ168" s="442"/>
      <c r="AEK168" s="442"/>
      <c r="AEL168" s="442"/>
      <c r="AEM168" s="442"/>
      <c r="AEN168" s="442"/>
      <c r="AEO168" s="442"/>
      <c r="AEP168" s="442"/>
      <c r="AEQ168" s="442"/>
      <c r="AER168" s="442"/>
      <c r="AES168" s="442"/>
      <c r="AET168" s="442"/>
      <c r="AEU168" s="442"/>
      <c r="AEV168" s="442"/>
      <c r="AEW168" s="442"/>
      <c r="AEX168" s="442"/>
      <c r="AEY168" s="442"/>
      <c r="AEZ168" s="442"/>
      <c r="AFA168" s="442"/>
      <c r="AFB168" s="442"/>
      <c r="AFC168" s="442"/>
      <c r="AFD168" s="442"/>
      <c r="AFE168" s="442"/>
      <c r="AFF168" s="442"/>
      <c r="AFG168" s="442"/>
      <c r="AFH168" s="442"/>
      <c r="AFI168" s="442"/>
      <c r="AFJ168" s="442"/>
      <c r="AFK168" s="442"/>
      <c r="AFL168" s="442"/>
      <c r="AFM168" s="442"/>
      <c r="AFN168" s="442"/>
      <c r="AFO168" s="442"/>
      <c r="AFP168" s="442"/>
      <c r="AFQ168" s="442"/>
      <c r="AFR168" s="442"/>
      <c r="AFS168" s="442"/>
      <c r="AFT168" s="442"/>
      <c r="AFU168" s="442"/>
      <c r="AFV168" s="442"/>
      <c r="AFW168" s="442"/>
      <c r="AFX168" s="442"/>
      <c r="AFY168" s="442"/>
      <c r="AFZ168" s="442"/>
      <c r="AGA168" s="442"/>
      <c r="AGB168" s="442"/>
      <c r="AGC168" s="442"/>
      <c r="AGD168" s="442"/>
      <c r="AGE168" s="442"/>
      <c r="AGF168" s="442"/>
      <c r="AGG168" s="442"/>
      <c r="AGH168" s="442"/>
      <c r="AGI168" s="442"/>
      <c r="AGJ168" s="442"/>
      <c r="AGK168" s="442"/>
      <c r="AGL168" s="442"/>
      <c r="AGM168" s="442"/>
      <c r="AGN168" s="442"/>
      <c r="AGO168" s="442"/>
      <c r="AGP168" s="442"/>
      <c r="AGQ168" s="442"/>
      <c r="AGR168" s="442"/>
      <c r="AGS168" s="442"/>
      <c r="AGT168" s="442"/>
      <c r="AGU168" s="442"/>
      <c r="AGV168" s="442"/>
      <c r="AGW168" s="442"/>
      <c r="AGX168" s="442"/>
      <c r="AGY168" s="442"/>
      <c r="AGZ168" s="442"/>
      <c r="AHA168" s="442"/>
      <c r="AHB168" s="442"/>
      <c r="AHC168" s="442"/>
      <c r="AHD168" s="442"/>
      <c r="AHE168" s="442"/>
      <c r="AHF168" s="442"/>
      <c r="AHG168" s="442"/>
      <c r="AHH168" s="442"/>
    </row>
    <row r="169" spans="2:892" s="593" customFormat="1">
      <c r="B169" s="597"/>
      <c r="C169" s="595"/>
      <c r="D169" s="78"/>
      <c r="E169" s="78"/>
      <c r="F169" s="78"/>
      <c r="G169" s="78"/>
      <c r="H169" s="78"/>
      <c r="I169" s="78"/>
      <c r="J169" s="78"/>
      <c r="K169" s="78"/>
      <c r="L169" s="78"/>
      <c r="M169" s="78"/>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s="66"/>
      <c r="CT169" s="66"/>
      <c r="CU169" s="66"/>
      <c r="CV169" s="66"/>
      <c r="CW169" s="66"/>
      <c r="CX169" s="66"/>
      <c r="CY169" s="66"/>
      <c r="CZ169" s="66"/>
      <c r="DA169" s="66"/>
      <c r="DB169" s="66"/>
      <c r="DC169" s="66"/>
      <c r="DD169" s="66"/>
      <c r="DE169" s="66"/>
      <c r="DF169" s="66"/>
      <c r="DG169" s="66"/>
      <c r="DH169" s="66"/>
      <c r="DI169" s="66"/>
      <c r="DJ169" s="66"/>
      <c r="DK169" s="66"/>
      <c r="DL169" s="66"/>
      <c r="DM169" s="66"/>
      <c r="DN169" s="66"/>
      <c r="DO169" s="66"/>
      <c r="DP169" s="66"/>
      <c r="DQ169" s="66"/>
      <c r="DR169" s="66"/>
      <c r="DS169" s="66"/>
      <c r="DT169" s="66"/>
      <c r="DU169" s="66"/>
      <c r="DV169" s="66"/>
      <c r="DW169" s="66"/>
      <c r="DX169" s="66"/>
      <c r="DY169" s="66"/>
      <c r="DZ169" s="66"/>
      <c r="EA169" s="66"/>
      <c r="EB169" s="66"/>
      <c r="EC169" s="66"/>
      <c r="ED169" s="66"/>
      <c r="EE169" s="66"/>
      <c r="EF169" s="66"/>
      <c r="EG169" s="66"/>
      <c r="EH169" s="66"/>
      <c r="EI169" s="66"/>
      <c r="EJ169" s="66"/>
      <c r="EK169" s="66"/>
      <c r="EL169" s="66"/>
      <c r="EM169" s="66"/>
      <c r="EN169" s="66"/>
      <c r="EO169" s="66"/>
      <c r="EP169" s="66"/>
      <c r="EQ169" s="66"/>
      <c r="ER169" s="66"/>
      <c r="ES169" s="66"/>
      <c r="ET169" s="66"/>
      <c r="EU169" s="66"/>
      <c r="EV169" s="66"/>
      <c r="EW169" s="66"/>
      <c r="EX169" s="66"/>
      <c r="EY169" s="66"/>
      <c r="EZ169" s="66"/>
      <c r="FA169" s="66"/>
      <c r="FB169" s="66"/>
      <c r="FC169" s="66"/>
      <c r="FD169" s="66"/>
      <c r="FE169" s="66"/>
      <c r="FF169" s="66"/>
      <c r="FG169" s="66"/>
      <c r="FH169" s="66"/>
      <c r="FI169" s="66"/>
      <c r="FJ169" s="66"/>
      <c r="FK169" s="66"/>
      <c r="FL169" s="66"/>
      <c r="FM169" s="66"/>
      <c r="FN169" s="66"/>
      <c r="FO169" s="66"/>
      <c r="FP169" s="66"/>
      <c r="FQ169" s="66"/>
      <c r="FR169" s="66"/>
      <c r="FS169" s="66"/>
      <c r="FT169" s="66"/>
      <c r="FU169" s="66"/>
      <c r="FV169" s="66"/>
      <c r="FW169" s="66"/>
      <c r="FX169" s="66"/>
      <c r="FY169" s="66"/>
      <c r="FZ169" s="66"/>
      <c r="GA169" s="66"/>
      <c r="GB169" s="66"/>
      <c r="GC169" s="66"/>
      <c r="GD169" s="66"/>
      <c r="GE169" s="66"/>
      <c r="GF169" s="66"/>
      <c r="GG169" s="66"/>
      <c r="GH169" s="66"/>
      <c r="GI169" s="66"/>
      <c r="GJ169" s="66"/>
      <c r="GK169" s="66"/>
      <c r="GL169" s="66"/>
      <c r="GM169" s="66"/>
      <c r="GN169" s="66"/>
      <c r="GO169" s="66"/>
      <c r="GP169" s="66"/>
      <c r="GQ169" s="66"/>
      <c r="GR169" s="66"/>
      <c r="GS169" s="66"/>
      <c r="GT169" s="66"/>
      <c r="GU169" s="66"/>
      <c r="GV169" s="66"/>
      <c r="GW169" s="66"/>
      <c r="GX169" s="66"/>
      <c r="GY169" s="66"/>
      <c r="GZ169" s="66"/>
      <c r="HA169" s="66"/>
      <c r="HB169" s="66"/>
      <c r="HC169" s="66"/>
      <c r="HD169" s="66"/>
      <c r="HE169" s="66"/>
      <c r="HF169" s="66"/>
      <c r="HG169" s="66"/>
      <c r="HH169" s="66"/>
      <c r="HI169" s="66"/>
      <c r="HJ169" s="66"/>
      <c r="HK169" s="66"/>
      <c r="HL169" s="66"/>
      <c r="HM169" s="66"/>
      <c r="HN169" s="66"/>
      <c r="HO169" s="66"/>
      <c r="HP169" s="66"/>
      <c r="HQ169" s="66"/>
      <c r="HR169" s="66"/>
      <c r="HS169" s="66"/>
      <c r="HT169" s="66"/>
      <c r="HU169" s="66"/>
      <c r="HV169" s="66"/>
      <c r="HW169" s="66"/>
      <c r="HX169" s="66"/>
      <c r="HY169" s="66"/>
      <c r="HZ169" s="66"/>
      <c r="IA169" s="66"/>
      <c r="IB169" s="66"/>
      <c r="IC169" s="66"/>
      <c r="ID169" s="66"/>
      <c r="IE169" s="66"/>
      <c r="IF169" s="66"/>
      <c r="IG169" s="66"/>
      <c r="IH169" s="66"/>
      <c r="II169" s="66"/>
      <c r="IJ169" s="66"/>
      <c r="IK169" s="66"/>
      <c r="IL169" s="66"/>
      <c r="IM169" s="66"/>
      <c r="IN169" s="66"/>
      <c r="IO169" s="66"/>
      <c r="IP169" s="66"/>
      <c r="IQ169" s="66"/>
      <c r="IR169" s="66"/>
      <c r="IS169" s="66"/>
      <c r="IT169" s="66"/>
      <c r="IU169" s="66"/>
      <c r="IV169" s="66"/>
      <c r="IW169" s="66"/>
      <c r="IX169" s="442"/>
      <c r="IY169" s="442"/>
      <c r="IZ169" s="442"/>
      <c r="JA169" s="442"/>
      <c r="JB169" s="442"/>
      <c r="JC169" s="442"/>
      <c r="JD169" s="442"/>
      <c r="JE169" s="442"/>
      <c r="JF169" s="442"/>
      <c r="JG169" s="442"/>
      <c r="JH169" s="442"/>
      <c r="JI169" s="442"/>
      <c r="JJ169" s="442"/>
      <c r="JK169" s="442"/>
      <c r="JL169" s="442"/>
      <c r="JM169" s="442"/>
      <c r="JN169" s="442"/>
      <c r="JO169" s="442"/>
      <c r="JP169" s="442"/>
      <c r="JQ169" s="442"/>
      <c r="JR169" s="442"/>
      <c r="JS169" s="442"/>
      <c r="JT169" s="442"/>
      <c r="JU169" s="442"/>
      <c r="JV169" s="442"/>
      <c r="JW169" s="442"/>
      <c r="JX169" s="442"/>
      <c r="JY169" s="442"/>
      <c r="JZ169" s="442"/>
      <c r="KA169" s="442"/>
      <c r="KB169" s="442"/>
      <c r="KC169" s="442"/>
      <c r="KD169" s="442"/>
      <c r="KE169" s="442"/>
      <c r="KF169" s="442"/>
      <c r="KG169" s="442"/>
      <c r="KH169" s="442"/>
      <c r="KI169" s="442"/>
      <c r="KJ169" s="442"/>
      <c r="KK169" s="442"/>
      <c r="KL169" s="442"/>
      <c r="KM169" s="442"/>
      <c r="KN169" s="442"/>
      <c r="KO169" s="442"/>
      <c r="KP169" s="442"/>
      <c r="KQ169" s="442"/>
      <c r="KR169" s="442"/>
      <c r="KS169" s="442"/>
      <c r="KT169" s="442"/>
      <c r="KU169" s="442"/>
      <c r="KV169" s="442"/>
      <c r="KW169" s="442"/>
      <c r="KX169" s="442"/>
      <c r="KY169" s="442"/>
      <c r="KZ169" s="442"/>
      <c r="LA169" s="442"/>
      <c r="LB169" s="442"/>
      <c r="LC169" s="442"/>
      <c r="LD169" s="442"/>
      <c r="LE169" s="442"/>
      <c r="LF169" s="442"/>
      <c r="LG169" s="442"/>
      <c r="LH169" s="442"/>
      <c r="LI169" s="442"/>
      <c r="LJ169" s="442"/>
      <c r="LK169" s="442"/>
      <c r="LL169" s="442"/>
      <c r="LM169" s="442"/>
      <c r="LN169" s="442"/>
      <c r="LO169" s="442"/>
      <c r="LP169" s="442"/>
      <c r="LQ169" s="442"/>
      <c r="LR169" s="442"/>
      <c r="LS169" s="442"/>
      <c r="LT169" s="442"/>
      <c r="LU169" s="442"/>
      <c r="LV169" s="442"/>
      <c r="LW169" s="442"/>
      <c r="LX169" s="442"/>
      <c r="LY169" s="442"/>
      <c r="LZ169" s="442"/>
      <c r="MA169" s="442"/>
      <c r="MB169" s="442"/>
      <c r="MC169" s="442"/>
      <c r="MD169" s="442"/>
      <c r="ME169" s="442"/>
      <c r="MF169" s="442"/>
      <c r="MG169" s="442"/>
      <c r="MH169" s="442"/>
      <c r="MI169" s="442"/>
      <c r="MJ169" s="442"/>
      <c r="MK169" s="442"/>
      <c r="ML169" s="442"/>
      <c r="MM169" s="442"/>
      <c r="MN169" s="442"/>
      <c r="MO169" s="442"/>
      <c r="MP169" s="442"/>
      <c r="MQ169" s="442"/>
      <c r="MR169" s="442"/>
      <c r="MS169" s="442"/>
      <c r="MT169" s="442"/>
      <c r="MU169" s="442"/>
      <c r="MV169" s="442"/>
      <c r="MW169" s="442"/>
      <c r="MX169" s="442"/>
      <c r="MY169" s="442"/>
      <c r="MZ169" s="442"/>
      <c r="NA169" s="442"/>
      <c r="NB169" s="442"/>
      <c r="NC169" s="442"/>
      <c r="ND169" s="442"/>
      <c r="NE169" s="442"/>
      <c r="NF169" s="442"/>
      <c r="NG169" s="442"/>
      <c r="NH169" s="442"/>
      <c r="NI169" s="442"/>
      <c r="NJ169" s="442"/>
      <c r="NK169" s="442"/>
      <c r="NL169" s="442"/>
      <c r="NM169" s="442"/>
      <c r="NN169" s="442"/>
      <c r="NO169" s="442"/>
      <c r="NP169" s="442"/>
      <c r="NQ169" s="442"/>
      <c r="NR169" s="442"/>
      <c r="NS169" s="442"/>
      <c r="NT169" s="442"/>
      <c r="NU169" s="442"/>
      <c r="NV169" s="442"/>
      <c r="NW169" s="442"/>
      <c r="NX169" s="442"/>
      <c r="NY169" s="442"/>
      <c r="NZ169" s="442"/>
      <c r="OA169" s="442"/>
      <c r="OB169" s="442"/>
      <c r="OC169" s="442"/>
      <c r="OD169" s="442"/>
      <c r="OE169" s="442"/>
      <c r="OF169" s="442"/>
      <c r="OG169" s="442"/>
      <c r="OH169" s="442"/>
      <c r="OI169" s="442"/>
      <c r="OJ169" s="442"/>
      <c r="OK169" s="442"/>
      <c r="OL169" s="442"/>
      <c r="OM169" s="442"/>
      <c r="ON169" s="442"/>
      <c r="OO169" s="442"/>
      <c r="OP169" s="442"/>
      <c r="OQ169" s="442"/>
      <c r="OR169" s="442"/>
      <c r="OS169" s="442"/>
      <c r="OT169" s="442"/>
      <c r="OU169" s="442"/>
      <c r="OV169" s="442"/>
      <c r="OW169" s="442"/>
      <c r="OX169" s="442"/>
      <c r="OY169" s="442"/>
      <c r="OZ169" s="442"/>
      <c r="PA169" s="442"/>
      <c r="PB169" s="442"/>
      <c r="PC169" s="442"/>
      <c r="PD169" s="442"/>
      <c r="PE169" s="442"/>
      <c r="PF169" s="442"/>
      <c r="PG169" s="442"/>
      <c r="PH169" s="442"/>
      <c r="PI169" s="442"/>
      <c r="PJ169" s="442"/>
      <c r="PK169" s="442"/>
      <c r="PL169" s="442"/>
      <c r="PM169" s="442"/>
      <c r="PN169" s="442"/>
      <c r="PO169" s="442"/>
      <c r="PP169" s="442"/>
      <c r="PQ169" s="442"/>
      <c r="PR169" s="442"/>
      <c r="PS169" s="442"/>
      <c r="PT169" s="442"/>
      <c r="PU169" s="442"/>
      <c r="PV169" s="442"/>
      <c r="PW169" s="442"/>
      <c r="PX169" s="442"/>
      <c r="PY169" s="442"/>
      <c r="PZ169" s="442"/>
      <c r="QA169" s="442"/>
      <c r="QB169" s="442"/>
      <c r="QC169" s="442"/>
      <c r="QD169" s="442"/>
      <c r="QE169" s="442"/>
      <c r="QF169" s="442"/>
      <c r="QG169" s="442"/>
      <c r="QH169" s="442"/>
      <c r="QI169" s="442"/>
      <c r="QJ169" s="442"/>
      <c r="QK169" s="442"/>
      <c r="QL169" s="442"/>
      <c r="QM169" s="442"/>
      <c r="QN169" s="442"/>
      <c r="QO169" s="442"/>
      <c r="QP169" s="442"/>
      <c r="QQ169" s="442"/>
      <c r="QR169" s="442"/>
      <c r="QS169" s="442"/>
      <c r="QT169" s="442"/>
      <c r="QU169" s="442"/>
      <c r="QV169" s="442"/>
      <c r="QW169" s="442"/>
      <c r="QX169" s="442"/>
      <c r="QY169" s="442"/>
      <c r="QZ169" s="442"/>
      <c r="RA169" s="442"/>
      <c r="RB169" s="442"/>
      <c r="RC169" s="442"/>
      <c r="RD169" s="442"/>
      <c r="RE169" s="442"/>
      <c r="RF169" s="442"/>
      <c r="RG169" s="442"/>
      <c r="RH169" s="442"/>
      <c r="RI169" s="442"/>
      <c r="RJ169" s="442"/>
      <c r="RK169" s="442"/>
      <c r="RL169" s="442"/>
      <c r="RM169" s="442"/>
      <c r="RN169" s="442"/>
      <c r="RO169" s="442"/>
      <c r="RP169" s="442"/>
      <c r="RQ169" s="442"/>
      <c r="RR169" s="442"/>
      <c r="RS169" s="442"/>
      <c r="RT169" s="442"/>
      <c r="RU169" s="442"/>
      <c r="RV169" s="442"/>
      <c r="RW169" s="442"/>
      <c r="RX169" s="442"/>
      <c r="RY169" s="442"/>
      <c r="RZ169" s="442"/>
      <c r="SA169" s="442"/>
      <c r="SB169" s="442"/>
      <c r="SC169" s="442"/>
      <c r="SD169" s="442"/>
      <c r="SE169" s="442"/>
      <c r="SF169" s="442"/>
      <c r="SG169" s="442"/>
      <c r="SH169" s="442"/>
      <c r="SI169" s="442"/>
      <c r="SJ169" s="442"/>
      <c r="SK169" s="442"/>
      <c r="SL169" s="442"/>
      <c r="SM169" s="442"/>
      <c r="SN169" s="442"/>
      <c r="SO169" s="442"/>
      <c r="SP169" s="442"/>
      <c r="SQ169" s="442"/>
      <c r="SR169" s="442"/>
      <c r="SS169" s="442"/>
      <c r="ST169" s="442"/>
      <c r="SU169" s="442"/>
      <c r="SV169" s="442"/>
      <c r="SW169" s="442"/>
      <c r="SX169" s="442"/>
      <c r="SY169" s="442"/>
      <c r="SZ169" s="442"/>
      <c r="TA169" s="442"/>
      <c r="TB169" s="442"/>
      <c r="TC169" s="442"/>
      <c r="TD169" s="442"/>
      <c r="TE169" s="442"/>
      <c r="TF169" s="442"/>
      <c r="TG169" s="442"/>
      <c r="TH169" s="442"/>
      <c r="TI169" s="442"/>
      <c r="TJ169" s="442"/>
      <c r="TK169" s="442"/>
      <c r="TL169" s="442"/>
      <c r="TM169" s="442"/>
      <c r="TN169" s="442"/>
      <c r="TO169" s="442"/>
      <c r="TP169" s="442"/>
      <c r="TQ169" s="442"/>
      <c r="TR169" s="442"/>
      <c r="TS169" s="442"/>
      <c r="TT169" s="442"/>
      <c r="TU169" s="442"/>
      <c r="TV169" s="442"/>
      <c r="TW169" s="442"/>
      <c r="TX169" s="442"/>
      <c r="TY169" s="442"/>
      <c r="TZ169" s="442"/>
      <c r="UA169" s="442"/>
      <c r="UB169" s="442"/>
      <c r="UC169" s="442"/>
      <c r="UD169" s="442"/>
      <c r="UE169" s="442"/>
      <c r="UF169" s="442"/>
      <c r="UG169" s="442"/>
      <c r="UH169" s="442"/>
      <c r="UI169" s="442"/>
      <c r="UJ169" s="442"/>
      <c r="UK169" s="442"/>
      <c r="UL169" s="442"/>
      <c r="UM169" s="442"/>
      <c r="UN169" s="442"/>
      <c r="UO169" s="442"/>
      <c r="UP169" s="442"/>
      <c r="UQ169" s="442"/>
      <c r="UR169" s="442"/>
      <c r="US169" s="442"/>
      <c r="UT169" s="442"/>
      <c r="UU169" s="442"/>
      <c r="UV169" s="442"/>
      <c r="UW169" s="442"/>
      <c r="UX169" s="442"/>
      <c r="UY169" s="442"/>
      <c r="UZ169" s="442"/>
      <c r="VA169" s="442"/>
      <c r="VB169" s="442"/>
      <c r="VC169" s="442"/>
      <c r="VD169" s="442"/>
      <c r="VE169" s="442"/>
      <c r="VF169" s="442"/>
      <c r="VG169" s="442"/>
      <c r="VH169" s="442"/>
      <c r="VI169" s="442"/>
      <c r="VJ169" s="442"/>
      <c r="VK169" s="442"/>
      <c r="VL169" s="442"/>
      <c r="VM169" s="442"/>
      <c r="VN169" s="442"/>
      <c r="VO169" s="442"/>
      <c r="VP169" s="442"/>
      <c r="VQ169" s="442"/>
      <c r="VR169" s="442"/>
      <c r="VS169" s="442"/>
      <c r="VT169" s="442"/>
      <c r="VU169" s="442"/>
      <c r="VV169" s="442"/>
      <c r="VW169" s="442"/>
      <c r="VX169" s="442"/>
      <c r="VY169" s="442"/>
      <c r="VZ169" s="442"/>
      <c r="WA169" s="442"/>
      <c r="WB169" s="442"/>
      <c r="WC169" s="442"/>
      <c r="WD169" s="442"/>
      <c r="WE169" s="442"/>
      <c r="WF169" s="442"/>
      <c r="WG169" s="442"/>
      <c r="WH169" s="442"/>
      <c r="WI169" s="442"/>
      <c r="WJ169" s="442"/>
      <c r="WK169" s="442"/>
      <c r="WL169" s="442"/>
      <c r="WM169" s="442"/>
      <c r="WN169" s="442"/>
      <c r="WO169" s="442"/>
      <c r="WP169" s="442"/>
      <c r="WQ169" s="442"/>
      <c r="WR169" s="442"/>
      <c r="WS169" s="442"/>
      <c r="WT169" s="442"/>
      <c r="WU169" s="442"/>
      <c r="WV169" s="442"/>
      <c r="WW169" s="442"/>
      <c r="WX169" s="442"/>
      <c r="WY169" s="442"/>
      <c r="WZ169" s="442"/>
      <c r="XA169" s="442"/>
      <c r="XB169" s="442"/>
      <c r="XC169" s="442"/>
      <c r="XD169" s="442"/>
      <c r="XE169" s="442"/>
      <c r="XF169" s="442"/>
      <c r="XG169" s="442"/>
      <c r="XH169" s="442"/>
      <c r="XI169" s="442"/>
      <c r="XJ169" s="442"/>
      <c r="XK169" s="442"/>
      <c r="XL169" s="442"/>
      <c r="XM169" s="442"/>
      <c r="XN169" s="442"/>
      <c r="XO169" s="442"/>
      <c r="XP169" s="442"/>
      <c r="XQ169" s="442"/>
      <c r="XR169" s="442"/>
      <c r="XS169" s="442"/>
      <c r="XT169" s="442"/>
      <c r="XU169" s="442"/>
      <c r="XV169" s="442"/>
      <c r="XW169" s="442"/>
      <c r="XX169" s="442"/>
      <c r="XY169" s="442"/>
      <c r="XZ169" s="442"/>
      <c r="YA169" s="442"/>
      <c r="YB169" s="442"/>
      <c r="YC169" s="442"/>
      <c r="YD169" s="442"/>
      <c r="YE169" s="442"/>
      <c r="YF169" s="442"/>
      <c r="YG169" s="442"/>
      <c r="YH169" s="442"/>
      <c r="YI169" s="442"/>
      <c r="YJ169" s="442"/>
      <c r="YK169" s="442"/>
      <c r="YL169" s="442"/>
      <c r="YM169" s="442"/>
      <c r="YN169" s="442"/>
      <c r="YO169" s="442"/>
      <c r="YP169" s="442"/>
      <c r="YQ169" s="442"/>
      <c r="YR169" s="442"/>
      <c r="YS169" s="442"/>
      <c r="YT169" s="442"/>
      <c r="YU169" s="442"/>
      <c r="YV169" s="442"/>
      <c r="YW169" s="442"/>
      <c r="YX169" s="442"/>
      <c r="YY169" s="442"/>
      <c r="YZ169" s="442"/>
      <c r="ZA169" s="442"/>
      <c r="ZB169" s="442"/>
      <c r="ZC169" s="442"/>
      <c r="ZD169" s="442"/>
      <c r="ZE169" s="442"/>
      <c r="ZF169" s="442"/>
      <c r="ZG169" s="442"/>
      <c r="ZH169" s="442"/>
      <c r="ZI169" s="442"/>
      <c r="ZJ169" s="442"/>
      <c r="ZK169" s="442"/>
      <c r="ZL169" s="442"/>
      <c r="ZM169" s="442"/>
      <c r="ZN169" s="442"/>
      <c r="ZO169" s="442"/>
      <c r="ZP169" s="442"/>
      <c r="ZQ169" s="442"/>
      <c r="ZR169" s="442"/>
      <c r="ZS169" s="442"/>
      <c r="ZT169" s="442"/>
      <c r="ZU169" s="442"/>
      <c r="ZV169" s="442"/>
      <c r="ZW169" s="442"/>
      <c r="ZX169" s="442"/>
      <c r="ZY169" s="442"/>
      <c r="ZZ169" s="442"/>
      <c r="AAA169" s="442"/>
      <c r="AAB169" s="442"/>
      <c r="AAC169" s="442"/>
      <c r="AAD169" s="442"/>
      <c r="AAE169" s="442"/>
      <c r="AAF169" s="442"/>
      <c r="AAG169" s="442"/>
      <c r="AAH169" s="442"/>
      <c r="AAI169" s="442"/>
      <c r="AAJ169" s="442"/>
      <c r="AAK169" s="442"/>
      <c r="AAL169" s="442"/>
      <c r="AAM169" s="442"/>
      <c r="AAN169" s="442"/>
      <c r="AAO169" s="442"/>
      <c r="AAP169" s="442"/>
      <c r="AAQ169" s="442"/>
      <c r="AAR169" s="442"/>
      <c r="AAS169" s="442"/>
      <c r="AAT169" s="442"/>
      <c r="AAU169" s="442"/>
      <c r="AAV169" s="442"/>
      <c r="AAW169" s="442"/>
      <c r="AAX169" s="442"/>
      <c r="AAY169" s="442"/>
      <c r="AAZ169" s="442"/>
      <c r="ABA169" s="442"/>
      <c r="ABB169" s="442"/>
      <c r="ABC169" s="442"/>
      <c r="ABD169" s="442"/>
      <c r="ABE169" s="442"/>
      <c r="ABF169" s="442"/>
      <c r="ABG169" s="442"/>
      <c r="ABH169" s="442"/>
      <c r="ABI169" s="442"/>
      <c r="ABJ169" s="442"/>
      <c r="ABK169" s="442"/>
      <c r="ABL169" s="442"/>
      <c r="ABM169" s="442"/>
      <c r="ABN169" s="442"/>
      <c r="ABO169" s="442"/>
      <c r="ABP169" s="442"/>
      <c r="ABQ169" s="442"/>
      <c r="ABR169" s="442"/>
      <c r="ABS169" s="442"/>
      <c r="ABT169" s="442"/>
      <c r="ABU169" s="442"/>
      <c r="ABV169" s="442"/>
      <c r="ABW169" s="442"/>
      <c r="ABX169" s="442"/>
      <c r="ABY169" s="442"/>
      <c r="ABZ169" s="442"/>
      <c r="ACA169" s="442"/>
      <c r="ACB169" s="442"/>
      <c r="ACC169" s="442"/>
      <c r="ACD169" s="442"/>
      <c r="ACE169" s="442"/>
      <c r="ACF169" s="442"/>
      <c r="ACG169" s="442"/>
      <c r="ACH169" s="442"/>
      <c r="ACI169" s="442"/>
      <c r="ACJ169" s="442"/>
      <c r="ACK169" s="442"/>
      <c r="ACL169" s="442"/>
      <c r="ACM169" s="442"/>
      <c r="ACN169" s="442"/>
      <c r="ACO169" s="442"/>
      <c r="ACP169" s="442"/>
      <c r="ACQ169" s="442"/>
      <c r="ACR169" s="442"/>
      <c r="ACS169" s="442"/>
      <c r="ACT169" s="442"/>
      <c r="ACU169" s="442"/>
      <c r="ACV169" s="442"/>
      <c r="ACW169" s="442"/>
      <c r="ACX169" s="442"/>
      <c r="ACY169" s="442"/>
      <c r="ACZ169" s="442"/>
      <c r="ADA169" s="442"/>
      <c r="ADB169" s="442"/>
      <c r="ADC169" s="442"/>
      <c r="ADD169" s="442"/>
      <c r="ADE169" s="442"/>
      <c r="ADF169" s="442"/>
      <c r="ADG169" s="442"/>
      <c r="ADH169" s="442"/>
      <c r="ADI169" s="442"/>
      <c r="ADJ169" s="442"/>
      <c r="ADK169" s="442"/>
      <c r="ADL169" s="442"/>
      <c r="ADM169" s="442"/>
      <c r="ADN169" s="442"/>
      <c r="ADO169" s="442"/>
      <c r="ADP169" s="442"/>
      <c r="ADQ169" s="442"/>
      <c r="ADR169" s="442"/>
      <c r="ADS169" s="442"/>
      <c r="ADT169" s="442"/>
      <c r="ADU169" s="442"/>
      <c r="ADV169" s="442"/>
      <c r="ADW169" s="442"/>
      <c r="ADX169" s="442"/>
      <c r="ADY169" s="442"/>
      <c r="ADZ169" s="442"/>
      <c r="AEA169" s="442"/>
      <c r="AEB169" s="442"/>
      <c r="AEC169" s="442"/>
      <c r="AED169" s="442"/>
      <c r="AEE169" s="442"/>
      <c r="AEF169" s="442"/>
      <c r="AEG169" s="442"/>
      <c r="AEH169" s="442"/>
      <c r="AEI169" s="442"/>
      <c r="AEJ169" s="442"/>
      <c r="AEK169" s="442"/>
      <c r="AEL169" s="442"/>
      <c r="AEM169" s="442"/>
      <c r="AEN169" s="442"/>
      <c r="AEO169" s="442"/>
      <c r="AEP169" s="442"/>
      <c r="AEQ169" s="442"/>
      <c r="AER169" s="442"/>
      <c r="AES169" s="442"/>
      <c r="AET169" s="442"/>
      <c r="AEU169" s="442"/>
      <c r="AEV169" s="442"/>
      <c r="AEW169" s="442"/>
      <c r="AEX169" s="442"/>
      <c r="AEY169" s="442"/>
      <c r="AEZ169" s="442"/>
      <c r="AFA169" s="442"/>
      <c r="AFB169" s="442"/>
      <c r="AFC169" s="442"/>
      <c r="AFD169" s="442"/>
      <c r="AFE169" s="442"/>
      <c r="AFF169" s="442"/>
      <c r="AFG169" s="442"/>
      <c r="AFH169" s="442"/>
      <c r="AFI169" s="442"/>
      <c r="AFJ169" s="442"/>
      <c r="AFK169" s="442"/>
      <c r="AFL169" s="442"/>
      <c r="AFM169" s="442"/>
      <c r="AFN169" s="442"/>
      <c r="AFO169" s="442"/>
      <c r="AFP169" s="442"/>
      <c r="AFQ169" s="442"/>
      <c r="AFR169" s="442"/>
      <c r="AFS169" s="442"/>
      <c r="AFT169" s="442"/>
      <c r="AFU169" s="442"/>
      <c r="AFV169" s="442"/>
      <c r="AFW169" s="442"/>
      <c r="AFX169" s="442"/>
      <c r="AFY169" s="442"/>
      <c r="AFZ169" s="442"/>
      <c r="AGA169" s="442"/>
      <c r="AGB169" s="442"/>
      <c r="AGC169" s="442"/>
      <c r="AGD169" s="442"/>
      <c r="AGE169" s="442"/>
      <c r="AGF169" s="442"/>
      <c r="AGG169" s="442"/>
      <c r="AGH169" s="442"/>
      <c r="AGI169" s="442"/>
      <c r="AGJ169" s="442"/>
      <c r="AGK169" s="442"/>
      <c r="AGL169" s="442"/>
      <c r="AGM169" s="442"/>
      <c r="AGN169" s="442"/>
      <c r="AGO169" s="442"/>
      <c r="AGP169" s="442"/>
      <c r="AGQ169" s="442"/>
      <c r="AGR169" s="442"/>
      <c r="AGS169" s="442"/>
      <c r="AGT169" s="442"/>
      <c r="AGU169" s="442"/>
      <c r="AGV169" s="442"/>
      <c r="AGW169" s="442"/>
      <c r="AGX169" s="442"/>
      <c r="AGY169" s="442"/>
      <c r="AGZ169" s="442"/>
      <c r="AHA169" s="442"/>
      <c r="AHB169" s="442"/>
      <c r="AHC169" s="442"/>
      <c r="AHD169" s="442"/>
      <c r="AHE169" s="442"/>
      <c r="AHF169" s="442"/>
      <c r="AHG169" s="442"/>
      <c r="AHH169" s="442"/>
    </row>
    <row r="170" spans="2:892" s="593" customFormat="1">
      <c r="B170" s="597"/>
      <c r="C170" s="595"/>
      <c r="D170" s="78"/>
      <c r="E170" s="78"/>
      <c r="F170" s="78"/>
      <c r="G170" s="78"/>
      <c r="H170" s="78"/>
      <c r="I170" s="78"/>
      <c r="J170" s="78"/>
      <c r="K170" s="78"/>
      <c r="L170" s="78"/>
      <c r="M170" s="78"/>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s="66"/>
      <c r="CT170" s="66"/>
      <c r="CU170" s="66"/>
      <c r="CV170" s="66"/>
      <c r="CW170" s="66"/>
      <c r="CX170" s="66"/>
      <c r="CY170" s="66"/>
      <c r="CZ170" s="66"/>
      <c r="DA170" s="66"/>
      <c r="DB170" s="66"/>
      <c r="DC170" s="66"/>
      <c r="DD170" s="66"/>
      <c r="DE170" s="66"/>
      <c r="DF170" s="66"/>
      <c r="DG170" s="66"/>
      <c r="DH170" s="66"/>
      <c r="DI170" s="66"/>
      <c r="DJ170" s="66"/>
      <c r="DK170" s="66"/>
      <c r="DL170" s="66"/>
      <c r="DM170" s="66"/>
      <c r="DN170" s="66"/>
      <c r="DO170" s="66"/>
      <c r="DP170" s="66"/>
      <c r="DQ170" s="66"/>
      <c r="DR170" s="66"/>
      <c r="DS170" s="66"/>
      <c r="DT170" s="66"/>
      <c r="DU170" s="66"/>
      <c r="DV170" s="66"/>
      <c r="DW170" s="66"/>
      <c r="DX170" s="66"/>
      <c r="DY170" s="66"/>
      <c r="DZ170" s="66"/>
      <c r="EA170" s="66"/>
      <c r="EB170" s="66"/>
      <c r="EC170" s="66"/>
      <c r="ED170" s="66"/>
      <c r="EE170" s="66"/>
      <c r="EF170" s="66"/>
      <c r="EG170" s="66"/>
      <c r="EH170" s="66"/>
      <c r="EI170" s="66"/>
      <c r="EJ170" s="66"/>
      <c r="EK170" s="66"/>
      <c r="EL170" s="66"/>
      <c r="EM170" s="66"/>
      <c r="EN170" s="66"/>
      <c r="EO170" s="66"/>
      <c r="EP170" s="66"/>
      <c r="EQ170" s="66"/>
      <c r="ER170" s="66"/>
      <c r="ES170" s="66"/>
      <c r="ET170" s="66"/>
      <c r="EU170" s="66"/>
      <c r="EV170" s="66"/>
      <c r="EW170" s="66"/>
      <c r="EX170" s="66"/>
      <c r="EY170" s="66"/>
      <c r="EZ170" s="66"/>
      <c r="FA170" s="66"/>
      <c r="FB170" s="66"/>
      <c r="FC170" s="66"/>
      <c r="FD170" s="66"/>
      <c r="FE170" s="66"/>
      <c r="FF170" s="66"/>
      <c r="FG170" s="66"/>
      <c r="FH170" s="66"/>
      <c r="FI170" s="66"/>
      <c r="FJ170" s="66"/>
      <c r="FK170" s="66"/>
      <c r="FL170" s="66"/>
      <c r="FM170" s="66"/>
      <c r="FN170" s="66"/>
      <c r="FO170" s="66"/>
      <c r="FP170" s="66"/>
      <c r="FQ170" s="66"/>
      <c r="FR170" s="66"/>
      <c r="FS170" s="66"/>
      <c r="FT170" s="66"/>
      <c r="FU170" s="66"/>
      <c r="FV170" s="66"/>
      <c r="FW170" s="66"/>
      <c r="FX170" s="66"/>
      <c r="FY170" s="66"/>
      <c r="FZ170" s="66"/>
      <c r="GA170" s="66"/>
      <c r="GB170" s="66"/>
      <c r="GC170" s="66"/>
      <c r="GD170" s="66"/>
      <c r="GE170" s="66"/>
      <c r="GF170" s="66"/>
      <c r="GG170" s="66"/>
      <c r="GH170" s="66"/>
      <c r="GI170" s="66"/>
      <c r="GJ170" s="66"/>
      <c r="GK170" s="66"/>
      <c r="GL170" s="66"/>
      <c r="GM170" s="66"/>
      <c r="GN170" s="66"/>
      <c r="GO170" s="66"/>
      <c r="GP170" s="66"/>
      <c r="GQ170" s="66"/>
      <c r="GR170" s="66"/>
      <c r="GS170" s="66"/>
      <c r="GT170" s="66"/>
      <c r="GU170" s="66"/>
      <c r="GV170" s="66"/>
      <c r="GW170" s="66"/>
      <c r="GX170" s="66"/>
      <c r="GY170" s="66"/>
      <c r="GZ170" s="66"/>
      <c r="HA170" s="66"/>
      <c r="HB170" s="66"/>
      <c r="HC170" s="66"/>
      <c r="HD170" s="66"/>
      <c r="HE170" s="66"/>
      <c r="HF170" s="66"/>
      <c r="HG170" s="66"/>
      <c r="HH170" s="66"/>
      <c r="HI170" s="66"/>
      <c r="HJ170" s="66"/>
      <c r="HK170" s="66"/>
      <c r="HL170" s="66"/>
      <c r="HM170" s="66"/>
      <c r="HN170" s="66"/>
      <c r="HO170" s="66"/>
      <c r="HP170" s="66"/>
      <c r="HQ170" s="66"/>
      <c r="HR170" s="66"/>
      <c r="HS170" s="66"/>
      <c r="HT170" s="66"/>
      <c r="HU170" s="66"/>
      <c r="HV170" s="66"/>
      <c r="HW170" s="66"/>
      <c r="HX170" s="66"/>
      <c r="HY170" s="66"/>
      <c r="HZ170" s="66"/>
      <c r="IA170" s="66"/>
      <c r="IB170" s="66"/>
      <c r="IC170" s="66"/>
      <c r="ID170" s="66"/>
      <c r="IE170" s="66"/>
      <c r="IF170" s="66"/>
      <c r="IG170" s="66"/>
      <c r="IH170" s="66"/>
      <c r="II170" s="66"/>
      <c r="IJ170" s="66"/>
      <c r="IK170" s="66"/>
      <c r="IL170" s="66"/>
      <c r="IM170" s="66"/>
      <c r="IN170" s="66"/>
      <c r="IO170" s="66"/>
      <c r="IP170" s="66"/>
      <c r="IQ170" s="66"/>
      <c r="IR170" s="66"/>
      <c r="IS170" s="66"/>
      <c r="IT170" s="66"/>
      <c r="IU170" s="66"/>
      <c r="IV170" s="66"/>
      <c r="IW170" s="66"/>
      <c r="IX170" s="442"/>
      <c r="IY170" s="442"/>
      <c r="IZ170" s="442"/>
      <c r="JA170" s="442"/>
      <c r="JB170" s="442"/>
      <c r="JC170" s="442"/>
      <c r="JD170" s="442"/>
      <c r="JE170" s="442"/>
      <c r="JF170" s="442"/>
      <c r="JG170" s="442"/>
      <c r="JH170" s="442"/>
      <c r="JI170" s="442"/>
      <c r="JJ170" s="442"/>
      <c r="JK170" s="442"/>
      <c r="JL170" s="442"/>
      <c r="JM170" s="442"/>
      <c r="JN170" s="442"/>
      <c r="JO170" s="442"/>
      <c r="JP170" s="442"/>
      <c r="JQ170" s="442"/>
      <c r="JR170" s="442"/>
      <c r="JS170" s="442"/>
      <c r="JT170" s="442"/>
      <c r="JU170" s="442"/>
      <c r="JV170" s="442"/>
      <c r="JW170" s="442"/>
      <c r="JX170" s="442"/>
      <c r="JY170" s="442"/>
      <c r="JZ170" s="442"/>
      <c r="KA170" s="442"/>
      <c r="KB170" s="442"/>
      <c r="KC170" s="442"/>
      <c r="KD170" s="442"/>
      <c r="KE170" s="442"/>
      <c r="KF170" s="442"/>
      <c r="KG170" s="442"/>
      <c r="KH170" s="442"/>
      <c r="KI170" s="442"/>
      <c r="KJ170" s="442"/>
      <c r="KK170" s="442"/>
      <c r="KL170" s="442"/>
      <c r="KM170" s="442"/>
      <c r="KN170" s="442"/>
      <c r="KO170" s="442"/>
      <c r="KP170" s="442"/>
      <c r="KQ170" s="442"/>
      <c r="KR170" s="442"/>
      <c r="KS170" s="442"/>
      <c r="KT170" s="442"/>
      <c r="KU170" s="442"/>
      <c r="KV170" s="442"/>
      <c r="KW170" s="442"/>
      <c r="KX170" s="442"/>
      <c r="KY170" s="442"/>
      <c r="KZ170" s="442"/>
      <c r="LA170" s="442"/>
      <c r="LB170" s="442"/>
      <c r="LC170" s="442"/>
      <c r="LD170" s="442"/>
      <c r="LE170" s="442"/>
      <c r="LF170" s="442"/>
      <c r="LG170" s="442"/>
      <c r="LH170" s="442"/>
      <c r="LI170" s="442"/>
      <c r="LJ170" s="442"/>
      <c r="LK170" s="442"/>
      <c r="LL170" s="442"/>
      <c r="LM170" s="442"/>
      <c r="LN170" s="442"/>
      <c r="LO170" s="442"/>
      <c r="LP170" s="442"/>
      <c r="LQ170" s="442"/>
      <c r="LR170" s="442"/>
      <c r="LS170" s="442"/>
      <c r="LT170" s="442"/>
      <c r="LU170" s="442"/>
      <c r="LV170" s="442"/>
      <c r="LW170" s="442"/>
      <c r="LX170" s="442"/>
      <c r="LY170" s="442"/>
      <c r="LZ170" s="442"/>
      <c r="MA170" s="442"/>
      <c r="MB170" s="442"/>
      <c r="MC170" s="442"/>
      <c r="MD170" s="442"/>
      <c r="ME170" s="442"/>
      <c r="MF170" s="442"/>
      <c r="MG170" s="442"/>
      <c r="MH170" s="442"/>
      <c r="MI170" s="442"/>
      <c r="MJ170" s="442"/>
      <c r="MK170" s="442"/>
      <c r="ML170" s="442"/>
      <c r="MM170" s="442"/>
      <c r="MN170" s="442"/>
      <c r="MO170" s="442"/>
      <c r="MP170" s="442"/>
      <c r="MQ170" s="442"/>
      <c r="MR170" s="442"/>
      <c r="MS170" s="442"/>
      <c r="MT170" s="442"/>
      <c r="MU170" s="442"/>
      <c r="MV170" s="442"/>
      <c r="MW170" s="442"/>
      <c r="MX170" s="442"/>
      <c r="MY170" s="442"/>
      <c r="MZ170" s="442"/>
      <c r="NA170" s="442"/>
      <c r="NB170" s="442"/>
      <c r="NC170" s="442"/>
      <c r="ND170" s="442"/>
      <c r="NE170" s="442"/>
      <c r="NF170" s="442"/>
      <c r="NG170" s="442"/>
      <c r="NH170" s="442"/>
      <c r="NI170" s="442"/>
      <c r="NJ170" s="442"/>
      <c r="NK170" s="442"/>
      <c r="NL170" s="442"/>
      <c r="NM170" s="442"/>
      <c r="NN170" s="442"/>
      <c r="NO170" s="442"/>
      <c r="NP170" s="442"/>
      <c r="NQ170" s="442"/>
      <c r="NR170" s="442"/>
      <c r="NS170" s="442"/>
      <c r="NT170" s="442"/>
      <c r="NU170" s="442"/>
      <c r="NV170" s="442"/>
      <c r="NW170" s="442"/>
      <c r="NX170" s="442"/>
      <c r="NY170" s="442"/>
      <c r="NZ170" s="442"/>
      <c r="OA170" s="442"/>
      <c r="OB170" s="442"/>
      <c r="OC170" s="442"/>
      <c r="OD170" s="442"/>
      <c r="OE170" s="442"/>
      <c r="OF170" s="442"/>
      <c r="OG170" s="442"/>
      <c r="OH170" s="442"/>
      <c r="OI170" s="442"/>
      <c r="OJ170" s="442"/>
      <c r="OK170" s="442"/>
      <c r="OL170" s="442"/>
      <c r="OM170" s="442"/>
      <c r="ON170" s="442"/>
      <c r="OO170" s="442"/>
      <c r="OP170" s="442"/>
      <c r="OQ170" s="442"/>
      <c r="OR170" s="442"/>
      <c r="OS170" s="442"/>
      <c r="OT170" s="442"/>
      <c r="OU170" s="442"/>
      <c r="OV170" s="442"/>
      <c r="OW170" s="442"/>
      <c r="OX170" s="442"/>
      <c r="OY170" s="442"/>
      <c r="OZ170" s="442"/>
      <c r="PA170" s="442"/>
      <c r="PB170" s="442"/>
      <c r="PC170" s="442"/>
      <c r="PD170" s="442"/>
      <c r="PE170" s="442"/>
      <c r="PF170" s="442"/>
      <c r="PG170" s="442"/>
      <c r="PH170" s="442"/>
      <c r="PI170" s="442"/>
      <c r="PJ170" s="442"/>
      <c r="PK170" s="442"/>
      <c r="PL170" s="442"/>
      <c r="PM170" s="442"/>
      <c r="PN170" s="442"/>
      <c r="PO170" s="442"/>
      <c r="PP170" s="442"/>
      <c r="PQ170" s="442"/>
      <c r="PR170" s="442"/>
      <c r="PS170" s="442"/>
      <c r="PT170" s="442"/>
      <c r="PU170" s="442"/>
      <c r="PV170" s="442"/>
      <c r="PW170" s="442"/>
      <c r="PX170" s="442"/>
      <c r="PY170" s="442"/>
      <c r="PZ170" s="442"/>
      <c r="QA170" s="442"/>
      <c r="QB170" s="442"/>
      <c r="QC170" s="442"/>
      <c r="QD170" s="442"/>
      <c r="QE170" s="442"/>
      <c r="QF170" s="442"/>
      <c r="QG170" s="442"/>
      <c r="QH170" s="442"/>
      <c r="QI170" s="442"/>
      <c r="QJ170" s="442"/>
      <c r="QK170" s="442"/>
      <c r="QL170" s="442"/>
      <c r="QM170" s="442"/>
      <c r="QN170" s="442"/>
      <c r="QO170" s="442"/>
      <c r="QP170" s="442"/>
      <c r="QQ170" s="442"/>
      <c r="QR170" s="442"/>
      <c r="QS170" s="442"/>
      <c r="QT170" s="442"/>
      <c r="QU170" s="442"/>
      <c r="QV170" s="442"/>
      <c r="QW170" s="442"/>
      <c r="QX170" s="442"/>
      <c r="QY170" s="442"/>
      <c r="QZ170" s="442"/>
      <c r="RA170" s="442"/>
      <c r="RB170" s="442"/>
      <c r="RC170" s="442"/>
      <c r="RD170" s="442"/>
      <c r="RE170" s="442"/>
      <c r="RF170" s="442"/>
      <c r="RG170" s="442"/>
      <c r="RH170" s="442"/>
      <c r="RI170" s="442"/>
      <c r="RJ170" s="442"/>
      <c r="RK170" s="442"/>
      <c r="RL170" s="442"/>
      <c r="RM170" s="442"/>
      <c r="RN170" s="442"/>
      <c r="RO170" s="442"/>
      <c r="RP170" s="442"/>
      <c r="RQ170" s="442"/>
      <c r="RR170" s="442"/>
      <c r="RS170" s="442"/>
      <c r="RT170" s="442"/>
      <c r="RU170" s="442"/>
      <c r="RV170" s="442"/>
      <c r="RW170" s="442"/>
      <c r="RX170" s="442"/>
      <c r="RY170" s="442"/>
      <c r="RZ170" s="442"/>
      <c r="SA170" s="442"/>
      <c r="SB170" s="442"/>
      <c r="SC170" s="442"/>
      <c r="SD170" s="442"/>
      <c r="SE170" s="442"/>
      <c r="SF170" s="442"/>
      <c r="SG170" s="442"/>
      <c r="SH170" s="442"/>
      <c r="SI170" s="442"/>
      <c r="SJ170" s="442"/>
      <c r="SK170" s="442"/>
      <c r="SL170" s="442"/>
      <c r="SM170" s="442"/>
      <c r="SN170" s="442"/>
      <c r="SO170" s="442"/>
      <c r="SP170" s="442"/>
      <c r="SQ170" s="442"/>
      <c r="SR170" s="442"/>
      <c r="SS170" s="442"/>
      <c r="ST170" s="442"/>
      <c r="SU170" s="442"/>
      <c r="SV170" s="442"/>
      <c r="SW170" s="442"/>
      <c r="SX170" s="442"/>
      <c r="SY170" s="442"/>
      <c r="SZ170" s="442"/>
      <c r="TA170" s="442"/>
      <c r="TB170" s="442"/>
      <c r="TC170" s="442"/>
      <c r="TD170" s="442"/>
      <c r="TE170" s="442"/>
      <c r="TF170" s="442"/>
      <c r="TG170" s="442"/>
      <c r="TH170" s="442"/>
      <c r="TI170" s="442"/>
      <c r="TJ170" s="442"/>
      <c r="TK170" s="442"/>
      <c r="TL170" s="442"/>
      <c r="TM170" s="442"/>
      <c r="TN170" s="442"/>
      <c r="TO170" s="442"/>
      <c r="TP170" s="442"/>
      <c r="TQ170" s="442"/>
      <c r="TR170" s="442"/>
      <c r="TS170" s="442"/>
      <c r="TT170" s="442"/>
      <c r="TU170" s="442"/>
      <c r="TV170" s="442"/>
      <c r="TW170" s="442"/>
      <c r="TX170" s="442"/>
      <c r="TY170" s="442"/>
      <c r="TZ170" s="442"/>
      <c r="UA170" s="442"/>
      <c r="UB170" s="442"/>
      <c r="UC170" s="442"/>
      <c r="UD170" s="442"/>
      <c r="UE170" s="442"/>
      <c r="UF170" s="442"/>
      <c r="UG170" s="442"/>
      <c r="UH170" s="442"/>
      <c r="UI170" s="442"/>
      <c r="UJ170" s="442"/>
      <c r="UK170" s="442"/>
      <c r="UL170" s="442"/>
      <c r="UM170" s="442"/>
      <c r="UN170" s="442"/>
      <c r="UO170" s="442"/>
      <c r="UP170" s="442"/>
      <c r="UQ170" s="442"/>
      <c r="UR170" s="442"/>
      <c r="US170" s="442"/>
      <c r="UT170" s="442"/>
      <c r="UU170" s="442"/>
      <c r="UV170" s="442"/>
      <c r="UW170" s="442"/>
      <c r="UX170" s="442"/>
      <c r="UY170" s="442"/>
      <c r="UZ170" s="442"/>
      <c r="VA170" s="442"/>
      <c r="VB170" s="442"/>
      <c r="VC170" s="442"/>
      <c r="VD170" s="442"/>
      <c r="VE170" s="442"/>
      <c r="VF170" s="442"/>
      <c r="VG170" s="442"/>
      <c r="VH170" s="442"/>
      <c r="VI170" s="442"/>
      <c r="VJ170" s="442"/>
      <c r="VK170" s="442"/>
      <c r="VL170" s="442"/>
      <c r="VM170" s="442"/>
      <c r="VN170" s="442"/>
      <c r="VO170" s="442"/>
      <c r="VP170" s="442"/>
      <c r="VQ170" s="442"/>
      <c r="VR170" s="442"/>
      <c r="VS170" s="442"/>
      <c r="VT170" s="442"/>
      <c r="VU170" s="442"/>
      <c r="VV170" s="442"/>
      <c r="VW170" s="442"/>
      <c r="VX170" s="442"/>
      <c r="VY170" s="442"/>
      <c r="VZ170" s="442"/>
      <c r="WA170" s="442"/>
      <c r="WB170" s="442"/>
      <c r="WC170" s="442"/>
      <c r="WD170" s="442"/>
      <c r="WE170" s="442"/>
      <c r="WF170" s="442"/>
      <c r="WG170" s="442"/>
      <c r="WH170" s="442"/>
      <c r="WI170" s="442"/>
      <c r="WJ170" s="442"/>
      <c r="WK170" s="442"/>
      <c r="WL170" s="442"/>
      <c r="WM170" s="442"/>
      <c r="WN170" s="442"/>
      <c r="WO170" s="442"/>
      <c r="WP170" s="442"/>
      <c r="WQ170" s="442"/>
      <c r="WR170" s="442"/>
      <c r="WS170" s="442"/>
      <c r="WT170" s="442"/>
      <c r="WU170" s="442"/>
      <c r="WV170" s="442"/>
      <c r="WW170" s="442"/>
      <c r="WX170" s="442"/>
      <c r="WY170" s="442"/>
      <c r="WZ170" s="442"/>
      <c r="XA170" s="442"/>
      <c r="XB170" s="442"/>
      <c r="XC170" s="442"/>
      <c r="XD170" s="442"/>
      <c r="XE170" s="442"/>
      <c r="XF170" s="442"/>
      <c r="XG170" s="442"/>
      <c r="XH170" s="442"/>
      <c r="XI170" s="442"/>
      <c r="XJ170" s="442"/>
      <c r="XK170" s="442"/>
      <c r="XL170" s="442"/>
      <c r="XM170" s="442"/>
      <c r="XN170" s="442"/>
      <c r="XO170" s="442"/>
      <c r="XP170" s="442"/>
      <c r="XQ170" s="442"/>
      <c r="XR170" s="442"/>
      <c r="XS170" s="442"/>
      <c r="XT170" s="442"/>
      <c r="XU170" s="442"/>
      <c r="XV170" s="442"/>
      <c r="XW170" s="442"/>
      <c r="XX170" s="442"/>
      <c r="XY170" s="442"/>
      <c r="XZ170" s="442"/>
      <c r="YA170" s="442"/>
      <c r="YB170" s="442"/>
      <c r="YC170" s="442"/>
      <c r="YD170" s="442"/>
      <c r="YE170" s="442"/>
      <c r="YF170" s="442"/>
      <c r="YG170" s="442"/>
      <c r="YH170" s="442"/>
      <c r="YI170" s="442"/>
      <c r="YJ170" s="442"/>
      <c r="YK170" s="442"/>
      <c r="YL170" s="442"/>
      <c r="YM170" s="442"/>
      <c r="YN170" s="442"/>
      <c r="YO170" s="442"/>
      <c r="YP170" s="442"/>
      <c r="YQ170" s="442"/>
      <c r="YR170" s="442"/>
      <c r="YS170" s="442"/>
      <c r="YT170" s="442"/>
      <c r="YU170" s="442"/>
      <c r="YV170" s="442"/>
      <c r="YW170" s="442"/>
      <c r="YX170" s="442"/>
      <c r="YY170" s="442"/>
      <c r="YZ170" s="442"/>
      <c r="ZA170" s="442"/>
      <c r="ZB170" s="442"/>
      <c r="ZC170" s="442"/>
      <c r="ZD170" s="442"/>
      <c r="ZE170" s="442"/>
      <c r="ZF170" s="442"/>
      <c r="ZG170" s="442"/>
      <c r="ZH170" s="442"/>
      <c r="ZI170" s="442"/>
      <c r="ZJ170" s="442"/>
      <c r="ZK170" s="442"/>
      <c r="ZL170" s="442"/>
      <c r="ZM170" s="442"/>
      <c r="ZN170" s="442"/>
      <c r="ZO170" s="442"/>
      <c r="ZP170" s="442"/>
      <c r="ZQ170" s="442"/>
      <c r="ZR170" s="442"/>
      <c r="ZS170" s="442"/>
      <c r="ZT170" s="442"/>
      <c r="ZU170" s="442"/>
      <c r="ZV170" s="442"/>
      <c r="ZW170" s="442"/>
      <c r="ZX170" s="442"/>
      <c r="ZY170" s="442"/>
      <c r="ZZ170" s="442"/>
      <c r="AAA170" s="442"/>
      <c r="AAB170" s="442"/>
      <c r="AAC170" s="442"/>
      <c r="AAD170" s="442"/>
      <c r="AAE170" s="442"/>
      <c r="AAF170" s="442"/>
      <c r="AAG170" s="442"/>
      <c r="AAH170" s="442"/>
      <c r="AAI170" s="442"/>
      <c r="AAJ170" s="442"/>
      <c r="AAK170" s="442"/>
      <c r="AAL170" s="442"/>
      <c r="AAM170" s="442"/>
      <c r="AAN170" s="442"/>
      <c r="AAO170" s="442"/>
      <c r="AAP170" s="442"/>
      <c r="AAQ170" s="442"/>
      <c r="AAR170" s="442"/>
      <c r="AAS170" s="442"/>
      <c r="AAT170" s="442"/>
      <c r="AAU170" s="442"/>
      <c r="AAV170" s="442"/>
      <c r="AAW170" s="442"/>
      <c r="AAX170" s="442"/>
      <c r="AAY170" s="442"/>
      <c r="AAZ170" s="442"/>
      <c r="ABA170" s="442"/>
      <c r="ABB170" s="442"/>
      <c r="ABC170" s="442"/>
      <c r="ABD170" s="442"/>
      <c r="ABE170" s="442"/>
      <c r="ABF170" s="442"/>
      <c r="ABG170" s="442"/>
      <c r="ABH170" s="442"/>
      <c r="ABI170" s="442"/>
      <c r="ABJ170" s="442"/>
      <c r="ABK170" s="442"/>
      <c r="ABL170" s="442"/>
      <c r="ABM170" s="442"/>
      <c r="ABN170" s="442"/>
      <c r="ABO170" s="442"/>
      <c r="ABP170" s="442"/>
      <c r="ABQ170" s="442"/>
      <c r="ABR170" s="442"/>
      <c r="ABS170" s="442"/>
      <c r="ABT170" s="442"/>
      <c r="ABU170" s="442"/>
      <c r="ABV170" s="442"/>
      <c r="ABW170" s="442"/>
      <c r="ABX170" s="442"/>
      <c r="ABY170" s="442"/>
      <c r="ABZ170" s="442"/>
      <c r="ACA170" s="442"/>
      <c r="ACB170" s="442"/>
      <c r="ACC170" s="442"/>
      <c r="ACD170" s="442"/>
      <c r="ACE170" s="442"/>
      <c r="ACF170" s="442"/>
      <c r="ACG170" s="442"/>
      <c r="ACH170" s="442"/>
      <c r="ACI170" s="442"/>
      <c r="ACJ170" s="442"/>
      <c r="ACK170" s="442"/>
      <c r="ACL170" s="442"/>
      <c r="ACM170" s="442"/>
      <c r="ACN170" s="442"/>
      <c r="ACO170" s="442"/>
      <c r="ACP170" s="442"/>
      <c r="ACQ170" s="442"/>
      <c r="ACR170" s="442"/>
      <c r="ACS170" s="442"/>
      <c r="ACT170" s="442"/>
      <c r="ACU170" s="442"/>
      <c r="ACV170" s="442"/>
      <c r="ACW170" s="442"/>
      <c r="ACX170" s="442"/>
      <c r="ACY170" s="442"/>
      <c r="ACZ170" s="442"/>
      <c r="ADA170" s="442"/>
      <c r="ADB170" s="442"/>
      <c r="ADC170" s="442"/>
      <c r="ADD170" s="442"/>
      <c r="ADE170" s="442"/>
      <c r="ADF170" s="442"/>
      <c r="ADG170" s="442"/>
      <c r="ADH170" s="442"/>
      <c r="ADI170" s="442"/>
      <c r="ADJ170" s="442"/>
      <c r="ADK170" s="442"/>
      <c r="ADL170" s="442"/>
      <c r="ADM170" s="442"/>
      <c r="ADN170" s="442"/>
      <c r="ADO170" s="442"/>
      <c r="ADP170" s="442"/>
      <c r="ADQ170" s="442"/>
      <c r="ADR170" s="442"/>
      <c r="ADS170" s="442"/>
      <c r="ADT170" s="442"/>
      <c r="ADU170" s="442"/>
      <c r="ADV170" s="442"/>
      <c r="ADW170" s="442"/>
      <c r="ADX170" s="442"/>
      <c r="ADY170" s="442"/>
      <c r="ADZ170" s="442"/>
      <c r="AEA170" s="442"/>
      <c r="AEB170" s="442"/>
      <c r="AEC170" s="442"/>
      <c r="AED170" s="442"/>
      <c r="AEE170" s="442"/>
      <c r="AEF170" s="442"/>
      <c r="AEG170" s="442"/>
      <c r="AEH170" s="442"/>
      <c r="AEI170" s="442"/>
      <c r="AEJ170" s="442"/>
      <c r="AEK170" s="442"/>
      <c r="AEL170" s="442"/>
      <c r="AEM170" s="442"/>
      <c r="AEN170" s="442"/>
      <c r="AEO170" s="442"/>
      <c r="AEP170" s="442"/>
      <c r="AEQ170" s="442"/>
      <c r="AER170" s="442"/>
      <c r="AES170" s="442"/>
      <c r="AET170" s="442"/>
      <c r="AEU170" s="442"/>
      <c r="AEV170" s="442"/>
      <c r="AEW170" s="442"/>
      <c r="AEX170" s="442"/>
      <c r="AEY170" s="442"/>
      <c r="AEZ170" s="442"/>
      <c r="AFA170" s="442"/>
      <c r="AFB170" s="442"/>
      <c r="AFC170" s="442"/>
      <c r="AFD170" s="442"/>
      <c r="AFE170" s="442"/>
      <c r="AFF170" s="442"/>
      <c r="AFG170" s="442"/>
      <c r="AFH170" s="442"/>
      <c r="AFI170" s="442"/>
      <c r="AFJ170" s="442"/>
      <c r="AFK170" s="442"/>
      <c r="AFL170" s="442"/>
      <c r="AFM170" s="442"/>
      <c r="AFN170" s="442"/>
      <c r="AFO170" s="442"/>
      <c r="AFP170" s="442"/>
      <c r="AFQ170" s="442"/>
      <c r="AFR170" s="442"/>
      <c r="AFS170" s="442"/>
      <c r="AFT170" s="442"/>
      <c r="AFU170" s="442"/>
      <c r="AFV170" s="442"/>
      <c r="AFW170" s="442"/>
      <c r="AFX170" s="442"/>
      <c r="AFY170" s="442"/>
      <c r="AFZ170" s="442"/>
      <c r="AGA170" s="442"/>
      <c r="AGB170" s="442"/>
      <c r="AGC170" s="442"/>
      <c r="AGD170" s="442"/>
      <c r="AGE170" s="442"/>
      <c r="AGF170" s="442"/>
      <c r="AGG170" s="442"/>
      <c r="AGH170" s="442"/>
      <c r="AGI170" s="442"/>
      <c r="AGJ170" s="442"/>
      <c r="AGK170" s="442"/>
      <c r="AGL170" s="442"/>
      <c r="AGM170" s="442"/>
      <c r="AGN170" s="442"/>
      <c r="AGO170" s="442"/>
      <c r="AGP170" s="442"/>
      <c r="AGQ170" s="442"/>
      <c r="AGR170" s="442"/>
      <c r="AGS170" s="442"/>
      <c r="AGT170" s="442"/>
      <c r="AGU170" s="442"/>
      <c r="AGV170" s="442"/>
      <c r="AGW170" s="442"/>
      <c r="AGX170" s="442"/>
      <c r="AGY170" s="442"/>
      <c r="AGZ170" s="442"/>
      <c r="AHA170" s="442"/>
      <c r="AHB170" s="442"/>
      <c r="AHC170" s="442"/>
      <c r="AHD170" s="442"/>
      <c r="AHE170" s="442"/>
      <c r="AHF170" s="442"/>
      <c r="AHG170" s="442"/>
      <c r="AHH170" s="442"/>
    </row>
    <row r="171" spans="2:892" s="593" customFormat="1">
      <c r="B171" s="597"/>
      <c r="C171" s="595"/>
      <c r="D171" s="78"/>
      <c r="E171" s="78"/>
      <c r="F171" s="78"/>
      <c r="G171" s="78"/>
      <c r="H171" s="78"/>
      <c r="I171" s="78"/>
      <c r="J171" s="78"/>
      <c r="K171" s="78"/>
      <c r="L171" s="78"/>
      <c r="M171" s="78"/>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s="66"/>
      <c r="CT171" s="66"/>
      <c r="CU171" s="66"/>
      <c r="CV171" s="66"/>
      <c r="CW171" s="66"/>
      <c r="CX171" s="66"/>
      <c r="CY171" s="66"/>
      <c r="CZ171" s="66"/>
      <c r="DA171" s="66"/>
      <c r="DB171" s="66"/>
      <c r="DC171" s="66"/>
      <c r="DD171" s="66"/>
      <c r="DE171" s="66"/>
      <c r="DF171" s="66"/>
      <c r="DG171" s="66"/>
      <c r="DH171" s="66"/>
      <c r="DI171" s="66"/>
      <c r="DJ171" s="66"/>
      <c r="DK171" s="66"/>
      <c r="DL171" s="66"/>
      <c r="DM171" s="66"/>
      <c r="DN171" s="66"/>
      <c r="DO171" s="66"/>
      <c r="DP171" s="66"/>
      <c r="DQ171" s="66"/>
      <c r="DR171" s="66"/>
      <c r="DS171" s="66"/>
      <c r="DT171" s="66"/>
      <c r="DU171" s="66"/>
      <c r="DV171" s="66"/>
      <c r="DW171" s="66"/>
      <c r="DX171" s="66"/>
      <c r="DY171" s="66"/>
      <c r="DZ171" s="66"/>
      <c r="EA171" s="66"/>
      <c r="EB171" s="66"/>
      <c r="EC171" s="66"/>
      <c r="ED171" s="66"/>
      <c r="EE171" s="66"/>
      <c r="EF171" s="66"/>
      <c r="EG171" s="66"/>
      <c r="EH171" s="66"/>
      <c r="EI171" s="66"/>
      <c r="EJ171" s="66"/>
      <c r="EK171" s="66"/>
      <c r="EL171" s="66"/>
      <c r="EM171" s="66"/>
      <c r="EN171" s="66"/>
      <c r="EO171" s="66"/>
      <c r="EP171" s="66"/>
      <c r="EQ171" s="66"/>
      <c r="ER171" s="66"/>
      <c r="ES171" s="66"/>
      <c r="ET171" s="66"/>
      <c r="EU171" s="66"/>
      <c r="EV171" s="66"/>
      <c r="EW171" s="66"/>
      <c r="EX171" s="66"/>
      <c r="EY171" s="66"/>
      <c r="EZ171" s="66"/>
      <c r="FA171" s="66"/>
      <c r="FB171" s="66"/>
      <c r="FC171" s="66"/>
      <c r="FD171" s="66"/>
      <c r="FE171" s="66"/>
      <c r="FF171" s="66"/>
      <c r="FG171" s="66"/>
      <c r="FH171" s="66"/>
      <c r="FI171" s="66"/>
      <c r="FJ171" s="66"/>
      <c r="FK171" s="66"/>
      <c r="FL171" s="66"/>
      <c r="FM171" s="66"/>
      <c r="FN171" s="66"/>
      <c r="FO171" s="66"/>
      <c r="FP171" s="66"/>
      <c r="FQ171" s="66"/>
      <c r="FR171" s="66"/>
      <c r="FS171" s="66"/>
      <c r="FT171" s="66"/>
      <c r="FU171" s="66"/>
      <c r="FV171" s="66"/>
      <c r="FW171" s="66"/>
      <c r="FX171" s="66"/>
      <c r="FY171" s="66"/>
      <c r="FZ171" s="66"/>
      <c r="GA171" s="66"/>
      <c r="GB171" s="66"/>
      <c r="GC171" s="66"/>
      <c r="GD171" s="66"/>
      <c r="GE171" s="66"/>
      <c r="GF171" s="66"/>
      <c r="GG171" s="66"/>
      <c r="GH171" s="66"/>
      <c r="GI171" s="66"/>
      <c r="GJ171" s="66"/>
      <c r="GK171" s="66"/>
      <c r="GL171" s="66"/>
      <c r="GM171" s="66"/>
      <c r="GN171" s="66"/>
      <c r="GO171" s="66"/>
      <c r="GP171" s="66"/>
      <c r="GQ171" s="66"/>
      <c r="GR171" s="66"/>
      <c r="GS171" s="66"/>
      <c r="GT171" s="66"/>
      <c r="GU171" s="66"/>
      <c r="GV171" s="66"/>
      <c r="GW171" s="66"/>
      <c r="GX171" s="66"/>
      <c r="GY171" s="66"/>
      <c r="GZ171" s="66"/>
      <c r="HA171" s="66"/>
      <c r="HB171" s="66"/>
      <c r="HC171" s="66"/>
      <c r="HD171" s="66"/>
      <c r="HE171" s="66"/>
      <c r="HF171" s="66"/>
      <c r="HG171" s="66"/>
      <c r="HH171" s="66"/>
      <c r="HI171" s="66"/>
      <c r="HJ171" s="66"/>
      <c r="HK171" s="66"/>
      <c r="HL171" s="66"/>
      <c r="HM171" s="66"/>
      <c r="HN171" s="66"/>
      <c r="HO171" s="66"/>
      <c r="HP171" s="66"/>
      <c r="HQ171" s="66"/>
      <c r="HR171" s="66"/>
      <c r="HS171" s="66"/>
      <c r="HT171" s="66"/>
      <c r="HU171" s="66"/>
      <c r="HV171" s="66"/>
      <c r="HW171" s="66"/>
      <c r="HX171" s="66"/>
      <c r="HY171" s="66"/>
      <c r="HZ171" s="66"/>
      <c r="IA171" s="66"/>
      <c r="IB171" s="66"/>
      <c r="IC171" s="66"/>
      <c r="ID171" s="66"/>
      <c r="IE171" s="66"/>
      <c r="IF171" s="66"/>
      <c r="IG171" s="66"/>
      <c r="IH171" s="66"/>
      <c r="II171" s="66"/>
      <c r="IJ171" s="66"/>
      <c r="IK171" s="66"/>
      <c r="IL171" s="66"/>
      <c r="IM171" s="66"/>
      <c r="IN171" s="66"/>
      <c r="IO171" s="66"/>
      <c r="IP171" s="66"/>
      <c r="IQ171" s="66"/>
      <c r="IR171" s="66"/>
      <c r="IS171" s="66"/>
      <c r="IT171" s="66"/>
      <c r="IU171" s="66"/>
      <c r="IV171" s="66"/>
      <c r="IW171" s="66"/>
      <c r="IX171" s="442"/>
      <c r="IY171" s="442"/>
      <c r="IZ171" s="442"/>
      <c r="JA171" s="442"/>
      <c r="JB171" s="442"/>
      <c r="JC171" s="442"/>
      <c r="JD171" s="442"/>
      <c r="JE171" s="442"/>
      <c r="JF171" s="442"/>
      <c r="JG171" s="442"/>
      <c r="JH171" s="442"/>
      <c r="JI171" s="442"/>
      <c r="JJ171" s="442"/>
      <c r="JK171" s="442"/>
      <c r="JL171" s="442"/>
      <c r="JM171" s="442"/>
      <c r="JN171" s="442"/>
      <c r="JO171" s="442"/>
      <c r="JP171" s="442"/>
      <c r="JQ171" s="442"/>
      <c r="JR171" s="442"/>
      <c r="JS171" s="442"/>
      <c r="JT171" s="442"/>
      <c r="JU171" s="442"/>
      <c r="JV171" s="442"/>
      <c r="JW171" s="442"/>
      <c r="JX171" s="442"/>
      <c r="JY171" s="442"/>
      <c r="JZ171" s="442"/>
      <c r="KA171" s="442"/>
      <c r="KB171" s="442"/>
      <c r="KC171" s="442"/>
      <c r="KD171" s="442"/>
      <c r="KE171" s="442"/>
      <c r="KF171" s="442"/>
      <c r="KG171" s="442"/>
      <c r="KH171" s="442"/>
      <c r="KI171" s="442"/>
      <c r="KJ171" s="442"/>
      <c r="KK171" s="442"/>
      <c r="KL171" s="442"/>
      <c r="KM171" s="442"/>
      <c r="KN171" s="442"/>
      <c r="KO171" s="442"/>
      <c r="KP171" s="442"/>
      <c r="KQ171" s="442"/>
      <c r="KR171" s="442"/>
      <c r="KS171" s="442"/>
      <c r="KT171" s="442"/>
      <c r="KU171" s="442"/>
      <c r="KV171" s="442"/>
      <c r="KW171" s="442"/>
      <c r="KX171" s="442"/>
      <c r="KY171" s="442"/>
      <c r="KZ171" s="442"/>
      <c r="LA171" s="442"/>
      <c r="LB171" s="442"/>
      <c r="LC171" s="442"/>
      <c r="LD171" s="442"/>
      <c r="LE171" s="442"/>
      <c r="LF171" s="442"/>
      <c r="LG171" s="442"/>
      <c r="LH171" s="442"/>
      <c r="LI171" s="442"/>
      <c r="LJ171" s="442"/>
      <c r="LK171" s="442"/>
      <c r="LL171" s="442"/>
      <c r="LM171" s="442"/>
      <c r="LN171" s="442"/>
      <c r="LO171" s="442"/>
      <c r="LP171" s="442"/>
      <c r="LQ171" s="442"/>
      <c r="LR171" s="442"/>
      <c r="LS171" s="442"/>
      <c r="LT171" s="442"/>
      <c r="LU171" s="442"/>
      <c r="LV171" s="442"/>
      <c r="LW171" s="442"/>
      <c r="LX171" s="442"/>
      <c r="LY171" s="442"/>
      <c r="LZ171" s="442"/>
      <c r="MA171" s="442"/>
      <c r="MB171" s="442"/>
      <c r="MC171" s="442"/>
      <c r="MD171" s="442"/>
      <c r="ME171" s="442"/>
      <c r="MF171" s="442"/>
      <c r="MG171" s="442"/>
      <c r="MH171" s="442"/>
      <c r="MI171" s="442"/>
      <c r="MJ171" s="442"/>
      <c r="MK171" s="442"/>
      <c r="ML171" s="442"/>
      <c r="MM171" s="442"/>
      <c r="MN171" s="442"/>
      <c r="MO171" s="442"/>
      <c r="MP171" s="442"/>
      <c r="MQ171" s="442"/>
      <c r="MR171" s="442"/>
      <c r="MS171" s="442"/>
      <c r="MT171" s="442"/>
      <c r="MU171" s="442"/>
      <c r="MV171" s="442"/>
      <c r="MW171" s="442"/>
      <c r="MX171" s="442"/>
      <c r="MY171" s="442"/>
      <c r="MZ171" s="442"/>
      <c r="NA171" s="442"/>
      <c r="NB171" s="442"/>
      <c r="NC171" s="442"/>
      <c r="ND171" s="442"/>
      <c r="NE171" s="442"/>
      <c r="NF171" s="442"/>
      <c r="NG171" s="442"/>
      <c r="NH171" s="442"/>
      <c r="NI171" s="442"/>
      <c r="NJ171" s="442"/>
      <c r="NK171" s="442"/>
      <c r="NL171" s="442"/>
      <c r="NM171" s="442"/>
      <c r="NN171" s="442"/>
      <c r="NO171" s="442"/>
      <c r="NP171" s="442"/>
      <c r="NQ171" s="442"/>
      <c r="NR171" s="442"/>
      <c r="NS171" s="442"/>
      <c r="NT171" s="442"/>
      <c r="NU171" s="442"/>
      <c r="NV171" s="442"/>
      <c r="NW171" s="442"/>
      <c r="NX171" s="442"/>
      <c r="NY171" s="442"/>
      <c r="NZ171" s="442"/>
      <c r="OA171" s="442"/>
      <c r="OB171" s="442"/>
      <c r="OC171" s="442"/>
      <c r="OD171" s="442"/>
      <c r="OE171" s="442"/>
      <c r="OF171" s="442"/>
      <c r="OG171" s="442"/>
      <c r="OH171" s="442"/>
      <c r="OI171" s="442"/>
      <c r="OJ171" s="442"/>
      <c r="OK171" s="442"/>
      <c r="OL171" s="442"/>
      <c r="OM171" s="442"/>
      <c r="ON171" s="442"/>
      <c r="OO171" s="442"/>
      <c r="OP171" s="442"/>
      <c r="OQ171" s="442"/>
      <c r="OR171" s="442"/>
      <c r="OS171" s="442"/>
      <c r="OT171" s="442"/>
      <c r="OU171" s="442"/>
      <c r="OV171" s="442"/>
      <c r="OW171" s="442"/>
      <c r="OX171" s="442"/>
      <c r="OY171" s="442"/>
      <c r="OZ171" s="442"/>
      <c r="PA171" s="442"/>
      <c r="PB171" s="442"/>
      <c r="PC171" s="442"/>
      <c r="PD171" s="442"/>
      <c r="PE171" s="442"/>
      <c r="PF171" s="442"/>
      <c r="PG171" s="442"/>
      <c r="PH171" s="442"/>
      <c r="PI171" s="442"/>
      <c r="PJ171" s="442"/>
      <c r="PK171" s="442"/>
      <c r="PL171" s="442"/>
      <c r="PM171" s="442"/>
      <c r="PN171" s="442"/>
      <c r="PO171" s="442"/>
      <c r="PP171" s="442"/>
      <c r="PQ171" s="442"/>
      <c r="PR171" s="442"/>
      <c r="PS171" s="442"/>
      <c r="PT171" s="442"/>
      <c r="PU171" s="442"/>
      <c r="PV171" s="442"/>
      <c r="PW171" s="442"/>
      <c r="PX171" s="442"/>
      <c r="PY171" s="442"/>
      <c r="PZ171" s="442"/>
      <c r="QA171" s="442"/>
      <c r="QB171" s="442"/>
      <c r="QC171" s="442"/>
      <c r="QD171" s="442"/>
      <c r="QE171" s="442"/>
      <c r="QF171" s="442"/>
      <c r="QG171" s="442"/>
      <c r="QH171" s="442"/>
      <c r="QI171" s="442"/>
      <c r="QJ171" s="442"/>
      <c r="QK171" s="442"/>
      <c r="QL171" s="442"/>
      <c r="QM171" s="442"/>
      <c r="QN171" s="442"/>
      <c r="QO171" s="442"/>
      <c r="QP171" s="442"/>
      <c r="QQ171" s="442"/>
      <c r="QR171" s="442"/>
      <c r="QS171" s="442"/>
      <c r="QT171" s="442"/>
      <c r="QU171" s="442"/>
      <c r="QV171" s="442"/>
      <c r="QW171" s="442"/>
      <c r="QX171" s="442"/>
      <c r="QY171" s="442"/>
      <c r="QZ171" s="442"/>
      <c r="RA171" s="442"/>
      <c r="RB171" s="442"/>
      <c r="RC171" s="442"/>
      <c r="RD171" s="442"/>
      <c r="RE171" s="442"/>
      <c r="RF171" s="442"/>
      <c r="RG171" s="442"/>
      <c r="RH171" s="442"/>
      <c r="RI171" s="442"/>
      <c r="RJ171" s="442"/>
      <c r="RK171" s="442"/>
      <c r="RL171" s="442"/>
      <c r="RM171" s="442"/>
      <c r="RN171" s="442"/>
      <c r="RO171" s="442"/>
      <c r="RP171" s="442"/>
      <c r="RQ171" s="442"/>
      <c r="RR171" s="442"/>
      <c r="RS171" s="442"/>
      <c r="RT171" s="442"/>
      <c r="RU171" s="442"/>
      <c r="RV171" s="442"/>
      <c r="RW171" s="442"/>
      <c r="RX171" s="442"/>
      <c r="RY171" s="442"/>
      <c r="RZ171" s="442"/>
      <c r="SA171" s="442"/>
      <c r="SB171" s="442"/>
      <c r="SC171" s="442"/>
      <c r="SD171" s="442"/>
      <c r="SE171" s="442"/>
      <c r="SF171" s="442"/>
      <c r="SG171" s="442"/>
      <c r="SH171" s="442"/>
      <c r="SI171" s="442"/>
      <c r="SJ171" s="442"/>
      <c r="SK171" s="442"/>
      <c r="SL171" s="442"/>
      <c r="SM171" s="442"/>
      <c r="SN171" s="442"/>
      <c r="SO171" s="442"/>
      <c r="SP171" s="442"/>
      <c r="SQ171" s="442"/>
      <c r="SR171" s="442"/>
      <c r="SS171" s="442"/>
      <c r="ST171" s="442"/>
      <c r="SU171" s="442"/>
      <c r="SV171" s="442"/>
      <c r="SW171" s="442"/>
      <c r="SX171" s="442"/>
      <c r="SY171" s="442"/>
      <c r="SZ171" s="442"/>
      <c r="TA171" s="442"/>
      <c r="TB171" s="442"/>
      <c r="TC171" s="442"/>
      <c r="TD171" s="442"/>
      <c r="TE171" s="442"/>
      <c r="TF171" s="442"/>
      <c r="TG171" s="442"/>
      <c r="TH171" s="442"/>
      <c r="TI171" s="442"/>
      <c r="TJ171" s="442"/>
      <c r="TK171" s="442"/>
      <c r="TL171" s="442"/>
      <c r="TM171" s="442"/>
      <c r="TN171" s="442"/>
      <c r="TO171" s="442"/>
      <c r="TP171" s="442"/>
      <c r="TQ171" s="442"/>
      <c r="TR171" s="442"/>
      <c r="TS171" s="442"/>
      <c r="TT171" s="442"/>
      <c r="TU171" s="442"/>
      <c r="TV171" s="442"/>
      <c r="TW171" s="442"/>
      <c r="TX171" s="442"/>
      <c r="TY171" s="442"/>
      <c r="TZ171" s="442"/>
      <c r="UA171" s="442"/>
      <c r="UB171" s="442"/>
      <c r="UC171" s="442"/>
      <c r="UD171" s="442"/>
      <c r="UE171" s="442"/>
      <c r="UF171" s="442"/>
      <c r="UG171" s="442"/>
      <c r="UH171" s="442"/>
      <c r="UI171" s="442"/>
      <c r="UJ171" s="442"/>
      <c r="UK171" s="442"/>
      <c r="UL171" s="442"/>
      <c r="UM171" s="442"/>
      <c r="UN171" s="442"/>
      <c r="UO171" s="442"/>
      <c r="UP171" s="442"/>
      <c r="UQ171" s="442"/>
      <c r="UR171" s="442"/>
      <c r="US171" s="442"/>
      <c r="UT171" s="442"/>
      <c r="UU171" s="442"/>
      <c r="UV171" s="442"/>
      <c r="UW171" s="442"/>
      <c r="UX171" s="442"/>
      <c r="UY171" s="442"/>
      <c r="UZ171" s="442"/>
      <c r="VA171" s="442"/>
      <c r="VB171" s="442"/>
      <c r="VC171" s="442"/>
      <c r="VD171" s="442"/>
      <c r="VE171" s="442"/>
      <c r="VF171" s="442"/>
      <c r="VG171" s="442"/>
      <c r="VH171" s="442"/>
      <c r="VI171" s="442"/>
      <c r="VJ171" s="442"/>
      <c r="VK171" s="442"/>
      <c r="VL171" s="442"/>
      <c r="VM171" s="442"/>
      <c r="VN171" s="442"/>
      <c r="VO171" s="442"/>
      <c r="VP171" s="442"/>
      <c r="VQ171" s="442"/>
      <c r="VR171" s="442"/>
      <c r="VS171" s="442"/>
      <c r="VT171" s="442"/>
      <c r="VU171" s="442"/>
      <c r="VV171" s="442"/>
      <c r="VW171" s="442"/>
      <c r="VX171" s="442"/>
      <c r="VY171" s="442"/>
      <c r="VZ171" s="442"/>
      <c r="WA171" s="442"/>
      <c r="WB171" s="442"/>
      <c r="WC171" s="442"/>
      <c r="WD171" s="442"/>
      <c r="WE171" s="442"/>
      <c r="WF171" s="442"/>
      <c r="WG171" s="442"/>
      <c r="WH171" s="442"/>
      <c r="WI171" s="442"/>
      <c r="WJ171" s="442"/>
      <c r="WK171" s="442"/>
      <c r="WL171" s="442"/>
      <c r="WM171" s="442"/>
      <c r="WN171" s="442"/>
      <c r="WO171" s="442"/>
      <c r="WP171" s="442"/>
      <c r="WQ171" s="442"/>
      <c r="WR171" s="442"/>
      <c r="WS171" s="442"/>
      <c r="WT171" s="442"/>
      <c r="WU171" s="442"/>
      <c r="WV171" s="442"/>
      <c r="WW171" s="442"/>
      <c r="WX171" s="442"/>
      <c r="WY171" s="442"/>
      <c r="WZ171" s="442"/>
      <c r="XA171" s="442"/>
      <c r="XB171" s="442"/>
      <c r="XC171" s="442"/>
      <c r="XD171" s="442"/>
      <c r="XE171" s="442"/>
      <c r="XF171" s="442"/>
      <c r="XG171" s="442"/>
      <c r="XH171" s="442"/>
      <c r="XI171" s="442"/>
      <c r="XJ171" s="442"/>
      <c r="XK171" s="442"/>
      <c r="XL171" s="442"/>
      <c r="XM171" s="442"/>
      <c r="XN171" s="442"/>
      <c r="XO171" s="442"/>
      <c r="XP171" s="442"/>
      <c r="XQ171" s="442"/>
      <c r="XR171" s="442"/>
      <c r="XS171" s="442"/>
      <c r="XT171" s="442"/>
      <c r="XU171" s="442"/>
      <c r="XV171" s="442"/>
      <c r="XW171" s="442"/>
      <c r="XX171" s="442"/>
      <c r="XY171" s="442"/>
      <c r="XZ171" s="442"/>
      <c r="YA171" s="442"/>
      <c r="YB171" s="442"/>
      <c r="YC171" s="442"/>
      <c r="YD171" s="442"/>
      <c r="YE171" s="442"/>
      <c r="YF171" s="442"/>
      <c r="YG171" s="442"/>
      <c r="YH171" s="442"/>
      <c r="YI171" s="442"/>
      <c r="YJ171" s="442"/>
      <c r="YK171" s="442"/>
      <c r="YL171" s="442"/>
      <c r="YM171" s="442"/>
      <c r="YN171" s="442"/>
      <c r="YO171" s="442"/>
      <c r="YP171" s="442"/>
      <c r="YQ171" s="442"/>
      <c r="YR171" s="442"/>
      <c r="YS171" s="442"/>
      <c r="YT171" s="442"/>
      <c r="YU171" s="442"/>
      <c r="YV171" s="442"/>
      <c r="YW171" s="442"/>
      <c r="YX171" s="442"/>
      <c r="YY171" s="442"/>
      <c r="YZ171" s="442"/>
      <c r="ZA171" s="442"/>
      <c r="ZB171" s="442"/>
      <c r="ZC171" s="442"/>
      <c r="ZD171" s="442"/>
      <c r="ZE171" s="442"/>
      <c r="ZF171" s="442"/>
      <c r="ZG171" s="442"/>
      <c r="ZH171" s="442"/>
      <c r="ZI171" s="442"/>
      <c r="ZJ171" s="442"/>
      <c r="ZK171" s="442"/>
      <c r="ZL171" s="442"/>
      <c r="ZM171" s="442"/>
      <c r="ZN171" s="442"/>
      <c r="ZO171" s="442"/>
      <c r="ZP171" s="442"/>
      <c r="ZQ171" s="442"/>
      <c r="ZR171" s="442"/>
      <c r="ZS171" s="442"/>
      <c r="ZT171" s="442"/>
      <c r="ZU171" s="442"/>
      <c r="ZV171" s="442"/>
      <c r="ZW171" s="442"/>
      <c r="ZX171" s="442"/>
      <c r="ZY171" s="442"/>
      <c r="ZZ171" s="442"/>
      <c r="AAA171" s="442"/>
      <c r="AAB171" s="442"/>
      <c r="AAC171" s="442"/>
      <c r="AAD171" s="442"/>
      <c r="AAE171" s="442"/>
      <c r="AAF171" s="442"/>
      <c r="AAG171" s="442"/>
      <c r="AAH171" s="442"/>
      <c r="AAI171" s="442"/>
      <c r="AAJ171" s="442"/>
      <c r="AAK171" s="442"/>
      <c r="AAL171" s="442"/>
      <c r="AAM171" s="442"/>
      <c r="AAN171" s="442"/>
      <c r="AAO171" s="442"/>
      <c r="AAP171" s="442"/>
      <c r="AAQ171" s="442"/>
      <c r="AAR171" s="442"/>
      <c r="AAS171" s="442"/>
      <c r="AAT171" s="442"/>
      <c r="AAU171" s="442"/>
      <c r="AAV171" s="442"/>
      <c r="AAW171" s="442"/>
      <c r="AAX171" s="442"/>
      <c r="AAY171" s="442"/>
      <c r="AAZ171" s="442"/>
      <c r="ABA171" s="442"/>
      <c r="ABB171" s="442"/>
      <c r="ABC171" s="442"/>
      <c r="ABD171" s="442"/>
      <c r="ABE171" s="442"/>
      <c r="ABF171" s="442"/>
      <c r="ABG171" s="442"/>
      <c r="ABH171" s="442"/>
      <c r="ABI171" s="442"/>
      <c r="ABJ171" s="442"/>
      <c r="ABK171" s="442"/>
      <c r="ABL171" s="442"/>
      <c r="ABM171" s="442"/>
      <c r="ABN171" s="442"/>
      <c r="ABO171" s="442"/>
      <c r="ABP171" s="442"/>
      <c r="ABQ171" s="442"/>
      <c r="ABR171" s="442"/>
      <c r="ABS171" s="442"/>
      <c r="ABT171" s="442"/>
      <c r="ABU171" s="442"/>
      <c r="ABV171" s="442"/>
      <c r="ABW171" s="442"/>
      <c r="ABX171" s="442"/>
      <c r="ABY171" s="442"/>
      <c r="ABZ171" s="442"/>
      <c r="ACA171" s="442"/>
      <c r="ACB171" s="442"/>
      <c r="ACC171" s="442"/>
      <c r="ACD171" s="442"/>
      <c r="ACE171" s="442"/>
      <c r="ACF171" s="442"/>
      <c r="ACG171" s="442"/>
      <c r="ACH171" s="442"/>
      <c r="ACI171" s="442"/>
      <c r="ACJ171" s="442"/>
      <c r="ACK171" s="442"/>
      <c r="ACL171" s="442"/>
      <c r="ACM171" s="442"/>
      <c r="ACN171" s="442"/>
      <c r="ACO171" s="442"/>
      <c r="ACP171" s="442"/>
      <c r="ACQ171" s="442"/>
      <c r="ACR171" s="442"/>
      <c r="ACS171" s="442"/>
      <c r="ACT171" s="442"/>
      <c r="ACU171" s="442"/>
      <c r="ACV171" s="442"/>
      <c r="ACW171" s="442"/>
      <c r="ACX171" s="442"/>
      <c r="ACY171" s="442"/>
      <c r="ACZ171" s="442"/>
      <c r="ADA171" s="442"/>
      <c r="ADB171" s="442"/>
      <c r="ADC171" s="442"/>
      <c r="ADD171" s="442"/>
      <c r="ADE171" s="442"/>
      <c r="ADF171" s="442"/>
      <c r="ADG171" s="442"/>
      <c r="ADH171" s="442"/>
      <c r="ADI171" s="442"/>
      <c r="ADJ171" s="442"/>
      <c r="ADK171" s="442"/>
      <c r="ADL171" s="442"/>
      <c r="ADM171" s="442"/>
      <c r="ADN171" s="442"/>
      <c r="ADO171" s="442"/>
      <c r="ADP171" s="442"/>
      <c r="ADQ171" s="442"/>
      <c r="ADR171" s="442"/>
      <c r="ADS171" s="442"/>
      <c r="ADT171" s="442"/>
      <c r="ADU171" s="442"/>
      <c r="ADV171" s="442"/>
      <c r="ADW171" s="442"/>
      <c r="ADX171" s="442"/>
      <c r="ADY171" s="442"/>
      <c r="ADZ171" s="442"/>
      <c r="AEA171" s="442"/>
      <c r="AEB171" s="442"/>
      <c r="AEC171" s="442"/>
      <c r="AED171" s="442"/>
      <c r="AEE171" s="442"/>
      <c r="AEF171" s="442"/>
      <c r="AEG171" s="442"/>
      <c r="AEH171" s="442"/>
      <c r="AEI171" s="442"/>
      <c r="AEJ171" s="442"/>
      <c r="AEK171" s="442"/>
      <c r="AEL171" s="442"/>
      <c r="AEM171" s="442"/>
      <c r="AEN171" s="442"/>
      <c r="AEO171" s="442"/>
      <c r="AEP171" s="442"/>
      <c r="AEQ171" s="442"/>
      <c r="AER171" s="442"/>
      <c r="AES171" s="442"/>
      <c r="AET171" s="442"/>
      <c r="AEU171" s="442"/>
      <c r="AEV171" s="442"/>
      <c r="AEW171" s="442"/>
      <c r="AEX171" s="442"/>
      <c r="AEY171" s="442"/>
      <c r="AEZ171" s="442"/>
      <c r="AFA171" s="442"/>
      <c r="AFB171" s="442"/>
      <c r="AFC171" s="442"/>
      <c r="AFD171" s="442"/>
      <c r="AFE171" s="442"/>
      <c r="AFF171" s="442"/>
      <c r="AFG171" s="442"/>
      <c r="AFH171" s="442"/>
      <c r="AFI171" s="442"/>
      <c r="AFJ171" s="442"/>
      <c r="AFK171" s="442"/>
      <c r="AFL171" s="442"/>
      <c r="AFM171" s="442"/>
      <c r="AFN171" s="442"/>
      <c r="AFO171" s="442"/>
      <c r="AFP171" s="442"/>
      <c r="AFQ171" s="442"/>
      <c r="AFR171" s="442"/>
      <c r="AFS171" s="442"/>
      <c r="AFT171" s="442"/>
      <c r="AFU171" s="442"/>
      <c r="AFV171" s="442"/>
      <c r="AFW171" s="442"/>
      <c r="AFX171" s="442"/>
      <c r="AFY171" s="442"/>
      <c r="AFZ171" s="442"/>
      <c r="AGA171" s="442"/>
      <c r="AGB171" s="442"/>
      <c r="AGC171" s="442"/>
      <c r="AGD171" s="442"/>
      <c r="AGE171" s="442"/>
      <c r="AGF171" s="442"/>
      <c r="AGG171" s="442"/>
      <c r="AGH171" s="442"/>
      <c r="AGI171" s="442"/>
      <c r="AGJ171" s="442"/>
      <c r="AGK171" s="442"/>
      <c r="AGL171" s="442"/>
      <c r="AGM171" s="442"/>
      <c r="AGN171" s="442"/>
      <c r="AGO171" s="442"/>
      <c r="AGP171" s="442"/>
      <c r="AGQ171" s="442"/>
      <c r="AGR171" s="442"/>
      <c r="AGS171" s="442"/>
      <c r="AGT171" s="442"/>
      <c r="AGU171" s="442"/>
      <c r="AGV171" s="442"/>
      <c r="AGW171" s="442"/>
      <c r="AGX171" s="442"/>
      <c r="AGY171" s="442"/>
      <c r="AGZ171" s="442"/>
      <c r="AHA171" s="442"/>
      <c r="AHB171" s="442"/>
      <c r="AHC171" s="442"/>
      <c r="AHD171" s="442"/>
      <c r="AHE171" s="442"/>
      <c r="AHF171" s="442"/>
      <c r="AHG171" s="442"/>
      <c r="AHH171" s="442"/>
    </row>
    <row r="172" spans="2:892" s="593" customFormat="1">
      <c r="B172" s="597"/>
      <c r="C172" s="595"/>
      <c r="D172" s="78"/>
      <c r="E172" s="78"/>
      <c r="F172" s="78"/>
      <c r="G172" s="78"/>
      <c r="H172" s="78"/>
      <c r="I172" s="78"/>
      <c r="J172" s="78"/>
      <c r="K172" s="78"/>
      <c r="L172" s="78"/>
      <c r="M172" s="78"/>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s="66"/>
      <c r="CT172" s="66"/>
      <c r="CU172" s="66"/>
      <c r="CV172" s="66"/>
      <c r="CW172" s="66"/>
      <c r="CX172" s="66"/>
      <c r="CY172" s="66"/>
      <c r="CZ172" s="66"/>
      <c r="DA172" s="66"/>
      <c r="DB172" s="66"/>
      <c r="DC172" s="66"/>
      <c r="DD172" s="66"/>
      <c r="DE172" s="66"/>
      <c r="DF172" s="66"/>
      <c r="DG172" s="66"/>
      <c r="DH172" s="66"/>
      <c r="DI172" s="66"/>
      <c r="DJ172" s="66"/>
      <c r="DK172" s="66"/>
      <c r="DL172" s="66"/>
      <c r="DM172" s="66"/>
      <c r="DN172" s="66"/>
      <c r="DO172" s="66"/>
      <c r="DP172" s="66"/>
      <c r="DQ172" s="66"/>
      <c r="DR172" s="66"/>
      <c r="DS172" s="66"/>
      <c r="DT172" s="66"/>
      <c r="DU172" s="66"/>
      <c r="DV172" s="66"/>
      <c r="DW172" s="66"/>
      <c r="DX172" s="66"/>
      <c r="DY172" s="66"/>
      <c r="DZ172" s="66"/>
      <c r="EA172" s="66"/>
      <c r="EB172" s="66"/>
      <c r="EC172" s="66"/>
      <c r="ED172" s="66"/>
      <c r="EE172" s="66"/>
      <c r="EF172" s="66"/>
      <c r="EG172" s="66"/>
      <c r="EH172" s="66"/>
      <c r="EI172" s="66"/>
      <c r="EJ172" s="66"/>
      <c r="EK172" s="66"/>
      <c r="EL172" s="66"/>
      <c r="EM172" s="66"/>
      <c r="EN172" s="66"/>
      <c r="EO172" s="66"/>
      <c r="EP172" s="66"/>
      <c r="EQ172" s="66"/>
      <c r="ER172" s="66"/>
      <c r="ES172" s="66"/>
      <c r="ET172" s="66"/>
      <c r="EU172" s="66"/>
      <c r="EV172" s="66"/>
      <c r="EW172" s="66"/>
      <c r="EX172" s="66"/>
      <c r="EY172" s="66"/>
      <c r="EZ172" s="66"/>
      <c r="FA172" s="66"/>
      <c r="FB172" s="66"/>
      <c r="FC172" s="66"/>
      <c r="FD172" s="66"/>
      <c r="FE172" s="66"/>
      <c r="FF172" s="66"/>
      <c r="FG172" s="66"/>
      <c r="FH172" s="66"/>
      <c r="FI172" s="66"/>
      <c r="FJ172" s="66"/>
      <c r="FK172" s="66"/>
      <c r="FL172" s="66"/>
      <c r="FM172" s="66"/>
      <c r="FN172" s="66"/>
      <c r="FO172" s="66"/>
      <c r="FP172" s="66"/>
      <c r="FQ172" s="66"/>
      <c r="FR172" s="66"/>
      <c r="FS172" s="66"/>
      <c r="FT172" s="66"/>
      <c r="FU172" s="66"/>
      <c r="FV172" s="66"/>
      <c r="FW172" s="66"/>
      <c r="FX172" s="66"/>
      <c r="FY172" s="66"/>
      <c r="FZ172" s="66"/>
      <c r="GA172" s="66"/>
      <c r="GB172" s="66"/>
      <c r="GC172" s="66"/>
      <c r="GD172" s="66"/>
      <c r="GE172" s="66"/>
      <c r="GF172" s="66"/>
      <c r="GG172" s="66"/>
      <c r="GH172" s="66"/>
      <c r="GI172" s="66"/>
      <c r="GJ172" s="66"/>
      <c r="GK172" s="66"/>
      <c r="GL172" s="66"/>
      <c r="GM172" s="66"/>
      <c r="GN172" s="66"/>
      <c r="GO172" s="66"/>
      <c r="GP172" s="66"/>
      <c r="GQ172" s="66"/>
      <c r="GR172" s="66"/>
      <c r="GS172" s="66"/>
      <c r="GT172" s="66"/>
      <c r="GU172" s="66"/>
      <c r="GV172" s="66"/>
      <c r="GW172" s="66"/>
      <c r="GX172" s="66"/>
      <c r="GY172" s="66"/>
      <c r="GZ172" s="66"/>
      <c r="HA172" s="66"/>
      <c r="HB172" s="66"/>
      <c r="HC172" s="66"/>
      <c r="HD172" s="66"/>
      <c r="HE172" s="66"/>
      <c r="HF172" s="66"/>
      <c r="HG172" s="66"/>
      <c r="HH172" s="66"/>
      <c r="HI172" s="66"/>
      <c r="HJ172" s="66"/>
      <c r="HK172" s="66"/>
      <c r="HL172" s="66"/>
      <c r="HM172" s="66"/>
      <c r="HN172" s="66"/>
      <c r="HO172" s="66"/>
      <c r="HP172" s="66"/>
      <c r="HQ172" s="66"/>
      <c r="HR172" s="66"/>
      <c r="HS172" s="66"/>
      <c r="HT172" s="66"/>
      <c r="HU172" s="66"/>
      <c r="HV172" s="66"/>
      <c r="HW172" s="66"/>
      <c r="HX172" s="66"/>
      <c r="HY172" s="66"/>
      <c r="HZ172" s="66"/>
      <c r="IA172" s="66"/>
      <c r="IB172" s="66"/>
      <c r="IC172" s="66"/>
      <c r="ID172" s="66"/>
      <c r="IE172" s="66"/>
      <c r="IF172" s="66"/>
      <c r="IG172" s="66"/>
      <c r="IH172" s="66"/>
      <c r="II172" s="66"/>
      <c r="IJ172" s="66"/>
      <c r="IK172" s="66"/>
      <c r="IL172" s="66"/>
      <c r="IM172" s="66"/>
      <c r="IN172" s="66"/>
      <c r="IO172" s="66"/>
      <c r="IP172" s="66"/>
      <c r="IQ172" s="66"/>
      <c r="IR172" s="66"/>
      <c r="IS172" s="66"/>
      <c r="IT172" s="66"/>
      <c r="IU172" s="66"/>
      <c r="IV172" s="66"/>
      <c r="IW172" s="66"/>
      <c r="IX172" s="442"/>
      <c r="IY172" s="442"/>
      <c r="IZ172" s="442"/>
      <c r="JA172" s="442"/>
      <c r="JB172" s="442"/>
      <c r="JC172" s="442"/>
      <c r="JD172" s="442"/>
      <c r="JE172" s="442"/>
      <c r="JF172" s="442"/>
      <c r="JG172" s="442"/>
      <c r="JH172" s="442"/>
      <c r="JI172" s="442"/>
      <c r="JJ172" s="442"/>
      <c r="JK172" s="442"/>
      <c r="JL172" s="442"/>
      <c r="JM172" s="442"/>
      <c r="JN172" s="442"/>
      <c r="JO172" s="442"/>
      <c r="JP172" s="442"/>
      <c r="JQ172" s="442"/>
      <c r="JR172" s="442"/>
      <c r="JS172" s="442"/>
      <c r="JT172" s="442"/>
      <c r="JU172" s="442"/>
      <c r="JV172" s="442"/>
      <c r="JW172" s="442"/>
      <c r="JX172" s="442"/>
      <c r="JY172" s="442"/>
      <c r="JZ172" s="442"/>
      <c r="KA172" s="442"/>
      <c r="KB172" s="442"/>
      <c r="KC172" s="442"/>
      <c r="KD172" s="442"/>
      <c r="KE172" s="442"/>
      <c r="KF172" s="442"/>
      <c r="KG172" s="442"/>
      <c r="KH172" s="442"/>
      <c r="KI172" s="442"/>
      <c r="KJ172" s="442"/>
      <c r="KK172" s="442"/>
      <c r="KL172" s="442"/>
      <c r="KM172" s="442"/>
      <c r="KN172" s="442"/>
      <c r="KO172" s="442"/>
      <c r="KP172" s="442"/>
      <c r="KQ172" s="442"/>
      <c r="KR172" s="442"/>
      <c r="KS172" s="442"/>
      <c r="KT172" s="442"/>
      <c r="KU172" s="442"/>
      <c r="KV172" s="442"/>
      <c r="KW172" s="442"/>
      <c r="KX172" s="442"/>
      <c r="KY172" s="442"/>
      <c r="KZ172" s="442"/>
      <c r="LA172" s="442"/>
      <c r="LB172" s="442"/>
      <c r="LC172" s="442"/>
      <c r="LD172" s="442"/>
      <c r="LE172" s="442"/>
      <c r="LF172" s="442"/>
      <c r="LG172" s="442"/>
      <c r="LH172" s="442"/>
      <c r="LI172" s="442"/>
      <c r="LJ172" s="442"/>
      <c r="LK172" s="442"/>
      <c r="LL172" s="442"/>
      <c r="LM172" s="442"/>
      <c r="LN172" s="442"/>
      <c r="LO172" s="442"/>
      <c r="LP172" s="442"/>
      <c r="LQ172" s="442"/>
      <c r="LR172" s="442"/>
      <c r="LS172" s="442"/>
      <c r="LT172" s="442"/>
      <c r="LU172" s="442"/>
      <c r="LV172" s="442"/>
      <c r="LW172" s="442"/>
      <c r="LX172" s="442"/>
      <c r="LY172" s="442"/>
      <c r="LZ172" s="442"/>
      <c r="MA172" s="442"/>
      <c r="MB172" s="442"/>
      <c r="MC172" s="442"/>
      <c r="MD172" s="442"/>
      <c r="ME172" s="442"/>
      <c r="MF172" s="442"/>
      <c r="MG172" s="442"/>
      <c r="MH172" s="442"/>
      <c r="MI172" s="442"/>
      <c r="MJ172" s="442"/>
      <c r="MK172" s="442"/>
      <c r="ML172" s="442"/>
      <c r="MM172" s="442"/>
      <c r="MN172" s="442"/>
      <c r="MO172" s="442"/>
      <c r="MP172" s="442"/>
      <c r="MQ172" s="442"/>
      <c r="MR172" s="442"/>
      <c r="MS172" s="442"/>
      <c r="MT172" s="442"/>
      <c r="MU172" s="442"/>
      <c r="MV172" s="442"/>
      <c r="MW172" s="442"/>
      <c r="MX172" s="442"/>
      <c r="MY172" s="442"/>
      <c r="MZ172" s="442"/>
      <c r="NA172" s="442"/>
      <c r="NB172" s="442"/>
      <c r="NC172" s="442"/>
      <c r="ND172" s="442"/>
      <c r="NE172" s="442"/>
      <c r="NF172" s="442"/>
      <c r="NG172" s="442"/>
      <c r="NH172" s="442"/>
      <c r="NI172" s="442"/>
      <c r="NJ172" s="442"/>
      <c r="NK172" s="442"/>
      <c r="NL172" s="442"/>
      <c r="NM172" s="442"/>
      <c r="NN172" s="442"/>
      <c r="NO172" s="442"/>
      <c r="NP172" s="442"/>
      <c r="NQ172" s="442"/>
      <c r="NR172" s="442"/>
      <c r="NS172" s="442"/>
      <c r="NT172" s="442"/>
      <c r="NU172" s="442"/>
      <c r="NV172" s="442"/>
      <c r="NW172" s="442"/>
      <c r="NX172" s="442"/>
      <c r="NY172" s="442"/>
      <c r="NZ172" s="442"/>
      <c r="OA172" s="442"/>
      <c r="OB172" s="442"/>
      <c r="OC172" s="442"/>
      <c r="OD172" s="442"/>
      <c r="OE172" s="442"/>
      <c r="OF172" s="442"/>
      <c r="OG172" s="442"/>
      <c r="OH172" s="442"/>
      <c r="OI172" s="442"/>
      <c r="OJ172" s="442"/>
      <c r="OK172" s="442"/>
      <c r="OL172" s="442"/>
      <c r="OM172" s="442"/>
      <c r="ON172" s="442"/>
      <c r="OO172" s="442"/>
      <c r="OP172" s="442"/>
      <c r="OQ172" s="442"/>
      <c r="OR172" s="442"/>
      <c r="OS172" s="442"/>
      <c r="OT172" s="442"/>
      <c r="OU172" s="442"/>
      <c r="OV172" s="442"/>
      <c r="OW172" s="442"/>
      <c r="OX172" s="442"/>
      <c r="OY172" s="442"/>
      <c r="OZ172" s="442"/>
      <c r="PA172" s="442"/>
      <c r="PB172" s="442"/>
      <c r="PC172" s="442"/>
      <c r="PD172" s="442"/>
      <c r="PE172" s="442"/>
      <c r="PF172" s="442"/>
      <c r="PG172" s="442"/>
      <c r="PH172" s="442"/>
      <c r="PI172" s="442"/>
      <c r="PJ172" s="442"/>
      <c r="PK172" s="442"/>
      <c r="PL172" s="442"/>
      <c r="PM172" s="442"/>
      <c r="PN172" s="442"/>
      <c r="PO172" s="442"/>
      <c r="PP172" s="442"/>
      <c r="PQ172" s="442"/>
      <c r="PR172" s="442"/>
      <c r="PS172" s="442"/>
      <c r="PT172" s="442"/>
      <c r="PU172" s="442"/>
      <c r="PV172" s="442"/>
      <c r="PW172" s="442"/>
      <c r="PX172" s="442"/>
      <c r="PY172" s="442"/>
      <c r="PZ172" s="442"/>
      <c r="QA172" s="442"/>
      <c r="QB172" s="442"/>
      <c r="QC172" s="442"/>
      <c r="QD172" s="442"/>
      <c r="QE172" s="442"/>
      <c r="QF172" s="442"/>
      <c r="QG172" s="442"/>
      <c r="QH172" s="442"/>
      <c r="QI172" s="442"/>
      <c r="QJ172" s="442"/>
      <c r="QK172" s="442"/>
      <c r="QL172" s="442"/>
      <c r="QM172" s="442"/>
      <c r="QN172" s="442"/>
      <c r="QO172" s="442"/>
      <c r="QP172" s="442"/>
      <c r="QQ172" s="442"/>
      <c r="QR172" s="442"/>
      <c r="QS172" s="442"/>
      <c r="QT172" s="442"/>
      <c r="QU172" s="442"/>
      <c r="QV172" s="442"/>
      <c r="QW172" s="442"/>
      <c r="QX172" s="442"/>
      <c r="QY172" s="442"/>
      <c r="QZ172" s="442"/>
      <c r="RA172" s="442"/>
      <c r="RB172" s="442"/>
      <c r="RC172" s="442"/>
      <c r="RD172" s="442"/>
      <c r="RE172" s="442"/>
      <c r="RF172" s="442"/>
      <c r="RG172" s="442"/>
      <c r="RH172" s="442"/>
      <c r="RI172" s="442"/>
      <c r="RJ172" s="442"/>
      <c r="RK172" s="442"/>
      <c r="RL172" s="442"/>
      <c r="RM172" s="442"/>
      <c r="RN172" s="442"/>
      <c r="RO172" s="442"/>
      <c r="RP172" s="442"/>
      <c r="RQ172" s="442"/>
      <c r="RR172" s="442"/>
      <c r="RS172" s="442"/>
      <c r="RT172" s="442"/>
      <c r="RU172" s="442"/>
      <c r="RV172" s="442"/>
      <c r="RW172" s="442"/>
      <c r="RX172" s="442"/>
      <c r="RY172" s="442"/>
      <c r="RZ172" s="442"/>
      <c r="SA172" s="442"/>
      <c r="SB172" s="442"/>
      <c r="SC172" s="442"/>
      <c r="SD172" s="442"/>
      <c r="SE172" s="442"/>
      <c r="SF172" s="442"/>
      <c r="SG172" s="442"/>
      <c r="SH172" s="442"/>
      <c r="SI172" s="442"/>
      <c r="SJ172" s="442"/>
      <c r="SK172" s="442"/>
      <c r="SL172" s="442"/>
      <c r="SM172" s="442"/>
      <c r="SN172" s="442"/>
      <c r="SO172" s="442"/>
      <c r="SP172" s="442"/>
      <c r="SQ172" s="442"/>
      <c r="SR172" s="442"/>
      <c r="SS172" s="442"/>
      <c r="ST172" s="442"/>
      <c r="SU172" s="442"/>
      <c r="SV172" s="442"/>
      <c r="SW172" s="442"/>
      <c r="SX172" s="442"/>
      <c r="SY172" s="442"/>
      <c r="SZ172" s="442"/>
      <c r="TA172" s="442"/>
      <c r="TB172" s="442"/>
      <c r="TC172" s="442"/>
      <c r="TD172" s="442"/>
      <c r="TE172" s="442"/>
      <c r="TF172" s="442"/>
      <c r="TG172" s="442"/>
      <c r="TH172" s="442"/>
      <c r="TI172" s="442"/>
      <c r="TJ172" s="442"/>
      <c r="TK172" s="442"/>
      <c r="TL172" s="442"/>
      <c r="TM172" s="442"/>
      <c r="TN172" s="442"/>
      <c r="TO172" s="442"/>
      <c r="TP172" s="442"/>
      <c r="TQ172" s="442"/>
      <c r="TR172" s="442"/>
      <c r="TS172" s="442"/>
      <c r="TT172" s="442"/>
      <c r="TU172" s="442"/>
      <c r="TV172" s="442"/>
      <c r="TW172" s="442"/>
      <c r="TX172" s="442"/>
      <c r="TY172" s="442"/>
      <c r="TZ172" s="442"/>
      <c r="UA172" s="442"/>
      <c r="UB172" s="442"/>
      <c r="UC172" s="442"/>
      <c r="UD172" s="442"/>
      <c r="UE172" s="442"/>
      <c r="UF172" s="442"/>
      <c r="UG172" s="442"/>
      <c r="UH172" s="442"/>
      <c r="UI172" s="442"/>
      <c r="UJ172" s="442"/>
      <c r="UK172" s="442"/>
      <c r="UL172" s="442"/>
      <c r="UM172" s="442"/>
      <c r="UN172" s="442"/>
      <c r="UO172" s="442"/>
      <c r="UP172" s="442"/>
      <c r="UQ172" s="442"/>
      <c r="UR172" s="442"/>
      <c r="US172" s="442"/>
      <c r="UT172" s="442"/>
      <c r="UU172" s="442"/>
      <c r="UV172" s="442"/>
      <c r="UW172" s="442"/>
      <c r="UX172" s="442"/>
      <c r="UY172" s="442"/>
      <c r="UZ172" s="442"/>
      <c r="VA172" s="442"/>
      <c r="VB172" s="442"/>
      <c r="VC172" s="442"/>
      <c r="VD172" s="442"/>
      <c r="VE172" s="442"/>
      <c r="VF172" s="442"/>
      <c r="VG172" s="442"/>
      <c r="VH172" s="442"/>
      <c r="VI172" s="442"/>
      <c r="VJ172" s="442"/>
      <c r="VK172" s="442"/>
      <c r="VL172" s="442"/>
      <c r="VM172" s="442"/>
      <c r="VN172" s="442"/>
      <c r="VO172" s="442"/>
      <c r="VP172" s="442"/>
      <c r="VQ172" s="442"/>
      <c r="VR172" s="442"/>
      <c r="VS172" s="442"/>
      <c r="VT172" s="442"/>
      <c r="VU172" s="442"/>
      <c r="VV172" s="442"/>
      <c r="VW172" s="442"/>
      <c r="VX172" s="442"/>
      <c r="VY172" s="442"/>
      <c r="VZ172" s="442"/>
      <c r="WA172" s="442"/>
      <c r="WB172" s="442"/>
      <c r="WC172" s="442"/>
      <c r="WD172" s="442"/>
      <c r="WE172" s="442"/>
      <c r="WF172" s="442"/>
      <c r="WG172" s="442"/>
      <c r="WH172" s="442"/>
      <c r="WI172" s="442"/>
      <c r="WJ172" s="442"/>
      <c r="WK172" s="442"/>
      <c r="WL172" s="442"/>
      <c r="WM172" s="442"/>
      <c r="WN172" s="442"/>
      <c r="WO172" s="442"/>
      <c r="WP172" s="442"/>
      <c r="WQ172" s="442"/>
      <c r="WR172" s="442"/>
      <c r="WS172" s="442"/>
      <c r="WT172" s="442"/>
      <c r="WU172" s="442"/>
      <c r="WV172" s="442"/>
      <c r="WW172" s="442"/>
      <c r="WX172" s="442"/>
      <c r="WY172" s="442"/>
      <c r="WZ172" s="442"/>
      <c r="XA172" s="442"/>
      <c r="XB172" s="442"/>
      <c r="XC172" s="442"/>
      <c r="XD172" s="442"/>
      <c r="XE172" s="442"/>
      <c r="XF172" s="442"/>
      <c r="XG172" s="442"/>
      <c r="XH172" s="442"/>
      <c r="XI172" s="442"/>
      <c r="XJ172" s="442"/>
      <c r="XK172" s="442"/>
      <c r="XL172" s="442"/>
      <c r="XM172" s="442"/>
      <c r="XN172" s="442"/>
      <c r="XO172" s="442"/>
      <c r="XP172" s="442"/>
      <c r="XQ172" s="442"/>
      <c r="XR172" s="442"/>
      <c r="XS172" s="442"/>
      <c r="XT172" s="442"/>
      <c r="XU172" s="442"/>
      <c r="XV172" s="442"/>
      <c r="XW172" s="442"/>
      <c r="XX172" s="442"/>
      <c r="XY172" s="442"/>
      <c r="XZ172" s="442"/>
      <c r="YA172" s="442"/>
      <c r="YB172" s="442"/>
      <c r="YC172" s="442"/>
      <c r="YD172" s="442"/>
      <c r="YE172" s="442"/>
      <c r="YF172" s="442"/>
      <c r="YG172" s="442"/>
      <c r="YH172" s="442"/>
      <c r="YI172" s="442"/>
      <c r="YJ172" s="442"/>
      <c r="YK172" s="442"/>
      <c r="YL172" s="442"/>
      <c r="YM172" s="442"/>
      <c r="YN172" s="442"/>
      <c r="YO172" s="442"/>
      <c r="YP172" s="442"/>
      <c r="YQ172" s="442"/>
      <c r="YR172" s="442"/>
      <c r="YS172" s="442"/>
      <c r="YT172" s="442"/>
      <c r="YU172" s="442"/>
      <c r="YV172" s="442"/>
      <c r="YW172" s="442"/>
      <c r="YX172" s="442"/>
      <c r="YY172" s="442"/>
      <c r="YZ172" s="442"/>
      <c r="ZA172" s="442"/>
      <c r="ZB172" s="442"/>
      <c r="ZC172" s="442"/>
      <c r="ZD172" s="442"/>
      <c r="ZE172" s="442"/>
      <c r="ZF172" s="442"/>
      <c r="ZG172" s="442"/>
      <c r="ZH172" s="442"/>
      <c r="ZI172" s="442"/>
      <c r="ZJ172" s="442"/>
      <c r="ZK172" s="442"/>
      <c r="ZL172" s="442"/>
      <c r="ZM172" s="442"/>
      <c r="ZN172" s="442"/>
      <c r="ZO172" s="442"/>
      <c r="ZP172" s="442"/>
      <c r="ZQ172" s="442"/>
      <c r="ZR172" s="442"/>
      <c r="ZS172" s="442"/>
      <c r="ZT172" s="442"/>
      <c r="ZU172" s="442"/>
      <c r="ZV172" s="442"/>
      <c r="ZW172" s="442"/>
      <c r="ZX172" s="442"/>
      <c r="ZY172" s="442"/>
      <c r="ZZ172" s="442"/>
      <c r="AAA172" s="442"/>
      <c r="AAB172" s="442"/>
      <c r="AAC172" s="442"/>
      <c r="AAD172" s="442"/>
      <c r="AAE172" s="442"/>
      <c r="AAF172" s="442"/>
      <c r="AAG172" s="442"/>
      <c r="AAH172" s="442"/>
      <c r="AAI172" s="442"/>
      <c r="AAJ172" s="442"/>
      <c r="AAK172" s="442"/>
      <c r="AAL172" s="442"/>
      <c r="AAM172" s="442"/>
      <c r="AAN172" s="442"/>
      <c r="AAO172" s="442"/>
      <c r="AAP172" s="442"/>
      <c r="AAQ172" s="442"/>
      <c r="AAR172" s="442"/>
      <c r="AAS172" s="442"/>
      <c r="AAT172" s="442"/>
      <c r="AAU172" s="442"/>
      <c r="AAV172" s="442"/>
      <c r="AAW172" s="442"/>
      <c r="AAX172" s="442"/>
      <c r="AAY172" s="442"/>
      <c r="AAZ172" s="442"/>
      <c r="ABA172" s="442"/>
      <c r="ABB172" s="442"/>
      <c r="ABC172" s="442"/>
      <c r="ABD172" s="442"/>
      <c r="ABE172" s="442"/>
      <c r="ABF172" s="442"/>
      <c r="ABG172" s="442"/>
      <c r="ABH172" s="442"/>
      <c r="ABI172" s="442"/>
      <c r="ABJ172" s="442"/>
      <c r="ABK172" s="442"/>
      <c r="ABL172" s="442"/>
      <c r="ABM172" s="442"/>
      <c r="ABN172" s="442"/>
      <c r="ABO172" s="442"/>
      <c r="ABP172" s="442"/>
      <c r="ABQ172" s="442"/>
      <c r="ABR172" s="442"/>
      <c r="ABS172" s="442"/>
      <c r="ABT172" s="442"/>
      <c r="ABU172" s="442"/>
      <c r="ABV172" s="442"/>
      <c r="ABW172" s="442"/>
      <c r="ABX172" s="442"/>
      <c r="ABY172" s="442"/>
      <c r="ABZ172" s="442"/>
      <c r="ACA172" s="442"/>
      <c r="ACB172" s="442"/>
      <c r="ACC172" s="442"/>
      <c r="ACD172" s="442"/>
      <c r="ACE172" s="442"/>
      <c r="ACF172" s="442"/>
      <c r="ACG172" s="442"/>
      <c r="ACH172" s="442"/>
      <c r="ACI172" s="442"/>
      <c r="ACJ172" s="442"/>
      <c r="ACK172" s="442"/>
      <c r="ACL172" s="442"/>
      <c r="ACM172" s="442"/>
      <c r="ACN172" s="442"/>
      <c r="ACO172" s="442"/>
      <c r="ACP172" s="442"/>
      <c r="ACQ172" s="442"/>
      <c r="ACR172" s="442"/>
      <c r="ACS172" s="442"/>
      <c r="ACT172" s="442"/>
      <c r="ACU172" s="442"/>
      <c r="ACV172" s="442"/>
      <c r="ACW172" s="442"/>
      <c r="ACX172" s="442"/>
      <c r="ACY172" s="442"/>
      <c r="ACZ172" s="442"/>
      <c r="ADA172" s="442"/>
      <c r="ADB172" s="442"/>
      <c r="ADC172" s="442"/>
      <c r="ADD172" s="442"/>
      <c r="ADE172" s="442"/>
      <c r="ADF172" s="442"/>
      <c r="ADG172" s="442"/>
      <c r="ADH172" s="442"/>
      <c r="ADI172" s="442"/>
      <c r="ADJ172" s="442"/>
      <c r="ADK172" s="442"/>
      <c r="ADL172" s="442"/>
      <c r="ADM172" s="442"/>
      <c r="ADN172" s="442"/>
      <c r="ADO172" s="442"/>
      <c r="ADP172" s="442"/>
      <c r="ADQ172" s="442"/>
      <c r="ADR172" s="442"/>
      <c r="ADS172" s="442"/>
      <c r="ADT172" s="442"/>
      <c r="ADU172" s="442"/>
      <c r="ADV172" s="442"/>
      <c r="ADW172" s="442"/>
      <c r="ADX172" s="442"/>
      <c r="ADY172" s="442"/>
      <c r="ADZ172" s="442"/>
      <c r="AEA172" s="442"/>
      <c r="AEB172" s="442"/>
      <c r="AEC172" s="442"/>
      <c r="AED172" s="442"/>
      <c r="AEE172" s="442"/>
      <c r="AEF172" s="442"/>
      <c r="AEG172" s="442"/>
      <c r="AEH172" s="442"/>
      <c r="AEI172" s="442"/>
      <c r="AEJ172" s="442"/>
      <c r="AEK172" s="442"/>
      <c r="AEL172" s="442"/>
      <c r="AEM172" s="442"/>
      <c r="AEN172" s="442"/>
      <c r="AEO172" s="442"/>
      <c r="AEP172" s="442"/>
      <c r="AEQ172" s="442"/>
      <c r="AER172" s="442"/>
      <c r="AES172" s="442"/>
      <c r="AET172" s="442"/>
      <c r="AEU172" s="442"/>
      <c r="AEV172" s="442"/>
      <c r="AEW172" s="442"/>
      <c r="AEX172" s="442"/>
      <c r="AEY172" s="442"/>
      <c r="AEZ172" s="442"/>
      <c r="AFA172" s="442"/>
      <c r="AFB172" s="442"/>
      <c r="AFC172" s="442"/>
      <c r="AFD172" s="442"/>
      <c r="AFE172" s="442"/>
      <c r="AFF172" s="442"/>
      <c r="AFG172" s="442"/>
      <c r="AFH172" s="442"/>
      <c r="AFI172" s="442"/>
      <c r="AFJ172" s="442"/>
      <c r="AFK172" s="442"/>
      <c r="AFL172" s="442"/>
      <c r="AFM172" s="442"/>
      <c r="AFN172" s="442"/>
      <c r="AFO172" s="442"/>
      <c r="AFP172" s="442"/>
      <c r="AFQ172" s="442"/>
      <c r="AFR172" s="442"/>
      <c r="AFS172" s="442"/>
      <c r="AFT172" s="442"/>
      <c r="AFU172" s="442"/>
      <c r="AFV172" s="442"/>
      <c r="AFW172" s="442"/>
      <c r="AFX172" s="442"/>
      <c r="AFY172" s="442"/>
      <c r="AFZ172" s="442"/>
      <c r="AGA172" s="442"/>
      <c r="AGB172" s="442"/>
      <c r="AGC172" s="442"/>
      <c r="AGD172" s="442"/>
      <c r="AGE172" s="442"/>
      <c r="AGF172" s="442"/>
      <c r="AGG172" s="442"/>
      <c r="AGH172" s="442"/>
      <c r="AGI172" s="442"/>
      <c r="AGJ172" s="442"/>
      <c r="AGK172" s="442"/>
      <c r="AGL172" s="442"/>
      <c r="AGM172" s="442"/>
      <c r="AGN172" s="442"/>
      <c r="AGO172" s="442"/>
      <c r="AGP172" s="442"/>
      <c r="AGQ172" s="442"/>
      <c r="AGR172" s="442"/>
      <c r="AGS172" s="442"/>
      <c r="AGT172" s="442"/>
      <c r="AGU172" s="442"/>
      <c r="AGV172" s="442"/>
      <c r="AGW172" s="442"/>
      <c r="AGX172" s="442"/>
      <c r="AGY172" s="442"/>
      <c r="AGZ172" s="442"/>
      <c r="AHA172" s="442"/>
      <c r="AHB172" s="442"/>
      <c r="AHC172" s="442"/>
      <c r="AHD172" s="442"/>
      <c r="AHE172" s="442"/>
      <c r="AHF172" s="442"/>
      <c r="AHG172" s="442"/>
      <c r="AHH172" s="442"/>
    </row>
    <row r="173" spans="2:892" s="593" customFormat="1">
      <c r="B173" s="597"/>
      <c r="C173" s="595"/>
      <c r="D173" s="78"/>
      <c r="E173" s="78"/>
      <c r="F173" s="78"/>
      <c r="G173" s="78"/>
      <c r="H173" s="78"/>
      <c r="I173" s="78"/>
      <c r="J173" s="78"/>
      <c r="K173" s="78"/>
      <c r="L173" s="78"/>
      <c r="M173" s="78"/>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s="66"/>
      <c r="CT173" s="66"/>
      <c r="CU173" s="66"/>
      <c r="CV173" s="66"/>
      <c r="CW173" s="66"/>
      <c r="CX173" s="66"/>
      <c r="CY173" s="66"/>
      <c r="CZ173" s="66"/>
      <c r="DA173" s="66"/>
      <c r="DB173" s="66"/>
      <c r="DC173" s="66"/>
      <c r="DD173" s="66"/>
      <c r="DE173" s="66"/>
      <c r="DF173" s="66"/>
      <c r="DG173" s="66"/>
      <c r="DH173" s="66"/>
      <c r="DI173" s="66"/>
      <c r="DJ173" s="66"/>
      <c r="DK173" s="66"/>
      <c r="DL173" s="66"/>
      <c r="DM173" s="66"/>
      <c r="DN173" s="66"/>
      <c r="DO173" s="66"/>
      <c r="DP173" s="66"/>
      <c r="DQ173" s="66"/>
      <c r="DR173" s="66"/>
      <c r="DS173" s="66"/>
      <c r="DT173" s="66"/>
      <c r="DU173" s="66"/>
      <c r="DV173" s="66"/>
      <c r="DW173" s="66"/>
      <c r="DX173" s="66"/>
      <c r="DY173" s="66"/>
      <c r="DZ173" s="66"/>
      <c r="EA173" s="66"/>
      <c r="EB173" s="66"/>
      <c r="EC173" s="66"/>
      <c r="ED173" s="66"/>
      <c r="EE173" s="66"/>
      <c r="EF173" s="66"/>
      <c r="EG173" s="66"/>
      <c r="EH173" s="66"/>
      <c r="EI173" s="66"/>
      <c r="EJ173" s="66"/>
      <c r="EK173" s="66"/>
      <c r="EL173" s="66"/>
      <c r="EM173" s="66"/>
      <c r="EN173" s="66"/>
      <c r="EO173" s="66"/>
      <c r="EP173" s="66"/>
      <c r="EQ173" s="66"/>
      <c r="ER173" s="66"/>
      <c r="ES173" s="66"/>
      <c r="ET173" s="66"/>
      <c r="EU173" s="66"/>
      <c r="EV173" s="66"/>
      <c r="EW173" s="66"/>
      <c r="EX173" s="66"/>
      <c r="EY173" s="66"/>
      <c r="EZ173" s="66"/>
      <c r="FA173" s="66"/>
      <c r="FB173" s="66"/>
      <c r="FC173" s="66"/>
      <c r="FD173" s="66"/>
      <c r="FE173" s="66"/>
      <c r="FF173" s="66"/>
      <c r="FG173" s="66"/>
      <c r="FH173" s="66"/>
      <c r="FI173" s="66"/>
      <c r="FJ173" s="66"/>
      <c r="FK173" s="66"/>
      <c r="FL173" s="66"/>
      <c r="FM173" s="66"/>
      <c r="FN173" s="66"/>
      <c r="FO173" s="66"/>
      <c r="FP173" s="66"/>
      <c r="FQ173" s="66"/>
      <c r="FR173" s="66"/>
      <c r="FS173" s="66"/>
      <c r="FT173" s="66"/>
      <c r="FU173" s="66"/>
      <c r="FV173" s="66"/>
      <c r="FW173" s="66"/>
      <c r="FX173" s="66"/>
      <c r="FY173" s="66"/>
      <c r="FZ173" s="66"/>
      <c r="GA173" s="66"/>
      <c r="GB173" s="66"/>
      <c r="GC173" s="66"/>
      <c r="GD173" s="66"/>
      <c r="GE173" s="66"/>
      <c r="GF173" s="66"/>
      <c r="GG173" s="66"/>
      <c r="GH173" s="66"/>
      <c r="GI173" s="66"/>
      <c r="GJ173" s="66"/>
      <c r="GK173" s="66"/>
      <c r="GL173" s="66"/>
      <c r="GM173" s="66"/>
      <c r="GN173" s="66"/>
      <c r="GO173" s="66"/>
      <c r="GP173" s="66"/>
      <c r="GQ173" s="66"/>
      <c r="GR173" s="66"/>
      <c r="GS173" s="66"/>
      <c r="GT173" s="66"/>
      <c r="GU173" s="66"/>
      <c r="GV173" s="66"/>
      <c r="GW173" s="66"/>
      <c r="GX173" s="66"/>
      <c r="GY173" s="66"/>
      <c r="GZ173" s="66"/>
      <c r="HA173" s="66"/>
      <c r="HB173" s="66"/>
      <c r="HC173" s="66"/>
      <c r="HD173" s="66"/>
      <c r="HE173" s="66"/>
      <c r="HF173" s="66"/>
      <c r="HG173" s="66"/>
      <c r="HH173" s="66"/>
      <c r="HI173" s="66"/>
      <c r="HJ173" s="66"/>
      <c r="HK173" s="66"/>
      <c r="HL173" s="66"/>
      <c r="HM173" s="66"/>
      <c r="HN173" s="66"/>
      <c r="HO173" s="66"/>
      <c r="HP173" s="66"/>
      <c r="HQ173" s="66"/>
      <c r="HR173" s="66"/>
      <c r="HS173" s="66"/>
      <c r="HT173" s="66"/>
      <c r="HU173" s="66"/>
      <c r="HV173" s="66"/>
      <c r="HW173" s="66"/>
      <c r="HX173" s="66"/>
      <c r="HY173" s="66"/>
      <c r="HZ173" s="66"/>
      <c r="IA173" s="66"/>
      <c r="IB173" s="66"/>
      <c r="IC173" s="66"/>
      <c r="ID173" s="66"/>
      <c r="IE173" s="66"/>
      <c r="IF173" s="66"/>
      <c r="IG173" s="66"/>
      <c r="IH173" s="66"/>
      <c r="II173" s="66"/>
      <c r="IJ173" s="66"/>
      <c r="IK173" s="66"/>
      <c r="IL173" s="66"/>
      <c r="IM173" s="66"/>
      <c r="IN173" s="66"/>
      <c r="IO173" s="66"/>
      <c r="IP173" s="66"/>
      <c r="IQ173" s="66"/>
      <c r="IR173" s="66"/>
      <c r="IS173" s="66"/>
      <c r="IT173" s="66"/>
      <c r="IU173" s="66"/>
      <c r="IV173" s="66"/>
      <c r="IW173" s="66"/>
      <c r="IX173" s="442"/>
      <c r="IY173" s="442"/>
      <c r="IZ173" s="442"/>
      <c r="JA173" s="442"/>
      <c r="JB173" s="442"/>
      <c r="JC173" s="442"/>
      <c r="JD173" s="442"/>
      <c r="JE173" s="442"/>
      <c r="JF173" s="442"/>
      <c r="JG173" s="442"/>
      <c r="JH173" s="442"/>
      <c r="JI173" s="442"/>
      <c r="JJ173" s="442"/>
      <c r="JK173" s="442"/>
      <c r="JL173" s="442"/>
      <c r="JM173" s="442"/>
      <c r="JN173" s="442"/>
      <c r="JO173" s="442"/>
      <c r="JP173" s="442"/>
      <c r="JQ173" s="442"/>
      <c r="JR173" s="442"/>
      <c r="JS173" s="442"/>
      <c r="JT173" s="442"/>
      <c r="JU173" s="442"/>
      <c r="JV173" s="442"/>
      <c r="JW173" s="442"/>
      <c r="JX173" s="442"/>
      <c r="JY173" s="442"/>
      <c r="JZ173" s="442"/>
      <c r="KA173" s="442"/>
      <c r="KB173" s="442"/>
      <c r="KC173" s="442"/>
      <c r="KD173" s="442"/>
      <c r="KE173" s="442"/>
      <c r="KF173" s="442"/>
      <c r="KG173" s="442"/>
      <c r="KH173" s="442"/>
      <c r="KI173" s="442"/>
      <c r="KJ173" s="442"/>
      <c r="KK173" s="442"/>
      <c r="KL173" s="442"/>
      <c r="KM173" s="442"/>
      <c r="KN173" s="442"/>
      <c r="KO173" s="442"/>
      <c r="KP173" s="442"/>
      <c r="KQ173" s="442"/>
      <c r="KR173" s="442"/>
      <c r="KS173" s="442"/>
      <c r="KT173" s="442"/>
      <c r="KU173" s="442"/>
      <c r="KV173" s="442"/>
      <c r="KW173" s="442"/>
      <c r="KX173" s="442"/>
      <c r="KY173" s="442"/>
      <c r="KZ173" s="442"/>
      <c r="LA173" s="442"/>
      <c r="LB173" s="442"/>
      <c r="LC173" s="442"/>
      <c r="LD173" s="442"/>
      <c r="LE173" s="442"/>
      <c r="LF173" s="442"/>
      <c r="LG173" s="442"/>
      <c r="LH173" s="442"/>
      <c r="LI173" s="442"/>
      <c r="LJ173" s="442"/>
      <c r="LK173" s="442"/>
      <c r="LL173" s="442"/>
      <c r="LM173" s="442"/>
      <c r="LN173" s="442"/>
      <c r="LO173" s="442"/>
      <c r="LP173" s="442"/>
      <c r="LQ173" s="442"/>
      <c r="LR173" s="442"/>
      <c r="LS173" s="442"/>
      <c r="LT173" s="442"/>
      <c r="LU173" s="442"/>
      <c r="LV173" s="442"/>
      <c r="LW173" s="442"/>
      <c r="LX173" s="442"/>
      <c r="LY173" s="442"/>
      <c r="LZ173" s="442"/>
      <c r="MA173" s="442"/>
      <c r="MB173" s="442"/>
      <c r="MC173" s="442"/>
      <c r="MD173" s="442"/>
      <c r="ME173" s="442"/>
      <c r="MF173" s="442"/>
      <c r="MG173" s="442"/>
      <c r="MH173" s="442"/>
      <c r="MI173" s="442"/>
      <c r="MJ173" s="442"/>
      <c r="MK173" s="442"/>
      <c r="ML173" s="442"/>
      <c r="MM173" s="442"/>
      <c r="MN173" s="442"/>
      <c r="MO173" s="442"/>
      <c r="MP173" s="442"/>
      <c r="MQ173" s="442"/>
      <c r="MR173" s="442"/>
      <c r="MS173" s="442"/>
      <c r="MT173" s="442"/>
      <c r="MU173" s="442"/>
      <c r="MV173" s="442"/>
      <c r="MW173" s="442"/>
      <c r="MX173" s="442"/>
      <c r="MY173" s="442"/>
      <c r="MZ173" s="442"/>
      <c r="NA173" s="442"/>
      <c r="NB173" s="442"/>
      <c r="NC173" s="442"/>
      <c r="ND173" s="442"/>
      <c r="NE173" s="442"/>
      <c r="NF173" s="442"/>
      <c r="NG173" s="442"/>
      <c r="NH173" s="442"/>
      <c r="NI173" s="442"/>
      <c r="NJ173" s="442"/>
      <c r="NK173" s="442"/>
      <c r="NL173" s="442"/>
      <c r="NM173" s="442"/>
      <c r="NN173" s="442"/>
      <c r="NO173" s="442"/>
      <c r="NP173" s="442"/>
      <c r="NQ173" s="442"/>
      <c r="NR173" s="442"/>
      <c r="NS173" s="442"/>
      <c r="NT173" s="442"/>
      <c r="NU173" s="442"/>
      <c r="NV173" s="442"/>
      <c r="NW173" s="442"/>
      <c r="NX173" s="442"/>
      <c r="NY173" s="442"/>
      <c r="NZ173" s="442"/>
      <c r="OA173" s="442"/>
      <c r="OB173" s="442"/>
      <c r="OC173" s="442"/>
      <c r="OD173" s="442"/>
      <c r="OE173" s="442"/>
      <c r="OF173" s="442"/>
      <c r="OG173" s="442"/>
      <c r="OH173" s="442"/>
      <c r="OI173" s="442"/>
      <c r="OJ173" s="442"/>
      <c r="OK173" s="442"/>
      <c r="OL173" s="442"/>
      <c r="OM173" s="442"/>
      <c r="ON173" s="442"/>
      <c r="OO173" s="442"/>
      <c r="OP173" s="442"/>
      <c r="OQ173" s="442"/>
      <c r="OR173" s="442"/>
      <c r="OS173" s="442"/>
      <c r="OT173" s="442"/>
      <c r="OU173" s="442"/>
      <c r="OV173" s="442"/>
      <c r="OW173" s="442"/>
      <c r="OX173" s="442"/>
      <c r="OY173" s="442"/>
      <c r="OZ173" s="442"/>
      <c r="PA173" s="442"/>
      <c r="PB173" s="442"/>
      <c r="PC173" s="442"/>
      <c r="PD173" s="442"/>
      <c r="PE173" s="442"/>
      <c r="PF173" s="442"/>
      <c r="PG173" s="442"/>
      <c r="PH173" s="442"/>
      <c r="PI173" s="442"/>
      <c r="PJ173" s="442"/>
      <c r="PK173" s="442"/>
      <c r="PL173" s="442"/>
      <c r="PM173" s="442"/>
      <c r="PN173" s="442"/>
      <c r="PO173" s="442"/>
      <c r="PP173" s="442"/>
      <c r="PQ173" s="442"/>
      <c r="PR173" s="442"/>
      <c r="PS173" s="442"/>
      <c r="PT173" s="442"/>
      <c r="PU173" s="442"/>
      <c r="PV173" s="442"/>
      <c r="PW173" s="442"/>
      <c r="PX173" s="442"/>
      <c r="PY173" s="442"/>
      <c r="PZ173" s="442"/>
      <c r="QA173" s="442"/>
      <c r="QB173" s="442"/>
      <c r="QC173" s="442"/>
      <c r="QD173" s="442"/>
      <c r="QE173" s="442"/>
      <c r="QF173" s="442"/>
      <c r="QG173" s="442"/>
      <c r="QH173" s="442"/>
      <c r="QI173" s="442"/>
      <c r="QJ173" s="442"/>
      <c r="QK173" s="442"/>
      <c r="QL173" s="442"/>
      <c r="QM173" s="442"/>
      <c r="QN173" s="442"/>
      <c r="QO173" s="442"/>
      <c r="QP173" s="442"/>
      <c r="QQ173" s="442"/>
      <c r="QR173" s="442"/>
      <c r="QS173" s="442"/>
      <c r="QT173" s="442"/>
      <c r="QU173" s="442"/>
      <c r="QV173" s="442"/>
      <c r="QW173" s="442"/>
      <c r="QX173" s="442"/>
      <c r="QY173" s="442"/>
      <c r="QZ173" s="442"/>
      <c r="RA173" s="442"/>
      <c r="RB173" s="442"/>
      <c r="RC173" s="442"/>
      <c r="RD173" s="442"/>
      <c r="RE173" s="442"/>
      <c r="RF173" s="442"/>
      <c r="RG173" s="442"/>
      <c r="RH173" s="442"/>
      <c r="RI173" s="442"/>
      <c r="RJ173" s="442"/>
      <c r="RK173" s="442"/>
      <c r="RL173" s="442"/>
      <c r="RM173" s="442"/>
      <c r="RN173" s="442"/>
      <c r="RO173" s="442"/>
      <c r="RP173" s="442"/>
      <c r="RQ173" s="442"/>
      <c r="RR173" s="442"/>
      <c r="RS173" s="442"/>
      <c r="RT173" s="442"/>
      <c r="RU173" s="442"/>
      <c r="RV173" s="442"/>
      <c r="RW173" s="442"/>
      <c r="RX173" s="442"/>
      <c r="RY173" s="442"/>
      <c r="RZ173" s="442"/>
      <c r="SA173" s="442"/>
      <c r="SB173" s="442"/>
      <c r="SC173" s="442"/>
      <c r="SD173" s="442"/>
      <c r="SE173" s="442"/>
      <c r="SF173" s="442"/>
      <c r="SG173" s="442"/>
      <c r="SH173" s="442"/>
      <c r="SI173" s="442"/>
      <c r="SJ173" s="442"/>
      <c r="SK173" s="442"/>
      <c r="SL173" s="442"/>
      <c r="SM173" s="442"/>
      <c r="SN173" s="442"/>
      <c r="SO173" s="442"/>
      <c r="SP173" s="442"/>
      <c r="SQ173" s="442"/>
      <c r="SR173" s="442"/>
      <c r="SS173" s="442"/>
      <c r="ST173" s="442"/>
      <c r="SU173" s="442"/>
      <c r="SV173" s="442"/>
      <c r="SW173" s="442"/>
      <c r="SX173" s="442"/>
      <c r="SY173" s="442"/>
      <c r="SZ173" s="442"/>
      <c r="TA173" s="442"/>
      <c r="TB173" s="442"/>
      <c r="TC173" s="442"/>
      <c r="TD173" s="442"/>
      <c r="TE173" s="442"/>
      <c r="TF173" s="442"/>
      <c r="TG173" s="442"/>
      <c r="TH173" s="442"/>
      <c r="TI173" s="442"/>
      <c r="TJ173" s="442"/>
      <c r="TK173" s="442"/>
      <c r="TL173" s="442"/>
      <c r="TM173" s="442"/>
      <c r="TN173" s="442"/>
      <c r="TO173" s="442"/>
      <c r="TP173" s="442"/>
      <c r="TQ173" s="442"/>
      <c r="TR173" s="442"/>
      <c r="TS173" s="442"/>
      <c r="TT173" s="442"/>
      <c r="TU173" s="442"/>
      <c r="TV173" s="442"/>
      <c r="TW173" s="442"/>
      <c r="TX173" s="442"/>
      <c r="TY173" s="442"/>
      <c r="TZ173" s="442"/>
      <c r="UA173" s="442"/>
      <c r="UB173" s="442"/>
      <c r="UC173" s="442"/>
      <c r="UD173" s="442"/>
      <c r="UE173" s="442"/>
      <c r="UF173" s="442"/>
      <c r="UG173" s="442"/>
      <c r="UH173" s="442"/>
      <c r="UI173" s="442"/>
      <c r="UJ173" s="442"/>
      <c r="UK173" s="442"/>
      <c r="UL173" s="442"/>
      <c r="UM173" s="442"/>
      <c r="UN173" s="442"/>
      <c r="UO173" s="442"/>
      <c r="UP173" s="442"/>
      <c r="UQ173" s="442"/>
      <c r="UR173" s="442"/>
      <c r="US173" s="442"/>
      <c r="UT173" s="442"/>
      <c r="UU173" s="442"/>
      <c r="UV173" s="442"/>
      <c r="UW173" s="442"/>
      <c r="UX173" s="442"/>
      <c r="UY173" s="442"/>
      <c r="UZ173" s="442"/>
      <c r="VA173" s="442"/>
      <c r="VB173" s="442"/>
      <c r="VC173" s="442"/>
      <c r="VD173" s="442"/>
      <c r="VE173" s="442"/>
      <c r="VF173" s="442"/>
      <c r="VG173" s="442"/>
      <c r="VH173" s="442"/>
      <c r="VI173" s="442"/>
      <c r="VJ173" s="442"/>
      <c r="VK173" s="442"/>
      <c r="VL173" s="442"/>
      <c r="VM173" s="442"/>
      <c r="VN173" s="442"/>
      <c r="VO173" s="442"/>
      <c r="VP173" s="442"/>
      <c r="VQ173" s="442"/>
      <c r="VR173" s="442"/>
      <c r="VS173" s="442"/>
      <c r="VT173" s="442"/>
      <c r="VU173" s="442"/>
      <c r="VV173" s="442"/>
      <c r="VW173" s="442"/>
      <c r="VX173" s="442"/>
      <c r="VY173" s="442"/>
      <c r="VZ173" s="442"/>
      <c r="WA173" s="442"/>
      <c r="WB173" s="442"/>
      <c r="WC173" s="442"/>
      <c r="WD173" s="442"/>
      <c r="WE173" s="442"/>
      <c r="WF173" s="442"/>
      <c r="WG173" s="442"/>
      <c r="WH173" s="442"/>
      <c r="WI173" s="442"/>
      <c r="WJ173" s="442"/>
      <c r="WK173" s="442"/>
      <c r="WL173" s="442"/>
      <c r="WM173" s="442"/>
      <c r="WN173" s="442"/>
      <c r="WO173" s="442"/>
      <c r="WP173" s="442"/>
      <c r="WQ173" s="442"/>
      <c r="WR173" s="442"/>
      <c r="WS173" s="442"/>
      <c r="WT173" s="442"/>
      <c r="WU173" s="442"/>
      <c r="WV173" s="442"/>
      <c r="WW173" s="442"/>
      <c r="WX173" s="442"/>
      <c r="WY173" s="442"/>
      <c r="WZ173" s="442"/>
      <c r="XA173" s="442"/>
      <c r="XB173" s="442"/>
      <c r="XC173" s="442"/>
      <c r="XD173" s="442"/>
      <c r="XE173" s="442"/>
      <c r="XF173" s="442"/>
      <c r="XG173" s="442"/>
      <c r="XH173" s="442"/>
      <c r="XI173" s="442"/>
      <c r="XJ173" s="442"/>
      <c r="XK173" s="442"/>
      <c r="XL173" s="442"/>
      <c r="XM173" s="442"/>
      <c r="XN173" s="442"/>
      <c r="XO173" s="442"/>
      <c r="XP173" s="442"/>
      <c r="XQ173" s="442"/>
      <c r="XR173" s="442"/>
      <c r="XS173" s="442"/>
      <c r="XT173" s="442"/>
      <c r="XU173" s="442"/>
      <c r="XV173" s="442"/>
      <c r="XW173" s="442"/>
      <c r="XX173" s="442"/>
      <c r="XY173" s="442"/>
      <c r="XZ173" s="442"/>
      <c r="YA173" s="442"/>
      <c r="YB173" s="442"/>
      <c r="YC173" s="442"/>
      <c r="YD173" s="442"/>
      <c r="YE173" s="442"/>
      <c r="YF173" s="442"/>
      <c r="YG173" s="442"/>
      <c r="YH173" s="442"/>
      <c r="YI173" s="442"/>
      <c r="YJ173" s="442"/>
      <c r="YK173" s="442"/>
      <c r="YL173" s="442"/>
      <c r="YM173" s="442"/>
      <c r="YN173" s="442"/>
      <c r="YO173" s="442"/>
      <c r="YP173" s="442"/>
      <c r="YQ173" s="442"/>
      <c r="YR173" s="442"/>
      <c r="YS173" s="442"/>
      <c r="YT173" s="442"/>
      <c r="YU173" s="442"/>
      <c r="YV173" s="442"/>
      <c r="YW173" s="442"/>
      <c r="YX173" s="442"/>
      <c r="YY173" s="442"/>
      <c r="YZ173" s="442"/>
      <c r="ZA173" s="442"/>
      <c r="ZB173" s="442"/>
      <c r="ZC173" s="442"/>
      <c r="ZD173" s="442"/>
      <c r="ZE173" s="442"/>
      <c r="ZF173" s="442"/>
      <c r="ZG173" s="442"/>
      <c r="ZH173" s="442"/>
      <c r="ZI173" s="442"/>
      <c r="ZJ173" s="442"/>
      <c r="ZK173" s="442"/>
      <c r="ZL173" s="442"/>
      <c r="ZM173" s="442"/>
      <c r="ZN173" s="442"/>
      <c r="ZO173" s="442"/>
      <c r="ZP173" s="442"/>
      <c r="ZQ173" s="442"/>
      <c r="ZR173" s="442"/>
      <c r="ZS173" s="442"/>
      <c r="ZT173" s="442"/>
      <c r="ZU173" s="442"/>
      <c r="ZV173" s="442"/>
      <c r="ZW173" s="442"/>
      <c r="ZX173" s="442"/>
      <c r="ZY173" s="442"/>
      <c r="ZZ173" s="442"/>
      <c r="AAA173" s="442"/>
      <c r="AAB173" s="442"/>
      <c r="AAC173" s="442"/>
      <c r="AAD173" s="442"/>
      <c r="AAE173" s="442"/>
      <c r="AAF173" s="442"/>
      <c r="AAG173" s="442"/>
      <c r="AAH173" s="442"/>
      <c r="AAI173" s="442"/>
      <c r="AAJ173" s="442"/>
      <c r="AAK173" s="442"/>
      <c r="AAL173" s="442"/>
      <c r="AAM173" s="442"/>
      <c r="AAN173" s="442"/>
      <c r="AAO173" s="442"/>
      <c r="AAP173" s="442"/>
      <c r="AAQ173" s="442"/>
      <c r="AAR173" s="442"/>
      <c r="AAS173" s="442"/>
      <c r="AAT173" s="442"/>
      <c r="AAU173" s="442"/>
      <c r="AAV173" s="442"/>
      <c r="AAW173" s="442"/>
      <c r="AAX173" s="442"/>
      <c r="AAY173" s="442"/>
      <c r="AAZ173" s="442"/>
      <c r="ABA173" s="442"/>
      <c r="ABB173" s="442"/>
      <c r="ABC173" s="442"/>
      <c r="ABD173" s="442"/>
      <c r="ABE173" s="442"/>
      <c r="ABF173" s="442"/>
      <c r="ABG173" s="442"/>
      <c r="ABH173" s="442"/>
      <c r="ABI173" s="442"/>
      <c r="ABJ173" s="442"/>
      <c r="ABK173" s="442"/>
      <c r="ABL173" s="442"/>
      <c r="ABM173" s="442"/>
      <c r="ABN173" s="442"/>
      <c r="ABO173" s="442"/>
      <c r="ABP173" s="442"/>
      <c r="ABQ173" s="442"/>
      <c r="ABR173" s="442"/>
      <c r="ABS173" s="442"/>
      <c r="ABT173" s="442"/>
      <c r="ABU173" s="442"/>
      <c r="ABV173" s="442"/>
      <c r="ABW173" s="442"/>
      <c r="ABX173" s="442"/>
      <c r="ABY173" s="442"/>
      <c r="ABZ173" s="442"/>
      <c r="ACA173" s="442"/>
      <c r="ACB173" s="442"/>
      <c r="ACC173" s="442"/>
      <c r="ACD173" s="442"/>
      <c r="ACE173" s="442"/>
      <c r="ACF173" s="442"/>
      <c r="ACG173" s="442"/>
      <c r="ACH173" s="442"/>
      <c r="ACI173" s="442"/>
      <c r="ACJ173" s="442"/>
      <c r="ACK173" s="442"/>
      <c r="ACL173" s="442"/>
      <c r="ACM173" s="442"/>
      <c r="ACN173" s="442"/>
      <c r="ACO173" s="442"/>
      <c r="ACP173" s="442"/>
      <c r="ACQ173" s="442"/>
      <c r="ACR173" s="442"/>
      <c r="ACS173" s="442"/>
      <c r="ACT173" s="442"/>
      <c r="ACU173" s="442"/>
      <c r="ACV173" s="442"/>
      <c r="ACW173" s="442"/>
      <c r="ACX173" s="442"/>
      <c r="ACY173" s="442"/>
      <c r="ACZ173" s="442"/>
      <c r="ADA173" s="442"/>
      <c r="ADB173" s="442"/>
      <c r="ADC173" s="442"/>
      <c r="ADD173" s="442"/>
      <c r="ADE173" s="442"/>
      <c r="ADF173" s="442"/>
      <c r="ADG173" s="442"/>
      <c r="ADH173" s="442"/>
      <c r="ADI173" s="442"/>
      <c r="ADJ173" s="442"/>
      <c r="ADK173" s="442"/>
      <c r="ADL173" s="442"/>
      <c r="ADM173" s="442"/>
      <c r="ADN173" s="442"/>
      <c r="ADO173" s="442"/>
      <c r="ADP173" s="442"/>
      <c r="ADQ173" s="442"/>
      <c r="ADR173" s="442"/>
      <c r="ADS173" s="442"/>
      <c r="ADT173" s="442"/>
      <c r="ADU173" s="442"/>
      <c r="ADV173" s="442"/>
      <c r="ADW173" s="442"/>
      <c r="ADX173" s="442"/>
      <c r="ADY173" s="442"/>
      <c r="ADZ173" s="442"/>
      <c r="AEA173" s="442"/>
      <c r="AEB173" s="442"/>
      <c r="AEC173" s="442"/>
      <c r="AED173" s="442"/>
      <c r="AEE173" s="442"/>
      <c r="AEF173" s="442"/>
      <c r="AEG173" s="442"/>
      <c r="AEH173" s="442"/>
      <c r="AEI173" s="442"/>
      <c r="AEJ173" s="442"/>
      <c r="AEK173" s="442"/>
      <c r="AEL173" s="442"/>
      <c r="AEM173" s="442"/>
      <c r="AEN173" s="442"/>
      <c r="AEO173" s="442"/>
      <c r="AEP173" s="442"/>
      <c r="AEQ173" s="442"/>
      <c r="AER173" s="442"/>
      <c r="AES173" s="442"/>
      <c r="AET173" s="442"/>
      <c r="AEU173" s="442"/>
      <c r="AEV173" s="442"/>
      <c r="AEW173" s="442"/>
      <c r="AEX173" s="442"/>
      <c r="AEY173" s="442"/>
      <c r="AEZ173" s="442"/>
      <c r="AFA173" s="442"/>
      <c r="AFB173" s="442"/>
      <c r="AFC173" s="442"/>
      <c r="AFD173" s="442"/>
      <c r="AFE173" s="442"/>
      <c r="AFF173" s="442"/>
      <c r="AFG173" s="442"/>
      <c r="AFH173" s="442"/>
      <c r="AFI173" s="442"/>
      <c r="AFJ173" s="442"/>
      <c r="AFK173" s="442"/>
      <c r="AFL173" s="442"/>
      <c r="AFM173" s="442"/>
      <c r="AFN173" s="442"/>
      <c r="AFO173" s="442"/>
      <c r="AFP173" s="442"/>
      <c r="AFQ173" s="442"/>
      <c r="AFR173" s="442"/>
      <c r="AFS173" s="442"/>
      <c r="AFT173" s="442"/>
      <c r="AFU173" s="442"/>
      <c r="AFV173" s="442"/>
      <c r="AFW173" s="442"/>
      <c r="AFX173" s="442"/>
      <c r="AFY173" s="442"/>
      <c r="AFZ173" s="442"/>
      <c r="AGA173" s="442"/>
      <c r="AGB173" s="442"/>
      <c r="AGC173" s="442"/>
      <c r="AGD173" s="442"/>
      <c r="AGE173" s="442"/>
      <c r="AGF173" s="442"/>
      <c r="AGG173" s="442"/>
      <c r="AGH173" s="442"/>
      <c r="AGI173" s="442"/>
      <c r="AGJ173" s="442"/>
      <c r="AGK173" s="442"/>
      <c r="AGL173" s="442"/>
      <c r="AGM173" s="442"/>
      <c r="AGN173" s="442"/>
      <c r="AGO173" s="442"/>
      <c r="AGP173" s="442"/>
      <c r="AGQ173" s="442"/>
      <c r="AGR173" s="442"/>
      <c r="AGS173" s="442"/>
      <c r="AGT173" s="442"/>
      <c r="AGU173" s="442"/>
      <c r="AGV173" s="442"/>
      <c r="AGW173" s="442"/>
      <c r="AGX173" s="442"/>
      <c r="AGY173" s="442"/>
      <c r="AGZ173" s="442"/>
      <c r="AHA173" s="442"/>
      <c r="AHB173" s="442"/>
      <c r="AHC173" s="442"/>
      <c r="AHD173" s="442"/>
      <c r="AHE173" s="442"/>
      <c r="AHF173" s="442"/>
      <c r="AHG173" s="442"/>
      <c r="AHH173" s="442"/>
    </row>
    <row r="174" spans="2:892" s="593" customFormat="1">
      <c r="B174" s="597"/>
      <c r="C174" s="595"/>
      <c r="D174" s="78"/>
      <c r="E174" s="78"/>
      <c r="F174" s="78"/>
      <c r="G174" s="78"/>
      <c r="H174" s="78"/>
      <c r="I174" s="78"/>
      <c r="J174" s="78"/>
      <c r="K174" s="78"/>
      <c r="L174" s="78"/>
      <c r="M174" s="78"/>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s="66"/>
      <c r="CT174" s="66"/>
      <c r="CU174" s="66"/>
      <c r="CV174" s="66"/>
      <c r="CW174" s="66"/>
      <c r="CX174" s="66"/>
      <c r="CY174" s="66"/>
      <c r="CZ174" s="66"/>
      <c r="DA174" s="66"/>
      <c r="DB174" s="66"/>
      <c r="DC174" s="66"/>
      <c r="DD174" s="66"/>
      <c r="DE174" s="66"/>
      <c r="DF174" s="66"/>
      <c r="DG174" s="66"/>
      <c r="DH174" s="66"/>
      <c r="DI174" s="66"/>
      <c r="DJ174" s="66"/>
      <c r="DK174" s="66"/>
      <c r="DL174" s="66"/>
      <c r="DM174" s="66"/>
      <c r="DN174" s="66"/>
      <c r="DO174" s="66"/>
      <c r="DP174" s="66"/>
      <c r="DQ174" s="66"/>
      <c r="DR174" s="66"/>
      <c r="DS174" s="66"/>
      <c r="DT174" s="66"/>
      <c r="DU174" s="66"/>
      <c r="DV174" s="66"/>
      <c r="DW174" s="66"/>
      <c r="DX174" s="66"/>
      <c r="DY174" s="66"/>
      <c r="DZ174" s="66"/>
      <c r="EA174" s="66"/>
      <c r="EB174" s="66"/>
      <c r="EC174" s="66"/>
      <c r="ED174" s="66"/>
      <c r="EE174" s="66"/>
      <c r="EF174" s="66"/>
      <c r="EG174" s="66"/>
      <c r="EH174" s="66"/>
      <c r="EI174" s="66"/>
      <c r="EJ174" s="66"/>
      <c r="EK174" s="66"/>
      <c r="EL174" s="66"/>
      <c r="EM174" s="66"/>
      <c r="EN174" s="66"/>
      <c r="EO174" s="66"/>
      <c r="EP174" s="66"/>
      <c r="EQ174" s="66"/>
      <c r="ER174" s="66"/>
      <c r="ES174" s="66"/>
      <c r="ET174" s="66"/>
      <c r="EU174" s="66"/>
      <c r="EV174" s="66"/>
      <c r="EW174" s="66"/>
      <c r="EX174" s="66"/>
      <c r="EY174" s="66"/>
      <c r="EZ174" s="66"/>
      <c r="FA174" s="66"/>
      <c r="FB174" s="66"/>
      <c r="FC174" s="66"/>
      <c r="FD174" s="66"/>
      <c r="FE174" s="66"/>
      <c r="FF174" s="66"/>
      <c r="FG174" s="66"/>
      <c r="FH174" s="66"/>
      <c r="FI174" s="66"/>
      <c r="FJ174" s="66"/>
      <c r="FK174" s="66"/>
      <c r="FL174" s="66"/>
      <c r="FM174" s="66"/>
      <c r="FN174" s="66"/>
      <c r="FO174" s="66"/>
      <c r="FP174" s="66"/>
      <c r="FQ174" s="66"/>
      <c r="FR174" s="66"/>
      <c r="FS174" s="66"/>
      <c r="FT174" s="66"/>
      <c r="FU174" s="66"/>
      <c r="FV174" s="66"/>
      <c r="FW174" s="66"/>
      <c r="FX174" s="66"/>
      <c r="FY174" s="66"/>
      <c r="FZ174" s="66"/>
      <c r="GA174" s="66"/>
      <c r="GB174" s="66"/>
      <c r="GC174" s="66"/>
      <c r="GD174" s="66"/>
      <c r="GE174" s="66"/>
      <c r="GF174" s="66"/>
      <c r="GG174" s="66"/>
      <c r="GH174" s="66"/>
      <c r="GI174" s="66"/>
      <c r="GJ174" s="66"/>
      <c r="GK174" s="66"/>
      <c r="GL174" s="66"/>
      <c r="GM174" s="66"/>
      <c r="GN174" s="66"/>
      <c r="GO174" s="66"/>
      <c r="GP174" s="66"/>
      <c r="GQ174" s="66"/>
      <c r="GR174" s="66"/>
      <c r="GS174" s="66"/>
      <c r="GT174" s="66"/>
      <c r="GU174" s="66"/>
      <c r="GV174" s="66"/>
      <c r="GW174" s="66"/>
      <c r="GX174" s="66"/>
      <c r="GY174" s="66"/>
      <c r="GZ174" s="66"/>
      <c r="HA174" s="66"/>
      <c r="HB174" s="66"/>
      <c r="HC174" s="66"/>
      <c r="HD174" s="66"/>
      <c r="HE174" s="66"/>
      <c r="HF174" s="66"/>
      <c r="HG174" s="66"/>
      <c r="HH174" s="66"/>
      <c r="HI174" s="66"/>
      <c r="HJ174" s="66"/>
      <c r="HK174" s="66"/>
      <c r="HL174" s="66"/>
      <c r="HM174" s="66"/>
      <c r="HN174" s="66"/>
      <c r="HO174" s="66"/>
      <c r="HP174" s="66"/>
      <c r="HQ174" s="66"/>
      <c r="HR174" s="66"/>
      <c r="HS174" s="66"/>
      <c r="HT174" s="66"/>
      <c r="HU174" s="66"/>
      <c r="HV174" s="66"/>
      <c r="HW174" s="66"/>
      <c r="HX174" s="66"/>
      <c r="HY174" s="66"/>
      <c r="HZ174" s="66"/>
      <c r="IA174" s="66"/>
      <c r="IB174" s="66"/>
      <c r="IC174" s="66"/>
      <c r="ID174" s="66"/>
      <c r="IE174" s="66"/>
      <c r="IF174" s="66"/>
      <c r="IG174" s="66"/>
      <c r="IH174" s="66"/>
      <c r="II174" s="66"/>
      <c r="IJ174" s="66"/>
      <c r="IK174" s="66"/>
      <c r="IL174" s="66"/>
      <c r="IM174" s="66"/>
      <c r="IN174" s="66"/>
      <c r="IO174" s="66"/>
      <c r="IP174" s="66"/>
      <c r="IQ174" s="66"/>
      <c r="IR174" s="66"/>
      <c r="IS174" s="66"/>
      <c r="IT174" s="66"/>
      <c r="IU174" s="66"/>
      <c r="IV174" s="66"/>
      <c r="IW174" s="66"/>
      <c r="IX174" s="442"/>
      <c r="IY174" s="442"/>
      <c r="IZ174" s="442"/>
      <c r="JA174" s="442"/>
      <c r="JB174" s="442"/>
      <c r="JC174" s="442"/>
      <c r="JD174" s="442"/>
      <c r="JE174" s="442"/>
      <c r="JF174" s="442"/>
      <c r="JG174" s="442"/>
      <c r="JH174" s="442"/>
      <c r="JI174" s="442"/>
      <c r="JJ174" s="442"/>
      <c r="JK174" s="442"/>
      <c r="JL174" s="442"/>
      <c r="JM174" s="442"/>
      <c r="JN174" s="442"/>
      <c r="JO174" s="442"/>
      <c r="JP174" s="442"/>
      <c r="JQ174" s="442"/>
      <c r="JR174" s="442"/>
      <c r="JS174" s="442"/>
      <c r="JT174" s="442"/>
      <c r="JU174" s="442"/>
      <c r="JV174" s="442"/>
      <c r="JW174" s="442"/>
      <c r="JX174" s="442"/>
      <c r="JY174" s="442"/>
      <c r="JZ174" s="442"/>
      <c r="KA174" s="442"/>
      <c r="KB174" s="442"/>
      <c r="KC174" s="442"/>
      <c r="KD174" s="442"/>
      <c r="KE174" s="442"/>
      <c r="KF174" s="442"/>
      <c r="KG174" s="442"/>
      <c r="KH174" s="442"/>
      <c r="KI174" s="442"/>
      <c r="KJ174" s="442"/>
      <c r="KK174" s="442"/>
      <c r="KL174" s="442"/>
      <c r="KM174" s="442"/>
      <c r="KN174" s="442"/>
      <c r="KO174" s="442"/>
      <c r="KP174" s="442"/>
      <c r="KQ174" s="442"/>
      <c r="KR174" s="442"/>
      <c r="KS174" s="442"/>
      <c r="KT174" s="442"/>
      <c r="KU174" s="442"/>
      <c r="KV174" s="442"/>
      <c r="KW174" s="442"/>
      <c r="KX174" s="442"/>
      <c r="KY174" s="442"/>
      <c r="KZ174" s="442"/>
      <c r="LA174" s="442"/>
      <c r="LB174" s="442"/>
      <c r="LC174" s="442"/>
      <c r="LD174" s="442"/>
      <c r="LE174" s="442"/>
      <c r="LF174" s="442"/>
      <c r="LG174" s="442"/>
      <c r="LH174" s="442"/>
      <c r="LI174" s="442"/>
      <c r="LJ174" s="442"/>
      <c r="LK174" s="442"/>
      <c r="LL174" s="442"/>
      <c r="LM174" s="442"/>
      <c r="LN174" s="442"/>
      <c r="LO174" s="442"/>
      <c r="LP174" s="442"/>
      <c r="LQ174" s="442"/>
      <c r="LR174" s="442"/>
      <c r="LS174" s="442"/>
      <c r="LT174" s="442"/>
      <c r="LU174" s="442"/>
      <c r="LV174" s="442"/>
      <c r="LW174" s="442"/>
      <c r="LX174" s="442"/>
      <c r="LY174" s="442"/>
      <c r="LZ174" s="442"/>
      <c r="MA174" s="442"/>
      <c r="MB174" s="442"/>
      <c r="MC174" s="442"/>
      <c r="MD174" s="442"/>
      <c r="ME174" s="442"/>
      <c r="MF174" s="442"/>
      <c r="MG174" s="442"/>
      <c r="MH174" s="442"/>
      <c r="MI174" s="442"/>
      <c r="MJ174" s="442"/>
      <c r="MK174" s="442"/>
      <c r="ML174" s="442"/>
      <c r="MM174" s="442"/>
      <c r="MN174" s="442"/>
      <c r="MO174" s="442"/>
      <c r="MP174" s="442"/>
      <c r="MQ174" s="442"/>
      <c r="MR174" s="442"/>
      <c r="MS174" s="442"/>
      <c r="MT174" s="442"/>
      <c r="MU174" s="442"/>
      <c r="MV174" s="442"/>
      <c r="MW174" s="442"/>
      <c r="MX174" s="442"/>
      <c r="MY174" s="442"/>
      <c r="MZ174" s="442"/>
      <c r="NA174" s="442"/>
      <c r="NB174" s="442"/>
      <c r="NC174" s="442"/>
      <c r="ND174" s="442"/>
      <c r="NE174" s="442"/>
      <c r="NF174" s="442"/>
      <c r="NG174" s="442"/>
      <c r="NH174" s="442"/>
      <c r="NI174" s="442"/>
      <c r="NJ174" s="442"/>
      <c r="NK174" s="442"/>
      <c r="NL174" s="442"/>
      <c r="NM174" s="442"/>
      <c r="NN174" s="442"/>
      <c r="NO174" s="442"/>
      <c r="NP174" s="442"/>
      <c r="NQ174" s="442"/>
      <c r="NR174" s="442"/>
      <c r="NS174" s="442"/>
      <c r="NT174" s="442"/>
      <c r="NU174" s="442"/>
      <c r="NV174" s="442"/>
      <c r="NW174" s="442"/>
      <c r="NX174" s="442"/>
      <c r="NY174" s="442"/>
      <c r="NZ174" s="442"/>
      <c r="OA174" s="442"/>
      <c r="OB174" s="442"/>
      <c r="OC174" s="442"/>
      <c r="OD174" s="442"/>
      <c r="OE174" s="442"/>
      <c r="OF174" s="442"/>
      <c r="OG174" s="442"/>
      <c r="OH174" s="442"/>
      <c r="OI174" s="442"/>
      <c r="OJ174" s="442"/>
      <c r="OK174" s="442"/>
      <c r="OL174" s="442"/>
      <c r="OM174" s="442"/>
      <c r="ON174" s="442"/>
      <c r="OO174" s="442"/>
      <c r="OP174" s="442"/>
      <c r="OQ174" s="442"/>
      <c r="OR174" s="442"/>
      <c r="OS174" s="442"/>
      <c r="OT174" s="442"/>
      <c r="OU174" s="442"/>
      <c r="OV174" s="442"/>
      <c r="OW174" s="442"/>
      <c r="OX174" s="442"/>
      <c r="OY174" s="442"/>
      <c r="OZ174" s="442"/>
      <c r="PA174" s="442"/>
      <c r="PB174" s="442"/>
      <c r="PC174" s="442"/>
      <c r="PD174" s="442"/>
      <c r="PE174" s="442"/>
      <c r="PF174" s="442"/>
      <c r="PG174" s="442"/>
      <c r="PH174" s="442"/>
      <c r="PI174" s="442"/>
      <c r="PJ174" s="442"/>
      <c r="PK174" s="442"/>
      <c r="PL174" s="442"/>
      <c r="PM174" s="442"/>
      <c r="PN174" s="442"/>
      <c r="PO174" s="442"/>
      <c r="PP174" s="442"/>
      <c r="PQ174" s="442"/>
      <c r="PR174" s="442"/>
      <c r="PS174" s="442"/>
      <c r="PT174" s="442"/>
      <c r="PU174" s="442"/>
      <c r="PV174" s="442"/>
      <c r="PW174" s="442"/>
      <c r="PX174" s="442"/>
      <c r="PY174" s="442"/>
      <c r="PZ174" s="442"/>
      <c r="QA174" s="442"/>
      <c r="QB174" s="442"/>
      <c r="QC174" s="442"/>
      <c r="QD174" s="442"/>
      <c r="QE174" s="442"/>
      <c r="QF174" s="442"/>
      <c r="QG174" s="442"/>
      <c r="QH174" s="442"/>
      <c r="QI174" s="442"/>
      <c r="QJ174" s="442"/>
      <c r="QK174" s="442"/>
      <c r="QL174" s="442"/>
      <c r="QM174" s="442"/>
      <c r="QN174" s="442"/>
      <c r="QO174" s="442"/>
      <c r="QP174" s="442"/>
      <c r="QQ174" s="442"/>
      <c r="QR174" s="442"/>
      <c r="QS174" s="442"/>
      <c r="QT174" s="442"/>
      <c r="QU174" s="442"/>
      <c r="QV174" s="442"/>
      <c r="QW174" s="442"/>
      <c r="QX174" s="442"/>
      <c r="QY174" s="442"/>
      <c r="QZ174" s="442"/>
      <c r="RA174" s="442"/>
      <c r="RB174" s="442"/>
      <c r="RC174" s="442"/>
      <c r="RD174" s="442"/>
      <c r="RE174" s="442"/>
      <c r="RF174" s="442"/>
      <c r="RG174" s="442"/>
      <c r="RH174" s="442"/>
      <c r="RI174" s="442"/>
      <c r="RJ174" s="442"/>
      <c r="RK174" s="442"/>
      <c r="RL174" s="442"/>
      <c r="RM174" s="442"/>
      <c r="RN174" s="442"/>
      <c r="RO174" s="442"/>
      <c r="RP174" s="442"/>
      <c r="RQ174" s="442"/>
      <c r="RR174" s="442"/>
      <c r="RS174" s="442"/>
      <c r="RT174" s="442"/>
      <c r="RU174" s="442"/>
      <c r="RV174" s="442"/>
      <c r="RW174" s="442"/>
      <c r="RX174" s="442"/>
      <c r="RY174" s="442"/>
      <c r="RZ174" s="442"/>
      <c r="SA174" s="442"/>
      <c r="SB174" s="442"/>
      <c r="SC174" s="442"/>
      <c r="SD174" s="442"/>
      <c r="SE174" s="442"/>
      <c r="SF174" s="442"/>
      <c r="SG174" s="442"/>
      <c r="SH174" s="442"/>
      <c r="SI174" s="442"/>
      <c r="SJ174" s="442"/>
      <c r="SK174" s="442"/>
      <c r="SL174" s="442"/>
      <c r="SM174" s="442"/>
      <c r="SN174" s="442"/>
      <c r="SO174" s="442"/>
      <c r="SP174" s="442"/>
      <c r="SQ174" s="442"/>
      <c r="SR174" s="442"/>
      <c r="SS174" s="442"/>
      <c r="ST174" s="442"/>
      <c r="SU174" s="442"/>
      <c r="SV174" s="442"/>
      <c r="SW174" s="442"/>
      <c r="SX174" s="442"/>
      <c r="SY174" s="442"/>
      <c r="SZ174" s="442"/>
      <c r="TA174" s="442"/>
      <c r="TB174" s="442"/>
      <c r="TC174" s="442"/>
      <c r="TD174" s="442"/>
      <c r="TE174" s="442"/>
      <c r="TF174" s="442"/>
      <c r="TG174" s="442"/>
      <c r="TH174" s="442"/>
      <c r="TI174" s="442"/>
      <c r="TJ174" s="442"/>
      <c r="TK174" s="442"/>
      <c r="TL174" s="442"/>
      <c r="TM174" s="442"/>
      <c r="TN174" s="442"/>
      <c r="TO174" s="442"/>
      <c r="TP174" s="442"/>
      <c r="TQ174" s="442"/>
      <c r="TR174" s="442"/>
      <c r="TS174" s="442"/>
      <c r="TT174" s="442"/>
      <c r="TU174" s="442"/>
      <c r="TV174" s="442"/>
      <c r="TW174" s="442"/>
      <c r="TX174" s="442"/>
      <c r="TY174" s="442"/>
      <c r="TZ174" s="442"/>
      <c r="UA174" s="442"/>
      <c r="UB174" s="442"/>
      <c r="UC174" s="442"/>
      <c r="UD174" s="442"/>
      <c r="UE174" s="442"/>
      <c r="UF174" s="442"/>
      <c r="UG174" s="442"/>
      <c r="UH174" s="442"/>
      <c r="UI174" s="442"/>
      <c r="UJ174" s="442"/>
      <c r="UK174" s="442"/>
      <c r="UL174" s="442"/>
      <c r="UM174" s="442"/>
      <c r="UN174" s="442"/>
      <c r="UO174" s="442"/>
      <c r="UP174" s="442"/>
      <c r="UQ174" s="442"/>
      <c r="UR174" s="442"/>
      <c r="US174" s="442"/>
      <c r="UT174" s="442"/>
      <c r="UU174" s="442"/>
      <c r="UV174" s="442"/>
      <c r="UW174" s="442"/>
      <c r="UX174" s="442"/>
      <c r="UY174" s="442"/>
      <c r="UZ174" s="442"/>
      <c r="VA174" s="442"/>
      <c r="VB174" s="442"/>
      <c r="VC174" s="442"/>
      <c r="VD174" s="442"/>
      <c r="VE174" s="442"/>
      <c r="VF174" s="442"/>
      <c r="VG174" s="442"/>
      <c r="VH174" s="442"/>
      <c r="VI174" s="442"/>
      <c r="VJ174" s="442"/>
      <c r="VK174" s="442"/>
      <c r="VL174" s="442"/>
      <c r="VM174" s="442"/>
      <c r="VN174" s="442"/>
      <c r="VO174" s="442"/>
      <c r="VP174" s="442"/>
      <c r="VQ174" s="442"/>
      <c r="VR174" s="442"/>
      <c r="VS174" s="442"/>
      <c r="VT174" s="442"/>
      <c r="VU174" s="442"/>
      <c r="VV174" s="442"/>
      <c r="VW174" s="442"/>
      <c r="VX174" s="442"/>
      <c r="VY174" s="442"/>
      <c r="VZ174" s="442"/>
      <c r="WA174" s="442"/>
      <c r="WB174" s="442"/>
      <c r="WC174" s="442"/>
      <c r="WD174" s="442"/>
      <c r="WE174" s="442"/>
      <c r="WF174" s="442"/>
      <c r="WG174" s="442"/>
      <c r="WH174" s="442"/>
      <c r="WI174" s="442"/>
      <c r="WJ174" s="442"/>
      <c r="WK174" s="442"/>
      <c r="WL174" s="442"/>
      <c r="WM174" s="442"/>
      <c r="WN174" s="442"/>
      <c r="WO174" s="442"/>
      <c r="WP174" s="442"/>
      <c r="WQ174" s="442"/>
      <c r="WR174" s="442"/>
      <c r="WS174" s="442"/>
      <c r="WT174" s="442"/>
      <c r="WU174" s="442"/>
      <c r="WV174" s="442"/>
      <c r="WW174" s="442"/>
      <c r="WX174" s="442"/>
      <c r="WY174" s="442"/>
      <c r="WZ174" s="442"/>
      <c r="XA174" s="442"/>
      <c r="XB174" s="442"/>
      <c r="XC174" s="442"/>
      <c r="XD174" s="442"/>
      <c r="XE174" s="442"/>
      <c r="XF174" s="442"/>
      <c r="XG174" s="442"/>
      <c r="XH174" s="442"/>
      <c r="XI174" s="442"/>
      <c r="XJ174" s="442"/>
      <c r="XK174" s="442"/>
      <c r="XL174" s="442"/>
      <c r="XM174" s="442"/>
      <c r="XN174" s="442"/>
      <c r="XO174" s="442"/>
      <c r="XP174" s="442"/>
      <c r="XQ174" s="442"/>
      <c r="XR174" s="442"/>
      <c r="XS174" s="442"/>
      <c r="XT174" s="442"/>
      <c r="XU174" s="442"/>
      <c r="XV174" s="442"/>
      <c r="XW174" s="442"/>
      <c r="XX174" s="442"/>
      <c r="XY174" s="442"/>
      <c r="XZ174" s="442"/>
      <c r="YA174" s="442"/>
      <c r="YB174" s="442"/>
      <c r="YC174" s="442"/>
      <c r="YD174" s="442"/>
      <c r="YE174" s="442"/>
      <c r="YF174" s="442"/>
      <c r="YG174" s="442"/>
      <c r="YH174" s="442"/>
      <c r="YI174" s="442"/>
      <c r="YJ174" s="442"/>
      <c r="YK174" s="442"/>
      <c r="YL174" s="442"/>
      <c r="YM174" s="442"/>
      <c r="YN174" s="442"/>
      <c r="YO174" s="442"/>
      <c r="YP174" s="442"/>
      <c r="YQ174" s="442"/>
      <c r="YR174" s="442"/>
      <c r="YS174" s="442"/>
      <c r="YT174" s="442"/>
      <c r="YU174" s="442"/>
      <c r="YV174" s="442"/>
      <c r="YW174" s="442"/>
      <c r="YX174" s="442"/>
      <c r="YY174" s="442"/>
      <c r="YZ174" s="442"/>
      <c r="ZA174" s="442"/>
      <c r="ZB174" s="442"/>
      <c r="ZC174" s="442"/>
      <c r="ZD174" s="442"/>
      <c r="ZE174" s="442"/>
      <c r="ZF174" s="442"/>
      <c r="ZG174" s="442"/>
      <c r="ZH174" s="442"/>
      <c r="ZI174" s="442"/>
      <c r="ZJ174" s="442"/>
      <c r="ZK174" s="442"/>
      <c r="ZL174" s="442"/>
      <c r="ZM174" s="442"/>
      <c r="ZN174" s="442"/>
      <c r="ZO174" s="442"/>
      <c r="ZP174" s="442"/>
      <c r="ZQ174" s="442"/>
      <c r="ZR174" s="442"/>
      <c r="ZS174" s="442"/>
      <c r="ZT174" s="442"/>
      <c r="ZU174" s="442"/>
      <c r="ZV174" s="442"/>
      <c r="ZW174" s="442"/>
      <c r="ZX174" s="442"/>
      <c r="ZY174" s="442"/>
      <c r="ZZ174" s="442"/>
      <c r="AAA174" s="442"/>
      <c r="AAB174" s="442"/>
      <c r="AAC174" s="442"/>
      <c r="AAD174" s="442"/>
      <c r="AAE174" s="442"/>
      <c r="AAF174" s="442"/>
      <c r="AAG174" s="442"/>
      <c r="AAH174" s="442"/>
      <c r="AAI174" s="442"/>
      <c r="AAJ174" s="442"/>
      <c r="AAK174" s="442"/>
      <c r="AAL174" s="442"/>
      <c r="AAM174" s="442"/>
      <c r="AAN174" s="442"/>
      <c r="AAO174" s="442"/>
      <c r="AAP174" s="442"/>
      <c r="AAQ174" s="442"/>
      <c r="AAR174" s="442"/>
      <c r="AAS174" s="442"/>
      <c r="AAT174" s="442"/>
      <c r="AAU174" s="442"/>
      <c r="AAV174" s="442"/>
      <c r="AAW174" s="442"/>
      <c r="AAX174" s="442"/>
      <c r="AAY174" s="442"/>
      <c r="AAZ174" s="442"/>
      <c r="ABA174" s="442"/>
      <c r="ABB174" s="442"/>
      <c r="ABC174" s="442"/>
      <c r="ABD174" s="442"/>
      <c r="ABE174" s="442"/>
      <c r="ABF174" s="442"/>
      <c r="ABG174" s="442"/>
      <c r="ABH174" s="442"/>
      <c r="ABI174" s="442"/>
      <c r="ABJ174" s="442"/>
      <c r="ABK174" s="442"/>
      <c r="ABL174" s="442"/>
      <c r="ABM174" s="442"/>
      <c r="ABN174" s="442"/>
      <c r="ABO174" s="442"/>
      <c r="ABP174" s="442"/>
      <c r="ABQ174" s="442"/>
      <c r="ABR174" s="442"/>
      <c r="ABS174" s="442"/>
      <c r="ABT174" s="442"/>
      <c r="ABU174" s="442"/>
      <c r="ABV174" s="442"/>
      <c r="ABW174" s="442"/>
      <c r="ABX174" s="442"/>
      <c r="ABY174" s="442"/>
      <c r="ABZ174" s="442"/>
      <c r="ACA174" s="442"/>
      <c r="ACB174" s="442"/>
      <c r="ACC174" s="442"/>
      <c r="ACD174" s="442"/>
      <c r="ACE174" s="442"/>
      <c r="ACF174" s="442"/>
      <c r="ACG174" s="442"/>
      <c r="ACH174" s="442"/>
      <c r="ACI174" s="442"/>
      <c r="ACJ174" s="442"/>
      <c r="ACK174" s="442"/>
      <c r="ACL174" s="442"/>
      <c r="ACM174" s="442"/>
      <c r="ACN174" s="442"/>
      <c r="ACO174" s="442"/>
      <c r="ACP174" s="442"/>
      <c r="ACQ174" s="442"/>
      <c r="ACR174" s="442"/>
      <c r="ACS174" s="442"/>
      <c r="ACT174" s="442"/>
      <c r="ACU174" s="442"/>
      <c r="ACV174" s="442"/>
      <c r="ACW174" s="442"/>
      <c r="ACX174" s="442"/>
      <c r="ACY174" s="442"/>
      <c r="ACZ174" s="442"/>
      <c r="ADA174" s="442"/>
      <c r="ADB174" s="442"/>
      <c r="ADC174" s="442"/>
      <c r="ADD174" s="442"/>
      <c r="ADE174" s="442"/>
      <c r="ADF174" s="442"/>
      <c r="ADG174" s="442"/>
      <c r="ADH174" s="442"/>
      <c r="ADI174" s="442"/>
      <c r="ADJ174" s="442"/>
      <c r="ADK174" s="442"/>
      <c r="ADL174" s="442"/>
      <c r="ADM174" s="442"/>
      <c r="ADN174" s="442"/>
      <c r="ADO174" s="442"/>
      <c r="ADP174" s="442"/>
      <c r="ADQ174" s="442"/>
      <c r="ADR174" s="442"/>
      <c r="ADS174" s="442"/>
      <c r="ADT174" s="442"/>
      <c r="ADU174" s="442"/>
      <c r="ADV174" s="442"/>
      <c r="ADW174" s="442"/>
      <c r="ADX174" s="442"/>
      <c r="ADY174" s="442"/>
      <c r="ADZ174" s="442"/>
      <c r="AEA174" s="442"/>
      <c r="AEB174" s="442"/>
      <c r="AEC174" s="442"/>
      <c r="AED174" s="442"/>
      <c r="AEE174" s="442"/>
      <c r="AEF174" s="442"/>
      <c r="AEG174" s="442"/>
      <c r="AEH174" s="442"/>
      <c r="AEI174" s="442"/>
      <c r="AEJ174" s="442"/>
      <c r="AEK174" s="442"/>
      <c r="AEL174" s="442"/>
      <c r="AEM174" s="442"/>
      <c r="AEN174" s="442"/>
      <c r="AEO174" s="442"/>
      <c r="AEP174" s="442"/>
      <c r="AEQ174" s="442"/>
      <c r="AER174" s="442"/>
      <c r="AES174" s="442"/>
      <c r="AET174" s="442"/>
      <c r="AEU174" s="442"/>
      <c r="AEV174" s="442"/>
      <c r="AEW174" s="442"/>
      <c r="AEX174" s="442"/>
      <c r="AEY174" s="442"/>
      <c r="AEZ174" s="442"/>
      <c r="AFA174" s="442"/>
      <c r="AFB174" s="442"/>
      <c r="AFC174" s="442"/>
      <c r="AFD174" s="442"/>
      <c r="AFE174" s="442"/>
      <c r="AFF174" s="442"/>
      <c r="AFG174" s="442"/>
      <c r="AFH174" s="442"/>
      <c r="AFI174" s="442"/>
      <c r="AFJ174" s="442"/>
      <c r="AFK174" s="442"/>
      <c r="AFL174" s="442"/>
      <c r="AFM174" s="442"/>
      <c r="AFN174" s="442"/>
      <c r="AFO174" s="442"/>
      <c r="AFP174" s="442"/>
      <c r="AFQ174" s="442"/>
      <c r="AFR174" s="442"/>
      <c r="AFS174" s="442"/>
      <c r="AFT174" s="442"/>
      <c r="AFU174" s="442"/>
      <c r="AFV174" s="442"/>
      <c r="AFW174" s="442"/>
      <c r="AFX174" s="442"/>
      <c r="AFY174" s="442"/>
      <c r="AFZ174" s="442"/>
      <c r="AGA174" s="442"/>
      <c r="AGB174" s="442"/>
      <c r="AGC174" s="442"/>
      <c r="AGD174" s="442"/>
      <c r="AGE174" s="442"/>
      <c r="AGF174" s="442"/>
      <c r="AGG174" s="442"/>
      <c r="AGH174" s="442"/>
      <c r="AGI174" s="442"/>
      <c r="AGJ174" s="442"/>
      <c r="AGK174" s="442"/>
      <c r="AGL174" s="442"/>
      <c r="AGM174" s="442"/>
      <c r="AGN174" s="442"/>
      <c r="AGO174" s="442"/>
      <c r="AGP174" s="442"/>
      <c r="AGQ174" s="442"/>
      <c r="AGR174" s="442"/>
      <c r="AGS174" s="442"/>
      <c r="AGT174" s="442"/>
      <c r="AGU174" s="442"/>
      <c r="AGV174" s="442"/>
      <c r="AGW174" s="442"/>
      <c r="AGX174" s="442"/>
      <c r="AGY174" s="442"/>
      <c r="AGZ174" s="442"/>
      <c r="AHA174" s="442"/>
      <c r="AHB174" s="442"/>
      <c r="AHC174" s="442"/>
      <c r="AHD174" s="442"/>
      <c r="AHE174" s="442"/>
      <c r="AHF174" s="442"/>
      <c r="AHG174" s="442"/>
      <c r="AHH174" s="442"/>
    </row>
    <row r="175" spans="2:892" s="593" customFormat="1">
      <c r="B175" s="597"/>
      <c r="C175" s="595"/>
      <c r="D175" s="78"/>
      <c r="E175" s="78"/>
      <c r="F175" s="78"/>
      <c r="G175" s="78"/>
      <c r="H175" s="78"/>
      <c r="I175" s="78"/>
      <c r="J175" s="78"/>
      <c r="K175" s="78"/>
      <c r="L175" s="78"/>
      <c r="M175" s="78"/>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s="66"/>
      <c r="CT175" s="66"/>
      <c r="CU175" s="66"/>
      <c r="CV175" s="66"/>
      <c r="CW175" s="66"/>
      <c r="CX175" s="66"/>
      <c r="CY175" s="66"/>
      <c r="CZ175" s="66"/>
      <c r="DA175" s="66"/>
      <c r="DB175" s="66"/>
      <c r="DC175" s="66"/>
      <c r="DD175" s="66"/>
      <c r="DE175" s="66"/>
      <c r="DF175" s="66"/>
      <c r="DG175" s="66"/>
      <c r="DH175" s="66"/>
      <c r="DI175" s="66"/>
      <c r="DJ175" s="66"/>
      <c r="DK175" s="66"/>
      <c r="DL175" s="66"/>
      <c r="DM175" s="66"/>
      <c r="DN175" s="66"/>
      <c r="DO175" s="66"/>
      <c r="DP175" s="66"/>
      <c r="DQ175" s="66"/>
      <c r="DR175" s="66"/>
      <c r="DS175" s="66"/>
      <c r="DT175" s="66"/>
      <c r="DU175" s="66"/>
      <c r="DV175" s="66"/>
      <c r="DW175" s="66"/>
      <c r="DX175" s="66"/>
      <c r="DY175" s="66"/>
      <c r="DZ175" s="66"/>
      <c r="EA175" s="66"/>
      <c r="EB175" s="66"/>
      <c r="EC175" s="66"/>
      <c r="ED175" s="66"/>
      <c r="EE175" s="66"/>
      <c r="EF175" s="66"/>
      <c r="EG175" s="66"/>
      <c r="EH175" s="66"/>
      <c r="EI175" s="66"/>
      <c r="EJ175" s="66"/>
      <c r="EK175" s="66"/>
      <c r="EL175" s="66"/>
      <c r="EM175" s="66"/>
      <c r="EN175" s="66"/>
      <c r="EO175" s="66"/>
      <c r="EP175" s="66"/>
      <c r="EQ175" s="66"/>
      <c r="ER175" s="66"/>
      <c r="ES175" s="66"/>
      <c r="ET175" s="66"/>
      <c r="EU175" s="66"/>
      <c r="EV175" s="66"/>
      <c r="EW175" s="66"/>
      <c r="EX175" s="66"/>
      <c r="EY175" s="66"/>
      <c r="EZ175" s="66"/>
      <c r="FA175" s="66"/>
      <c r="FB175" s="66"/>
      <c r="FC175" s="66"/>
      <c r="FD175" s="66"/>
      <c r="FE175" s="66"/>
      <c r="FF175" s="66"/>
      <c r="FG175" s="66"/>
      <c r="FH175" s="66"/>
      <c r="FI175" s="66"/>
      <c r="FJ175" s="66"/>
      <c r="FK175" s="66"/>
      <c r="FL175" s="66"/>
      <c r="FM175" s="66"/>
      <c r="FN175" s="66"/>
      <c r="FO175" s="66"/>
      <c r="FP175" s="66"/>
      <c r="FQ175" s="66"/>
      <c r="FR175" s="66"/>
      <c r="FS175" s="66"/>
      <c r="FT175" s="66"/>
      <c r="FU175" s="66"/>
      <c r="FV175" s="66"/>
      <c r="FW175" s="66"/>
      <c r="FX175" s="66"/>
      <c r="FY175" s="66"/>
      <c r="FZ175" s="66"/>
      <c r="GA175" s="66"/>
      <c r="GB175" s="66"/>
      <c r="GC175" s="66"/>
      <c r="GD175" s="66"/>
      <c r="GE175" s="66"/>
      <c r="GF175" s="66"/>
      <c r="GG175" s="66"/>
      <c r="GH175" s="66"/>
      <c r="GI175" s="66"/>
      <c r="GJ175" s="66"/>
      <c r="GK175" s="66"/>
      <c r="GL175" s="66"/>
      <c r="GM175" s="66"/>
      <c r="GN175" s="66"/>
      <c r="GO175" s="66"/>
      <c r="GP175" s="66"/>
      <c r="GQ175" s="66"/>
      <c r="GR175" s="66"/>
      <c r="GS175" s="66"/>
      <c r="GT175" s="66"/>
      <c r="GU175" s="66"/>
      <c r="GV175" s="66"/>
      <c r="GW175" s="66"/>
      <c r="GX175" s="66"/>
      <c r="GY175" s="66"/>
      <c r="GZ175" s="66"/>
      <c r="HA175" s="66"/>
      <c r="HB175" s="66"/>
      <c r="HC175" s="66"/>
      <c r="HD175" s="66"/>
      <c r="HE175" s="66"/>
      <c r="HF175" s="66"/>
      <c r="HG175" s="66"/>
      <c r="HH175" s="66"/>
      <c r="HI175" s="66"/>
      <c r="HJ175" s="66"/>
      <c r="HK175" s="66"/>
      <c r="HL175" s="66"/>
      <c r="HM175" s="66"/>
      <c r="HN175" s="66"/>
      <c r="HO175" s="66"/>
      <c r="HP175" s="66"/>
      <c r="HQ175" s="66"/>
      <c r="HR175" s="66"/>
      <c r="HS175" s="66"/>
      <c r="HT175" s="66"/>
      <c r="HU175" s="66"/>
      <c r="HV175" s="66"/>
      <c r="HW175" s="66"/>
      <c r="HX175" s="66"/>
      <c r="HY175" s="66"/>
      <c r="HZ175" s="66"/>
      <c r="IA175" s="66"/>
      <c r="IB175" s="66"/>
      <c r="IC175" s="66"/>
      <c r="ID175" s="66"/>
      <c r="IE175" s="66"/>
      <c r="IF175" s="66"/>
      <c r="IG175" s="66"/>
      <c r="IH175" s="66"/>
      <c r="II175" s="66"/>
      <c r="IJ175" s="66"/>
      <c r="IK175" s="66"/>
      <c r="IL175" s="66"/>
      <c r="IM175" s="66"/>
      <c r="IN175" s="66"/>
      <c r="IO175" s="66"/>
      <c r="IP175" s="66"/>
      <c r="IQ175" s="66"/>
      <c r="IR175" s="66"/>
      <c r="IS175" s="66"/>
      <c r="IT175" s="66"/>
      <c r="IU175" s="66"/>
      <c r="IV175" s="66"/>
      <c r="IW175" s="66"/>
      <c r="IX175" s="442"/>
      <c r="IY175" s="442"/>
      <c r="IZ175" s="442"/>
      <c r="JA175" s="442"/>
      <c r="JB175" s="442"/>
      <c r="JC175" s="442"/>
      <c r="JD175" s="442"/>
      <c r="JE175" s="442"/>
      <c r="JF175" s="442"/>
      <c r="JG175" s="442"/>
      <c r="JH175" s="442"/>
      <c r="JI175" s="442"/>
      <c r="JJ175" s="442"/>
      <c r="JK175" s="442"/>
      <c r="JL175" s="442"/>
      <c r="JM175" s="442"/>
      <c r="JN175" s="442"/>
      <c r="JO175" s="442"/>
      <c r="JP175" s="442"/>
      <c r="JQ175" s="442"/>
      <c r="JR175" s="442"/>
      <c r="JS175" s="442"/>
      <c r="JT175" s="442"/>
      <c r="JU175" s="442"/>
      <c r="JV175" s="442"/>
      <c r="JW175" s="442"/>
      <c r="JX175" s="442"/>
      <c r="JY175" s="442"/>
      <c r="JZ175" s="442"/>
      <c r="KA175" s="442"/>
      <c r="KB175" s="442"/>
      <c r="KC175" s="442"/>
      <c r="KD175" s="442"/>
      <c r="KE175" s="442"/>
      <c r="KF175" s="442"/>
      <c r="KG175" s="442"/>
      <c r="KH175" s="442"/>
      <c r="KI175" s="442"/>
      <c r="KJ175" s="442"/>
      <c r="KK175" s="442"/>
      <c r="KL175" s="442"/>
      <c r="KM175" s="442"/>
      <c r="KN175" s="442"/>
      <c r="KO175" s="442"/>
      <c r="KP175" s="442"/>
      <c r="KQ175" s="442"/>
      <c r="KR175" s="442"/>
      <c r="KS175" s="442"/>
      <c r="KT175" s="442"/>
      <c r="KU175" s="442"/>
      <c r="KV175" s="442"/>
      <c r="KW175" s="442"/>
      <c r="KX175" s="442"/>
      <c r="KY175" s="442"/>
      <c r="KZ175" s="442"/>
      <c r="LA175" s="442"/>
      <c r="LB175" s="442"/>
      <c r="LC175" s="442"/>
      <c r="LD175" s="442"/>
      <c r="LE175" s="442"/>
      <c r="LF175" s="442"/>
      <c r="LG175" s="442"/>
      <c r="LH175" s="442"/>
      <c r="LI175" s="442"/>
      <c r="LJ175" s="442"/>
      <c r="LK175" s="442"/>
      <c r="LL175" s="442"/>
      <c r="LM175" s="442"/>
      <c r="LN175" s="442"/>
      <c r="LO175" s="442"/>
      <c r="LP175" s="442"/>
      <c r="LQ175" s="442"/>
      <c r="LR175" s="442"/>
      <c r="LS175" s="442"/>
      <c r="LT175" s="442"/>
      <c r="LU175" s="442"/>
      <c r="LV175" s="442"/>
      <c r="LW175" s="442"/>
      <c r="LX175" s="442"/>
      <c r="LY175" s="442"/>
      <c r="LZ175" s="442"/>
      <c r="MA175" s="442"/>
      <c r="MB175" s="442"/>
      <c r="MC175" s="442"/>
      <c r="MD175" s="442"/>
      <c r="ME175" s="442"/>
      <c r="MF175" s="442"/>
      <c r="MG175" s="442"/>
      <c r="MH175" s="442"/>
      <c r="MI175" s="442"/>
      <c r="MJ175" s="442"/>
      <c r="MK175" s="442"/>
      <c r="ML175" s="442"/>
      <c r="MM175" s="442"/>
      <c r="MN175" s="442"/>
      <c r="MO175" s="442"/>
      <c r="MP175" s="442"/>
      <c r="MQ175" s="442"/>
      <c r="MR175" s="442"/>
      <c r="MS175" s="442"/>
      <c r="MT175" s="442"/>
      <c r="MU175" s="442"/>
      <c r="MV175" s="442"/>
      <c r="MW175" s="442"/>
      <c r="MX175" s="442"/>
      <c r="MY175" s="442"/>
      <c r="MZ175" s="442"/>
      <c r="NA175" s="442"/>
      <c r="NB175" s="442"/>
      <c r="NC175" s="442"/>
      <c r="ND175" s="442"/>
      <c r="NE175" s="442"/>
      <c r="NF175" s="442"/>
      <c r="NG175" s="442"/>
      <c r="NH175" s="442"/>
      <c r="NI175" s="442"/>
      <c r="NJ175" s="442"/>
      <c r="NK175" s="442"/>
      <c r="NL175" s="442"/>
      <c r="NM175" s="442"/>
      <c r="NN175" s="442"/>
      <c r="NO175" s="442"/>
      <c r="NP175" s="442"/>
      <c r="NQ175" s="442"/>
      <c r="NR175" s="442"/>
      <c r="NS175" s="442"/>
      <c r="NT175" s="442"/>
      <c r="NU175" s="442"/>
      <c r="NV175" s="442"/>
      <c r="NW175" s="442"/>
      <c r="NX175" s="442"/>
      <c r="NY175" s="442"/>
      <c r="NZ175" s="442"/>
      <c r="OA175" s="442"/>
      <c r="OB175" s="442"/>
      <c r="OC175" s="442"/>
      <c r="OD175" s="442"/>
      <c r="OE175" s="442"/>
      <c r="OF175" s="442"/>
      <c r="OG175" s="442"/>
      <c r="OH175" s="442"/>
      <c r="OI175" s="442"/>
      <c r="OJ175" s="442"/>
      <c r="OK175" s="442"/>
      <c r="OL175" s="442"/>
      <c r="OM175" s="442"/>
      <c r="ON175" s="442"/>
      <c r="OO175" s="442"/>
      <c r="OP175" s="442"/>
      <c r="OQ175" s="442"/>
      <c r="OR175" s="442"/>
      <c r="OS175" s="442"/>
      <c r="OT175" s="442"/>
      <c r="OU175" s="442"/>
      <c r="OV175" s="442"/>
      <c r="OW175" s="442"/>
      <c r="OX175" s="442"/>
      <c r="OY175" s="442"/>
      <c r="OZ175" s="442"/>
      <c r="PA175" s="442"/>
      <c r="PB175" s="442"/>
      <c r="PC175" s="442"/>
      <c r="PD175" s="442"/>
      <c r="PE175" s="442"/>
      <c r="PF175" s="442"/>
      <c r="PG175" s="442"/>
      <c r="PH175" s="442"/>
      <c r="PI175" s="442"/>
      <c r="PJ175" s="442"/>
      <c r="PK175" s="442"/>
      <c r="PL175" s="442"/>
      <c r="PM175" s="442"/>
      <c r="PN175" s="442"/>
      <c r="PO175" s="442"/>
      <c r="PP175" s="442"/>
      <c r="PQ175" s="442"/>
      <c r="PR175" s="442"/>
      <c r="PS175" s="442"/>
      <c r="PT175" s="442"/>
      <c r="PU175" s="442"/>
      <c r="PV175" s="442"/>
      <c r="PW175" s="442"/>
      <c r="PX175" s="442"/>
      <c r="PY175" s="442"/>
      <c r="PZ175" s="442"/>
      <c r="QA175" s="442"/>
      <c r="QB175" s="442"/>
      <c r="QC175" s="442"/>
      <c r="QD175" s="442"/>
      <c r="QE175" s="442"/>
      <c r="QF175" s="442"/>
      <c r="QG175" s="442"/>
      <c r="QH175" s="442"/>
      <c r="QI175" s="442"/>
      <c r="QJ175" s="442"/>
      <c r="QK175" s="442"/>
      <c r="QL175" s="442"/>
      <c r="QM175" s="442"/>
      <c r="QN175" s="442"/>
      <c r="QO175" s="442"/>
      <c r="QP175" s="442"/>
      <c r="QQ175" s="442"/>
      <c r="QR175" s="442"/>
      <c r="QS175" s="442"/>
      <c r="QT175" s="442"/>
      <c r="QU175" s="442"/>
      <c r="QV175" s="442"/>
      <c r="QW175" s="442"/>
      <c r="QX175" s="442"/>
      <c r="QY175" s="442"/>
      <c r="QZ175" s="442"/>
      <c r="RA175" s="442"/>
      <c r="RB175" s="442"/>
      <c r="RC175" s="442"/>
      <c r="RD175" s="442"/>
      <c r="RE175" s="442"/>
      <c r="RF175" s="442"/>
      <c r="RG175" s="442"/>
      <c r="RH175" s="442"/>
      <c r="RI175" s="442"/>
      <c r="RJ175" s="442"/>
      <c r="RK175" s="442"/>
      <c r="RL175" s="442"/>
      <c r="RM175" s="442"/>
      <c r="RN175" s="442"/>
      <c r="RO175" s="442"/>
      <c r="RP175" s="442"/>
      <c r="RQ175" s="442"/>
      <c r="RR175" s="442"/>
      <c r="RS175" s="442"/>
      <c r="RT175" s="442"/>
      <c r="RU175" s="442"/>
      <c r="RV175" s="442"/>
      <c r="RW175" s="442"/>
      <c r="RX175" s="442"/>
      <c r="RY175" s="442"/>
      <c r="RZ175" s="442"/>
      <c r="SA175" s="442"/>
      <c r="SB175" s="442"/>
      <c r="SC175" s="442"/>
      <c r="SD175" s="442"/>
      <c r="SE175" s="442"/>
      <c r="SF175" s="442"/>
      <c r="SG175" s="442"/>
      <c r="SH175" s="442"/>
      <c r="SI175" s="442"/>
      <c r="SJ175" s="442"/>
      <c r="SK175" s="442"/>
      <c r="SL175" s="442"/>
      <c r="SM175" s="442"/>
      <c r="SN175" s="442"/>
      <c r="SO175" s="442"/>
      <c r="SP175" s="442"/>
      <c r="SQ175" s="442"/>
      <c r="SR175" s="442"/>
      <c r="SS175" s="442"/>
      <c r="ST175" s="442"/>
      <c r="SU175" s="442"/>
      <c r="SV175" s="442"/>
      <c r="SW175" s="442"/>
      <c r="SX175" s="442"/>
      <c r="SY175" s="442"/>
      <c r="SZ175" s="442"/>
      <c r="TA175" s="442"/>
      <c r="TB175" s="442"/>
      <c r="TC175" s="442"/>
      <c r="TD175" s="442"/>
      <c r="TE175" s="442"/>
      <c r="TF175" s="442"/>
      <c r="TG175" s="442"/>
      <c r="TH175" s="442"/>
      <c r="TI175" s="442"/>
      <c r="TJ175" s="442"/>
      <c r="TK175" s="442"/>
      <c r="TL175" s="442"/>
      <c r="TM175" s="442"/>
      <c r="TN175" s="442"/>
      <c r="TO175" s="442"/>
      <c r="TP175" s="442"/>
      <c r="TQ175" s="442"/>
      <c r="TR175" s="442"/>
      <c r="TS175" s="442"/>
      <c r="TT175" s="442"/>
      <c r="TU175" s="442"/>
      <c r="TV175" s="442"/>
      <c r="TW175" s="442"/>
      <c r="TX175" s="442"/>
      <c r="TY175" s="442"/>
      <c r="TZ175" s="442"/>
      <c r="UA175" s="442"/>
      <c r="UB175" s="442"/>
      <c r="UC175" s="442"/>
      <c r="UD175" s="442"/>
      <c r="UE175" s="442"/>
      <c r="UF175" s="442"/>
      <c r="UG175" s="442"/>
      <c r="UH175" s="442"/>
      <c r="UI175" s="442"/>
      <c r="UJ175" s="442"/>
      <c r="UK175" s="442"/>
      <c r="UL175" s="442"/>
      <c r="UM175" s="442"/>
      <c r="UN175" s="442"/>
      <c r="UO175" s="442"/>
      <c r="UP175" s="442"/>
      <c r="UQ175" s="442"/>
      <c r="UR175" s="442"/>
      <c r="US175" s="442"/>
      <c r="UT175" s="442"/>
      <c r="UU175" s="442"/>
      <c r="UV175" s="442"/>
      <c r="UW175" s="442"/>
      <c r="UX175" s="442"/>
      <c r="UY175" s="442"/>
      <c r="UZ175" s="442"/>
      <c r="VA175" s="442"/>
      <c r="VB175" s="442"/>
      <c r="VC175" s="442"/>
      <c r="VD175" s="442"/>
      <c r="VE175" s="442"/>
      <c r="VF175" s="442"/>
      <c r="VG175" s="442"/>
      <c r="VH175" s="442"/>
      <c r="VI175" s="442"/>
      <c r="VJ175" s="442"/>
      <c r="VK175" s="442"/>
      <c r="VL175" s="442"/>
      <c r="VM175" s="442"/>
      <c r="VN175" s="442"/>
      <c r="VO175" s="442"/>
      <c r="VP175" s="442"/>
      <c r="VQ175" s="442"/>
      <c r="VR175" s="442"/>
      <c r="VS175" s="442"/>
      <c r="VT175" s="442"/>
      <c r="VU175" s="442"/>
      <c r="VV175" s="442"/>
      <c r="VW175" s="442"/>
      <c r="VX175" s="442"/>
      <c r="VY175" s="442"/>
      <c r="VZ175" s="442"/>
      <c r="WA175" s="442"/>
      <c r="WB175" s="442"/>
      <c r="WC175" s="442"/>
      <c r="WD175" s="442"/>
      <c r="WE175" s="442"/>
      <c r="WF175" s="442"/>
      <c r="WG175" s="442"/>
      <c r="WH175" s="442"/>
      <c r="WI175" s="442"/>
      <c r="WJ175" s="442"/>
      <c r="WK175" s="442"/>
      <c r="WL175" s="442"/>
      <c r="WM175" s="442"/>
      <c r="WN175" s="442"/>
      <c r="WO175" s="442"/>
      <c r="WP175" s="442"/>
      <c r="WQ175" s="442"/>
      <c r="WR175" s="442"/>
      <c r="WS175" s="442"/>
      <c r="WT175" s="442"/>
      <c r="WU175" s="442"/>
      <c r="WV175" s="442"/>
      <c r="WW175" s="442"/>
      <c r="WX175" s="442"/>
      <c r="WY175" s="442"/>
      <c r="WZ175" s="442"/>
      <c r="XA175" s="442"/>
      <c r="XB175" s="442"/>
      <c r="XC175" s="442"/>
      <c r="XD175" s="442"/>
      <c r="XE175" s="442"/>
      <c r="XF175" s="442"/>
      <c r="XG175" s="442"/>
      <c r="XH175" s="442"/>
      <c r="XI175" s="442"/>
      <c r="XJ175" s="442"/>
      <c r="XK175" s="442"/>
      <c r="XL175" s="442"/>
      <c r="XM175" s="442"/>
      <c r="XN175" s="442"/>
      <c r="XO175" s="442"/>
      <c r="XP175" s="442"/>
      <c r="XQ175" s="442"/>
      <c r="XR175" s="442"/>
      <c r="XS175" s="442"/>
      <c r="XT175" s="442"/>
      <c r="XU175" s="442"/>
      <c r="XV175" s="442"/>
      <c r="XW175" s="442"/>
      <c r="XX175" s="442"/>
      <c r="XY175" s="442"/>
      <c r="XZ175" s="442"/>
      <c r="YA175" s="442"/>
      <c r="YB175" s="442"/>
      <c r="YC175" s="442"/>
      <c r="YD175" s="442"/>
      <c r="YE175" s="442"/>
      <c r="YF175" s="442"/>
      <c r="YG175" s="442"/>
      <c r="YH175" s="442"/>
      <c r="YI175" s="442"/>
      <c r="YJ175" s="442"/>
      <c r="YK175" s="442"/>
      <c r="YL175" s="442"/>
      <c r="YM175" s="442"/>
      <c r="YN175" s="442"/>
      <c r="YO175" s="442"/>
      <c r="YP175" s="442"/>
      <c r="YQ175" s="442"/>
      <c r="YR175" s="442"/>
      <c r="YS175" s="442"/>
      <c r="YT175" s="442"/>
      <c r="YU175" s="442"/>
      <c r="YV175" s="442"/>
      <c r="YW175" s="442"/>
      <c r="YX175" s="442"/>
      <c r="YY175" s="442"/>
      <c r="YZ175" s="442"/>
      <c r="ZA175" s="442"/>
      <c r="ZB175" s="442"/>
      <c r="ZC175" s="442"/>
      <c r="ZD175" s="442"/>
      <c r="ZE175" s="442"/>
      <c r="ZF175" s="442"/>
      <c r="ZG175" s="442"/>
      <c r="ZH175" s="442"/>
      <c r="ZI175" s="442"/>
      <c r="ZJ175" s="442"/>
      <c r="ZK175" s="442"/>
      <c r="ZL175" s="442"/>
      <c r="ZM175" s="442"/>
      <c r="ZN175" s="442"/>
      <c r="ZO175" s="442"/>
      <c r="ZP175" s="442"/>
      <c r="ZQ175" s="442"/>
      <c r="ZR175" s="442"/>
      <c r="ZS175" s="442"/>
      <c r="ZT175" s="442"/>
      <c r="ZU175" s="442"/>
      <c r="ZV175" s="442"/>
      <c r="ZW175" s="442"/>
      <c r="ZX175" s="442"/>
      <c r="ZY175" s="442"/>
      <c r="ZZ175" s="442"/>
      <c r="AAA175" s="442"/>
      <c r="AAB175" s="442"/>
      <c r="AAC175" s="442"/>
      <c r="AAD175" s="442"/>
      <c r="AAE175" s="442"/>
      <c r="AAF175" s="442"/>
      <c r="AAG175" s="442"/>
      <c r="AAH175" s="442"/>
      <c r="AAI175" s="442"/>
      <c r="AAJ175" s="442"/>
      <c r="AAK175" s="442"/>
      <c r="AAL175" s="442"/>
      <c r="AAM175" s="442"/>
      <c r="AAN175" s="442"/>
      <c r="AAO175" s="442"/>
      <c r="AAP175" s="442"/>
      <c r="AAQ175" s="442"/>
      <c r="AAR175" s="442"/>
      <c r="AAS175" s="442"/>
      <c r="AAT175" s="442"/>
      <c r="AAU175" s="442"/>
      <c r="AAV175" s="442"/>
      <c r="AAW175" s="442"/>
      <c r="AAX175" s="442"/>
      <c r="AAY175" s="442"/>
      <c r="AAZ175" s="442"/>
      <c r="ABA175" s="442"/>
      <c r="ABB175" s="442"/>
      <c r="ABC175" s="442"/>
      <c r="ABD175" s="442"/>
      <c r="ABE175" s="442"/>
      <c r="ABF175" s="442"/>
      <c r="ABG175" s="442"/>
      <c r="ABH175" s="442"/>
      <c r="ABI175" s="442"/>
      <c r="ABJ175" s="442"/>
      <c r="ABK175" s="442"/>
      <c r="ABL175" s="442"/>
      <c r="ABM175" s="442"/>
      <c r="ABN175" s="442"/>
      <c r="ABO175" s="442"/>
      <c r="ABP175" s="442"/>
      <c r="ABQ175" s="442"/>
      <c r="ABR175" s="442"/>
      <c r="ABS175" s="442"/>
      <c r="ABT175" s="442"/>
      <c r="ABU175" s="442"/>
      <c r="ABV175" s="442"/>
      <c r="ABW175" s="442"/>
      <c r="ABX175" s="442"/>
      <c r="ABY175" s="442"/>
      <c r="ABZ175" s="442"/>
      <c r="ACA175" s="442"/>
      <c r="ACB175" s="442"/>
      <c r="ACC175" s="442"/>
      <c r="ACD175" s="442"/>
      <c r="ACE175" s="442"/>
      <c r="ACF175" s="442"/>
      <c r="ACG175" s="442"/>
      <c r="ACH175" s="442"/>
      <c r="ACI175" s="442"/>
      <c r="ACJ175" s="442"/>
      <c r="ACK175" s="442"/>
      <c r="ACL175" s="442"/>
      <c r="ACM175" s="442"/>
      <c r="ACN175" s="442"/>
      <c r="ACO175" s="442"/>
      <c r="ACP175" s="442"/>
      <c r="ACQ175" s="442"/>
      <c r="ACR175" s="442"/>
      <c r="ACS175" s="442"/>
      <c r="ACT175" s="442"/>
      <c r="ACU175" s="442"/>
      <c r="ACV175" s="442"/>
      <c r="ACW175" s="442"/>
      <c r="ACX175" s="442"/>
      <c r="ACY175" s="442"/>
      <c r="ACZ175" s="442"/>
      <c r="ADA175" s="442"/>
      <c r="ADB175" s="442"/>
      <c r="ADC175" s="442"/>
      <c r="ADD175" s="442"/>
      <c r="ADE175" s="442"/>
      <c r="ADF175" s="442"/>
      <c r="ADG175" s="442"/>
      <c r="ADH175" s="442"/>
      <c r="ADI175" s="442"/>
      <c r="ADJ175" s="442"/>
      <c r="ADK175" s="442"/>
      <c r="ADL175" s="442"/>
      <c r="ADM175" s="442"/>
      <c r="ADN175" s="442"/>
      <c r="ADO175" s="442"/>
      <c r="ADP175" s="442"/>
      <c r="ADQ175" s="442"/>
      <c r="ADR175" s="442"/>
      <c r="ADS175" s="442"/>
      <c r="ADT175" s="442"/>
      <c r="ADU175" s="442"/>
      <c r="ADV175" s="442"/>
      <c r="ADW175" s="442"/>
      <c r="ADX175" s="442"/>
      <c r="ADY175" s="442"/>
      <c r="ADZ175" s="442"/>
      <c r="AEA175" s="442"/>
      <c r="AEB175" s="442"/>
      <c r="AEC175" s="442"/>
      <c r="AED175" s="442"/>
      <c r="AEE175" s="442"/>
      <c r="AEF175" s="442"/>
      <c r="AEG175" s="442"/>
      <c r="AEH175" s="442"/>
      <c r="AEI175" s="442"/>
      <c r="AEJ175" s="442"/>
      <c r="AEK175" s="442"/>
      <c r="AEL175" s="442"/>
      <c r="AEM175" s="442"/>
      <c r="AEN175" s="442"/>
      <c r="AEO175" s="442"/>
      <c r="AEP175" s="442"/>
      <c r="AEQ175" s="442"/>
      <c r="AER175" s="442"/>
      <c r="AES175" s="442"/>
      <c r="AET175" s="442"/>
      <c r="AEU175" s="442"/>
      <c r="AEV175" s="442"/>
      <c r="AEW175" s="442"/>
      <c r="AEX175" s="442"/>
      <c r="AEY175" s="442"/>
      <c r="AEZ175" s="442"/>
      <c r="AFA175" s="442"/>
      <c r="AFB175" s="442"/>
      <c r="AFC175" s="442"/>
      <c r="AFD175" s="442"/>
      <c r="AFE175" s="442"/>
      <c r="AFF175" s="442"/>
      <c r="AFG175" s="442"/>
      <c r="AFH175" s="442"/>
      <c r="AFI175" s="442"/>
      <c r="AFJ175" s="442"/>
      <c r="AFK175" s="442"/>
      <c r="AFL175" s="442"/>
      <c r="AFM175" s="442"/>
      <c r="AFN175" s="442"/>
      <c r="AFO175" s="442"/>
      <c r="AFP175" s="442"/>
      <c r="AFQ175" s="442"/>
      <c r="AFR175" s="442"/>
      <c r="AFS175" s="442"/>
      <c r="AFT175" s="442"/>
      <c r="AFU175" s="442"/>
      <c r="AFV175" s="442"/>
      <c r="AFW175" s="442"/>
      <c r="AFX175" s="442"/>
      <c r="AFY175" s="442"/>
      <c r="AFZ175" s="442"/>
      <c r="AGA175" s="442"/>
      <c r="AGB175" s="442"/>
      <c r="AGC175" s="442"/>
      <c r="AGD175" s="442"/>
      <c r="AGE175" s="442"/>
      <c r="AGF175" s="442"/>
      <c r="AGG175" s="442"/>
      <c r="AGH175" s="442"/>
      <c r="AGI175" s="442"/>
      <c r="AGJ175" s="442"/>
      <c r="AGK175" s="442"/>
      <c r="AGL175" s="442"/>
      <c r="AGM175" s="442"/>
      <c r="AGN175" s="442"/>
      <c r="AGO175" s="442"/>
      <c r="AGP175" s="442"/>
      <c r="AGQ175" s="442"/>
      <c r="AGR175" s="442"/>
      <c r="AGS175" s="442"/>
      <c r="AGT175" s="442"/>
      <c r="AGU175" s="442"/>
      <c r="AGV175" s="442"/>
      <c r="AGW175" s="442"/>
      <c r="AGX175" s="442"/>
      <c r="AGY175" s="442"/>
      <c r="AGZ175" s="442"/>
      <c r="AHA175" s="442"/>
      <c r="AHB175" s="442"/>
      <c r="AHC175" s="442"/>
      <c r="AHD175" s="442"/>
      <c r="AHE175" s="442"/>
      <c r="AHF175" s="442"/>
      <c r="AHG175" s="442"/>
      <c r="AHH175" s="442"/>
    </row>
    <row r="176" spans="2:892" s="593" customFormat="1">
      <c r="B176" s="597"/>
      <c r="C176" s="595"/>
      <c r="D176" s="78"/>
      <c r="E176" s="78"/>
      <c r="F176" s="78"/>
      <c r="G176" s="78"/>
      <c r="H176" s="78"/>
      <c r="I176" s="78"/>
      <c r="J176" s="78"/>
      <c r="K176" s="78"/>
      <c r="L176" s="78"/>
      <c r="M176" s="78"/>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s="66"/>
      <c r="CT176" s="66"/>
      <c r="CU176" s="66"/>
      <c r="CV176" s="66"/>
      <c r="CW176" s="66"/>
      <c r="CX176" s="66"/>
      <c r="CY176" s="66"/>
      <c r="CZ176" s="66"/>
      <c r="DA176" s="66"/>
      <c r="DB176" s="66"/>
      <c r="DC176" s="66"/>
      <c r="DD176" s="66"/>
      <c r="DE176" s="66"/>
      <c r="DF176" s="66"/>
      <c r="DG176" s="66"/>
      <c r="DH176" s="66"/>
      <c r="DI176" s="66"/>
      <c r="DJ176" s="66"/>
      <c r="DK176" s="66"/>
      <c r="DL176" s="66"/>
      <c r="DM176" s="66"/>
      <c r="DN176" s="66"/>
      <c r="DO176" s="66"/>
      <c r="DP176" s="66"/>
      <c r="DQ176" s="66"/>
      <c r="DR176" s="66"/>
      <c r="DS176" s="66"/>
      <c r="DT176" s="66"/>
      <c r="DU176" s="66"/>
      <c r="DV176" s="66"/>
      <c r="DW176" s="66"/>
      <c r="DX176" s="66"/>
      <c r="DY176" s="66"/>
      <c r="DZ176" s="66"/>
      <c r="EA176" s="66"/>
      <c r="EB176" s="66"/>
      <c r="EC176" s="66"/>
      <c r="ED176" s="66"/>
      <c r="EE176" s="66"/>
      <c r="EF176" s="66"/>
      <c r="EG176" s="66"/>
      <c r="EH176" s="66"/>
      <c r="EI176" s="66"/>
      <c r="EJ176" s="66"/>
      <c r="EK176" s="66"/>
      <c r="EL176" s="66"/>
      <c r="EM176" s="66"/>
      <c r="EN176" s="66"/>
      <c r="EO176" s="66"/>
      <c r="EP176" s="66"/>
      <c r="EQ176" s="66"/>
      <c r="ER176" s="66"/>
      <c r="ES176" s="66"/>
      <c r="ET176" s="66"/>
      <c r="EU176" s="66"/>
      <c r="EV176" s="66"/>
      <c r="EW176" s="66"/>
      <c r="EX176" s="66"/>
      <c r="EY176" s="66"/>
      <c r="EZ176" s="66"/>
      <c r="FA176" s="66"/>
      <c r="FB176" s="66"/>
      <c r="FC176" s="66"/>
      <c r="FD176" s="66"/>
      <c r="FE176" s="66"/>
      <c r="FF176" s="66"/>
      <c r="FG176" s="66"/>
      <c r="FH176" s="66"/>
      <c r="FI176" s="66"/>
      <c r="FJ176" s="66"/>
      <c r="FK176" s="66"/>
      <c r="FL176" s="66"/>
      <c r="FM176" s="66"/>
      <c r="FN176" s="66"/>
      <c r="FO176" s="66"/>
      <c r="FP176" s="66"/>
      <c r="FQ176" s="66"/>
      <c r="FR176" s="66"/>
      <c r="FS176" s="66"/>
      <c r="FT176" s="66"/>
      <c r="FU176" s="66"/>
      <c r="FV176" s="66"/>
      <c r="FW176" s="66"/>
      <c r="FX176" s="66"/>
      <c r="FY176" s="66"/>
      <c r="FZ176" s="66"/>
      <c r="GA176" s="66"/>
      <c r="GB176" s="66"/>
      <c r="GC176" s="66"/>
      <c r="GD176" s="66"/>
      <c r="GE176" s="66"/>
      <c r="GF176" s="66"/>
      <c r="GG176" s="66"/>
      <c r="GH176" s="66"/>
      <c r="GI176" s="66"/>
      <c r="GJ176" s="66"/>
      <c r="GK176" s="66"/>
      <c r="GL176" s="66"/>
      <c r="GM176" s="66"/>
      <c r="GN176" s="66"/>
      <c r="GO176" s="66"/>
      <c r="GP176" s="66"/>
      <c r="GQ176" s="66"/>
      <c r="GR176" s="66"/>
      <c r="GS176" s="66"/>
      <c r="GT176" s="66"/>
      <c r="GU176" s="66"/>
      <c r="GV176" s="66"/>
      <c r="GW176" s="66"/>
      <c r="GX176" s="66"/>
      <c r="GY176" s="66"/>
      <c r="GZ176" s="66"/>
      <c r="HA176" s="66"/>
      <c r="HB176" s="66"/>
      <c r="HC176" s="66"/>
      <c r="HD176" s="66"/>
      <c r="HE176" s="66"/>
      <c r="HF176" s="66"/>
      <c r="HG176" s="66"/>
      <c r="HH176" s="66"/>
      <c r="HI176" s="66"/>
      <c r="HJ176" s="66"/>
      <c r="HK176" s="66"/>
      <c r="HL176" s="66"/>
      <c r="HM176" s="66"/>
      <c r="HN176" s="66"/>
      <c r="HO176" s="66"/>
      <c r="HP176" s="66"/>
      <c r="HQ176" s="66"/>
      <c r="HR176" s="66"/>
      <c r="HS176" s="66"/>
      <c r="HT176" s="66"/>
      <c r="HU176" s="66"/>
      <c r="HV176" s="66"/>
      <c r="HW176" s="66"/>
      <c r="HX176" s="66"/>
      <c r="HY176" s="66"/>
      <c r="HZ176" s="66"/>
      <c r="IA176" s="66"/>
      <c r="IB176" s="66"/>
      <c r="IC176" s="66"/>
      <c r="ID176" s="66"/>
      <c r="IE176" s="66"/>
      <c r="IF176" s="66"/>
      <c r="IG176" s="66"/>
      <c r="IH176" s="66"/>
      <c r="II176" s="66"/>
      <c r="IJ176" s="66"/>
      <c r="IK176" s="66"/>
      <c r="IL176" s="66"/>
      <c r="IM176" s="66"/>
      <c r="IN176" s="66"/>
      <c r="IO176" s="66"/>
      <c r="IP176" s="66"/>
      <c r="IQ176" s="66"/>
      <c r="IR176" s="66"/>
      <c r="IS176" s="66"/>
      <c r="IT176" s="66"/>
      <c r="IU176" s="66"/>
      <c r="IV176" s="66"/>
      <c r="IW176" s="66"/>
      <c r="IX176" s="442"/>
      <c r="IY176" s="442"/>
      <c r="IZ176" s="442"/>
      <c r="JA176" s="442"/>
      <c r="JB176" s="442"/>
      <c r="JC176" s="442"/>
      <c r="JD176" s="442"/>
      <c r="JE176" s="442"/>
      <c r="JF176" s="442"/>
      <c r="JG176" s="442"/>
      <c r="JH176" s="442"/>
      <c r="JI176" s="442"/>
      <c r="JJ176" s="442"/>
      <c r="JK176" s="442"/>
      <c r="JL176" s="442"/>
      <c r="JM176" s="442"/>
      <c r="JN176" s="442"/>
      <c r="JO176" s="442"/>
      <c r="JP176" s="442"/>
      <c r="JQ176" s="442"/>
      <c r="JR176" s="442"/>
      <c r="JS176" s="442"/>
      <c r="JT176" s="442"/>
      <c r="JU176" s="442"/>
      <c r="JV176" s="442"/>
      <c r="JW176" s="442"/>
      <c r="JX176" s="442"/>
      <c r="JY176" s="442"/>
      <c r="JZ176" s="442"/>
      <c r="KA176" s="442"/>
      <c r="KB176" s="442"/>
      <c r="KC176" s="442"/>
      <c r="KD176" s="442"/>
      <c r="KE176" s="442"/>
      <c r="KF176" s="442"/>
      <c r="KG176" s="442"/>
      <c r="KH176" s="442"/>
      <c r="KI176" s="442"/>
      <c r="KJ176" s="442"/>
      <c r="KK176" s="442"/>
      <c r="KL176" s="442"/>
      <c r="KM176" s="442"/>
      <c r="KN176" s="442"/>
      <c r="KO176" s="442"/>
      <c r="KP176" s="442"/>
      <c r="KQ176" s="442"/>
      <c r="KR176" s="442"/>
      <c r="KS176" s="442"/>
      <c r="KT176" s="442"/>
      <c r="KU176" s="442"/>
      <c r="KV176" s="442"/>
      <c r="KW176" s="442"/>
      <c r="KX176" s="442"/>
      <c r="KY176" s="442"/>
      <c r="KZ176" s="442"/>
      <c r="LA176" s="442"/>
      <c r="LB176" s="442"/>
      <c r="LC176" s="442"/>
      <c r="LD176" s="442"/>
      <c r="LE176" s="442"/>
      <c r="LF176" s="442"/>
      <c r="LG176" s="442"/>
      <c r="LH176" s="442"/>
      <c r="LI176" s="442"/>
      <c r="LJ176" s="442"/>
      <c r="LK176" s="442"/>
      <c r="LL176" s="442"/>
      <c r="LM176" s="442"/>
      <c r="LN176" s="442"/>
      <c r="LO176" s="442"/>
      <c r="LP176" s="442"/>
      <c r="LQ176" s="442"/>
      <c r="LR176" s="442"/>
      <c r="LS176" s="442"/>
      <c r="LT176" s="442"/>
      <c r="LU176" s="442"/>
      <c r="LV176" s="442"/>
      <c r="LW176" s="442"/>
      <c r="LX176" s="442"/>
      <c r="LY176" s="442"/>
      <c r="LZ176" s="442"/>
      <c r="MA176" s="442"/>
      <c r="MB176" s="442"/>
      <c r="MC176" s="442"/>
      <c r="MD176" s="442"/>
      <c r="ME176" s="442"/>
      <c r="MF176" s="442"/>
      <c r="MG176" s="442"/>
      <c r="MH176" s="442"/>
      <c r="MI176" s="442"/>
      <c r="MJ176" s="442"/>
      <c r="MK176" s="442"/>
      <c r="ML176" s="442"/>
      <c r="MM176" s="442"/>
      <c r="MN176" s="442"/>
      <c r="MO176" s="442"/>
      <c r="MP176" s="442"/>
      <c r="MQ176" s="442"/>
      <c r="MR176" s="442"/>
      <c r="MS176" s="442"/>
      <c r="MT176" s="442"/>
      <c r="MU176" s="442"/>
      <c r="MV176" s="442"/>
      <c r="MW176" s="442"/>
      <c r="MX176" s="442"/>
      <c r="MY176" s="442"/>
      <c r="MZ176" s="442"/>
      <c r="NA176" s="442"/>
      <c r="NB176" s="442"/>
      <c r="NC176" s="442"/>
      <c r="ND176" s="442"/>
      <c r="NE176" s="442"/>
      <c r="NF176" s="442"/>
      <c r="NG176" s="442"/>
      <c r="NH176" s="442"/>
      <c r="NI176" s="442"/>
      <c r="NJ176" s="442"/>
      <c r="NK176" s="442"/>
      <c r="NL176" s="442"/>
      <c r="NM176" s="442"/>
      <c r="NN176" s="442"/>
      <c r="NO176" s="442"/>
      <c r="NP176" s="442"/>
      <c r="NQ176" s="442"/>
      <c r="NR176" s="442"/>
      <c r="NS176" s="442"/>
      <c r="NT176" s="442"/>
      <c r="NU176" s="442"/>
      <c r="NV176" s="442"/>
      <c r="NW176" s="442"/>
      <c r="NX176" s="442"/>
      <c r="NY176" s="442"/>
      <c r="NZ176" s="442"/>
      <c r="OA176" s="442"/>
      <c r="OB176" s="442"/>
      <c r="OC176" s="442"/>
      <c r="OD176" s="442"/>
      <c r="OE176" s="442"/>
      <c r="OF176" s="442"/>
      <c r="OG176" s="442"/>
      <c r="OH176" s="442"/>
      <c r="OI176" s="442"/>
      <c r="OJ176" s="442"/>
      <c r="OK176" s="442"/>
      <c r="OL176" s="442"/>
      <c r="OM176" s="442"/>
      <c r="ON176" s="442"/>
      <c r="OO176" s="442"/>
      <c r="OP176" s="442"/>
      <c r="OQ176" s="442"/>
      <c r="OR176" s="442"/>
      <c r="OS176" s="442"/>
      <c r="OT176" s="442"/>
      <c r="OU176" s="442"/>
      <c r="OV176" s="442"/>
      <c r="OW176" s="442"/>
      <c r="OX176" s="442"/>
      <c r="OY176" s="442"/>
      <c r="OZ176" s="442"/>
      <c r="PA176" s="442"/>
      <c r="PB176" s="442"/>
      <c r="PC176" s="442"/>
      <c r="PD176" s="442"/>
      <c r="PE176" s="442"/>
      <c r="PF176" s="442"/>
      <c r="PG176" s="442"/>
      <c r="PH176" s="442"/>
      <c r="PI176" s="442"/>
      <c r="PJ176" s="442"/>
      <c r="PK176" s="442"/>
      <c r="PL176" s="442"/>
      <c r="PM176" s="442"/>
      <c r="PN176" s="442"/>
      <c r="PO176" s="442"/>
      <c r="PP176" s="442"/>
      <c r="PQ176" s="442"/>
      <c r="PR176" s="442"/>
      <c r="PS176" s="442"/>
      <c r="PT176" s="442"/>
      <c r="PU176" s="442"/>
      <c r="PV176" s="442"/>
      <c r="PW176" s="442"/>
      <c r="PX176" s="442"/>
      <c r="PY176" s="442"/>
      <c r="PZ176" s="442"/>
      <c r="QA176" s="442"/>
      <c r="QB176" s="442"/>
      <c r="QC176" s="442"/>
      <c r="QD176" s="442"/>
      <c r="QE176" s="442"/>
      <c r="QF176" s="442"/>
      <c r="QG176" s="442"/>
      <c r="QH176" s="442"/>
      <c r="QI176" s="442"/>
      <c r="QJ176" s="442"/>
      <c r="QK176" s="442"/>
      <c r="QL176" s="442"/>
      <c r="QM176" s="442"/>
      <c r="QN176" s="442"/>
      <c r="QO176" s="442"/>
      <c r="QP176" s="442"/>
      <c r="QQ176" s="442"/>
      <c r="QR176" s="442"/>
      <c r="QS176" s="442"/>
      <c r="QT176" s="442"/>
      <c r="QU176" s="442"/>
      <c r="QV176" s="442"/>
      <c r="QW176" s="442"/>
      <c r="QX176" s="442"/>
      <c r="QY176" s="442"/>
      <c r="QZ176" s="442"/>
      <c r="RA176" s="442"/>
      <c r="RB176" s="442"/>
      <c r="RC176" s="442"/>
      <c r="RD176" s="442"/>
      <c r="RE176" s="442"/>
      <c r="RF176" s="442"/>
      <c r="RG176" s="442"/>
      <c r="RH176" s="442"/>
      <c r="RI176" s="442"/>
      <c r="RJ176" s="442"/>
      <c r="RK176" s="442"/>
      <c r="RL176" s="442"/>
      <c r="RM176" s="442"/>
      <c r="RN176" s="442"/>
      <c r="RO176" s="442"/>
      <c r="RP176" s="442"/>
      <c r="RQ176" s="442"/>
      <c r="RR176" s="442"/>
      <c r="RS176" s="442"/>
      <c r="RT176" s="442"/>
      <c r="RU176" s="442"/>
      <c r="RV176" s="442"/>
      <c r="RW176" s="442"/>
      <c r="RX176" s="442"/>
      <c r="RY176" s="442"/>
      <c r="RZ176" s="442"/>
      <c r="SA176" s="442"/>
      <c r="SB176" s="442"/>
      <c r="SC176" s="442"/>
      <c r="SD176" s="442"/>
      <c r="SE176" s="442"/>
      <c r="SF176" s="442"/>
      <c r="SG176" s="442"/>
      <c r="SH176" s="442"/>
      <c r="SI176" s="442"/>
      <c r="SJ176" s="442"/>
      <c r="SK176" s="442"/>
      <c r="SL176" s="442"/>
      <c r="SM176" s="442"/>
      <c r="SN176" s="442"/>
      <c r="SO176" s="442"/>
      <c r="SP176" s="442"/>
      <c r="SQ176" s="442"/>
      <c r="SR176" s="442"/>
      <c r="SS176" s="442"/>
      <c r="ST176" s="442"/>
      <c r="SU176" s="442"/>
      <c r="SV176" s="442"/>
      <c r="SW176" s="442"/>
      <c r="SX176" s="442"/>
      <c r="SY176" s="442"/>
      <c r="SZ176" s="442"/>
      <c r="TA176" s="442"/>
      <c r="TB176" s="442"/>
      <c r="TC176" s="442"/>
      <c r="TD176" s="442"/>
      <c r="TE176" s="442"/>
      <c r="TF176" s="442"/>
      <c r="TG176" s="442"/>
      <c r="TH176" s="442"/>
      <c r="TI176" s="442"/>
      <c r="TJ176" s="442"/>
      <c r="TK176" s="442"/>
      <c r="TL176" s="442"/>
      <c r="TM176" s="442"/>
      <c r="TN176" s="442"/>
      <c r="TO176" s="442"/>
      <c r="TP176" s="442"/>
      <c r="TQ176" s="442"/>
      <c r="TR176" s="442"/>
      <c r="TS176" s="442"/>
      <c r="TT176" s="442"/>
      <c r="TU176" s="442"/>
      <c r="TV176" s="442"/>
      <c r="TW176" s="442"/>
      <c r="TX176" s="442"/>
      <c r="TY176" s="442"/>
      <c r="TZ176" s="442"/>
      <c r="UA176" s="442"/>
      <c r="UB176" s="442"/>
      <c r="UC176" s="442"/>
      <c r="UD176" s="442"/>
      <c r="UE176" s="442"/>
      <c r="UF176" s="442"/>
      <c r="UG176" s="442"/>
      <c r="UH176" s="442"/>
      <c r="UI176" s="442"/>
      <c r="UJ176" s="442"/>
      <c r="UK176" s="442"/>
      <c r="UL176" s="442"/>
      <c r="UM176" s="442"/>
      <c r="UN176" s="442"/>
      <c r="UO176" s="442"/>
      <c r="UP176" s="442"/>
      <c r="UQ176" s="442"/>
      <c r="UR176" s="442"/>
      <c r="US176" s="442"/>
      <c r="UT176" s="442"/>
      <c r="UU176" s="442"/>
      <c r="UV176" s="442"/>
      <c r="UW176" s="442"/>
      <c r="UX176" s="442"/>
      <c r="UY176" s="442"/>
      <c r="UZ176" s="442"/>
      <c r="VA176" s="442"/>
      <c r="VB176" s="442"/>
      <c r="VC176" s="442"/>
      <c r="VD176" s="442"/>
      <c r="VE176" s="442"/>
      <c r="VF176" s="442"/>
      <c r="VG176" s="442"/>
      <c r="VH176" s="442"/>
      <c r="VI176" s="442"/>
      <c r="VJ176" s="442"/>
      <c r="VK176" s="442"/>
      <c r="VL176" s="442"/>
      <c r="VM176" s="442"/>
      <c r="VN176" s="442"/>
      <c r="VO176" s="442"/>
      <c r="VP176" s="442"/>
      <c r="VQ176" s="442"/>
      <c r="VR176" s="442"/>
      <c r="VS176" s="442"/>
      <c r="VT176" s="442"/>
      <c r="VU176" s="442"/>
      <c r="VV176" s="442"/>
      <c r="VW176" s="442"/>
      <c r="VX176" s="442"/>
      <c r="VY176" s="442"/>
      <c r="VZ176" s="442"/>
      <c r="WA176" s="442"/>
      <c r="WB176" s="442"/>
      <c r="WC176" s="442"/>
      <c r="WD176" s="442"/>
      <c r="WE176" s="442"/>
      <c r="WF176" s="442"/>
      <c r="WG176" s="442"/>
      <c r="WH176" s="442"/>
      <c r="WI176" s="442"/>
      <c r="WJ176" s="442"/>
      <c r="WK176" s="442"/>
      <c r="WL176" s="442"/>
      <c r="WM176" s="442"/>
      <c r="WN176" s="442"/>
      <c r="WO176" s="442"/>
      <c r="WP176" s="442"/>
      <c r="WQ176" s="442"/>
      <c r="WR176" s="442"/>
      <c r="WS176" s="442"/>
      <c r="WT176" s="442"/>
      <c r="WU176" s="442"/>
      <c r="WV176" s="442"/>
      <c r="WW176" s="442"/>
      <c r="WX176" s="442"/>
      <c r="WY176" s="442"/>
      <c r="WZ176" s="442"/>
      <c r="XA176" s="442"/>
      <c r="XB176" s="442"/>
      <c r="XC176" s="442"/>
      <c r="XD176" s="442"/>
      <c r="XE176" s="442"/>
      <c r="XF176" s="442"/>
      <c r="XG176" s="442"/>
      <c r="XH176" s="442"/>
      <c r="XI176" s="442"/>
      <c r="XJ176" s="442"/>
      <c r="XK176" s="442"/>
      <c r="XL176" s="442"/>
      <c r="XM176" s="442"/>
      <c r="XN176" s="442"/>
      <c r="XO176" s="442"/>
      <c r="XP176" s="442"/>
      <c r="XQ176" s="442"/>
      <c r="XR176" s="442"/>
      <c r="XS176" s="442"/>
      <c r="XT176" s="442"/>
      <c r="XU176" s="442"/>
      <c r="XV176" s="442"/>
      <c r="XW176" s="442"/>
      <c r="XX176" s="442"/>
      <c r="XY176" s="442"/>
      <c r="XZ176" s="442"/>
      <c r="YA176" s="442"/>
      <c r="YB176" s="442"/>
      <c r="YC176" s="442"/>
      <c r="YD176" s="442"/>
      <c r="YE176" s="442"/>
      <c r="YF176" s="442"/>
      <c r="YG176" s="442"/>
      <c r="YH176" s="442"/>
      <c r="YI176" s="442"/>
      <c r="YJ176" s="442"/>
      <c r="YK176" s="442"/>
      <c r="YL176" s="442"/>
      <c r="YM176" s="442"/>
      <c r="YN176" s="442"/>
      <c r="YO176" s="442"/>
      <c r="YP176" s="442"/>
      <c r="YQ176" s="442"/>
      <c r="YR176" s="442"/>
      <c r="YS176" s="442"/>
      <c r="YT176" s="442"/>
      <c r="YU176" s="442"/>
      <c r="YV176" s="442"/>
      <c r="YW176" s="442"/>
      <c r="YX176" s="442"/>
      <c r="YY176" s="442"/>
      <c r="YZ176" s="442"/>
      <c r="ZA176" s="442"/>
      <c r="ZB176" s="442"/>
      <c r="ZC176" s="442"/>
      <c r="ZD176" s="442"/>
      <c r="ZE176" s="442"/>
      <c r="ZF176" s="442"/>
      <c r="ZG176" s="442"/>
      <c r="ZH176" s="442"/>
      <c r="ZI176" s="442"/>
      <c r="ZJ176" s="442"/>
      <c r="ZK176" s="442"/>
      <c r="ZL176" s="442"/>
      <c r="ZM176" s="442"/>
      <c r="ZN176" s="442"/>
      <c r="ZO176" s="442"/>
      <c r="ZP176" s="442"/>
      <c r="ZQ176" s="442"/>
      <c r="ZR176" s="442"/>
      <c r="ZS176" s="442"/>
      <c r="ZT176" s="442"/>
      <c r="ZU176" s="442"/>
      <c r="ZV176" s="442"/>
      <c r="ZW176" s="442"/>
      <c r="ZX176" s="442"/>
      <c r="ZY176" s="442"/>
      <c r="ZZ176" s="442"/>
      <c r="AAA176" s="442"/>
      <c r="AAB176" s="442"/>
      <c r="AAC176" s="442"/>
      <c r="AAD176" s="442"/>
      <c r="AAE176" s="442"/>
      <c r="AAF176" s="442"/>
      <c r="AAG176" s="442"/>
      <c r="AAH176" s="442"/>
      <c r="AAI176" s="442"/>
      <c r="AAJ176" s="442"/>
      <c r="AAK176" s="442"/>
      <c r="AAL176" s="442"/>
      <c r="AAM176" s="442"/>
      <c r="AAN176" s="442"/>
      <c r="AAO176" s="442"/>
      <c r="AAP176" s="442"/>
      <c r="AAQ176" s="442"/>
      <c r="AAR176" s="442"/>
      <c r="AAS176" s="442"/>
      <c r="AAT176" s="442"/>
      <c r="AAU176" s="442"/>
      <c r="AAV176" s="442"/>
      <c r="AAW176" s="442"/>
      <c r="AAX176" s="442"/>
      <c r="AAY176" s="442"/>
      <c r="AAZ176" s="442"/>
      <c r="ABA176" s="442"/>
      <c r="ABB176" s="442"/>
      <c r="ABC176" s="442"/>
      <c r="ABD176" s="442"/>
      <c r="ABE176" s="442"/>
      <c r="ABF176" s="442"/>
      <c r="ABG176" s="442"/>
      <c r="ABH176" s="442"/>
      <c r="ABI176" s="442"/>
      <c r="ABJ176" s="442"/>
      <c r="ABK176" s="442"/>
      <c r="ABL176" s="442"/>
      <c r="ABM176" s="442"/>
      <c r="ABN176" s="442"/>
      <c r="ABO176" s="442"/>
      <c r="ABP176" s="442"/>
      <c r="ABQ176" s="442"/>
      <c r="ABR176" s="442"/>
      <c r="ABS176" s="442"/>
      <c r="ABT176" s="442"/>
      <c r="ABU176" s="442"/>
      <c r="ABV176" s="442"/>
      <c r="ABW176" s="442"/>
      <c r="ABX176" s="442"/>
      <c r="ABY176" s="442"/>
      <c r="ABZ176" s="442"/>
      <c r="ACA176" s="442"/>
      <c r="ACB176" s="442"/>
      <c r="ACC176" s="442"/>
      <c r="ACD176" s="442"/>
      <c r="ACE176" s="442"/>
      <c r="ACF176" s="442"/>
      <c r="ACG176" s="442"/>
      <c r="ACH176" s="442"/>
      <c r="ACI176" s="442"/>
      <c r="ACJ176" s="442"/>
      <c r="ACK176" s="442"/>
      <c r="ACL176" s="442"/>
      <c r="ACM176" s="442"/>
      <c r="ACN176" s="442"/>
      <c r="ACO176" s="442"/>
      <c r="ACP176" s="442"/>
      <c r="ACQ176" s="442"/>
      <c r="ACR176" s="442"/>
      <c r="ACS176" s="442"/>
      <c r="ACT176" s="442"/>
      <c r="ACU176" s="442"/>
      <c r="ACV176" s="442"/>
      <c r="ACW176" s="442"/>
      <c r="ACX176" s="442"/>
      <c r="ACY176" s="442"/>
      <c r="ACZ176" s="442"/>
      <c r="ADA176" s="442"/>
      <c r="ADB176" s="442"/>
      <c r="ADC176" s="442"/>
      <c r="ADD176" s="442"/>
      <c r="ADE176" s="442"/>
      <c r="ADF176" s="442"/>
      <c r="ADG176" s="442"/>
      <c r="ADH176" s="442"/>
      <c r="ADI176" s="442"/>
      <c r="ADJ176" s="442"/>
      <c r="ADK176" s="442"/>
      <c r="ADL176" s="442"/>
      <c r="ADM176" s="442"/>
      <c r="ADN176" s="442"/>
      <c r="ADO176" s="442"/>
      <c r="ADP176" s="442"/>
      <c r="ADQ176" s="442"/>
      <c r="ADR176" s="442"/>
      <c r="ADS176" s="442"/>
      <c r="ADT176" s="442"/>
      <c r="ADU176" s="442"/>
      <c r="ADV176" s="442"/>
      <c r="ADW176" s="442"/>
      <c r="ADX176" s="442"/>
      <c r="ADY176" s="442"/>
      <c r="ADZ176" s="442"/>
      <c r="AEA176" s="442"/>
      <c r="AEB176" s="442"/>
      <c r="AEC176" s="442"/>
      <c r="AED176" s="442"/>
      <c r="AEE176" s="442"/>
      <c r="AEF176" s="442"/>
      <c r="AEG176" s="442"/>
      <c r="AEH176" s="442"/>
      <c r="AEI176" s="442"/>
      <c r="AEJ176" s="442"/>
      <c r="AEK176" s="442"/>
      <c r="AEL176" s="442"/>
      <c r="AEM176" s="442"/>
      <c r="AEN176" s="442"/>
      <c r="AEO176" s="442"/>
      <c r="AEP176" s="442"/>
      <c r="AEQ176" s="442"/>
      <c r="AER176" s="442"/>
      <c r="AES176" s="442"/>
      <c r="AET176" s="442"/>
      <c r="AEU176" s="442"/>
      <c r="AEV176" s="442"/>
      <c r="AEW176" s="442"/>
      <c r="AEX176" s="442"/>
      <c r="AEY176" s="442"/>
      <c r="AEZ176" s="442"/>
      <c r="AFA176" s="442"/>
      <c r="AFB176" s="442"/>
      <c r="AFC176" s="442"/>
      <c r="AFD176" s="442"/>
      <c r="AFE176" s="442"/>
      <c r="AFF176" s="442"/>
      <c r="AFG176" s="442"/>
      <c r="AFH176" s="442"/>
      <c r="AFI176" s="442"/>
      <c r="AFJ176" s="442"/>
      <c r="AFK176" s="442"/>
      <c r="AFL176" s="442"/>
      <c r="AFM176" s="442"/>
      <c r="AFN176" s="442"/>
      <c r="AFO176" s="442"/>
      <c r="AFP176" s="442"/>
      <c r="AFQ176" s="442"/>
      <c r="AFR176" s="442"/>
      <c r="AFS176" s="442"/>
      <c r="AFT176" s="442"/>
      <c r="AFU176" s="442"/>
      <c r="AFV176" s="442"/>
      <c r="AFW176" s="442"/>
      <c r="AFX176" s="442"/>
      <c r="AFY176" s="442"/>
      <c r="AFZ176" s="442"/>
      <c r="AGA176" s="442"/>
      <c r="AGB176" s="442"/>
      <c r="AGC176" s="442"/>
      <c r="AGD176" s="442"/>
      <c r="AGE176" s="442"/>
      <c r="AGF176" s="442"/>
      <c r="AGG176" s="442"/>
      <c r="AGH176" s="442"/>
      <c r="AGI176" s="442"/>
      <c r="AGJ176" s="442"/>
      <c r="AGK176" s="442"/>
      <c r="AGL176" s="442"/>
      <c r="AGM176" s="442"/>
      <c r="AGN176" s="442"/>
      <c r="AGO176" s="442"/>
      <c r="AGP176" s="442"/>
      <c r="AGQ176" s="442"/>
      <c r="AGR176" s="442"/>
      <c r="AGS176" s="442"/>
      <c r="AGT176" s="442"/>
      <c r="AGU176" s="442"/>
      <c r="AGV176" s="442"/>
      <c r="AGW176" s="442"/>
      <c r="AGX176" s="442"/>
      <c r="AGY176" s="442"/>
      <c r="AGZ176" s="442"/>
      <c r="AHA176" s="442"/>
      <c r="AHB176" s="442"/>
      <c r="AHC176" s="442"/>
      <c r="AHD176" s="442"/>
      <c r="AHE176" s="442"/>
      <c r="AHF176" s="442"/>
      <c r="AHG176" s="442"/>
      <c r="AHH176" s="442"/>
    </row>
    <row r="177" spans="2:892" s="593" customFormat="1">
      <c r="B177" s="597"/>
      <c r="C177" s="595"/>
      <c r="D177" s="78"/>
      <c r="E177" s="78"/>
      <c r="F177" s="78"/>
      <c r="G177" s="78"/>
      <c r="H177" s="78"/>
      <c r="I177" s="78"/>
      <c r="J177" s="78"/>
      <c r="K177" s="78"/>
      <c r="L177" s="78"/>
      <c r="M177" s="78"/>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s="66"/>
      <c r="CT177" s="66"/>
      <c r="CU177" s="66"/>
      <c r="CV177" s="66"/>
      <c r="CW177" s="66"/>
      <c r="CX177" s="66"/>
      <c r="CY177" s="66"/>
      <c r="CZ177" s="66"/>
      <c r="DA177" s="66"/>
      <c r="DB177" s="66"/>
      <c r="DC177" s="66"/>
      <c r="DD177" s="66"/>
      <c r="DE177" s="66"/>
      <c r="DF177" s="66"/>
      <c r="DG177" s="66"/>
      <c r="DH177" s="66"/>
      <c r="DI177" s="66"/>
      <c r="DJ177" s="66"/>
      <c r="DK177" s="66"/>
      <c r="DL177" s="66"/>
      <c r="DM177" s="66"/>
      <c r="DN177" s="66"/>
      <c r="DO177" s="66"/>
      <c r="DP177" s="66"/>
      <c r="DQ177" s="66"/>
      <c r="DR177" s="66"/>
      <c r="DS177" s="66"/>
      <c r="DT177" s="66"/>
      <c r="DU177" s="66"/>
      <c r="DV177" s="66"/>
      <c r="DW177" s="66"/>
      <c r="DX177" s="66"/>
      <c r="DY177" s="66"/>
      <c r="DZ177" s="66"/>
      <c r="EA177" s="66"/>
      <c r="EB177" s="66"/>
      <c r="EC177" s="66"/>
      <c r="ED177" s="66"/>
      <c r="EE177" s="66"/>
      <c r="EF177" s="66"/>
      <c r="EG177" s="66"/>
      <c r="EH177" s="66"/>
      <c r="EI177" s="66"/>
      <c r="EJ177" s="66"/>
      <c r="EK177" s="66"/>
      <c r="EL177" s="66"/>
      <c r="EM177" s="66"/>
      <c r="EN177" s="66"/>
      <c r="EO177" s="66"/>
      <c r="EP177" s="66"/>
      <c r="EQ177" s="66"/>
      <c r="ER177" s="66"/>
      <c r="ES177" s="66"/>
      <c r="ET177" s="66"/>
      <c r="EU177" s="66"/>
      <c r="EV177" s="66"/>
      <c r="EW177" s="66"/>
      <c r="EX177" s="66"/>
      <c r="EY177" s="66"/>
      <c r="EZ177" s="66"/>
      <c r="FA177" s="66"/>
      <c r="FB177" s="66"/>
      <c r="FC177" s="66"/>
      <c r="FD177" s="66"/>
      <c r="FE177" s="66"/>
      <c r="FF177" s="66"/>
      <c r="FG177" s="66"/>
      <c r="FH177" s="66"/>
      <c r="FI177" s="66"/>
      <c r="FJ177" s="66"/>
      <c r="FK177" s="66"/>
      <c r="FL177" s="66"/>
      <c r="FM177" s="66"/>
      <c r="FN177" s="66"/>
      <c r="FO177" s="66"/>
      <c r="FP177" s="66"/>
      <c r="FQ177" s="66"/>
      <c r="FR177" s="66"/>
      <c r="FS177" s="66"/>
      <c r="FT177" s="66"/>
      <c r="FU177" s="66"/>
      <c r="FV177" s="66"/>
      <c r="FW177" s="66"/>
      <c r="FX177" s="66"/>
      <c r="FY177" s="66"/>
      <c r="FZ177" s="66"/>
      <c r="GA177" s="66"/>
      <c r="GB177" s="66"/>
      <c r="GC177" s="66"/>
      <c r="GD177" s="66"/>
      <c r="GE177" s="66"/>
      <c r="GF177" s="66"/>
      <c r="GG177" s="66"/>
      <c r="GH177" s="66"/>
      <c r="GI177" s="66"/>
      <c r="GJ177" s="66"/>
      <c r="GK177" s="66"/>
      <c r="GL177" s="66"/>
      <c r="GM177" s="66"/>
      <c r="GN177" s="66"/>
      <c r="GO177" s="66"/>
      <c r="GP177" s="66"/>
      <c r="GQ177" s="66"/>
      <c r="GR177" s="66"/>
      <c r="GS177" s="66"/>
      <c r="GT177" s="66"/>
      <c r="GU177" s="66"/>
      <c r="GV177" s="66"/>
      <c r="GW177" s="66"/>
      <c r="GX177" s="66"/>
      <c r="GY177" s="66"/>
      <c r="GZ177" s="66"/>
      <c r="HA177" s="66"/>
      <c r="HB177" s="66"/>
      <c r="HC177" s="66"/>
      <c r="HD177" s="66"/>
      <c r="HE177" s="66"/>
      <c r="HF177" s="66"/>
      <c r="HG177" s="66"/>
      <c r="HH177" s="66"/>
      <c r="HI177" s="66"/>
      <c r="HJ177" s="66"/>
      <c r="HK177" s="66"/>
      <c r="HL177" s="66"/>
      <c r="HM177" s="66"/>
      <c r="HN177" s="66"/>
      <c r="HO177" s="66"/>
      <c r="HP177" s="66"/>
      <c r="HQ177" s="66"/>
      <c r="HR177" s="66"/>
      <c r="HS177" s="66"/>
      <c r="HT177" s="66"/>
      <c r="HU177" s="66"/>
      <c r="HV177" s="66"/>
      <c r="HW177" s="66"/>
      <c r="HX177" s="66"/>
      <c r="HY177" s="66"/>
      <c r="HZ177" s="66"/>
      <c r="IA177" s="66"/>
      <c r="IB177" s="66"/>
      <c r="IC177" s="66"/>
      <c r="ID177" s="66"/>
      <c r="IE177" s="66"/>
      <c r="IF177" s="66"/>
      <c r="IG177" s="66"/>
      <c r="IH177" s="66"/>
      <c r="II177" s="66"/>
      <c r="IJ177" s="66"/>
      <c r="IK177" s="66"/>
      <c r="IL177" s="66"/>
      <c r="IM177" s="66"/>
      <c r="IN177" s="66"/>
      <c r="IO177" s="66"/>
      <c r="IP177" s="66"/>
      <c r="IQ177" s="66"/>
      <c r="IR177" s="66"/>
      <c r="IS177" s="66"/>
      <c r="IT177" s="66"/>
      <c r="IU177" s="66"/>
      <c r="IV177" s="66"/>
      <c r="IW177" s="66"/>
      <c r="IX177" s="442"/>
      <c r="IY177" s="442"/>
      <c r="IZ177" s="442"/>
      <c r="JA177" s="442"/>
      <c r="JB177" s="442"/>
      <c r="JC177" s="442"/>
      <c r="JD177" s="442"/>
      <c r="JE177" s="442"/>
      <c r="JF177" s="442"/>
      <c r="JG177" s="442"/>
      <c r="JH177" s="442"/>
      <c r="JI177" s="442"/>
      <c r="JJ177" s="442"/>
      <c r="JK177" s="442"/>
      <c r="JL177" s="442"/>
      <c r="JM177" s="442"/>
      <c r="JN177" s="442"/>
      <c r="JO177" s="442"/>
      <c r="JP177" s="442"/>
      <c r="JQ177" s="442"/>
      <c r="JR177" s="442"/>
      <c r="JS177" s="442"/>
      <c r="JT177" s="442"/>
      <c r="JU177" s="442"/>
      <c r="JV177" s="442"/>
      <c r="JW177" s="442"/>
      <c r="JX177" s="442"/>
      <c r="JY177" s="442"/>
      <c r="JZ177" s="442"/>
      <c r="KA177" s="442"/>
      <c r="KB177" s="442"/>
      <c r="KC177" s="442"/>
      <c r="KD177" s="442"/>
      <c r="KE177" s="442"/>
      <c r="KF177" s="442"/>
      <c r="KG177" s="442"/>
      <c r="KH177" s="442"/>
      <c r="KI177" s="442"/>
      <c r="KJ177" s="442"/>
      <c r="KK177" s="442"/>
      <c r="KL177" s="442"/>
      <c r="KM177" s="442"/>
      <c r="KN177" s="442"/>
      <c r="KO177" s="442"/>
      <c r="KP177" s="442"/>
      <c r="KQ177" s="442"/>
      <c r="KR177" s="442"/>
      <c r="KS177" s="442"/>
      <c r="KT177" s="442"/>
      <c r="KU177" s="442"/>
      <c r="KV177" s="442"/>
      <c r="KW177" s="442"/>
      <c r="KX177" s="442"/>
      <c r="KY177" s="442"/>
      <c r="KZ177" s="442"/>
      <c r="LA177" s="442"/>
      <c r="LB177" s="442"/>
      <c r="LC177" s="442"/>
      <c r="LD177" s="442"/>
      <c r="LE177" s="442"/>
      <c r="LF177" s="442"/>
      <c r="LG177" s="442"/>
      <c r="LH177" s="442"/>
      <c r="LI177" s="442"/>
      <c r="LJ177" s="442"/>
      <c r="LK177" s="442"/>
      <c r="LL177" s="442"/>
      <c r="LM177" s="442"/>
      <c r="LN177" s="442"/>
      <c r="LO177" s="442"/>
      <c r="LP177" s="442"/>
      <c r="LQ177" s="442"/>
      <c r="LR177" s="442"/>
      <c r="LS177" s="442"/>
      <c r="LT177" s="442"/>
      <c r="LU177" s="442"/>
      <c r="LV177" s="442"/>
      <c r="LW177" s="442"/>
      <c r="LX177" s="442"/>
      <c r="LY177" s="442"/>
      <c r="LZ177" s="442"/>
      <c r="MA177" s="442"/>
      <c r="MB177" s="442"/>
      <c r="MC177" s="442"/>
      <c r="MD177" s="442"/>
      <c r="ME177" s="442"/>
      <c r="MF177" s="442"/>
      <c r="MG177" s="442"/>
      <c r="MH177" s="442"/>
      <c r="MI177" s="442"/>
      <c r="MJ177" s="442"/>
      <c r="MK177" s="442"/>
      <c r="ML177" s="442"/>
      <c r="MM177" s="442"/>
      <c r="MN177" s="442"/>
      <c r="MO177" s="442"/>
      <c r="MP177" s="442"/>
      <c r="MQ177" s="442"/>
      <c r="MR177" s="442"/>
      <c r="MS177" s="442"/>
      <c r="MT177" s="442"/>
      <c r="MU177" s="442"/>
      <c r="MV177" s="442"/>
      <c r="MW177" s="442"/>
      <c r="MX177" s="442"/>
      <c r="MY177" s="442"/>
      <c r="MZ177" s="442"/>
      <c r="NA177" s="442"/>
      <c r="NB177" s="442"/>
      <c r="NC177" s="442"/>
      <c r="ND177" s="442"/>
      <c r="NE177" s="442"/>
      <c r="NF177" s="442"/>
      <c r="NG177" s="442"/>
      <c r="NH177" s="442"/>
      <c r="NI177" s="442"/>
      <c r="NJ177" s="442"/>
      <c r="NK177" s="442"/>
      <c r="NL177" s="442"/>
      <c r="NM177" s="442"/>
      <c r="NN177" s="442"/>
      <c r="NO177" s="442"/>
      <c r="NP177" s="442"/>
      <c r="NQ177" s="442"/>
      <c r="NR177" s="442"/>
      <c r="NS177" s="442"/>
      <c r="NT177" s="442"/>
      <c r="NU177" s="442"/>
      <c r="NV177" s="442"/>
      <c r="NW177" s="442"/>
      <c r="NX177" s="442"/>
      <c r="NY177" s="442"/>
      <c r="NZ177" s="442"/>
      <c r="OA177" s="442"/>
      <c r="OB177" s="442"/>
      <c r="OC177" s="442"/>
      <c r="OD177" s="442"/>
      <c r="OE177" s="442"/>
      <c r="OF177" s="442"/>
      <c r="OG177" s="442"/>
      <c r="OH177" s="442"/>
      <c r="OI177" s="442"/>
      <c r="OJ177" s="442"/>
      <c r="OK177" s="442"/>
      <c r="OL177" s="442"/>
      <c r="OM177" s="442"/>
      <c r="ON177" s="442"/>
      <c r="OO177" s="442"/>
      <c r="OP177" s="442"/>
      <c r="OQ177" s="442"/>
      <c r="OR177" s="442"/>
      <c r="OS177" s="442"/>
      <c r="OT177" s="442"/>
      <c r="OU177" s="442"/>
      <c r="OV177" s="442"/>
      <c r="OW177" s="442"/>
      <c r="OX177" s="442"/>
      <c r="OY177" s="442"/>
      <c r="OZ177" s="442"/>
      <c r="PA177" s="442"/>
      <c r="PB177" s="442"/>
      <c r="PC177" s="442"/>
      <c r="PD177" s="442"/>
      <c r="PE177" s="442"/>
      <c r="PF177" s="442"/>
      <c r="PG177" s="442"/>
      <c r="PH177" s="442"/>
      <c r="PI177" s="442"/>
      <c r="PJ177" s="442"/>
      <c r="PK177" s="442"/>
      <c r="PL177" s="442"/>
      <c r="PM177" s="442"/>
      <c r="PN177" s="442"/>
      <c r="PO177" s="442"/>
      <c r="PP177" s="442"/>
      <c r="PQ177" s="442"/>
      <c r="PR177" s="442"/>
      <c r="PS177" s="442"/>
      <c r="PT177" s="442"/>
      <c r="PU177" s="442"/>
      <c r="PV177" s="442"/>
      <c r="PW177" s="442"/>
      <c r="PX177" s="442"/>
      <c r="PY177" s="442"/>
      <c r="PZ177" s="442"/>
      <c r="QA177" s="442"/>
      <c r="QB177" s="442"/>
      <c r="QC177" s="442"/>
      <c r="QD177" s="442"/>
      <c r="QE177" s="442"/>
      <c r="QF177" s="442"/>
      <c r="QG177" s="442"/>
      <c r="QH177" s="442"/>
      <c r="QI177" s="442"/>
      <c r="QJ177" s="442"/>
      <c r="QK177" s="442"/>
      <c r="QL177" s="442"/>
      <c r="QM177" s="442"/>
      <c r="QN177" s="442"/>
      <c r="QO177" s="442"/>
      <c r="QP177" s="442"/>
      <c r="QQ177" s="442"/>
      <c r="QR177" s="442"/>
      <c r="QS177" s="442"/>
      <c r="QT177" s="442"/>
      <c r="QU177" s="442"/>
      <c r="QV177" s="442"/>
      <c r="QW177" s="442"/>
      <c r="QX177" s="442"/>
      <c r="QY177" s="442"/>
      <c r="QZ177" s="442"/>
      <c r="RA177" s="442"/>
      <c r="RB177" s="442"/>
      <c r="RC177" s="442"/>
      <c r="RD177" s="442"/>
      <c r="RE177" s="442"/>
      <c r="RF177" s="442"/>
      <c r="RG177" s="442"/>
      <c r="RH177" s="442"/>
      <c r="RI177" s="442"/>
      <c r="RJ177" s="442"/>
      <c r="RK177" s="442"/>
      <c r="RL177" s="442"/>
      <c r="RM177" s="442"/>
      <c r="RN177" s="442"/>
      <c r="RO177" s="442"/>
      <c r="RP177" s="442"/>
      <c r="RQ177" s="442"/>
      <c r="RR177" s="442"/>
      <c r="RS177" s="442"/>
      <c r="RT177" s="442"/>
      <c r="RU177" s="442"/>
      <c r="RV177" s="442"/>
      <c r="RW177" s="442"/>
      <c r="RX177" s="442"/>
      <c r="RY177" s="442"/>
      <c r="RZ177" s="442"/>
      <c r="SA177" s="442"/>
      <c r="SB177" s="442"/>
      <c r="SC177" s="442"/>
      <c r="SD177" s="442"/>
      <c r="SE177" s="442"/>
      <c r="SF177" s="442"/>
      <c r="SG177" s="442"/>
      <c r="SH177" s="442"/>
      <c r="SI177" s="442"/>
      <c r="SJ177" s="442"/>
      <c r="SK177" s="442"/>
      <c r="SL177" s="442"/>
      <c r="SM177" s="442"/>
      <c r="SN177" s="442"/>
      <c r="SO177" s="442"/>
      <c r="SP177" s="442"/>
      <c r="SQ177" s="442"/>
      <c r="SR177" s="442"/>
      <c r="SS177" s="442"/>
      <c r="ST177" s="442"/>
      <c r="SU177" s="442"/>
      <c r="SV177" s="442"/>
      <c r="SW177" s="442"/>
      <c r="SX177" s="442"/>
      <c r="SY177" s="442"/>
      <c r="SZ177" s="442"/>
      <c r="TA177" s="442"/>
      <c r="TB177" s="442"/>
      <c r="TC177" s="442"/>
      <c r="TD177" s="442"/>
      <c r="TE177" s="442"/>
      <c r="TF177" s="442"/>
      <c r="TG177" s="442"/>
      <c r="TH177" s="442"/>
      <c r="TI177" s="442"/>
      <c r="TJ177" s="442"/>
      <c r="TK177" s="442"/>
      <c r="TL177" s="442"/>
      <c r="TM177" s="442"/>
      <c r="TN177" s="442"/>
      <c r="TO177" s="442"/>
      <c r="TP177" s="442"/>
      <c r="TQ177" s="442"/>
      <c r="TR177" s="442"/>
      <c r="TS177" s="442"/>
      <c r="TT177" s="442"/>
      <c r="TU177" s="442"/>
      <c r="TV177" s="442"/>
      <c r="TW177" s="442"/>
      <c r="TX177" s="442"/>
      <c r="TY177" s="442"/>
      <c r="TZ177" s="442"/>
      <c r="UA177" s="442"/>
      <c r="UB177" s="442"/>
      <c r="UC177" s="442"/>
      <c r="UD177" s="442"/>
      <c r="UE177" s="442"/>
      <c r="UF177" s="442"/>
      <c r="UG177" s="442"/>
      <c r="UH177" s="442"/>
      <c r="UI177" s="442"/>
      <c r="UJ177" s="442"/>
      <c r="UK177" s="442"/>
      <c r="UL177" s="442"/>
      <c r="UM177" s="442"/>
      <c r="UN177" s="442"/>
      <c r="UO177" s="442"/>
      <c r="UP177" s="442"/>
      <c r="UQ177" s="442"/>
      <c r="UR177" s="442"/>
      <c r="US177" s="442"/>
      <c r="UT177" s="442"/>
      <c r="UU177" s="442"/>
      <c r="UV177" s="442"/>
      <c r="UW177" s="442"/>
      <c r="UX177" s="442"/>
      <c r="UY177" s="442"/>
      <c r="UZ177" s="442"/>
      <c r="VA177" s="442"/>
      <c r="VB177" s="442"/>
      <c r="VC177" s="442"/>
      <c r="VD177" s="442"/>
      <c r="VE177" s="442"/>
      <c r="VF177" s="442"/>
      <c r="VG177" s="442"/>
      <c r="VH177" s="442"/>
      <c r="VI177" s="442"/>
      <c r="VJ177" s="442"/>
      <c r="VK177" s="442"/>
      <c r="VL177" s="442"/>
      <c r="VM177" s="442"/>
      <c r="VN177" s="442"/>
      <c r="VO177" s="442"/>
      <c r="VP177" s="442"/>
      <c r="VQ177" s="442"/>
      <c r="VR177" s="442"/>
      <c r="VS177" s="442"/>
      <c r="VT177" s="442"/>
      <c r="VU177" s="442"/>
      <c r="VV177" s="442"/>
      <c r="VW177" s="442"/>
      <c r="VX177" s="442"/>
      <c r="VY177" s="442"/>
      <c r="VZ177" s="442"/>
      <c r="WA177" s="442"/>
      <c r="WB177" s="442"/>
      <c r="WC177" s="442"/>
      <c r="WD177" s="442"/>
      <c r="WE177" s="442"/>
      <c r="WF177" s="442"/>
      <c r="WG177" s="442"/>
      <c r="WH177" s="442"/>
      <c r="WI177" s="442"/>
      <c r="WJ177" s="442"/>
      <c r="WK177" s="442"/>
      <c r="WL177" s="442"/>
      <c r="WM177" s="442"/>
      <c r="WN177" s="442"/>
      <c r="WO177" s="442"/>
      <c r="WP177" s="442"/>
      <c r="WQ177" s="442"/>
      <c r="WR177" s="442"/>
      <c r="WS177" s="442"/>
      <c r="WT177" s="442"/>
      <c r="WU177" s="442"/>
      <c r="WV177" s="442"/>
      <c r="WW177" s="442"/>
      <c r="WX177" s="442"/>
      <c r="WY177" s="442"/>
      <c r="WZ177" s="442"/>
      <c r="XA177" s="442"/>
      <c r="XB177" s="442"/>
      <c r="XC177" s="442"/>
      <c r="XD177" s="442"/>
      <c r="XE177" s="442"/>
      <c r="XF177" s="442"/>
      <c r="XG177" s="442"/>
      <c r="XH177" s="442"/>
      <c r="XI177" s="442"/>
      <c r="XJ177" s="442"/>
      <c r="XK177" s="442"/>
      <c r="XL177" s="442"/>
      <c r="XM177" s="442"/>
      <c r="XN177" s="442"/>
      <c r="XO177" s="442"/>
      <c r="XP177" s="442"/>
      <c r="XQ177" s="442"/>
      <c r="XR177" s="442"/>
      <c r="XS177" s="442"/>
      <c r="XT177" s="442"/>
      <c r="XU177" s="442"/>
      <c r="XV177" s="442"/>
      <c r="XW177" s="442"/>
      <c r="XX177" s="442"/>
      <c r="XY177" s="442"/>
      <c r="XZ177" s="442"/>
      <c r="YA177" s="442"/>
      <c r="YB177" s="442"/>
      <c r="YC177" s="442"/>
      <c r="YD177" s="442"/>
      <c r="YE177" s="442"/>
      <c r="YF177" s="442"/>
      <c r="YG177" s="442"/>
      <c r="YH177" s="442"/>
      <c r="YI177" s="442"/>
      <c r="YJ177" s="442"/>
      <c r="YK177" s="442"/>
      <c r="YL177" s="442"/>
      <c r="YM177" s="442"/>
      <c r="YN177" s="442"/>
      <c r="YO177" s="442"/>
      <c r="YP177" s="442"/>
      <c r="YQ177" s="442"/>
      <c r="YR177" s="442"/>
      <c r="YS177" s="442"/>
      <c r="YT177" s="442"/>
      <c r="YU177" s="442"/>
      <c r="YV177" s="442"/>
      <c r="YW177" s="442"/>
      <c r="YX177" s="442"/>
      <c r="YY177" s="442"/>
      <c r="YZ177" s="442"/>
      <c r="ZA177" s="442"/>
      <c r="ZB177" s="442"/>
      <c r="ZC177" s="442"/>
      <c r="ZD177" s="442"/>
      <c r="ZE177" s="442"/>
      <c r="ZF177" s="442"/>
      <c r="ZG177" s="442"/>
      <c r="ZH177" s="442"/>
      <c r="ZI177" s="442"/>
      <c r="ZJ177" s="442"/>
      <c r="ZK177" s="442"/>
      <c r="ZL177" s="442"/>
      <c r="ZM177" s="442"/>
      <c r="ZN177" s="442"/>
      <c r="ZO177" s="442"/>
      <c r="ZP177" s="442"/>
      <c r="ZQ177" s="442"/>
      <c r="ZR177" s="442"/>
      <c r="ZS177" s="442"/>
      <c r="ZT177" s="442"/>
      <c r="ZU177" s="442"/>
      <c r="ZV177" s="442"/>
      <c r="ZW177" s="442"/>
      <c r="ZX177" s="442"/>
      <c r="ZY177" s="442"/>
      <c r="ZZ177" s="442"/>
      <c r="AAA177" s="442"/>
      <c r="AAB177" s="442"/>
      <c r="AAC177" s="442"/>
      <c r="AAD177" s="442"/>
      <c r="AAE177" s="442"/>
      <c r="AAF177" s="442"/>
      <c r="AAG177" s="442"/>
      <c r="AAH177" s="442"/>
      <c r="AAI177" s="442"/>
      <c r="AAJ177" s="442"/>
      <c r="AAK177" s="442"/>
      <c r="AAL177" s="442"/>
      <c r="AAM177" s="442"/>
      <c r="AAN177" s="442"/>
      <c r="AAO177" s="442"/>
      <c r="AAP177" s="442"/>
      <c r="AAQ177" s="442"/>
      <c r="AAR177" s="442"/>
      <c r="AAS177" s="442"/>
      <c r="AAT177" s="442"/>
      <c r="AAU177" s="442"/>
      <c r="AAV177" s="442"/>
      <c r="AAW177" s="442"/>
      <c r="AAX177" s="442"/>
      <c r="AAY177" s="442"/>
      <c r="AAZ177" s="442"/>
      <c r="ABA177" s="442"/>
      <c r="ABB177" s="442"/>
      <c r="ABC177" s="442"/>
      <c r="ABD177" s="442"/>
      <c r="ABE177" s="442"/>
      <c r="ABF177" s="442"/>
      <c r="ABG177" s="442"/>
      <c r="ABH177" s="442"/>
      <c r="ABI177" s="442"/>
      <c r="ABJ177" s="442"/>
      <c r="ABK177" s="442"/>
      <c r="ABL177" s="442"/>
      <c r="ABM177" s="442"/>
      <c r="ABN177" s="442"/>
      <c r="ABO177" s="442"/>
      <c r="ABP177" s="442"/>
      <c r="ABQ177" s="442"/>
      <c r="ABR177" s="442"/>
      <c r="ABS177" s="442"/>
      <c r="ABT177" s="442"/>
      <c r="ABU177" s="442"/>
      <c r="ABV177" s="442"/>
      <c r="ABW177" s="442"/>
      <c r="ABX177" s="442"/>
      <c r="ABY177" s="442"/>
      <c r="ABZ177" s="442"/>
      <c r="ACA177" s="442"/>
      <c r="ACB177" s="442"/>
      <c r="ACC177" s="442"/>
      <c r="ACD177" s="442"/>
      <c r="ACE177" s="442"/>
      <c r="ACF177" s="442"/>
      <c r="ACG177" s="442"/>
      <c r="ACH177" s="442"/>
      <c r="ACI177" s="442"/>
      <c r="ACJ177" s="442"/>
      <c r="ACK177" s="442"/>
      <c r="ACL177" s="442"/>
      <c r="ACM177" s="442"/>
      <c r="ACN177" s="442"/>
      <c r="ACO177" s="442"/>
      <c r="ACP177" s="442"/>
      <c r="ACQ177" s="442"/>
      <c r="ACR177" s="442"/>
      <c r="ACS177" s="442"/>
      <c r="ACT177" s="442"/>
      <c r="ACU177" s="442"/>
      <c r="ACV177" s="442"/>
      <c r="ACW177" s="442"/>
      <c r="ACX177" s="442"/>
      <c r="ACY177" s="442"/>
      <c r="ACZ177" s="442"/>
      <c r="ADA177" s="442"/>
      <c r="ADB177" s="442"/>
      <c r="ADC177" s="442"/>
      <c r="ADD177" s="442"/>
      <c r="ADE177" s="442"/>
      <c r="ADF177" s="442"/>
      <c r="ADG177" s="442"/>
      <c r="ADH177" s="442"/>
      <c r="ADI177" s="442"/>
      <c r="ADJ177" s="442"/>
      <c r="ADK177" s="442"/>
      <c r="ADL177" s="442"/>
      <c r="ADM177" s="442"/>
      <c r="ADN177" s="442"/>
      <c r="ADO177" s="442"/>
      <c r="ADP177" s="442"/>
      <c r="ADQ177" s="442"/>
      <c r="ADR177" s="442"/>
      <c r="ADS177" s="442"/>
      <c r="ADT177" s="442"/>
      <c r="ADU177" s="442"/>
      <c r="ADV177" s="442"/>
      <c r="ADW177" s="442"/>
      <c r="ADX177" s="442"/>
      <c r="ADY177" s="442"/>
      <c r="ADZ177" s="442"/>
      <c r="AEA177" s="442"/>
      <c r="AEB177" s="442"/>
      <c r="AEC177" s="442"/>
      <c r="AED177" s="442"/>
      <c r="AEE177" s="442"/>
      <c r="AEF177" s="442"/>
      <c r="AEG177" s="442"/>
      <c r="AEH177" s="442"/>
      <c r="AEI177" s="442"/>
      <c r="AEJ177" s="442"/>
      <c r="AEK177" s="442"/>
      <c r="AEL177" s="442"/>
      <c r="AEM177" s="442"/>
      <c r="AEN177" s="442"/>
      <c r="AEO177" s="442"/>
      <c r="AEP177" s="442"/>
      <c r="AEQ177" s="442"/>
      <c r="AER177" s="442"/>
      <c r="AES177" s="442"/>
      <c r="AET177" s="442"/>
      <c r="AEU177" s="442"/>
      <c r="AEV177" s="442"/>
      <c r="AEW177" s="442"/>
      <c r="AEX177" s="442"/>
      <c r="AEY177" s="442"/>
      <c r="AEZ177" s="442"/>
      <c r="AFA177" s="442"/>
      <c r="AFB177" s="442"/>
      <c r="AFC177" s="442"/>
      <c r="AFD177" s="442"/>
      <c r="AFE177" s="442"/>
      <c r="AFF177" s="442"/>
      <c r="AFG177" s="442"/>
      <c r="AFH177" s="442"/>
      <c r="AFI177" s="442"/>
      <c r="AFJ177" s="442"/>
      <c r="AFK177" s="442"/>
      <c r="AFL177" s="442"/>
      <c r="AFM177" s="442"/>
      <c r="AFN177" s="442"/>
      <c r="AFO177" s="442"/>
      <c r="AFP177" s="442"/>
      <c r="AFQ177" s="442"/>
      <c r="AFR177" s="442"/>
      <c r="AFS177" s="442"/>
      <c r="AFT177" s="442"/>
      <c r="AFU177" s="442"/>
      <c r="AFV177" s="442"/>
      <c r="AFW177" s="442"/>
      <c r="AFX177" s="442"/>
      <c r="AFY177" s="442"/>
      <c r="AFZ177" s="442"/>
      <c r="AGA177" s="442"/>
      <c r="AGB177" s="442"/>
      <c r="AGC177" s="442"/>
      <c r="AGD177" s="442"/>
      <c r="AGE177" s="442"/>
      <c r="AGF177" s="442"/>
      <c r="AGG177" s="442"/>
      <c r="AGH177" s="442"/>
      <c r="AGI177" s="442"/>
      <c r="AGJ177" s="442"/>
      <c r="AGK177" s="442"/>
      <c r="AGL177" s="442"/>
      <c r="AGM177" s="442"/>
      <c r="AGN177" s="442"/>
      <c r="AGO177" s="442"/>
      <c r="AGP177" s="442"/>
      <c r="AGQ177" s="442"/>
      <c r="AGR177" s="442"/>
      <c r="AGS177" s="442"/>
      <c r="AGT177" s="442"/>
      <c r="AGU177" s="442"/>
      <c r="AGV177" s="442"/>
      <c r="AGW177" s="442"/>
      <c r="AGX177" s="442"/>
      <c r="AGY177" s="442"/>
      <c r="AGZ177" s="442"/>
      <c r="AHA177" s="442"/>
      <c r="AHB177" s="442"/>
      <c r="AHC177" s="442"/>
      <c r="AHD177" s="442"/>
      <c r="AHE177" s="442"/>
      <c r="AHF177" s="442"/>
      <c r="AHG177" s="442"/>
      <c r="AHH177" s="442"/>
    </row>
    <row r="178" spans="2:892" s="593" customFormat="1">
      <c r="B178" s="597"/>
      <c r="C178" s="595"/>
      <c r="D178" s="78"/>
      <c r="E178" s="78"/>
      <c r="F178" s="78"/>
      <c r="G178" s="78"/>
      <c r="H178" s="78"/>
      <c r="I178" s="78"/>
      <c r="J178" s="78"/>
      <c r="K178" s="78"/>
      <c r="L178" s="78"/>
      <c r="M178" s="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s="66"/>
      <c r="CT178" s="66"/>
      <c r="CU178" s="66"/>
      <c r="CV178" s="66"/>
      <c r="CW178" s="66"/>
      <c r="CX178" s="66"/>
      <c r="CY178" s="66"/>
      <c r="CZ178" s="66"/>
      <c r="DA178" s="66"/>
      <c r="DB178" s="66"/>
      <c r="DC178" s="66"/>
      <c r="DD178" s="66"/>
      <c r="DE178" s="66"/>
      <c r="DF178" s="66"/>
      <c r="DG178" s="66"/>
      <c r="DH178" s="66"/>
      <c r="DI178" s="66"/>
      <c r="DJ178" s="66"/>
      <c r="DK178" s="66"/>
      <c r="DL178" s="66"/>
      <c r="DM178" s="66"/>
      <c r="DN178" s="66"/>
      <c r="DO178" s="66"/>
      <c r="DP178" s="66"/>
      <c r="DQ178" s="66"/>
      <c r="DR178" s="66"/>
      <c r="DS178" s="66"/>
      <c r="DT178" s="66"/>
      <c r="DU178" s="66"/>
      <c r="DV178" s="66"/>
      <c r="DW178" s="66"/>
      <c r="DX178" s="66"/>
      <c r="DY178" s="66"/>
      <c r="DZ178" s="66"/>
      <c r="EA178" s="66"/>
      <c r="EB178" s="66"/>
      <c r="EC178" s="66"/>
      <c r="ED178" s="66"/>
      <c r="EE178" s="66"/>
      <c r="EF178" s="66"/>
      <c r="EG178" s="66"/>
      <c r="EH178" s="66"/>
      <c r="EI178" s="66"/>
      <c r="EJ178" s="66"/>
      <c r="EK178" s="66"/>
      <c r="EL178" s="66"/>
      <c r="EM178" s="66"/>
      <c r="EN178" s="66"/>
      <c r="EO178" s="66"/>
      <c r="EP178" s="66"/>
      <c r="EQ178" s="66"/>
      <c r="ER178" s="66"/>
      <c r="ES178" s="66"/>
      <c r="ET178" s="66"/>
      <c r="EU178" s="66"/>
      <c r="EV178" s="66"/>
      <c r="EW178" s="66"/>
      <c r="EX178" s="66"/>
      <c r="EY178" s="66"/>
      <c r="EZ178" s="66"/>
      <c r="FA178" s="66"/>
      <c r="FB178" s="66"/>
      <c r="FC178" s="66"/>
      <c r="FD178" s="66"/>
      <c r="FE178" s="66"/>
      <c r="FF178" s="66"/>
      <c r="FG178" s="66"/>
      <c r="FH178" s="66"/>
      <c r="FI178" s="66"/>
      <c r="FJ178" s="66"/>
      <c r="FK178" s="66"/>
      <c r="FL178" s="66"/>
      <c r="FM178" s="66"/>
      <c r="FN178" s="66"/>
      <c r="FO178" s="66"/>
      <c r="FP178" s="66"/>
      <c r="FQ178" s="66"/>
      <c r="FR178" s="66"/>
      <c r="FS178" s="66"/>
      <c r="FT178" s="66"/>
      <c r="FU178" s="66"/>
      <c r="FV178" s="66"/>
      <c r="FW178" s="66"/>
      <c r="FX178" s="66"/>
      <c r="FY178" s="66"/>
      <c r="FZ178" s="66"/>
      <c r="GA178" s="66"/>
      <c r="GB178" s="66"/>
      <c r="GC178" s="66"/>
      <c r="GD178" s="66"/>
      <c r="GE178" s="66"/>
      <c r="GF178" s="66"/>
      <c r="GG178" s="66"/>
      <c r="GH178" s="66"/>
      <c r="GI178" s="66"/>
      <c r="GJ178" s="66"/>
      <c r="GK178" s="66"/>
      <c r="GL178" s="66"/>
      <c r="GM178" s="66"/>
      <c r="GN178" s="66"/>
      <c r="GO178" s="66"/>
      <c r="GP178" s="66"/>
      <c r="GQ178" s="66"/>
      <c r="GR178" s="66"/>
      <c r="GS178" s="66"/>
      <c r="GT178" s="66"/>
      <c r="GU178" s="66"/>
      <c r="GV178" s="66"/>
      <c r="GW178" s="66"/>
      <c r="GX178" s="66"/>
      <c r="GY178" s="66"/>
      <c r="GZ178" s="66"/>
      <c r="HA178" s="66"/>
      <c r="HB178" s="66"/>
      <c r="HC178" s="66"/>
      <c r="HD178" s="66"/>
      <c r="HE178" s="66"/>
      <c r="HF178" s="66"/>
      <c r="HG178" s="66"/>
      <c r="HH178" s="66"/>
      <c r="HI178" s="66"/>
      <c r="HJ178" s="66"/>
      <c r="HK178" s="66"/>
      <c r="HL178" s="66"/>
      <c r="HM178" s="66"/>
      <c r="HN178" s="66"/>
      <c r="HO178" s="66"/>
      <c r="HP178" s="66"/>
      <c r="HQ178" s="66"/>
      <c r="HR178" s="66"/>
      <c r="HS178" s="66"/>
      <c r="HT178" s="66"/>
      <c r="HU178" s="66"/>
      <c r="HV178" s="66"/>
      <c r="HW178" s="66"/>
      <c r="HX178" s="66"/>
      <c r="HY178" s="66"/>
      <c r="HZ178" s="66"/>
      <c r="IA178" s="66"/>
      <c r="IB178" s="66"/>
      <c r="IC178" s="66"/>
      <c r="ID178" s="66"/>
      <c r="IE178" s="66"/>
      <c r="IF178" s="66"/>
      <c r="IG178" s="66"/>
      <c r="IH178" s="66"/>
      <c r="II178" s="66"/>
      <c r="IJ178" s="66"/>
      <c r="IK178" s="66"/>
      <c r="IL178" s="66"/>
      <c r="IM178" s="66"/>
      <c r="IN178" s="66"/>
      <c r="IO178" s="66"/>
      <c r="IP178" s="66"/>
      <c r="IQ178" s="66"/>
      <c r="IR178" s="66"/>
      <c r="IS178" s="66"/>
      <c r="IT178" s="66"/>
      <c r="IU178" s="66"/>
      <c r="IV178" s="66"/>
      <c r="IW178" s="66"/>
      <c r="IX178" s="442"/>
      <c r="IY178" s="442"/>
      <c r="IZ178" s="442"/>
      <c r="JA178" s="442"/>
      <c r="JB178" s="442"/>
      <c r="JC178" s="442"/>
      <c r="JD178" s="442"/>
      <c r="JE178" s="442"/>
      <c r="JF178" s="442"/>
      <c r="JG178" s="442"/>
      <c r="JH178" s="442"/>
      <c r="JI178" s="442"/>
      <c r="JJ178" s="442"/>
      <c r="JK178" s="442"/>
      <c r="JL178" s="442"/>
      <c r="JM178" s="442"/>
      <c r="JN178" s="442"/>
      <c r="JO178" s="442"/>
      <c r="JP178" s="442"/>
      <c r="JQ178" s="442"/>
      <c r="JR178" s="442"/>
      <c r="JS178" s="442"/>
      <c r="JT178" s="442"/>
      <c r="JU178" s="442"/>
      <c r="JV178" s="442"/>
      <c r="JW178" s="442"/>
      <c r="JX178" s="442"/>
      <c r="JY178" s="442"/>
      <c r="JZ178" s="442"/>
      <c r="KA178" s="442"/>
      <c r="KB178" s="442"/>
      <c r="KC178" s="442"/>
      <c r="KD178" s="442"/>
      <c r="KE178" s="442"/>
      <c r="KF178" s="442"/>
      <c r="KG178" s="442"/>
      <c r="KH178" s="442"/>
      <c r="KI178" s="442"/>
      <c r="KJ178" s="442"/>
      <c r="KK178" s="442"/>
      <c r="KL178" s="442"/>
      <c r="KM178" s="442"/>
      <c r="KN178" s="442"/>
      <c r="KO178" s="442"/>
      <c r="KP178" s="442"/>
      <c r="KQ178" s="442"/>
      <c r="KR178" s="442"/>
      <c r="KS178" s="442"/>
      <c r="KT178" s="442"/>
      <c r="KU178" s="442"/>
      <c r="KV178" s="442"/>
      <c r="KW178" s="442"/>
      <c r="KX178" s="442"/>
      <c r="KY178" s="442"/>
      <c r="KZ178" s="442"/>
      <c r="LA178" s="442"/>
      <c r="LB178" s="442"/>
      <c r="LC178" s="442"/>
      <c r="LD178" s="442"/>
      <c r="LE178" s="442"/>
      <c r="LF178" s="442"/>
      <c r="LG178" s="442"/>
      <c r="LH178" s="442"/>
      <c r="LI178" s="442"/>
      <c r="LJ178" s="442"/>
      <c r="LK178" s="442"/>
      <c r="LL178" s="442"/>
      <c r="LM178" s="442"/>
      <c r="LN178" s="442"/>
      <c r="LO178" s="442"/>
      <c r="LP178" s="442"/>
      <c r="LQ178" s="442"/>
      <c r="LR178" s="442"/>
      <c r="LS178" s="442"/>
      <c r="LT178" s="442"/>
      <c r="LU178" s="442"/>
      <c r="LV178" s="442"/>
      <c r="LW178" s="442"/>
      <c r="LX178" s="442"/>
      <c r="LY178" s="442"/>
      <c r="LZ178" s="442"/>
      <c r="MA178" s="442"/>
      <c r="MB178" s="442"/>
      <c r="MC178" s="442"/>
      <c r="MD178" s="442"/>
      <c r="ME178" s="442"/>
      <c r="MF178" s="442"/>
      <c r="MG178" s="442"/>
      <c r="MH178" s="442"/>
      <c r="MI178" s="442"/>
      <c r="MJ178" s="442"/>
      <c r="MK178" s="442"/>
      <c r="ML178" s="442"/>
      <c r="MM178" s="442"/>
      <c r="MN178" s="442"/>
      <c r="MO178" s="442"/>
      <c r="MP178" s="442"/>
      <c r="MQ178" s="442"/>
      <c r="MR178" s="442"/>
      <c r="MS178" s="442"/>
      <c r="MT178" s="442"/>
      <c r="MU178" s="442"/>
      <c r="MV178" s="442"/>
      <c r="MW178" s="442"/>
      <c r="MX178" s="442"/>
      <c r="MY178" s="442"/>
      <c r="MZ178" s="442"/>
      <c r="NA178" s="442"/>
      <c r="NB178" s="442"/>
      <c r="NC178" s="442"/>
      <c r="ND178" s="442"/>
      <c r="NE178" s="442"/>
      <c r="NF178" s="442"/>
      <c r="NG178" s="442"/>
      <c r="NH178" s="442"/>
      <c r="NI178" s="442"/>
      <c r="NJ178" s="442"/>
      <c r="NK178" s="442"/>
      <c r="NL178" s="442"/>
      <c r="NM178" s="442"/>
      <c r="NN178" s="442"/>
      <c r="NO178" s="442"/>
      <c r="NP178" s="442"/>
      <c r="NQ178" s="442"/>
      <c r="NR178" s="442"/>
      <c r="NS178" s="442"/>
      <c r="NT178" s="442"/>
      <c r="NU178" s="442"/>
      <c r="NV178" s="442"/>
      <c r="NW178" s="442"/>
      <c r="NX178" s="442"/>
      <c r="NY178" s="442"/>
      <c r="NZ178" s="442"/>
      <c r="OA178" s="442"/>
      <c r="OB178" s="442"/>
      <c r="OC178" s="442"/>
      <c r="OD178" s="442"/>
      <c r="OE178" s="442"/>
      <c r="OF178" s="442"/>
      <c r="OG178" s="442"/>
      <c r="OH178" s="442"/>
      <c r="OI178" s="442"/>
      <c r="OJ178" s="442"/>
      <c r="OK178" s="442"/>
      <c r="OL178" s="442"/>
      <c r="OM178" s="442"/>
      <c r="ON178" s="442"/>
      <c r="OO178" s="442"/>
      <c r="OP178" s="442"/>
      <c r="OQ178" s="442"/>
      <c r="OR178" s="442"/>
      <c r="OS178" s="442"/>
      <c r="OT178" s="442"/>
      <c r="OU178" s="442"/>
      <c r="OV178" s="442"/>
      <c r="OW178" s="442"/>
      <c r="OX178" s="442"/>
      <c r="OY178" s="442"/>
      <c r="OZ178" s="442"/>
      <c r="PA178" s="442"/>
      <c r="PB178" s="442"/>
      <c r="PC178" s="442"/>
      <c r="PD178" s="442"/>
      <c r="PE178" s="442"/>
      <c r="PF178" s="442"/>
      <c r="PG178" s="442"/>
      <c r="PH178" s="442"/>
      <c r="PI178" s="442"/>
      <c r="PJ178" s="442"/>
      <c r="PK178" s="442"/>
      <c r="PL178" s="442"/>
      <c r="PM178" s="442"/>
      <c r="PN178" s="442"/>
      <c r="PO178" s="442"/>
      <c r="PP178" s="442"/>
      <c r="PQ178" s="442"/>
      <c r="PR178" s="442"/>
      <c r="PS178" s="442"/>
      <c r="PT178" s="442"/>
      <c r="PU178" s="442"/>
      <c r="PV178" s="442"/>
      <c r="PW178" s="442"/>
      <c r="PX178" s="442"/>
      <c r="PY178" s="442"/>
      <c r="PZ178" s="442"/>
      <c r="QA178" s="442"/>
      <c r="QB178" s="442"/>
      <c r="QC178" s="442"/>
      <c r="QD178" s="442"/>
      <c r="QE178" s="442"/>
      <c r="QF178" s="442"/>
      <c r="QG178" s="442"/>
      <c r="QH178" s="442"/>
      <c r="QI178" s="442"/>
      <c r="QJ178" s="442"/>
      <c r="QK178" s="442"/>
      <c r="QL178" s="442"/>
      <c r="QM178" s="442"/>
      <c r="QN178" s="442"/>
      <c r="QO178" s="442"/>
      <c r="QP178" s="442"/>
      <c r="QQ178" s="442"/>
      <c r="QR178" s="442"/>
      <c r="QS178" s="442"/>
      <c r="QT178" s="442"/>
      <c r="QU178" s="442"/>
      <c r="QV178" s="442"/>
      <c r="QW178" s="442"/>
      <c r="QX178" s="442"/>
      <c r="QY178" s="442"/>
      <c r="QZ178" s="442"/>
      <c r="RA178" s="442"/>
      <c r="RB178" s="442"/>
      <c r="RC178" s="442"/>
      <c r="RD178" s="442"/>
      <c r="RE178" s="442"/>
      <c r="RF178" s="442"/>
      <c r="RG178" s="442"/>
      <c r="RH178" s="442"/>
      <c r="RI178" s="442"/>
      <c r="RJ178" s="442"/>
      <c r="RK178" s="442"/>
      <c r="RL178" s="442"/>
      <c r="RM178" s="442"/>
      <c r="RN178" s="442"/>
      <c r="RO178" s="442"/>
      <c r="RP178" s="442"/>
      <c r="RQ178" s="442"/>
      <c r="RR178" s="442"/>
      <c r="RS178" s="442"/>
      <c r="RT178" s="442"/>
      <c r="RU178" s="442"/>
      <c r="RV178" s="442"/>
      <c r="RW178" s="442"/>
      <c r="RX178" s="442"/>
      <c r="RY178" s="442"/>
      <c r="RZ178" s="442"/>
      <c r="SA178" s="442"/>
      <c r="SB178" s="442"/>
      <c r="SC178" s="442"/>
      <c r="SD178" s="442"/>
      <c r="SE178" s="442"/>
      <c r="SF178" s="442"/>
      <c r="SG178" s="442"/>
      <c r="SH178" s="442"/>
      <c r="SI178" s="442"/>
      <c r="SJ178" s="442"/>
      <c r="SK178" s="442"/>
      <c r="SL178" s="442"/>
      <c r="SM178" s="442"/>
      <c r="SN178" s="442"/>
      <c r="SO178" s="442"/>
      <c r="SP178" s="442"/>
      <c r="SQ178" s="442"/>
      <c r="SR178" s="442"/>
      <c r="SS178" s="442"/>
      <c r="ST178" s="442"/>
      <c r="SU178" s="442"/>
      <c r="SV178" s="442"/>
      <c r="SW178" s="442"/>
      <c r="SX178" s="442"/>
      <c r="SY178" s="442"/>
      <c r="SZ178" s="442"/>
      <c r="TA178" s="442"/>
      <c r="TB178" s="442"/>
      <c r="TC178" s="442"/>
      <c r="TD178" s="442"/>
      <c r="TE178" s="442"/>
      <c r="TF178" s="442"/>
      <c r="TG178" s="442"/>
      <c r="TH178" s="442"/>
      <c r="TI178" s="442"/>
      <c r="TJ178" s="442"/>
      <c r="TK178" s="442"/>
      <c r="TL178" s="442"/>
      <c r="TM178" s="442"/>
      <c r="TN178" s="442"/>
      <c r="TO178" s="442"/>
      <c r="TP178" s="442"/>
      <c r="TQ178" s="442"/>
      <c r="TR178" s="442"/>
      <c r="TS178" s="442"/>
      <c r="TT178" s="442"/>
      <c r="TU178" s="442"/>
      <c r="TV178" s="442"/>
      <c r="TW178" s="442"/>
      <c r="TX178" s="442"/>
      <c r="TY178" s="442"/>
      <c r="TZ178" s="442"/>
      <c r="UA178" s="442"/>
      <c r="UB178" s="442"/>
      <c r="UC178" s="442"/>
      <c r="UD178" s="442"/>
      <c r="UE178" s="442"/>
      <c r="UF178" s="442"/>
      <c r="UG178" s="442"/>
      <c r="UH178" s="442"/>
      <c r="UI178" s="442"/>
      <c r="UJ178" s="442"/>
      <c r="UK178" s="442"/>
      <c r="UL178" s="442"/>
      <c r="UM178" s="442"/>
      <c r="UN178" s="442"/>
      <c r="UO178" s="442"/>
      <c r="UP178" s="442"/>
      <c r="UQ178" s="442"/>
      <c r="UR178" s="442"/>
      <c r="US178" s="442"/>
      <c r="UT178" s="442"/>
      <c r="UU178" s="442"/>
      <c r="UV178" s="442"/>
      <c r="UW178" s="442"/>
      <c r="UX178" s="442"/>
      <c r="UY178" s="442"/>
      <c r="UZ178" s="442"/>
      <c r="VA178" s="442"/>
      <c r="VB178" s="442"/>
      <c r="VC178" s="442"/>
      <c r="VD178" s="442"/>
      <c r="VE178" s="442"/>
      <c r="VF178" s="442"/>
      <c r="VG178" s="442"/>
      <c r="VH178" s="442"/>
      <c r="VI178" s="442"/>
      <c r="VJ178" s="442"/>
      <c r="VK178" s="442"/>
      <c r="VL178" s="442"/>
      <c r="VM178" s="442"/>
      <c r="VN178" s="442"/>
      <c r="VO178" s="442"/>
      <c r="VP178" s="442"/>
      <c r="VQ178" s="442"/>
      <c r="VR178" s="442"/>
      <c r="VS178" s="442"/>
      <c r="VT178" s="442"/>
      <c r="VU178" s="442"/>
      <c r="VV178" s="442"/>
      <c r="VW178" s="442"/>
      <c r="VX178" s="442"/>
      <c r="VY178" s="442"/>
      <c r="VZ178" s="442"/>
      <c r="WA178" s="442"/>
      <c r="WB178" s="442"/>
      <c r="WC178" s="442"/>
      <c r="WD178" s="442"/>
      <c r="WE178" s="442"/>
      <c r="WF178" s="442"/>
      <c r="WG178" s="442"/>
      <c r="WH178" s="442"/>
      <c r="WI178" s="442"/>
      <c r="WJ178" s="442"/>
      <c r="WK178" s="442"/>
      <c r="WL178" s="442"/>
      <c r="WM178" s="442"/>
      <c r="WN178" s="442"/>
      <c r="WO178" s="442"/>
      <c r="WP178" s="442"/>
      <c r="WQ178" s="442"/>
      <c r="WR178" s="442"/>
      <c r="WS178" s="442"/>
      <c r="WT178" s="442"/>
      <c r="WU178" s="442"/>
      <c r="WV178" s="442"/>
      <c r="WW178" s="442"/>
      <c r="WX178" s="442"/>
      <c r="WY178" s="442"/>
      <c r="WZ178" s="442"/>
      <c r="XA178" s="442"/>
      <c r="XB178" s="442"/>
      <c r="XC178" s="442"/>
      <c r="XD178" s="442"/>
      <c r="XE178" s="442"/>
      <c r="XF178" s="442"/>
      <c r="XG178" s="442"/>
      <c r="XH178" s="442"/>
      <c r="XI178" s="442"/>
      <c r="XJ178" s="442"/>
      <c r="XK178" s="442"/>
      <c r="XL178" s="442"/>
      <c r="XM178" s="442"/>
      <c r="XN178" s="442"/>
      <c r="XO178" s="442"/>
      <c r="XP178" s="442"/>
      <c r="XQ178" s="442"/>
      <c r="XR178" s="442"/>
      <c r="XS178" s="442"/>
      <c r="XT178" s="442"/>
      <c r="XU178" s="442"/>
      <c r="XV178" s="442"/>
      <c r="XW178" s="442"/>
      <c r="XX178" s="442"/>
      <c r="XY178" s="442"/>
      <c r="XZ178" s="442"/>
      <c r="YA178" s="442"/>
      <c r="YB178" s="442"/>
      <c r="YC178" s="442"/>
      <c r="YD178" s="442"/>
      <c r="YE178" s="442"/>
      <c r="YF178" s="442"/>
      <c r="YG178" s="442"/>
      <c r="YH178" s="442"/>
      <c r="YI178" s="442"/>
      <c r="YJ178" s="442"/>
      <c r="YK178" s="442"/>
      <c r="YL178" s="442"/>
      <c r="YM178" s="442"/>
      <c r="YN178" s="442"/>
      <c r="YO178" s="442"/>
      <c r="YP178" s="442"/>
      <c r="YQ178" s="442"/>
      <c r="YR178" s="442"/>
      <c r="YS178" s="442"/>
      <c r="YT178" s="442"/>
      <c r="YU178" s="442"/>
      <c r="YV178" s="442"/>
      <c r="YW178" s="442"/>
      <c r="YX178" s="442"/>
      <c r="YY178" s="442"/>
      <c r="YZ178" s="442"/>
      <c r="ZA178" s="442"/>
      <c r="ZB178" s="442"/>
      <c r="ZC178" s="442"/>
      <c r="ZD178" s="442"/>
      <c r="ZE178" s="442"/>
      <c r="ZF178" s="442"/>
      <c r="ZG178" s="442"/>
      <c r="ZH178" s="442"/>
      <c r="ZI178" s="442"/>
      <c r="ZJ178" s="442"/>
      <c r="ZK178" s="442"/>
      <c r="ZL178" s="442"/>
      <c r="ZM178" s="442"/>
      <c r="ZN178" s="442"/>
      <c r="ZO178" s="442"/>
      <c r="ZP178" s="442"/>
      <c r="ZQ178" s="442"/>
      <c r="ZR178" s="442"/>
      <c r="ZS178" s="442"/>
      <c r="ZT178" s="442"/>
      <c r="ZU178" s="442"/>
      <c r="ZV178" s="442"/>
      <c r="ZW178" s="442"/>
      <c r="ZX178" s="442"/>
      <c r="ZY178" s="442"/>
      <c r="ZZ178" s="442"/>
      <c r="AAA178" s="442"/>
      <c r="AAB178" s="442"/>
      <c r="AAC178" s="442"/>
      <c r="AAD178" s="442"/>
      <c r="AAE178" s="442"/>
      <c r="AAF178" s="442"/>
      <c r="AAG178" s="442"/>
      <c r="AAH178" s="442"/>
      <c r="AAI178" s="442"/>
      <c r="AAJ178" s="442"/>
      <c r="AAK178" s="442"/>
      <c r="AAL178" s="442"/>
      <c r="AAM178" s="442"/>
      <c r="AAN178" s="442"/>
      <c r="AAO178" s="442"/>
      <c r="AAP178" s="442"/>
      <c r="AAQ178" s="442"/>
      <c r="AAR178" s="442"/>
      <c r="AAS178" s="442"/>
      <c r="AAT178" s="442"/>
      <c r="AAU178" s="442"/>
      <c r="AAV178" s="442"/>
      <c r="AAW178" s="442"/>
      <c r="AAX178" s="442"/>
      <c r="AAY178" s="442"/>
      <c r="AAZ178" s="442"/>
      <c r="ABA178" s="442"/>
      <c r="ABB178" s="442"/>
      <c r="ABC178" s="442"/>
      <c r="ABD178" s="442"/>
      <c r="ABE178" s="442"/>
      <c r="ABF178" s="442"/>
      <c r="ABG178" s="442"/>
      <c r="ABH178" s="442"/>
      <c r="ABI178" s="442"/>
      <c r="ABJ178" s="442"/>
      <c r="ABK178" s="442"/>
      <c r="ABL178" s="442"/>
      <c r="ABM178" s="442"/>
      <c r="ABN178" s="442"/>
      <c r="ABO178" s="442"/>
      <c r="ABP178" s="442"/>
      <c r="ABQ178" s="442"/>
      <c r="ABR178" s="442"/>
      <c r="ABS178" s="442"/>
      <c r="ABT178" s="442"/>
      <c r="ABU178" s="442"/>
      <c r="ABV178" s="442"/>
      <c r="ABW178" s="442"/>
      <c r="ABX178" s="442"/>
      <c r="ABY178" s="442"/>
      <c r="ABZ178" s="442"/>
      <c r="ACA178" s="442"/>
      <c r="ACB178" s="442"/>
      <c r="ACC178" s="442"/>
      <c r="ACD178" s="442"/>
      <c r="ACE178" s="442"/>
      <c r="ACF178" s="442"/>
      <c r="ACG178" s="442"/>
      <c r="ACH178" s="442"/>
      <c r="ACI178" s="442"/>
      <c r="ACJ178" s="442"/>
      <c r="ACK178" s="442"/>
      <c r="ACL178" s="442"/>
      <c r="ACM178" s="442"/>
      <c r="ACN178" s="442"/>
      <c r="ACO178" s="442"/>
      <c r="ACP178" s="442"/>
      <c r="ACQ178" s="442"/>
      <c r="ACR178" s="442"/>
      <c r="ACS178" s="442"/>
      <c r="ACT178" s="442"/>
      <c r="ACU178" s="442"/>
      <c r="ACV178" s="442"/>
      <c r="ACW178" s="442"/>
      <c r="ACX178" s="442"/>
      <c r="ACY178" s="442"/>
      <c r="ACZ178" s="442"/>
      <c r="ADA178" s="442"/>
      <c r="ADB178" s="442"/>
      <c r="ADC178" s="442"/>
      <c r="ADD178" s="442"/>
      <c r="ADE178" s="442"/>
      <c r="ADF178" s="442"/>
      <c r="ADG178" s="442"/>
      <c r="ADH178" s="442"/>
      <c r="ADI178" s="442"/>
      <c r="ADJ178" s="442"/>
      <c r="ADK178" s="442"/>
      <c r="ADL178" s="442"/>
      <c r="ADM178" s="442"/>
      <c r="ADN178" s="442"/>
      <c r="ADO178" s="442"/>
      <c r="ADP178" s="442"/>
      <c r="ADQ178" s="442"/>
      <c r="ADR178" s="442"/>
      <c r="ADS178" s="442"/>
      <c r="ADT178" s="442"/>
      <c r="ADU178" s="442"/>
      <c r="ADV178" s="442"/>
      <c r="ADW178" s="442"/>
      <c r="ADX178" s="442"/>
      <c r="ADY178" s="442"/>
      <c r="ADZ178" s="442"/>
      <c r="AEA178" s="442"/>
      <c r="AEB178" s="442"/>
      <c r="AEC178" s="442"/>
      <c r="AED178" s="442"/>
      <c r="AEE178" s="442"/>
      <c r="AEF178" s="442"/>
      <c r="AEG178" s="442"/>
      <c r="AEH178" s="442"/>
      <c r="AEI178" s="442"/>
      <c r="AEJ178" s="442"/>
      <c r="AEK178" s="442"/>
      <c r="AEL178" s="442"/>
      <c r="AEM178" s="442"/>
      <c r="AEN178" s="442"/>
      <c r="AEO178" s="442"/>
      <c r="AEP178" s="442"/>
      <c r="AEQ178" s="442"/>
      <c r="AER178" s="442"/>
      <c r="AES178" s="442"/>
      <c r="AET178" s="442"/>
      <c r="AEU178" s="442"/>
      <c r="AEV178" s="442"/>
      <c r="AEW178" s="442"/>
      <c r="AEX178" s="442"/>
      <c r="AEY178" s="442"/>
      <c r="AEZ178" s="442"/>
      <c r="AFA178" s="442"/>
      <c r="AFB178" s="442"/>
      <c r="AFC178" s="442"/>
      <c r="AFD178" s="442"/>
      <c r="AFE178" s="442"/>
      <c r="AFF178" s="442"/>
      <c r="AFG178" s="442"/>
      <c r="AFH178" s="442"/>
      <c r="AFI178" s="442"/>
      <c r="AFJ178" s="442"/>
      <c r="AFK178" s="442"/>
      <c r="AFL178" s="442"/>
      <c r="AFM178" s="442"/>
      <c r="AFN178" s="442"/>
      <c r="AFO178" s="442"/>
      <c r="AFP178" s="442"/>
      <c r="AFQ178" s="442"/>
      <c r="AFR178" s="442"/>
      <c r="AFS178" s="442"/>
      <c r="AFT178" s="442"/>
      <c r="AFU178" s="442"/>
      <c r="AFV178" s="442"/>
      <c r="AFW178" s="442"/>
      <c r="AFX178" s="442"/>
      <c r="AFY178" s="442"/>
      <c r="AFZ178" s="442"/>
      <c r="AGA178" s="442"/>
      <c r="AGB178" s="442"/>
      <c r="AGC178" s="442"/>
      <c r="AGD178" s="442"/>
      <c r="AGE178" s="442"/>
      <c r="AGF178" s="442"/>
      <c r="AGG178" s="442"/>
      <c r="AGH178" s="442"/>
      <c r="AGI178" s="442"/>
      <c r="AGJ178" s="442"/>
      <c r="AGK178" s="442"/>
      <c r="AGL178" s="442"/>
      <c r="AGM178" s="442"/>
      <c r="AGN178" s="442"/>
      <c r="AGO178" s="442"/>
      <c r="AGP178" s="442"/>
      <c r="AGQ178" s="442"/>
      <c r="AGR178" s="442"/>
      <c r="AGS178" s="442"/>
      <c r="AGT178" s="442"/>
      <c r="AGU178" s="442"/>
      <c r="AGV178" s="442"/>
      <c r="AGW178" s="442"/>
      <c r="AGX178" s="442"/>
      <c r="AGY178" s="442"/>
      <c r="AGZ178" s="442"/>
      <c r="AHA178" s="442"/>
      <c r="AHB178" s="442"/>
      <c r="AHC178" s="442"/>
      <c r="AHD178" s="442"/>
      <c r="AHE178" s="442"/>
      <c r="AHF178" s="442"/>
      <c r="AHG178" s="442"/>
      <c r="AHH178" s="442"/>
    </row>
    <row r="179" spans="2:892" s="593" customFormat="1">
      <c r="B179" s="597"/>
      <c r="C179" s="595"/>
      <c r="D179" s="78"/>
      <c r="E179" s="78"/>
      <c r="F179" s="78"/>
      <c r="G179" s="78"/>
      <c r="H179" s="78"/>
      <c r="I179" s="78"/>
      <c r="J179" s="78"/>
      <c r="K179" s="78"/>
      <c r="L179" s="78"/>
      <c r="M179" s="78"/>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s="66"/>
      <c r="CT179" s="66"/>
      <c r="CU179" s="66"/>
      <c r="CV179" s="66"/>
      <c r="CW179" s="66"/>
      <c r="CX179" s="66"/>
      <c r="CY179" s="66"/>
      <c r="CZ179" s="66"/>
      <c r="DA179" s="66"/>
      <c r="DB179" s="66"/>
      <c r="DC179" s="66"/>
      <c r="DD179" s="66"/>
      <c r="DE179" s="66"/>
      <c r="DF179" s="66"/>
      <c r="DG179" s="66"/>
      <c r="DH179" s="66"/>
      <c r="DI179" s="66"/>
      <c r="DJ179" s="66"/>
      <c r="DK179" s="66"/>
      <c r="DL179" s="66"/>
      <c r="DM179" s="66"/>
      <c r="DN179" s="66"/>
      <c r="DO179" s="66"/>
      <c r="DP179" s="66"/>
      <c r="DQ179" s="66"/>
      <c r="DR179" s="66"/>
      <c r="DS179" s="66"/>
      <c r="DT179" s="66"/>
      <c r="DU179" s="66"/>
      <c r="DV179" s="66"/>
      <c r="DW179" s="66"/>
      <c r="DX179" s="66"/>
      <c r="DY179" s="66"/>
      <c r="DZ179" s="66"/>
      <c r="EA179" s="66"/>
      <c r="EB179" s="66"/>
      <c r="EC179" s="66"/>
      <c r="ED179" s="66"/>
      <c r="EE179" s="66"/>
      <c r="EF179" s="66"/>
      <c r="EG179" s="66"/>
      <c r="EH179" s="66"/>
      <c r="EI179" s="66"/>
      <c r="EJ179" s="66"/>
      <c r="EK179" s="66"/>
      <c r="EL179" s="66"/>
      <c r="EM179" s="66"/>
      <c r="EN179" s="66"/>
      <c r="EO179" s="66"/>
      <c r="EP179" s="66"/>
      <c r="EQ179" s="66"/>
      <c r="ER179" s="66"/>
      <c r="ES179" s="66"/>
      <c r="ET179" s="66"/>
      <c r="EU179" s="66"/>
      <c r="EV179" s="66"/>
      <c r="EW179" s="66"/>
      <c r="EX179" s="66"/>
      <c r="EY179" s="66"/>
      <c r="EZ179" s="66"/>
      <c r="FA179" s="66"/>
      <c r="FB179" s="66"/>
      <c r="FC179" s="66"/>
      <c r="FD179" s="66"/>
      <c r="FE179" s="66"/>
      <c r="FF179" s="66"/>
      <c r="FG179" s="66"/>
      <c r="FH179" s="66"/>
      <c r="FI179" s="66"/>
      <c r="FJ179" s="66"/>
      <c r="FK179" s="66"/>
      <c r="FL179" s="66"/>
      <c r="FM179" s="66"/>
      <c r="FN179" s="66"/>
      <c r="FO179" s="66"/>
      <c r="FP179" s="66"/>
      <c r="FQ179" s="66"/>
      <c r="FR179" s="66"/>
      <c r="FS179" s="66"/>
      <c r="FT179" s="66"/>
      <c r="FU179" s="66"/>
      <c r="FV179" s="66"/>
      <c r="FW179" s="66"/>
      <c r="FX179" s="66"/>
      <c r="FY179" s="66"/>
      <c r="FZ179" s="66"/>
      <c r="GA179" s="66"/>
      <c r="GB179" s="66"/>
      <c r="GC179" s="66"/>
      <c r="GD179" s="66"/>
      <c r="GE179" s="66"/>
      <c r="GF179" s="66"/>
      <c r="GG179" s="66"/>
      <c r="GH179" s="66"/>
      <c r="GI179" s="66"/>
      <c r="GJ179" s="66"/>
      <c r="GK179" s="66"/>
      <c r="GL179" s="66"/>
      <c r="GM179" s="66"/>
      <c r="GN179" s="66"/>
      <c r="GO179" s="66"/>
      <c r="GP179" s="66"/>
      <c r="GQ179" s="66"/>
      <c r="GR179" s="66"/>
      <c r="GS179" s="66"/>
      <c r="GT179" s="66"/>
      <c r="GU179" s="66"/>
      <c r="GV179" s="66"/>
      <c r="GW179" s="66"/>
      <c r="GX179" s="66"/>
      <c r="GY179" s="66"/>
      <c r="GZ179" s="66"/>
      <c r="HA179" s="66"/>
      <c r="HB179" s="66"/>
      <c r="HC179" s="66"/>
      <c r="HD179" s="66"/>
      <c r="HE179" s="66"/>
      <c r="HF179" s="66"/>
      <c r="HG179" s="66"/>
      <c r="HH179" s="66"/>
      <c r="HI179" s="66"/>
      <c r="HJ179" s="66"/>
      <c r="HK179" s="66"/>
      <c r="HL179" s="66"/>
      <c r="HM179" s="66"/>
      <c r="HN179" s="66"/>
      <c r="HO179" s="66"/>
      <c r="HP179" s="66"/>
      <c r="HQ179" s="66"/>
      <c r="HR179" s="66"/>
      <c r="HS179" s="66"/>
      <c r="HT179" s="66"/>
      <c r="HU179" s="66"/>
      <c r="HV179" s="66"/>
      <c r="HW179" s="66"/>
      <c r="HX179" s="66"/>
      <c r="HY179" s="66"/>
      <c r="HZ179" s="66"/>
      <c r="IA179" s="66"/>
      <c r="IB179" s="66"/>
      <c r="IC179" s="66"/>
      <c r="ID179" s="66"/>
      <c r="IE179" s="66"/>
      <c r="IF179" s="66"/>
      <c r="IG179" s="66"/>
      <c r="IH179" s="66"/>
      <c r="II179" s="66"/>
      <c r="IJ179" s="66"/>
      <c r="IK179" s="66"/>
      <c r="IL179" s="66"/>
      <c r="IM179" s="66"/>
      <c r="IN179" s="66"/>
      <c r="IO179" s="66"/>
      <c r="IP179" s="66"/>
      <c r="IQ179" s="66"/>
      <c r="IR179" s="66"/>
      <c r="IS179" s="66"/>
      <c r="IT179" s="66"/>
      <c r="IU179" s="66"/>
      <c r="IV179" s="66"/>
      <c r="IW179" s="66"/>
      <c r="IX179" s="442"/>
      <c r="IY179" s="442"/>
      <c r="IZ179" s="442"/>
      <c r="JA179" s="442"/>
      <c r="JB179" s="442"/>
      <c r="JC179" s="442"/>
      <c r="JD179" s="442"/>
      <c r="JE179" s="442"/>
      <c r="JF179" s="442"/>
      <c r="JG179" s="442"/>
      <c r="JH179" s="442"/>
      <c r="JI179" s="442"/>
      <c r="JJ179" s="442"/>
      <c r="JK179" s="442"/>
      <c r="JL179" s="442"/>
      <c r="JM179" s="442"/>
      <c r="JN179" s="442"/>
      <c r="JO179" s="442"/>
      <c r="JP179" s="442"/>
      <c r="JQ179" s="442"/>
      <c r="JR179" s="442"/>
      <c r="JS179" s="442"/>
      <c r="JT179" s="442"/>
      <c r="JU179" s="442"/>
      <c r="JV179" s="442"/>
      <c r="JW179" s="442"/>
      <c r="JX179" s="442"/>
      <c r="JY179" s="442"/>
      <c r="JZ179" s="442"/>
      <c r="KA179" s="442"/>
      <c r="KB179" s="442"/>
      <c r="KC179" s="442"/>
      <c r="KD179" s="442"/>
      <c r="KE179" s="442"/>
      <c r="KF179" s="442"/>
      <c r="KG179" s="442"/>
      <c r="KH179" s="442"/>
      <c r="KI179" s="442"/>
      <c r="KJ179" s="442"/>
      <c r="KK179" s="442"/>
      <c r="KL179" s="442"/>
      <c r="KM179" s="442"/>
      <c r="KN179" s="442"/>
      <c r="KO179" s="442"/>
      <c r="KP179" s="442"/>
      <c r="KQ179" s="442"/>
      <c r="KR179" s="442"/>
      <c r="KS179" s="442"/>
      <c r="KT179" s="442"/>
      <c r="KU179" s="442"/>
      <c r="KV179" s="442"/>
      <c r="KW179" s="442"/>
      <c r="KX179" s="442"/>
      <c r="KY179" s="442"/>
      <c r="KZ179" s="442"/>
      <c r="LA179" s="442"/>
      <c r="LB179" s="442"/>
      <c r="LC179" s="442"/>
      <c r="LD179" s="442"/>
      <c r="LE179" s="442"/>
      <c r="LF179" s="442"/>
      <c r="LG179" s="442"/>
      <c r="LH179" s="442"/>
      <c r="LI179" s="442"/>
      <c r="LJ179" s="442"/>
      <c r="LK179" s="442"/>
      <c r="LL179" s="442"/>
      <c r="LM179" s="442"/>
      <c r="LN179" s="442"/>
      <c r="LO179" s="442"/>
      <c r="LP179" s="442"/>
      <c r="LQ179" s="442"/>
      <c r="LR179" s="442"/>
      <c r="LS179" s="442"/>
      <c r="LT179" s="442"/>
      <c r="LU179" s="442"/>
      <c r="LV179" s="442"/>
      <c r="LW179" s="442"/>
      <c r="LX179" s="442"/>
      <c r="LY179" s="442"/>
      <c r="LZ179" s="442"/>
      <c r="MA179" s="442"/>
      <c r="MB179" s="442"/>
      <c r="MC179" s="442"/>
      <c r="MD179" s="442"/>
      <c r="ME179" s="442"/>
      <c r="MF179" s="442"/>
      <c r="MG179" s="442"/>
      <c r="MH179" s="442"/>
      <c r="MI179" s="442"/>
      <c r="MJ179" s="442"/>
      <c r="MK179" s="442"/>
      <c r="ML179" s="442"/>
      <c r="MM179" s="442"/>
      <c r="MN179" s="442"/>
      <c r="MO179" s="442"/>
      <c r="MP179" s="442"/>
      <c r="MQ179" s="442"/>
      <c r="MR179" s="442"/>
      <c r="MS179" s="442"/>
      <c r="MT179" s="442"/>
      <c r="MU179" s="442"/>
      <c r="MV179" s="442"/>
      <c r="MW179" s="442"/>
      <c r="MX179" s="442"/>
      <c r="MY179" s="442"/>
      <c r="MZ179" s="442"/>
      <c r="NA179" s="442"/>
      <c r="NB179" s="442"/>
      <c r="NC179" s="442"/>
      <c r="ND179" s="442"/>
      <c r="NE179" s="442"/>
      <c r="NF179" s="442"/>
      <c r="NG179" s="442"/>
      <c r="NH179" s="442"/>
      <c r="NI179" s="442"/>
      <c r="NJ179" s="442"/>
      <c r="NK179" s="442"/>
      <c r="NL179" s="442"/>
      <c r="NM179" s="442"/>
      <c r="NN179" s="442"/>
      <c r="NO179" s="442"/>
      <c r="NP179" s="442"/>
      <c r="NQ179" s="442"/>
      <c r="NR179" s="442"/>
      <c r="NS179" s="442"/>
      <c r="NT179" s="442"/>
      <c r="NU179" s="442"/>
      <c r="NV179" s="442"/>
      <c r="NW179" s="442"/>
      <c r="NX179" s="442"/>
      <c r="NY179" s="442"/>
      <c r="NZ179" s="442"/>
      <c r="OA179" s="442"/>
      <c r="OB179" s="442"/>
      <c r="OC179" s="442"/>
      <c r="OD179" s="442"/>
      <c r="OE179" s="442"/>
      <c r="OF179" s="442"/>
      <c r="OG179" s="442"/>
      <c r="OH179" s="442"/>
      <c r="OI179" s="442"/>
      <c r="OJ179" s="442"/>
      <c r="OK179" s="442"/>
      <c r="OL179" s="442"/>
      <c r="OM179" s="442"/>
      <c r="ON179" s="442"/>
      <c r="OO179" s="442"/>
      <c r="OP179" s="442"/>
      <c r="OQ179" s="442"/>
      <c r="OR179" s="442"/>
      <c r="OS179" s="442"/>
      <c r="OT179" s="442"/>
      <c r="OU179" s="442"/>
      <c r="OV179" s="442"/>
      <c r="OW179" s="442"/>
      <c r="OX179" s="442"/>
      <c r="OY179" s="442"/>
      <c r="OZ179" s="442"/>
      <c r="PA179" s="442"/>
      <c r="PB179" s="442"/>
      <c r="PC179" s="442"/>
      <c r="PD179" s="442"/>
      <c r="PE179" s="442"/>
      <c r="PF179" s="442"/>
      <c r="PG179" s="442"/>
      <c r="PH179" s="442"/>
      <c r="PI179" s="442"/>
      <c r="PJ179" s="442"/>
      <c r="PK179" s="442"/>
      <c r="PL179" s="442"/>
      <c r="PM179" s="442"/>
      <c r="PN179" s="442"/>
      <c r="PO179" s="442"/>
      <c r="PP179" s="442"/>
      <c r="PQ179" s="442"/>
      <c r="PR179" s="442"/>
      <c r="PS179" s="442"/>
      <c r="PT179" s="442"/>
      <c r="PU179" s="442"/>
      <c r="PV179" s="442"/>
      <c r="PW179" s="442"/>
      <c r="PX179" s="442"/>
      <c r="PY179" s="442"/>
      <c r="PZ179" s="442"/>
      <c r="QA179" s="442"/>
      <c r="QB179" s="442"/>
      <c r="QC179" s="442"/>
      <c r="QD179" s="442"/>
      <c r="QE179" s="442"/>
      <c r="QF179" s="442"/>
      <c r="QG179" s="442"/>
      <c r="QH179" s="442"/>
      <c r="QI179" s="442"/>
      <c r="QJ179" s="442"/>
      <c r="QK179" s="442"/>
      <c r="QL179" s="442"/>
      <c r="QM179" s="442"/>
      <c r="QN179" s="442"/>
      <c r="QO179" s="442"/>
      <c r="QP179" s="442"/>
      <c r="QQ179" s="442"/>
      <c r="QR179" s="442"/>
      <c r="QS179" s="442"/>
      <c r="QT179" s="442"/>
      <c r="QU179" s="442"/>
      <c r="QV179" s="442"/>
      <c r="QW179" s="442"/>
      <c r="QX179" s="442"/>
      <c r="QY179" s="442"/>
      <c r="QZ179" s="442"/>
      <c r="RA179" s="442"/>
      <c r="RB179" s="442"/>
      <c r="RC179" s="442"/>
      <c r="RD179" s="442"/>
      <c r="RE179" s="442"/>
      <c r="RF179" s="442"/>
      <c r="RG179" s="442"/>
      <c r="RH179" s="442"/>
      <c r="RI179" s="442"/>
      <c r="RJ179" s="442"/>
      <c r="RK179" s="442"/>
      <c r="RL179" s="442"/>
      <c r="RM179" s="442"/>
      <c r="RN179" s="442"/>
      <c r="RO179" s="442"/>
      <c r="RP179" s="442"/>
      <c r="RQ179" s="442"/>
      <c r="RR179" s="442"/>
      <c r="RS179" s="442"/>
      <c r="RT179" s="442"/>
      <c r="RU179" s="442"/>
      <c r="RV179" s="442"/>
      <c r="RW179" s="442"/>
      <c r="RX179" s="442"/>
      <c r="RY179" s="442"/>
      <c r="RZ179" s="442"/>
      <c r="SA179" s="442"/>
      <c r="SB179" s="442"/>
      <c r="SC179" s="442"/>
      <c r="SD179" s="442"/>
      <c r="SE179" s="442"/>
      <c r="SF179" s="442"/>
      <c r="SG179" s="442"/>
      <c r="SH179" s="442"/>
      <c r="SI179" s="442"/>
      <c r="SJ179" s="442"/>
      <c r="SK179" s="442"/>
      <c r="SL179" s="442"/>
      <c r="SM179" s="442"/>
      <c r="SN179" s="442"/>
      <c r="SO179" s="442"/>
      <c r="SP179" s="442"/>
      <c r="SQ179" s="442"/>
      <c r="SR179" s="442"/>
      <c r="SS179" s="442"/>
      <c r="ST179" s="442"/>
      <c r="SU179" s="442"/>
      <c r="SV179" s="442"/>
      <c r="SW179" s="442"/>
      <c r="SX179" s="442"/>
      <c r="SY179" s="442"/>
      <c r="SZ179" s="442"/>
      <c r="TA179" s="442"/>
      <c r="TB179" s="442"/>
      <c r="TC179" s="442"/>
      <c r="TD179" s="442"/>
      <c r="TE179" s="442"/>
      <c r="TF179" s="442"/>
      <c r="TG179" s="442"/>
      <c r="TH179" s="442"/>
      <c r="TI179" s="442"/>
      <c r="TJ179" s="442"/>
      <c r="TK179" s="442"/>
      <c r="TL179" s="442"/>
      <c r="TM179" s="442"/>
      <c r="TN179" s="442"/>
      <c r="TO179" s="442"/>
      <c r="TP179" s="442"/>
      <c r="TQ179" s="442"/>
      <c r="TR179" s="442"/>
      <c r="TS179" s="442"/>
      <c r="TT179" s="442"/>
      <c r="TU179" s="442"/>
      <c r="TV179" s="442"/>
      <c r="TW179" s="442"/>
      <c r="TX179" s="442"/>
      <c r="TY179" s="442"/>
      <c r="TZ179" s="442"/>
      <c r="UA179" s="442"/>
      <c r="UB179" s="442"/>
      <c r="UC179" s="442"/>
      <c r="UD179" s="442"/>
      <c r="UE179" s="442"/>
      <c r="UF179" s="442"/>
      <c r="UG179" s="442"/>
      <c r="UH179" s="442"/>
      <c r="UI179" s="442"/>
      <c r="UJ179" s="442"/>
      <c r="UK179" s="442"/>
      <c r="UL179" s="442"/>
      <c r="UM179" s="442"/>
      <c r="UN179" s="442"/>
      <c r="UO179" s="442"/>
      <c r="UP179" s="442"/>
      <c r="UQ179" s="442"/>
      <c r="UR179" s="442"/>
      <c r="US179" s="442"/>
      <c r="UT179" s="442"/>
      <c r="UU179" s="442"/>
      <c r="UV179" s="442"/>
      <c r="UW179" s="442"/>
      <c r="UX179" s="442"/>
      <c r="UY179" s="442"/>
      <c r="UZ179" s="442"/>
      <c r="VA179" s="442"/>
      <c r="VB179" s="442"/>
      <c r="VC179" s="442"/>
      <c r="VD179" s="442"/>
      <c r="VE179" s="442"/>
      <c r="VF179" s="442"/>
      <c r="VG179" s="442"/>
      <c r="VH179" s="442"/>
      <c r="VI179" s="442"/>
      <c r="VJ179" s="442"/>
      <c r="VK179" s="442"/>
      <c r="VL179" s="442"/>
      <c r="VM179" s="442"/>
      <c r="VN179" s="442"/>
      <c r="VO179" s="442"/>
      <c r="VP179" s="442"/>
      <c r="VQ179" s="442"/>
      <c r="VR179" s="442"/>
      <c r="VS179" s="442"/>
      <c r="VT179" s="442"/>
      <c r="VU179" s="442"/>
      <c r="VV179" s="442"/>
      <c r="VW179" s="442"/>
      <c r="VX179" s="442"/>
      <c r="VY179" s="442"/>
      <c r="VZ179" s="442"/>
      <c r="WA179" s="442"/>
      <c r="WB179" s="442"/>
      <c r="WC179" s="442"/>
      <c r="WD179" s="442"/>
      <c r="WE179" s="442"/>
      <c r="WF179" s="442"/>
      <c r="WG179" s="442"/>
      <c r="WH179" s="442"/>
      <c r="WI179" s="442"/>
      <c r="WJ179" s="442"/>
      <c r="WK179" s="442"/>
      <c r="WL179" s="442"/>
      <c r="WM179" s="442"/>
      <c r="WN179" s="442"/>
      <c r="WO179" s="442"/>
      <c r="WP179" s="442"/>
      <c r="WQ179" s="442"/>
      <c r="WR179" s="442"/>
      <c r="WS179" s="442"/>
      <c r="WT179" s="442"/>
      <c r="WU179" s="442"/>
      <c r="WV179" s="442"/>
      <c r="WW179" s="442"/>
      <c r="WX179" s="442"/>
      <c r="WY179" s="442"/>
      <c r="WZ179" s="442"/>
      <c r="XA179" s="442"/>
      <c r="XB179" s="442"/>
      <c r="XC179" s="442"/>
      <c r="XD179" s="442"/>
      <c r="XE179" s="442"/>
      <c r="XF179" s="442"/>
      <c r="XG179" s="442"/>
      <c r="XH179" s="442"/>
      <c r="XI179" s="442"/>
      <c r="XJ179" s="442"/>
      <c r="XK179" s="442"/>
      <c r="XL179" s="442"/>
      <c r="XM179" s="442"/>
      <c r="XN179" s="442"/>
      <c r="XO179" s="442"/>
      <c r="XP179" s="442"/>
      <c r="XQ179" s="442"/>
      <c r="XR179" s="442"/>
      <c r="XS179" s="442"/>
      <c r="XT179" s="442"/>
      <c r="XU179" s="442"/>
      <c r="XV179" s="442"/>
      <c r="XW179" s="442"/>
      <c r="XX179" s="442"/>
      <c r="XY179" s="442"/>
      <c r="XZ179" s="442"/>
      <c r="YA179" s="442"/>
      <c r="YB179" s="442"/>
      <c r="YC179" s="442"/>
      <c r="YD179" s="442"/>
      <c r="YE179" s="442"/>
      <c r="YF179" s="442"/>
      <c r="YG179" s="442"/>
      <c r="YH179" s="442"/>
      <c r="YI179" s="442"/>
      <c r="YJ179" s="442"/>
      <c r="YK179" s="442"/>
      <c r="YL179" s="442"/>
      <c r="YM179" s="442"/>
      <c r="YN179" s="442"/>
      <c r="YO179" s="442"/>
      <c r="YP179" s="442"/>
      <c r="YQ179" s="442"/>
      <c r="YR179" s="442"/>
      <c r="YS179" s="442"/>
      <c r="YT179" s="442"/>
      <c r="YU179" s="442"/>
      <c r="YV179" s="442"/>
      <c r="YW179" s="442"/>
      <c r="YX179" s="442"/>
      <c r="YY179" s="442"/>
      <c r="YZ179" s="442"/>
      <c r="ZA179" s="442"/>
      <c r="ZB179" s="442"/>
      <c r="ZC179" s="442"/>
      <c r="ZD179" s="442"/>
      <c r="ZE179" s="442"/>
      <c r="ZF179" s="442"/>
      <c r="ZG179" s="442"/>
      <c r="ZH179" s="442"/>
      <c r="ZI179" s="442"/>
      <c r="ZJ179" s="442"/>
      <c r="ZK179" s="442"/>
      <c r="ZL179" s="442"/>
      <c r="ZM179" s="442"/>
      <c r="ZN179" s="442"/>
      <c r="ZO179" s="442"/>
      <c r="ZP179" s="442"/>
      <c r="ZQ179" s="442"/>
      <c r="ZR179" s="442"/>
      <c r="ZS179" s="442"/>
      <c r="ZT179" s="442"/>
      <c r="ZU179" s="442"/>
      <c r="ZV179" s="442"/>
      <c r="ZW179" s="442"/>
      <c r="ZX179" s="442"/>
      <c r="ZY179" s="442"/>
      <c r="ZZ179" s="442"/>
      <c r="AAA179" s="442"/>
      <c r="AAB179" s="442"/>
      <c r="AAC179" s="442"/>
      <c r="AAD179" s="442"/>
      <c r="AAE179" s="442"/>
      <c r="AAF179" s="442"/>
      <c r="AAG179" s="442"/>
      <c r="AAH179" s="442"/>
      <c r="AAI179" s="442"/>
      <c r="AAJ179" s="442"/>
      <c r="AAK179" s="442"/>
      <c r="AAL179" s="442"/>
      <c r="AAM179" s="442"/>
      <c r="AAN179" s="442"/>
      <c r="AAO179" s="442"/>
      <c r="AAP179" s="442"/>
      <c r="AAQ179" s="442"/>
      <c r="AAR179" s="442"/>
      <c r="AAS179" s="442"/>
      <c r="AAT179" s="442"/>
      <c r="AAU179" s="442"/>
      <c r="AAV179" s="442"/>
      <c r="AAW179" s="442"/>
      <c r="AAX179" s="442"/>
      <c r="AAY179" s="442"/>
      <c r="AAZ179" s="442"/>
      <c r="ABA179" s="442"/>
      <c r="ABB179" s="442"/>
      <c r="ABC179" s="442"/>
      <c r="ABD179" s="442"/>
      <c r="ABE179" s="442"/>
      <c r="ABF179" s="442"/>
      <c r="ABG179" s="442"/>
      <c r="ABH179" s="442"/>
      <c r="ABI179" s="442"/>
      <c r="ABJ179" s="442"/>
      <c r="ABK179" s="442"/>
      <c r="ABL179" s="442"/>
      <c r="ABM179" s="442"/>
      <c r="ABN179" s="442"/>
      <c r="ABO179" s="442"/>
      <c r="ABP179" s="442"/>
      <c r="ABQ179" s="442"/>
      <c r="ABR179" s="442"/>
      <c r="ABS179" s="442"/>
      <c r="ABT179" s="442"/>
      <c r="ABU179" s="442"/>
      <c r="ABV179" s="442"/>
      <c r="ABW179" s="442"/>
      <c r="ABX179" s="442"/>
      <c r="ABY179" s="442"/>
      <c r="ABZ179" s="442"/>
      <c r="ACA179" s="442"/>
      <c r="ACB179" s="442"/>
      <c r="ACC179" s="442"/>
      <c r="ACD179" s="442"/>
      <c r="ACE179" s="442"/>
      <c r="ACF179" s="442"/>
      <c r="ACG179" s="442"/>
      <c r="ACH179" s="442"/>
      <c r="ACI179" s="442"/>
      <c r="ACJ179" s="442"/>
      <c r="ACK179" s="442"/>
      <c r="ACL179" s="442"/>
      <c r="ACM179" s="442"/>
      <c r="ACN179" s="442"/>
      <c r="ACO179" s="442"/>
      <c r="ACP179" s="442"/>
      <c r="ACQ179" s="442"/>
      <c r="ACR179" s="442"/>
      <c r="ACS179" s="442"/>
      <c r="ACT179" s="442"/>
      <c r="ACU179" s="442"/>
      <c r="ACV179" s="442"/>
      <c r="ACW179" s="442"/>
      <c r="ACX179" s="442"/>
      <c r="ACY179" s="442"/>
      <c r="ACZ179" s="442"/>
      <c r="ADA179" s="442"/>
      <c r="ADB179" s="442"/>
      <c r="ADC179" s="442"/>
      <c r="ADD179" s="442"/>
      <c r="ADE179" s="442"/>
      <c r="ADF179" s="442"/>
      <c r="ADG179" s="442"/>
      <c r="ADH179" s="442"/>
      <c r="ADI179" s="442"/>
      <c r="ADJ179" s="442"/>
      <c r="ADK179" s="442"/>
      <c r="ADL179" s="442"/>
      <c r="ADM179" s="442"/>
      <c r="ADN179" s="442"/>
      <c r="ADO179" s="442"/>
      <c r="ADP179" s="442"/>
      <c r="ADQ179" s="442"/>
      <c r="ADR179" s="442"/>
      <c r="ADS179" s="442"/>
      <c r="ADT179" s="442"/>
      <c r="ADU179" s="442"/>
      <c r="ADV179" s="442"/>
      <c r="ADW179" s="442"/>
      <c r="ADX179" s="442"/>
      <c r="ADY179" s="442"/>
      <c r="ADZ179" s="442"/>
      <c r="AEA179" s="442"/>
      <c r="AEB179" s="442"/>
      <c r="AEC179" s="442"/>
      <c r="AED179" s="442"/>
      <c r="AEE179" s="442"/>
      <c r="AEF179" s="442"/>
      <c r="AEG179" s="442"/>
      <c r="AEH179" s="442"/>
      <c r="AEI179" s="442"/>
      <c r="AEJ179" s="442"/>
      <c r="AEK179" s="442"/>
      <c r="AEL179" s="442"/>
      <c r="AEM179" s="442"/>
      <c r="AEN179" s="442"/>
      <c r="AEO179" s="442"/>
      <c r="AEP179" s="442"/>
      <c r="AEQ179" s="442"/>
      <c r="AER179" s="442"/>
      <c r="AES179" s="442"/>
      <c r="AET179" s="442"/>
      <c r="AEU179" s="442"/>
      <c r="AEV179" s="442"/>
      <c r="AEW179" s="442"/>
      <c r="AEX179" s="442"/>
      <c r="AEY179" s="442"/>
      <c r="AEZ179" s="442"/>
      <c r="AFA179" s="442"/>
      <c r="AFB179" s="442"/>
      <c r="AFC179" s="442"/>
      <c r="AFD179" s="442"/>
      <c r="AFE179" s="442"/>
      <c r="AFF179" s="442"/>
      <c r="AFG179" s="442"/>
      <c r="AFH179" s="442"/>
      <c r="AFI179" s="442"/>
      <c r="AFJ179" s="442"/>
      <c r="AFK179" s="442"/>
      <c r="AFL179" s="442"/>
      <c r="AFM179" s="442"/>
      <c r="AFN179" s="442"/>
      <c r="AFO179" s="442"/>
      <c r="AFP179" s="442"/>
      <c r="AFQ179" s="442"/>
      <c r="AFR179" s="442"/>
      <c r="AFS179" s="442"/>
      <c r="AFT179" s="442"/>
      <c r="AFU179" s="442"/>
      <c r="AFV179" s="442"/>
      <c r="AFW179" s="442"/>
      <c r="AFX179" s="442"/>
      <c r="AFY179" s="442"/>
      <c r="AFZ179" s="442"/>
      <c r="AGA179" s="442"/>
      <c r="AGB179" s="442"/>
      <c r="AGC179" s="442"/>
      <c r="AGD179" s="442"/>
      <c r="AGE179" s="442"/>
      <c r="AGF179" s="442"/>
      <c r="AGG179" s="442"/>
      <c r="AGH179" s="442"/>
      <c r="AGI179" s="442"/>
      <c r="AGJ179" s="442"/>
      <c r="AGK179" s="442"/>
      <c r="AGL179" s="442"/>
      <c r="AGM179" s="442"/>
      <c r="AGN179" s="442"/>
      <c r="AGO179" s="442"/>
      <c r="AGP179" s="442"/>
      <c r="AGQ179" s="442"/>
      <c r="AGR179" s="442"/>
      <c r="AGS179" s="442"/>
      <c r="AGT179" s="442"/>
      <c r="AGU179" s="442"/>
      <c r="AGV179" s="442"/>
      <c r="AGW179" s="442"/>
      <c r="AGX179" s="442"/>
      <c r="AGY179" s="442"/>
      <c r="AGZ179" s="442"/>
      <c r="AHA179" s="442"/>
      <c r="AHB179" s="442"/>
      <c r="AHC179" s="442"/>
      <c r="AHD179" s="442"/>
      <c r="AHE179" s="442"/>
      <c r="AHF179" s="442"/>
      <c r="AHG179" s="442"/>
      <c r="AHH179" s="442"/>
    </row>
    <row r="180" spans="2:892" s="593" customFormat="1">
      <c r="B180" s="597"/>
      <c r="C180" s="595"/>
      <c r="D180" s="78"/>
      <c r="E180" s="78"/>
      <c r="F180" s="78"/>
      <c r="G180" s="78"/>
      <c r="H180" s="78"/>
      <c r="I180" s="78"/>
      <c r="J180" s="78"/>
      <c r="K180" s="78"/>
      <c r="L180" s="78"/>
      <c r="M180" s="78"/>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s="66"/>
      <c r="CT180" s="66"/>
      <c r="CU180" s="66"/>
      <c r="CV180" s="66"/>
      <c r="CW180" s="66"/>
      <c r="CX180" s="66"/>
      <c r="CY180" s="66"/>
      <c r="CZ180" s="66"/>
      <c r="DA180" s="66"/>
      <c r="DB180" s="66"/>
      <c r="DC180" s="66"/>
      <c r="DD180" s="66"/>
      <c r="DE180" s="66"/>
      <c r="DF180" s="66"/>
      <c r="DG180" s="66"/>
      <c r="DH180" s="66"/>
      <c r="DI180" s="66"/>
      <c r="DJ180" s="66"/>
      <c r="DK180" s="66"/>
      <c r="DL180" s="66"/>
      <c r="DM180" s="66"/>
      <c r="DN180" s="66"/>
      <c r="DO180" s="66"/>
      <c r="DP180" s="66"/>
      <c r="DQ180" s="66"/>
      <c r="DR180" s="66"/>
      <c r="DS180" s="66"/>
      <c r="DT180" s="66"/>
      <c r="DU180" s="66"/>
      <c r="DV180" s="66"/>
      <c r="DW180" s="66"/>
      <c r="DX180" s="66"/>
      <c r="DY180" s="66"/>
      <c r="DZ180" s="66"/>
      <c r="EA180" s="66"/>
      <c r="EB180" s="66"/>
      <c r="EC180" s="66"/>
      <c r="ED180" s="66"/>
      <c r="EE180" s="66"/>
      <c r="EF180" s="66"/>
      <c r="EG180" s="66"/>
      <c r="EH180" s="66"/>
      <c r="EI180" s="66"/>
      <c r="EJ180" s="66"/>
      <c r="EK180" s="66"/>
      <c r="EL180" s="66"/>
      <c r="EM180" s="66"/>
      <c r="EN180" s="66"/>
      <c r="EO180" s="66"/>
      <c r="EP180" s="66"/>
      <c r="EQ180" s="66"/>
      <c r="ER180" s="66"/>
      <c r="ES180" s="66"/>
      <c r="ET180" s="66"/>
      <c r="EU180" s="66"/>
      <c r="EV180" s="66"/>
      <c r="EW180" s="66"/>
      <c r="EX180" s="66"/>
      <c r="EY180" s="66"/>
      <c r="EZ180" s="66"/>
      <c r="FA180" s="66"/>
      <c r="FB180" s="66"/>
      <c r="FC180" s="66"/>
      <c r="FD180" s="66"/>
      <c r="FE180" s="66"/>
      <c r="FF180" s="66"/>
      <c r="FG180" s="66"/>
      <c r="FH180" s="66"/>
      <c r="FI180" s="66"/>
      <c r="FJ180" s="66"/>
      <c r="FK180" s="66"/>
      <c r="FL180" s="66"/>
      <c r="FM180" s="66"/>
      <c r="FN180" s="66"/>
      <c r="FO180" s="66"/>
      <c r="FP180" s="66"/>
      <c r="FQ180" s="66"/>
      <c r="FR180" s="66"/>
      <c r="FS180" s="66"/>
      <c r="FT180" s="66"/>
      <c r="FU180" s="66"/>
      <c r="FV180" s="66"/>
      <c r="FW180" s="66"/>
      <c r="FX180" s="66"/>
      <c r="FY180" s="66"/>
      <c r="FZ180" s="66"/>
      <c r="GA180" s="66"/>
      <c r="GB180" s="66"/>
      <c r="GC180" s="66"/>
      <c r="GD180" s="66"/>
      <c r="GE180" s="66"/>
      <c r="GF180" s="66"/>
      <c r="GG180" s="66"/>
      <c r="GH180" s="66"/>
      <c r="GI180" s="66"/>
      <c r="GJ180" s="66"/>
      <c r="GK180" s="66"/>
      <c r="GL180" s="66"/>
      <c r="GM180" s="66"/>
      <c r="GN180" s="66"/>
      <c r="GO180" s="66"/>
      <c r="GP180" s="66"/>
      <c r="GQ180" s="66"/>
      <c r="GR180" s="66"/>
      <c r="GS180" s="66"/>
      <c r="GT180" s="66"/>
      <c r="GU180" s="66"/>
      <c r="GV180" s="66"/>
      <c r="GW180" s="66"/>
      <c r="GX180" s="66"/>
      <c r="GY180" s="66"/>
      <c r="GZ180" s="66"/>
      <c r="HA180" s="66"/>
      <c r="HB180" s="66"/>
      <c r="HC180" s="66"/>
      <c r="HD180" s="66"/>
      <c r="HE180" s="66"/>
      <c r="HF180" s="66"/>
      <c r="HG180" s="66"/>
      <c r="HH180" s="66"/>
      <c r="HI180" s="66"/>
      <c r="HJ180" s="66"/>
      <c r="HK180" s="66"/>
      <c r="HL180" s="66"/>
      <c r="HM180" s="66"/>
      <c r="HN180" s="66"/>
      <c r="HO180" s="66"/>
      <c r="HP180" s="66"/>
      <c r="HQ180" s="66"/>
      <c r="HR180" s="66"/>
      <c r="HS180" s="66"/>
      <c r="HT180" s="66"/>
      <c r="HU180" s="66"/>
      <c r="HV180" s="66"/>
      <c r="HW180" s="66"/>
      <c r="HX180" s="66"/>
      <c r="HY180" s="66"/>
      <c r="HZ180" s="66"/>
      <c r="IA180" s="66"/>
      <c r="IB180" s="66"/>
      <c r="IC180" s="66"/>
      <c r="ID180" s="66"/>
      <c r="IE180" s="66"/>
      <c r="IF180" s="66"/>
      <c r="IG180" s="66"/>
      <c r="IH180" s="66"/>
      <c r="II180" s="66"/>
      <c r="IJ180" s="66"/>
      <c r="IK180" s="66"/>
      <c r="IL180" s="66"/>
      <c r="IM180" s="66"/>
      <c r="IN180" s="66"/>
      <c r="IO180" s="66"/>
      <c r="IP180" s="66"/>
      <c r="IQ180" s="66"/>
      <c r="IR180" s="66"/>
      <c r="IS180" s="66"/>
      <c r="IT180" s="66"/>
      <c r="IU180" s="66"/>
      <c r="IV180" s="66"/>
      <c r="IW180" s="66"/>
      <c r="IX180" s="442"/>
      <c r="IY180" s="442"/>
      <c r="IZ180" s="442"/>
      <c r="JA180" s="442"/>
      <c r="JB180" s="442"/>
      <c r="JC180" s="442"/>
      <c r="JD180" s="442"/>
      <c r="JE180" s="442"/>
      <c r="JF180" s="442"/>
      <c r="JG180" s="442"/>
      <c r="JH180" s="442"/>
      <c r="JI180" s="442"/>
      <c r="JJ180" s="442"/>
      <c r="JK180" s="442"/>
      <c r="JL180" s="442"/>
      <c r="JM180" s="442"/>
      <c r="JN180" s="442"/>
      <c r="JO180" s="442"/>
      <c r="JP180" s="442"/>
      <c r="JQ180" s="442"/>
      <c r="JR180" s="442"/>
      <c r="JS180" s="442"/>
      <c r="JT180" s="442"/>
      <c r="JU180" s="442"/>
      <c r="JV180" s="442"/>
      <c r="JW180" s="442"/>
      <c r="JX180" s="442"/>
      <c r="JY180" s="442"/>
      <c r="JZ180" s="442"/>
      <c r="KA180" s="442"/>
      <c r="KB180" s="442"/>
      <c r="KC180" s="442"/>
      <c r="KD180" s="442"/>
      <c r="KE180" s="442"/>
      <c r="KF180" s="442"/>
      <c r="KG180" s="442"/>
      <c r="KH180" s="442"/>
      <c r="KI180" s="442"/>
      <c r="KJ180" s="442"/>
      <c r="KK180" s="442"/>
      <c r="KL180" s="442"/>
      <c r="KM180" s="442"/>
      <c r="KN180" s="442"/>
      <c r="KO180" s="442"/>
      <c r="KP180" s="442"/>
      <c r="KQ180" s="442"/>
      <c r="KR180" s="442"/>
      <c r="KS180" s="442"/>
      <c r="KT180" s="442"/>
      <c r="KU180" s="442"/>
      <c r="KV180" s="442"/>
      <c r="KW180" s="442"/>
      <c r="KX180" s="442"/>
      <c r="KY180" s="442"/>
      <c r="KZ180" s="442"/>
      <c r="LA180" s="442"/>
      <c r="LB180" s="442"/>
      <c r="LC180" s="442"/>
      <c r="LD180" s="442"/>
      <c r="LE180" s="442"/>
      <c r="LF180" s="442"/>
      <c r="LG180" s="442"/>
      <c r="LH180" s="442"/>
      <c r="LI180" s="442"/>
      <c r="LJ180" s="442"/>
      <c r="LK180" s="442"/>
      <c r="LL180" s="442"/>
      <c r="LM180" s="442"/>
      <c r="LN180" s="442"/>
      <c r="LO180" s="442"/>
      <c r="LP180" s="442"/>
      <c r="LQ180" s="442"/>
      <c r="LR180" s="442"/>
      <c r="LS180" s="442"/>
      <c r="LT180" s="442"/>
      <c r="LU180" s="442"/>
      <c r="LV180" s="442"/>
      <c r="LW180" s="442"/>
      <c r="LX180" s="442"/>
      <c r="LY180" s="442"/>
      <c r="LZ180" s="442"/>
      <c r="MA180" s="442"/>
      <c r="MB180" s="442"/>
      <c r="MC180" s="442"/>
      <c r="MD180" s="442"/>
      <c r="ME180" s="442"/>
      <c r="MF180" s="442"/>
      <c r="MG180" s="442"/>
      <c r="MH180" s="442"/>
      <c r="MI180" s="442"/>
      <c r="MJ180" s="442"/>
      <c r="MK180" s="442"/>
      <c r="ML180" s="442"/>
      <c r="MM180" s="442"/>
      <c r="MN180" s="442"/>
      <c r="MO180" s="442"/>
      <c r="MP180" s="442"/>
      <c r="MQ180" s="442"/>
      <c r="MR180" s="442"/>
      <c r="MS180" s="442"/>
      <c r="MT180" s="442"/>
      <c r="MU180" s="442"/>
      <c r="MV180" s="442"/>
      <c r="MW180" s="442"/>
      <c r="MX180" s="442"/>
      <c r="MY180" s="442"/>
      <c r="MZ180" s="442"/>
      <c r="NA180" s="442"/>
      <c r="NB180" s="442"/>
      <c r="NC180" s="442"/>
      <c r="ND180" s="442"/>
      <c r="NE180" s="442"/>
      <c r="NF180" s="442"/>
      <c r="NG180" s="442"/>
      <c r="NH180" s="442"/>
      <c r="NI180" s="442"/>
      <c r="NJ180" s="442"/>
      <c r="NK180" s="442"/>
      <c r="NL180" s="442"/>
      <c r="NM180" s="442"/>
      <c r="NN180" s="442"/>
      <c r="NO180" s="442"/>
      <c r="NP180" s="442"/>
      <c r="NQ180" s="442"/>
      <c r="NR180" s="442"/>
      <c r="NS180" s="442"/>
      <c r="NT180" s="442"/>
      <c r="NU180" s="442"/>
      <c r="NV180" s="442"/>
      <c r="NW180" s="442"/>
      <c r="NX180" s="442"/>
      <c r="NY180" s="442"/>
      <c r="NZ180" s="442"/>
      <c r="OA180" s="442"/>
      <c r="OB180" s="442"/>
      <c r="OC180" s="442"/>
      <c r="OD180" s="442"/>
      <c r="OE180" s="442"/>
      <c r="OF180" s="442"/>
      <c r="OG180" s="442"/>
      <c r="OH180" s="442"/>
      <c r="OI180" s="442"/>
      <c r="OJ180" s="442"/>
      <c r="OK180" s="442"/>
      <c r="OL180" s="442"/>
      <c r="OM180" s="442"/>
      <c r="ON180" s="442"/>
      <c r="OO180" s="442"/>
      <c r="OP180" s="442"/>
      <c r="OQ180" s="442"/>
      <c r="OR180" s="442"/>
      <c r="OS180" s="442"/>
      <c r="OT180" s="442"/>
      <c r="OU180" s="442"/>
      <c r="OV180" s="442"/>
      <c r="OW180" s="442"/>
      <c r="OX180" s="442"/>
      <c r="OY180" s="442"/>
      <c r="OZ180" s="442"/>
      <c r="PA180" s="442"/>
      <c r="PB180" s="442"/>
      <c r="PC180" s="442"/>
      <c r="PD180" s="442"/>
      <c r="PE180" s="442"/>
      <c r="PF180" s="442"/>
      <c r="PG180" s="442"/>
      <c r="PH180" s="442"/>
      <c r="PI180" s="442"/>
      <c r="PJ180" s="442"/>
      <c r="PK180" s="442"/>
      <c r="PL180" s="442"/>
      <c r="PM180" s="442"/>
      <c r="PN180" s="442"/>
      <c r="PO180" s="442"/>
      <c r="PP180" s="442"/>
      <c r="PQ180" s="442"/>
      <c r="PR180" s="442"/>
      <c r="PS180" s="442"/>
      <c r="PT180" s="442"/>
      <c r="PU180" s="442"/>
      <c r="PV180" s="442"/>
      <c r="PW180" s="442"/>
      <c r="PX180" s="442"/>
      <c r="PY180" s="442"/>
      <c r="PZ180" s="442"/>
      <c r="QA180" s="442"/>
      <c r="QB180" s="442"/>
      <c r="QC180" s="442"/>
      <c r="QD180" s="442"/>
      <c r="QE180" s="442"/>
      <c r="QF180" s="442"/>
      <c r="QG180" s="442"/>
      <c r="QH180" s="442"/>
      <c r="QI180" s="442"/>
      <c r="QJ180" s="442"/>
      <c r="QK180" s="442"/>
      <c r="QL180" s="442"/>
      <c r="QM180" s="442"/>
      <c r="QN180" s="442"/>
      <c r="QO180" s="442"/>
      <c r="QP180" s="442"/>
      <c r="QQ180" s="442"/>
      <c r="QR180" s="442"/>
      <c r="QS180" s="442"/>
      <c r="QT180" s="442"/>
      <c r="QU180" s="442"/>
      <c r="QV180" s="442"/>
      <c r="QW180" s="442"/>
      <c r="QX180" s="442"/>
      <c r="QY180" s="442"/>
      <c r="QZ180" s="442"/>
      <c r="RA180" s="442"/>
      <c r="RB180" s="442"/>
      <c r="RC180" s="442"/>
      <c r="RD180" s="442"/>
      <c r="RE180" s="442"/>
      <c r="RF180" s="442"/>
      <c r="RG180" s="442"/>
      <c r="RH180" s="442"/>
      <c r="RI180" s="442"/>
      <c r="RJ180" s="442"/>
      <c r="RK180" s="442"/>
      <c r="RL180" s="442"/>
      <c r="RM180" s="442"/>
      <c r="RN180" s="442"/>
      <c r="RO180" s="442"/>
      <c r="RP180" s="442"/>
      <c r="RQ180" s="442"/>
      <c r="RR180" s="442"/>
      <c r="RS180" s="442"/>
      <c r="RT180" s="442"/>
      <c r="RU180" s="442"/>
      <c r="RV180" s="442"/>
      <c r="RW180" s="442"/>
      <c r="RX180" s="442"/>
      <c r="RY180" s="442"/>
      <c r="RZ180" s="442"/>
      <c r="SA180" s="442"/>
      <c r="SB180" s="442"/>
      <c r="SC180" s="442"/>
      <c r="SD180" s="442"/>
      <c r="SE180" s="442"/>
      <c r="SF180" s="442"/>
      <c r="SG180" s="442"/>
      <c r="SH180" s="442"/>
      <c r="SI180" s="442"/>
      <c r="SJ180" s="442"/>
      <c r="SK180" s="442"/>
      <c r="SL180" s="442"/>
      <c r="SM180" s="442"/>
      <c r="SN180" s="442"/>
      <c r="SO180" s="442"/>
      <c r="SP180" s="442"/>
      <c r="SQ180" s="442"/>
      <c r="SR180" s="442"/>
      <c r="SS180" s="442"/>
      <c r="ST180" s="442"/>
      <c r="SU180" s="442"/>
      <c r="SV180" s="442"/>
      <c r="SW180" s="442"/>
      <c r="SX180" s="442"/>
      <c r="SY180" s="442"/>
      <c r="SZ180" s="442"/>
      <c r="TA180" s="442"/>
      <c r="TB180" s="442"/>
      <c r="TC180" s="442"/>
      <c r="TD180" s="442"/>
      <c r="TE180" s="442"/>
      <c r="TF180" s="442"/>
      <c r="TG180" s="442"/>
      <c r="TH180" s="442"/>
      <c r="TI180" s="442"/>
      <c r="TJ180" s="442"/>
      <c r="TK180" s="442"/>
      <c r="TL180" s="442"/>
      <c r="TM180" s="442"/>
      <c r="TN180" s="442"/>
      <c r="TO180" s="442"/>
      <c r="TP180" s="442"/>
      <c r="TQ180" s="442"/>
      <c r="TR180" s="442"/>
      <c r="TS180" s="442"/>
      <c r="TT180" s="442"/>
      <c r="TU180" s="442"/>
      <c r="TV180" s="442"/>
      <c r="TW180" s="442"/>
      <c r="TX180" s="442"/>
      <c r="TY180" s="442"/>
      <c r="TZ180" s="442"/>
      <c r="UA180" s="442"/>
      <c r="UB180" s="442"/>
      <c r="UC180" s="442"/>
      <c r="UD180" s="442"/>
      <c r="UE180" s="442"/>
      <c r="UF180" s="442"/>
      <c r="UG180" s="442"/>
      <c r="UH180" s="442"/>
      <c r="UI180" s="442"/>
      <c r="UJ180" s="442"/>
      <c r="UK180" s="442"/>
      <c r="UL180" s="442"/>
      <c r="UM180" s="442"/>
      <c r="UN180" s="442"/>
      <c r="UO180" s="442"/>
      <c r="UP180" s="442"/>
      <c r="UQ180" s="442"/>
      <c r="UR180" s="442"/>
      <c r="US180" s="442"/>
      <c r="UT180" s="442"/>
      <c r="UU180" s="442"/>
      <c r="UV180" s="442"/>
      <c r="UW180" s="442"/>
      <c r="UX180" s="442"/>
      <c r="UY180" s="442"/>
      <c r="UZ180" s="442"/>
      <c r="VA180" s="442"/>
      <c r="VB180" s="442"/>
      <c r="VC180" s="442"/>
      <c r="VD180" s="442"/>
      <c r="VE180" s="442"/>
      <c r="VF180" s="442"/>
      <c r="VG180" s="442"/>
      <c r="VH180" s="442"/>
      <c r="VI180" s="442"/>
      <c r="VJ180" s="442"/>
      <c r="VK180" s="442"/>
      <c r="VL180" s="442"/>
      <c r="VM180" s="442"/>
      <c r="VN180" s="442"/>
      <c r="VO180" s="442"/>
      <c r="VP180" s="442"/>
      <c r="VQ180" s="442"/>
      <c r="VR180" s="442"/>
      <c r="VS180" s="442"/>
      <c r="VT180" s="442"/>
      <c r="VU180" s="442"/>
      <c r="VV180" s="442"/>
      <c r="VW180" s="442"/>
      <c r="VX180" s="442"/>
      <c r="VY180" s="442"/>
      <c r="VZ180" s="442"/>
      <c r="WA180" s="442"/>
      <c r="WB180" s="442"/>
      <c r="WC180" s="442"/>
      <c r="WD180" s="442"/>
      <c r="WE180" s="442"/>
      <c r="WF180" s="442"/>
      <c r="WG180" s="442"/>
      <c r="WH180" s="442"/>
      <c r="WI180" s="442"/>
      <c r="WJ180" s="442"/>
      <c r="WK180" s="442"/>
      <c r="WL180" s="442"/>
      <c r="WM180" s="442"/>
      <c r="WN180" s="442"/>
      <c r="WO180" s="442"/>
      <c r="WP180" s="442"/>
      <c r="WQ180" s="442"/>
      <c r="WR180" s="442"/>
      <c r="WS180" s="442"/>
      <c r="WT180" s="442"/>
      <c r="WU180" s="442"/>
      <c r="WV180" s="442"/>
      <c r="WW180" s="442"/>
      <c r="WX180" s="442"/>
      <c r="WY180" s="442"/>
      <c r="WZ180" s="442"/>
      <c r="XA180" s="442"/>
      <c r="XB180" s="442"/>
      <c r="XC180" s="442"/>
      <c r="XD180" s="442"/>
      <c r="XE180" s="442"/>
      <c r="XF180" s="442"/>
      <c r="XG180" s="442"/>
      <c r="XH180" s="442"/>
      <c r="XI180" s="442"/>
      <c r="XJ180" s="442"/>
      <c r="XK180" s="442"/>
      <c r="XL180" s="442"/>
      <c r="XM180" s="442"/>
      <c r="XN180" s="442"/>
      <c r="XO180" s="442"/>
      <c r="XP180" s="442"/>
      <c r="XQ180" s="442"/>
      <c r="XR180" s="442"/>
      <c r="XS180" s="442"/>
      <c r="XT180" s="442"/>
      <c r="XU180" s="442"/>
      <c r="XV180" s="442"/>
      <c r="XW180" s="442"/>
      <c r="XX180" s="442"/>
      <c r="XY180" s="442"/>
      <c r="XZ180" s="442"/>
      <c r="YA180" s="442"/>
      <c r="YB180" s="442"/>
      <c r="YC180" s="442"/>
      <c r="YD180" s="442"/>
      <c r="YE180" s="442"/>
      <c r="YF180" s="442"/>
      <c r="YG180" s="442"/>
      <c r="YH180" s="442"/>
      <c r="YI180" s="442"/>
      <c r="YJ180" s="442"/>
      <c r="YK180" s="442"/>
      <c r="YL180" s="442"/>
      <c r="YM180" s="442"/>
      <c r="YN180" s="442"/>
      <c r="YO180" s="442"/>
      <c r="YP180" s="442"/>
      <c r="YQ180" s="442"/>
      <c r="YR180" s="442"/>
      <c r="YS180" s="442"/>
      <c r="YT180" s="442"/>
      <c r="YU180" s="442"/>
      <c r="YV180" s="442"/>
      <c r="YW180" s="442"/>
      <c r="YX180" s="442"/>
      <c r="YY180" s="442"/>
      <c r="YZ180" s="442"/>
      <c r="ZA180" s="442"/>
      <c r="ZB180" s="442"/>
      <c r="ZC180" s="442"/>
      <c r="ZD180" s="442"/>
      <c r="ZE180" s="442"/>
      <c r="ZF180" s="442"/>
      <c r="ZG180" s="442"/>
      <c r="ZH180" s="442"/>
      <c r="ZI180" s="442"/>
      <c r="ZJ180" s="442"/>
      <c r="ZK180" s="442"/>
      <c r="ZL180" s="442"/>
      <c r="ZM180" s="442"/>
      <c r="ZN180" s="442"/>
      <c r="ZO180" s="442"/>
      <c r="ZP180" s="442"/>
      <c r="ZQ180" s="442"/>
      <c r="ZR180" s="442"/>
      <c r="ZS180" s="442"/>
      <c r="ZT180" s="442"/>
      <c r="ZU180" s="442"/>
      <c r="ZV180" s="442"/>
      <c r="ZW180" s="442"/>
      <c r="ZX180" s="442"/>
      <c r="ZY180" s="442"/>
      <c r="ZZ180" s="442"/>
      <c r="AAA180" s="442"/>
      <c r="AAB180" s="442"/>
      <c r="AAC180" s="442"/>
      <c r="AAD180" s="442"/>
      <c r="AAE180" s="442"/>
      <c r="AAF180" s="442"/>
      <c r="AAG180" s="442"/>
      <c r="AAH180" s="442"/>
      <c r="AAI180" s="442"/>
      <c r="AAJ180" s="442"/>
      <c r="AAK180" s="442"/>
      <c r="AAL180" s="442"/>
      <c r="AAM180" s="442"/>
      <c r="AAN180" s="442"/>
      <c r="AAO180" s="442"/>
      <c r="AAP180" s="442"/>
      <c r="AAQ180" s="442"/>
      <c r="AAR180" s="442"/>
      <c r="AAS180" s="442"/>
      <c r="AAT180" s="442"/>
      <c r="AAU180" s="442"/>
      <c r="AAV180" s="442"/>
      <c r="AAW180" s="442"/>
      <c r="AAX180" s="442"/>
      <c r="AAY180" s="442"/>
      <c r="AAZ180" s="442"/>
      <c r="ABA180" s="442"/>
      <c r="ABB180" s="442"/>
      <c r="ABC180" s="442"/>
      <c r="ABD180" s="442"/>
      <c r="ABE180" s="442"/>
      <c r="ABF180" s="442"/>
      <c r="ABG180" s="442"/>
      <c r="ABH180" s="442"/>
      <c r="ABI180" s="442"/>
      <c r="ABJ180" s="442"/>
      <c r="ABK180" s="442"/>
      <c r="ABL180" s="442"/>
      <c r="ABM180" s="442"/>
      <c r="ABN180" s="442"/>
      <c r="ABO180" s="442"/>
      <c r="ABP180" s="442"/>
      <c r="ABQ180" s="442"/>
      <c r="ABR180" s="442"/>
      <c r="ABS180" s="442"/>
      <c r="ABT180" s="442"/>
      <c r="ABU180" s="442"/>
      <c r="ABV180" s="442"/>
      <c r="ABW180" s="442"/>
      <c r="ABX180" s="442"/>
      <c r="ABY180" s="442"/>
      <c r="ABZ180" s="442"/>
      <c r="ACA180" s="442"/>
      <c r="ACB180" s="442"/>
      <c r="ACC180" s="442"/>
      <c r="ACD180" s="442"/>
      <c r="ACE180" s="442"/>
      <c r="ACF180" s="442"/>
      <c r="ACG180" s="442"/>
      <c r="ACH180" s="442"/>
      <c r="ACI180" s="442"/>
      <c r="ACJ180" s="442"/>
      <c r="ACK180" s="442"/>
      <c r="ACL180" s="442"/>
      <c r="ACM180" s="442"/>
      <c r="ACN180" s="442"/>
      <c r="ACO180" s="442"/>
      <c r="ACP180" s="442"/>
      <c r="ACQ180" s="442"/>
      <c r="ACR180" s="442"/>
      <c r="ACS180" s="442"/>
      <c r="ACT180" s="442"/>
      <c r="ACU180" s="442"/>
      <c r="ACV180" s="442"/>
      <c r="ACW180" s="442"/>
      <c r="ACX180" s="442"/>
      <c r="ACY180" s="442"/>
      <c r="ACZ180" s="442"/>
      <c r="ADA180" s="442"/>
      <c r="ADB180" s="442"/>
      <c r="ADC180" s="442"/>
      <c r="ADD180" s="442"/>
      <c r="ADE180" s="442"/>
      <c r="ADF180" s="442"/>
      <c r="ADG180" s="442"/>
      <c r="ADH180" s="442"/>
      <c r="ADI180" s="442"/>
      <c r="ADJ180" s="442"/>
      <c r="ADK180" s="442"/>
      <c r="ADL180" s="442"/>
      <c r="ADM180" s="442"/>
      <c r="ADN180" s="442"/>
      <c r="ADO180" s="442"/>
      <c r="ADP180" s="442"/>
      <c r="ADQ180" s="442"/>
      <c r="ADR180" s="442"/>
      <c r="ADS180" s="442"/>
      <c r="ADT180" s="442"/>
      <c r="ADU180" s="442"/>
      <c r="ADV180" s="442"/>
      <c r="ADW180" s="442"/>
      <c r="ADX180" s="442"/>
      <c r="ADY180" s="442"/>
      <c r="ADZ180" s="442"/>
      <c r="AEA180" s="442"/>
      <c r="AEB180" s="442"/>
      <c r="AEC180" s="442"/>
      <c r="AED180" s="442"/>
      <c r="AEE180" s="442"/>
      <c r="AEF180" s="442"/>
      <c r="AEG180" s="442"/>
      <c r="AEH180" s="442"/>
      <c r="AEI180" s="442"/>
      <c r="AEJ180" s="442"/>
      <c r="AEK180" s="442"/>
      <c r="AEL180" s="442"/>
      <c r="AEM180" s="442"/>
      <c r="AEN180" s="442"/>
      <c r="AEO180" s="442"/>
      <c r="AEP180" s="442"/>
      <c r="AEQ180" s="442"/>
      <c r="AER180" s="442"/>
      <c r="AES180" s="442"/>
      <c r="AET180" s="442"/>
      <c r="AEU180" s="442"/>
      <c r="AEV180" s="442"/>
      <c r="AEW180" s="442"/>
      <c r="AEX180" s="442"/>
      <c r="AEY180" s="442"/>
      <c r="AEZ180" s="442"/>
      <c r="AFA180" s="442"/>
      <c r="AFB180" s="442"/>
      <c r="AFC180" s="442"/>
      <c r="AFD180" s="442"/>
      <c r="AFE180" s="442"/>
      <c r="AFF180" s="442"/>
      <c r="AFG180" s="442"/>
      <c r="AFH180" s="442"/>
      <c r="AFI180" s="442"/>
      <c r="AFJ180" s="442"/>
      <c r="AFK180" s="442"/>
      <c r="AFL180" s="442"/>
      <c r="AFM180" s="442"/>
      <c r="AFN180" s="442"/>
      <c r="AFO180" s="442"/>
      <c r="AFP180" s="442"/>
      <c r="AFQ180" s="442"/>
      <c r="AFR180" s="442"/>
      <c r="AFS180" s="442"/>
      <c r="AFT180" s="442"/>
      <c r="AFU180" s="442"/>
      <c r="AFV180" s="442"/>
      <c r="AFW180" s="442"/>
      <c r="AFX180" s="442"/>
      <c r="AFY180" s="442"/>
      <c r="AFZ180" s="442"/>
      <c r="AGA180" s="442"/>
      <c r="AGB180" s="442"/>
      <c r="AGC180" s="442"/>
      <c r="AGD180" s="442"/>
      <c r="AGE180" s="442"/>
      <c r="AGF180" s="442"/>
      <c r="AGG180" s="442"/>
      <c r="AGH180" s="442"/>
      <c r="AGI180" s="442"/>
      <c r="AGJ180" s="442"/>
      <c r="AGK180" s="442"/>
      <c r="AGL180" s="442"/>
      <c r="AGM180" s="442"/>
      <c r="AGN180" s="442"/>
      <c r="AGO180" s="442"/>
      <c r="AGP180" s="442"/>
      <c r="AGQ180" s="442"/>
      <c r="AGR180" s="442"/>
      <c r="AGS180" s="442"/>
      <c r="AGT180" s="442"/>
      <c r="AGU180" s="442"/>
      <c r="AGV180" s="442"/>
      <c r="AGW180" s="442"/>
      <c r="AGX180" s="442"/>
      <c r="AGY180" s="442"/>
      <c r="AGZ180" s="442"/>
      <c r="AHA180" s="442"/>
      <c r="AHB180" s="442"/>
      <c r="AHC180" s="442"/>
      <c r="AHD180" s="442"/>
      <c r="AHE180" s="442"/>
      <c r="AHF180" s="442"/>
      <c r="AHG180" s="442"/>
      <c r="AHH180" s="442"/>
    </row>
    <row r="181" spans="2:892" s="593" customFormat="1">
      <c r="B181" s="597"/>
      <c r="C181" s="595"/>
      <c r="D181" s="78"/>
      <c r="E181" s="78"/>
      <c r="F181" s="78"/>
      <c r="G181" s="78"/>
      <c r="H181" s="78"/>
      <c r="I181" s="78"/>
      <c r="J181" s="78"/>
      <c r="K181" s="78"/>
      <c r="L181" s="78"/>
      <c r="M181" s="78"/>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s="66"/>
      <c r="CT181" s="66"/>
      <c r="CU181" s="66"/>
      <c r="CV181" s="66"/>
      <c r="CW181" s="66"/>
      <c r="CX181" s="66"/>
      <c r="CY181" s="66"/>
      <c r="CZ181" s="66"/>
      <c r="DA181" s="66"/>
      <c r="DB181" s="66"/>
      <c r="DC181" s="66"/>
      <c r="DD181" s="66"/>
      <c r="DE181" s="66"/>
      <c r="DF181" s="66"/>
      <c r="DG181" s="66"/>
      <c r="DH181" s="66"/>
      <c r="DI181" s="66"/>
      <c r="DJ181" s="66"/>
      <c r="DK181" s="66"/>
      <c r="DL181" s="66"/>
      <c r="DM181" s="66"/>
      <c r="DN181" s="66"/>
      <c r="DO181" s="66"/>
      <c r="DP181" s="66"/>
      <c r="DQ181" s="66"/>
      <c r="DR181" s="66"/>
      <c r="DS181" s="66"/>
      <c r="DT181" s="66"/>
      <c r="DU181" s="66"/>
      <c r="DV181" s="66"/>
      <c r="DW181" s="66"/>
      <c r="DX181" s="66"/>
      <c r="DY181" s="66"/>
      <c r="DZ181" s="66"/>
      <c r="EA181" s="66"/>
      <c r="EB181" s="66"/>
      <c r="EC181" s="66"/>
      <c r="ED181" s="66"/>
      <c r="EE181" s="66"/>
      <c r="EF181" s="66"/>
      <c r="EG181" s="66"/>
      <c r="EH181" s="66"/>
      <c r="EI181" s="66"/>
      <c r="EJ181" s="66"/>
      <c r="EK181" s="66"/>
      <c r="EL181" s="66"/>
      <c r="EM181" s="66"/>
      <c r="EN181" s="66"/>
      <c r="EO181" s="66"/>
      <c r="EP181" s="66"/>
      <c r="EQ181" s="66"/>
      <c r="ER181" s="66"/>
      <c r="ES181" s="66"/>
      <c r="ET181" s="66"/>
      <c r="EU181" s="66"/>
      <c r="EV181" s="66"/>
      <c r="EW181" s="66"/>
      <c r="EX181" s="66"/>
      <c r="EY181" s="66"/>
      <c r="EZ181" s="66"/>
      <c r="FA181" s="66"/>
      <c r="FB181" s="66"/>
      <c r="FC181" s="66"/>
      <c r="FD181" s="66"/>
      <c r="FE181" s="66"/>
      <c r="FF181" s="66"/>
      <c r="FG181" s="66"/>
      <c r="FH181" s="66"/>
      <c r="FI181" s="66"/>
      <c r="FJ181" s="66"/>
      <c r="FK181" s="66"/>
      <c r="FL181" s="66"/>
      <c r="FM181" s="66"/>
      <c r="FN181" s="66"/>
      <c r="FO181" s="66"/>
      <c r="FP181" s="66"/>
      <c r="FQ181" s="66"/>
      <c r="FR181" s="66"/>
      <c r="FS181" s="66"/>
      <c r="FT181" s="66"/>
      <c r="FU181" s="66"/>
      <c r="FV181" s="66"/>
      <c r="FW181" s="66"/>
      <c r="FX181" s="66"/>
      <c r="FY181" s="66"/>
      <c r="FZ181" s="66"/>
      <c r="GA181" s="66"/>
      <c r="GB181" s="66"/>
      <c r="GC181" s="66"/>
      <c r="GD181" s="66"/>
      <c r="GE181" s="66"/>
      <c r="GF181" s="66"/>
      <c r="GG181" s="66"/>
      <c r="GH181" s="66"/>
      <c r="GI181" s="66"/>
      <c r="GJ181" s="66"/>
      <c r="GK181" s="66"/>
      <c r="GL181" s="66"/>
      <c r="GM181" s="66"/>
      <c r="GN181" s="66"/>
      <c r="GO181" s="66"/>
      <c r="GP181" s="66"/>
      <c r="GQ181" s="66"/>
      <c r="GR181" s="66"/>
      <c r="GS181" s="66"/>
      <c r="GT181" s="66"/>
      <c r="GU181" s="66"/>
      <c r="GV181" s="66"/>
      <c r="GW181" s="66"/>
      <c r="GX181" s="66"/>
      <c r="GY181" s="66"/>
      <c r="GZ181" s="66"/>
      <c r="HA181" s="66"/>
      <c r="HB181" s="66"/>
      <c r="HC181" s="66"/>
      <c r="HD181" s="66"/>
      <c r="HE181" s="66"/>
      <c r="HF181" s="66"/>
      <c r="HG181" s="66"/>
      <c r="HH181" s="66"/>
      <c r="HI181" s="66"/>
      <c r="HJ181" s="66"/>
      <c r="HK181" s="66"/>
      <c r="HL181" s="66"/>
      <c r="HM181" s="66"/>
      <c r="HN181" s="66"/>
      <c r="HO181" s="66"/>
      <c r="HP181" s="66"/>
      <c r="HQ181" s="66"/>
      <c r="HR181" s="66"/>
      <c r="HS181" s="66"/>
      <c r="HT181" s="66"/>
      <c r="HU181" s="66"/>
      <c r="HV181" s="66"/>
      <c r="HW181" s="66"/>
      <c r="HX181" s="66"/>
      <c r="HY181" s="66"/>
      <c r="HZ181" s="66"/>
      <c r="IA181" s="66"/>
      <c r="IB181" s="66"/>
      <c r="IC181" s="66"/>
      <c r="ID181" s="66"/>
      <c r="IE181" s="66"/>
      <c r="IF181" s="66"/>
      <c r="IG181" s="66"/>
      <c r="IH181" s="66"/>
      <c r="II181" s="66"/>
      <c r="IJ181" s="66"/>
      <c r="IK181" s="66"/>
      <c r="IL181" s="66"/>
      <c r="IM181" s="66"/>
      <c r="IN181" s="66"/>
      <c r="IO181" s="66"/>
      <c r="IP181" s="66"/>
      <c r="IQ181" s="66"/>
      <c r="IR181" s="66"/>
      <c r="IS181" s="66"/>
      <c r="IT181" s="66"/>
      <c r="IU181" s="66"/>
      <c r="IV181" s="66"/>
      <c r="IW181" s="66"/>
      <c r="IX181" s="442"/>
      <c r="IY181" s="442"/>
      <c r="IZ181" s="442"/>
      <c r="JA181" s="442"/>
      <c r="JB181" s="442"/>
      <c r="JC181" s="442"/>
      <c r="JD181" s="442"/>
      <c r="JE181" s="442"/>
      <c r="JF181" s="442"/>
      <c r="JG181" s="442"/>
      <c r="JH181" s="442"/>
      <c r="JI181" s="442"/>
      <c r="JJ181" s="442"/>
      <c r="JK181" s="442"/>
      <c r="JL181" s="442"/>
      <c r="JM181" s="442"/>
      <c r="JN181" s="442"/>
      <c r="JO181" s="442"/>
      <c r="JP181" s="442"/>
      <c r="JQ181" s="442"/>
      <c r="JR181" s="442"/>
      <c r="JS181" s="442"/>
      <c r="JT181" s="442"/>
      <c r="JU181" s="442"/>
      <c r="JV181" s="442"/>
      <c r="JW181" s="442"/>
      <c r="JX181" s="442"/>
      <c r="JY181" s="442"/>
      <c r="JZ181" s="442"/>
      <c r="KA181" s="442"/>
      <c r="KB181" s="442"/>
      <c r="KC181" s="442"/>
      <c r="KD181" s="442"/>
      <c r="KE181" s="442"/>
      <c r="KF181" s="442"/>
      <c r="KG181" s="442"/>
      <c r="KH181" s="442"/>
      <c r="KI181" s="442"/>
      <c r="KJ181" s="442"/>
      <c r="KK181" s="442"/>
      <c r="KL181" s="442"/>
      <c r="KM181" s="442"/>
      <c r="KN181" s="442"/>
      <c r="KO181" s="442"/>
      <c r="KP181" s="442"/>
      <c r="KQ181" s="442"/>
      <c r="KR181" s="442"/>
      <c r="KS181" s="442"/>
      <c r="KT181" s="442"/>
      <c r="KU181" s="442"/>
      <c r="KV181" s="442"/>
      <c r="KW181" s="442"/>
      <c r="KX181" s="442"/>
      <c r="KY181" s="442"/>
      <c r="KZ181" s="442"/>
      <c r="LA181" s="442"/>
      <c r="LB181" s="442"/>
      <c r="LC181" s="442"/>
      <c r="LD181" s="442"/>
      <c r="LE181" s="442"/>
      <c r="LF181" s="442"/>
      <c r="LG181" s="442"/>
      <c r="LH181" s="442"/>
      <c r="LI181" s="442"/>
      <c r="LJ181" s="442"/>
      <c r="LK181" s="442"/>
      <c r="LL181" s="442"/>
      <c r="LM181" s="442"/>
      <c r="LN181" s="442"/>
      <c r="LO181" s="442"/>
      <c r="LP181" s="442"/>
      <c r="LQ181" s="442"/>
      <c r="LR181" s="442"/>
      <c r="LS181" s="442"/>
      <c r="LT181" s="442"/>
      <c r="LU181" s="442"/>
      <c r="LV181" s="442"/>
      <c r="LW181" s="442"/>
      <c r="LX181" s="442"/>
      <c r="LY181" s="442"/>
      <c r="LZ181" s="442"/>
      <c r="MA181" s="442"/>
      <c r="MB181" s="442"/>
      <c r="MC181" s="442"/>
      <c r="MD181" s="442"/>
      <c r="ME181" s="442"/>
      <c r="MF181" s="442"/>
      <c r="MG181" s="442"/>
      <c r="MH181" s="442"/>
      <c r="MI181" s="442"/>
      <c r="MJ181" s="442"/>
      <c r="MK181" s="442"/>
      <c r="ML181" s="442"/>
      <c r="MM181" s="442"/>
      <c r="MN181" s="442"/>
      <c r="MO181" s="442"/>
      <c r="MP181" s="442"/>
      <c r="MQ181" s="442"/>
      <c r="MR181" s="442"/>
      <c r="MS181" s="442"/>
      <c r="MT181" s="442"/>
      <c r="MU181" s="442"/>
      <c r="MV181" s="442"/>
      <c r="MW181" s="442"/>
      <c r="MX181" s="442"/>
      <c r="MY181" s="442"/>
      <c r="MZ181" s="442"/>
      <c r="NA181" s="442"/>
      <c r="NB181" s="442"/>
      <c r="NC181" s="442"/>
      <c r="ND181" s="442"/>
      <c r="NE181" s="442"/>
      <c r="NF181" s="442"/>
      <c r="NG181" s="442"/>
      <c r="NH181" s="442"/>
      <c r="NI181" s="442"/>
      <c r="NJ181" s="442"/>
      <c r="NK181" s="442"/>
      <c r="NL181" s="442"/>
      <c r="NM181" s="442"/>
      <c r="NN181" s="442"/>
      <c r="NO181" s="442"/>
      <c r="NP181" s="442"/>
      <c r="NQ181" s="442"/>
      <c r="NR181" s="442"/>
      <c r="NS181" s="442"/>
      <c r="NT181" s="442"/>
      <c r="NU181" s="442"/>
      <c r="NV181" s="442"/>
      <c r="NW181" s="442"/>
      <c r="NX181" s="442"/>
      <c r="NY181" s="442"/>
      <c r="NZ181" s="442"/>
      <c r="OA181" s="442"/>
      <c r="OB181" s="442"/>
      <c r="OC181" s="442"/>
      <c r="OD181" s="442"/>
      <c r="OE181" s="442"/>
      <c r="OF181" s="442"/>
      <c r="OG181" s="442"/>
      <c r="OH181" s="442"/>
      <c r="OI181" s="442"/>
      <c r="OJ181" s="442"/>
      <c r="OK181" s="442"/>
      <c r="OL181" s="442"/>
      <c r="OM181" s="442"/>
      <c r="ON181" s="442"/>
      <c r="OO181" s="442"/>
      <c r="OP181" s="442"/>
      <c r="OQ181" s="442"/>
      <c r="OR181" s="442"/>
      <c r="OS181" s="442"/>
      <c r="OT181" s="442"/>
      <c r="OU181" s="442"/>
      <c r="OV181" s="442"/>
      <c r="OW181" s="442"/>
      <c r="OX181" s="442"/>
      <c r="OY181" s="442"/>
      <c r="OZ181" s="442"/>
      <c r="PA181" s="442"/>
      <c r="PB181" s="442"/>
      <c r="PC181" s="442"/>
      <c r="PD181" s="442"/>
      <c r="PE181" s="442"/>
      <c r="PF181" s="442"/>
      <c r="PG181" s="442"/>
      <c r="PH181" s="442"/>
      <c r="PI181" s="442"/>
      <c r="PJ181" s="442"/>
      <c r="PK181" s="442"/>
      <c r="PL181" s="442"/>
      <c r="PM181" s="442"/>
      <c r="PN181" s="442"/>
      <c r="PO181" s="442"/>
      <c r="PP181" s="442"/>
      <c r="PQ181" s="442"/>
      <c r="PR181" s="442"/>
      <c r="PS181" s="442"/>
      <c r="PT181" s="442"/>
      <c r="PU181" s="442"/>
      <c r="PV181" s="442"/>
      <c r="PW181" s="442"/>
      <c r="PX181" s="442"/>
      <c r="PY181" s="442"/>
      <c r="PZ181" s="442"/>
      <c r="QA181" s="442"/>
      <c r="QB181" s="442"/>
      <c r="QC181" s="442"/>
      <c r="QD181" s="442"/>
      <c r="QE181" s="442"/>
      <c r="QF181" s="442"/>
      <c r="QG181" s="442"/>
      <c r="QH181" s="442"/>
      <c r="QI181" s="442"/>
      <c r="QJ181" s="442"/>
      <c r="QK181" s="442"/>
      <c r="QL181" s="442"/>
      <c r="QM181" s="442"/>
      <c r="QN181" s="442"/>
      <c r="QO181" s="442"/>
      <c r="QP181" s="442"/>
      <c r="QQ181" s="442"/>
      <c r="QR181" s="442"/>
      <c r="QS181" s="442"/>
      <c r="QT181" s="442"/>
      <c r="QU181" s="442"/>
      <c r="QV181" s="442"/>
      <c r="QW181" s="442"/>
      <c r="QX181" s="442"/>
      <c r="QY181" s="442"/>
      <c r="QZ181" s="442"/>
      <c r="RA181" s="442"/>
      <c r="RB181" s="442"/>
      <c r="RC181" s="442"/>
      <c r="RD181" s="442"/>
      <c r="RE181" s="442"/>
      <c r="RF181" s="442"/>
      <c r="RG181" s="442"/>
      <c r="RH181" s="442"/>
      <c r="RI181" s="442"/>
      <c r="RJ181" s="442"/>
      <c r="RK181" s="442"/>
      <c r="RL181" s="442"/>
      <c r="RM181" s="442"/>
      <c r="RN181" s="442"/>
      <c r="RO181" s="442"/>
      <c r="RP181" s="442"/>
      <c r="RQ181" s="442"/>
      <c r="RR181" s="442"/>
      <c r="RS181" s="442"/>
      <c r="RT181" s="442"/>
      <c r="RU181" s="442"/>
      <c r="RV181" s="442"/>
      <c r="RW181" s="442"/>
      <c r="RX181" s="442"/>
      <c r="RY181" s="442"/>
      <c r="RZ181" s="442"/>
      <c r="SA181" s="442"/>
      <c r="SB181" s="442"/>
      <c r="SC181" s="442"/>
      <c r="SD181" s="442"/>
      <c r="SE181" s="442"/>
      <c r="SF181" s="442"/>
      <c r="SG181" s="442"/>
      <c r="SH181" s="442"/>
      <c r="SI181" s="442"/>
      <c r="SJ181" s="442"/>
      <c r="SK181" s="442"/>
      <c r="SL181" s="442"/>
      <c r="SM181" s="442"/>
      <c r="SN181" s="442"/>
      <c r="SO181" s="442"/>
      <c r="SP181" s="442"/>
      <c r="SQ181" s="442"/>
      <c r="SR181" s="442"/>
      <c r="SS181" s="442"/>
      <c r="ST181" s="442"/>
      <c r="SU181" s="442"/>
      <c r="SV181" s="442"/>
      <c r="SW181" s="442"/>
      <c r="SX181" s="442"/>
      <c r="SY181" s="442"/>
      <c r="SZ181" s="442"/>
      <c r="TA181" s="442"/>
      <c r="TB181" s="442"/>
      <c r="TC181" s="442"/>
      <c r="TD181" s="442"/>
      <c r="TE181" s="442"/>
      <c r="TF181" s="442"/>
      <c r="TG181" s="442"/>
      <c r="TH181" s="442"/>
      <c r="TI181" s="442"/>
      <c r="TJ181" s="442"/>
      <c r="TK181" s="442"/>
      <c r="TL181" s="442"/>
      <c r="TM181" s="442"/>
      <c r="TN181" s="442"/>
      <c r="TO181" s="442"/>
      <c r="TP181" s="442"/>
      <c r="TQ181" s="442"/>
      <c r="TR181" s="442"/>
      <c r="TS181" s="442"/>
      <c r="TT181" s="442"/>
      <c r="TU181" s="442"/>
      <c r="TV181" s="442"/>
      <c r="TW181" s="442"/>
      <c r="TX181" s="442"/>
      <c r="TY181" s="442"/>
      <c r="TZ181" s="442"/>
      <c r="UA181" s="442"/>
      <c r="UB181" s="442"/>
      <c r="UC181" s="442"/>
      <c r="UD181" s="442"/>
      <c r="UE181" s="442"/>
      <c r="UF181" s="442"/>
      <c r="UG181" s="442"/>
      <c r="UH181" s="442"/>
      <c r="UI181" s="442"/>
      <c r="UJ181" s="442"/>
      <c r="UK181" s="442"/>
      <c r="UL181" s="442"/>
      <c r="UM181" s="442"/>
      <c r="UN181" s="442"/>
      <c r="UO181" s="442"/>
      <c r="UP181" s="442"/>
      <c r="UQ181" s="442"/>
      <c r="UR181" s="442"/>
      <c r="US181" s="442"/>
      <c r="UT181" s="442"/>
      <c r="UU181" s="442"/>
      <c r="UV181" s="442"/>
      <c r="UW181" s="442"/>
      <c r="UX181" s="442"/>
      <c r="UY181" s="442"/>
      <c r="UZ181" s="442"/>
      <c r="VA181" s="442"/>
      <c r="VB181" s="442"/>
      <c r="VC181" s="442"/>
      <c r="VD181" s="442"/>
      <c r="VE181" s="442"/>
      <c r="VF181" s="442"/>
      <c r="VG181" s="442"/>
      <c r="VH181" s="442"/>
      <c r="VI181" s="442"/>
      <c r="VJ181" s="442"/>
      <c r="VK181" s="442"/>
      <c r="VL181" s="442"/>
      <c r="VM181" s="442"/>
      <c r="VN181" s="442"/>
      <c r="VO181" s="442"/>
      <c r="VP181" s="442"/>
      <c r="VQ181" s="442"/>
      <c r="VR181" s="442"/>
      <c r="VS181" s="442"/>
      <c r="VT181" s="442"/>
      <c r="VU181" s="442"/>
      <c r="VV181" s="442"/>
      <c r="VW181" s="442"/>
      <c r="VX181" s="442"/>
      <c r="VY181" s="442"/>
      <c r="VZ181" s="442"/>
      <c r="WA181" s="442"/>
      <c r="WB181" s="442"/>
      <c r="WC181" s="442"/>
      <c r="WD181" s="442"/>
      <c r="WE181" s="442"/>
      <c r="WF181" s="442"/>
      <c r="WG181" s="442"/>
      <c r="WH181" s="442"/>
      <c r="WI181" s="442"/>
      <c r="WJ181" s="442"/>
      <c r="WK181" s="442"/>
      <c r="WL181" s="442"/>
      <c r="WM181" s="442"/>
      <c r="WN181" s="442"/>
      <c r="WO181" s="442"/>
      <c r="WP181" s="442"/>
      <c r="WQ181" s="442"/>
      <c r="WR181" s="442"/>
      <c r="WS181" s="442"/>
      <c r="WT181" s="442"/>
      <c r="WU181" s="442"/>
      <c r="WV181" s="442"/>
      <c r="WW181" s="442"/>
      <c r="WX181" s="442"/>
      <c r="WY181" s="442"/>
      <c r="WZ181" s="442"/>
      <c r="XA181" s="442"/>
      <c r="XB181" s="442"/>
      <c r="XC181" s="442"/>
      <c r="XD181" s="442"/>
      <c r="XE181" s="442"/>
      <c r="XF181" s="442"/>
      <c r="XG181" s="442"/>
      <c r="XH181" s="442"/>
      <c r="XI181" s="442"/>
      <c r="XJ181" s="442"/>
      <c r="XK181" s="442"/>
      <c r="XL181" s="442"/>
      <c r="XM181" s="442"/>
      <c r="XN181" s="442"/>
      <c r="XO181" s="442"/>
      <c r="XP181" s="442"/>
      <c r="XQ181" s="442"/>
      <c r="XR181" s="442"/>
      <c r="XS181" s="442"/>
      <c r="XT181" s="442"/>
      <c r="XU181" s="442"/>
      <c r="XV181" s="442"/>
      <c r="XW181" s="442"/>
      <c r="XX181" s="442"/>
      <c r="XY181" s="442"/>
      <c r="XZ181" s="442"/>
      <c r="YA181" s="442"/>
      <c r="YB181" s="442"/>
      <c r="YC181" s="442"/>
      <c r="YD181" s="442"/>
      <c r="YE181" s="442"/>
      <c r="YF181" s="442"/>
      <c r="YG181" s="442"/>
      <c r="YH181" s="442"/>
      <c r="YI181" s="442"/>
      <c r="YJ181" s="442"/>
      <c r="YK181" s="442"/>
      <c r="YL181" s="442"/>
      <c r="YM181" s="442"/>
      <c r="YN181" s="442"/>
      <c r="YO181" s="442"/>
      <c r="YP181" s="442"/>
      <c r="YQ181" s="442"/>
      <c r="YR181" s="442"/>
      <c r="YS181" s="442"/>
      <c r="YT181" s="442"/>
      <c r="YU181" s="442"/>
      <c r="YV181" s="442"/>
      <c r="YW181" s="442"/>
      <c r="YX181" s="442"/>
      <c r="YY181" s="442"/>
      <c r="YZ181" s="442"/>
      <c r="ZA181" s="442"/>
      <c r="ZB181" s="442"/>
      <c r="ZC181" s="442"/>
      <c r="ZD181" s="442"/>
      <c r="ZE181" s="442"/>
      <c r="ZF181" s="442"/>
      <c r="ZG181" s="442"/>
      <c r="ZH181" s="442"/>
      <c r="ZI181" s="442"/>
      <c r="ZJ181" s="442"/>
      <c r="ZK181" s="442"/>
      <c r="ZL181" s="442"/>
      <c r="ZM181" s="442"/>
      <c r="ZN181" s="442"/>
      <c r="ZO181" s="442"/>
      <c r="ZP181" s="442"/>
      <c r="ZQ181" s="442"/>
      <c r="ZR181" s="442"/>
      <c r="ZS181" s="442"/>
      <c r="ZT181" s="442"/>
      <c r="ZU181" s="442"/>
      <c r="ZV181" s="442"/>
      <c r="ZW181" s="442"/>
      <c r="ZX181" s="442"/>
      <c r="ZY181" s="442"/>
      <c r="ZZ181" s="442"/>
      <c r="AAA181" s="442"/>
      <c r="AAB181" s="442"/>
      <c r="AAC181" s="442"/>
      <c r="AAD181" s="442"/>
      <c r="AAE181" s="442"/>
      <c r="AAF181" s="442"/>
      <c r="AAG181" s="442"/>
      <c r="AAH181" s="442"/>
      <c r="AAI181" s="442"/>
      <c r="AAJ181" s="442"/>
      <c r="AAK181" s="442"/>
      <c r="AAL181" s="442"/>
      <c r="AAM181" s="442"/>
      <c r="AAN181" s="442"/>
      <c r="AAO181" s="442"/>
      <c r="AAP181" s="442"/>
      <c r="AAQ181" s="442"/>
      <c r="AAR181" s="442"/>
      <c r="AAS181" s="442"/>
      <c r="AAT181" s="442"/>
      <c r="AAU181" s="442"/>
      <c r="AAV181" s="442"/>
      <c r="AAW181" s="442"/>
      <c r="AAX181" s="442"/>
      <c r="AAY181" s="442"/>
      <c r="AAZ181" s="442"/>
      <c r="ABA181" s="442"/>
      <c r="ABB181" s="442"/>
      <c r="ABC181" s="442"/>
      <c r="ABD181" s="442"/>
      <c r="ABE181" s="442"/>
      <c r="ABF181" s="442"/>
      <c r="ABG181" s="442"/>
      <c r="ABH181" s="442"/>
      <c r="ABI181" s="442"/>
      <c r="ABJ181" s="442"/>
      <c r="ABK181" s="442"/>
      <c r="ABL181" s="442"/>
      <c r="ABM181" s="442"/>
      <c r="ABN181" s="442"/>
      <c r="ABO181" s="442"/>
      <c r="ABP181" s="442"/>
      <c r="ABQ181" s="442"/>
      <c r="ABR181" s="442"/>
      <c r="ABS181" s="442"/>
      <c r="ABT181" s="442"/>
      <c r="ABU181" s="442"/>
      <c r="ABV181" s="442"/>
      <c r="ABW181" s="442"/>
      <c r="ABX181" s="442"/>
      <c r="ABY181" s="442"/>
      <c r="ABZ181" s="442"/>
      <c r="ACA181" s="442"/>
      <c r="ACB181" s="442"/>
      <c r="ACC181" s="442"/>
      <c r="ACD181" s="442"/>
      <c r="ACE181" s="442"/>
      <c r="ACF181" s="442"/>
      <c r="ACG181" s="442"/>
      <c r="ACH181" s="442"/>
      <c r="ACI181" s="442"/>
      <c r="ACJ181" s="442"/>
      <c r="ACK181" s="442"/>
      <c r="ACL181" s="442"/>
      <c r="ACM181" s="442"/>
      <c r="ACN181" s="442"/>
      <c r="ACO181" s="442"/>
      <c r="ACP181" s="442"/>
      <c r="ACQ181" s="442"/>
      <c r="ACR181" s="442"/>
      <c r="ACS181" s="442"/>
      <c r="ACT181" s="442"/>
      <c r="ACU181" s="442"/>
      <c r="ACV181" s="442"/>
      <c r="ACW181" s="442"/>
      <c r="ACX181" s="442"/>
      <c r="ACY181" s="442"/>
      <c r="ACZ181" s="442"/>
      <c r="ADA181" s="442"/>
      <c r="ADB181" s="442"/>
      <c r="ADC181" s="442"/>
      <c r="ADD181" s="442"/>
      <c r="ADE181" s="442"/>
      <c r="ADF181" s="442"/>
      <c r="ADG181" s="442"/>
      <c r="ADH181" s="442"/>
      <c r="ADI181" s="442"/>
      <c r="ADJ181" s="442"/>
      <c r="ADK181" s="442"/>
      <c r="ADL181" s="442"/>
      <c r="ADM181" s="442"/>
      <c r="ADN181" s="442"/>
      <c r="ADO181" s="442"/>
      <c r="ADP181" s="442"/>
      <c r="ADQ181" s="442"/>
      <c r="ADR181" s="442"/>
      <c r="ADS181" s="442"/>
      <c r="ADT181" s="442"/>
      <c r="ADU181" s="442"/>
      <c r="ADV181" s="442"/>
      <c r="ADW181" s="442"/>
      <c r="ADX181" s="442"/>
      <c r="ADY181" s="442"/>
      <c r="ADZ181" s="442"/>
      <c r="AEA181" s="442"/>
      <c r="AEB181" s="442"/>
      <c r="AEC181" s="442"/>
      <c r="AED181" s="442"/>
      <c r="AEE181" s="442"/>
      <c r="AEF181" s="442"/>
      <c r="AEG181" s="442"/>
      <c r="AEH181" s="442"/>
      <c r="AEI181" s="442"/>
      <c r="AEJ181" s="442"/>
      <c r="AEK181" s="442"/>
      <c r="AEL181" s="442"/>
      <c r="AEM181" s="442"/>
      <c r="AEN181" s="442"/>
      <c r="AEO181" s="442"/>
      <c r="AEP181" s="442"/>
      <c r="AEQ181" s="442"/>
      <c r="AER181" s="442"/>
      <c r="AES181" s="442"/>
      <c r="AET181" s="442"/>
      <c r="AEU181" s="442"/>
      <c r="AEV181" s="442"/>
      <c r="AEW181" s="442"/>
      <c r="AEX181" s="442"/>
      <c r="AEY181" s="442"/>
      <c r="AEZ181" s="442"/>
      <c r="AFA181" s="442"/>
      <c r="AFB181" s="442"/>
      <c r="AFC181" s="442"/>
      <c r="AFD181" s="442"/>
      <c r="AFE181" s="442"/>
      <c r="AFF181" s="442"/>
      <c r="AFG181" s="442"/>
      <c r="AFH181" s="442"/>
      <c r="AFI181" s="442"/>
      <c r="AFJ181" s="442"/>
      <c r="AFK181" s="442"/>
      <c r="AFL181" s="442"/>
      <c r="AFM181" s="442"/>
      <c r="AFN181" s="442"/>
      <c r="AFO181" s="442"/>
      <c r="AFP181" s="442"/>
      <c r="AFQ181" s="442"/>
      <c r="AFR181" s="442"/>
      <c r="AFS181" s="442"/>
      <c r="AFT181" s="442"/>
      <c r="AFU181" s="442"/>
      <c r="AFV181" s="442"/>
      <c r="AFW181" s="442"/>
      <c r="AFX181" s="442"/>
      <c r="AFY181" s="442"/>
      <c r="AFZ181" s="442"/>
      <c r="AGA181" s="442"/>
      <c r="AGB181" s="442"/>
      <c r="AGC181" s="442"/>
      <c r="AGD181" s="442"/>
      <c r="AGE181" s="442"/>
      <c r="AGF181" s="442"/>
      <c r="AGG181" s="442"/>
      <c r="AGH181" s="442"/>
      <c r="AGI181" s="442"/>
      <c r="AGJ181" s="442"/>
      <c r="AGK181" s="442"/>
      <c r="AGL181" s="442"/>
      <c r="AGM181" s="442"/>
      <c r="AGN181" s="442"/>
      <c r="AGO181" s="442"/>
      <c r="AGP181" s="442"/>
      <c r="AGQ181" s="442"/>
      <c r="AGR181" s="442"/>
      <c r="AGS181" s="442"/>
      <c r="AGT181" s="442"/>
      <c r="AGU181" s="442"/>
      <c r="AGV181" s="442"/>
      <c r="AGW181" s="442"/>
      <c r="AGX181" s="442"/>
      <c r="AGY181" s="442"/>
      <c r="AGZ181" s="442"/>
      <c r="AHA181" s="442"/>
      <c r="AHB181" s="442"/>
      <c r="AHC181" s="442"/>
      <c r="AHD181" s="442"/>
      <c r="AHE181" s="442"/>
      <c r="AHF181" s="442"/>
      <c r="AHG181" s="442"/>
      <c r="AHH181" s="442"/>
    </row>
    <row r="182" spans="2:892" s="593" customFormat="1">
      <c r="B182" s="597"/>
      <c r="C182" s="595"/>
      <c r="D182" s="78"/>
      <c r="E182" s="78"/>
      <c r="F182" s="78"/>
      <c r="G182" s="78"/>
      <c r="H182" s="78"/>
      <c r="I182" s="78"/>
      <c r="J182" s="78"/>
      <c r="K182" s="78"/>
      <c r="L182" s="78"/>
      <c r="M182" s="78"/>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s="66"/>
      <c r="CT182" s="66"/>
      <c r="CU182" s="66"/>
      <c r="CV182" s="66"/>
      <c r="CW182" s="66"/>
      <c r="CX182" s="66"/>
      <c r="CY182" s="66"/>
      <c r="CZ182" s="66"/>
      <c r="DA182" s="66"/>
      <c r="DB182" s="66"/>
      <c r="DC182" s="66"/>
      <c r="DD182" s="66"/>
      <c r="DE182" s="66"/>
      <c r="DF182" s="66"/>
      <c r="DG182" s="66"/>
      <c r="DH182" s="66"/>
      <c r="DI182" s="66"/>
      <c r="DJ182" s="66"/>
      <c r="DK182" s="66"/>
      <c r="DL182" s="66"/>
      <c r="DM182" s="66"/>
      <c r="DN182" s="66"/>
      <c r="DO182" s="66"/>
      <c r="DP182" s="66"/>
      <c r="DQ182" s="66"/>
      <c r="DR182" s="66"/>
      <c r="DS182" s="66"/>
      <c r="DT182" s="66"/>
      <c r="DU182" s="66"/>
      <c r="DV182" s="66"/>
      <c r="DW182" s="66"/>
      <c r="DX182" s="66"/>
      <c r="DY182" s="66"/>
      <c r="DZ182" s="66"/>
      <c r="EA182" s="66"/>
      <c r="EB182" s="66"/>
      <c r="EC182" s="66"/>
      <c r="ED182" s="66"/>
      <c r="EE182" s="66"/>
      <c r="EF182" s="66"/>
      <c r="EG182" s="66"/>
      <c r="EH182" s="66"/>
      <c r="EI182" s="66"/>
      <c r="EJ182" s="66"/>
      <c r="EK182" s="66"/>
      <c r="EL182" s="66"/>
      <c r="EM182" s="66"/>
      <c r="EN182" s="66"/>
      <c r="EO182" s="66"/>
      <c r="EP182" s="66"/>
      <c r="EQ182" s="66"/>
      <c r="ER182" s="66"/>
      <c r="ES182" s="66"/>
      <c r="ET182" s="66"/>
      <c r="EU182" s="66"/>
      <c r="EV182" s="66"/>
      <c r="EW182" s="66"/>
      <c r="EX182" s="66"/>
      <c r="EY182" s="66"/>
      <c r="EZ182" s="66"/>
      <c r="FA182" s="66"/>
      <c r="FB182" s="66"/>
      <c r="FC182" s="66"/>
      <c r="FD182" s="66"/>
      <c r="FE182" s="66"/>
      <c r="FF182" s="66"/>
      <c r="FG182" s="66"/>
      <c r="FH182" s="66"/>
      <c r="FI182" s="66"/>
      <c r="FJ182" s="66"/>
      <c r="FK182" s="66"/>
      <c r="FL182" s="66"/>
      <c r="FM182" s="66"/>
      <c r="FN182" s="66"/>
      <c r="FO182" s="66"/>
      <c r="FP182" s="66"/>
      <c r="FQ182" s="66"/>
      <c r="FR182" s="66"/>
      <c r="FS182" s="66"/>
      <c r="FT182" s="66"/>
      <c r="FU182" s="66"/>
      <c r="FV182" s="66"/>
      <c r="FW182" s="66"/>
      <c r="FX182" s="66"/>
      <c r="FY182" s="66"/>
      <c r="FZ182" s="66"/>
      <c r="GA182" s="66"/>
      <c r="GB182" s="66"/>
      <c r="GC182" s="66"/>
      <c r="GD182" s="66"/>
      <c r="GE182" s="66"/>
      <c r="GF182" s="66"/>
      <c r="GG182" s="66"/>
      <c r="GH182" s="66"/>
      <c r="GI182" s="66"/>
      <c r="GJ182" s="66"/>
      <c r="GK182" s="66"/>
      <c r="GL182" s="66"/>
      <c r="GM182" s="66"/>
      <c r="GN182" s="66"/>
      <c r="GO182" s="66"/>
      <c r="GP182" s="66"/>
      <c r="GQ182" s="66"/>
      <c r="GR182" s="66"/>
      <c r="GS182" s="66"/>
      <c r="GT182" s="66"/>
      <c r="GU182" s="66"/>
      <c r="GV182" s="66"/>
      <c r="GW182" s="66"/>
      <c r="GX182" s="66"/>
      <c r="GY182" s="66"/>
      <c r="GZ182" s="66"/>
      <c r="HA182" s="66"/>
      <c r="HB182" s="66"/>
      <c r="HC182" s="66"/>
      <c r="HD182" s="66"/>
      <c r="HE182" s="66"/>
      <c r="HF182" s="66"/>
      <c r="HG182" s="66"/>
      <c r="HH182" s="66"/>
      <c r="HI182" s="66"/>
      <c r="HJ182" s="66"/>
      <c r="HK182" s="66"/>
      <c r="HL182" s="66"/>
      <c r="HM182" s="66"/>
      <c r="HN182" s="66"/>
      <c r="HO182" s="66"/>
      <c r="HP182" s="66"/>
      <c r="HQ182" s="66"/>
      <c r="HR182" s="66"/>
      <c r="HS182" s="66"/>
      <c r="HT182" s="66"/>
      <c r="HU182" s="66"/>
      <c r="HV182" s="66"/>
      <c r="HW182" s="66"/>
      <c r="HX182" s="66"/>
      <c r="HY182" s="66"/>
      <c r="HZ182" s="66"/>
      <c r="IA182" s="66"/>
      <c r="IB182" s="66"/>
      <c r="IC182" s="66"/>
      <c r="ID182" s="66"/>
      <c r="IE182" s="66"/>
      <c r="IF182" s="66"/>
      <c r="IG182" s="66"/>
      <c r="IH182" s="66"/>
      <c r="II182" s="66"/>
      <c r="IJ182" s="66"/>
      <c r="IK182" s="66"/>
      <c r="IL182" s="66"/>
      <c r="IM182" s="66"/>
      <c r="IN182" s="66"/>
      <c r="IO182" s="66"/>
      <c r="IP182" s="66"/>
      <c r="IQ182" s="66"/>
      <c r="IR182" s="66"/>
      <c r="IS182" s="66"/>
      <c r="IT182" s="66"/>
      <c r="IU182" s="66"/>
      <c r="IV182" s="66"/>
      <c r="IW182" s="66"/>
      <c r="IX182" s="442"/>
      <c r="IY182" s="442"/>
      <c r="IZ182" s="442"/>
      <c r="JA182" s="442"/>
      <c r="JB182" s="442"/>
      <c r="JC182" s="442"/>
      <c r="JD182" s="442"/>
      <c r="JE182" s="442"/>
      <c r="JF182" s="442"/>
      <c r="JG182" s="442"/>
      <c r="JH182" s="442"/>
      <c r="JI182" s="442"/>
      <c r="JJ182" s="442"/>
      <c r="JK182" s="442"/>
      <c r="JL182" s="442"/>
      <c r="JM182" s="442"/>
      <c r="JN182" s="442"/>
      <c r="JO182" s="442"/>
      <c r="JP182" s="442"/>
      <c r="JQ182" s="442"/>
      <c r="JR182" s="442"/>
      <c r="JS182" s="442"/>
      <c r="JT182" s="442"/>
      <c r="JU182" s="442"/>
      <c r="JV182" s="442"/>
      <c r="JW182" s="442"/>
      <c r="JX182" s="442"/>
      <c r="JY182" s="442"/>
      <c r="JZ182" s="442"/>
      <c r="KA182" s="442"/>
      <c r="KB182" s="442"/>
      <c r="KC182" s="442"/>
      <c r="KD182" s="442"/>
      <c r="KE182" s="442"/>
      <c r="KF182" s="442"/>
      <c r="KG182" s="442"/>
      <c r="KH182" s="442"/>
      <c r="KI182" s="442"/>
      <c r="KJ182" s="442"/>
      <c r="KK182" s="442"/>
      <c r="KL182" s="442"/>
      <c r="KM182" s="442"/>
      <c r="KN182" s="442"/>
      <c r="KO182" s="442"/>
      <c r="KP182" s="442"/>
      <c r="KQ182" s="442"/>
      <c r="KR182" s="442"/>
      <c r="KS182" s="442"/>
      <c r="KT182" s="442"/>
      <c r="KU182" s="442"/>
      <c r="KV182" s="442"/>
      <c r="KW182" s="442"/>
      <c r="KX182" s="442"/>
      <c r="KY182" s="442"/>
      <c r="KZ182" s="442"/>
      <c r="LA182" s="442"/>
      <c r="LB182" s="442"/>
      <c r="LC182" s="442"/>
      <c r="LD182" s="442"/>
      <c r="LE182" s="442"/>
      <c r="LF182" s="442"/>
      <c r="LG182" s="442"/>
      <c r="LH182" s="442"/>
      <c r="LI182" s="442"/>
      <c r="LJ182" s="442"/>
      <c r="LK182" s="442"/>
      <c r="LL182" s="442"/>
      <c r="LM182" s="442"/>
      <c r="LN182" s="442"/>
      <c r="LO182" s="442"/>
      <c r="LP182" s="442"/>
      <c r="LQ182" s="442"/>
      <c r="LR182" s="442"/>
      <c r="LS182" s="442"/>
      <c r="LT182" s="442"/>
      <c r="LU182" s="442"/>
      <c r="LV182" s="442"/>
      <c r="LW182" s="442"/>
      <c r="LX182" s="442"/>
      <c r="LY182" s="442"/>
      <c r="LZ182" s="442"/>
      <c r="MA182" s="442"/>
      <c r="MB182" s="442"/>
      <c r="MC182" s="442"/>
      <c r="MD182" s="442"/>
      <c r="ME182" s="442"/>
      <c r="MF182" s="442"/>
      <c r="MG182" s="442"/>
      <c r="MH182" s="442"/>
      <c r="MI182" s="442"/>
      <c r="MJ182" s="442"/>
      <c r="MK182" s="442"/>
      <c r="ML182" s="442"/>
      <c r="MM182" s="442"/>
      <c r="MN182" s="442"/>
      <c r="MO182" s="442"/>
      <c r="MP182" s="442"/>
      <c r="MQ182" s="442"/>
      <c r="MR182" s="442"/>
      <c r="MS182" s="442"/>
      <c r="MT182" s="442"/>
      <c r="MU182" s="442"/>
      <c r="MV182" s="442"/>
      <c r="MW182" s="442"/>
      <c r="MX182" s="442"/>
      <c r="MY182" s="442"/>
      <c r="MZ182" s="442"/>
      <c r="NA182" s="442"/>
      <c r="NB182" s="442"/>
      <c r="NC182" s="442"/>
      <c r="ND182" s="442"/>
      <c r="NE182" s="442"/>
      <c r="NF182" s="442"/>
      <c r="NG182" s="442"/>
      <c r="NH182" s="442"/>
      <c r="NI182" s="442"/>
      <c r="NJ182" s="442"/>
      <c r="NK182" s="442"/>
      <c r="NL182" s="442"/>
      <c r="NM182" s="442"/>
      <c r="NN182" s="442"/>
      <c r="NO182" s="442"/>
      <c r="NP182" s="442"/>
      <c r="NQ182" s="442"/>
      <c r="NR182" s="442"/>
      <c r="NS182" s="442"/>
      <c r="NT182" s="442"/>
      <c r="NU182" s="442"/>
      <c r="NV182" s="442"/>
      <c r="NW182" s="442"/>
      <c r="NX182" s="442"/>
      <c r="NY182" s="442"/>
      <c r="NZ182" s="442"/>
      <c r="OA182" s="442"/>
      <c r="OB182" s="442"/>
      <c r="OC182" s="442"/>
      <c r="OD182" s="442"/>
      <c r="OE182" s="442"/>
      <c r="OF182" s="442"/>
      <c r="OG182" s="442"/>
      <c r="OH182" s="442"/>
      <c r="OI182" s="442"/>
      <c r="OJ182" s="442"/>
      <c r="OK182" s="442"/>
      <c r="OL182" s="442"/>
      <c r="OM182" s="442"/>
      <c r="ON182" s="442"/>
      <c r="OO182" s="442"/>
      <c r="OP182" s="442"/>
      <c r="OQ182" s="442"/>
      <c r="OR182" s="442"/>
      <c r="OS182" s="442"/>
      <c r="OT182" s="442"/>
      <c r="OU182" s="442"/>
      <c r="OV182" s="442"/>
      <c r="OW182" s="442"/>
      <c r="OX182" s="442"/>
      <c r="OY182" s="442"/>
      <c r="OZ182" s="442"/>
      <c r="PA182" s="442"/>
      <c r="PB182" s="442"/>
      <c r="PC182" s="442"/>
      <c r="PD182" s="442"/>
      <c r="PE182" s="442"/>
      <c r="PF182" s="442"/>
      <c r="PG182" s="442"/>
      <c r="PH182" s="442"/>
      <c r="PI182" s="442"/>
      <c r="PJ182" s="442"/>
      <c r="PK182" s="442"/>
      <c r="PL182" s="442"/>
      <c r="PM182" s="442"/>
      <c r="PN182" s="442"/>
      <c r="PO182" s="442"/>
      <c r="PP182" s="442"/>
      <c r="PQ182" s="442"/>
      <c r="PR182" s="442"/>
      <c r="PS182" s="442"/>
      <c r="PT182" s="442"/>
      <c r="PU182" s="442"/>
      <c r="PV182" s="442"/>
      <c r="PW182" s="442"/>
      <c r="PX182" s="442"/>
      <c r="PY182" s="442"/>
      <c r="PZ182" s="442"/>
      <c r="QA182" s="442"/>
      <c r="QB182" s="442"/>
      <c r="QC182" s="442"/>
      <c r="QD182" s="442"/>
      <c r="QE182" s="442"/>
      <c r="QF182" s="442"/>
      <c r="QG182" s="442"/>
      <c r="QH182" s="442"/>
      <c r="QI182" s="442"/>
      <c r="QJ182" s="442"/>
      <c r="QK182" s="442"/>
      <c r="QL182" s="442"/>
      <c r="QM182" s="442"/>
      <c r="QN182" s="442"/>
      <c r="QO182" s="442"/>
      <c r="QP182" s="442"/>
      <c r="QQ182" s="442"/>
      <c r="QR182" s="442"/>
      <c r="QS182" s="442"/>
      <c r="QT182" s="442"/>
      <c r="QU182" s="442"/>
      <c r="QV182" s="442"/>
      <c r="QW182" s="442"/>
      <c r="QX182" s="442"/>
      <c r="QY182" s="442"/>
      <c r="QZ182" s="442"/>
      <c r="RA182" s="442"/>
      <c r="RB182" s="442"/>
      <c r="RC182" s="442"/>
      <c r="RD182" s="442"/>
      <c r="RE182" s="442"/>
      <c r="RF182" s="442"/>
      <c r="RG182" s="442"/>
      <c r="RH182" s="442"/>
      <c r="RI182" s="442"/>
      <c r="RJ182" s="442"/>
      <c r="RK182" s="442"/>
      <c r="RL182" s="442"/>
      <c r="RM182" s="442"/>
      <c r="RN182" s="442"/>
      <c r="RO182" s="442"/>
      <c r="RP182" s="442"/>
      <c r="RQ182" s="442"/>
      <c r="RR182" s="442"/>
      <c r="RS182" s="442"/>
      <c r="RT182" s="442"/>
      <c r="RU182" s="442"/>
      <c r="RV182" s="442"/>
      <c r="RW182" s="442"/>
      <c r="RX182" s="442"/>
      <c r="RY182" s="442"/>
      <c r="RZ182" s="442"/>
      <c r="SA182" s="442"/>
      <c r="SB182" s="442"/>
      <c r="SC182" s="442"/>
      <c r="SD182" s="442"/>
      <c r="SE182" s="442"/>
      <c r="SF182" s="442"/>
      <c r="SG182" s="442"/>
      <c r="SH182" s="442"/>
      <c r="SI182" s="442"/>
      <c r="SJ182" s="442"/>
      <c r="SK182" s="442"/>
      <c r="SL182" s="442"/>
      <c r="SM182" s="442"/>
      <c r="SN182" s="442"/>
      <c r="SO182" s="442"/>
      <c r="SP182" s="442"/>
      <c r="SQ182" s="442"/>
      <c r="SR182" s="442"/>
      <c r="SS182" s="442"/>
      <c r="ST182" s="442"/>
      <c r="SU182" s="442"/>
      <c r="SV182" s="442"/>
      <c r="SW182" s="442"/>
      <c r="SX182" s="442"/>
      <c r="SY182" s="442"/>
      <c r="SZ182" s="442"/>
      <c r="TA182" s="442"/>
      <c r="TB182" s="442"/>
      <c r="TC182" s="442"/>
      <c r="TD182" s="442"/>
      <c r="TE182" s="442"/>
      <c r="TF182" s="442"/>
      <c r="TG182" s="442"/>
      <c r="TH182" s="442"/>
      <c r="TI182" s="442"/>
      <c r="TJ182" s="442"/>
      <c r="TK182" s="442"/>
      <c r="TL182" s="442"/>
      <c r="TM182" s="442"/>
      <c r="TN182" s="442"/>
      <c r="TO182" s="442"/>
      <c r="TP182" s="442"/>
      <c r="TQ182" s="442"/>
      <c r="TR182" s="442"/>
      <c r="TS182" s="442"/>
      <c r="TT182" s="442"/>
      <c r="TU182" s="442"/>
      <c r="TV182" s="442"/>
      <c r="TW182" s="442"/>
      <c r="TX182" s="442"/>
      <c r="TY182" s="442"/>
      <c r="TZ182" s="442"/>
      <c r="UA182" s="442"/>
      <c r="UB182" s="442"/>
      <c r="UC182" s="442"/>
      <c r="UD182" s="442"/>
      <c r="UE182" s="442"/>
      <c r="UF182" s="442"/>
      <c r="UG182" s="442"/>
      <c r="UH182" s="442"/>
      <c r="UI182" s="442"/>
      <c r="UJ182" s="442"/>
      <c r="UK182" s="442"/>
      <c r="UL182" s="442"/>
      <c r="UM182" s="442"/>
      <c r="UN182" s="442"/>
      <c r="UO182" s="442"/>
      <c r="UP182" s="442"/>
      <c r="UQ182" s="442"/>
      <c r="UR182" s="442"/>
      <c r="US182" s="442"/>
      <c r="UT182" s="442"/>
      <c r="UU182" s="442"/>
      <c r="UV182" s="442"/>
      <c r="UW182" s="442"/>
      <c r="UX182" s="442"/>
      <c r="UY182" s="442"/>
      <c r="UZ182" s="442"/>
      <c r="VA182" s="442"/>
      <c r="VB182" s="442"/>
      <c r="VC182" s="442"/>
      <c r="VD182" s="442"/>
      <c r="VE182" s="442"/>
      <c r="VF182" s="442"/>
      <c r="VG182" s="442"/>
      <c r="VH182" s="442"/>
      <c r="VI182" s="442"/>
      <c r="VJ182" s="442"/>
      <c r="VK182" s="442"/>
      <c r="VL182" s="442"/>
      <c r="VM182" s="442"/>
      <c r="VN182" s="442"/>
      <c r="VO182" s="442"/>
      <c r="VP182" s="442"/>
      <c r="VQ182" s="442"/>
      <c r="VR182" s="442"/>
      <c r="VS182" s="442"/>
      <c r="VT182" s="442"/>
      <c r="VU182" s="442"/>
      <c r="VV182" s="442"/>
      <c r="VW182" s="442"/>
      <c r="VX182" s="442"/>
      <c r="VY182" s="442"/>
      <c r="VZ182" s="442"/>
      <c r="WA182" s="442"/>
      <c r="WB182" s="442"/>
      <c r="WC182" s="442"/>
      <c r="WD182" s="442"/>
      <c r="WE182" s="442"/>
      <c r="WF182" s="442"/>
      <c r="WG182" s="442"/>
      <c r="WH182" s="442"/>
      <c r="WI182" s="442"/>
      <c r="WJ182" s="442"/>
      <c r="WK182" s="442"/>
      <c r="WL182" s="442"/>
      <c r="WM182" s="442"/>
      <c r="WN182" s="442"/>
      <c r="WO182" s="442"/>
      <c r="WP182" s="442"/>
      <c r="WQ182" s="442"/>
      <c r="WR182" s="442"/>
      <c r="WS182" s="442"/>
      <c r="WT182" s="442"/>
      <c r="WU182" s="442"/>
      <c r="WV182" s="442"/>
      <c r="WW182" s="442"/>
      <c r="WX182" s="442"/>
      <c r="WY182" s="442"/>
      <c r="WZ182" s="442"/>
      <c r="XA182" s="442"/>
      <c r="XB182" s="442"/>
      <c r="XC182" s="442"/>
      <c r="XD182" s="442"/>
      <c r="XE182" s="442"/>
      <c r="XF182" s="442"/>
      <c r="XG182" s="442"/>
      <c r="XH182" s="442"/>
      <c r="XI182" s="442"/>
      <c r="XJ182" s="442"/>
      <c r="XK182" s="442"/>
      <c r="XL182" s="442"/>
      <c r="XM182" s="442"/>
      <c r="XN182" s="442"/>
      <c r="XO182" s="442"/>
      <c r="XP182" s="442"/>
      <c r="XQ182" s="442"/>
      <c r="XR182" s="442"/>
      <c r="XS182" s="442"/>
      <c r="XT182" s="442"/>
      <c r="XU182" s="442"/>
      <c r="XV182" s="442"/>
      <c r="XW182" s="442"/>
      <c r="XX182" s="442"/>
      <c r="XY182" s="442"/>
      <c r="XZ182" s="442"/>
      <c r="YA182" s="442"/>
      <c r="YB182" s="442"/>
      <c r="YC182" s="442"/>
      <c r="YD182" s="442"/>
      <c r="YE182" s="442"/>
      <c r="YF182" s="442"/>
      <c r="YG182" s="442"/>
      <c r="YH182" s="442"/>
      <c r="YI182" s="442"/>
      <c r="YJ182" s="442"/>
      <c r="YK182" s="442"/>
      <c r="YL182" s="442"/>
      <c r="YM182" s="442"/>
      <c r="YN182" s="442"/>
      <c r="YO182" s="442"/>
      <c r="YP182" s="442"/>
      <c r="YQ182" s="442"/>
      <c r="YR182" s="442"/>
      <c r="YS182" s="442"/>
      <c r="YT182" s="442"/>
      <c r="YU182" s="442"/>
      <c r="YV182" s="442"/>
      <c r="YW182" s="442"/>
      <c r="YX182" s="442"/>
      <c r="YY182" s="442"/>
      <c r="YZ182" s="442"/>
      <c r="ZA182" s="442"/>
      <c r="ZB182" s="442"/>
      <c r="ZC182" s="442"/>
      <c r="ZD182" s="442"/>
      <c r="ZE182" s="442"/>
      <c r="ZF182" s="442"/>
      <c r="ZG182" s="442"/>
      <c r="ZH182" s="442"/>
      <c r="ZI182" s="442"/>
      <c r="ZJ182" s="442"/>
      <c r="ZK182" s="442"/>
      <c r="ZL182" s="442"/>
      <c r="ZM182" s="442"/>
      <c r="ZN182" s="442"/>
      <c r="ZO182" s="442"/>
      <c r="ZP182" s="442"/>
      <c r="ZQ182" s="442"/>
      <c r="ZR182" s="442"/>
      <c r="ZS182" s="442"/>
      <c r="ZT182" s="442"/>
      <c r="ZU182" s="442"/>
      <c r="ZV182" s="442"/>
      <c r="ZW182" s="442"/>
      <c r="ZX182" s="442"/>
      <c r="ZY182" s="442"/>
      <c r="ZZ182" s="442"/>
      <c r="AAA182" s="442"/>
      <c r="AAB182" s="442"/>
      <c r="AAC182" s="442"/>
      <c r="AAD182" s="442"/>
      <c r="AAE182" s="442"/>
      <c r="AAF182" s="442"/>
      <c r="AAG182" s="442"/>
      <c r="AAH182" s="442"/>
      <c r="AAI182" s="442"/>
      <c r="AAJ182" s="442"/>
      <c r="AAK182" s="442"/>
      <c r="AAL182" s="442"/>
      <c r="AAM182" s="442"/>
      <c r="AAN182" s="442"/>
      <c r="AAO182" s="442"/>
      <c r="AAP182" s="442"/>
      <c r="AAQ182" s="442"/>
      <c r="AAR182" s="442"/>
      <c r="AAS182" s="442"/>
      <c r="AAT182" s="442"/>
      <c r="AAU182" s="442"/>
      <c r="AAV182" s="442"/>
      <c r="AAW182" s="442"/>
      <c r="AAX182" s="442"/>
      <c r="AAY182" s="442"/>
      <c r="AAZ182" s="442"/>
      <c r="ABA182" s="442"/>
      <c r="ABB182" s="442"/>
      <c r="ABC182" s="442"/>
      <c r="ABD182" s="442"/>
      <c r="ABE182" s="442"/>
      <c r="ABF182" s="442"/>
      <c r="ABG182" s="442"/>
      <c r="ABH182" s="442"/>
      <c r="ABI182" s="442"/>
      <c r="ABJ182" s="442"/>
      <c r="ABK182" s="442"/>
      <c r="ABL182" s="442"/>
      <c r="ABM182" s="442"/>
      <c r="ABN182" s="442"/>
      <c r="ABO182" s="442"/>
      <c r="ABP182" s="442"/>
      <c r="ABQ182" s="442"/>
      <c r="ABR182" s="442"/>
      <c r="ABS182" s="442"/>
      <c r="ABT182" s="442"/>
      <c r="ABU182" s="442"/>
      <c r="ABV182" s="442"/>
      <c r="ABW182" s="442"/>
      <c r="ABX182" s="442"/>
      <c r="ABY182" s="442"/>
      <c r="ABZ182" s="442"/>
      <c r="ACA182" s="442"/>
      <c r="ACB182" s="442"/>
      <c r="ACC182" s="442"/>
      <c r="ACD182" s="442"/>
      <c r="ACE182" s="442"/>
      <c r="ACF182" s="442"/>
      <c r="ACG182" s="442"/>
      <c r="ACH182" s="442"/>
      <c r="ACI182" s="442"/>
      <c r="ACJ182" s="442"/>
      <c r="ACK182" s="442"/>
      <c r="ACL182" s="442"/>
      <c r="ACM182" s="442"/>
      <c r="ACN182" s="442"/>
      <c r="ACO182" s="442"/>
      <c r="ACP182" s="442"/>
      <c r="ACQ182" s="442"/>
      <c r="ACR182" s="442"/>
      <c r="ACS182" s="442"/>
      <c r="ACT182" s="442"/>
      <c r="ACU182" s="442"/>
      <c r="ACV182" s="442"/>
      <c r="ACW182" s="442"/>
      <c r="ACX182" s="442"/>
      <c r="ACY182" s="442"/>
      <c r="ACZ182" s="442"/>
      <c r="ADA182" s="442"/>
      <c r="ADB182" s="442"/>
      <c r="ADC182" s="442"/>
      <c r="ADD182" s="442"/>
      <c r="ADE182" s="442"/>
      <c r="ADF182" s="442"/>
      <c r="ADG182" s="442"/>
      <c r="ADH182" s="442"/>
      <c r="ADI182" s="442"/>
      <c r="ADJ182" s="442"/>
      <c r="ADK182" s="442"/>
      <c r="ADL182" s="442"/>
      <c r="ADM182" s="442"/>
      <c r="ADN182" s="442"/>
      <c r="ADO182" s="442"/>
      <c r="ADP182" s="442"/>
      <c r="ADQ182" s="442"/>
      <c r="ADR182" s="442"/>
      <c r="ADS182" s="442"/>
      <c r="ADT182" s="442"/>
      <c r="ADU182" s="442"/>
      <c r="ADV182" s="442"/>
      <c r="ADW182" s="442"/>
      <c r="ADX182" s="442"/>
      <c r="ADY182" s="442"/>
      <c r="ADZ182" s="442"/>
      <c r="AEA182" s="442"/>
      <c r="AEB182" s="442"/>
      <c r="AEC182" s="442"/>
      <c r="AED182" s="442"/>
      <c r="AEE182" s="442"/>
      <c r="AEF182" s="442"/>
      <c r="AEG182" s="442"/>
      <c r="AEH182" s="442"/>
      <c r="AEI182" s="442"/>
      <c r="AEJ182" s="442"/>
      <c r="AEK182" s="442"/>
      <c r="AEL182" s="442"/>
      <c r="AEM182" s="442"/>
      <c r="AEN182" s="442"/>
      <c r="AEO182" s="442"/>
      <c r="AEP182" s="442"/>
      <c r="AEQ182" s="442"/>
      <c r="AER182" s="442"/>
      <c r="AES182" s="442"/>
      <c r="AET182" s="442"/>
      <c r="AEU182" s="442"/>
      <c r="AEV182" s="442"/>
      <c r="AEW182" s="442"/>
      <c r="AEX182" s="442"/>
      <c r="AEY182" s="442"/>
      <c r="AEZ182" s="442"/>
      <c r="AFA182" s="442"/>
      <c r="AFB182" s="442"/>
      <c r="AFC182" s="442"/>
      <c r="AFD182" s="442"/>
      <c r="AFE182" s="442"/>
      <c r="AFF182" s="442"/>
      <c r="AFG182" s="442"/>
      <c r="AFH182" s="442"/>
      <c r="AFI182" s="442"/>
      <c r="AFJ182" s="442"/>
      <c r="AFK182" s="442"/>
      <c r="AFL182" s="442"/>
      <c r="AFM182" s="442"/>
      <c r="AFN182" s="442"/>
      <c r="AFO182" s="442"/>
      <c r="AFP182" s="442"/>
      <c r="AFQ182" s="442"/>
      <c r="AFR182" s="442"/>
      <c r="AFS182" s="442"/>
      <c r="AFT182" s="442"/>
      <c r="AFU182" s="442"/>
      <c r="AFV182" s="442"/>
      <c r="AFW182" s="442"/>
      <c r="AFX182" s="442"/>
      <c r="AFY182" s="442"/>
      <c r="AFZ182" s="442"/>
      <c r="AGA182" s="442"/>
      <c r="AGB182" s="442"/>
      <c r="AGC182" s="442"/>
      <c r="AGD182" s="442"/>
      <c r="AGE182" s="442"/>
      <c r="AGF182" s="442"/>
      <c r="AGG182" s="442"/>
      <c r="AGH182" s="442"/>
      <c r="AGI182" s="442"/>
      <c r="AGJ182" s="442"/>
      <c r="AGK182" s="442"/>
      <c r="AGL182" s="442"/>
      <c r="AGM182" s="442"/>
      <c r="AGN182" s="442"/>
      <c r="AGO182" s="442"/>
      <c r="AGP182" s="442"/>
      <c r="AGQ182" s="442"/>
      <c r="AGR182" s="442"/>
      <c r="AGS182" s="442"/>
      <c r="AGT182" s="442"/>
      <c r="AGU182" s="442"/>
      <c r="AGV182" s="442"/>
      <c r="AGW182" s="442"/>
      <c r="AGX182" s="442"/>
      <c r="AGY182" s="442"/>
      <c r="AGZ182" s="442"/>
      <c r="AHA182" s="442"/>
      <c r="AHB182" s="442"/>
      <c r="AHC182" s="442"/>
      <c r="AHD182" s="442"/>
      <c r="AHE182" s="442"/>
      <c r="AHF182" s="442"/>
      <c r="AHG182" s="442"/>
      <c r="AHH182" s="442"/>
    </row>
    <row r="183" spans="2:892" s="593" customFormat="1">
      <c r="B183" s="597"/>
      <c r="C183" s="595"/>
      <c r="D183" s="78"/>
      <c r="E183" s="78"/>
      <c r="F183" s="78"/>
      <c r="G183" s="78"/>
      <c r="H183" s="78"/>
      <c r="I183" s="78"/>
      <c r="J183" s="78"/>
      <c r="K183" s="78"/>
      <c r="L183" s="78"/>
      <c r="M183" s="78"/>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s="66"/>
      <c r="CT183" s="66"/>
      <c r="CU183" s="66"/>
      <c r="CV183" s="66"/>
      <c r="CW183" s="66"/>
      <c r="CX183" s="66"/>
      <c r="CY183" s="66"/>
      <c r="CZ183" s="66"/>
      <c r="DA183" s="66"/>
      <c r="DB183" s="66"/>
      <c r="DC183" s="66"/>
      <c r="DD183" s="66"/>
      <c r="DE183" s="66"/>
      <c r="DF183" s="66"/>
      <c r="DG183" s="66"/>
      <c r="DH183" s="66"/>
      <c r="DI183" s="66"/>
      <c r="DJ183" s="66"/>
      <c r="DK183" s="66"/>
      <c r="DL183" s="66"/>
      <c r="DM183" s="66"/>
      <c r="DN183" s="66"/>
      <c r="DO183" s="66"/>
      <c r="DP183" s="66"/>
      <c r="DQ183" s="66"/>
      <c r="DR183" s="66"/>
      <c r="DS183" s="66"/>
      <c r="DT183" s="66"/>
      <c r="DU183" s="66"/>
      <c r="DV183" s="66"/>
      <c r="DW183" s="66"/>
      <c r="DX183" s="66"/>
      <c r="DY183" s="66"/>
      <c r="DZ183" s="66"/>
      <c r="EA183" s="66"/>
      <c r="EB183" s="66"/>
      <c r="EC183" s="66"/>
      <c r="ED183" s="66"/>
      <c r="EE183" s="66"/>
      <c r="EF183" s="66"/>
      <c r="EG183" s="66"/>
      <c r="EH183" s="66"/>
      <c r="EI183" s="66"/>
      <c r="EJ183" s="66"/>
      <c r="EK183" s="66"/>
      <c r="EL183" s="66"/>
      <c r="EM183" s="66"/>
      <c r="EN183" s="66"/>
      <c r="EO183" s="66"/>
      <c r="EP183" s="66"/>
      <c r="EQ183" s="66"/>
      <c r="ER183" s="66"/>
      <c r="ES183" s="66"/>
      <c r="ET183" s="66"/>
      <c r="EU183" s="66"/>
      <c r="EV183" s="66"/>
      <c r="EW183" s="66"/>
      <c r="EX183" s="66"/>
      <c r="EY183" s="66"/>
      <c r="EZ183" s="66"/>
      <c r="FA183" s="66"/>
      <c r="FB183" s="66"/>
      <c r="FC183" s="66"/>
      <c r="FD183" s="66"/>
      <c r="FE183" s="66"/>
      <c r="FF183" s="66"/>
      <c r="FG183" s="66"/>
      <c r="FH183" s="66"/>
      <c r="FI183" s="66"/>
      <c r="FJ183" s="66"/>
      <c r="FK183" s="66"/>
      <c r="FL183" s="66"/>
      <c r="FM183" s="66"/>
      <c r="FN183" s="66"/>
      <c r="FO183" s="66"/>
      <c r="FP183" s="66"/>
      <c r="FQ183" s="66"/>
      <c r="FR183" s="66"/>
      <c r="FS183" s="66"/>
      <c r="FT183" s="66"/>
      <c r="FU183" s="66"/>
      <c r="FV183" s="66"/>
      <c r="FW183" s="66"/>
      <c r="FX183" s="66"/>
      <c r="FY183" s="66"/>
      <c r="FZ183" s="66"/>
      <c r="GA183" s="66"/>
      <c r="GB183" s="66"/>
      <c r="GC183" s="66"/>
      <c r="GD183" s="66"/>
      <c r="GE183" s="66"/>
      <c r="GF183" s="66"/>
      <c r="GG183" s="66"/>
      <c r="GH183" s="66"/>
      <c r="GI183" s="66"/>
      <c r="GJ183" s="66"/>
      <c r="GK183" s="66"/>
      <c r="GL183" s="66"/>
      <c r="GM183" s="66"/>
      <c r="GN183" s="66"/>
      <c r="GO183" s="66"/>
      <c r="GP183" s="66"/>
      <c r="GQ183" s="66"/>
      <c r="GR183" s="66"/>
      <c r="GS183" s="66"/>
      <c r="GT183" s="66"/>
      <c r="GU183" s="66"/>
      <c r="GV183" s="66"/>
      <c r="GW183" s="66"/>
      <c r="GX183" s="66"/>
      <c r="GY183" s="66"/>
      <c r="GZ183" s="66"/>
      <c r="HA183" s="66"/>
      <c r="HB183" s="66"/>
      <c r="HC183" s="66"/>
      <c r="HD183" s="66"/>
      <c r="HE183" s="66"/>
      <c r="HF183" s="66"/>
      <c r="HG183" s="66"/>
      <c r="HH183" s="66"/>
      <c r="HI183" s="66"/>
      <c r="HJ183" s="66"/>
      <c r="HK183" s="66"/>
      <c r="HL183" s="66"/>
      <c r="HM183" s="66"/>
      <c r="HN183" s="66"/>
      <c r="HO183" s="66"/>
      <c r="HP183" s="66"/>
      <c r="HQ183" s="66"/>
      <c r="HR183" s="66"/>
      <c r="HS183" s="66"/>
      <c r="HT183" s="66"/>
      <c r="HU183" s="66"/>
      <c r="HV183" s="66"/>
      <c r="HW183" s="66"/>
      <c r="HX183" s="66"/>
      <c r="HY183" s="66"/>
      <c r="HZ183" s="66"/>
      <c r="IA183" s="66"/>
      <c r="IB183" s="66"/>
      <c r="IC183" s="66"/>
      <c r="ID183" s="66"/>
      <c r="IE183" s="66"/>
      <c r="IF183" s="66"/>
      <c r="IG183" s="66"/>
      <c r="IH183" s="66"/>
      <c r="II183" s="66"/>
      <c r="IJ183" s="66"/>
      <c r="IK183" s="66"/>
      <c r="IL183" s="66"/>
      <c r="IM183" s="66"/>
      <c r="IN183" s="66"/>
      <c r="IO183" s="66"/>
      <c r="IP183" s="66"/>
      <c r="IQ183" s="66"/>
      <c r="IR183" s="66"/>
      <c r="IS183" s="66"/>
      <c r="IT183" s="66"/>
      <c r="IU183" s="66"/>
      <c r="IV183" s="66"/>
      <c r="IW183" s="66"/>
      <c r="IX183" s="442"/>
      <c r="IY183" s="442"/>
      <c r="IZ183" s="442"/>
      <c r="JA183" s="442"/>
      <c r="JB183" s="442"/>
      <c r="JC183" s="442"/>
      <c r="JD183" s="442"/>
      <c r="JE183" s="442"/>
      <c r="JF183" s="442"/>
      <c r="JG183" s="442"/>
      <c r="JH183" s="442"/>
      <c r="JI183" s="442"/>
      <c r="JJ183" s="442"/>
      <c r="JK183" s="442"/>
      <c r="JL183" s="442"/>
      <c r="JM183" s="442"/>
      <c r="JN183" s="442"/>
      <c r="JO183" s="442"/>
      <c r="JP183" s="442"/>
      <c r="JQ183" s="442"/>
      <c r="JR183" s="442"/>
      <c r="JS183" s="442"/>
      <c r="JT183" s="442"/>
      <c r="JU183" s="442"/>
      <c r="JV183" s="442"/>
      <c r="JW183" s="442"/>
      <c r="JX183" s="442"/>
      <c r="JY183" s="442"/>
      <c r="JZ183" s="442"/>
      <c r="KA183" s="442"/>
      <c r="KB183" s="442"/>
      <c r="KC183" s="442"/>
      <c r="KD183" s="442"/>
      <c r="KE183" s="442"/>
      <c r="KF183" s="442"/>
      <c r="KG183" s="442"/>
      <c r="KH183" s="442"/>
      <c r="KI183" s="442"/>
      <c r="KJ183" s="442"/>
      <c r="KK183" s="442"/>
      <c r="KL183" s="442"/>
      <c r="KM183" s="442"/>
      <c r="KN183" s="442"/>
      <c r="KO183" s="442"/>
      <c r="KP183" s="442"/>
      <c r="KQ183" s="442"/>
      <c r="KR183" s="442"/>
      <c r="KS183" s="442"/>
      <c r="KT183" s="442"/>
      <c r="KU183" s="442"/>
      <c r="KV183" s="442"/>
      <c r="KW183" s="442"/>
      <c r="KX183" s="442"/>
      <c r="KY183" s="442"/>
      <c r="KZ183" s="442"/>
      <c r="LA183" s="442"/>
      <c r="LB183" s="442"/>
      <c r="LC183" s="442"/>
      <c r="LD183" s="442"/>
      <c r="LE183" s="442"/>
      <c r="LF183" s="442"/>
      <c r="LG183" s="442"/>
      <c r="LH183" s="442"/>
      <c r="LI183" s="442"/>
      <c r="LJ183" s="442"/>
      <c r="LK183" s="442"/>
      <c r="LL183" s="442"/>
      <c r="LM183" s="442"/>
      <c r="LN183" s="442"/>
      <c r="LO183" s="442"/>
      <c r="LP183" s="442"/>
      <c r="LQ183" s="442"/>
      <c r="LR183" s="442"/>
      <c r="LS183" s="442"/>
      <c r="LT183" s="442"/>
      <c r="LU183" s="442"/>
      <c r="LV183" s="442"/>
      <c r="LW183" s="442"/>
      <c r="LX183" s="442"/>
      <c r="LY183" s="442"/>
      <c r="LZ183" s="442"/>
      <c r="MA183" s="442"/>
      <c r="MB183" s="442"/>
      <c r="MC183" s="442"/>
      <c r="MD183" s="442"/>
      <c r="ME183" s="442"/>
      <c r="MF183" s="442"/>
      <c r="MG183" s="442"/>
      <c r="MH183" s="442"/>
      <c r="MI183" s="442"/>
      <c r="MJ183" s="442"/>
      <c r="MK183" s="442"/>
      <c r="ML183" s="442"/>
      <c r="MM183" s="442"/>
      <c r="MN183" s="442"/>
      <c r="MO183" s="442"/>
      <c r="MP183" s="442"/>
      <c r="MQ183" s="442"/>
      <c r="MR183" s="442"/>
      <c r="MS183" s="442"/>
      <c r="MT183" s="442"/>
      <c r="MU183" s="442"/>
      <c r="MV183" s="442"/>
      <c r="MW183" s="442"/>
      <c r="MX183" s="442"/>
      <c r="MY183" s="442"/>
      <c r="MZ183" s="442"/>
      <c r="NA183" s="442"/>
      <c r="NB183" s="442"/>
      <c r="NC183" s="442"/>
      <c r="ND183" s="442"/>
      <c r="NE183" s="442"/>
      <c r="NF183" s="442"/>
      <c r="NG183" s="442"/>
      <c r="NH183" s="442"/>
      <c r="NI183" s="442"/>
      <c r="NJ183" s="442"/>
      <c r="NK183" s="442"/>
      <c r="NL183" s="442"/>
      <c r="NM183" s="442"/>
      <c r="NN183" s="442"/>
      <c r="NO183" s="442"/>
      <c r="NP183" s="442"/>
      <c r="NQ183" s="442"/>
      <c r="NR183" s="442"/>
      <c r="NS183" s="442"/>
      <c r="NT183" s="442"/>
      <c r="NU183" s="442"/>
      <c r="NV183" s="442"/>
      <c r="NW183" s="442"/>
      <c r="NX183" s="442"/>
      <c r="NY183" s="442"/>
      <c r="NZ183" s="442"/>
      <c r="OA183" s="442"/>
      <c r="OB183" s="442"/>
      <c r="OC183" s="442"/>
      <c r="OD183" s="442"/>
      <c r="OE183" s="442"/>
      <c r="OF183" s="442"/>
      <c r="OG183" s="442"/>
      <c r="OH183" s="442"/>
      <c r="OI183" s="442"/>
      <c r="OJ183" s="442"/>
      <c r="OK183" s="442"/>
      <c r="OL183" s="442"/>
      <c r="OM183" s="442"/>
      <c r="ON183" s="442"/>
      <c r="OO183" s="442"/>
      <c r="OP183" s="442"/>
      <c r="OQ183" s="442"/>
      <c r="OR183" s="442"/>
      <c r="OS183" s="442"/>
      <c r="OT183" s="442"/>
      <c r="OU183" s="442"/>
      <c r="OV183" s="442"/>
      <c r="OW183" s="442"/>
      <c r="OX183" s="442"/>
      <c r="OY183" s="442"/>
      <c r="OZ183" s="442"/>
      <c r="PA183" s="442"/>
      <c r="PB183" s="442"/>
      <c r="PC183" s="442"/>
      <c r="PD183" s="442"/>
      <c r="PE183" s="442"/>
      <c r="PF183" s="442"/>
      <c r="PG183" s="442"/>
      <c r="PH183" s="442"/>
      <c r="PI183" s="442"/>
      <c r="PJ183" s="442"/>
      <c r="PK183" s="442"/>
      <c r="PL183" s="442"/>
      <c r="PM183" s="442"/>
      <c r="PN183" s="442"/>
      <c r="PO183" s="442"/>
      <c r="PP183" s="442"/>
      <c r="PQ183" s="442"/>
      <c r="PR183" s="442"/>
      <c r="PS183" s="442"/>
      <c r="PT183" s="442"/>
      <c r="PU183" s="442"/>
      <c r="PV183" s="442"/>
      <c r="PW183" s="442"/>
      <c r="PX183" s="442"/>
      <c r="PY183" s="442"/>
      <c r="PZ183" s="442"/>
      <c r="QA183" s="442"/>
      <c r="QB183" s="442"/>
      <c r="QC183" s="442"/>
      <c r="QD183" s="442"/>
      <c r="QE183" s="442"/>
      <c r="QF183" s="442"/>
      <c r="QG183" s="442"/>
      <c r="QH183" s="442"/>
      <c r="QI183" s="442"/>
      <c r="QJ183" s="442"/>
      <c r="QK183" s="442"/>
      <c r="QL183" s="442"/>
      <c r="QM183" s="442"/>
      <c r="QN183" s="442"/>
      <c r="QO183" s="442"/>
      <c r="QP183" s="442"/>
      <c r="QQ183" s="442"/>
      <c r="QR183" s="442"/>
      <c r="QS183" s="442"/>
      <c r="QT183" s="442"/>
      <c r="QU183" s="442"/>
      <c r="QV183" s="442"/>
      <c r="QW183" s="442"/>
      <c r="QX183" s="442"/>
      <c r="QY183" s="442"/>
      <c r="QZ183" s="442"/>
      <c r="RA183" s="442"/>
      <c r="RB183" s="442"/>
      <c r="RC183" s="442"/>
      <c r="RD183" s="442"/>
      <c r="RE183" s="442"/>
      <c r="RF183" s="442"/>
      <c r="RG183" s="442"/>
      <c r="RH183" s="442"/>
      <c r="RI183" s="442"/>
      <c r="RJ183" s="442"/>
      <c r="RK183" s="442"/>
      <c r="RL183" s="442"/>
      <c r="RM183" s="442"/>
      <c r="RN183" s="442"/>
      <c r="RO183" s="442"/>
      <c r="RP183" s="442"/>
      <c r="RQ183" s="442"/>
      <c r="RR183" s="442"/>
      <c r="RS183" s="442"/>
      <c r="RT183" s="442"/>
      <c r="RU183" s="442"/>
      <c r="RV183" s="442"/>
      <c r="RW183" s="442"/>
      <c r="RX183" s="442"/>
      <c r="RY183" s="442"/>
      <c r="RZ183" s="442"/>
      <c r="SA183" s="442"/>
      <c r="SB183" s="442"/>
      <c r="SC183" s="442"/>
      <c r="SD183" s="442"/>
      <c r="SE183" s="442"/>
      <c r="SF183" s="442"/>
      <c r="SG183" s="442"/>
      <c r="SH183" s="442"/>
      <c r="SI183" s="442"/>
      <c r="SJ183" s="442"/>
      <c r="SK183" s="442"/>
      <c r="SL183" s="442"/>
      <c r="SM183" s="442"/>
      <c r="SN183" s="442"/>
      <c r="SO183" s="442"/>
      <c r="SP183" s="442"/>
      <c r="SQ183" s="442"/>
      <c r="SR183" s="442"/>
      <c r="SS183" s="442"/>
      <c r="ST183" s="442"/>
      <c r="SU183" s="442"/>
      <c r="SV183" s="442"/>
      <c r="SW183" s="442"/>
      <c r="SX183" s="442"/>
      <c r="SY183" s="442"/>
      <c r="SZ183" s="442"/>
      <c r="TA183" s="442"/>
      <c r="TB183" s="442"/>
      <c r="TC183" s="442"/>
      <c r="TD183" s="442"/>
      <c r="TE183" s="442"/>
      <c r="TF183" s="442"/>
      <c r="TG183" s="442"/>
      <c r="TH183" s="442"/>
      <c r="TI183" s="442"/>
      <c r="TJ183" s="442"/>
      <c r="TK183" s="442"/>
      <c r="TL183" s="442"/>
      <c r="TM183" s="442"/>
      <c r="TN183" s="442"/>
      <c r="TO183" s="442"/>
      <c r="TP183" s="442"/>
      <c r="TQ183" s="442"/>
      <c r="TR183" s="442"/>
      <c r="TS183" s="442"/>
      <c r="TT183" s="442"/>
      <c r="TU183" s="442"/>
      <c r="TV183" s="442"/>
      <c r="TW183" s="442"/>
      <c r="TX183" s="442"/>
      <c r="TY183" s="442"/>
      <c r="TZ183" s="442"/>
      <c r="UA183" s="442"/>
      <c r="UB183" s="442"/>
      <c r="UC183" s="442"/>
      <c r="UD183" s="442"/>
      <c r="UE183" s="442"/>
      <c r="UF183" s="442"/>
      <c r="UG183" s="442"/>
      <c r="UH183" s="442"/>
      <c r="UI183" s="442"/>
      <c r="UJ183" s="442"/>
      <c r="UK183" s="442"/>
      <c r="UL183" s="442"/>
      <c r="UM183" s="442"/>
      <c r="UN183" s="442"/>
      <c r="UO183" s="442"/>
      <c r="UP183" s="442"/>
      <c r="UQ183" s="442"/>
      <c r="UR183" s="442"/>
      <c r="US183" s="442"/>
      <c r="UT183" s="442"/>
      <c r="UU183" s="442"/>
      <c r="UV183" s="442"/>
      <c r="UW183" s="442"/>
      <c r="UX183" s="442"/>
      <c r="UY183" s="442"/>
      <c r="UZ183" s="442"/>
      <c r="VA183" s="442"/>
      <c r="VB183" s="442"/>
      <c r="VC183" s="442"/>
      <c r="VD183" s="442"/>
      <c r="VE183" s="442"/>
      <c r="VF183" s="442"/>
      <c r="VG183" s="442"/>
      <c r="VH183" s="442"/>
      <c r="VI183" s="442"/>
      <c r="VJ183" s="442"/>
      <c r="VK183" s="442"/>
      <c r="VL183" s="442"/>
      <c r="VM183" s="442"/>
      <c r="VN183" s="442"/>
      <c r="VO183" s="442"/>
      <c r="VP183" s="442"/>
      <c r="VQ183" s="442"/>
      <c r="VR183" s="442"/>
      <c r="VS183" s="442"/>
      <c r="VT183" s="442"/>
      <c r="VU183" s="442"/>
      <c r="VV183" s="442"/>
      <c r="VW183" s="442"/>
      <c r="VX183" s="442"/>
      <c r="VY183" s="442"/>
      <c r="VZ183" s="442"/>
      <c r="WA183" s="442"/>
      <c r="WB183" s="442"/>
      <c r="WC183" s="442"/>
      <c r="WD183" s="442"/>
      <c r="WE183" s="442"/>
      <c r="WF183" s="442"/>
      <c r="WG183" s="442"/>
      <c r="WH183" s="442"/>
      <c r="WI183" s="442"/>
      <c r="WJ183" s="442"/>
      <c r="WK183" s="442"/>
      <c r="WL183" s="442"/>
      <c r="WM183" s="442"/>
      <c r="WN183" s="442"/>
      <c r="WO183" s="442"/>
      <c r="WP183" s="442"/>
      <c r="WQ183" s="442"/>
      <c r="WR183" s="442"/>
      <c r="WS183" s="442"/>
      <c r="WT183" s="442"/>
      <c r="WU183" s="442"/>
      <c r="WV183" s="442"/>
      <c r="WW183" s="442"/>
      <c r="WX183" s="442"/>
      <c r="WY183" s="442"/>
      <c r="WZ183" s="442"/>
      <c r="XA183" s="442"/>
      <c r="XB183" s="442"/>
      <c r="XC183" s="442"/>
      <c r="XD183" s="442"/>
      <c r="XE183" s="442"/>
      <c r="XF183" s="442"/>
      <c r="XG183" s="442"/>
      <c r="XH183" s="442"/>
      <c r="XI183" s="442"/>
      <c r="XJ183" s="442"/>
      <c r="XK183" s="442"/>
      <c r="XL183" s="442"/>
      <c r="XM183" s="442"/>
      <c r="XN183" s="442"/>
      <c r="XO183" s="442"/>
      <c r="XP183" s="442"/>
      <c r="XQ183" s="442"/>
      <c r="XR183" s="442"/>
      <c r="XS183" s="442"/>
      <c r="XT183" s="442"/>
      <c r="XU183" s="442"/>
      <c r="XV183" s="442"/>
      <c r="XW183" s="442"/>
      <c r="XX183" s="442"/>
      <c r="XY183" s="442"/>
      <c r="XZ183" s="442"/>
      <c r="YA183" s="442"/>
      <c r="YB183" s="442"/>
      <c r="YC183" s="442"/>
      <c r="YD183" s="442"/>
      <c r="YE183" s="442"/>
      <c r="YF183" s="442"/>
      <c r="YG183" s="442"/>
      <c r="YH183" s="442"/>
      <c r="YI183" s="442"/>
      <c r="YJ183" s="442"/>
      <c r="YK183" s="442"/>
      <c r="YL183" s="442"/>
      <c r="YM183" s="442"/>
      <c r="YN183" s="442"/>
      <c r="YO183" s="442"/>
      <c r="YP183" s="442"/>
      <c r="YQ183" s="442"/>
      <c r="YR183" s="442"/>
      <c r="YS183" s="442"/>
      <c r="YT183" s="442"/>
      <c r="YU183" s="442"/>
      <c r="YV183" s="442"/>
      <c r="YW183" s="442"/>
      <c r="YX183" s="442"/>
      <c r="YY183" s="442"/>
      <c r="YZ183" s="442"/>
      <c r="ZA183" s="442"/>
      <c r="ZB183" s="442"/>
      <c r="ZC183" s="442"/>
      <c r="ZD183" s="442"/>
      <c r="ZE183" s="442"/>
      <c r="ZF183" s="442"/>
      <c r="ZG183" s="442"/>
      <c r="ZH183" s="442"/>
      <c r="ZI183" s="442"/>
      <c r="ZJ183" s="442"/>
      <c r="ZK183" s="442"/>
      <c r="ZL183" s="442"/>
      <c r="ZM183" s="442"/>
      <c r="ZN183" s="442"/>
      <c r="ZO183" s="442"/>
      <c r="ZP183" s="442"/>
      <c r="ZQ183" s="442"/>
      <c r="ZR183" s="442"/>
      <c r="ZS183" s="442"/>
      <c r="ZT183" s="442"/>
      <c r="ZU183" s="442"/>
      <c r="ZV183" s="442"/>
      <c r="ZW183" s="442"/>
      <c r="ZX183" s="442"/>
      <c r="ZY183" s="442"/>
      <c r="ZZ183" s="442"/>
      <c r="AAA183" s="442"/>
      <c r="AAB183" s="442"/>
      <c r="AAC183" s="442"/>
      <c r="AAD183" s="442"/>
      <c r="AAE183" s="442"/>
      <c r="AAF183" s="442"/>
      <c r="AAG183" s="442"/>
      <c r="AAH183" s="442"/>
      <c r="AAI183" s="442"/>
      <c r="AAJ183" s="442"/>
      <c r="AAK183" s="442"/>
      <c r="AAL183" s="442"/>
      <c r="AAM183" s="442"/>
      <c r="AAN183" s="442"/>
      <c r="AAO183" s="442"/>
      <c r="AAP183" s="442"/>
      <c r="AAQ183" s="442"/>
      <c r="AAR183" s="442"/>
      <c r="AAS183" s="442"/>
      <c r="AAT183" s="442"/>
      <c r="AAU183" s="442"/>
      <c r="AAV183" s="442"/>
      <c r="AAW183" s="442"/>
      <c r="AAX183" s="442"/>
      <c r="AAY183" s="442"/>
      <c r="AAZ183" s="442"/>
      <c r="ABA183" s="442"/>
      <c r="ABB183" s="442"/>
      <c r="ABC183" s="442"/>
      <c r="ABD183" s="442"/>
      <c r="ABE183" s="442"/>
      <c r="ABF183" s="442"/>
      <c r="ABG183" s="442"/>
      <c r="ABH183" s="442"/>
      <c r="ABI183" s="442"/>
      <c r="ABJ183" s="442"/>
      <c r="ABK183" s="442"/>
      <c r="ABL183" s="442"/>
      <c r="ABM183" s="442"/>
      <c r="ABN183" s="442"/>
      <c r="ABO183" s="442"/>
      <c r="ABP183" s="442"/>
      <c r="ABQ183" s="442"/>
      <c r="ABR183" s="442"/>
      <c r="ABS183" s="442"/>
      <c r="ABT183" s="442"/>
      <c r="ABU183" s="442"/>
      <c r="ABV183" s="442"/>
      <c r="ABW183" s="442"/>
      <c r="ABX183" s="442"/>
      <c r="ABY183" s="442"/>
      <c r="ABZ183" s="442"/>
      <c r="ACA183" s="442"/>
      <c r="ACB183" s="442"/>
      <c r="ACC183" s="442"/>
      <c r="ACD183" s="442"/>
      <c r="ACE183" s="442"/>
      <c r="ACF183" s="442"/>
      <c r="ACG183" s="442"/>
      <c r="ACH183" s="442"/>
      <c r="ACI183" s="442"/>
      <c r="ACJ183" s="442"/>
      <c r="ACK183" s="442"/>
      <c r="ACL183" s="442"/>
      <c r="ACM183" s="442"/>
      <c r="ACN183" s="442"/>
      <c r="ACO183" s="442"/>
      <c r="ACP183" s="442"/>
      <c r="ACQ183" s="442"/>
      <c r="ACR183" s="442"/>
      <c r="ACS183" s="442"/>
      <c r="ACT183" s="442"/>
      <c r="ACU183" s="442"/>
      <c r="ACV183" s="442"/>
      <c r="ACW183" s="442"/>
      <c r="ACX183" s="442"/>
      <c r="ACY183" s="442"/>
      <c r="ACZ183" s="442"/>
      <c r="ADA183" s="442"/>
      <c r="ADB183" s="442"/>
      <c r="ADC183" s="442"/>
      <c r="ADD183" s="442"/>
      <c r="ADE183" s="442"/>
      <c r="ADF183" s="442"/>
      <c r="ADG183" s="442"/>
      <c r="ADH183" s="442"/>
      <c r="ADI183" s="442"/>
      <c r="ADJ183" s="442"/>
      <c r="ADK183" s="442"/>
      <c r="ADL183" s="442"/>
      <c r="ADM183" s="442"/>
      <c r="ADN183" s="442"/>
      <c r="ADO183" s="442"/>
      <c r="ADP183" s="442"/>
      <c r="ADQ183" s="442"/>
      <c r="ADR183" s="442"/>
      <c r="ADS183" s="442"/>
      <c r="ADT183" s="442"/>
      <c r="ADU183" s="442"/>
      <c r="ADV183" s="442"/>
      <c r="ADW183" s="442"/>
      <c r="ADX183" s="442"/>
      <c r="ADY183" s="442"/>
      <c r="ADZ183" s="442"/>
      <c r="AEA183" s="442"/>
      <c r="AEB183" s="442"/>
      <c r="AEC183" s="442"/>
      <c r="AED183" s="442"/>
      <c r="AEE183" s="442"/>
      <c r="AEF183" s="442"/>
      <c r="AEG183" s="442"/>
      <c r="AEH183" s="442"/>
      <c r="AEI183" s="442"/>
      <c r="AEJ183" s="442"/>
      <c r="AEK183" s="442"/>
      <c r="AEL183" s="442"/>
      <c r="AEM183" s="442"/>
      <c r="AEN183" s="442"/>
      <c r="AEO183" s="442"/>
      <c r="AEP183" s="442"/>
      <c r="AEQ183" s="442"/>
      <c r="AER183" s="442"/>
      <c r="AES183" s="442"/>
      <c r="AET183" s="442"/>
      <c r="AEU183" s="442"/>
      <c r="AEV183" s="442"/>
      <c r="AEW183" s="442"/>
      <c r="AEX183" s="442"/>
      <c r="AEY183" s="442"/>
      <c r="AEZ183" s="442"/>
      <c r="AFA183" s="442"/>
      <c r="AFB183" s="442"/>
      <c r="AFC183" s="442"/>
      <c r="AFD183" s="442"/>
      <c r="AFE183" s="442"/>
      <c r="AFF183" s="442"/>
      <c r="AFG183" s="442"/>
      <c r="AFH183" s="442"/>
      <c r="AFI183" s="442"/>
      <c r="AFJ183" s="442"/>
      <c r="AFK183" s="442"/>
      <c r="AFL183" s="442"/>
      <c r="AFM183" s="442"/>
      <c r="AFN183" s="442"/>
      <c r="AFO183" s="442"/>
      <c r="AFP183" s="442"/>
      <c r="AFQ183" s="442"/>
      <c r="AFR183" s="442"/>
      <c r="AFS183" s="442"/>
      <c r="AFT183" s="442"/>
      <c r="AFU183" s="442"/>
      <c r="AFV183" s="442"/>
      <c r="AFW183" s="442"/>
      <c r="AFX183" s="442"/>
      <c r="AFY183" s="442"/>
      <c r="AFZ183" s="442"/>
      <c r="AGA183" s="442"/>
      <c r="AGB183" s="442"/>
      <c r="AGC183" s="442"/>
      <c r="AGD183" s="442"/>
      <c r="AGE183" s="442"/>
      <c r="AGF183" s="442"/>
      <c r="AGG183" s="442"/>
      <c r="AGH183" s="442"/>
      <c r="AGI183" s="442"/>
      <c r="AGJ183" s="442"/>
      <c r="AGK183" s="442"/>
      <c r="AGL183" s="442"/>
      <c r="AGM183" s="442"/>
      <c r="AGN183" s="442"/>
      <c r="AGO183" s="442"/>
      <c r="AGP183" s="442"/>
      <c r="AGQ183" s="442"/>
      <c r="AGR183" s="442"/>
      <c r="AGS183" s="442"/>
      <c r="AGT183" s="442"/>
      <c r="AGU183" s="442"/>
      <c r="AGV183" s="442"/>
      <c r="AGW183" s="442"/>
      <c r="AGX183" s="442"/>
      <c r="AGY183" s="442"/>
      <c r="AGZ183" s="442"/>
      <c r="AHA183" s="442"/>
      <c r="AHB183" s="442"/>
      <c r="AHC183" s="442"/>
      <c r="AHD183" s="442"/>
      <c r="AHE183" s="442"/>
      <c r="AHF183" s="442"/>
      <c r="AHG183" s="442"/>
      <c r="AHH183" s="442"/>
    </row>
    <row r="184" spans="2:892" s="593" customFormat="1">
      <c r="B184" s="597"/>
      <c r="C184" s="595"/>
      <c r="D184" s="78"/>
      <c r="E184" s="78"/>
      <c r="F184" s="78"/>
      <c r="G184" s="78"/>
      <c r="H184" s="78"/>
      <c r="I184" s="78"/>
      <c r="J184" s="78"/>
      <c r="K184" s="78"/>
      <c r="L184" s="78"/>
      <c r="M184" s="78"/>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s="66"/>
      <c r="CT184" s="66"/>
      <c r="CU184" s="66"/>
      <c r="CV184" s="66"/>
      <c r="CW184" s="66"/>
      <c r="CX184" s="66"/>
      <c r="CY184" s="66"/>
      <c r="CZ184" s="66"/>
      <c r="DA184" s="66"/>
      <c r="DB184" s="66"/>
      <c r="DC184" s="66"/>
      <c r="DD184" s="66"/>
      <c r="DE184" s="66"/>
      <c r="DF184" s="66"/>
      <c r="DG184" s="66"/>
      <c r="DH184" s="66"/>
      <c r="DI184" s="66"/>
      <c r="DJ184" s="66"/>
      <c r="DK184" s="66"/>
      <c r="DL184" s="66"/>
      <c r="DM184" s="66"/>
      <c r="DN184" s="66"/>
      <c r="DO184" s="66"/>
      <c r="DP184" s="66"/>
      <c r="DQ184" s="66"/>
      <c r="DR184" s="66"/>
      <c r="DS184" s="66"/>
      <c r="DT184" s="66"/>
      <c r="DU184" s="66"/>
      <c r="DV184" s="66"/>
      <c r="DW184" s="66"/>
      <c r="DX184" s="66"/>
      <c r="DY184" s="66"/>
      <c r="DZ184" s="66"/>
      <c r="EA184" s="66"/>
      <c r="EB184" s="66"/>
      <c r="EC184" s="66"/>
      <c r="ED184" s="66"/>
      <c r="EE184" s="66"/>
      <c r="EF184" s="66"/>
      <c r="EG184" s="66"/>
      <c r="EH184" s="66"/>
      <c r="EI184" s="66"/>
      <c r="EJ184" s="66"/>
      <c r="EK184" s="66"/>
      <c r="EL184" s="66"/>
      <c r="EM184" s="66"/>
      <c r="EN184" s="66"/>
      <c r="EO184" s="66"/>
      <c r="EP184" s="66"/>
      <c r="EQ184" s="66"/>
      <c r="ER184" s="66"/>
      <c r="ES184" s="66"/>
      <c r="ET184" s="66"/>
      <c r="EU184" s="66"/>
      <c r="EV184" s="66"/>
      <c r="EW184" s="66"/>
      <c r="EX184" s="66"/>
      <c r="EY184" s="66"/>
      <c r="EZ184" s="66"/>
      <c r="FA184" s="66"/>
      <c r="FB184" s="66"/>
      <c r="FC184" s="66"/>
      <c r="FD184" s="66"/>
      <c r="FE184" s="66"/>
      <c r="FF184" s="66"/>
      <c r="FG184" s="66"/>
      <c r="FH184" s="66"/>
      <c r="FI184" s="66"/>
      <c r="FJ184" s="66"/>
      <c r="FK184" s="66"/>
      <c r="FL184" s="66"/>
      <c r="FM184" s="66"/>
      <c r="FN184" s="66"/>
      <c r="FO184" s="66"/>
      <c r="FP184" s="66"/>
      <c r="FQ184" s="66"/>
      <c r="FR184" s="66"/>
      <c r="FS184" s="66"/>
      <c r="FT184" s="66"/>
      <c r="FU184" s="66"/>
      <c r="FV184" s="66"/>
      <c r="FW184" s="66"/>
      <c r="FX184" s="66"/>
      <c r="FY184" s="66"/>
      <c r="FZ184" s="66"/>
      <c r="GA184" s="66"/>
      <c r="GB184" s="66"/>
      <c r="GC184" s="66"/>
      <c r="GD184" s="66"/>
      <c r="GE184" s="66"/>
      <c r="GF184" s="66"/>
      <c r="GG184" s="66"/>
      <c r="GH184" s="66"/>
      <c r="GI184" s="66"/>
      <c r="GJ184" s="66"/>
      <c r="GK184" s="66"/>
      <c r="GL184" s="66"/>
      <c r="GM184" s="66"/>
      <c r="GN184" s="66"/>
      <c r="GO184" s="66"/>
      <c r="GP184" s="66"/>
      <c r="GQ184" s="66"/>
      <c r="GR184" s="66"/>
      <c r="GS184" s="66"/>
      <c r="GT184" s="66"/>
      <c r="GU184" s="66"/>
      <c r="GV184" s="66"/>
      <c r="GW184" s="66"/>
      <c r="GX184" s="66"/>
      <c r="GY184" s="66"/>
      <c r="GZ184" s="66"/>
      <c r="HA184" s="66"/>
      <c r="HB184" s="66"/>
      <c r="HC184" s="66"/>
      <c r="HD184" s="66"/>
      <c r="HE184" s="66"/>
      <c r="HF184" s="66"/>
      <c r="HG184" s="66"/>
      <c r="HH184" s="66"/>
      <c r="HI184" s="66"/>
      <c r="HJ184" s="66"/>
      <c r="HK184" s="66"/>
      <c r="HL184" s="66"/>
      <c r="HM184" s="66"/>
      <c r="HN184" s="66"/>
      <c r="HO184" s="66"/>
      <c r="HP184" s="66"/>
      <c r="HQ184" s="66"/>
      <c r="HR184" s="66"/>
      <c r="HS184" s="66"/>
      <c r="HT184" s="66"/>
      <c r="HU184" s="66"/>
      <c r="HV184" s="66"/>
      <c r="HW184" s="66"/>
      <c r="HX184" s="66"/>
      <c r="HY184" s="66"/>
      <c r="HZ184" s="66"/>
      <c r="IA184" s="66"/>
      <c r="IB184" s="66"/>
      <c r="IC184" s="66"/>
      <c r="ID184" s="66"/>
      <c r="IE184" s="66"/>
      <c r="IF184" s="66"/>
      <c r="IG184" s="66"/>
      <c r="IH184" s="66"/>
      <c r="II184" s="66"/>
      <c r="IJ184" s="66"/>
      <c r="IK184" s="66"/>
      <c r="IL184" s="66"/>
      <c r="IM184" s="66"/>
      <c r="IN184" s="66"/>
      <c r="IO184" s="66"/>
      <c r="IP184" s="66"/>
      <c r="IQ184" s="66"/>
      <c r="IR184" s="66"/>
      <c r="IS184" s="66"/>
      <c r="IT184" s="66"/>
      <c r="IU184" s="66"/>
      <c r="IV184" s="66"/>
      <c r="IW184" s="66"/>
      <c r="IX184" s="442"/>
      <c r="IY184" s="442"/>
      <c r="IZ184" s="442"/>
      <c r="JA184" s="442"/>
      <c r="JB184" s="442"/>
      <c r="JC184" s="442"/>
      <c r="JD184" s="442"/>
      <c r="JE184" s="442"/>
      <c r="JF184" s="442"/>
      <c r="JG184" s="442"/>
      <c r="JH184" s="442"/>
      <c r="JI184" s="442"/>
      <c r="JJ184" s="442"/>
      <c r="JK184" s="442"/>
      <c r="JL184" s="442"/>
      <c r="JM184" s="442"/>
      <c r="JN184" s="442"/>
      <c r="JO184" s="442"/>
      <c r="JP184" s="442"/>
      <c r="JQ184" s="442"/>
      <c r="JR184" s="442"/>
      <c r="JS184" s="442"/>
      <c r="JT184" s="442"/>
      <c r="JU184" s="442"/>
      <c r="JV184" s="442"/>
      <c r="JW184" s="442"/>
      <c r="JX184" s="442"/>
      <c r="JY184" s="442"/>
      <c r="JZ184" s="442"/>
      <c r="KA184" s="442"/>
      <c r="KB184" s="442"/>
      <c r="KC184" s="442"/>
      <c r="KD184" s="442"/>
      <c r="KE184" s="442"/>
      <c r="KF184" s="442"/>
      <c r="KG184" s="442"/>
      <c r="KH184" s="442"/>
      <c r="KI184" s="442"/>
      <c r="KJ184" s="442"/>
      <c r="KK184" s="442"/>
      <c r="KL184" s="442"/>
      <c r="KM184" s="442"/>
      <c r="KN184" s="442"/>
      <c r="KO184" s="442"/>
      <c r="KP184" s="442"/>
      <c r="KQ184" s="442"/>
      <c r="KR184" s="442"/>
      <c r="KS184" s="442"/>
      <c r="KT184" s="442"/>
      <c r="KU184" s="442"/>
      <c r="KV184" s="442"/>
      <c r="KW184" s="442"/>
      <c r="KX184" s="442"/>
      <c r="KY184" s="442"/>
      <c r="KZ184" s="442"/>
      <c r="LA184" s="442"/>
      <c r="LB184" s="442"/>
      <c r="LC184" s="442"/>
      <c r="LD184" s="442"/>
      <c r="LE184" s="442"/>
      <c r="LF184" s="442"/>
      <c r="LG184" s="442"/>
      <c r="LH184" s="442"/>
      <c r="LI184" s="442"/>
      <c r="LJ184" s="442"/>
      <c r="LK184" s="442"/>
      <c r="LL184" s="442"/>
      <c r="LM184" s="442"/>
      <c r="LN184" s="442"/>
      <c r="LO184" s="442"/>
      <c r="LP184" s="442"/>
      <c r="LQ184" s="442"/>
      <c r="LR184" s="442"/>
      <c r="LS184" s="442"/>
      <c r="LT184" s="442"/>
      <c r="LU184" s="442"/>
      <c r="LV184" s="442"/>
      <c r="LW184" s="442"/>
      <c r="LX184" s="442"/>
      <c r="LY184" s="442"/>
      <c r="LZ184" s="442"/>
      <c r="MA184" s="442"/>
      <c r="MB184" s="442"/>
      <c r="MC184" s="442"/>
      <c r="MD184" s="442"/>
      <c r="ME184" s="442"/>
      <c r="MF184" s="442"/>
      <c r="MG184" s="442"/>
      <c r="MH184" s="442"/>
      <c r="MI184" s="442"/>
      <c r="MJ184" s="442"/>
      <c r="MK184" s="442"/>
      <c r="ML184" s="442"/>
      <c r="MM184" s="442"/>
      <c r="MN184" s="442"/>
      <c r="MO184" s="442"/>
      <c r="MP184" s="442"/>
      <c r="MQ184" s="442"/>
      <c r="MR184" s="442"/>
      <c r="MS184" s="442"/>
      <c r="MT184" s="442"/>
      <c r="MU184" s="442"/>
      <c r="MV184" s="442"/>
      <c r="MW184" s="442"/>
      <c r="MX184" s="442"/>
      <c r="MY184" s="442"/>
      <c r="MZ184" s="442"/>
      <c r="NA184" s="442"/>
      <c r="NB184" s="442"/>
      <c r="NC184" s="442"/>
      <c r="ND184" s="442"/>
      <c r="NE184" s="442"/>
      <c r="NF184" s="442"/>
      <c r="NG184" s="442"/>
      <c r="NH184" s="442"/>
      <c r="NI184" s="442"/>
      <c r="NJ184" s="442"/>
      <c r="NK184" s="442"/>
      <c r="NL184" s="442"/>
      <c r="NM184" s="442"/>
      <c r="NN184" s="442"/>
      <c r="NO184" s="442"/>
      <c r="NP184" s="442"/>
      <c r="NQ184" s="442"/>
      <c r="NR184" s="442"/>
      <c r="NS184" s="442"/>
      <c r="NT184" s="442"/>
      <c r="NU184" s="442"/>
      <c r="NV184" s="442"/>
      <c r="NW184" s="442"/>
      <c r="NX184" s="442"/>
      <c r="NY184" s="442"/>
      <c r="NZ184" s="442"/>
      <c r="OA184" s="442"/>
      <c r="OB184" s="442"/>
      <c r="OC184" s="442"/>
      <c r="OD184" s="442"/>
      <c r="OE184" s="442"/>
      <c r="OF184" s="442"/>
      <c r="OG184" s="442"/>
      <c r="OH184" s="442"/>
      <c r="OI184" s="442"/>
      <c r="OJ184" s="442"/>
      <c r="OK184" s="442"/>
      <c r="OL184" s="442"/>
      <c r="OM184" s="442"/>
      <c r="ON184" s="442"/>
      <c r="OO184" s="442"/>
      <c r="OP184" s="442"/>
      <c r="OQ184" s="442"/>
      <c r="OR184" s="442"/>
      <c r="OS184" s="442"/>
      <c r="OT184" s="442"/>
      <c r="OU184" s="442"/>
      <c r="OV184" s="442"/>
      <c r="OW184" s="442"/>
      <c r="OX184" s="442"/>
      <c r="OY184" s="442"/>
      <c r="OZ184" s="442"/>
      <c r="PA184" s="442"/>
      <c r="PB184" s="442"/>
      <c r="PC184" s="442"/>
      <c r="PD184" s="442"/>
      <c r="PE184" s="442"/>
      <c r="PF184" s="442"/>
      <c r="PG184" s="442"/>
      <c r="PH184" s="442"/>
      <c r="PI184" s="442"/>
      <c r="PJ184" s="442"/>
      <c r="PK184" s="442"/>
      <c r="PL184" s="442"/>
      <c r="PM184" s="442"/>
      <c r="PN184" s="442"/>
      <c r="PO184" s="442"/>
      <c r="PP184" s="442"/>
      <c r="PQ184" s="442"/>
      <c r="PR184" s="442"/>
      <c r="PS184" s="442"/>
      <c r="PT184" s="442"/>
      <c r="PU184" s="442"/>
      <c r="PV184" s="442"/>
      <c r="PW184" s="442"/>
      <c r="PX184" s="442"/>
      <c r="PY184" s="442"/>
      <c r="PZ184" s="442"/>
      <c r="QA184" s="442"/>
      <c r="QB184" s="442"/>
      <c r="QC184" s="442"/>
      <c r="QD184" s="442"/>
      <c r="QE184" s="442"/>
      <c r="QF184" s="442"/>
      <c r="QG184" s="442"/>
      <c r="QH184" s="442"/>
      <c r="QI184" s="442"/>
      <c r="QJ184" s="442"/>
      <c r="QK184" s="442"/>
      <c r="QL184" s="442"/>
      <c r="QM184" s="442"/>
      <c r="QN184" s="442"/>
      <c r="QO184" s="442"/>
      <c r="QP184" s="442"/>
      <c r="QQ184" s="442"/>
      <c r="QR184" s="442"/>
      <c r="QS184" s="442"/>
      <c r="QT184" s="442"/>
      <c r="QU184" s="442"/>
      <c r="QV184" s="442"/>
      <c r="QW184" s="442"/>
      <c r="QX184" s="442"/>
      <c r="QY184" s="442"/>
      <c r="QZ184" s="442"/>
      <c r="RA184" s="442"/>
      <c r="RB184" s="442"/>
      <c r="RC184" s="442"/>
      <c r="RD184" s="442"/>
      <c r="RE184" s="442"/>
      <c r="RF184" s="442"/>
      <c r="RG184" s="442"/>
      <c r="RH184" s="442"/>
      <c r="RI184" s="442"/>
      <c r="RJ184" s="442"/>
      <c r="RK184" s="442"/>
      <c r="RL184" s="442"/>
      <c r="RM184" s="442"/>
      <c r="RN184" s="442"/>
      <c r="RO184" s="442"/>
      <c r="RP184" s="442"/>
      <c r="RQ184" s="442"/>
      <c r="RR184" s="442"/>
      <c r="RS184" s="442"/>
      <c r="RT184" s="442"/>
      <c r="RU184" s="442"/>
      <c r="RV184" s="442"/>
      <c r="RW184" s="442"/>
      <c r="RX184" s="442"/>
      <c r="RY184" s="442"/>
      <c r="RZ184" s="442"/>
      <c r="SA184" s="442"/>
      <c r="SB184" s="442"/>
      <c r="SC184" s="442"/>
      <c r="SD184" s="442"/>
      <c r="SE184" s="442"/>
      <c r="SF184" s="442"/>
      <c r="SG184" s="442"/>
      <c r="SH184" s="442"/>
      <c r="SI184" s="442"/>
      <c r="SJ184" s="442"/>
      <c r="SK184" s="442"/>
      <c r="SL184" s="442"/>
      <c r="SM184" s="442"/>
      <c r="SN184" s="442"/>
      <c r="SO184" s="442"/>
      <c r="SP184" s="442"/>
      <c r="SQ184" s="442"/>
      <c r="SR184" s="442"/>
      <c r="SS184" s="442"/>
      <c r="ST184" s="442"/>
      <c r="SU184" s="442"/>
      <c r="SV184" s="442"/>
      <c r="SW184" s="442"/>
      <c r="SX184" s="442"/>
      <c r="SY184" s="442"/>
      <c r="SZ184" s="442"/>
      <c r="TA184" s="442"/>
      <c r="TB184" s="442"/>
      <c r="TC184" s="442"/>
      <c r="TD184" s="442"/>
      <c r="TE184" s="442"/>
      <c r="TF184" s="442"/>
      <c r="TG184" s="442"/>
      <c r="TH184" s="442"/>
      <c r="TI184" s="442"/>
      <c r="TJ184" s="442"/>
      <c r="TK184" s="442"/>
      <c r="TL184" s="442"/>
      <c r="TM184" s="442"/>
      <c r="TN184" s="442"/>
      <c r="TO184" s="442"/>
      <c r="TP184" s="442"/>
      <c r="TQ184" s="442"/>
      <c r="TR184" s="442"/>
      <c r="TS184" s="442"/>
      <c r="TT184" s="442"/>
      <c r="TU184" s="442"/>
      <c r="TV184" s="442"/>
      <c r="TW184" s="442"/>
      <c r="TX184" s="442"/>
      <c r="TY184" s="442"/>
      <c r="TZ184" s="442"/>
      <c r="UA184" s="442"/>
      <c r="UB184" s="442"/>
      <c r="UC184" s="442"/>
      <c r="UD184" s="442"/>
      <c r="UE184" s="442"/>
      <c r="UF184" s="442"/>
      <c r="UG184" s="442"/>
      <c r="UH184" s="442"/>
      <c r="UI184" s="442"/>
      <c r="UJ184" s="442"/>
      <c r="UK184" s="442"/>
      <c r="UL184" s="442"/>
      <c r="UM184" s="442"/>
      <c r="UN184" s="442"/>
      <c r="UO184" s="442"/>
      <c r="UP184" s="442"/>
      <c r="UQ184" s="442"/>
      <c r="UR184" s="442"/>
      <c r="US184" s="442"/>
      <c r="UT184" s="442"/>
      <c r="UU184" s="442"/>
      <c r="UV184" s="442"/>
      <c r="UW184" s="442"/>
      <c r="UX184" s="442"/>
      <c r="UY184" s="442"/>
      <c r="UZ184" s="442"/>
      <c r="VA184" s="442"/>
      <c r="VB184" s="442"/>
      <c r="VC184" s="442"/>
      <c r="VD184" s="442"/>
      <c r="VE184" s="442"/>
      <c r="VF184" s="442"/>
      <c r="VG184" s="442"/>
      <c r="VH184" s="442"/>
      <c r="VI184" s="442"/>
      <c r="VJ184" s="442"/>
      <c r="VK184" s="442"/>
      <c r="VL184" s="442"/>
      <c r="VM184" s="442"/>
      <c r="VN184" s="442"/>
      <c r="VO184" s="442"/>
      <c r="VP184" s="442"/>
      <c r="VQ184" s="442"/>
      <c r="VR184" s="442"/>
      <c r="VS184" s="442"/>
      <c r="VT184" s="442"/>
      <c r="VU184" s="442"/>
      <c r="VV184" s="442"/>
      <c r="VW184" s="442"/>
      <c r="VX184" s="442"/>
      <c r="VY184" s="442"/>
      <c r="VZ184" s="442"/>
      <c r="WA184" s="442"/>
      <c r="WB184" s="442"/>
      <c r="WC184" s="442"/>
      <c r="WD184" s="442"/>
      <c r="WE184" s="442"/>
      <c r="WF184" s="442"/>
      <c r="WG184" s="442"/>
      <c r="WH184" s="442"/>
      <c r="WI184" s="442"/>
      <c r="WJ184" s="442"/>
      <c r="WK184" s="442"/>
      <c r="WL184" s="442"/>
      <c r="WM184" s="442"/>
      <c r="WN184" s="442"/>
      <c r="WO184" s="442"/>
      <c r="WP184" s="442"/>
      <c r="WQ184" s="442"/>
      <c r="WR184" s="442"/>
      <c r="WS184" s="442"/>
      <c r="WT184" s="442"/>
      <c r="WU184" s="442"/>
      <c r="WV184" s="442"/>
      <c r="WW184" s="442"/>
      <c r="WX184" s="442"/>
      <c r="WY184" s="442"/>
      <c r="WZ184" s="442"/>
      <c r="XA184" s="442"/>
      <c r="XB184" s="442"/>
      <c r="XC184" s="442"/>
      <c r="XD184" s="442"/>
      <c r="XE184" s="442"/>
      <c r="XF184" s="442"/>
      <c r="XG184" s="442"/>
      <c r="XH184" s="442"/>
      <c r="XI184" s="442"/>
      <c r="XJ184" s="442"/>
      <c r="XK184" s="442"/>
      <c r="XL184" s="442"/>
      <c r="XM184" s="442"/>
      <c r="XN184" s="442"/>
      <c r="XO184" s="442"/>
      <c r="XP184" s="442"/>
      <c r="XQ184" s="442"/>
      <c r="XR184" s="442"/>
      <c r="XS184" s="442"/>
      <c r="XT184" s="442"/>
      <c r="XU184" s="442"/>
      <c r="XV184" s="442"/>
      <c r="XW184" s="442"/>
      <c r="XX184" s="442"/>
      <c r="XY184" s="442"/>
      <c r="XZ184" s="442"/>
      <c r="YA184" s="442"/>
      <c r="YB184" s="442"/>
      <c r="YC184" s="442"/>
      <c r="YD184" s="442"/>
      <c r="YE184" s="442"/>
      <c r="YF184" s="442"/>
      <c r="YG184" s="442"/>
      <c r="YH184" s="442"/>
      <c r="YI184" s="442"/>
      <c r="YJ184" s="442"/>
      <c r="YK184" s="442"/>
      <c r="YL184" s="442"/>
      <c r="YM184" s="442"/>
      <c r="YN184" s="442"/>
      <c r="YO184" s="442"/>
      <c r="YP184" s="442"/>
      <c r="YQ184" s="442"/>
      <c r="YR184" s="442"/>
      <c r="YS184" s="442"/>
      <c r="YT184" s="442"/>
      <c r="YU184" s="442"/>
      <c r="YV184" s="442"/>
      <c r="YW184" s="442"/>
      <c r="YX184" s="442"/>
      <c r="YY184" s="442"/>
      <c r="YZ184" s="442"/>
      <c r="ZA184" s="442"/>
      <c r="ZB184" s="442"/>
      <c r="ZC184" s="442"/>
      <c r="ZD184" s="442"/>
      <c r="ZE184" s="442"/>
      <c r="ZF184" s="442"/>
      <c r="ZG184" s="442"/>
      <c r="ZH184" s="442"/>
      <c r="ZI184" s="442"/>
      <c r="ZJ184" s="442"/>
      <c r="ZK184" s="442"/>
      <c r="ZL184" s="442"/>
      <c r="ZM184" s="442"/>
      <c r="ZN184" s="442"/>
      <c r="ZO184" s="442"/>
      <c r="ZP184" s="442"/>
      <c r="ZQ184" s="442"/>
      <c r="ZR184" s="442"/>
      <c r="ZS184" s="442"/>
      <c r="ZT184" s="442"/>
      <c r="ZU184" s="442"/>
      <c r="ZV184" s="442"/>
      <c r="ZW184" s="442"/>
      <c r="ZX184" s="442"/>
      <c r="ZY184" s="442"/>
      <c r="ZZ184" s="442"/>
      <c r="AAA184" s="442"/>
      <c r="AAB184" s="442"/>
      <c r="AAC184" s="442"/>
      <c r="AAD184" s="442"/>
      <c r="AAE184" s="442"/>
      <c r="AAF184" s="442"/>
      <c r="AAG184" s="442"/>
      <c r="AAH184" s="442"/>
      <c r="AAI184" s="442"/>
      <c r="AAJ184" s="442"/>
      <c r="AAK184" s="442"/>
      <c r="AAL184" s="442"/>
      <c r="AAM184" s="442"/>
      <c r="AAN184" s="442"/>
      <c r="AAO184" s="442"/>
      <c r="AAP184" s="442"/>
      <c r="AAQ184" s="442"/>
      <c r="AAR184" s="442"/>
      <c r="AAS184" s="442"/>
      <c r="AAT184" s="442"/>
      <c r="AAU184" s="442"/>
      <c r="AAV184" s="442"/>
      <c r="AAW184" s="442"/>
      <c r="AAX184" s="442"/>
      <c r="AAY184" s="442"/>
      <c r="AAZ184" s="442"/>
      <c r="ABA184" s="442"/>
      <c r="ABB184" s="442"/>
      <c r="ABC184" s="442"/>
      <c r="ABD184" s="442"/>
      <c r="ABE184" s="442"/>
      <c r="ABF184" s="442"/>
      <c r="ABG184" s="442"/>
      <c r="ABH184" s="442"/>
      <c r="ABI184" s="442"/>
      <c r="ABJ184" s="442"/>
      <c r="ABK184" s="442"/>
      <c r="ABL184" s="442"/>
      <c r="ABM184" s="442"/>
      <c r="ABN184" s="442"/>
      <c r="ABO184" s="442"/>
      <c r="ABP184" s="442"/>
      <c r="ABQ184" s="442"/>
      <c r="ABR184" s="442"/>
      <c r="ABS184" s="442"/>
      <c r="ABT184" s="442"/>
      <c r="ABU184" s="442"/>
      <c r="ABV184" s="442"/>
      <c r="ABW184" s="442"/>
      <c r="ABX184" s="442"/>
      <c r="ABY184" s="442"/>
      <c r="ABZ184" s="442"/>
      <c r="ACA184" s="442"/>
      <c r="ACB184" s="442"/>
      <c r="ACC184" s="442"/>
      <c r="ACD184" s="442"/>
      <c r="ACE184" s="442"/>
      <c r="ACF184" s="442"/>
      <c r="ACG184" s="442"/>
      <c r="ACH184" s="442"/>
      <c r="ACI184" s="442"/>
      <c r="ACJ184" s="442"/>
      <c r="ACK184" s="442"/>
      <c r="ACL184" s="442"/>
      <c r="ACM184" s="442"/>
      <c r="ACN184" s="442"/>
      <c r="ACO184" s="442"/>
      <c r="ACP184" s="442"/>
      <c r="ACQ184" s="442"/>
      <c r="ACR184" s="442"/>
      <c r="ACS184" s="442"/>
      <c r="ACT184" s="442"/>
      <c r="ACU184" s="442"/>
      <c r="ACV184" s="442"/>
      <c r="ACW184" s="442"/>
      <c r="ACX184" s="442"/>
      <c r="ACY184" s="442"/>
      <c r="ACZ184" s="442"/>
      <c r="ADA184" s="442"/>
      <c r="ADB184" s="442"/>
      <c r="ADC184" s="442"/>
      <c r="ADD184" s="442"/>
      <c r="ADE184" s="442"/>
      <c r="ADF184" s="442"/>
      <c r="ADG184" s="442"/>
      <c r="ADH184" s="442"/>
      <c r="ADI184" s="442"/>
      <c r="ADJ184" s="442"/>
      <c r="ADK184" s="442"/>
      <c r="ADL184" s="442"/>
      <c r="ADM184" s="442"/>
      <c r="ADN184" s="442"/>
      <c r="ADO184" s="442"/>
      <c r="ADP184" s="442"/>
      <c r="ADQ184" s="442"/>
      <c r="ADR184" s="442"/>
      <c r="ADS184" s="442"/>
      <c r="ADT184" s="442"/>
      <c r="ADU184" s="442"/>
      <c r="ADV184" s="442"/>
      <c r="ADW184" s="442"/>
      <c r="ADX184" s="442"/>
      <c r="ADY184" s="442"/>
      <c r="ADZ184" s="442"/>
      <c r="AEA184" s="442"/>
      <c r="AEB184" s="442"/>
      <c r="AEC184" s="442"/>
      <c r="AED184" s="442"/>
      <c r="AEE184" s="442"/>
      <c r="AEF184" s="442"/>
      <c r="AEG184" s="442"/>
      <c r="AEH184" s="442"/>
      <c r="AEI184" s="442"/>
      <c r="AEJ184" s="442"/>
      <c r="AEK184" s="442"/>
      <c r="AEL184" s="442"/>
      <c r="AEM184" s="442"/>
      <c r="AEN184" s="442"/>
      <c r="AEO184" s="442"/>
      <c r="AEP184" s="442"/>
      <c r="AEQ184" s="442"/>
      <c r="AER184" s="442"/>
      <c r="AES184" s="442"/>
      <c r="AET184" s="442"/>
      <c r="AEU184" s="442"/>
      <c r="AEV184" s="442"/>
      <c r="AEW184" s="442"/>
      <c r="AEX184" s="442"/>
      <c r="AEY184" s="442"/>
      <c r="AEZ184" s="442"/>
      <c r="AFA184" s="442"/>
      <c r="AFB184" s="442"/>
      <c r="AFC184" s="442"/>
      <c r="AFD184" s="442"/>
      <c r="AFE184" s="442"/>
      <c r="AFF184" s="442"/>
      <c r="AFG184" s="442"/>
      <c r="AFH184" s="442"/>
      <c r="AFI184" s="442"/>
      <c r="AFJ184" s="442"/>
      <c r="AFK184" s="442"/>
      <c r="AFL184" s="442"/>
      <c r="AFM184" s="442"/>
      <c r="AFN184" s="442"/>
      <c r="AFO184" s="442"/>
      <c r="AFP184" s="442"/>
      <c r="AFQ184" s="442"/>
      <c r="AFR184" s="442"/>
      <c r="AFS184" s="442"/>
      <c r="AFT184" s="442"/>
      <c r="AFU184" s="442"/>
      <c r="AFV184" s="442"/>
      <c r="AFW184" s="442"/>
      <c r="AFX184" s="442"/>
      <c r="AFY184" s="442"/>
      <c r="AFZ184" s="442"/>
      <c r="AGA184" s="442"/>
      <c r="AGB184" s="442"/>
      <c r="AGC184" s="442"/>
      <c r="AGD184" s="442"/>
      <c r="AGE184" s="442"/>
      <c r="AGF184" s="442"/>
      <c r="AGG184" s="442"/>
      <c r="AGH184" s="442"/>
      <c r="AGI184" s="442"/>
      <c r="AGJ184" s="442"/>
      <c r="AGK184" s="442"/>
      <c r="AGL184" s="442"/>
      <c r="AGM184" s="442"/>
      <c r="AGN184" s="442"/>
      <c r="AGO184" s="442"/>
      <c r="AGP184" s="442"/>
      <c r="AGQ184" s="442"/>
      <c r="AGR184" s="442"/>
      <c r="AGS184" s="442"/>
      <c r="AGT184" s="442"/>
      <c r="AGU184" s="442"/>
      <c r="AGV184" s="442"/>
      <c r="AGW184" s="442"/>
      <c r="AGX184" s="442"/>
      <c r="AGY184" s="442"/>
      <c r="AGZ184" s="442"/>
      <c r="AHA184" s="442"/>
      <c r="AHB184" s="442"/>
      <c r="AHC184" s="442"/>
      <c r="AHD184" s="442"/>
      <c r="AHE184" s="442"/>
      <c r="AHF184" s="442"/>
      <c r="AHG184" s="442"/>
      <c r="AHH184" s="442"/>
    </row>
    <row r="185" spans="2:892" s="593" customFormat="1">
      <c r="B185" s="597"/>
      <c r="C185" s="595"/>
      <c r="D185" s="78"/>
      <c r="E185" s="78"/>
      <c r="F185" s="78"/>
      <c r="G185" s="78"/>
      <c r="H185" s="78"/>
      <c r="I185" s="78"/>
      <c r="J185" s="78"/>
      <c r="K185" s="78"/>
      <c r="L185" s="78"/>
      <c r="M185" s="78"/>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s="66"/>
      <c r="CT185" s="66"/>
      <c r="CU185" s="66"/>
      <c r="CV185" s="66"/>
      <c r="CW185" s="66"/>
      <c r="CX185" s="66"/>
      <c r="CY185" s="66"/>
      <c r="CZ185" s="66"/>
      <c r="DA185" s="66"/>
      <c r="DB185" s="66"/>
      <c r="DC185" s="66"/>
      <c r="DD185" s="66"/>
      <c r="DE185" s="66"/>
      <c r="DF185" s="66"/>
      <c r="DG185" s="66"/>
      <c r="DH185" s="66"/>
      <c r="DI185" s="66"/>
      <c r="DJ185" s="66"/>
      <c r="DK185" s="66"/>
      <c r="DL185" s="66"/>
      <c r="DM185" s="66"/>
      <c r="DN185" s="66"/>
      <c r="DO185" s="66"/>
      <c r="DP185" s="66"/>
      <c r="DQ185" s="66"/>
      <c r="DR185" s="66"/>
      <c r="DS185" s="66"/>
      <c r="DT185" s="66"/>
      <c r="DU185" s="66"/>
      <c r="DV185" s="66"/>
      <c r="DW185" s="66"/>
      <c r="DX185" s="66"/>
      <c r="DY185" s="66"/>
      <c r="DZ185" s="66"/>
      <c r="EA185" s="66"/>
      <c r="EB185" s="66"/>
      <c r="EC185" s="66"/>
      <c r="ED185" s="66"/>
      <c r="EE185" s="66"/>
      <c r="EF185" s="66"/>
      <c r="EG185" s="66"/>
      <c r="EH185" s="66"/>
      <c r="EI185" s="66"/>
      <c r="EJ185" s="66"/>
      <c r="EK185" s="66"/>
      <c r="EL185" s="66"/>
      <c r="EM185" s="66"/>
      <c r="EN185" s="66"/>
      <c r="EO185" s="66"/>
      <c r="EP185" s="66"/>
      <c r="EQ185" s="66"/>
      <c r="ER185" s="66"/>
      <c r="ES185" s="66"/>
      <c r="ET185" s="66"/>
      <c r="EU185" s="66"/>
      <c r="EV185" s="66"/>
      <c r="EW185" s="66"/>
      <c r="EX185" s="66"/>
      <c r="EY185" s="66"/>
      <c r="EZ185" s="66"/>
      <c r="FA185" s="66"/>
      <c r="FB185" s="66"/>
      <c r="FC185" s="66"/>
      <c r="FD185" s="66"/>
      <c r="FE185" s="66"/>
      <c r="FF185" s="66"/>
      <c r="FG185" s="66"/>
      <c r="FH185" s="66"/>
      <c r="FI185" s="66"/>
      <c r="FJ185" s="66"/>
      <c r="FK185" s="66"/>
      <c r="FL185" s="66"/>
      <c r="FM185" s="66"/>
      <c r="FN185" s="66"/>
      <c r="FO185" s="66"/>
      <c r="FP185" s="66"/>
      <c r="FQ185" s="66"/>
      <c r="FR185" s="66"/>
      <c r="FS185" s="66"/>
      <c r="FT185" s="66"/>
      <c r="FU185" s="66"/>
      <c r="FV185" s="66"/>
      <c r="FW185" s="66"/>
      <c r="FX185" s="66"/>
      <c r="FY185" s="66"/>
      <c r="FZ185" s="66"/>
      <c r="GA185" s="66"/>
      <c r="GB185" s="66"/>
      <c r="GC185" s="66"/>
      <c r="GD185" s="66"/>
      <c r="GE185" s="66"/>
      <c r="GF185" s="66"/>
      <c r="GG185" s="66"/>
      <c r="GH185" s="66"/>
      <c r="GI185" s="66"/>
      <c r="GJ185" s="66"/>
      <c r="GK185" s="66"/>
      <c r="GL185" s="66"/>
      <c r="GM185" s="66"/>
      <c r="GN185" s="66"/>
      <c r="GO185" s="66"/>
      <c r="GP185" s="66"/>
      <c r="GQ185" s="66"/>
      <c r="GR185" s="66"/>
      <c r="GS185" s="66"/>
      <c r="GT185" s="66"/>
      <c r="GU185" s="66"/>
      <c r="GV185" s="66"/>
      <c r="GW185" s="66"/>
      <c r="GX185" s="66"/>
      <c r="GY185" s="66"/>
      <c r="GZ185" s="66"/>
      <c r="HA185" s="66"/>
      <c r="HB185" s="66"/>
      <c r="HC185" s="66"/>
      <c r="HD185" s="66"/>
      <c r="HE185" s="66"/>
      <c r="HF185" s="66"/>
      <c r="HG185" s="66"/>
      <c r="HH185" s="66"/>
      <c r="HI185" s="66"/>
      <c r="HJ185" s="66"/>
      <c r="HK185" s="66"/>
      <c r="HL185" s="66"/>
      <c r="HM185" s="66"/>
      <c r="HN185" s="66"/>
      <c r="HO185" s="66"/>
      <c r="HP185" s="66"/>
      <c r="HQ185" s="66"/>
      <c r="HR185" s="66"/>
      <c r="HS185" s="66"/>
      <c r="HT185" s="66"/>
      <c r="HU185" s="66"/>
      <c r="HV185" s="66"/>
      <c r="HW185" s="66"/>
      <c r="HX185" s="66"/>
      <c r="HY185" s="66"/>
      <c r="HZ185" s="66"/>
      <c r="IA185" s="66"/>
      <c r="IB185" s="66"/>
      <c r="IC185" s="66"/>
      <c r="ID185" s="66"/>
      <c r="IE185" s="66"/>
      <c r="IF185" s="66"/>
      <c r="IG185" s="66"/>
      <c r="IH185" s="66"/>
      <c r="II185" s="66"/>
      <c r="IJ185" s="66"/>
      <c r="IK185" s="66"/>
      <c r="IL185" s="66"/>
      <c r="IM185" s="66"/>
      <c r="IN185" s="66"/>
      <c r="IO185" s="66"/>
      <c r="IP185" s="66"/>
      <c r="IQ185" s="66"/>
      <c r="IR185" s="66"/>
      <c r="IS185" s="66"/>
      <c r="IT185" s="66"/>
      <c r="IU185" s="66"/>
      <c r="IV185" s="66"/>
      <c r="IW185" s="66"/>
      <c r="IX185" s="442"/>
      <c r="IY185" s="442"/>
      <c r="IZ185" s="442"/>
      <c r="JA185" s="442"/>
      <c r="JB185" s="442"/>
      <c r="JC185" s="442"/>
      <c r="JD185" s="442"/>
      <c r="JE185" s="442"/>
      <c r="JF185" s="442"/>
      <c r="JG185" s="442"/>
      <c r="JH185" s="442"/>
      <c r="JI185" s="442"/>
      <c r="JJ185" s="442"/>
      <c r="JK185" s="442"/>
      <c r="JL185" s="442"/>
      <c r="JM185" s="442"/>
      <c r="JN185" s="442"/>
      <c r="JO185" s="442"/>
      <c r="JP185" s="442"/>
      <c r="JQ185" s="442"/>
      <c r="JR185" s="442"/>
      <c r="JS185" s="442"/>
      <c r="JT185" s="442"/>
      <c r="JU185" s="442"/>
      <c r="JV185" s="442"/>
      <c r="JW185" s="442"/>
      <c r="JX185" s="442"/>
      <c r="JY185" s="442"/>
      <c r="JZ185" s="442"/>
      <c r="KA185" s="442"/>
      <c r="KB185" s="442"/>
      <c r="KC185" s="442"/>
      <c r="KD185" s="442"/>
      <c r="KE185" s="442"/>
      <c r="KF185" s="442"/>
      <c r="KG185" s="442"/>
      <c r="KH185" s="442"/>
      <c r="KI185" s="442"/>
      <c r="KJ185" s="442"/>
      <c r="KK185" s="442"/>
      <c r="KL185" s="442"/>
      <c r="KM185" s="442"/>
      <c r="KN185" s="442"/>
      <c r="KO185" s="442"/>
      <c r="KP185" s="442"/>
      <c r="KQ185" s="442"/>
      <c r="KR185" s="442"/>
      <c r="KS185" s="442"/>
      <c r="KT185" s="442"/>
      <c r="KU185" s="442"/>
      <c r="KV185" s="442"/>
      <c r="KW185" s="442"/>
      <c r="KX185" s="442"/>
      <c r="KY185" s="442"/>
      <c r="KZ185" s="442"/>
      <c r="LA185" s="442"/>
      <c r="LB185" s="442"/>
      <c r="LC185" s="442"/>
      <c r="LD185" s="442"/>
      <c r="LE185" s="442"/>
      <c r="LF185" s="442"/>
      <c r="LG185" s="442"/>
      <c r="LH185" s="442"/>
      <c r="LI185" s="442"/>
      <c r="LJ185" s="442"/>
      <c r="LK185" s="442"/>
      <c r="LL185" s="442"/>
      <c r="LM185" s="442"/>
      <c r="LN185" s="442"/>
      <c r="LO185" s="442"/>
      <c r="LP185" s="442"/>
      <c r="LQ185" s="442"/>
      <c r="LR185" s="442"/>
      <c r="LS185" s="442"/>
      <c r="LT185" s="442"/>
      <c r="LU185" s="442"/>
      <c r="LV185" s="442"/>
      <c r="LW185" s="442"/>
      <c r="LX185" s="442"/>
      <c r="LY185" s="442"/>
      <c r="LZ185" s="442"/>
      <c r="MA185" s="442"/>
      <c r="MB185" s="442"/>
      <c r="MC185" s="442"/>
      <c r="MD185" s="442"/>
      <c r="ME185" s="442"/>
      <c r="MF185" s="442"/>
      <c r="MG185" s="442"/>
      <c r="MH185" s="442"/>
      <c r="MI185" s="442"/>
      <c r="MJ185" s="442"/>
      <c r="MK185" s="442"/>
      <c r="ML185" s="442"/>
      <c r="MM185" s="442"/>
      <c r="MN185" s="442"/>
      <c r="MO185" s="442"/>
      <c r="MP185" s="442"/>
      <c r="MQ185" s="442"/>
      <c r="MR185" s="442"/>
      <c r="MS185" s="442"/>
      <c r="MT185" s="442"/>
      <c r="MU185" s="442"/>
      <c r="MV185" s="442"/>
      <c r="MW185" s="442"/>
      <c r="MX185" s="442"/>
      <c r="MY185" s="442"/>
      <c r="MZ185" s="442"/>
      <c r="NA185" s="442"/>
      <c r="NB185" s="442"/>
      <c r="NC185" s="442"/>
      <c r="ND185" s="442"/>
      <c r="NE185" s="442"/>
      <c r="NF185" s="442"/>
      <c r="NG185" s="442"/>
      <c r="NH185" s="442"/>
      <c r="NI185" s="442"/>
      <c r="NJ185" s="442"/>
      <c r="NK185" s="442"/>
      <c r="NL185" s="442"/>
      <c r="NM185" s="442"/>
      <c r="NN185" s="442"/>
      <c r="NO185" s="442"/>
      <c r="NP185" s="442"/>
      <c r="NQ185" s="442"/>
      <c r="NR185" s="442"/>
      <c r="NS185" s="442"/>
      <c r="NT185" s="442"/>
      <c r="NU185" s="442"/>
      <c r="NV185" s="442"/>
      <c r="NW185" s="442"/>
      <c r="NX185" s="442"/>
      <c r="NY185" s="442"/>
      <c r="NZ185" s="442"/>
      <c r="OA185" s="442"/>
      <c r="OB185" s="442"/>
      <c r="OC185" s="442"/>
      <c r="OD185" s="442"/>
      <c r="OE185" s="442"/>
      <c r="OF185" s="442"/>
      <c r="OG185" s="442"/>
      <c r="OH185" s="442"/>
      <c r="OI185" s="442"/>
      <c r="OJ185" s="442"/>
      <c r="OK185" s="442"/>
      <c r="OL185" s="442"/>
      <c r="OM185" s="442"/>
      <c r="ON185" s="442"/>
      <c r="OO185" s="442"/>
      <c r="OP185" s="442"/>
      <c r="OQ185" s="442"/>
      <c r="OR185" s="442"/>
      <c r="OS185" s="442"/>
      <c r="OT185" s="442"/>
      <c r="OU185" s="442"/>
      <c r="OV185" s="442"/>
      <c r="OW185" s="442"/>
      <c r="OX185" s="442"/>
      <c r="OY185" s="442"/>
      <c r="OZ185" s="442"/>
      <c r="PA185" s="442"/>
      <c r="PB185" s="442"/>
      <c r="PC185" s="442"/>
      <c r="PD185" s="442"/>
      <c r="PE185" s="442"/>
      <c r="PF185" s="442"/>
      <c r="PG185" s="442"/>
      <c r="PH185" s="442"/>
      <c r="PI185" s="442"/>
      <c r="PJ185" s="442"/>
      <c r="PK185" s="442"/>
      <c r="PL185" s="442"/>
      <c r="PM185" s="442"/>
      <c r="PN185" s="442"/>
      <c r="PO185" s="442"/>
      <c r="PP185" s="442"/>
      <c r="PQ185" s="442"/>
      <c r="PR185" s="442"/>
      <c r="PS185" s="442"/>
      <c r="PT185" s="442"/>
      <c r="PU185" s="442"/>
      <c r="PV185" s="442"/>
      <c r="PW185" s="442"/>
      <c r="PX185" s="442"/>
      <c r="PY185" s="442"/>
      <c r="PZ185" s="442"/>
      <c r="QA185" s="442"/>
      <c r="QB185" s="442"/>
      <c r="QC185" s="442"/>
      <c r="QD185" s="442"/>
      <c r="QE185" s="442"/>
      <c r="QF185" s="442"/>
      <c r="QG185" s="442"/>
      <c r="QH185" s="442"/>
      <c r="QI185" s="442"/>
      <c r="QJ185" s="442"/>
      <c r="QK185" s="442"/>
      <c r="QL185" s="442"/>
      <c r="QM185" s="442"/>
      <c r="QN185" s="442"/>
      <c r="QO185" s="442"/>
      <c r="QP185" s="442"/>
      <c r="QQ185" s="442"/>
      <c r="QR185" s="442"/>
      <c r="QS185" s="442"/>
      <c r="QT185" s="442"/>
      <c r="QU185" s="442"/>
      <c r="QV185" s="442"/>
      <c r="QW185" s="442"/>
      <c r="QX185" s="442"/>
      <c r="QY185" s="442"/>
      <c r="QZ185" s="442"/>
      <c r="RA185" s="442"/>
      <c r="RB185" s="442"/>
      <c r="RC185" s="442"/>
      <c r="RD185" s="442"/>
      <c r="RE185" s="442"/>
      <c r="RF185" s="442"/>
      <c r="RG185" s="442"/>
      <c r="RH185" s="442"/>
      <c r="RI185" s="442"/>
      <c r="RJ185" s="442"/>
      <c r="RK185" s="442"/>
      <c r="RL185" s="442"/>
      <c r="RM185" s="442"/>
      <c r="RN185" s="442"/>
      <c r="RO185" s="442"/>
      <c r="RP185" s="442"/>
      <c r="RQ185" s="442"/>
      <c r="RR185" s="442"/>
      <c r="RS185" s="442"/>
      <c r="RT185" s="442"/>
      <c r="RU185" s="442"/>
      <c r="RV185" s="442"/>
      <c r="RW185" s="442"/>
      <c r="RX185" s="442"/>
      <c r="RY185" s="442"/>
      <c r="RZ185" s="442"/>
      <c r="SA185" s="442"/>
      <c r="SB185" s="442"/>
      <c r="SC185" s="442"/>
      <c r="SD185" s="442"/>
      <c r="SE185" s="442"/>
      <c r="SF185" s="442"/>
      <c r="SG185" s="442"/>
      <c r="SH185" s="442"/>
      <c r="SI185" s="442"/>
      <c r="SJ185" s="442"/>
      <c r="SK185" s="442"/>
      <c r="SL185" s="442"/>
      <c r="SM185" s="442"/>
      <c r="SN185" s="442"/>
      <c r="SO185" s="442"/>
      <c r="SP185" s="442"/>
      <c r="SQ185" s="442"/>
      <c r="SR185" s="442"/>
      <c r="SS185" s="442"/>
      <c r="ST185" s="442"/>
      <c r="SU185" s="442"/>
      <c r="SV185" s="442"/>
      <c r="SW185" s="442"/>
      <c r="SX185" s="442"/>
      <c r="SY185" s="442"/>
      <c r="SZ185" s="442"/>
      <c r="TA185" s="442"/>
      <c r="TB185" s="442"/>
      <c r="TC185" s="442"/>
      <c r="TD185" s="442"/>
      <c r="TE185" s="442"/>
      <c r="TF185" s="442"/>
      <c r="TG185" s="442"/>
      <c r="TH185" s="442"/>
      <c r="TI185" s="442"/>
      <c r="TJ185" s="442"/>
      <c r="TK185" s="442"/>
      <c r="TL185" s="442"/>
      <c r="TM185" s="442"/>
      <c r="TN185" s="442"/>
      <c r="TO185" s="442"/>
      <c r="TP185" s="442"/>
      <c r="TQ185" s="442"/>
      <c r="TR185" s="442"/>
      <c r="TS185" s="442"/>
      <c r="TT185" s="442"/>
      <c r="TU185" s="442"/>
      <c r="TV185" s="442"/>
      <c r="TW185" s="442"/>
      <c r="TX185" s="442"/>
      <c r="TY185" s="442"/>
      <c r="TZ185" s="442"/>
      <c r="UA185" s="442"/>
      <c r="UB185" s="442"/>
      <c r="UC185" s="442"/>
      <c r="UD185" s="442"/>
      <c r="UE185" s="442"/>
      <c r="UF185" s="442"/>
      <c r="UG185" s="442"/>
      <c r="UH185" s="442"/>
      <c r="UI185" s="442"/>
      <c r="UJ185" s="442"/>
      <c r="UK185" s="442"/>
      <c r="UL185" s="442"/>
      <c r="UM185" s="442"/>
      <c r="UN185" s="442"/>
      <c r="UO185" s="442"/>
      <c r="UP185" s="442"/>
      <c r="UQ185" s="442"/>
      <c r="UR185" s="442"/>
      <c r="US185" s="442"/>
      <c r="UT185" s="442"/>
      <c r="UU185" s="442"/>
      <c r="UV185" s="442"/>
      <c r="UW185" s="442"/>
      <c r="UX185" s="442"/>
      <c r="UY185" s="442"/>
      <c r="UZ185" s="442"/>
      <c r="VA185" s="442"/>
      <c r="VB185" s="442"/>
      <c r="VC185" s="442"/>
      <c r="VD185" s="442"/>
      <c r="VE185" s="442"/>
      <c r="VF185" s="442"/>
      <c r="VG185" s="442"/>
      <c r="VH185" s="442"/>
      <c r="VI185" s="442"/>
      <c r="VJ185" s="442"/>
      <c r="VK185" s="442"/>
      <c r="VL185" s="442"/>
      <c r="VM185" s="442"/>
      <c r="VN185" s="442"/>
      <c r="VO185" s="442"/>
      <c r="VP185" s="442"/>
      <c r="VQ185" s="442"/>
      <c r="VR185" s="442"/>
      <c r="VS185" s="442"/>
      <c r="VT185" s="442"/>
      <c r="VU185" s="442"/>
      <c r="VV185" s="442"/>
      <c r="VW185" s="442"/>
      <c r="VX185" s="442"/>
      <c r="VY185" s="442"/>
      <c r="VZ185" s="442"/>
      <c r="WA185" s="442"/>
      <c r="WB185" s="442"/>
      <c r="WC185" s="442"/>
      <c r="WD185" s="442"/>
      <c r="WE185" s="442"/>
      <c r="WF185" s="442"/>
      <c r="WG185" s="442"/>
      <c r="WH185" s="442"/>
      <c r="WI185" s="442"/>
      <c r="WJ185" s="442"/>
      <c r="WK185" s="442"/>
      <c r="WL185" s="442"/>
      <c r="WM185" s="442"/>
      <c r="WN185" s="442"/>
      <c r="WO185" s="442"/>
      <c r="WP185" s="442"/>
      <c r="WQ185" s="442"/>
      <c r="WR185" s="442"/>
      <c r="WS185" s="442"/>
      <c r="WT185" s="442"/>
      <c r="WU185" s="442"/>
      <c r="WV185" s="442"/>
      <c r="WW185" s="442"/>
      <c r="WX185" s="442"/>
      <c r="WY185" s="442"/>
      <c r="WZ185" s="442"/>
      <c r="XA185" s="442"/>
      <c r="XB185" s="442"/>
      <c r="XC185" s="442"/>
      <c r="XD185" s="442"/>
      <c r="XE185" s="442"/>
      <c r="XF185" s="442"/>
      <c r="XG185" s="442"/>
      <c r="XH185" s="442"/>
      <c r="XI185" s="442"/>
      <c r="XJ185" s="442"/>
      <c r="XK185" s="442"/>
      <c r="XL185" s="442"/>
      <c r="XM185" s="442"/>
      <c r="XN185" s="442"/>
      <c r="XO185" s="442"/>
      <c r="XP185" s="442"/>
      <c r="XQ185" s="442"/>
      <c r="XR185" s="442"/>
      <c r="XS185" s="442"/>
      <c r="XT185" s="442"/>
      <c r="XU185" s="442"/>
      <c r="XV185" s="442"/>
      <c r="XW185" s="442"/>
      <c r="XX185" s="442"/>
      <c r="XY185" s="442"/>
      <c r="XZ185" s="442"/>
      <c r="YA185" s="442"/>
      <c r="YB185" s="442"/>
      <c r="YC185" s="442"/>
      <c r="YD185" s="442"/>
      <c r="YE185" s="442"/>
      <c r="YF185" s="442"/>
      <c r="YG185" s="442"/>
      <c r="YH185" s="442"/>
      <c r="YI185" s="442"/>
      <c r="YJ185" s="442"/>
      <c r="YK185" s="442"/>
      <c r="YL185" s="442"/>
      <c r="YM185" s="442"/>
      <c r="YN185" s="442"/>
      <c r="YO185" s="442"/>
      <c r="YP185" s="442"/>
      <c r="YQ185" s="442"/>
      <c r="YR185" s="442"/>
      <c r="YS185" s="442"/>
      <c r="YT185" s="442"/>
      <c r="YU185" s="442"/>
      <c r="YV185" s="442"/>
      <c r="YW185" s="442"/>
      <c r="YX185" s="442"/>
      <c r="YY185" s="442"/>
      <c r="YZ185" s="442"/>
      <c r="ZA185" s="442"/>
      <c r="ZB185" s="442"/>
      <c r="ZC185" s="442"/>
      <c r="ZD185" s="442"/>
      <c r="ZE185" s="442"/>
      <c r="ZF185" s="442"/>
      <c r="ZG185" s="442"/>
      <c r="ZH185" s="442"/>
      <c r="ZI185" s="442"/>
      <c r="ZJ185" s="442"/>
      <c r="ZK185" s="442"/>
      <c r="ZL185" s="442"/>
      <c r="ZM185" s="442"/>
      <c r="ZN185" s="442"/>
      <c r="ZO185" s="442"/>
      <c r="ZP185" s="442"/>
      <c r="ZQ185" s="442"/>
      <c r="ZR185" s="442"/>
      <c r="ZS185" s="442"/>
      <c r="ZT185" s="442"/>
      <c r="ZU185" s="442"/>
      <c r="ZV185" s="442"/>
      <c r="ZW185" s="442"/>
      <c r="ZX185" s="442"/>
      <c r="ZY185" s="442"/>
      <c r="ZZ185" s="442"/>
      <c r="AAA185" s="442"/>
      <c r="AAB185" s="442"/>
      <c r="AAC185" s="442"/>
      <c r="AAD185" s="442"/>
      <c r="AAE185" s="442"/>
      <c r="AAF185" s="442"/>
      <c r="AAG185" s="442"/>
      <c r="AAH185" s="442"/>
      <c r="AAI185" s="442"/>
      <c r="AAJ185" s="442"/>
      <c r="AAK185" s="442"/>
      <c r="AAL185" s="442"/>
      <c r="AAM185" s="442"/>
      <c r="AAN185" s="442"/>
      <c r="AAO185" s="442"/>
      <c r="AAP185" s="442"/>
      <c r="AAQ185" s="442"/>
      <c r="AAR185" s="442"/>
      <c r="AAS185" s="442"/>
      <c r="AAT185" s="442"/>
      <c r="AAU185" s="442"/>
      <c r="AAV185" s="442"/>
      <c r="AAW185" s="442"/>
      <c r="AAX185" s="442"/>
      <c r="AAY185" s="442"/>
      <c r="AAZ185" s="442"/>
      <c r="ABA185" s="442"/>
      <c r="ABB185" s="442"/>
      <c r="ABC185" s="442"/>
      <c r="ABD185" s="442"/>
      <c r="ABE185" s="442"/>
      <c r="ABF185" s="442"/>
      <c r="ABG185" s="442"/>
      <c r="ABH185" s="442"/>
      <c r="ABI185" s="442"/>
      <c r="ABJ185" s="442"/>
      <c r="ABK185" s="442"/>
      <c r="ABL185" s="442"/>
      <c r="ABM185" s="442"/>
      <c r="ABN185" s="442"/>
      <c r="ABO185" s="442"/>
      <c r="ABP185" s="442"/>
      <c r="ABQ185" s="442"/>
      <c r="ABR185" s="442"/>
      <c r="ABS185" s="442"/>
      <c r="ABT185" s="442"/>
      <c r="ABU185" s="442"/>
      <c r="ABV185" s="442"/>
      <c r="ABW185" s="442"/>
      <c r="ABX185" s="442"/>
      <c r="ABY185" s="442"/>
      <c r="ABZ185" s="442"/>
      <c r="ACA185" s="442"/>
      <c r="ACB185" s="442"/>
      <c r="ACC185" s="442"/>
      <c r="ACD185" s="442"/>
      <c r="ACE185" s="442"/>
      <c r="ACF185" s="442"/>
      <c r="ACG185" s="442"/>
      <c r="ACH185" s="442"/>
      <c r="ACI185" s="442"/>
      <c r="ACJ185" s="442"/>
      <c r="ACK185" s="442"/>
      <c r="ACL185" s="442"/>
      <c r="ACM185" s="442"/>
      <c r="ACN185" s="442"/>
      <c r="ACO185" s="442"/>
      <c r="ACP185" s="442"/>
      <c r="ACQ185" s="442"/>
      <c r="ACR185" s="442"/>
      <c r="ACS185" s="442"/>
      <c r="ACT185" s="442"/>
      <c r="ACU185" s="442"/>
      <c r="ACV185" s="442"/>
      <c r="ACW185" s="442"/>
      <c r="ACX185" s="442"/>
      <c r="ACY185" s="442"/>
      <c r="ACZ185" s="442"/>
      <c r="ADA185" s="442"/>
      <c r="ADB185" s="442"/>
      <c r="ADC185" s="442"/>
      <c r="ADD185" s="442"/>
      <c r="ADE185" s="442"/>
      <c r="ADF185" s="442"/>
      <c r="ADG185" s="442"/>
      <c r="ADH185" s="442"/>
      <c r="ADI185" s="442"/>
      <c r="ADJ185" s="442"/>
      <c r="ADK185" s="442"/>
      <c r="ADL185" s="442"/>
      <c r="ADM185" s="442"/>
      <c r="ADN185" s="442"/>
      <c r="ADO185" s="442"/>
      <c r="ADP185" s="442"/>
      <c r="ADQ185" s="442"/>
      <c r="ADR185" s="442"/>
      <c r="ADS185" s="442"/>
      <c r="ADT185" s="442"/>
      <c r="ADU185" s="442"/>
      <c r="ADV185" s="442"/>
      <c r="ADW185" s="442"/>
      <c r="ADX185" s="442"/>
      <c r="ADY185" s="442"/>
      <c r="ADZ185" s="442"/>
      <c r="AEA185" s="442"/>
      <c r="AEB185" s="442"/>
      <c r="AEC185" s="442"/>
      <c r="AED185" s="442"/>
      <c r="AEE185" s="442"/>
      <c r="AEF185" s="442"/>
      <c r="AEG185" s="442"/>
      <c r="AEH185" s="442"/>
      <c r="AEI185" s="442"/>
      <c r="AEJ185" s="442"/>
      <c r="AEK185" s="442"/>
      <c r="AEL185" s="442"/>
      <c r="AEM185" s="442"/>
      <c r="AEN185" s="442"/>
      <c r="AEO185" s="442"/>
      <c r="AEP185" s="442"/>
      <c r="AEQ185" s="442"/>
      <c r="AER185" s="442"/>
      <c r="AES185" s="442"/>
      <c r="AET185" s="442"/>
      <c r="AEU185" s="442"/>
      <c r="AEV185" s="442"/>
      <c r="AEW185" s="442"/>
      <c r="AEX185" s="442"/>
      <c r="AEY185" s="442"/>
      <c r="AEZ185" s="442"/>
      <c r="AFA185" s="442"/>
      <c r="AFB185" s="442"/>
      <c r="AFC185" s="442"/>
      <c r="AFD185" s="442"/>
      <c r="AFE185" s="442"/>
      <c r="AFF185" s="442"/>
      <c r="AFG185" s="442"/>
      <c r="AFH185" s="442"/>
      <c r="AFI185" s="442"/>
      <c r="AFJ185" s="442"/>
      <c r="AFK185" s="442"/>
      <c r="AFL185" s="442"/>
      <c r="AFM185" s="442"/>
      <c r="AFN185" s="442"/>
      <c r="AFO185" s="442"/>
      <c r="AFP185" s="442"/>
      <c r="AFQ185" s="442"/>
      <c r="AFR185" s="442"/>
      <c r="AFS185" s="442"/>
      <c r="AFT185" s="442"/>
      <c r="AFU185" s="442"/>
      <c r="AFV185" s="442"/>
      <c r="AFW185" s="442"/>
      <c r="AFX185" s="442"/>
      <c r="AFY185" s="442"/>
      <c r="AFZ185" s="442"/>
      <c r="AGA185" s="442"/>
      <c r="AGB185" s="442"/>
      <c r="AGC185" s="442"/>
      <c r="AGD185" s="442"/>
      <c r="AGE185" s="442"/>
      <c r="AGF185" s="442"/>
      <c r="AGG185" s="442"/>
      <c r="AGH185" s="442"/>
      <c r="AGI185" s="442"/>
      <c r="AGJ185" s="442"/>
      <c r="AGK185" s="442"/>
      <c r="AGL185" s="442"/>
      <c r="AGM185" s="442"/>
      <c r="AGN185" s="442"/>
      <c r="AGO185" s="442"/>
      <c r="AGP185" s="442"/>
      <c r="AGQ185" s="442"/>
      <c r="AGR185" s="442"/>
      <c r="AGS185" s="442"/>
      <c r="AGT185" s="442"/>
      <c r="AGU185" s="442"/>
      <c r="AGV185" s="442"/>
      <c r="AGW185" s="442"/>
      <c r="AGX185" s="442"/>
      <c r="AGY185" s="442"/>
      <c r="AGZ185" s="442"/>
      <c r="AHA185" s="442"/>
      <c r="AHB185" s="442"/>
      <c r="AHC185" s="442"/>
      <c r="AHD185" s="442"/>
      <c r="AHE185" s="442"/>
      <c r="AHF185" s="442"/>
      <c r="AHG185" s="442"/>
      <c r="AHH185" s="442"/>
    </row>
    <row r="186" spans="2:892" s="593" customFormat="1">
      <c r="B186" s="597"/>
      <c r="C186" s="595"/>
      <c r="D186" s="78"/>
      <c r="E186" s="78"/>
      <c r="F186" s="78"/>
      <c r="G186" s="78"/>
      <c r="H186" s="78"/>
      <c r="I186" s="78"/>
      <c r="J186" s="78"/>
      <c r="K186" s="78"/>
      <c r="L186" s="78"/>
      <c r="M186" s="78"/>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s="66"/>
      <c r="CT186" s="66"/>
      <c r="CU186" s="66"/>
      <c r="CV186" s="66"/>
      <c r="CW186" s="66"/>
      <c r="CX186" s="66"/>
      <c r="CY186" s="66"/>
      <c r="CZ186" s="66"/>
      <c r="DA186" s="66"/>
      <c r="DB186" s="66"/>
      <c r="DC186" s="66"/>
      <c r="DD186" s="66"/>
      <c r="DE186" s="66"/>
      <c r="DF186" s="66"/>
      <c r="DG186" s="66"/>
      <c r="DH186" s="66"/>
      <c r="DI186" s="66"/>
      <c r="DJ186" s="66"/>
      <c r="DK186" s="66"/>
      <c r="DL186" s="66"/>
      <c r="DM186" s="66"/>
      <c r="DN186" s="66"/>
      <c r="DO186" s="66"/>
      <c r="DP186" s="66"/>
      <c r="DQ186" s="66"/>
      <c r="DR186" s="66"/>
      <c r="DS186" s="66"/>
      <c r="DT186" s="66"/>
      <c r="DU186" s="66"/>
      <c r="DV186" s="66"/>
      <c r="DW186" s="66"/>
      <c r="DX186" s="66"/>
      <c r="DY186" s="66"/>
      <c r="DZ186" s="66"/>
      <c r="EA186" s="66"/>
      <c r="EB186" s="66"/>
      <c r="EC186" s="66"/>
      <c r="ED186" s="66"/>
      <c r="EE186" s="66"/>
      <c r="EF186" s="66"/>
      <c r="EG186" s="66"/>
      <c r="EH186" s="66"/>
      <c r="EI186" s="66"/>
      <c r="EJ186" s="66"/>
      <c r="EK186" s="66"/>
      <c r="EL186" s="66"/>
      <c r="EM186" s="66"/>
      <c r="EN186" s="66"/>
      <c r="EO186" s="66"/>
      <c r="EP186" s="66"/>
      <c r="EQ186" s="66"/>
      <c r="ER186" s="66"/>
      <c r="ES186" s="66"/>
      <c r="ET186" s="66"/>
      <c r="EU186" s="66"/>
      <c r="EV186" s="66"/>
      <c r="EW186" s="66"/>
      <c r="EX186" s="66"/>
      <c r="EY186" s="66"/>
      <c r="EZ186" s="66"/>
      <c r="FA186" s="66"/>
      <c r="FB186" s="66"/>
      <c r="FC186" s="66"/>
      <c r="FD186" s="66"/>
      <c r="FE186" s="66"/>
      <c r="FF186" s="66"/>
      <c r="FG186" s="66"/>
      <c r="FH186" s="66"/>
      <c r="FI186" s="66"/>
      <c r="FJ186" s="66"/>
      <c r="FK186" s="66"/>
      <c r="FL186" s="66"/>
      <c r="FM186" s="66"/>
      <c r="FN186" s="66"/>
      <c r="FO186" s="66"/>
      <c r="FP186" s="66"/>
      <c r="FQ186" s="66"/>
      <c r="FR186" s="66"/>
      <c r="FS186" s="66"/>
      <c r="FT186" s="66"/>
      <c r="FU186" s="66"/>
      <c r="FV186" s="66"/>
      <c r="FW186" s="66"/>
      <c r="FX186" s="66"/>
      <c r="FY186" s="66"/>
      <c r="FZ186" s="66"/>
      <c r="GA186" s="66"/>
      <c r="GB186" s="66"/>
      <c r="GC186" s="66"/>
      <c r="GD186" s="66"/>
      <c r="GE186" s="66"/>
      <c r="GF186" s="66"/>
      <c r="GG186" s="66"/>
      <c r="GH186" s="66"/>
      <c r="GI186" s="66"/>
      <c r="GJ186" s="66"/>
      <c r="GK186" s="66"/>
      <c r="GL186" s="66"/>
      <c r="GM186" s="66"/>
      <c r="GN186" s="66"/>
      <c r="GO186" s="66"/>
      <c r="GP186" s="66"/>
      <c r="GQ186" s="66"/>
      <c r="GR186" s="66"/>
      <c r="GS186" s="66"/>
      <c r="GT186" s="66"/>
      <c r="GU186" s="66"/>
      <c r="GV186" s="66"/>
      <c r="GW186" s="66"/>
      <c r="GX186" s="66"/>
      <c r="GY186" s="66"/>
      <c r="GZ186" s="66"/>
      <c r="HA186" s="66"/>
      <c r="HB186" s="66"/>
      <c r="HC186" s="66"/>
      <c r="HD186" s="66"/>
      <c r="HE186" s="66"/>
      <c r="HF186" s="66"/>
      <c r="HG186" s="66"/>
      <c r="HH186" s="66"/>
      <c r="HI186" s="66"/>
      <c r="HJ186" s="66"/>
      <c r="HK186" s="66"/>
      <c r="HL186" s="66"/>
      <c r="HM186" s="66"/>
      <c r="HN186" s="66"/>
      <c r="HO186" s="66"/>
      <c r="HP186" s="66"/>
      <c r="HQ186" s="66"/>
      <c r="HR186" s="66"/>
      <c r="HS186" s="66"/>
      <c r="HT186" s="66"/>
      <c r="HU186" s="66"/>
      <c r="HV186" s="66"/>
      <c r="HW186" s="66"/>
      <c r="HX186" s="66"/>
      <c r="HY186" s="66"/>
      <c r="HZ186" s="66"/>
      <c r="IA186" s="66"/>
      <c r="IB186" s="66"/>
      <c r="IC186" s="66"/>
      <c r="ID186" s="66"/>
      <c r="IE186" s="66"/>
      <c r="IF186" s="66"/>
      <c r="IG186" s="66"/>
      <c r="IH186" s="66"/>
      <c r="II186" s="66"/>
      <c r="IJ186" s="66"/>
      <c r="IK186" s="66"/>
      <c r="IL186" s="66"/>
      <c r="IM186" s="66"/>
      <c r="IN186" s="66"/>
      <c r="IO186" s="66"/>
      <c r="IP186" s="66"/>
      <c r="IQ186" s="66"/>
      <c r="IR186" s="66"/>
      <c r="IS186" s="66"/>
      <c r="IT186" s="66"/>
      <c r="IU186" s="66"/>
      <c r="IV186" s="66"/>
      <c r="IW186" s="66"/>
      <c r="IX186" s="442"/>
      <c r="IY186" s="442"/>
      <c r="IZ186" s="442"/>
      <c r="JA186" s="442"/>
      <c r="JB186" s="442"/>
      <c r="JC186" s="442"/>
      <c r="JD186" s="442"/>
      <c r="JE186" s="442"/>
      <c r="JF186" s="442"/>
      <c r="JG186" s="442"/>
      <c r="JH186" s="442"/>
      <c r="JI186" s="442"/>
      <c r="JJ186" s="442"/>
      <c r="JK186" s="442"/>
      <c r="JL186" s="442"/>
      <c r="JM186" s="442"/>
      <c r="JN186" s="442"/>
      <c r="JO186" s="442"/>
      <c r="JP186" s="442"/>
      <c r="JQ186" s="442"/>
      <c r="JR186" s="442"/>
      <c r="JS186" s="442"/>
      <c r="JT186" s="442"/>
      <c r="JU186" s="442"/>
      <c r="JV186" s="442"/>
      <c r="JW186" s="442"/>
      <c r="JX186" s="442"/>
      <c r="JY186" s="442"/>
      <c r="JZ186" s="442"/>
      <c r="KA186" s="442"/>
      <c r="KB186" s="442"/>
      <c r="KC186" s="442"/>
      <c r="KD186" s="442"/>
      <c r="KE186" s="442"/>
      <c r="KF186" s="442"/>
      <c r="KG186" s="442"/>
      <c r="KH186" s="442"/>
      <c r="KI186" s="442"/>
      <c r="KJ186" s="442"/>
      <c r="KK186" s="442"/>
      <c r="KL186" s="442"/>
      <c r="KM186" s="442"/>
      <c r="KN186" s="442"/>
      <c r="KO186" s="442"/>
      <c r="KP186" s="442"/>
      <c r="KQ186" s="442"/>
      <c r="KR186" s="442"/>
      <c r="KS186" s="442"/>
      <c r="KT186" s="442"/>
      <c r="KU186" s="442"/>
      <c r="KV186" s="442"/>
      <c r="KW186" s="442"/>
      <c r="KX186" s="442"/>
      <c r="KY186" s="442"/>
      <c r="KZ186" s="442"/>
      <c r="LA186" s="442"/>
      <c r="LB186" s="442"/>
      <c r="LC186" s="442"/>
      <c r="LD186" s="442"/>
      <c r="LE186" s="442"/>
      <c r="LF186" s="442"/>
      <c r="LG186" s="442"/>
      <c r="LH186" s="442"/>
      <c r="LI186" s="442"/>
      <c r="LJ186" s="442"/>
      <c r="LK186" s="442"/>
      <c r="LL186" s="442"/>
      <c r="LM186" s="442"/>
      <c r="LN186" s="442"/>
      <c r="LO186" s="442"/>
      <c r="LP186" s="442"/>
      <c r="LQ186" s="442"/>
      <c r="LR186" s="442"/>
      <c r="LS186" s="442"/>
      <c r="LT186" s="442"/>
      <c r="LU186" s="442"/>
      <c r="LV186" s="442"/>
      <c r="LW186" s="442"/>
      <c r="LX186" s="442"/>
      <c r="LY186" s="442"/>
      <c r="LZ186" s="442"/>
      <c r="MA186" s="442"/>
      <c r="MB186" s="442"/>
      <c r="MC186" s="442"/>
      <c r="MD186" s="442"/>
      <c r="ME186" s="442"/>
      <c r="MF186" s="442"/>
      <c r="MG186" s="442"/>
      <c r="MH186" s="442"/>
      <c r="MI186" s="442"/>
      <c r="MJ186" s="442"/>
      <c r="MK186" s="442"/>
      <c r="ML186" s="442"/>
      <c r="MM186" s="442"/>
      <c r="MN186" s="442"/>
      <c r="MO186" s="442"/>
      <c r="MP186" s="442"/>
      <c r="MQ186" s="442"/>
      <c r="MR186" s="442"/>
      <c r="MS186" s="442"/>
      <c r="MT186" s="442"/>
      <c r="MU186" s="442"/>
      <c r="MV186" s="442"/>
      <c r="MW186" s="442"/>
      <c r="MX186" s="442"/>
      <c r="MY186" s="442"/>
      <c r="MZ186" s="442"/>
      <c r="NA186" s="442"/>
      <c r="NB186" s="442"/>
      <c r="NC186" s="442"/>
      <c r="ND186" s="442"/>
      <c r="NE186" s="442"/>
      <c r="NF186" s="442"/>
      <c r="NG186" s="442"/>
      <c r="NH186" s="442"/>
      <c r="NI186" s="442"/>
      <c r="NJ186" s="442"/>
      <c r="NK186" s="442"/>
      <c r="NL186" s="442"/>
      <c r="NM186" s="442"/>
      <c r="NN186" s="442"/>
      <c r="NO186" s="442"/>
      <c r="NP186" s="442"/>
      <c r="NQ186" s="442"/>
      <c r="NR186" s="442"/>
      <c r="NS186" s="442"/>
      <c r="NT186" s="442"/>
      <c r="NU186" s="442"/>
      <c r="NV186" s="442"/>
      <c r="NW186" s="442"/>
      <c r="NX186" s="442"/>
      <c r="NY186" s="442"/>
      <c r="NZ186" s="442"/>
      <c r="OA186" s="442"/>
      <c r="OB186" s="442"/>
      <c r="OC186" s="442"/>
      <c r="OD186" s="442"/>
      <c r="OE186" s="442"/>
      <c r="OF186" s="442"/>
      <c r="OG186" s="442"/>
      <c r="OH186" s="442"/>
      <c r="OI186" s="442"/>
      <c r="OJ186" s="442"/>
      <c r="OK186" s="442"/>
      <c r="OL186" s="442"/>
      <c r="OM186" s="442"/>
      <c r="ON186" s="442"/>
      <c r="OO186" s="442"/>
      <c r="OP186" s="442"/>
      <c r="OQ186" s="442"/>
      <c r="OR186" s="442"/>
      <c r="OS186" s="442"/>
      <c r="OT186" s="442"/>
      <c r="OU186" s="442"/>
      <c r="OV186" s="442"/>
      <c r="OW186" s="442"/>
      <c r="OX186" s="442"/>
      <c r="OY186" s="442"/>
      <c r="OZ186" s="442"/>
      <c r="PA186" s="442"/>
      <c r="PB186" s="442"/>
      <c r="PC186" s="442"/>
      <c r="PD186" s="442"/>
      <c r="PE186" s="442"/>
      <c r="PF186" s="442"/>
      <c r="PG186" s="442"/>
      <c r="PH186" s="442"/>
      <c r="PI186" s="442"/>
      <c r="PJ186" s="442"/>
      <c r="PK186" s="442"/>
      <c r="PL186" s="442"/>
      <c r="PM186" s="442"/>
      <c r="PN186" s="442"/>
      <c r="PO186" s="442"/>
      <c r="PP186" s="442"/>
      <c r="PQ186" s="442"/>
      <c r="PR186" s="442"/>
      <c r="PS186" s="442"/>
      <c r="PT186" s="442"/>
      <c r="PU186" s="442"/>
      <c r="PV186" s="442"/>
      <c r="PW186" s="442"/>
      <c r="PX186" s="442"/>
      <c r="PY186" s="442"/>
      <c r="PZ186" s="442"/>
      <c r="QA186" s="442"/>
      <c r="QB186" s="442"/>
      <c r="QC186" s="442"/>
      <c r="QD186" s="442"/>
      <c r="QE186" s="442"/>
      <c r="QF186" s="442"/>
      <c r="QG186" s="442"/>
      <c r="QH186" s="442"/>
      <c r="QI186" s="442"/>
      <c r="QJ186" s="442"/>
      <c r="QK186" s="442"/>
      <c r="QL186" s="442"/>
      <c r="QM186" s="442"/>
      <c r="QN186" s="442"/>
      <c r="QO186" s="442"/>
      <c r="QP186" s="442"/>
      <c r="QQ186" s="442"/>
      <c r="QR186" s="442"/>
      <c r="QS186" s="442"/>
      <c r="QT186" s="442"/>
      <c r="QU186" s="442"/>
      <c r="QV186" s="442"/>
      <c r="QW186" s="442"/>
      <c r="QX186" s="442"/>
      <c r="QY186" s="442"/>
      <c r="QZ186" s="442"/>
      <c r="RA186" s="442"/>
      <c r="RB186" s="442"/>
      <c r="RC186" s="442"/>
      <c r="RD186" s="442"/>
      <c r="RE186" s="442"/>
      <c r="RF186" s="442"/>
      <c r="RG186" s="442"/>
      <c r="RH186" s="442"/>
      <c r="RI186" s="442"/>
      <c r="RJ186" s="442"/>
      <c r="RK186" s="442"/>
      <c r="RL186" s="442"/>
      <c r="RM186" s="442"/>
      <c r="RN186" s="442"/>
      <c r="RO186" s="442"/>
      <c r="RP186" s="442"/>
      <c r="RQ186" s="442"/>
      <c r="RR186" s="442"/>
      <c r="RS186" s="442"/>
      <c r="RT186" s="442"/>
      <c r="RU186" s="442"/>
      <c r="RV186" s="442"/>
      <c r="RW186" s="442"/>
      <c r="RX186" s="442"/>
      <c r="RY186" s="442"/>
      <c r="RZ186" s="442"/>
      <c r="SA186" s="442"/>
      <c r="SB186" s="442"/>
      <c r="SC186" s="442"/>
      <c r="SD186" s="442"/>
      <c r="SE186" s="442"/>
      <c r="SF186" s="442"/>
      <c r="SG186" s="442"/>
      <c r="SH186" s="442"/>
      <c r="SI186" s="442"/>
      <c r="SJ186" s="442"/>
      <c r="SK186" s="442"/>
      <c r="SL186" s="442"/>
      <c r="SM186" s="442"/>
      <c r="SN186" s="442"/>
      <c r="SO186" s="442"/>
      <c r="SP186" s="442"/>
      <c r="SQ186" s="442"/>
      <c r="SR186" s="442"/>
      <c r="SS186" s="442"/>
      <c r="ST186" s="442"/>
      <c r="SU186" s="442"/>
      <c r="SV186" s="442"/>
      <c r="SW186" s="442"/>
      <c r="SX186" s="442"/>
      <c r="SY186" s="442"/>
      <c r="SZ186" s="442"/>
      <c r="TA186" s="442"/>
      <c r="TB186" s="442"/>
      <c r="TC186" s="442"/>
      <c r="TD186" s="442"/>
      <c r="TE186" s="442"/>
      <c r="TF186" s="442"/>
      <c r="TG186" s="442"/>
      <c r="TH186" s="442"/>
      <c r="TI186" s="442"/>
      <c r="TJ186" s="442"/>
      <c r="TK186" s="442"/>
      <c r="TL186" s="442"/>
      <c r="TM186" s="442"/>
      <c r="TN186" s="442"/>
      <c r="TO186" s="442"/>
      <c r="TP186" s="442"/>
      <c r="TQ186" s="442"/>
      <c r="TR186" s="442"/>
      <c r="TS186" s="442"/>
      <c r="TT186" s="442"/>
      <c r="TU186" s="442"/>
      <c r="TV186" s="442"/>
      <c r="TW186" s="442"/>
      <c r="TX186" s="442"/>
      <c r="TY186" s="442"/>
      <c r="TZ186" s="442"/>
      <c r="UA186" s="442"/>
      <c r="UB186" s="442"/>
      <c r="UC186" s="442"/>
      <c r="UD186" s="442"/>
      <c r="UE186" s="442"/>
      <c r="UF186" s="442"/>
      <c r="UG186" s="442"/>
      <c r="UH186" s="442"/>
      <c r="UI186" s="442"/>
      <c r="UJ186" s="442"/>
      <c r="UK186" s="442"/>
      <c r="UL186" s="442"/>
      <c r="UM186" s="442"/>
      <c r="UN186" s="442"/>
      <c r="UO186" s="442"/>
      <c r="UP186" s="442"/>
      <c r="UQ186" s="442"/>
      <c r="UR186" s="442"/>
      <c r="US186" s="442"/>
      <c r="UT186" s="442"/>
      <c r="UU186" s="442"/>
      <c r="UV186" s="442"/>
      <c r="UW186" s="442"/>
      <c r="UX186" s="442"/>
      <c r="UY186" s="442"/>
      <c r="UZ186" s="442"/>
      <c r="VA186" s="442"/>
      <c r="VB186" s="442"/>
      <c r="VC186" s="442"/>
      <c r="VD186" s="442"/>
      <c r="VE186" s="442"/>
      <c r="VF186" s="442"/>
      <c r="VG186" s="442"/>
      <c r="VH186" s="442"/>
      <c r="VI186" s="442"/>
      <c r="VJ186" s="442"/>
      <c r="VK186" s="442"/>
      <c r="VL186" s="442"/>
      <c r="VM186" s="442"/>
      <c r="VN186" s="442"/>
      <c r="VO186" s="442"/>
      <c r="VP186" s="442"/>
      <c r="VQ186" s="442"/>
      <c r="VR186" s="442"/>
      <c r="VS186" s="442"/>
      <c r="VT186" s="442"/>
      <c r="VU186" s="442"/>
      <c r="VV186" s="442"/>
      <c r="VW186" s="442"/>
      <c r="VX186" s="442"/>
      <c r="VY186" s="442"/>
      <c r="VZ186" s="442"/>
      <c r="WA186" s="442"/>
      <c r="WB186" s="442"/>
      <c r="WC186" s="442"/>
      <c r="WD186" s="442"/>
      <c r="WE186" s="442"/>
      <c r="WF186" s="442"/>
      <c r="WG186" s="442"/>
      <c r="WH186" s="442"/>
      <c r="WI186" s="442"/>
      <c r="WJ186" s="442"/>
      <c r="WK186" s="442"/>
      <c r="WL186" s="442"/>
      <c r="WM186" s="442"/>
      <c r="WN186" s="442"/>
      <c r="WO186" s="442"/>
      <c r="WP186" s="442"/>
      <c r="WQ186" s="442"/>
      <c r="WR186" s="442"/>
      <c r="WS186" s="442"/>
      <c r="WT186" s="442"/>
      <c r="WU186" s="442"/>
      <c r="WV186" s="442"/>
      <c r="WW186" s="442"/>
      <c r="WX186" s="442"/>
      <c r="WY186" s="442"/>
      <c r="WZ186" s="442"/>
      <c r="XA186" s="442"/>
      <c r="XB186" s="442"/>
      <c r="XC186" s="442"/>
      <c r="XD186" s="442"/>
      <c r="XE186" s="442"/>
      <c r="XF186" s="442"/>
      <c r="XG186" s="442"/>
      <c r="XH186" s="442"/>
      <c r="XI186" s="442"/>
      <c r="XJ186" s="442"/>
      <c r="XK186" s="442"/>
      <c r="XL186" s="442"/>
      <c r="XM186" s="442"/>
      <c r="XN186" s="442"/>
      <c r="XO186" s="442"/>
      <c r="XP186" s="442"/>
      <c r="XQ186" s="442"/>
      <c r="XR186" s="442"/>
      <c r="XS186" s="442"/>
      <c r="XT186" s="442"/>
      <c r="XU186" s="442"/>
      <c r="XV186" s="442"/>
      <c r="XW186" s="442"/>
      <c r="XX186" s="442"/>
      <c r="XY186" s="442"/>
      <c r="XZ186" s="442"/>
      <c r="YA186" s="442"/>
      <c r="YB186" s="442"/>
      <c r="YC186" s="442"/>
      <c r="YD186" s="442"/>
      <c r="YE186" s="442"/>
      <c r="YF186" s="442"/>
      <c r="YG186" s="442"/>
      <c r="YH186" s="442"/>
      <c r="YI186" s="442"/>
      <c r="YJ186" s="442"/>
      <c r="YK186" s="442"/>
      <c r="YL186" s="442"/>
      <c r="YM186" s="442"/>
      <c r="YN186" s="442"/>
      <c r="YO186" s="442"/>
      <c r="YP186" s="442"/>
      <c r="YQ186" s="442"/>
      <c r="YR186" s="442"/>
      <c r="YS186" s="442"/>
      <c r="YT186" s="442"/>
      <c r="YU186" s="442"/>
      <c r="YV186" s="442"/>
      <c r="YW186" s="442"/>
      <c r="YX186" s="442"/>
      <c r="YY186" s="442"/>
      <c r="YZ186" s="442"/>
      <c r="ZA186" s="442"/>
      <c r="ZB186" s="442"/>
      <c r="ZC186" s="442"/>
      <c r="ZD186" s="442"/>
      <c r="ZE186" s="442"/>
      <c r="ZF186" s="442"/>
      <c r="ZG186" s="442"/>
      <c r="ZH186" s="442"/>
      <c r="ZI186" s="442"/>
      <c r="ZJ186" s="442"/>
      <c r="ZK186" s="442"/>
      <c r="ZL186" s="442"/>
      <c r="ZM186" s="442"/>
      <c r="ZN186" s="442"/>
      <c r="ZO186" s="442"/>
      <c r="ZP186" s="442"/>
      <c r="ZQ186" s="442"/>
      <c r="ZR186" s="442"/>
      <c r="ZS186" s="442"/>
      <c r="ZT186" s="442"/>
      <c r="ZU186" s="442"/>
      <c r="ZV186" s="442"/>
      <c r="ZW186" s="442"/>
      <c r="ZX186" s="442"/>
      <c r="ZY186" s="442"/>
      <c r="ZZ186" s="442"/>
      <c r="AAA186" s="442"/>
      <c r="AAB186" s="442"/>
      <c r="AAC186" s="442"/>
      <c r="AAD186" s="442"/>
      <c r="AAE186" s="442"/>
      <c r="AAF186" s="442"/>
      <c r="AAG186" s="442"/>
      <c r="AAH186" s="442"/>
      <c r="AAI186" s="442"/>
      <c r="AAJ186" s="442"/>
      <c r="AAK186" s="442"/>
      <c r="AAL186" s="442"/>
      <c r="AAM186" s="442"/>
      <c r="AAN186" s="442"/>
      <c r="AAO186" s="442"/>
      <c r="AAP186" s="442"/>
      <c r="AAQ186" s="442"/>
      <c r="AAR186" s="442"/>
      <c r="AAS186" s="442"/>
      <c r="AAT186" s="442"/>
      <c r="AAU186" s="442"/>
      <c r="AAV186" s="442"/>
      <c r="AAW186" s="442"/>
      <c r="AAX186" s="442"/>
      <c r="AAY186" s="442"/>
      <c r="AAZ186" s="442"/>
      <c r="ABA186" s="442"/>
      <c r="ABB186" s="442"/>
      <c r="ABC186" s="442"/>
      <c r="ABD186" s="442"/>
      <c r="ABE186" s="442"/>
      <c r="ABF186" s="442"/>
      <c r="ABG186" s="442"/>
      <c r="ABH186" s="442"/>
      <c r="ABI186" s="442"/>
      <c r="ABJ186" s="442"/>
      <c r="ABK186" s="442"/>
      <c r="ABL186" s="442"/>
      <c r="ABM186" s="442"/>
      <c r="ABN186" s="442"/>
      <c r="ABO186" s="442"/>
      <c r="ABP186" s="442"/>
      <c r="ABQ186" s="442"/>
      <c r="ABR186" s="442"/>
      <c r="ABS186" s="442"/>
      <c r="ABT186" s="442"/>
      <c r="ABU186" s="442"/>
      <c r="ABV186" s="442"/>
      <c r="ABW186" s="442"/>
      <c r="ABX186" s="442"/>
      <c r="ABY186" s="442"/>
      <c r="ABZ186" s="442"/>
      <c r="ACA186" s="442"/>
      <c r="ACB186" s="442"/>
      <c r="ACC186" s="442"/>
      <c r="ACD186" s="442"/>
      <c r="ACE186" s="442"/>
      <c r="ACF186" s="442"/>
      <c r="ACG186" s="442"/>
      <c r="ACH186" s="442"/>
      <c r="ACI186" s="442"/>
      <c r="ACJ186" s="442"/>
      <c r="ACK186" s="442"/>
      <c r="ACL186" s="442"/>
      <c r="ACM186" s="442"/>
      <c r="ACN186" s="442"/>
      <c r="ACO186" s="442"/>
      <c r="ACP186" s="442"/>
      <c r="ACQ186" s="442"/>
      <c r="ACR186" s="442"/>
      <c r="ACS186" s="442"/>
      <c r="ACT186" s="442"/>
      <c r="ACU186" s="442"/>
      <c r="ACV186" s="442"/>
      <c r="ACW186" s="442"/>
      <c r="ACX186" s="442"/>
      <c r="ACY186" s="442"/>
      <c r="ACZ186" s="442"/>
      <c r="ADA186" s="442"/>
      <c r="ADB186" s="442"/>
      <c r="ADC186" s="442"/>
      <c r="ADD186" s="442"/>
      <c r="ADE186" s="442"/>
      <c r="ADF186" s="442"/>
      <c r="ADG186" s="442"/>
      <c r="ADH186" s="442"/>
      <c r="ADI186" s="442"/>
      <c r="ADJ186" s="442"/>
      <c r="ADK186" s="442"/>
      <c r="ADL186" s="442"/>
      <c r="ADM186" s="442"/>
      <c r="ADN186" s="442"/>
      <c r="ADO186" s="442"/>
      <c r="ADP186" s="442"/>
      <c r="ADQ186" s="442"/>
      <c r="ADR186" s="442"/>
      <c r="ADS186" s="442"/>
      <c r="ADT186" s="442"/>
      <c r="ADU186" s="442"/>
      <c r="ADV186" s="442"/>
      <c r="ADW186" s="442"/>
      <c r="ADX186" s="442"/>
      <c r="ADY186" s="442"/>
      <c r="ADZ186" s="442"/>
      <c r="AEA186" s="442"/>
      <c r="AEB186" s="442"/>
      <c r="AEC186" s="442"/>
      <c r="AED186" s="442"/>
      <c r="AEE186" s="442"/>
      <c r="AEF186" s="442"/>
      <c r="AEG186" s="442"/>
      <c r="AEH186" s="442"/>
      <c r="AEI186" s="442"/>
      <c r="AEJ186" s="442"/>
      <c r="AEK186" s="442"/>
      <c r="AEL186" s="442"/>
      <c r="AEM186" s="442"/>
      <c r="AEN186" s="442"/>
      <c r="AEO186" s="442"/>
      <c r="AEP186" s="442"/>
      <c r="AEQ186" s="442"/>
      <c r="AER186" s="442"/>
      <c r="AES186" s="442"/>
      <c r="AET186" s="442"/>
      <c r="AEU186" s="442"/>
      <c r="AEV186" s="442"/>
      <c r="AEW186" s="442"/>
      <c r="AEX186" s="442"/>
      <c r="AEY186" s="442"/>
      <c r="AEZ186" s="442"/>
      <c r="AFA186" s="442"/>
      <c r="AFB186" s="442"/>
      <c r="AFC186" s="442"/>
      <c r="AFD186" s="442"/>
      <c r="AFE186" s="442"/>
      <c r="AFF186" s="442"/>
      <c r="AFG186" s="442"/>
      <c r="AFH186" s="442"/>
      <c r="AFI186" s="442"/>
      <c r="AFJ186" s="442"/>
      <c r="AFK186" s="442"/>
      <c r="AFL186" s="442"/>
      <c r="AFM186" s="442"/>
      <c r="AFN186" s="442"/>
      <c r="AFO186" s="442"/>
      <c r="AFP186" s="442"/>
      <c r="AFQ186" s="442"/>
      <c r="AFR186" s="442"/>
      <c r="AFS186" s="442"/>
      <c r="AFT186" s="442"/>
      <c r="AFU186" s="442"/>
      <c r="AFV186" s="442"/>
      <c r="AFW186" s="442"/>
      <c r="AFX186" s="442"/>
      <c r="AFY186" s="442"/>
      <c r="AFZ186" s="442"/>
      <c r="AGA186" s="442"/>
      <c r="AGB186" s="442"/>
      <c r="AGC186" s="442"/>
      <c r="AGD186" s="442"/>
      <c r="AGE186" s="442"/>
      <c r="AGF186" s="442"/>
      <c r="AGG186" s="442"/>
      <c r="AGH186" s="442"/>
      <c r="AGI186" s="442"/>
      <c r="AGJ186" s="442"/>
      <c r="AGK186" s="442"/>
      <c r="AGL186" s="442"/>
      <c r="AGM186" s="442"/>
      <c r="AGN186" s="442"/>
      <c r="AGO186" s="442"/>
      <c r="AGP186" s="442"/>
      <c r="AGQ186" s="442"/>
      <c r="AGR186" s="442"/>
      <c r="AGS186" s="442"/>
      <c r="AGT186" s="442"/>
      <c r="AGU186" s="442"/>
      <c r="AGV186" s="442"/>
      <c r="AGW186" s="442"/>
      <c r="AGX186" s="442"/>
      <c r="AGY186" s="442"/>
      <c r="AGZ186" s="442"/>
      <c r="AHA186" s="442"/>
      <c r="AHB186" s="442"/>
      <c r="AHC186" s="442"/>
      <c r="AHD186" s="442"/>
      <c r="AHE186" s="442"/>
      <c r="AHF186" s="442"/>
      <c r="AHG186" s="442"/>
      <c r="AHH186" s="442"/>
    </row>
    <row r="187" spans="2:892" s="593" customFormat="1">
      <c r="B187" s="597"/>
      <c r="C187" s="595"/>
      <c r="D187" s="78"/>
      <c r="E187" s="78"/>
      <c r="F187" s="78"/>
      <c r="G187" s="78"/>
      <c r="H187" s="78"/>
      <c r="I187" s="78"/>
      <c r="J187" s="78"/>
      <c r="K187" s="78"/>
      <c r="L187" s="78"/>
      <c r="M187" s="78"/>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s="66"/>
      <c r="CT187" s="66"/>
      <c r="CU187" s="66"/>
      <c r="CV187" s="66"/>
      <c r="CW187" s="66"/>
      <c r="CX187" s="66"/>
      <c r="CY187" s="66"/>
      <c r="CZ187" s="66"/>
      <c r="DA187" s="66"/>
      <c r="DB187" s="66"/>
      <c r="DC187" s="66"/>
      <c r="DD187" s="66"/>
      <c r="DE187" s="66"/>
      <c r="DF187" s="66"/>
      <c r="DG187" s="66"/>
      <c r="DH187" s="66"/>
      <c r="DI187" s="66"/>
      <c r="DJ187" s="66"/>
      <c r="DK187" s="66"/>
      <c r="DL187" s="66"/>
      <c r="DM187" s="66"/>
      <c r="DN187" s="66"/>
      <c r="DO187" s="66"/>
      <c r="DP187" s="66"/>
      <c r="DQ187" s="66"/>
      <c r="DR187" s="66"/>
      <c r="DS187" s="66"/>
      <c r="DT187" s="66"/>
      <c r="DU187" s="66"/>
      <c r="DV187" s="66"/>
      <c r="DW187" s="66"/>
      <c r="DX187" s="66"/>
      <c r="DY187" s="66"/>
      <c r="DZ187" s="66"/>
      <c r="EA187" s="66"/>
      <c r="EB187" s="66"/>
      <c r="EC187" s="66"/>
      <c r="ED187" s="66"/>
      <c r="EE187" s="66"/>
      <c r="EF187" s="66"/>
      <c r="EG187" s="66"/>
      <c r="EH187" s="66"/>
      <c r="EI187" s="66"/>
      <c r="EJ187" s="66"/>
      <c r="EK187" s="66"/>
      <c r="EL187" s="66"/>
      <c r="EM187" s="66"/>
      <c r="EN187" s="66"/>
      <c r="EO187" s="66"/>
      <c r="EP187" s="66"/>
      <c r="EQ187" s="66"/>
      <c r="ER187" s="66"/>
      <c r="ES187" s="66"/>
      <c r="ET187" s="66"/>
      <c r="EU187" s="66"/>
      <c r="EV187" s="66"/>
      <c r="EW187" s="66"/>
      <c r="EX187" s="66"/>
      <c r="EY187" s="66"/>
      <c r="EZ187" s="66"/>
      <c r="FA187" s="66"/>
      <c r="FB187" s="66"/>
      <c r="FC187" s="66"/>
      <c r="FD187" s="66"/>
      <c r="FE187" s="66"/>
      <c r="FF187" s="66"/>
      <c r="FG187" s="66"/>
      <c r="FH187" s="66"/>
      <c r="FI187" s="66"/>
      <c r="FJ187" s="66"/>
      <c r="FK187" s="66"/>
      <c r="FL187" s="66"/>
      <c r="FM187" s="66"/>
      <c r="FN187" s="66"/>
      <c r="FO187" s="66"/>
      <c r="FP187" s="66"/>
      <c r="FQ187" s="66"/>
      <c r="FR187" s="66"/>
      <c r="FS187" s="66"/>
      <c r="FT187" s="66"/>
      <c r="FU187" s="66"/>
      <c r="FV187" s="66"/>
      <c r="FW187" s="66"/>
      <c r="FX187" s="66"/>
      <c r="FY187" s="66"/>
      <c r="FZ187" s="66"/>
      <c r="GA187" s="66"/>
      <c r="GB187" s="66"/>
      <c r="GC187" s="66"/>
      <c r="GD187" s="66"/>
      <c r="GE187" s="66"/>
      <c r="GF187" s="66"/>
      <c r="GG187" s="66"/>
      <c r="GH187" s="66"/>
      <c r="GI187" s="66"/>
      <c r="GJ187" s="66"/>
      <c r="GK187" s="66"/>
      <c r="GL187" s="66"/>
      <c r="GM187" s="66"/>
      <c r="GN187" s="66"/>
      <c r="GO187" s="66"/>
      <c r="GP187" s="66"/>
      <c r="GQ187" s="66"/>
      <c r="GR187" s="66"/>
      <c r="GS187" s="66"/>
      <c r="GT187" s="66"/>
      <c r="GU187" s="66"/>
      <c r="GV187" s="66"/>
      <c r="GW187" s="66"/>
      <c r="GX187" s="66"/>
      <c r="GY187" s="66"/>
      <c r="GZ187" s="66"/>
      <c r="HA187" s="66"/>
      <c r="HB187" s="66"/>
      <c r="HC187" s="66"/>
      <c r="HD187" s="66"/>
      <c r="HE187" s="66"/>
      <c r="HF187" s="66"/>
      <c r="HG187" s="66"/>
      <c r="HH187" s="66"/>
      <c r="HI187" s="66"/>
      <c r="HJ187" s="66"/>
      <c r="HK187" s="66"/>
      <c r="HL187" s="66"/>
      <c r="HM187" s="66"/>
      <c r="HN187" s="66"/>
      <c r="HO187" s="66"/>
      <c r="HP187" s="66"/>
      <c r="HQ187" s="66"/>
      <c r="HR187" s="66"/>
      <c r="HS187" s="66"/>
      <c r="HT187" s="66"/>
      <c r="HU187" s="66"/>
      <c r="HV187" s="66"/>
      <c r="HW187" s="66"/>
      <c r="HX187" s="66"/>
      <c r="HY187" s="66"/>
      <c r="HZ187" s="66"/>
      <c r="IA187" s="66"/>
      <c r="IB187" s="66"/>
      <c r="IC187" s="66"/>
      <c r="ID187" s="66"/>
      <c r="IE187" s="66"/>
      <c r="IF187" s="66"/>
      <c r="IG187" s="66"/>
      <c r="IH187" s="66"/>
      <c r="II187" s="66"/>
      <c r="IJ187" s="66"/>
      <c r="IK187" s="66"/>
      <c r="IL187" s="66"/>
      <c r="IM187" s="66"/>
      <c r="IN187" s="66"/>
      <c r="IO187" s="66"/>
      <c r="IP187" s="66"/>
      <c r="IQ187" s="66"/>
      <c r="IR187" s="66"/>
      <c r="IS187" s="66"/>
      <c r="IT187" s="66"/>
      <c r="IU187" s="66"/>
      <c r="IV187" s="66"/>
      <c r="IW187" s="66"/>
      <c r="IX187" s="442"/>
      <c r="IY187" s="442"/>
      <c r="IZ187" s="442"/>
      <c r="JA187" s="442"/>
      <c r="JB187" s="442"/>
      <c r="JC187" s="442"/>
      <c r="JD187" s="442"/>
      <c r="JE187" s="442"/>
      <c r="JF187" s="442"/>
      <c r="JG187" s="442"/>
      <c r="JH187" s="442"/>
      <c r="JI187" s="442"/>
      <c r="JJ187" s="442"/>
      <c r="JK187" s="442"/>
      <c r="JL187" s="442"/>
      <c r="JM187" s="442"/>
      <c r="JN187" s="442"/>
      <c r="JO187" s="442"/>
      <c r="JP187" s="442"/>
      <c r="JQ187" s="442"/>
      <c r="JR187" s="442"/>
      <c r="JS187" s="442"/>
      <c r="JT187" s="442"/>
      <c r="JU187" s="442"/>
      <c r="JV187" s="442"/>
      <c r="JW187" s="442"/>
      <c r="JX187" s="442"/>
      <c r="JY187" s="442"/>
      <c r="JZ187" s="442"/>
      <c r="KA187" s="442"/>
      <c r="KB187" s="442"/>
      <c r="KC187" s="442"/>
      <c r="KD187" s="442"/>
      <c r="KE187" s="442"/>
      <c r="KF187" s="442"/>
      <c r="KG187" s="442"/>
      <c r="KH187" s="442"/>
      <c r="KI187" s="442"/>
      <c r="KJ187" s="442"/>
      <c r="KK187" s="442"/>
      <c r="KL187" s="442"/>
      <c r="KM187" s="442"/>
      <c r="KN187" s="442"/>
      <c r="KO187" s="442"/>
      <c r="KP187" s="442"/>
      <c r="KQ187" s="442"/>
      <c r="KR187" s="442"/>
      <c r="KS187" s="442"/>
      <c r="KT187" s="442"/>
      <c r="KU187" s="442"/>
      <c r="KV187" s="442"/>
      <c r="KW187" s="442"/>
      <c r="KX187" s="442"/>
      <c r="KY187" s="442"/>
      <c r="KZ187" s="442"/>
      <c r="LA187" s="442"/>
      <c r="LB187" s="442"/>
      <c r="LC187" s="442"/>
      <c r="LD187" s="442"/>
      <c r="LE187" s="442"/>
      <c r="LF187" s="442"/>
      <c r="LG187" s="442"/>
      <c r="LH187" s="442"/>
      <c r="LI187" s="442"/>
      <c r="LJ187" s="442"/>
      <c r="LK187" s="442"/>
      <c r="LL187" s="442"/>
      <c r="LM187" s="442"/>
      <c r="LN187" s="442"/>
      <c r="LO187" s="442"/>
      <c r="LP187" s="442"/>
      <c r="LQ187" s="442"/>
      <c r="LR187" s="442"/>
      <c r="LS187" s="442"/>
      <c r="LT187" s="442"/>
      <c r="LU187" s="442"/>
      <c r="LV187" s="442"/>
      <c r="LW187" s="442"/>
      <c r="LX187" s="442"/>
      <c r="LY187" s="442"/>
      <c r="LZ187" s="442"/>
      <c r="MA187" s="442"/>
      <c r="MB187" s="442"/>
      <c r="MC187" s="442"/>
      <c r="MD187" s="442"/>
      <c r="ME187" s="442"/>
      <c r="MF187" s="442"/>
      <c r="MG187" s="442"/>
      <c r="MH187" s="442"/>
      <c r="MI187" s="442"/>
      <c r="MJ187" s="442"/>
      <c r="MK187" s="442"/>
      <c r="ML187" s="442"/>
      <c r="MM187" s="442"/>
      <c r="MN187" s="442"/>
      <c r="MO187" s="442"/>
      <c r="MP187" s="442"/>
      <c r="MQ187" s="442"/>
      <c r="MR187" s="442"/>
      <c r="MS187" s="442"/>
      <c r="MT187" s="442"/>
      <c r="MU187" s="442"/>
      <c r="MV187" s="442"/>
      <c r="MW187" s="442"/>
      <c r="MX187" s="442"/>
      <c r="MY187" s="442"/>
      <c r="MZ187" s="442"/>
      <c r="NA187" s="442"/>
      <c r="NB187" s="442"/>
      <c r="NC187" s="442"/>
      <c r="ND187" s="442"/>
      <c r="NE187" s="442"/>
      <c r="NF187" s="442"/>
      <c r="NG187" s="442"/>
      <c r="NH187" s="442"/>
      <c r="NI187" s="442"/>
      <c r="NJ187" s="442"/>
      <c r="NK187" s="442"/>
      <c r="NL187" s="442"/>
      <c r="NM187" s="442"/>
      <c r="NN187" s="442"/>
      <c r="NO187" s="442"/>
      <c r="NP187" s="442"/>
      <c r="NQ187" s="442"/>
      <c r="NR187" s="442"/>
      <c r="NS187" s="442"/>
      <c r="NT187" s="442"/>
      <c r="NU187" s="442"/>
      <c r="NV187" s="442"/>
      <c r="NW187" s="442"/>
      <c r="NX187" s="442"/>
      <c r="NY187" s="442"/>
      <c r="NZ187" s="442"/>
      <c r="OA187" s="442"/>
      <c r="OB187" s="442"/>
      <c r="OC187" s="442"/>
      <c r="OD187" s="442"/>
      <c r="OE187" s="442"/>
      <c r="OF187" s="442"/>
      <c r="OG187" s="442"/>
      <c r="OH187" s="442"/>
      <c r="OI187" s="442"/>
      <c r="OJ187" s="442"/>
      <c r="OK187" s="442"/>
      <c r="OL187" s="442"/>
      <c r="OM187" s="442"/>
      <c r="ON187" s="442"/>
      <c r="OO187" s="442"/>
      <c r="OP187" s="442"/>
      <c r="OQ187" s="442"/>
      <c r="OR187" s="442"/>
      <c r="OS187" s="442"/>
      <c r="OT187" s="442"/>
      <c r="OU187" s="442"/>
      <c r="OV187" s="442"/>
      <c r="OW187" s="442"/>
      <c r="OX187" s="442"/>
      <c r="OY187" s="442"/>
      <c r="OZ187" s="442"/>
      <c r="PA187" s="442"/>
      <c r="PB187" s="442"/>
      <c r="PC187" s="442"/>
      <c r="PD187" s="442"/>
      <c r="PE187" s="442"/>
      <c r="PF187" s="442"/>
      <c r="PG187" s="442"/>
      <c r="PH187" s="442"/>
      <c r="PI187" s="442"/>
      <c r="PJ187" s="442"/>
      <c r="PK187" s="442"/>
      <c r="PL187" s="442"/>
      <c r="PM187" s="442"/>
      <c r="PN187" s="442"/>
      <c r="PO187" s="442"/>
      <c r="PP187" s="442"/>
      <c r="PQ187" s="442"/>
      <c r="PR187" s="442"/>
      <c r="PS187" s="442"/>
      <c r="PT187" s="442"/>
      <c r="PU187" s="442"/>
      <c r="PV187" s="442"/>
      <c r="PW187" s="442"/>
      <c r="PX187" s="442"/>
      <c r="PY187" s="442"/>
      <c r="PZ187" s="442"/>
      <c r="QA187" s="442"/>
      <c r="QB187" s="442"/>
      <c r="QC187" s="442"/>
      <c r="QD187" s="442"/>
      <c r="QE187" s="442"/>
      <c r="QF187" s="442"/>
      <c r="QG187" s="442"/>
      <c r="QH187" s="442"/>
      <c r="QI187" s="442"/>
      <c r="QJ187" s="442"/>
      <c r="QK187" s="442"/>
      <c r="QL187" s="442"/>
      <c r="QM187" s="442"/>
      <c r="QN187" s="442"/>
      <c r="QO187" s="442"/>
      <c r="QP187" s="442"/>
      <c r="QQ187" s="442"/>
      <c r="QR187" s="442"/>
      <c r="QS187" s="442"/>
      <c r="QT187" s="442"/>
      <c r="QU187" s="442"/>
      <c r="QV187" s="442"/>
      <c r="QW187" s="442"/>
      <c r="QX187" s="442"/>
      <c r="QY187" s="442"/>
      <c r="QZ187" s="442"/>
      <c r="RA187" s="442"/>
      <c r="RB187" s="442"/>
      <c r="RC187" s="442"/>
      <c r="RD187" s="442"/>
      <c r="RE187" s="442"/>
      <c r="RF187" s="442"/>
      <c r="RG187" s="442"/>
      <c r="RH187" s="442"/>
      <c r="RI187" s="442"/>
      <c r="RJ187" s="442"/>
      <c r="RK187" s="442"/>
      <c r="RL187" s="442"/>
      <c r="RM187" s="442"/>
      <c r="RN187" s="442"/>
      <c r="RO187" s="442"/>
      <c r="RP187" s="442"/>
      <c r="RQ187" s="442"/>
      <c r="RR187" s="442"/>
      <c r="RS187" s="442"/>
      <c r="RT187" s="442"/>
      <c r="RU187" s="442"/>
      <c r="RV187" s="442"/>
      <c r="RW187" s="442"/>
      <c r="RX187" s="442"/>
      <c r="RY187" s="442"/>
      <c r="RZ187" s="442"/>
      <c r="SA187" s="442"/>
      <c r="SB187" s="442"/>
      <c r="SC187" s="442"/>
      <c r="SD187" s="442"/>
      <c r="SE187" s="442"/>
      <c r="SF187" s="442"/>
      <c r="SG187" s="442"/>
      <c r="SH187" s="442"/>
      <c r="SI187" s="442"/>
      <c r="SJ187" s="442"/>
      <c r="SK187" s="442"/>
      <c r="SL187" s="442"/>
      <c r="SM187" s="442"/>
      <c r="SN187" s="442"/>
      <c r="SO187" s="442"/>
      <c r="SP187" s="442"/>
      <c r="SQ187" s="442"/>
      <c r="SR187" s="442"/>
      <c r="SS187" s="442"/>
      <c r="ST187" s="442"/>
      <c r="SU187" s="442"/>
      <c r="SV187" s="442"/>
      <c r="SW187" s="442"/>
      <c r="SX187" s="442"/>
      <c r="SY187" s="442"/>
      <c r="SZ187" s="442"/>
      <c r="TA187" s="442"/>
      <c r="TB187" s="442"/>
      <c r="TC187" s="442"/>
      <c r="TD187" s="442"/>
      <c r="TE187" s="442"/>
      <c r="TF187" s="442"/>
      <c r="TG187" s="442"/>
      <c r="TH187" s="442"/>
      <c r="TI187" s="442"/>
      <c r="TJ187" s="442"/>
      <c r="TK187" s="442"/>
      <c r="TL187" s="442"/>
      <c r="TM187" s="442"/>
      <c r="TN187" s="442"/>
      <c r="TO187" s="442"/>
      <c r="TP187" s="442"/>
      <c r="TQ187" s="442"/>
      <c r="TR187" s="442"/>
      <c r="TS187" s="442"/>
      <c r="TT187" s="442"/>
      <c r="TU187" s="442"/>
      <c r="TV187" s="442"/>
      <c r="TW187" s="442"/>
      <c r="TX187" s="442"/>
      <c r="TY187" s="442"/>
      <c r="TZ187" s="442"/>
      <c r="UA187" s="442"/>
      <c r="UB187" s="442"/>
      <c r="UC187" s="442"/>
      <c r="UD187" s="442"/>
      <c r="UE187" s="442"/>
      <c r="UF187" s="442"/>
      <c r="UG187" s="442"/>
      <c r="UH187" s="442"/>
      <c r="UI187" s="442"/>
      <c r="UJ187" s="442"/>
      <c r="UK187" s="442"/>
      <c r="UL187" s="442"/>
      <c r="UM187" s="442"/>
      <c r="UN187" s="442"/>
      <c r="UO187" s="442"/>
      <c r="UP187" s="442"/>
      <c r="UQ187" s="442"/>
      <c r="UR187" s="442"/>
      <c r="US187" s="442"/>
      <c r="UT187" s="442"/>
      <c r="UU187" s="442"/>
      <c r="UV187" s="442"/>
      <c r="UW187" s="442"/>
      <c r="UX187" s="442"/>
      <c r="UY187" s="442"/>
      <c r="UZ187" s="442"/>
      <c r="VA187" s="442"/>
      <c r="VB187" s="442"/>
      <c r="VC187" s="442"/>
      <c r="VD187" s="442"/>
      <c r="VE187" s="442"/>
      <c r="VF187" s="442"/>
      <c r="VG187" s="442"/>
      <c r="VH187" s="442"/>
      <c r="VI187" s="442"/>
      <c r="VJ187" s="442"/>
      <c r="VK187" s="442"/>
      <c r="VL187" s="442"/>
      <c r="VM187" s="442"/>
      <c r="VN187" s="442"/>
      <c r="VO187" s="442"/>
      <c r="VP187" s="442"/>
      <c r="VQ187" s="442"/>
      <c r="VR187" s="442"/>
      <c r="VS187" s="442"/>
      <c r="VT187" s="442"/>
      <c r="VU187" s="442"/>
      <c r="VV187" s="442"/>
      <c r="VW187" s="442"/>
      <c r="VX187" s="442"/>
      <c r="VY187" s="442"/>
      <c r="VZ187" s="442"/>
      <c r="WA187" s="442"/>
      <c r="WB187" s="442"/>
      <c r="WC187" s="442"/>
      <c r="WD187" s="442"/>
      <c r="WE187" s="442"/>
      <c r="WF187" s="442"/>
      <c r="WG187" s="442"/>
      <c r="WH187" s="442"/>
      <c r="WI187" s="442"/>
      <c r="WJ187" s="442"/>
      <c r="WK187" s="442"/>
      <c r="WL187" s="442"/>
      <c r="WM187" s="442"/>
      <c r="WN187" s="442"/>
      <c r="WO187" s="442"/>
      <c r="WP187" s="442"/>
      <c r="WQ187" s="442"/>
      <c r="WR187" s="442"/>
      <c r="WS187" s="442"/>
      <c r="WT187" s="442"/>
      <c r="WU187" s="442"/>
      <c r="WV187" s="442"/>
      <c r="WW187" s="442"/>
      <c r="WX187" s="442"/>
      <c r="WY187" s="442"/>
      <c r="WZ187" s="442"/>
      <c r="XA187" s="442"/>
      <c r="XB187" s="442"/>
      <c r="XC187" s="442"/>
      <c r="XD187" s="442"/>
      <c r="XE187" s="442"/>
      <c r="XF187" s="442"/>
      <c r="XG187" s="442"/>
      <c r="XH187" s="442"/>
      <c r="XI187" s="442"/>
      <c r="XJ187" s="442"/>
      <c r="XK187" s="442"/>
      <c r="XL187" s="442"/>
      <c r="XM187" s="442"/>
      <c r="XN187" s="442"/>
      <c r="XO187" s="442"/>
      <c r="XP187" s="442"/>
      <c r="XQ187" s="442"/>
      <c r="XR187" s="442"/>
      <c r="XS187" s="442"/>
      <c r="XT187" s="442"/>
      <c r="XU187" s="442"/>
      <c r="XV187" s="442"/>
      <c r="XW187" s="442"/>
      <c r="XX187" s="442"/>
      <c r="XY187" s="442"/>
      <c r="XZ187" s="442"/>
      <c r="YA187" s="442"/>
      <c r="YB187" s="442"/>
      <c r="YC187" s="442"/>
      <c r="YD187" s="442"/>
      <c r="YE187" s="442"/>
      <c r="YF187" s="442"/>
      <c r="YG187" s="442"/>
      <c r="YH187" s="442"/>
      <c r="YI187" s="442"/>
      <c r="YJ187" s="442"/>
      <c r="YK187" s="442"/>
      <c r="YL187" s="442"/>
      <c r="YM187" s="442"/>
      <c r="YN187" s="442"/>
      <c r="YO187" s="442"/>
      <c r="YP187" s="442"/>
      <c r="YQ187" s="442"/>
      <c r="YR187" s="442"/>
      <c r="YS187" s="442"/>
      <c r="YT187" s="442"/>
      <c r="YU187" s="442"/>
      <c r="YV187" s="442"/>
      <c r="YW187" s="442"/>
      <c r="YX187" s="442"/>
      <c r="YY187" s="442"/>
      <c r="YZ187" s="442"/>
      <c r="ZA187" s="442"/>
      <c r="ZB187" s="442"/>
      <c r="ZC187" s="442"/>
      <c r="ZD187" s="442"/>
      <c r="ZE187" s="442"/>
      <c r="ZF187" s="442"/>
      <c r="ZG187" s="442"/>
      <c r="ZH187" s="442"/>
      <c r="ZI187" s="442"/>
      <c r="ZJ187" s="442"/>
      <c r="ZK187" s="442"/>
      <c r="ZL187" s="442"/>
      <c r="ZM187" s="442"/>
      <c r="ZN187" s="442"/>
      <c r="ZO187" s="442"/>
      <c r="ZP187" s="442"/>
      <c r="ZQ187" s="442"/>
      <c r="ZR187" s="442"/>
      <c r="ZS187" s="442"/>
      <c r="ZT187" s="442"/>
      <c r="ZU187" s="442"/>
      <c r="ZV187" s="442"/>
      <c r="ZW187" s="442"/>
      <c r="ZX187" s="442"/>
      <c r="ZY187" s="442"/>
      <c r="ZZ187" s="442"/>
      <c r="AAA187" s="442"/>
      <c r="AAB187" s="442"/>
      <c r="AAC187" s="442"/>
      <c r="AAD187" s="442"/>
      <c r="AAE187" s="442"/>
      <c r="AAF187" s="442"/>
      <c r="AAG187" s="442"/>
      <c r="AAH187" s="442"/>
      <c r="AAI187" s="442"/>
      <c r="AAJ187" s="442"/>
      <c r="AAK187" s="442"/>
      <c r="AAL187" s="442"/>
      <c r="AAM187" s="442"/>
      <c r="AAN187" s="442"/>
      <c r="AAO187" s="442"/>
      <c r="AAP187" s="442"/>
      <c r="AAQ187" s="442"/>
      <c r="AAR187" s="442"/>
      <c r="AAS187" s="442"/>
      <c r="AAT187" s="442"/>
      <c r="AAU187" s="442"/>
      <c r="AAV187" s="442"/>
      <c r="AAW187" s="442"/>
      <c r="AAX187" s="442"/>
      <c r="AAY187" s="442"/>
      <c r="AAZ187" s="442"/>
      <c r="ABA187" s="442"/>
      <c r="ABB187" s="442"/>
      <c r="ABC187" s="442"/>
      <c r="ABD187" s="442"/>
      <c r="ABE187" s="442"/>
      <c r="ABF187" s="442"/>
      <c r="ABG187" s="442"/>
      <c r="ABH187" s="442"/>
      <c r="ABI187" s="442"/>
      <c r="ABJ187" s="442"/>
      <c r="ABK187" s="442"/>
      <c r="ABL187" s="442"/>
      <c r="ABM187" s="442"/>
      <c r="ABN187" s="442"/>
      <c r="ABO187" s="442"/>
      <c r="ABP187" s="442"/>
      <c r="ABQ187" s="442"/>
      <c r="ABR187" s="442"/>
      <c r="ABS187" s="442"/>
      <c r="ABT187" s="442"/>
      <c r="ABU187" s="442"/>
      <c r="ABV187" s="442"/>
      <c r="ABW187" s="442"/>
      <c r="ABX187" s="442"/>
      <c r="ABY187" s="442"/>
      <c r="ABZ187" s="442"/>
      <c r="ACA187" s="442"/>
      <c r="ACB187" s="442"/>
      <c r="ACC187" s="442"/>
      <c r="ACD187" s="442"/>
      <c r="ACE187" s="442"/>
      <c r="ACF187" s="442"/>
      <c r="ACG187" s="442"/>
      <c r="ACH187" s="442"/>
      <c r="ACI187" s="442"/>
      <c r="ACJ187" s="442"/>
      <c r="ACK187" s="442"/>
      <c r="ACL187" s="442"/>
      <c r="ACM187" s="442"/>
      <c r="ACN187" s="442"/>
      <c r="ACO187" s="442"/>
      <c r="ACP187" s="442"/>
      <c r="ACQ187" s="442"/>
      <c r="ACR187" s="442"/>
      <c r="ACS187" s="442"/>
      <c r="ACT187" s="442"/>
      <c r="ACU187" s="442"/>
      <c r="ACV187" s="442"/>
      <c r="ACW187" s="442"/>
      <c r="ACX187" s="442"/>
      <c r="ACY187" s="442"/>
      <c r="ACZ187" s="442"/>
      <c r="ADA187" s="442"/>
      <c r="ADB187" s="442"/>
      <c r="ADC187" s="442"/>
      <c r="ADD187" s="442"/>
      <c r="ADE187" s="442"/>
      <c r="ADF187" s="442"/>
      <c r="ADG187" s="442"/>
      <c r="ADH187" s="442"/>
      <c r="ADI187" s="442"/>
      <c r="ADJ187" s="442"/>
      <c r="ADK187" s="442"/>
      <c r="ADL187" s="442"/>
      <c r="ADM187" s="442"/>
      <c r="ADN187" s="442"/>
      <c r="ADO187" s="442"/>
      <c r="ADP187" s="442"/>
      <c r="ADQ187" s="442"/>
      <c r="ADR187" s="442"/>
      <c r="ADS187" s="442"/>
      <c r="ADT187" s="442"/>
      <c r="ADU187" s="442"/>
      <c r="ADV187" s="442"/>
      <c r="ADW187" s="442"/>
      <c r="ADX187" s="442"/>
      <c r="ADY187" s="442"/>
      <c r="ADZ187" s="442"/>
      <c r="AEA187" s="442"/>
      <c r="AEB187" s="442"/>
      <c r="AEC187" s="442"/>
      <c r="AED187" s="442"/>
      <c r="AEE187" s="442"/>
      <c r="AEF187" s="442"/>
      <c r="AEG187" s="442"/>
      <c r="AEH187" s="442"/>
      <c r="AEI187" s="442"/>
      <c r="AEJ187" s="442"/>
      <c r="AEK187" s="442"/>
      <c r="AEL187" s="442"/>
      <c r="AEM187" s="442"/>
      <c r="AEN187" s="442"/>
      <c r="AEO187" s="442"/>
      <c r="AEP187" s="442"/>
      <c r="AEQ187" s="442"/>
      <c r="AER187" s="442"/>
      <c r="AES187" s="442"/>
      <c r="AET187" s="442"/>
      <c r="AEU187" s="442"/>
      <c r="AEV187" s="442"/>
      <c r="AEW187" s="442"/>
      <c r="AEX187" s="442"/>
      <c r="AEY187" s="442"/>
      <c r="AEZ187" s="442"/>
      <c r="AFA187" s="442"/>
      <c r="AFB187" s="442"/>
      <c r="AFC187" s="442"/>
      <c r="AFD187" s="442"/>
      <c r="AFE187" s="442"/>
      <c r="AFF187" s="442"/>
      <c r="AFG187" s="442"/>
      <c r="AFH187" s="442"/>
      <c r="AFI187" s="442"/>
      <c r="AFJ187" s="442"/>
      <c r="AFK187" s="442"/>
      <c r="AFL187" s="442"/>
      <c r="AFM187" s="442"/>
      <c r="AFN187" s="442"/>
      <c r="AFO187" s="442"/>
      <c r="AFP187" s="442"/>
      <c r="AFQ187" s="442"/>
      <c r="AFR187" s="442"/>
      <c r="AFS187" s="442"/>
      <c r="AFT187" s="442"/>
      <c r="AFU187" s="442"/>
      <c r="AFV187" s="442"/>
      <c r="AFW187" s="442"/>
      <c r="AFX187" s="442"/>
      <c r="AFY187" s="442"/>
      <c r="AFZ187" s="442"/>
      <c r="AGA187" s="442"/>
      <c r="AGB187" s="442"/>
      <c r="AGC187" s="442"/>
      <c r="AGD187" s="442"/>
      <c r="AGE187" s="442"/>
      <c r="AGF187" s="442"/>
      <c r="AGG187" s="442"/>
      <c r="AGH187" s="442"/>
      <c r="AGI187" s="442"/>
      <c r="AGJ187" s="442"/>
      <c r="AGK187" s="442"/>
      <c r="AGL187" s="442"/>
      <c r="AGM187" s="442"/>
      <c r="AGN187" s="442"/>
      <c r="AGO187" s="442"/>
      <c r="AGP187" s="442"/>
      <c r="AGQ187" s="442"/>
      <c r="AGR187" s="442"/>
      <c r="AGS187" s="442"/>
      <c r="AGT187" s="442"/>
      <c r="AGU187" s="442"/>
      <c r="AGV187" s="442"/>
      <c r="AGW187" s="442"/>
      <c r="AGX187" s="442"/>
      <c r="AGY187" s="442"/>
      <c r="AGZ187" s="442"/>
      <c r="AHA187" s="442"/>
      <c r="AHB187" s="442"/>
      <c r="AHC187" s="442"/>
      <c r="AHD187" s="442"/>
      <c r="AHE187" s="442"/>
      <c r="AHF187" s="442"/>
      <c r="AHG187" s="442"/>
      <c r="AHH187" s="442"/>
    </row>
    <row r="188" spans="2:892" s="593" customFormat="1">
      <c r="B188" s="597"/>
      <c r="C188" s="595"/>
      <c r="D188" s="78"/>
      <c r="E188" s="78"/>
      <c r="F188" s="78"/>
      <c r="G188" s="78"/>
      <c r="H188" s="78"/>
      <c r="I188" s="78"/>
      <c r="J188" s="78"/>
      <c r="K188" s="78"/>
      <c r="L188" s="78"/>
      <c r="M188" s="7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s="66"/>
      <c r="CT188" s="66"/>
      <c r="CU188" s="66"/>
      <c r="CV188" s="66"/>
      <c r="CW188" s="66"/>
      <c r="CX188" s="66"/>
      <c r="CY188" s="66"/>
      <c r="CZ188" s="66"/>
      <c r="DA188" s="66"/>
      <c r="DB188" s="66"/>
      <c r="DC188" s="66"/>
      <c r="DD188" s="66"/>
      <c r="DE188" s="66"/>
      <c r="DF188" s="66"/>
      <c r="DG188" s="66"/>
      <c r="DH188" s="66"/>
      <c r="DI188" s="66"/>
      <c r="DJ188" s="66"/>
      <c r="DK188" s="66"/>
      <c r="DL188" s="66"/>
      <c r="DM188" s="66"/>
      <c r="DN188" s="66"/>
      <c r="DO188" s="66"/>
      <c r="DP188" s="66"/>
      <c r="DQ188" s="66"/>
      <c r="DR188" s="66"/>
      <c r="DS188" s="66"/>
      <c r="DT188" s="66"/>
      <c r="DU188" s="66"/>
      <c r="DV188" s="66"/>
      <c r="DW188" s="66"/>
      <c r="DX188" s="66"/>
      <c r="DY188" s="66"/>
      <c r="DZ188" s="66"/>
      <c r="EA188" s="66"/>
      <c r="EB188" s="66"/>
      <c r="EC188" s="66"/>
      <c r="ED188" s="66"/>
      <c r="EE188" s="66"/>
      <c r="EF188" s="66"/>
      <c r="EG188" s="66"/>
      <c r="EH188" s="66"/>
      <c r="EI188" s="66"/>
      <c r="EJ188" s="66"/>
      <c r="EK188" s="66"/>
      <c r="EL188" s="66"/>
      <c r="EM188" s="66"/>
      <c r="EN188" s="66"/>
      <c r="EO188" s="66"/>
      <c r="EP188" s="66"/>
      <c r="EQ188" s="66"/>
      <c r="ER188" s="66"/>
      <c r="ES188" s="66"/>
      <c r="ET188" s="66"/>
      <c r="EU188" s="66"/>
      <c r="EV188" s="66"/>
      <c r="EW188" s="66"/>
      <c r="EX188" s="66"/>
      <c r="EY188" s="66"/>
      <c r="EZ188" s="66"/>
      <c r="FA188" s="66"/>
      <c r="FB188" s="66"/>
      <c r="FC188" s="66"/>
      <c r="FD188" s="66"/>
      <c r="FE188" s="66"/>
      <c r="FF188" s="66"/>
      <c r="FG188" s="66"/>
      <c r="FH188" s="66"/>
      <c r="FI188" s="66"/>
      <c r="FJ188" s="66"/>
      <c r="FK188" s="66"/>
      <c r="FL188" s="66"/>
      <c r="FM188" s="66"/>
      <c r="FN188" s="66"/>
      <c r="FO188" s="66"/>
      <c r="FP188" s="66"/>
      <c r="FQ188" s="66"/>
      <c r="FR188" s="66"/>
      <c r="FS188" s="66"/>
      <c r="FT188" s="66"/>
      <c r="FU188" s="66"/>
      <c r="FV188" s="66"/>
      <c r="FW188" s="66"/>
      <c r="FX188" s="66"/>
      <c r="FY188" s="66"/>
      <c r="FZ188" s="66"/>
      <c r="GA188" s="66"/>
      <c r="GB188" s="66"/>
      <c r="GC188" s="66"/>
      <c r="GD188" s="66"/>
      <c r="GE188" s="66"/>
      <c r="GF188" s="66"/>
      <c r="GG188" s="66"/>
      <c r="GH188" s="66"/>
      <c r="GI188" s="66"/>
      <c r="GJ188" s="66"/>
      <c r="GK188" s="66"/>
      <c r="GL188" s="66"/>
      <c r="GM188" s="66"/>
      <c r="GN188" s="66"/>
      <c r="GO188" s="66"/>
      <c r="GP188" s="66"/>
      <c r="GQ188" s="66"/>
      <c r="GR188" s="66"/>
      <c r="GS188" s="66"/>
      <c r="GT188" s="66"/>
      <c r="GU188" s="66"/>
      <c r="GV188" s="66"/>
      <c r="GW188" s="66"/>
      <c r="GX188" s="66"/>
      <c r="GY188" s="66"/>
      <c r="GZ188" s="66"/>
      <c r="HA188" s="66"/>
      <c r="HB188" s="66"/>
      <c r="HC188" s="66"/>
      <c r="HD188" s="66"/>
      <c r="HE188" s="66"/>
      <c r="HF188" s="66"/>
      <c r="HG188" s="66"/>
      <c r="HH188" s="66"/>
      <c r="HI188" s="66"/>
      <c r="HJ188" s="66"/>
      <c r="HK188" s="66"/>
      <c r="HL188" s="66"/>
      <c r="HM188" s="66"/>
      <c r="HN188" s="66"/>
      <c r="HO188" s="66"/>
      <c r="HP188" s="66"/>
      <c r="HQ188" s="66"/>
      <c r="HR188" s="66"/>
      <c r="HS188" s="66"/>
      <c r="HT188" s="66"/>
      <c r="HU188" s="66"/>
      <c r="HV188" s="66"/>
      <c r="HW188" s="66"/>
      <c r="HX188" s="66"/>
      <c r="HY188" s="66"/>
      <c r="HZ188" s="66"/>
      <c r="IA188" s="66"/>
      <c r="IB188" s="66"/>
      <c r="IC188" s="66"/>
      <c r="ID188" s="66"/>
      <c r="IE188" s="66"/>
      <c r="IF188" s="66"/>
      <c r="IG188" s="66"/>
      <c r="IH188" s="66"/>
      <c r="II188" s="66"/>
      <c r="IJ188" s="66"/>
      <c r="IK188" s="66"/>
      <c r="IL188" s="66"/>
      <c r="IM188" s="66"/>
      <c r="IN188" s="66"/>
      <c r="IO188" s="66"/>
      <c r="IP188" s="66"/>
      <c r="IQ188" s="66"/>
      <c r="IR188" s="66"/>
      <c r="IS188" s="66"/>
      <c r="IT188" s="66"/>
      <c r="IU188" s="66"/>
      <c r="IV188" s="66"/>
      <c r="IW188" s="66"/>
      <c r="IX188" s="442"/>
      <c r="IY188" s="442"/>
      <c r="IZ188" s="442"/>
      <c r="JA188" s="442"/>
      <c r="JB188" s="442"/>
      <c r="JC188" s="442"/>
      <c r="JD188" s="442"/>
      <c r="JE188" s="442"/>
      <c r="JF188" s="442"/>
      <c r="JG188" s="442"/>
      <c r="JH188" s="442"/>
      <c r="JI188" s="442"/>
      <c r="JJ188" s="442"/>
      <c r="JK188" s="442"/>
      <c r="JL188" s="442"/>
      <c r="JM188" s="442"/>
      <c r="JN188" s="442"/>
      <c r="JO188" s="442"/>
      <c r="JP188" s="442"/>
      <c r="JQ188" s="442"/>
      <c r="JR188" s="442"/>
      <c r="JS188" s="442"/>
      <c r="JT188" s="442"/>
      <c r="JU188" s="442"/>
      <c r="JV188" s="442"/>
      <c r="JW188" s="442"/>
      <c r="JX188" s="442"/>
      <c r="JY188" s="442"/>
      <c r="JZ188" s="442"/>
      <c r="KA188" s="442"/>
      <c r="KB188" s="442"/>
      <c r="KC188" s="442"/>
      <c r="KD188" s="442"/>
      <c r="KE188" s="442"/>
      <c r="KF188" s="442"/>
      <c r="KG188" s="442"/>
      <c r="KH188" s="442"/>
      <c r="KI188" s="442"/>
      <c r="KJ188" s="442"/>
      <c r="KK188" s="442"/>
      <c r="KL188" s="442"/>
      <c r="KM188" s="442"/>
      <c r="KN188" s="442"/>
      <c r="KO188" s="442"/>
      <c r="KP188" s="442"/>
      <c r="KQ188" s="442"/>
      <c r="KR188" s="442"/>
      <c r="KS188" s="442"/>
      <c r="KT188" s="442"/>
      <c r="KU188" s="442"/>
      <c r="KV188" s="442"/>
      <c r="KW188" s="442"/>
      <c r="KX188" s="442"/>
      <c r="KY188" s="442"/>
      <c r="KZ188" s="442"/>
      <c r="LA188" s="442"/>
      <c r="LB188" s="442"/>
      <c r="LC188" s="442"/>
      <c r="LD188" s="442"/>
      <c r="LE188" s="442"/>
      <c r="LF188" s="442"/>
      <c r="LG188" s="442"/>
      <c r="LH188" s="442"/>
      <c r="LI188" s="442"/>
      <c r="LJ188" s="442"/>
      <c r="LK188" s="442"/>
      <c r="LL188" s="442"/>
      <c r="LM188" s="442"/>
      <c r="LN188" s="442"/>
      <c r="LO188" s="442"/>
      <c r="LP188" s="442"/>
      <c r="LQ188" s="442"/>
      <c r="LR188" s="442"/>
      <c r="LS188" s="442"/>
      <c r="LT188" s="442"/>
      <c r="LU188" s="442"/>
      <c r="LV188" s="442"/>
      <c r="LW188" s="442"/>
      <c r="LX188" s="442"/>
      <c r="LY188" s="442"/>
      <c r="LZ188" s="442"/>
      <c r="MA188" s="442"/>
      <c r="MB188" s="442"/>
      <c r="MC188" s="442"/>
      <c r="MD188" s="442"/>
      <c r="ME188" s="442"/>
      <c r="MF188" s="442"/>
      <c r="MG188" s="442"/>
      <c r="MH188" s="442"/>
      <c r="MI188" s="442"/>
      <c r="MJ188" s="442"/>
      <c r="MK188" s="442"/>
      <c r="ML188" s="442"/>
      <c r="MM188" s="442"/>
      <c r="MN188" s="442"/>
      <c r="MO188" s="442"/>
      <c r="MP188" s="442"/>
      <c r="MQ188" s="442"/>
      <c r="MR188" s="442"/>
      <c r="MS188" s="442"/>
      <c r="MT188" s="442"/>
      <c r="MU188" s="442"/>
      <c r="MV188" s="442"/>
      <c r="MW188" s="442"/>
      <c r="MX188" s="442"/>
      <c r="MY188" s="442"/>
      <c r="MZ188" s="442"/>
      <c r="NA188" s="442"/>
      <c r="NB188" s="442"/>
      <c r="NC188" s="442"/>
      <c r="ND188" s="442"/>
      <c r="NE188" s="442"/>
      <c r="NF188" s="442"/>
      <c r="NG188" s="442"/>
      <c r="NH188" s="442"/>
      <c r="NI188" s="442"/>
      <c r="NJ188" s="442"/>
      <c r="NK188" s="442"/>
      <c r="NL188" s="442"/>
      <c r="NM188" s="442"/>
      <c r="NN188" s="442"/>
      <c r="NO188" s="442"/>
      <c r="NP188" s="442"/>
      <c r="NQ188" s="442"/>
      <c r="NR188" s="442"/>
      <c r="NS188" s="442"/>
      <c r="NT188" s="442"/>
      <c r="NU188" s="442"/>
      <c r="NV188" s="442"/>
      <c r="NW188" s="442"/>
      <c r="NX188" s="442"/>
      <c r="NY188" s="442"/>
      <c r="NZ188" s="442"/>
      <c r="OA188" s="442"/>
      <c r="OB188" s="442"/>
      <c r="OC188" s="442"/>
      <c r="OD188" s="442"/>
      <c r="OE188" s="442"/>
      <c r="OF188" s="442"/>
      <c r="OG188" s="442"/>
      <c r="OH188" s="442"/>
      <c r="OI188" s="442"/>
      <c r="OJ188" s="442"/>
      <c r="OK188" s="442"/>
      <c r="OL188" s="442"/>
      <c r="OM188" s="442"/>
      <c r="ON188" s="442"/>
      <c r="OO188" s="442"/>
      <c r="OP188" s="442"/>
      <c r="OQ188" s="442"/>
      <c r="OR188" s="442"/>
      <c r="OS188" s="442"/>
      <c r="OT188" s="442"/>
      <c r="OU188" s="442"/>
      <c r="OV188" s="442"/>
      <c r="OW188" s="442"/>
      <c r="OX188" s="442"/>
      <c r="OY188" s="442"/>
      <c r="OZ188" s="442"/>
      <c r="PA188" s="442"/>
      <c r="PB188" s="442"/>
      <c r="PC188" s="442"/>
      <c r="PD188" s="442"/>
      <c r="PE188" s="442"/>
      <c r="PF188" s="442"/>
      <c r="PG188" s="442"/>
      <c r="PH188" s="442"/>
      <c r="PI188" s="442"/>
      <c r="PJ188" s="442"/>
      <c r="PK188" s="442"/>
      <c r="PL188" s="442"/>
      <c r="PM188" s="442"/>
      <c r="PN188" s="442"/>
      <c r="PO188" s="442"/>
      <c r="PP188" s="442"/>
      <c r="PQ188" s="442"/>
      <c r="PR188" s="442"/>
      <c r="PS188" s="442"/>
      <c r="PT188" s="442"/>
      <c r="PU188" s="442"/>
      <c r="PV188" s="442"/>
      <c r="PW188" s="442"/>
      <c r="PX188" s="442"/>
      <c r="PY188" s="442"/>
      <c r="PZ188" s="442"/>
      <c r="QA188" s="442"/>
      <c r="QB188" s="442"/>
      <c r="QC188" s="442"/>
      <c r="QD188" s="442"/>
      <c r="QE188" s="442"/>
      <c r="QF188" s="442"/>
      <c r="QG188" s="442"/>
      <c r="QH188" s="442"/>
      <c r="QI188" s="442"/>
      <c r="QJ188" s="442"/>
      <c r="QK188" s="442"/>
      <c r="QL188" s="442"/>
      <c r="QM188" s="442"/>
      <c r="QN188" s="442"/>
      <c r="QO188" s="442"/>
      <c r="QP188" s="442"/>
      <c r="QQ188" s="442"/>
      <c r="QR188" s="442"/>
      <c r="QS188" s="442"/>
      <c r="QT188" s="442"/>
      <c r="QU188" s="442"/>
      <c r="QV188" s="442"/>
      <c r="QW188" s="442"/>
      <c r="QX188" s="442"/>
      <c r="QY188" s="442"/>
      <c r="QZ188" s="442"/>
      <c r="RA188" s="442"/>
      <c r="RB188" s="442"/>
      <c r="RC188" s="442"/>
      <c r="RD188" s="442"/>
      <c r="RE188" s="442"/>
      <c r="RF188" s="442"/>
      <c r="RG188" s="442"/>
      <c r="RH188" s="442"/>
      <c r="RI188" s="442"/>
      <c r="RJ188" s="442"/>
      <c r="RK188" s="442"/>
      <c r="RL188" s="442"/>
      <c r="RM188" s="442"/>
      <c r="RN188" s="442"/>
      <c r="RO188" s="442"/>
      <c r="RP188" s="442"/>
      <c r="RQ188" s="442"/>
      <c r="RR188" s="442"/>
      <c r="RS188" s="442"/>
      <c r="RT188" s="442"/>
      <c r="RU188" s="442"/>
      <c r="RV188" s="442"/>
      <c r="RW188" s="442"/>
      <c r="RX188" s="442"/>
      <c r="RY188" s="442"/>
      <c r="RZ188" s="442"/>
      <c r="SA188" s="442"/>
      <c r="SB188" s="442"/>
      <c r="SC188" s="442"/>
      <c r="SD188" s="442"/>
      <c r="SE188" s="442"/>
      <c r="SF188" s="442"/>
      <c r="SG188" s="442"/>
      <c r="SH188" s="442"/>
      <c r="SI188" s="442"/>
      <c r="SJ188" s="442"/>
      <c r="SK188" s="442"/>
      <c r="SL188" s="442"/>
      <c r="SM188" s="442"/>
      <c r="SN188" s="442"/>
      <c r="SO188" s="442"/>
      <c r="SP188" s="442"/>
      <c r="SQ188" s="442"/>
      <c r="SR188" s="442"/>
      <c r="SS188" s="442"/>
      <c r="ST188" s="442"/>
      <c r="SU188" s="442"/>
      <c r="SV188" s="442"/>
      <c r="SW188" s="442"/>
      <c r="SX188" s="442"/>
      <c r="SY188" s="442"/>
      <c r="SZ188" s="442"/>
      <c r="TA188" s="442"/>
      <c r="TB188" s="442"/>
      <c r="TC188" s="442"/>
      <c r="TD188" s="442"/>
      <c r="TE188" s="442"/>
      <c r="TF188" s="442"/>
      <c r="TG188" s="442"/>
      <c r="TH188" s="442"/>
      <c r="TI188" s="442"/>
      <c r="TJ188" s="442"/>
      <c r="TK188" s="442"/>
      <c r="TL188" s="442"/>
      <c r="TM188" s="442"/>
      <c r="TN188" s="442"/>
      <c r="TO188" s="442"/>
      <c r="TP188" s="442"/>
      <c r="TQ188" s="442"/>
      <c r="TR188" s="442"/>
      <c r="TS188" s="442"/>
      <c r="TT188" s="442"/>
      <c r="TU188" s="442"/>
      <c r="TV188" s="442"/>
      <c r="TW188" s="442"/>
      <c r="TX188" s="442"/>
      <c r="TY188" s="442"/>
      <c r="TZ188" s="442"/>
      <c r="UA188" s="442"/>
      <c r="UB188" s="442"/>
      <c r="UC188" s="442"/>
      <c r="UD188" s="442"/>
      <c r="UE188" s="442"/>
      <c r="UF188" s="442"/>
      <c r="UG188" s="442"/>
      <c r="UH188" s="442"/>
      <c r="UI188" s="442"/>
      <c r="UJ188" s="442"/>
      <c r="UK188" s="442"/>
      <c r="UL188" s="442"/>
      <c r="UM188" s="442"/>
      <c r="UN188" s="442"/>
      <c r="UO188" s="442"/>
      <c r="UP188" s="442"/>
      <c r="UQ188" s="442"/>
      <c r="UR188" s="442"/>
      <c r="US188" s="442"/>
      <c r="UT188" s="442"/>
      <c r="UU188" s="442"/>
      <c r="UV188" s="442"/>
      <c r="UW188" s="442"/>
      <c r="UX188" s="442"/>
      <c r="UY188" s="442"/>
      <c r="UZ188" s="442"/>
      <c r="VA188" s="442"/>
      <c r="VB188" s="442"/>
      <c r="VC188" s="442"/>
      <c r="VD188" s="442"/>
      <c r="VE188" s="442"/>
      <c r="VF188" s="442"/>
      <c r="VG188" s="442"/>
      <c r="VH188" s="442"/>
      <c r="VI188" s="442"/>
      <c r="VJ188" s="442"/>
      <c r="VK188" s="442"/>
      <c r="VL188" s="442"/>
      <c r="VM188" s="442"/>
      <c r="VN188" s="442"/>
      <c r="VO188" s="442"/>
      <c r="VP188" s="442"/>
      <c r="VQ188" s="442"/>
      <c r="VR188" s="442"/>
      <c r="VS188" s="442"/>
      <c r="VT188" s="442"/>
      <c r="VU188" s="442"/>
      <c r="VV188" s="442"/>
      <c r="VW188" s="442"/>
      <c r="VX188" s="442"/>
      <c r="VY188" s="442"/>
      <c r="VZ188" s="442"/>
      <c r="WA188" s="442"/>
      <c r="WB188" s="442"/>
      <c r="WC188" s="442"/>
      <c r="WD188" s="442"/>
      <c r="WE188" s="442"/>
      <c r="WF188" s="442"/>
      <c r="WG188" s="442"/>
      <c r="WH188" s="442"/>
      <c r="WI188" s="442"/>
      <c r="WJ188" s="442"/>
      <c r="WK188" s="442"/>
      <c r="WL188" s="442"/>
      <c r="WM188" s="442"/>
      <c r="WN188" s="442"/>
      <c r="WO188" s="442"/>
      <c r="WP188" s="442"/>
      <c r="WQ188" s="442"/>
      <c r="WR188" s="442"/>
      <c r="WS188" s="442"/>
      <c r="WT188" s="442"/>
      <c r="WU188" s="442"/>
      <c r="WV188" s="442"/>
      <c r="WW188" s="442"/>
      <c r="WX188" s="442"/>
      <c r="WY188" s="442"/>
      <c r="WZ188" s="442"/>
      <c r="XA188" s="442"/>
      <c r="XB188" s="442"/>
      <c r="XC188" s="442"/>
      <c r="XD188" s="442"/>
      <c r="XE188" s="442"/>
      <c r="XF188" s="442"/>
      <c r="XG188" s="442"/>
      <c r="XH188" s="442"/>
      <c r="XI188" s="442"/>
      <c r="XJ188" s="442"/>
      <c r="XK188" s="442"/>
      <c r="XL188" s="442"/>
      <c r="XM188" s="442"/>
      <c r="XN188" s="442"/>
      <c r="XO188" s="442"/>
      <c r="XP188" s="442"/>
      <c r="XQ188" s="442"/>
      <c r="XR188" s="442"/>
      <c r="XS188" s="442"/>
      <c r="XT188" s="442"/>
      <c r="XU188" s="442"/>
      <c r="XV188" s="442"/>
      <c r="XW188" s="442"/>
      <c r="XX188" s="442"/>
      <c r="XY188" s="442"/>
      <c r="XZ188" s="442"/>
      <c r="YA188" s="442"/>
      <c r="YB188" s="442"/>
      <c r="YC188" s="442"/>
      <c r="YD188" s="442"/>
      <c r="YE188" s="442"/>
      <c r="YF188" s="442"/>
      <c r="YG188" s="442"/>
      <c r="YH188" s="442"/>
      <c r="YI188" s="442"/>
      <c r="YJ188" s="442"/>
      <c r="YK188" s="442"/>
      <c r="YL188" s="442"/>
      <c r="YM188" s="442"/>
      <c r="YN188" s="442"/>
      <c r="YO188" s="442"/>
      <c r="YP188" s="442"/>
      <c r="YQ188" s="442"/>
      <c r="YR188" s="442"/>
      <c r="YS188" s="442"/>
      <c r="YT188" s="442"/>
      <c r="YU188" s="442"/>
      <c r="YV188" s="442"/>
      <c r="YW188" s="442"/>
      <c r="YX188" s="442"/>
      <c r="YY188" s="442"/>
      <c r="YZ188" s="442"/>
      <c r="ZA188" s="442"/>
      <c r="ZB188" s="442"/>
      <c r="ZC188" s="442"/>
      <c r="ZD188" s="442"/>
      <c r="ZE188" s="442"/>
      <c r="ZF188" s="442"/>
      <c r="ZG188" s="442"/>
      <c r="ZH188" s="442"/>
      <c r="ZI188" s="442"/>
      <c r="ZJ188" s="442"/>
      <c r="ZK188" s="442"/>
      <c r="ZL188" s="442"/>
      <c r="ZM188" s="442"/>
      <c r="ZN188" s="442"/>
      <c r="ZO188" s="442"/>
      <c r="ZP188" s="442"/>
      <c r="ZQ188" s="442"/>
      <c r="ZR188" s="442"/>
      <c r="ZS188" s="442"/>
      <c r="ZT188" s="442"/>
      <c r="ZU188" s="442"/>
      <c r="ZV188" s="442"/>
      <c r="ZW188" s="442"/>
      <c r="ZX188" s="442"/>
      <c r="ZY188" s="442"/>
      <c r="ZZ188" s="442"/>
      <c r="AAA188" s="442"/>
      <c r="AAB188" s="442"/>
      <c r="AAC188" s="442"/>
      <c r="AAD188" s="442"/>
      <c r="AAE188" s="442"/>
      <c r="AAF188" s="442"/>
      <c r="AAG188" s="442"/>
      <c r="AAH188" s="442"/>
      <c r="AAI188" s="442"/>
      <c r="AAJ188" s="442"/>
      <c r="AAK188" s="442"/>
      <c r="AAL188" s="442"/>
      <c r="AAM188" s="442"/>
      <c r="AAN188" s="442"/>
      <c r="AAO188" s="442"/>
      <c r="AAP188" s="442"/>
      <c r="AAQ188" s="442"/>
      <c r="AAR188" s="442"/>
      <c r="AAS188" s="442"/>
      <c r="AAT188" s="442"/>
      <c r="AAU188" s="442"/>
      <c r="AAV188" s="442"/>
      <c r="AAW188" s="442"/>
      <c r="AAX188" s="442"/>
      <c r="AAY188" s="442"/>
      <c r="AAZ188" s="442"/>
      <c r="ABA188" s="442"/>
      <c r="ABB188" s="442"/>
      <c r="ABC188" s="442"/>
      <c r="ABD188" s="442"/>
      <c r="ABE188" s="442"/>
      <c r="ABF188" s="442"/>
      <c r="ABG188" s="442"/>
      <c r="ABH188" s="442"/>
      <c r="ABI188" s="442"/>
      <c r="ABJ188" s="442"/>
      <c r="ABK188" s="442"/>
      <c r="ABL188" s="442"/>
      <c r="ABM188" s="442"/>
      <c r="ABN188" s="442"/>
      <c r="ABO188" s="442"/>
      <c r="ABP188" s="442"/>
      <c r="ABQ188" s="442"/>
      <c r="ABR188" s="442"/>
      <c r="ABS188" s="442"/>
      <c r="ABT188" s="442"/>
      <c r="ABU188" s="442"/>
      <c r="ABV188" s="442"/>
      <c r="ABW188" s="442"/>
      <c r="ABX188" s="442"/>
      <c r="ABY188" s="442"/>
      <c r="ABZ188" s="442"/>
      <c r="ACA188" s="442"/>
      <c r="ACB188" s="442"/>
      <c r="ACC188" s="442"/>
      <c r="ACD188" s="442"/>
      <c r="ACE188" s="442"/>
      <c r="ACF188" s="442"/>
      <c r="ACG188" s="442"/>
      <c r="ACH188" s="442"/>
      <c r="ACI188" s="442"/>
      <c r="ACJ188" s="442"/>
      <c r="ACK188" s="442"/>
      <c r="ACL188" s="442"/>
      <c r="ACM188" s="442"/>
      <c r="ACN188" s="442"/>
      <c r="ACO188" s="442"/>
      <c r="ACP188" s="442"/>
      <c r="ACQ188" s="442"/>
      <c r="ACR188" s="442"/>
      <c r="ACS188" s="442"/>
      <c r="ACT188" s="442"/>
      <c r="ACU188" s="442"/>
      <c r="ACV188" s="442"/>
      <c r="ACW188" s="442"/>
      <c r="ACX188" s="442"/>
      <c r="ACY188" s="442"/>
      <c r="ACZ188" s="442"/>
      <c r="ADA188" s="442"/>
      <c r="ADB188" s="442"/>
      <c r="ADC188" s="442"/>
      <c r="ADD188" s="442"/>
      <c r="ADE188" s="442"/>
      <c r="ADF188" s="442"/>
      <c r="ADG188" s="442"/>
      <c r="ADH188" s="442"/>
      <c r="ADI188" s="442"/>
      <c r="ADJ188" s="442"/>
      <c r="ADK188" s="442"/>
      <c r="ADL188" s="442"/>
      <c r="ADM188" s="442"/>
      <c r="ADN188" s="442"/>
      <c r="ADO188" s="442"/>
      <c r="ADP188" s="442"/>
      <c r="ADQ188" s="442"/>
      <c r="ADR188" s="442"/>
      <c r="ADS188" s="442"/>
      <c r="ADT188" s="442"/>
      <c r="ADU188" s="442"/>
      <c r="ADV188" s="442"/>
      <c r="ADW188" s="442"/>
      <c r="ADX188" s="442"/>
      <c r="ADY188" s="442"/>
      <c r="ADZ188" s="442"/>
      <c r="AEA188" s="442"/>
      <c r="AEB188" s="442"/>
      <c r="AEC188" s="442"/>
      <c r="AED188" s="442"/>
      <c r="AEE188" s="442"/>
      <c r="AEF188" s="442"/>
      <c r="AEG188" s="442"/>
      <c r="AEH188" s="442"/>
      <c r="AEI188" s="442"/>
      <c r="AEJ188" s="442"/>
      <c r="AEK188" s="442"/>
      <c r="AEL188" s="442"/>
      <c r="AEM188" s="442"/>
      <c r="AEN188" s="442"/>
      <c r="AEO188" s="442"/>
      <c r="AEP188" s="442"/>
      <c r="AEQ188" s="442"/>
      <c r="AER188" s="442"/>
      <c r="AES188" s="442"/>
      <c r="AET188" s="442"/>
      <c r="AEU188" s="442"/>
      <c r="AEV188" s="442"/>
      <c r="AEW188" s="442"/>
      <c r="AEX188" s="442"/>
      <c r="AEY188" s="442"/>
      <c r="AEZ188" s="442"/>
      <c r="AFA188" s="442"/>
      <c r="AFB188" s="442"/>
      <c r="AFC188" s="442"/>
      <c r="AFD188" s="442"/>
      <c r="AFE188" s="442"/>
      <c r="AFF188" s="442"/>
      <c r="AFG188" s="442"/>
      <c r="AFH188" s="442"/>
      <c r="AFI188" s="442"/>
      <c r="AFJ188" s="442"/>
      <c r="AFK188" s="442"/>
      <c r="AFL188" s="442"/>
      <c r="AFM188" s="442"/>
      <c r="AFN188" s="442"/>
      <c r="AFO188" s="442"/>
      <c r="AFP188" s="442"/>
      <c r="AFQ188" s="442"/>
      <c r="AFR188" s="442"/>
      <c r="AFS188" s="442"/>
      <c r="AFT188" s="442"/>
      <c r="AFU188" s="442"/>
      <c r="AFV188" s="442"/>
      <c r="AFW188" s="442"/>
      <c r="AFX188" s="442"/>
      <c r="AFY188" s="442"/>
      <c r="AFZ188" s="442"/>
      <c r="AGA188" s="442"/>
      <c r="AGB188" s="442"/>
      <c r="AGC188" s="442"/>
      <c r="AGD188" s="442"/>
      <c r="AGE188" s="442"/>
      <c r="AGF188" s="442"/>
      <c r="AGG188" s="442"/>
      <c r="AGH188" s="442"/>
      <c r="AGI188" s="442"/>
      <c r="AGJ188" s="442"/>
      <c r="AGK188" s="442"/>
      <c r="AGL188" s="442"/>
      <c r="AGM188" s="442"/>
      <c r="AGN188" s="442"/>
      <c r="AGO188" s="442"/>
      <c r="AGP188" s="442"/>
      <c r="AGQ188" s="442"/>
      <c r="AGR188" s="442"/>
      <c r="AGS188" s="442"/>
      <c r="AGT188" s="442"/>
      <c r="AGU188" s="442"/>
      <c r="AGV188" s="442"/>
      <c r="AGW188" s="442"/>
      <c r="AGX188" s="442"/>
      <c r="AGY188" s="442"/>
      <c r="AGZ188" s="442"/>
      <c r="AHA188" s="442"/>
      <c r="AHB188" s="442"/>
      <c r="AHC188" s="442"/>
      <c r="AHD188" s="442"/>
      <c r="AHE188" s="442"/>
      <c r="AHF188" s="442"/>
      <c r="AHG188" s="442"/>
      <c r="AHH188" s="442"/>
    </row>
    <row r="189" spans="2:892" s="593" customFormat="1">
      <c r="B189" s="597"/>
      <c r="C189" s="595"/>
      <c r="D189" s="78"/>
      <c r="E189" s="78"/>
      <c r="F189" s="78"/>
      <c r="G189" s="78"/>
      <c r="H189" s="78"/>
      <c r="I189" s="78"/>
      <c r="J189" s="78"/>
      <c r="K189" s="78"/>
      <c r="L189" s="78"/>
      <c r="M189" s="78"/>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s="66"/>
      <c r="CT189" s="66"/>
      <c r="CU189" s="66"/>
      <c r="CV189" s="66"/>
      <c r="CW189" s="66"/>
      <c r="CX189" s="66"/>
      <c r="CY189" s="66"/>
      <c r="CZ189" s="66"/>
      <c r="DA189" s="66"/>
      <c r="DB189" s="66"/>
      <c r="DC189" s="66"/>
      <c r="DD189" s="66"/>
      <c r="DE189" s="66"/>
      <c r="DF189" s="66"/>
      <c r="DG189" s="66"/>
      <c r="DH189" s="66"/>
      <c r="DI189" s="66"/>
      <c r="DJ189" s="66"/>
      <c r="DK189" s="66"/>
      <c r="DL189" s="66"/>
      <c r="DM189" s="66"/>
      <c r="DN189" s="66"/>
      <c r="DO189" s="66"/>
      <c r="DP189" s="66"/>
      <c r="DQ189" s="66"/>
      <c r="DR189" s="66"/>
      <c r="DS189" s="66"/>
      <c r="DT189" s="66"/>
      <c r="DU189" s="66"/>
      <c r="DV189" s="66"/>
      <c r="DW189" s="66"/>
      <c r="DX189" s="66"/>
      <c r="DY189" s="66"/>
      <c r="DZ189" s="66"/>
      <c r="EA189" s="66"/>
      <c r="EB189" s="66"/>
      <c r="EC189" s="66"/>
      <c r="ED189" s="66"/>
      <c r="EE189" s="66"/>
      <c r="EF189" s="66"/>
      <c r="EG189" s="66"/>
      <c r="EH189" s="66"/>
      <c r="EI189" s="66"/>
      <c r="EJ189" s="66"/>
      <c r="EK189" s="66"/>
      <c r="EL189" s="66"/>
      <c r="EM189" s="66"/>
      <c r="EN189" s="66"/>
      <c r="EO189" s="66"/>
      <c r="EP189" s="66"/>
      <c r="EQ189" s="66"/>
      <c r="ER189" s="66"/>
      <c r="ES189" s="66"/>
      <c r="ET189" s="66"/>
      <c r="EU189" s="66"/>
      <c r="EV189" s="66"/>
      <c r="EW189" s="66"/>
      <c r="EX189" s="66"/>
      <c r="EY189" s="66"/>
      <c r="EZ189" s="66"/>
      <c r="FA189" s="66"/>
      <c r="FB189" s="66"/>
      <c r="FC189" s="66"/>
      <c r="FD189" s="66"/>
      <c r="FE189" s="66"/>
      <c r="FF189" s="66"/>
      <c r="FG189" s="66"/>
      <c r="FH189" s="66"/>
      <c r="FI189" s="66"/>
      <c r="FJ189" s="66"/>
      <c r="FK189" s="66"/>
      <c r="FL189" s="66"/>
      <c r="FM189" s="66"/>
      <c r="FN189" s="66"/>
      <c r="FO189" s="66"/>
      <c r="FP189" s="66"/>
      <c r="FQ189" s="66"/>
      <c r="FR189" s="66"/>
      <c r="FS189" s="66"/>
      <c r="FT189" s="66"/>
      <c r="FU189" s="66"/>
      <c r="FV189" s="66"/>
      <c r="FW189" s="66"/>
      <c r="FX189" s="66"/>
      <c r="FY189" s="66"/>
      <c r="FZ189" s="66"/>
      <c r="GA189" s="66"/>
      <c r="GB189" s="66"/>
      <c r="GC189" s="66"/>
      <c r="GD189" s="66"/>
      <c r="GE189" s="66"/>
      <c r="GF189" s="66"/>
      <c r="GG189" s="66"/>
      <c r="GH189" s="66"/>
      <c r="GI189" s="66"/>
      <c r="GJ189" s="66"/>
      <c r="GK189" s="66"/>
      <c r="GL189" s="66"/>
      <c r="GM189" s="66"/>
      <c r="GN189" s="66"/>
      <c r="GO189" s="66"/>
      <c r="GP189" s="66"/>
      <c r="GQ189" s="66"/>
      <c r="GR189" s="66"/>
      <c r="GS189" s="66"/>
      <c r="GT189" s="66"/>
      <c r="GU189" s="66"/>
      <c r="GV189" s="66"/>
      <c r="GW189" s="66"/>
      <c r="GX189" s="66"/>
      <c r="GY189" s="66"/>
      <c r="GZ189" s="66"/>
      <c r="HA189" s="66"/>
      <c r="HB189" s="66"/>
      <c r="HC189" s="66"/>
      <c r="HD189" s="66"/>
      <c r="HE189" s="66"/>
      <c r="HF189" s="66"/>
      <c r="HG189" s="66"/>
      <c r="HH189" s="66"/>
      <c r="HI189" s="66"/>
      <c r="HJ189" s="66"/>
      <c r="HK189" s="66"/>
      <c r="HL189" s="66"/>
      <c r="HM189" s="66"/>
      <c r="HN189" s="66"/>
      <c r="HO189" s="66"/>
      <c r="HP189" s="66"/>
      <c r="HQ189" s="66"/>
      <c r="HR189" s="66"/>
      <c r="HS189" s="66"/>
      <c r="HT189" s="66"/>
      <c r="HU189" s="66"/>
      <c r="HV189" s="66"/>
      <c r="HW189" s="66"/>
      <c r="HX189" s="66"/>
      <c r="HY189" s="66"/>
      <c r="HZ189" s="66"/>
      <c r="IA189" s="66"/>
      <c r="IB189" s="66"/>
      <c r="IC189" s="66"/>
      <c r="ID189" s="66"/>
      <c r="IE189" s="66"/>
      <c r="IF189" s="66"/>
      <c r="IG189" s="66"/>
      <c r="IH189" s="66"/>
      <c r="II189" s="66"/>
      <c r="IJ189" s="66"/>
      <c r="IK189" s="66"/>
      <c r="IL189" s="66"/>
      <c r="IM189" s="66"/>
      <c r="IN189" s="66"/>
      <c r="IO189" s="66"/>
      <c r="IP189" s="66"/>
      <c r="IQ189" s="66"/>
      <c r="IR189" s="66"/>
      <c r="IS189" s="66"/>
      <c r="IT189" s="66"/>
      <c r="IU189" s="66"/>
      <c r="IV189" s="66"/>
      <c r="IW189" s="66"/>
      <c r="IX189" s="442"/>
      <c r="IY189" s="442"/>
      <c r="IZ189" s="442"/>
      <c r="JA189" s="442"/>
      <c r="JB189" s="442"/>
      <c r="JC189" s="442"/>
      <c r="JD189" s="442"/>
      <c r="JE189" s="442"/>
      <c r="JF189" s="442"/>
      <c r="JG189" s="442"/>
      <c r="JH189" s="442"/>
      <c r="JI189" s="442"/>
      <c r="JJ189" s="442"/>
      <c r="JK189" s="442"/>
      <c r="JL189" s="442"/>
      <c r="JM189" s="442"/>
      <c r="JN189" s="442"/>
      <c r="JO189" s="442"/>
      <c r="JP189" s="442"/>
      <c r="JQ189" s="442"/>
      <c r="JR189" s="442"/>
      <c r="JS189" s="442"/>
      <c r="JT189" s="442"/>
      <c r="JU189" s="442"/>
      <c r="JV189" s="442"/>
      <c r="JW189" s="442"/>
      <c r="JX189" s="442"/>
      <c r="JY189" s="442"/>
      <c r="JZ189" s="442"/>
      <c r="KA189" s="442"/>
      <c r="KB189" s="442"/>
      <c r="KC189" s="442"/>
      <c r="KD189" s="442"/>
      <c r="KE189" s="442"/>
      <c r="KF189" s="442"/>
      <c r="KG189" s="442"/>
      <c r="KH189" s="442"/>
      <c r="KI189" s="442"/>
      <c r="KJ189" s="442"/>
      <c r="KK189" s="442"/>
      <c r="KL189" s="442"/>
      <c r="KM189" s="442"/>
      <c r="KN189" s="442"/>
      <c r="KO189" s="442"/>
      <c r="KP189" s="442"/>
      <c r="KQ189" s="442"/>
      <c r="KR189" s="442"/>
      <c r="KS189" s="442"/>
      <c r="KT189" s="442"/>
      <c r="KU189" s="442"/>
      <c r="KV189" s="442"/>
      <c r="KW189" s="442"/>
      <c r="KX189" s="442"/>
      <c r="KY189" s="442"/>
      <c r="KZ189" s="442"/>
      <c r="LA189" s="442"/>
      <c r="LB189" s="442"/>
      <c r="LC189" s="442"/>
      <c r="LD189" s="442"/>
      <c r="LE189" s="442"/>
      <c r="LF189" s="442"/>
      <c r="LG189" s="442"/>
      <c r="LH189" s="442"/>
      <c r="LI189" s="442"/>
      <c r="LJ189" s="442"/>
      <c r="LK189" s="442"/>
      <c r="LL189" s="442"/>
      <c r="LM189" s="442"/>
      <c r="LN189" s="442"/>
      <c r="LO189" s="442"/>
      <c r="LP189" s="442"/>
      <c r="LQ189" s="442"/>
      <c r="LR189" s="442"/>
      <c r="LS189" s="442"/>
      <c r="LT189" s="442"/>
      <c r="LU189" s="442"/>
      <c r="LV189" s="442"/>
      <c r="LW189" s="442"/>
      <c r="LX189" s="442"/>
      <c r="LY189" s="442"/>
      <c r="LZ189" s="442"/>
      <c r="MA189" s="442"/>
      <c r="MB189" s="442"/>
      <c r="MC189" s="442"/>
      <c r="MD189" s="442"/>
      <c r="ME189" s="442"/>
      <c r="MF189" s="442"/>
      <c r="MG189" s="442"/>
      <c r="MH189" s="442"/>
      <c r="MI189" s="442"/>
      <c r="MJ189" s="442"/>
      <c r="MK189" s="442"/>
      <c r="ML189" s="442"/>
      <c r="MM189" s="442"/>
      <c r="MN189" s="442"/>
      <c r="MO189" s="442"/>
      <c r="MP189" s="442"/>
      <c r="MQ189" s="442"/>
      <c r="MR189" s="442"/>
      <c r="MS189" s="442"/>
      <c r="MT189" s="442"/>
      <c r="MU189" s="442"/>
      <c r="MV189" s="442"/>
      <c r="MW189" s="442"/>
      <c r="MX189" s="442"/>
      <c r="MY189" s="442"/>
      <c r="MZ189" s="442"/>
      <c r="NA189" s="442"/>
      <c r="NB189" s="442"/>
      <c r="NC189" s="442"/>
      <c r="ND189" s="442"/>
      <c r="NE189" s="442"/>
      <c r="NF189" s="442"/>
      <c r="NG189" s="442"/>
      <c r="NH189" s="442"/>
      <c r="NI189" s="442"/>
      <c r="NJ189" s="442"/>
      <c r="NK189" s="442"/>
      <c r="NL189" s="442"/>
      <c r="NM189" s="442"/>
      <c r="NN189" s="442"/>
      <c r="NO189" s="442"/>
      <c r="NP189" s="442"/>
      <c r="NQ189" s="442"/>
      <c r="NR189" s="442"/>
      <c r="NS189" s="442"/>
      <c r="NT189" s="442"/>
      <c r="NU189" s="442"/>
      <c r="NV189" s="442"/>
      <c r="NW189" s="442"/>
      <c r="NX189" s="442"/>
      <c r="NY189" s="442"/>
      <c r="NZ189" s="442"/>
      <c r="OA189" s="442"/>
      <c r="OB189" s="442"/>
      <c r="OC189" s="442"/>
      <c r="OD189" s="442"/>
      <c r="OE189" s="442"/>
      <c r="OF189" s="442"/>
      <c r="OG189" s="442"/>
      <c r="OH189" s="442"/>
      <c r="OI189" s="442"/>
      <c r="OJ189" s="442"/>
      <c r="OK189" s="442"/>
      <c r="OL189" s="442"/>
      <c r="OM189" s="442"/>
      <c r="ON189" s="442"/>
      <c r="OO189" s="442"/>
      <c r="OP189" s="442"/>
      <c r="OQ189" s="442"/>
      <c r="OR189" s="442"/>
      <c r="OS189" s="442"/>
      <c r="OT189" s="442"/>
      <c r="OU189" s="442"/>
      <c r="OV189" s="442"/>
      <c r="OW189" s="442"/>
      <c r="OX189" s="442"/>
      <c r="OY189" s="442"/>
      <c r="OZ189" s="442"/>
      <c r="PA189" s="442"/>
      <c r="PB189" s="442"/>
      <c r="PC189" s="442"/>
      <c r="PD189" s="442"/>
      <c r="PE189" s="442"/>
      <c r="PF189" s="442"/>
      <c r="PG189" s="442"/>
      <c r="PH189" s="442"/>
      <c r="PI189" s="442"/>
      <c r="PJ189" s="442"/>
      <c r="PK189" s="442"/>
      <c r="PL189" s="442"/>
      <c r="PM189" s="442"/>
      <c r="PN189" s="442"/>
      <c r="PO189" s="442"/>
      <c r="PP189" s="442"/>
      <c r="PQ189" s="442"/>
      <c r="PR189" s="442"/>
      <c r="PS189" s="442"/>
      <c r="PT189" s="442"/>
      <c r="PU189" s="442"/>
      <c r="PV189" s="442"/>
      <c r="PW189" s="442"/>
      <c r="PX189" s="442"/>
      <c r="PY189" s="442"/>
      <c r="PZ189" s="442"/>
      <c r="QA189" s="442"/>
      <c r="QB189" s="442"/>
      <c r="QC189" s="442"/>
      <c r="QD189" s="442"/>
      <c r="QE189" s="442"/>
      <c r="QF189" s="442"/>
      <c r="QG189" s="442"/>
      <c r="QH189" s="442"/>
      <c r="QI189" s="442"/>
      <c r="QJ189" s="442"/>
      <c r="QK189" s="442"/>
      <c r="QL189" s="442"/>
      <c r="QM189" s="442"/>
      <c r="QN189" s="442"/>
      <c r="QO189" s="442"/>
      <c r="QP189" s="442"/>
      <c r="QQ189" s="442"/>
      <c r="QR189" s="442"/>
      <c r="QS189" s="442"/>
      <c r="QT189" s="442"/>
      <c r="QU189" s="442"/>
      <c r="QV189" s="442"/>
      <c r="QW189" s="442"/>
      <c r="QX189" s="442"/>
      <c r="QY189" s="442"/>
      <c r="QZ189" s="442"/>
      <c r="RA189" s="442"/>
      <c r="RB189" s="442"/>
      <c r="RC189" s="442"/>
      <c r="RD189" s="442"/>
      <c r="RE189" s="442"/>
      <c r="RF189" s="442"/>
      <c r="RG189" s="442"/>
      <c r="RH189" s="442"/>
      <c r="RI189" s="442"/>
      <c r="RJ189" s="442"/>
      <c r="RK189" s="442"/>
      <c r="RL189" s="442"/>
      <c r="RM189" s="442"/>
      <c r="RN189" s="442"/>
      <c r="RO189" s="442"/>
      <c r="RP189" s="442"/>
      <c r="RQ189" s="442"/>
      <c r="RR189" s="442"/>
      <c r="RS189" s="442"/>
      <c r="RT189" s="442"/>
      <c r="RU189" s="442"/>
      <c r="RV189" s="442"/>
      <c r="RW189" s="442"/>
      <c r="RX189" s="442"/>
      <c r="RY189" s="442"/>
      <c r="RZ189" s="442"/>
      <c r="SA189" s="442"/>
      <c r="SB189" s="442"/>
      <c r="SC189" s="442"/>
      <c r="SD189" s="442"/>
      <c r="SE189" s="442"/>
      <c r="SF189" s="442"/>
      <c r="SG189" s="442"/>
      <c r="SH189" s="442"/>
      <c r="SI189" s="442"/>
      <c r="SJ189" s="442"/>
      <c r="SK189" s="442"/>
      <c r="SL189" s="442"/>
      <c r="SM189" s="442"/>
      <c r="SN189" s="442"/>
      <c r="SO189" s="442"/>
      <c r="SP189" s="442"/>
      <c r="SQ189" s="442"/>
      <c r="SR189" s="442"/>
      <c r="SS189" s="442"/>
      <c r="ST189" s="442"/>
      <c r="SU189" s="442"/>
      <c r="SV189" s="442"/>
      <c r="SW189" s="442"/>
      <c r="SX189" s="442"/>
      <c r="SY189" s="442"/>
      <c r="SZ189" s="442"/>
      <c r="TA189" s="442"/>
      <c r="TB189" s="442"/>
      <c r="TC189" s="442"/>
      <c r="TD189" s="442"/>
      <c r="TE189" s="442"/>
      <c r="TF189" s="442"/>
      <c r="TG189" s="442"/>
      <c r="TH189" s="442"/>
      <c r="TI189" s="442"/>
      <c r="TJ189" s="442"/>
      <c r="TK189" s="442"/>
      <c r="TL189" s="442"/>
      <c r="TM189" s="442"/>
      <c r="TN189" s="442"/>
      <c r="TO189" s="442"/>
      <c r="TP189" s="442"/>
      <c r="TQ189" s="442"/>
      <c r="TR189" s="442"/>
      <c r="TS189" s="442"/>
      <c r="TT189" s="442"/>
      <c r="TU189" s="442"/>
      <c r="TV189" s="442"/>
      <c r="TW189" s="442"/>
      <c r="TX189" s="442"/>
      <c r="TY189" s="442"/>
      <c r="TZ189" s="442"/>
      <c r="UA189" s="442"/>
      <c r="UB189" s="442"/>
      <c r="UC189" s="442"/>
      <c r="UD189" s="442"/>
      <c r="UE189" s="442"/>
      <c r="UF189" s="442"/>
      <c r="UG189" s="442"/>
      <c r="UH189" s="442"/>
      <c r="UI189" s="442"/>
      <c r="UJ189" s="442"/>
      <c r="UK189" s="442"/>
      <c r="UL189" s="442"/>
      <c r="UM189" s="442"/>
      <c r="UN189" s="442"/>
      <c r="UO189" s="442"/>
      <c r="UP189" s="442"/>
      <c r="UQ189" s="442"/>
      <c r="UR189" s="442"/>
      <c r="US189" s="442"/>
      <c r="UT189" s="442"/>
      <c r="UU189" s="442"/>
      <c r="UV189" s="442"/>
      <c r="UW189" s="442"/>
      <c r="UX189" s="442"/>
      <c r="UY189" s="442"/>
      <c r="UZ189" s="442"/>
      <c r="VA189" s="442"/>
      <c r="VB189" s="442"/>
      <c r="VC189" s="442"/>
      <c r="VD189" s="442"/>
      <c r="VE189" s="442"/>
      <c r="VF189" s="442"/>
      <c r="VG189" s="442"/>
      <c r="VH189" s="442"/>
      <c r="VI189" s="442"/>
      <c r="VJ189" s="442"/>
      <c r="VK189" s="442"/>
      <c r="VL189" s="442"/>
      <c r="VM189" s="442"/>
      <c r="VN189" s="442"/>
      <c r="VO189" s="442"/>
      <c r="VP189" s="442"/>
      <c r="VQ189" s="442"/>
      <c r="VR189" s="442"/>
      <c r="VS189" s="442"/>
      <c r="VT189" s="442"/>
      <c r="VU189" s="442"/>
      <c r="VV189" s="442"/>
      <c r="VW189" s="442"/>
      <c r="VX189" s="442"/>
      <c r="VY189" s="442"/>
      <c r="VZ189" s="442"/>
      <c r="WA189" s="442"/>
      <c r="WB189" s="442"/>
      <c r="WC189" s="442"/>
      <c r="WD189" s="442"/>
      <c r="WE189" s="442"/>
      <c r="WF189" s="442"/>
      <c r="WG189" s="442"/>
      <c r="WH189" s="442"/>
      <c r="WI189" s="442"/>
      <c r="WJ189" s="442"/>
      <c r="WK189" s="442"/>
      <c r="WL189" s="442"/>
      <c r="WM189" s="442"/>
      <c r="WN189" s="442"/>
      <c r="WO189" s="442"/>
      <c r="WP189" s="442"/>
      <c r="WQ189" s="442"/>
      <c r="WR189" s="442"/>
      <c r="WS189" s="442"/>
      <c r="WT189" s="442"/>
      <c r="WU189" s="442"/>
      <c r="WV189" s="442"/>
      <c r="WW189" s="442"/>
      <c r="WX189" s="442"/>
      <c r="WY189" s="442"/>
      <c r="WZ189" s="442"/>
      <c r="XA189" s="442"/>
      <c r="XB189" s="442"/>
      <c r="XC189" s="442"/>
      <c r="XD189" s="442"/>
      <c r="XE189" s="442"/>
      <c r="XF189" s="442"/>
      <c r="XG189" s="442"/>
      <c r="XH189" s="442"/>
      <c r="XI189" s="442"/>
      <c r="XJ189" s="442"/>
      <c r="XK189" s="442"/>
      <c r="XL189" s="442"/>
      <c r="XM189" s="442"/>
      <c r="XN189" s="442"/>
      <c r="XO189" s="442"/>
      <c r="XP189" s="442"/>
      <c r="XQ189" s="442"/>
      <c r="XR189" s="442"/>
      <c r="XS189" s="442"/>
      <c r="XT189" s="442"/>
      <c r="XU189" s="442"/>
      <c r="XV189" s="442"/>
      <c r="XW189" s="442"/>
      <c r="XX189" s="442"/>
      <c r="XY189" s="442"/>
      <c r="XZ189" s="442"/>
      <c r="YA189" s="442"/>
      <c r="YB189" s="442"/>
      <c r="YC189" s="442"/>
      <c r="YD189" s="442"/>
      <c r="YE189" s="442"/>
      <c r="YF189" s="442"/>
      <c r="YG189" s="442"/>
      <c r="YH189" s="442"/>
      <c r="YI189" s="442"/>
      <c r="YJ189" s="442"/>
      <c r="YK189" s="442"/>
      <c r="YL189" s="442"/>
      <c r="YM189" s="442"/>
      <c r="YN189" s="442"/>
      <c r="YO189" s="442"/>
      <c r="YP189" s="442"/>
      <c r="YQ189" s="442"/>
      <c r="YR189" s="442"/>
      <c r="YS189" s="442"/>
      <c r="YT189" s="442"/>
      <c r="YU189" s="442"/>
      <c r="YV189" s="442"/>
      <c r="YW189" s="442"/>
      <c r="YX189" s="442"/>
      <c r="YY189" s="442"/>
      <c r="YZ189" s="442"/>
      <c r="ZA189" s="442"/>
      <c r="ZB189" s="442"/>
      <c r="ZC189" s="442"/>
      <c r="ZD189" s="442"/>
      <c r="ZE189" s="442"/>
      <c r="ZF189" s="442"/>
      <c r="ZG189" s="442"/>
      <c r="ZH189" s="442"/>
      <c r="ZI189" s="442"/>
      <c r="ZJ189" s="442"/>
      <c r="ZK189" s="442"/>
      <c r="ZL189" s="442"/>
      <c r="ZM189" s="442"/>
      <c r="ZN189" s="442"/>
      <c r="ZO189" s="442"/>
      <c r="ZP189" s="442"/>
      <c r="ZQ189" s="442"/>
      <c r="ZR189" s="442"/>
      <c r="ZS189" s="442"/>
      <c r="ZT189" s="442"/>
      <c r="ZU189" s="442"/>
      <c r="ZV189" s="442"/>
      <c r="ZW189" s="442"/>
      <c r="ZX189" s="442"/>
      <c r="ZY189" s="442"/>
      <c r="ZZ189" s="442"/>
      <c r="AAA189" s="442"/>
      <c r="AAB189" s="442"/>
      <c r="AAC189" s="442"/>
      <c r="AAD189" s="442"/>
      <c r="AAE189" s="442"/>
      <c r="AAF189" s="442"/>
      <c r="AAG189" s="442"/>
      <c r="AAH189" s="442"/>
      <c r="AAI189" s="442"/>
      <c r="AAJ189" s="442"/>
      <c r="AAK189" s="442"/>
      <c r="AAL189" s="442"/>
      <c r="AAM189" s="442"/>
      <c r="AAN189" s="442"/>
      <c r="AAO189" s="442"/>
      <c r="AAP189" s="442"/>
      <c r="AAQ189" s="442"/>
      <c r="AAR189" s="442"/>
      <c r="AAS189" s="442"/>
      <c r="AAT189" s="442"/>
      <c r="AAU189" s="442"/>
      <c r="AAV189" s="442"/>
      <c r="AAW189" s="442"/>
      <c r="AAX189" s="442"/>
      <c r="AAY189" s="442"/>
      <c r="AAZ189" s="442"/>
      <c r="ABA189" s="442"/>
      <c r="ABB189" s="442"/>
      <c r="ABC189" s="442"/>
      <c r="ABD189" s="442"/>
      <c r="ABE189" s="442"/>
      <c r="ABF189" s="442"/>
      <c r="ABG189" s="442"/>
      <c r="ABH189" s="442"/>
      <c r="ABI189" s="442"/>
      <c r="ABJ189" s="442"/>
      <c r="ABK189" s="442"/>
      <c r="ABL189" s="442"/>
      <c r="ABM189" s="442"/>
      <c r="ABN189" s="442"/>
      <c r="ABO189" s="442"/>
      <c r="ABP189" s="442"/>
      <c r="ABQ189" s="442"/>
      <c r="ABR189" s="442"/>
      <c r="ABS189" s="442"/>
      <c r="ABT189" s="442"/>
      <c r="ABU189" s="442"/>
      <c r="ABV189" s="442"/>
      <c r="ABW189" s="442"/>
      <c r="ABX189" s="442"/>
      <c r="ABY189" s="442"/>
      <c r="ABZ189" s="442"/>
      <c r="ACA189" s="442"/>
      <c r="ACB189" s="442"/>
      <c r="ACC189" s="442"/>
      <c r="ACD189" s="442"/>
      <c r="ACE189" s="442"/>
      <c r="ACF189" s="442"/>
      <c r="ACG189" s="442"/>
      <c r="ACH189" s="442"/>
      <c r="ACI189" s="442"/>
      <c r="ACJ189" s="442"/>
      <c r="ACK189" s="442"/>
      <c r="ACL189" s="442"/>
      <c r="ACM189" s="442"/>
      <c r="ACN189" s="442"/>
      <c r="ACO189" s="442"/>
      <c r="ACP189" s="442"/>
      <c r="ACQ189" s="442"/>
      <c r="ACR189" s="442"/>
      <c r="ACS189" s="442"/>
      <c r="ACT189" s="442"/>
      <c r="ACU189" s="442"/>
      <c r="ACV189" s="442"/>
      <c r="ACW189" s="442"/>
      <c r="ACX189" s="442"/>
      <c r="ACY189" s="442"/>
      <c r="ACZ189" s="442"/>
      <c r="ADA189" s="442"/>
      <c r="ADB189" s="442"/>
      <c r="ADC189" s="442"/>
      <c r="ADD189" s="442"/>
      <c r="ADE189" s="442"/>
      <c r="ADF189" s="442"/>
      <c r="ADG189" s="442"/>
      <c r="ADH189" s="442"/>
      <c r="ADI189" s="442"/>
      <c r="ADJ189" s="442"/>
      <c r="ADK189" s="442"/>
      <c r="ADL189" s="442"/>
      <c r="ADM189" s="442"/>
      <c r="ADN189" s="442"/>
      <c r="ADO189" s="442"/>
      <c r="ADP189" s="442"/>
      <c r="ADQ189" s="442"/>
      <c r="ADR189" s="442"/>
      <c r="ADS189" s="442"/>
      <c r="ADT189" s="442"/>
      <c r="ADU189" s="442"/>
      <c r="ADV189" s="442"/>
      <c r="ADW189" s="442"/>
      <c r="ADX189" s="442"/>
      <c r="ADY189" s="442"/>
      <c r="ADZ189" s="442"/>
      <c r="AEA189" s="442"/>
      <c r="AEB189" s="442"/>
      <c r="AEC189" s="442"/>
      <c r="AED189" s="442"/>
      <c r="AEE189" s="442"/>
      <c r="AEF189" s="442"/>
      <c r="AEG189" s="442"/>
      <c r="AEH189" s="442"/>
      <c r="AEI189" s="442"/>
      <c r="AEJ189" s="442"/>
      <c r="AEK189" s="442"/>
      <c r="AEL189" s="442"/>
      <c r="AEM189" s="442"/>
      <c r="AEN189" s="442"/>
      <c r="AEO189" s="442"/>
      <c r="AEP189" s="442"/>
      <c r="AEQ189" s="442"/>
      <c r="AER189" s="442"/>
      <c r="AES189" s="442"/>
      <c r="AET189" s="442"/>
      <c r="AEU189" s="442"/>
      <c r="AEV189" s="442"/>
      <c r="AEW189" s="442"/>
      <c r="AEX189" s="442"/>
      <c r="AEY189" s="442"/>
      <c r="AEZ189" s="442"/>
      <c r="AFA189" s="442"/>
      <c r="AFB189" s="442"/>
      <c r="AFC189" s="442"/>
      <c r="AFD189" s="442"/>
      <c r="AFE189" s="442"/>
      <c r="AFF189" s="442"/>
      <c r="AFG189" s="442"/>
      <c r="AFH189" s="442"/>
      <c r="AFI189" s="442"/>
      <c r="AFJ189" s="442"/>
      <c r="AFK189" s="442"/>
      <c r="AFL189" s="442"/>
      <c r="AFM189" s="442"/>
      <c r="AFN189" s="442"/>
      <c r="AFO189" s="442"/>
      <c r="AFP189" s="442"/>
      <c r="AFQ189" s="442"/>
      <c r="AFR189" s="442"/>
      <c r="AFS189" s="442"/>
      <c r="AFT189" s="442"/>
      <c r="AFU189" s="442"/>
      <c r="AFV189" s="442"/>
      <c r="AFW189" s="442"/>
      <c r="AFX189" s="442"/>
      <c r="AFY189" s="442"/>
      <c r="AFZ189" s="442"/>
      <c r="AGA189" s="442"/>
      <c r="AGB189" s="442"/>
      <c r="AGC189" s="442"/>
      <c r="AGD189" s="442"/>
      <c r="AGE189" s="442"/>
      <c r="AGF189" s="442"/>
      <c r="AGG189" s="442"/>
      <c r="AGH189" s="442"/>
      <c r="AGI189" s="442"/>
      <c r="AGJ189" s="442"/>
      <c r="AGK189" s="442"/>
      <c r="AGL189" s="442"/>
      <c r="AGM189" s="442"/>
      <c r="AGN189" s="442"/>
      <c r="AGO189" s="442"/>
      <c r="AGP189" s="442"/>
      <c r="AGQ189" s="442"/>
      <c r="AGR189" s="442"/>
      <c r="AGS189" s="442"/>
      <c r="AGT189" s="442"/>
      <c r="AGU189" s="442"/>
      <c r="AGV189" s="442"/>
      <c r="AGW189" s="442"/>
      <c r="AGX189" s="442"/>
      <c r="AGY189" s="442"/>
      <c r="AGZ189" s="442"/>
      <c r="AHA189" s="442"/>
      <c r="AHB189" s="442"/>
      <c r="AHC189" s="442"/>
      <c r="AHD189" s="442"/>
      <c r="AHE189" s="442"/>
      <c r="AHF189" s="442"/>
      <c r="AHG189" s="442"/>
      <c r="AHH189" s="442"/>
    </row>
    <row r="190" spans="2:892" s="593" customFormat="1">
      <c r="B190" s="597"/>
      <c r="C190" s="595"/>
      <c r="D190" s="78"/>
      <c r="E190" s="78"/>
      <c r="F190" s="78"/>
      <c r="G190" s="78"/>
      <c r="H190" s="78"/>
      <c r="I190" s="78"/>
      <c r="J190" s="78"/>
      <c r="K190" s="78"/>
      <c r="L190" s="78"/>
      <c r="M190" s="78"/>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s="66"/>
      <c r="CT190" s="66"/>
      <c r="CU190" s="66"/>
      <c r="CV190" s="66"/>
      <c r="CW190" s="66"/>
      <c r="CX190" s="66"/>
      <c r="CY190" s="66"/>
      <c r="CZ190" s="66"/>
      <c r="DA190" s="66"/>
      <c r="DB190" s="66"/>
      <c r="DC190" s="66"/>
      <c r="DD190" s="66"/>
      <c r="DE190" s="66"/>
      <c r="DF190" s="66"/>
      <c r="DG190" s="66"/>
      <c r="DH190" s="66"/>
      <c r="DI190" s="66"/>
      <c r="DJ190" s="66"/>
      <c r="DK190" s="66"/>
      <c r="DL190" s="66"/>
      <c r="DM190" s="66"/>
      <c r="DN190" s="66"/>
      <c r="DO190" s="66"/>
      <c r="DP190" s="66"/>
      <c r="DQ190" s="66"/>
      <c r="DR190" s="66"/>
      <c r="DS190" s="66"/>
      <c r="DT190" s="66"/>
      <c r="DU190" s="66"/>
      <c r="DV190" s="66"/>
      <c r="DW190" s="66"/>
      <c r="DX190" s="66"/>
      <c r="DY190" s="66"/>
      <c r="DZ190" s="66"/>
      <c r="EA190" s="66"/>
      <c r="EB190" s="66"/>
      <c r="EC190" s="66"/>
      <c r="ED190" s="66"/>
      <c r="EE190" s="66"/>
      <c r="EF190" s="66"/>
      <c r="EG190" s="66"/>
      <c r="EH190" s="66"/>
      <c r="EI190" s="66"/>
      <c r="EJ190" s="66"/>
      <c r="EK190" s="66"/>
      <c r="EL190" s="66"/>
      <c r="EM190" s="66"/>
      <c r="EN190" s="66"/>
      <c r="EO190" s="66"/>
      <c r="EP190" s="66"/>
      <c r="EQ190" s="66"/>
      <c r="ER190" s="66"/>
      <c r="ES190" s="66"/>
      <c r="ET190" s="66"/>
      <c r="EU190" s="66"/>
      <c r="EV190" s="66"/>
      <c r="EW190" s="66"/>
      <c r="EX190" s="66"/>
      <c r="EY190" s="66"/>
      <c r="EZ190" s="66"/>
      <c r="FA190" s="66"/>
      <c r="FB190" s="66"/>
      <c r="FC190" s="66"/>
      <c r="FD190" s="66"/>
      <c r="FE190" s="66"/>
      <c r="FF190" s="66"/>
      <c r="FG190" s="66"/>
      <c r="FH190" s="66"/>
      <c r="FI190" s="66"/>
      <c r="FJ190" s="66"/>
      <c r="FK190" s="66"/>
      <c r="FL190" s="66"/>
      <c r="FM190" s="66"/>
      <c r="FN190" s="66"/>
      <c r="FO190" s="66"/>
      <c r="FP190" s="66"/>
      <c r="FQ190" s="66"/>
      <c r="FR190" s="66"/>
      <c r="FS190" s="66"/>
      <c r="FT190" s="66"/>
      <c r="FU190" s="66"/>
      <c r="FV190" s="66"/>
      <c r="FW190" s="66"/>
      <c r="FX190" s="66"/>
      <c r="FY190" s="66"/>
      <c r="FZ190" s="66"/>
      <c r="GA190" s="66"/>
      <c r="GB190" s="66"/>
      <c r="GC190" s="66"/>
      <c r="GD190" s="66"/>
      <c r="GE190" s="66"/>
      <c r="GF190" s="66"/>
      <c r="GG190" s="66"/>
      <c r="GH190" s="66"/>
      <c r="GI190" s="66"/>
      <c r="GJ190" s="66"/>
      <c r="GK190" s="66"/>
      <c r="GL190" s="66"/>
      <c r="GM190" s="66"/>
      <c r="GN190" s="66"/>
      <c r="GO190" s="66"/>
      <c r="GP190" s="66"/>
      <c r="GQ190" s="66"/>
      <c r="GR190" s="66"/>
      <c r="GS190" s="66"/>
      <c r="GT190" s="66"/>
      <c r="GU190" s="66"/>
      <c r="GV190" s="66"/>
      <c r="GW190" s="66"/>
      <c r="GX190" s="66"/>
      <c r="GY190" s="66"/>
      <c r="GZ190" s="66"/>
      <c r="HA190" s="66"/>
      <c r="HB190" s="66"/>
      <c r="HC190" s="66"/>
      <c r="HD190" s="66"/>
      <c r="HE190" s="66"/>
      <c r="HF190" s="66"/>
      <c r="HG190" s="66"/>
      <c r="HH190" s="66"/>
      <c r="HI190" s="66"/>
      <c r="HJ190" s="66"/>
      <c r="HK190" s="66"/>
      <c r="HL190" s="66"/>
      <c r="HM190" s="66"/>
      <c r="HN190" s="66"/>
      <c r="HO190" s="66"/>
      <c r="HP190" s="66"/>
      <c r="HQ190" s="66"/>
      <c r="HR190" s="66"/>
      <c r="HS190" s="66"/>
      <c r="HT190" s="66"/>
      <c r="HU190" s="66"/>
      <c r="HV190" s="66"/>
      <c r="HW190" s="66"/>
      <c r="HX190" s="66"/>
      <c r="HY190" s="66"/>
      <c r="HZ190" s="66"/>
      <c r="IA190" s="66"/>
      <c r="IB190" s="66"/>
      <c r="IC190" s="66"/>
      <c r="ID190" s="66"/>
      <c r="IE190" s="66"/>
      <c r="IF190" s="66"/>
      <c r="IG190" s="66"/>
      <c r="IH190" s="66"/>
      <c r="II190" s="66"/>
      <c r="IJ190" s="66"/>
      <c r="IK190" s="66"/>
      <c r="IL190" s="66"/>
      <c r="IM190" s="66"/>
      <c r="IN190" s="66"/>
      <c r="IO190" s="66"/>
      <c r="IP190" s="66"/>
      <c r="IQ190" s="66"/>
      <c r="IR190" s="66"/>
      <c r="IS190" s="66"/>
      <c r="IT190" s="66"/>
      <c r="IU190" s="66"/>
      <c r="IV190" s="66"/>
      <c r="IW190" s="66"/>
      <c r="IX190" s="442"/>
      <c r="IY190" s="442"/>
      <c r="IZ190" s="442"/>
      <c r="JA190" s="442"/>
      <c r="JB190" s="442"/>
      <c r="JC190" s="442"/>
      <c r="JD190" s="442"/>
      <c r="JE190" s="442"/>
      <c r="JF190" s="442"/>
      <c r="JG190" s="442"/>
      <c r="JH190" s="442"/>
      <c r="JI190" s="442"/>
      <c r="JJ190" s="442"/>
      <c r="JK190" s="442"/>
      <c r="JL190" s="442"/>
      <c r="JM190" s="442"/>
      <c r="JN190" s="442"/>
      <c r="JO190" s="442"/>
      <c r="JP190" s="442"/>
      <c r="JQ190" s="442"/>
      <c r="JR190" s="442"/>
      <c r="JS190" s="442"/>
      <c r="JT190" s="442"/>
      <c r="JU190" s="442"/>
      <c r="JV190" s="442"/>
      <c r="JW190" s="442"/>
      <c r="JX190" s="442"/>
      <c r="JY190" s="442"/>
      <c r="JZ190" s="442"/>
      <c r="KA190" s="442"/>
      <c r="KB190" s="442"/>
      <c r="KC190" s="442"/>
      <c r="KD190" s="442"/>
      <c r="KE190" s="442"/>
      <c r="KF190" s="442"/>
      <c r="KG190" s="442"/>
      <c r="KH190" s="442"/>
      <c r="KI190" s="442"/>
      <c r="KJ190" s="442"/>
      <c r="KK190" s="442"/>
      <c r="KL190" s="442"/>
      <c r="KM190" s="442"/>
      <c r="KN190" s="442"/>
      <c r="KO190" s="442"/>
      <c r="KP190" s="442"/>
      <c r="KQ190" s="442"/>
      <c r="KR190" s="442"/>
      <c r="KS190" s="442"/>
      <c r="KT190" s="442"/>
      <c r="KU190" s="442"/>
      <c r="KV190" s="442"/>
      <c r="KW190" s="442"/>
      <c r="KX190" s="442"/>
      <c r="KY190" s="442"/>
      <c r="KZ190" s="442"/>
      <c r="LA190" s="442"/>
      <c r="LB190" s="442"/>
      <c r="LC190" s="442"/>
      <c r="LD190" s="442"/>
      <c r="LE190" s="442"/>
      <c r="LF190" s="442"/>
      <c r="LG190" s="442"/>
      <c r="LH190" s="442"/>
      <c r="LI190" s="442"/>
      <c r="LJ190" s="442"/>
      <c r="LK190" s="442"/>
      <c r="LL190" s="442"/>
      <c r="LM190" s="442"/>
      <c r="LN190" s="442"/>
      <c r="LO190" s="442"/>
      <c r="LP190" s="442"/>
      <c r="LQ190" s="442"/>
      <c r="LR190" s="442"/>
      <c r="LS190" s="442"/>
      <c r="LT190" s="442"/>
      <c r="LU190" s="442"/>
      <c r="LV190" s="442"/>
      <c r="LW190" s="442"/>
      <c r="LX190" s="442"/>
      <c r="LY190" s="442"/>
      <c r="LZ190" s="442"/>
      <c r="MA190" s="442"/>
      <c r="MB190" s="442"/>
      <c r="MC190" s="442"/>
      <c r="MD190" s="442"/>
      <c r="ME190" s="442"/>
      <c r="MF190" s="442"/>
      <c r="MG190" s="442"/>
      <c r="MH190" s="442"/>
      <c r="MI190" s="442"/>
      <c r="MJ190" s="442"/>
      <c r="MK190" s="442"/>
      <c r="ML190" s="442"/>
      <c r="MM190" s="442"/>
      <c r="MN190" s="442"/>
      <c r="MO190" s="442"/>
      <c r="MP190" s="442"/>
      <c r="MQ190" s="442"/>
      <c r="MR190" s="442"/>
      <c r="MS190" s="442"/>
      <c r="MT190" s="442"/>
      <c r="MU190" s="442"/>
      <c r="MV190" s="442"/>
      <c r="MW190" s="442"/>
      <c r="MX190" s="442"/>
      <c r="MY190" s="442"/>
      <c r="MZ190" s="442"/>
      <c r="NA190" s="442"/>
      <c r="NB190" s="442"/>
      <c r="NC190" s="442"/>
      <c r="ND190" s="442"/>
      <c r="NE190" s="442"/>
      <c r="NF190" s="442"/>
      <c r="NG190" s="442"/>
      <c r="NH190" s="442"/>
      <c r="NI190" s="442"/>
      <c r="NJ190" s="442"/>
      <c r="NK190" s="442"/>
      <c r="NL190" s="442"/>
      <c r="NM190" s="442"/>
      <c r="NN190" s="442"/>
      <c r="NO190" s="442"/>
      <c r="NP190" s="442"/>
      <c r="NQ190" s="442"/>
      <c r="NR190" s="442"/>
      <c r="NS190" s="442"/>
      <c r="NT190" s="442"/>
      <c r="NU190" s="442"/>
      <c r="NV190" s="442"/>
      <c r="NW190" s="442"/>
      <c r="NX190" s="442"/>
      <c r="NY190" s="442"/>
      <c r="NZ190" s="442"/>
      <c r="OA190" s="442"/>
      <c r="OB190" s="442"/>
      <c r="OC190" s="442"/>
      <c r="OD190" s="442"/>
      <c r="OE190" s="442"/>
      <c r="OF190" s="442"/>
      <c r="OG190" s="442"/>
      <c r="OH190" s="442"/>
      <c r="OI190" s="442"/>
      <c r="OJ190" s="442"/>
      <c r="OK190" s="442"/>
      <c r="OL190" s="442"/>
      <c r="OM190" s="442"/>
      <c r="ON190" s="442"/>
      <c r="OO190" s="442"/>
      <c r="OP190" s="442"/>
      <c r="OQ190" s="442"/>
      <c r="OR190" s="442"/>
      <c r="OS190" s="442"/>
      <c r="OT190" s="442"/>
      <c r="OU190" s="442"/>
      <c r="OV190" s="442"/>
      <c r="OW190" s="442"/>
      <c r="OX190" s="442"/>
      <c r="OY190" s="442"/>
      <c r="OZ190" s="442"/>
      <c r="PA190" s="442"/>
      <c r="PB190" s="442"/>
      <c r="PC190" s="442"/>
      <c r="PD190" s="442"/>
      <c r="PE190" s="442"/>
      <c r="PF190" s="442"/>
      <c r="PG190" s="442"/>
      <c r="PH190" s="442"/>
      <c r="PI190" s="442"/>
      <c r="PJ190" s="442"/>
      <c r="PK190" s="442"/>
      <c r="PL190" s="442"/>
      <c r="PM190" s="442"/>
      <c r="PN190" s="442"/>
      <c r="PO190" s="442"/>
      <c r="PP190" s="442"/>
      <c r="PQ190" s="442"/>
      <c r="PR190" s="442"/>
      <c r="PS190" s="442"/>
      <c r="PT190" s="442"/>
      <c r="PU190" s="442"/>
      <c r="PV190" s="442"/>
      <c r="PW190" s="442"/>
      <c r="PX190" s="442"/>
      <c r="PY190" s="442"/>
      <c r="PZ190" s="442"/>
      <c r="QA190" s="442"/>
      <c r="QB190" s="442"/>
      <c r="QC190" s="442"/>
      <c r="QD190" s="442"/>
      <c r="QE190" s="442"/>
      <c r="QF190" s="442"/>
      <c r="QG190" s="442"/>
      <c r="QH190" s="442"/>
      <c r="QI190" s="442"/>
      <c r="QJ190" s="442"/>
      <c r="QK190" s="442"/>
      <c r="QL190" s="442"/>
      <c r="QM190" s="442"/>
      <c r="QN190" s="442"/>
      <c r="QO190" s="442"/>
      <c r="QP190" s="442"/>
      <c r="QQ190" s="442"/>
      <c r="QR190" s="442"/>
      <c r="QS190" s="442"/>
      <c r="QT190" s="442"/>
      <c r="QU190" s="442"/>
      <c r="QV190" s="442"/>
      <c r="QW190" s="442"/>
      <c r="QX190" s="442"/>
      <c r="QY190" s="442"/>
      <c r="QZ190" s="442"/>
      <c r="RA190" s="442"/>
      <c r="RB190" s="442"/>
      <c r="RC190" s="442"/>
      <c r="RD190" s="442"/>
      <c r="RE190" s="442"/>
      <c r="RF190" s="442"/>
      <c r="RG190" s="442"/>
      <c r="RH190" s="442"/>
      <c r="RI190" s="442"/>
      <c r="RJ190" s="442"/>
      <c r="RK190" s="442"/>
      <c r="RL190" s="442"/>
      <c r="RM190" s="442"/>
      <c r="RN190" s="442"/>
      <c r="RO190" s="442"/>
      <c r="RP190" s="442"/>
      <c r="RQ190" s="442"/>
      <c r="RR190" s="442"/>
      <c r="RS190" s="442"/>
      <c r="RT190" s="442"/>
      <c r="RU190" s="442"/>
      <c r="RV190" s="442"/>
      <c r="RW190" s="442"/>
      <c r="RX190" s="442"/>
      <c r="RY190" s="442"/>
      <c r="RZ190" s="442"/>
      <c r="SA190" s="442"/>
      <c r="SB190" s="442"/>
      <c r="SC190" s="442"/>
      <c r="SD190" s="442"/>
      <c r="SE190" s="442"/>
      <c r="SF190" s="442"/>
      <c r="SG190" s="442"/>
      <c r="SH190" s="442"/>
      <c r="SI190" s="442"/>
      <c r="SJ190" s="442"/>
      <c r="SK190" s="442"/>
      <c r="SL190" s="442"/>
      <c r="SM190" s="442"/>
      <c r="SN190" s="442"/>
      <c r="SO190" s="442"/>
      <c r="SP190" s="442"/>
      <c r="SQ190" s="442"/>
      <c r="SR190" s="442"/>
      <c r="SS190" s="442"/>
      <c r="ST190" s="442"/>
      <c r="SU190" s="442"/>
      <c r="SV190" s="442"/>
      <c r="SW190" s="442"/>
      <c r="SX190" s="442"/>
      <c r="SY190" s="442"/>
      <c r="SZ190" s="442"/>
      <c r="TA190" s="442"/>
      <c r="TB190" s="442"/>
      <c r="TC190" s="442"/>
      <c r="TD190" s="442"/>
      <c r="TE190" s="442"/>
      <c r="TF190" s="442"/>
      <c r="TG190" s="442"/>
      <c r="TH190" s="442"/>
      <c r="TI190" s="442"/>
      <c r="TJ190" s="442"/>
      <c r="TK190" s="442"/>
      <c r="TL190" s="442"/>
      <c r="TM190" s="442"/>
      <c r="TN190" s="442"/>
      <c r="TO190" s="442"/>
      <c r="TP190" s="442"/>
      <c r="TQ190" s="442"/>
      <c r="TR190" s="442"/>
      <c r="TS190" s="442"/>
      <c r="TT190" s="442"/>
      <c r="TU190" s="442"/>
      <c r="TV190" s="442"/>
      <c r="TW190" s="442"/>
      <c r="TX190" s="442"/>
      <c r="TY190" s="442"/>
      <c r="TZ190" s="442"/>
      <c r="UA190" s="442"/>
      <c r="UB190" s="442"/>
      <c r="UC190" s="442"/>
      <c r="UD190" s="442"/>
      <c r="UE190" s="442"/>
      <c r="UF190" s="442"/>
      <c r="UG190" s="442"/>
      <c r="UH190" s="442"/>
      <c r="UI190" s="442"/>
      <c r="UJ190" s="442"/>
      <c r="UK190" s="442"/>
      <c r="UL190" s="442"/>
      <c r="UM190" s="442"/>
      <c r="UN190" s="442"/>
      <c r="UO190" s="442"/>
      <c r="UP190" s="442"/>
      <c r="UQ190" s="442"/>
      <c r="UR190" s="442"/>
      <c r="US190" s="442"/>
      <c r="UT190" s="442"/>
      <c r="UU190" s="442"/>
      <c r="UV190" s="442"/>
      <c r="UW190" s="442"/>
      <c r="UX190" s="442"/>
      <c r="UY190" s="442"/>
      <c r="UZ190" s="442"/>
      <c r="VA190" s="442"/>
      <c r="VB190" s="442"/>
      <c r="VC190" s="442"/>
      <c r="VD190" s="442"/>
      <c r="VE190" s="442"/>
      <c r="VF190" s="442"/>
      <c r="VG190" s="442"/>
      <c r="VH190" s="442"/>
      <c r="VI190" s="442"/>
      <c r="VJ190" s="442"/>
      <c r="VK190" s="442"/>
      <c r="VL190" s="442"/>
      <c r="VM190" s="442"/>
      <c r="VN190" s="442"/>
      <c r="VO190" s="442"/>
      <c r="VP190" s="442"/>
      <c r="VQ190" s="442"/>
      <c r="VR190" s="442"/>
      <c r="VS190" s="442"/>
      <c r="VT190" s="442"/>
      <c r="VU190" s="442"/>
      <c r="VV190" s="442"/>
      <c r="VW190" s="442"/>
      <c r="VX190" s="442"/>
      <c r="VY190" s="442"/>
      <c r="VZ190" s="442"/>
      <c r="WA190" s="442"/>
      <c r="WB190" s="442"/>
      <c r="WC190" s="442"/>
      <c r="WD190" s="442"/>
      <c r="WE190" s="442"/>
      <c r="WF190" s="442"/>
      <c r="WG190" s="442"/>
      <c r="WH190" s="442"/>
      <c r="WI190" s="442"/>
      <c r="WJ190" s="442"/>
      <c r="WK190" s="442"/>
      <c r="WL190" s="442"/>
      <c r="WM190" s="442"/>
      <c r="WN190" s="442"/>
      <c r="WO190" s="442"/>
      <c r="WP190" s="442"/>
      <c r="WQ190" s="442"/>
      <c r="WR190" s="442"/>
      <c r="WS190" s="442"/>
      <c r="WT190" s="442"/>
      <c r="WU190" s="442"/>
      <c r="WV190" s="442"/>
      <c r="WW190" s="442"/>
      <c r="WX190" s="442"/>
      <c r="WY190" s="442"/>
      <c r="WZ190" s="442"/>
      <c r="XA190" s="442"/>
      <c r="XB190" s="442"/>
      <c r="XC190" s="442"/>
      <c r="XD190" s="442"/>
      <c r="XE190" s="442"/>
      <c r="XF190" s="442"/>
      <c r="XG190" s="442"/>
      <c r="XH190" s="442"/>
      <c r="XI190" s="442"/>
      <c r="XJ190" s="442"/>
      <c r="XK190" s="442"/>
      <c r="XL190" s="442"/>
      <c r="XM190" s="442"/>
      <c r="XN190" s="442"/>
      <c r="XO190" s="442"/>
      <c r="XP190" s="442"/>
      <c r="XQ190" s="442"/>
      <c r="XR190" s="442"/>
      <c r="XS190" s="442"/>
      <c r="XT190" s="442"/>
      <c r="XU190" s="442"/>
      <c r="XV190" s="442"/>
      <c r="XW190" s="442"/>
      <c r="XX190" s="442"/>
      <c r="XY190" s="442"/>
      <c r="XZ190" s="442"/>
      <c r="YA190" s="442"/>
      <c r="YB190" s="442"/>
      <c r="YC190" s="442"/>
      <c r="YD190" s="442"/>
      <c r="YE190" s="442"/>
      <c r="YF190" s="442"/>
      <c r="YG190" s="442"/>
      <c r="YH190" s="442"/>
      <c r="YI190" s="442"/>
      <c r="YJ190" s="442"/>
      <c r="YK190" s="442"/>
      <c r="YL190" s="442"/>
      <c r="YM190" s="442"/>
      <c r="YN190" s="442"/>
      <c r="YO190" s="442"/>
      <c r="YP190" s="442"/>
      <c r="YQ190" s="442"/>
      <c r="YR190" s="442"/>
      <c r="YS190" s="442"/>
      <c r="YT190" s="442"/>
      <c r="YU190" s="442"/>
      <c r="YV190" s="442"/>
      <c r="YW190" s="442"/>
      <c r="YX190" s="442"/>
      <c r="YY190" s="442"/>
      <c r="YZ190" s="442"/>
      <c r="ZA190" s="442"/>
      <c r="ZB190" s="442"/>
      <c r="ZC190" s="442"/>
      <c r="ZD190" s="442"/>
      <c r="ZE190" s="442"/>
      <c r="ZF190" s="442"/>
      <c r="ZG190" s="442"/>
      <c r="ZH190" s="442"/>
      <c r="ZI190" s="442"/>
      <c r="ZJ190" s="442"/>
      <c r="ZK190" s="442"/>
      <c r="ZL190" s="442"/>
      <c r="ZM190" s="442"/>
      <c r="ZN190" s="442"/>
      <c r="ZO190" s="442"/>
      <c r="ZP190" s="442"/>
      <c r="ZQ190" s="442"/>
      <c r="ZR190" s="442"/>
      <c r="ZS190" s="442"/>
      <c r="ZT190" s="442"/>
      <c r="ZU190" s="442"/>
      <c r="ZV190" s="442"/>
      <c r="ZW190" s="442"/>
      <c r="ZX190" s="442"/>
      <c r="ZY190" s="442"/>
      <c r="ZZ190" s="442"/>
      <c r="AAA190" s="442"/>
      <c r="AAB190" s="442"/>
      <c r="AAC190" s="442"/>
      <c r="AAD190" s="442"/>
      <c r="AAE190" s="442"/>
      <c r="AAF190" s="442"/>
      <c r="AAG190" s="442"/>
      <c r="AAH190" s="442"/>
      <c r="AAI190" s="442"/>
      <c r="AAJ190" s="442"/>
      <c r="AAK190" s="442"/>
      <c r="AAL190" s="442"/>
      <c r="AAM190" s="442"/>
      <c r="AAN190" s="442"/>
      <c r="AAO190" s="442"/>
      <c r="AAP190" s="442"/>
      <c r="AAQ190" s="442"/>
      <c r="AAR190" s="442"/>
      <c r="AAS190" s="442"/>
      <c r="AAT190" s="442"/>
      <c r="AAU190" s="442"/>
      <c r="AAV190" s="442"/>
      <c r="AAW190" s="442"/>
      <c r="AAX190" s="442"/>
      <c r="AAY190" s="442"/>
      <c r="AAZ190" s="442"/>
      <c r="ABA190" s="442"/>
      <c r="ABB190" s="442"/>
      <c r="ABC190" s="442"/>
      <c r="ABD190" s="442"/>
      <c r="ABE190" s="442"/>
      <c r="ABF190" s="442"/>
      <c r="ABG190" s="442"/>
      <c r="ABH190" s="442"/>
      <c r="ABI190" s="442"/>
      <c r="ABJ190" s="442"/>
      <c r="ABK190" s="442"/>
      <c r="ABL190" s="442"/>
      <c r="ABM190" s="442"/>
      <c r="ABN190" s="442"/>
      <c r="ABO190" s="442"/>
      <c r="ABP190" s="442"/>
      <c r="ABQ190" s="442"/>
      <c r="ABR190" s="442"/>
      <c r="ABS190" s="442"/>
      <c r="ABT190" s="442"/>
      <c r="ABU190" s="442"/>
      <c r="ABV190" s="442"/>
      <c r="ABW190" s="442"/>
      <c r="ABX190" s="442"/>
      <c r="ABY190" s="442"/>
      <c r="ABZ190" s="442"/>
      <c r="ACA190" s="442"/>
      <c r="ACB190" s="442"/>
      <c r="ACC190" s="442"/>
      <c r="ACD190" s="442"/>
      <c r="ACE190" s="442"/>
      <c r="ACF190" s="442"/>
      <c r="ACG190" s="442"/>
      <c r="ACH190" s="442"/>
      <c r="ACI190" s="442"/>
      <c r="ACJ190" s="442"/>
      <c r="ACK190" s="442"/>
      <c r="ACL190" s="442"/>
      <c r="ACM190" s="442"/>
      <c r="ACN190" s="442"/>
      <c r="ACO190" s="442"/>
      <c r="ACP190" s="442"/>
      <c r="ACQ190" s="442"/>
      <c r="ACR190" s="442"/>
      <c r="ACS190" s="442"/>
      <c r="ACT190" s="442"/>
      <c r="ACU190" s="442"/>
      <c r="ACV190" s="442"/>
      <c r="ACW190" s="442"/>
      <c r="ACX190" s="442"/>
      <c r="ACY190" s="442"/>
      <c r="ACZ190" s="442"/>
      <c r="ADA190" s="442"/>
      <c r="ADB190" s="442"/>
      <c r="ADC190" s="442"/>
      <c r="ADD190" s="442"/>
      <c r="ADE190" s="442"/>
      <c r="ADF190" s="442"/>
      <c r="ADG190" s="442"/>
      <c r="ADH190" s="442"/>
      <c r="ADI190" s="442"/>
      <c r="ADJ190" s="442"/>
      <c r="ADK190" s="442"/>
      <c r="ADL190" s="442"/>
      <c r="ADM190" s="442"/>
      <c r="ADN190" s="442"/>
      <c r="ADO190" s="442"/>
      <c r="ADP190" s="442"/>
      <c r="ADQ190" s="442"/>
      <c r="ADR190" s="442"/>
      <c r="ADS190" s="442"/>
      <c r="ADT190" s="442"/>
      <c r="ADU190" s="442"/>
      <c r="ADV190" s="442"/>
      <c r="ADW190" s="442"/>
      <c r="ADX190" s="442"/>
      <c r="ADY190" s="442"/>
      <c r="ADZ190" s="442"/>
      <c r="AEA190" s="442"/>
      <c r="AEB190" s="442"/>
      <c r="AEC190" s="442"/>
      <c r="AED190" s="442"/>
      <c r="AEE190" s="442"/>
      <c r="AEF190" s="442"/>
      <c r="AEG190" s="442"/>
      <c r="AEH190" s="442"/>
      <c r="AEI190" s="442"/>
      <c r="AEJ190" s="442"/>
      <c r="AEK190" s="442"/>
      <c r="AEL190" s="442"/>
      <c r="AEM190" s="442"/>
      <c r="AEN190" s="442"/>
      <c r="AEO190" s="442"/>
      <c r="AEP190" s="442"/>
      <c r="AEQ190" s="442"/>
      <c r="AER190" s="442"/>
      <c r="AES190" s="442"/>
      <c r="AET190" s="442"/>
      <c r="AEU190" s="442"/>
      <c r="AEV190" s="442"/>
      <c r="AEW190" s="442"/>
      <c r="AEX190" s="442"/>
      <c r="AEY190" s="442"/>
      <c r="AEZ190" s="442"/>
      <c r="AFA190" s="442"/>
      <c r="AFB190" s="442"/>
      <c r="AFC190" s="442"/>
      <c r="AFD190" s="442"/>
      <c r="AFE190" s="442"/>
      <c r="AFF190" s="442"/>
      <c r="AFG190" s="442"/>
      <c r="AFH190" s="442"/>
      <c r="AFI190" s="442"/>
      <c r="AFJ190" s="442"/>
      <c r="AFK190" s="442"/>
      <c r="AFL190" s="442"/>
      <c r="AFM190" s="442"/>
      <c r="AFN190" s="442"/>
      <c r="AFO190" s="442"/>
      <c r="AFP190" s="442"/>
      <c r="AFQ190" s="442"/>
      <c r="AFR190" s="442"/>
      <c r="AFS190" s="442"/>
      <c r="AFT190" s="442"/>
      <c r="AFU190" s="442"/>
      <c r="AFV190" s="442"/>
      <c r="AFW190" s="442"/>
      <c r="AFX190" s="442"/>
      <c r="AFY190" s="442"/>
      <c r="AFZ190" s="442"/>
      <c r="AGA190" s="442"/>
      <c r="AGB190" s="442"/>
      <c r="AGC190" s="442"/>
      <c r="AGD190" s="442"/>
      <c r="AGE190" s="442"/>
      <c r="AGF190" s="442"/>
      <c r="AGG190" s="442"/>
      <c r="AGH190" s="442"/>
      <c r="AGI190" s="442"/>
      <c r="AGJ190" s="442"/>
      <c r="AGK190" s="442"/>
      <c r="AGL190" s="442"/>
      <c r="AGM190" s="442"/>
      <c r="AGN190" s="442"/>
      <c r="AGO190" s="442"/>
      <c r="AGP190" s="442"/>
      <c r="AGQ190" s="442"/>
      <c r="AGR190" s="442"/>
      <c r="AGS190" s="442"/>
      <c r="AGT190" s="442"/>
      <c r="AGU190" s="442"/>
      <c r="AGV190" s="442"/>
      <c r="AGW190" s="442"/>
      <c r="AGX190" s="442"/>
      <c r="AGY190" s="442"/>
      <c r="AGZ190" s="442"/>
      <c r="AHA190" s="442"/>
      <c r="AHB190" s="442"/>
      <c r="AHC190" s="442"/>
      <c r="AHD190" s="442"/>
      <c r="AHE190" s="442"/>
      <c r="AHF190" s="442"/>
      <c r="AHG190" s="442"/>
      <c r="AHH190" s="442"/>
    </row>
    <row r="191" spans="2:892" s="593" customFormat="1">
      <c r="B191" s="597"/>
      <c r="C191" s="595"/>
      <c r="D191" s="78"/>
      <c r="E191" s="78"/>
      <c r="F191" s="78"/>
      <c r="G191" s="78"/>
      <c r="H191" s="78"/>
      <c r="I191" s="78"/>
      <c r="J191" s="78"/>
      <c r="K191" s="78"/>
      <c r="L191" s="78"/>
      <c r="M191" s="78"/>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s="66"/>
      <c r="CT191" s="66"/>
      <c r="CU191" s="66"/>
      <c r="CV191" s="66"/>
      <c r="CW191" s="66"/>
      <c r="CX191" s="66"/>
      <c r="CY191" s="66"/>
      <c r="CZ191" s="66"/>
      <c r="DA191" s="66"/>
      <c r="DB191" s="66"/>
      <c r="DC191" s="66"/>
      <c r="DD191" s="66"/>
      <c r="DE191" s="66"/>
      <c r="DF191" s="66"/>
      <c r="DG191" s="66"/>
      <c r="DH191" s="66"/>
      <c r="DI191" s="66"/>
      <c r="DJ191" s="66"/>
      <c r="DK191" s="66"/>
      <c r="DL191" s="66"/>
      <c r="DM191" s="66"/>
      <c r="DN191" s="66"/>
      <c r="DO191" s="66"/>
      <c r="DP191" s="66"/>
      <c r="DQ191" s="66"/>
      <c r="DR191" s="66"/>
      <c r="DS191" s="66"/>
      <c r="DT191" s="66"/>
      <c r="DU191" s="66"/>
      <c r="DV191" s="66"/>
      <c r="DW191" s="66"/>
      <c r="DX191" s="66"/>
      <c r="DY191" s="66"/>
      <c r="DZ191" s="66"/>
      <c r="EA191" s="66"/>
      <c r="EB191" s="66"/>
      <c r="EC191" s="66"/>
      <c r="ED191" s="66"/>
      <c r="EE191" s="66"/>
      <c r="EF191" s="66"/>
      <c r="EG191" s="66"/>
      <c r="EH191" s="66"/>
      <c r="EI191" s="66"/>
      <c r="EJ191" s="66"/>
      <c r="EK191" s="66"/>
      <c r="EL191" s="66"/>
      <c r="EM191" s="66"/>
      <c r="EN191" s="66"/>
      <c r="EO191" s="66"/>
      <c r="EP191" s="66"/>
      <c r="EQ191" s="66"/>
      <c r="ER191" s="66"/>
      <c r="ES191" s="66"/>
      <c r="ET191" s="66"/>
      <c r="EU191" s="66"/>
      <c r="EV191" s="66"/>
      <c r="EW191" s="66"/>
      <c r="EX191" s="66"/>
      <c r="EY191" s="66"/>
      <c r="EZ191" s="66"/>
      <c r="FA191" s="66"/>
      <c r="FB191" s="66"/>
      <c r="FC191" s="66"/>
      <c r="FD191" s="66"/>
      <c r="FE191" s="66"/>
      <c r="FF191" s="66"/>
      <c r="FG191" s="66"/>
      <c r="FH191" s="66"/>
      <c r="FI191" s="66"/>
      <c r="FJ191" s="66"/>
      <c r="FK191" s="66"/>
      <c r="FL191" s="66"/>
      <c r="FM191" s="66"/>
      <c r="FN191" s="66"/>
      <c r="FO191" s="66"/>
      <c r="FP191" s="66"/>
      <c r="FQ191" s="66"/>
      <c r="FR191" s="66"/>
      <c r="FS191" s="66"/>
      <c r="FT191" s="66"/>
      <c r="FU191" s="66"/>
      <c r="FV191" s="66"/>
      <c r="FW191" s="66"/>
      <c r="FX191" s="66"/>
      <c r="FY191" s="66"/>
      <c r="FZ191" s="66"/>
      <c r="GA191" s="66"/>
      <c r="GB191" s="66"/>
      <c r="GC191" s="66"/>
      <c r="GD191" s="66"/>
      <c r="GE191" s="66"/>
      <c r="GF191" s="66"/>
      <c r="GG191" s="66"/>
      <c r="GH191" s="66"/>
      <c r="GI191" s="66"/>
      <c r="GJ191" s="66"/>
      <c r="GK191" s="66"/>
      <c r="GL191" s="66"/>
      <c r="GM191" s="66"/>
      <c r="GN191" s="66"/>
      <c r="GO191" s="66"/>
      <c r="GP191" s="66"/>
      <c r="GQ191" s="66"/>
      <c r="GR191" s="66"/>
      <c r="GS191" s="66"/>
      <c r="GT191" s="66"/>
      <c r="GU191" s="66"/>
      <c r="GV191" s="66"/>
      <c r="GW191" s="66"/>
      <c r="GX191" s="66"/>
      <c r="GY191" s="66"/>
      <c r="GZ191" s="66"/>
      <c r="HA191" s="66"/>
      <c r="HB191" s="66"/>
      <c r="HC191" s="66"/>
      <c r="HD191" s="66"/>
      <c r="HE191" s="66"/>
      <c r="HF191" s="66"/>
      <c r="HG191" s="66"/>
      <c r="HH191" s="66"/>
      <c r="HI191" s="66"/>
      <c r="HJ191" s="66"/>
      <c r="HK191" s="66"/>
      <c r="HL191" s="66"/>
      <c r="HM191" s="66"/>
      <c r="HN191" s="66"/>
      <c r="HO191" s="66"/>
      <c r="HP191" s="66"/>
      <c r="HQ191" s="66"/>
      <c r="HR191" s="66"/>
      <c r="HS191" s="66"/>
      <c r="HT191" s="66"/>
      <c r="HU191" s="66"/>
      <c r="HV191" s="66"/>
      <c r="HW191" s="66"/>
      <c r="HX191" s="66"/>
      <c r="HY191" s="66"/>
      <c r="HZ191" s="66"/>
      <c r="IA191" s="66"/>
      <c r="IB191" s="66"/>
      <c r="IC191" s="66"/>
      <c r="ID191" s="66"/>
      <c r="IE191" s="66"/>
      <c r="IF191" s="66"/>
      <c r="IG191" s="66"/>
      <c r="IH191" s="66"/>
      <c r="II191" s="66"/>
      <c r="IJ191" s="66"/>
      <c r="IK191" s="66"/>
      <c r="IL191" s="66"/>
      <c r="IM191" s="66"/>
      <c r="IN191" s="66"/>
      <c r="IO191" s="66"/>
      <c r="IP191" s="66"/>
      <c r="IQ191" s="66"/>
      <c r="IR191" s="66"/>
      <c r="IS191" s="66"/>
      <c r="IT191" s="66"/>
      <c r="IU191" s="66"/>
      <c r="IV191" s="66"/>
      <c r="IW191" s="66"/>
      <c r="IX191" s="442"/>
      <c r="IY191" s="442"/>
      <c r="IZ191" s="442"/>
      <c r="JA191" s="442"/>
      <c r="JB191" s="442"/>
      <c r="JC191" s="442"/>
      <c r="JD191" s="442"/>
      <c r="JE191" s="442"/>
      <c r="JF191" s="442"/>
      <c r="JG191" s="442"/>
      <c r="JH191" s="442"/>
      <c r="JI191" s="442"/>
      <c r="JJ191" s="442"/>
      <c r="JK191" s="442"/>
      <c r="JL191" s="442"/>
      <c r="JM191" s="442"/>
      <c r="JN191" s="442"/>
      <c r="JO191" s="442"/>
      <c r="JP191" s="442"/>
      <c r="JQ191" s="442"/>
      <c r="JR191" s="442"/>
      <c r="JS191" s="442"/>
      <c r="JT191" s="442"/>
      <c r="JU191" s="442"/>
      <c r="JV191" s="442"/>
      <c r="JW191" s="442"/>
      <c r="JX191" s="442"/>
      <c r="JY191" s="442"/>
      <c r="JZ191" s="442"/>
      <c r="KA191" s="442"/>
      <c r="KB191" s="442"/>
      <c r="KC191" s="442"/>
      <c r="KD191" s="442"/>
      <c r="KE191" s="442"/>
      <c r="KF191" s="442"/>
      <c r="KG191" s="442"/>
      <c r="KH191" s="442"/>
      <c r="KI191" s="442"/>
      <c r="KJ191" s="442"/>
      <c r="KK191" s="442"/>
      <c r="KL191" s="442"/>
      <c r="KM191" s="442"/>
      <c r="KN191" s="442"/>
      <c r="KO191" s="442"/>
      <c r="KP191" s="442"/>
      <c r="KQ191" s="442"/>
      <c r="KR191" s="442"/>
      <c r="KS191" s="442"/>
      <c r="KT191" s="442"/>
      <c r="KU191" s="442"/>
      <c r="KV191" s="442"/>
      <c r="KW191" s="442"/>
      <c r="KX191" s="442"/>
      <c r="KY191" s="442"/>
      <c r="KZ191" s="442"/>
      <c r="LA191" s="442"/>
      <c r="LB191" s="442"/>
      <c r="LC191" s="442"/>
      <c r="LD191" s="442"/>
      <c r="LE191" s="442"/>
      <c r="LF191" s="442"/>
      <c r="LG191" s="442"/>
      <c r="LH191" s="442"/>
      <c r="LI191" s="442"/>
      <c r="LJ191" s="442"/>
      <c r="LK191" s="442"/>
      <c r="LL191" s="442"/>
      <c r="LM191" s="442"/>
      <c r="LN191" s="442"/>
      <c r="LO191" s="442"/>
      <c r="LP191" s="442"/>
      <c r="LQ191" s="442"/>
      <c r="LR191" s="442"/>
      <c r="LS191" s="442"/>
      <c r="LT191" s="442"/>
      <c r="LU191" s="442"/>
      <c r="LV191" s="442"/>
      <c r="LW191" s="442"/>
      <c r="LX191" s="442"/>
      <c r="LY191" s="442"/>
      <c r="LZ191" s="442"/>
      <c r="MA191" s="442"/>
      <c r="MB191" s="442"/>
      <c r="MC191" s="442"/>
      <c r="MD191" s="442"/>
      <c r="ME191" s="442"/>
      <c r="MF191" s="442"/>
      <c r="MG191" s="442"/>
      <c r="MH191" s="442"/>
      <c r="MI191" s="442"/>
      <c r="MJ191" s="442"/>
      <c r="MK191" s="442"/>
      <c r="ML191" s="442"/>
      <c r="MM191" s="442"/>
      <c r="MN191" s="442"/>
      <c r="MO191" s="442"/>
      <c r="MP191" s="442"/>
      <c r="MQ191" s="442"/>
      <c r="MR191" s="442"/>
      <c r="MS191" s="442"/>
      <c r="MT191" s="442"/>
      <c r="MU191" s="442"/>
      <c r="MV191" s="442"/>
      <c r="MW191" s="442"/>
      <c r="MX191" s="442"/>
      <c r="MY191" s="442"/>
      <c r="MZ191" s="442"/>
      <c r="NA191" s="442"/>
      <c r="NB191" s="442"/>
      <c r="NC191" s="442"/>
      <c r="ND191" s="442"/>
      <c r="NE191" s="442"/>
      <c r="NF191" s="442"/>
      <c r="NG191" s="442"/>
      <c r="NH191" s="442"/>
      <c r="NI191" s="442"/>
      <c r="NJ191" s="442"/>
      <c r="NK191" s="442"/>
      <c r="NL191" s="442"/>
      <c r="NM191" s="442"/>
      <c r="NN191" s="442"/>
      <c r="NO191" s="442"/>
      <c r="NP191" s="442"/>
      <c r="NQ191" s="442"/>
      <c r="NR191" s="442"/>
      <c r="NS191" s="442"/>
      <c r="NT191" s="442"/>
      <c r="NU191" s="442"/>
      <c r="NV191" s="442"/>
      <c r="NW191" s="442"/>
      <c r="NX191" s="442"/>
      <c r="NY191" s="442"/>
      <c r="NZ191" s="442"/>
      <c r="OA191" s="442"/>
      <c r="OB191" s="442"/>
      <c r="OC191" s="442"/>
      <c r="OD191" s="442"/>
      <c r="OE191" s="442"/>
      <c r="OF191" s="442"/>
      <c r="OG191" s="442"/>
      <c r="OH191" s="442"/>
      <c r="OI191" s="442"/>
      <c r="OJ191" s="442"/>
      <c r="OK191" s="442"/>
      <c r="OL191" s="442"/>
      <c r="OM191" s="442"/>
      <c r="ON191" s="442"/>
      <c r="OO191" s="442"/>
      <c r="OP191" s="442"/>
      <c r="OQ191" s="442"/>
      <c r="OR191" s="442"/>
      <c r="OS191" s="442"/>
      <c r="OT191" s="442"/>
      <c r="OU191" s="442"/>
      <c r="OV191" s="442"/>
      <c r="OW191" s="442"/>
      <c r="OX191" s="442"/>
      <c r="OY191" s="442"/>
      <c r="OZ191" s="442"/>
      <c r="PA191" s="442"/>
      <c r="PB191" s="442"/>
      <c r="PC191" s="442"/>
      <c r="PD191" s="442"/>
      <c r="PE191" s="442"/>
      <c r="PF191" s="442"/>
      <c r="PG191" s="442"/>
      <c r="PH191" s="442"/>
      <c r="PI191" s="442"/>
      <c r="PJ191" s="442"/>
      <c r="PK191" s="442"/>
      <c r="PL191" s="442"/>
      <c r="PM191" s="442"/>
      <c r="PN191" s="442"/>
      <c r="PO191" s="442"/>
      <c r="PP191" s="442"/>
      <c r="PQ191" s="442"/>
      <c r="PR191" s="442"/>
      <c r="PS191" s="442"/>
      <c r="PT191" s="442"/>
      <c r="PU191" s="442"/>
      <c r="PV191" s="442"/>
      <c r="PW191" s="442"/>
      <c r="PX191" s="442"/>
      <c r="PY191" s="442"/>
      <c r="PZ191" s="442"/>
      <c r="QA191" s="442"/>
      <c r="QB191" s="442"/>
      <c r="QC191" s="442"/>
      <c r="QD191" s="442"/>
      <c r="QE191" s="442"/>
      <c r="QF191" s="442"/>
      <c r="QG191" s="442"/>
      <c r="QH191" s="442"/>
      <c r="QI191" s="442"/>
      <c r="QJ191" s="442"/>
      <c r="QK191" s="442"/>
      <c r="QL191" s="442"/>
      <c r="QM191" s="442"/>
      <c r="QN191" s="442"/>
      <c r="QO191" s="442"/>
      <c r="QP191" s="442"/>
      <c r="QQ191" s="442"/>
      <c r="QR191" s="442"/>
      <c r="QS191" s="442"/>
      <c r="QT191" s="442"/>
      <c r="QU191" s="442"/>
      <c r="QV191" s="442"/>
      <c r="QW191" s="442"/>
      <c r="QX191" s="442"/>
      <c r="QY191" s="442"/>
      <c r="QZ191" s="442"/>
      <c r="RA191" s="442"/>
      <c r="RB191" s="442"/>
      <c r="RC191" s="442"/>
      <c r="RD191" s="442"/>
      <c r="RE191" s="442"/>
      <c r="RF191" s="442"/>
      <c r="RG191" s="442"/>
      <c r="RH191" s="442"/>
      <c r="RI191" s="442"/>
      <c r="RJ191" s="442"/>
      <c r="RK191" s="442"/>
      <c r="RL191" s="442"/>
      <c r="RM191" s="442"/>
      <c r="RN191" s="442"/>
      <c r="RO191" s="442"/>
      <c r="RP191" s="442"/>
      <c r="RQ191" s="442"/>
      <c r="RR191" s="442"/>
      <c r="RS191" s="442"/>
      <c r="RT191" s="442"/>
      <c r="RU191" s="442"/>
      <c r="RV191" s="442"/>
      <c r="RW191" s="442"/>
      <c r="RX191" s="442"/>
      <c r="RY191" s="442"/>
      <c r="RZ191" s="442"/>
      <c r="SA191" s="442"/>
      <c r="SB191" s="442"/>
      <c r="SC191" s="442"/>
      <c r="SD191" s="442"/>
      <c r="SE191" s="442"/>
      <c r="SF191" s="442"/>
      <c r="SG191" s="442"/>
      <c r="SH191" s="442"/>
      <c r="SI191" s="442"/>
      <c r="SJ191" s="442"/>
      <c r="SK191" s="442"/>
      <c r="SL191" s="442"/>
      <c r="SM191" s="442"/>
      <c r="SN191" s="442"/>
      <c r="SO191" s="442"/>
      <c r="SP191" s="442"/>
      <c r="SQ191" s="442"/>
      <c r="SR191" s="442"/>
      <c r="SS191" s="442"/>
      <c r="ST191" s="442"/>
      <c r="SU191" s="442"/>
      <c r="SV191" s="442"/>
      <c r="SW191" s="442"/>
      <c r="SX191" s="442"/>
      <c r="SY191" s="442"/>
      <c r="SZ191" s="442"/>
      <c r="TA191" s="442"/>
      <c r="TB191" s="442"/>
      <c r="TC191" s="442"/>
      <c r="TD191" s="442"/>
      <c r="TE191" s="442"/>
      <c r="TF191" s="442"/>
      <c r="TG191" s="442"/>
      <c r="TH191" s="442"/>
      <c r="TI191" s="442"/>
      <c r="TJ191" s="442"/>
      <c r="TK191" s="442"/>
      <c r="TL191" s="442"/>
      <c r="TM191" s="442"/>
      <c r="TN191" s="442"/>
      <c r="TO191" s="442"/>
      <c r="TP191" s="442"/>
      <c r="TQ191" s="442"/>
      <c r="TR191" s="442"/>
      <c r="TS191" s="442"/>
      <c r="TT191" s="442"/>
      <c r="TU191" s="442"/>
      <c r="TV191" s="442"/>
      <c r="TW191" s="442"/>
      <c r="TX191" s="442"/>
      <c r="TY191" s="442"/>
      <c r="TZ191" s="442"/>
      <c r="UA191" s="442"/>
      <c r="UB191" s="442"/>
      <c r="UC191" s="442"/>
      <c r="UD191" s="442"/>
      <c r="UE191" s="442"/>
      <c r="UF191" s="442"/>
      <c r="UG191" s="442"/>
      <c r="UH191" s="442"/>
      <c r="UI191" s="442"/>
      <c r="UJ191" s="442"/>
      <c r="UK191" s="442"/>
      <c r="UL191" s="442"/>
      <c r="UM191" s="442"/>
      <c r="UN191" s="442"/>
      <c r="UO191" s="442"/>
      <c r="UP191" s="442"/>
      <c r="UQ191" s="442"/>
      <c r="UR191" s="442"/>
      <c r="US191" s="442"/>
      <c r="UT191" s="442"/>
      <c r="UU191" s="442"/>
      <c r="UV191" s="442"/>
      <c r="UW191" s="442"/>
      <c r="UX191" s="442"/>
      <c r="UY191" s="442"/>
      <c r="UZ191" s="442"/>
      <c r="VA191" s="442"/>
      <c r="VB191" s="442"/>
      <c r="VC191" s="442"/>
      <c r="VD191" s="442"/>
      <c r="VE191" s="442"/>
      <c r="VF191" s="442"/>
      <c r="VG191" s="442"/>
      <c r="VH191" s="442"/>
      <c r="VI191" s="442"/>
      <c r="VJ191" s="442"/>
      <c r="VK191" s="442"/>
      <c r="VL191" s="442"/>
      <c r="VM191" s="442"/>
      <c r="VN191" s="442"/>
      <c r="VO191" s="442"/>
      <c r="VP191" s="442"/>
      <c r="VQ191" s="442"/>
      <c r="VR191" s="442"/>
      <c r="VS191" s="442"/>
      <c r="VT191" s="442"/>
      <c r="VU191" s="442"/>
      <c r="VV191" s="442"/>
      <c r="VW191" s="442"/>
      <c r="VX191" s="442"/>
      <c r="VY191" s="442"/>
      <c r="VZ191" s="442"/>
      <c r="WA191" s="442"/>
      <c r="WB191" s="442"/>
      <c r="WC191" s="442"/>
      <c r="WD191" s="442"/>
      <c r="WE191" s="442"/>
      <c r="WF191" s="442"/>
      <c r="WG191" s="442"/>
      <c r="WH191" s="442"/>
      <c r="WI191" s="442"/>
      <c r="WJ191" s="442"/>
      <c r="WK191" s="442"/>
      <c r="WL191" s="442"/>
      <c r="WM191" s="442"/>
      <c r="WN191" s="442"/>
      <c r="WO191" s="442"/>
      <c r="WP191" s="442"/>
      <c r="WQ191" s="442"/>
      <c r="WR191" s="442"/>
      <c r="WS191" s="442"/>
      <c r="WT191" s="442"/>
      <c r="WU191" s="442"/>
      <c r="WV191" s="442"/>
      <c r="WW191" s="442"/>
      <c r="WX191" s="442"/>
      <c r="WY191" s="442"/>
      <c r="WZ191" s="442"/>
      <c r="XA191" s="442"/>
      <c r="XB191" s="442"/>
      <c r="XC191" s="442"/>
      <c r="XD191" s="442"/>
      <c r="XE191" s="442"/>
      <c r="XF191" s="442"/>
      <c r="XG191" s="442"/>
      <c r="XH191" s="442"/>
      <c r="XI191" s="442"/>
      <c r="XJ191" s="442"/>
      <c r="XK191" s="442"/>
      <c r="XL191" s="442"/>
      <c r="XM191" s="442"/>
      <c r="XN191" s="442"/>
      <c r="XO191" s="442"/>
      <c r="XP191" s="442"/>
      <c r="XQ191" s="442"/>
      <c r="XR191" s="442"/>
      <c r="XS191" s="442"/>
      <c r="XT191" s="442"/>
      <c r="XU191" s="442"/>
      <c r="XV191" s="442"/>
      <c r="XW191" s="442"/>
      <c r="XX191" s="442"/>
      <c r="XY191" s="442"/>
      <c r="XZ191" s="442"/>
      <c r="YA191" s="442"/>
      <c r="YB191" s="442"/>
      <c r="YC191" s="442"/>
      <c r="YD191" s="442"/>
      <c r="YE191" s="442"/>
      <c r="YF191" s="442"/>
      <c r="YG191" s="442"/>
      <c r="YH191" s="442"/>
      <c r="YI191" s="442"/>
      <c r="YJ191" s="442"/>
      <c r="YK191" s="442"/>
      <c r="YL191" s="442"/>
      <c r="YM191" s="442"/>
      <c r="YN191" s="442"/>
      <c r="YO191" s="442"/>
      <c r="YP191" s="442"/>
      <c r="YQ191" s="442"/>
      <c r="YR191" s="442"/>
      <c r="YS191" s="442"/>
      <c r="YT191" s="442"/>
      <c r="YU191" s="442"/>
      <c r="YV191" s="442"/>
      <c r="YW191" s="442"/>
      <c r="YX191" s="442"/>
      <c r="YY191" s="442"/>
      <c r="YZ191" s="442"/>
      <c r="ZA191" s="442"/>
      <c r="ZB191" s="442"/>
      <c r="ZC191" s="442"/>
      <c r="ZD191" s="442"/>
      <c r="ZE191" s="442"/>
      <c r="ZF191" s="442"/>
      <c r="ZG191" s="442"/>
      <c r="ZH191" s="442"/>
      <c r="ZI191" s="442"/>
      <c r="ZJ191" s="442"/>
      <c r="ZK191" s="442"/>
      <c r="ZL191" s="442"/>
      <c r="ZM191" s="442"/>
      <c r="ZN191" s="442"/>
      <c r="ZO191" s="442"/>
      <c r="ZP191" s="442"/>
      <c r="ZQ191" s="442"/>
      <c r="ZR191" s="442"/>
      <c r="ZS191" s="442"/>
      <c r="ZT191" s="442"/>
      <c r="ZU191" s="442"/>
      <c r="ZV191" s="442"/>
      <c r="ZW191" s="442"/>
      <c r="ZX191" s="442"/>
      <c r="ZY191" s="442"/>
      <c r="ZZ191" s="442"/>
      <c r="AAA191" s="442"/>
      <c r="AAB191" s="442"/>
      <c r="AAC191" s="442"/>
      <c r="AAD191" s="442"/>
      <c r="AAE191" s="442"/>
      <c r="AAF191" s="442"/>
      <c r="AAG191" s="442"/>
      <c r="AAH191" s="442"/>
      <c r="AAI191" s="442"/>
      <c r="AAJ191" s="442"/>
      <c r="AAK191" s="442"/>
      <c r="AAL191" s="442"/>
      <c r="AAM191" s="442"/>
      <c r="AAN191" s="442"/>
      <c r="AAO191" s="442"/>
      <c r="AAP191" s="442"/>
      <c r="AAQ191" s="442"/>
      <c r="AAR191" s="442"/>
      <c r="AAS191" s="442"/>
      <c r="AAT191" s="442"/>
      <c r="AAU191" s="442"/>
      <c r="AAV191" s="442"/>
      <c r="AAW191" s="442"/>
      <c r="AAX191" s="442"/>
      <c r="AAY191" s="442"/>
      <c r="AAZ191" s="442"/>
      <c r="ABA191" s="442"/>
      <c r="ABB191" s="442"/>
      <c r="ABC191" s="442"/>
      <c r="ABD191" s="442"/>
      <c r="ABE191" s="442"/>
      <c r="ABF191" s="442"/>
      <c r="ABG191" s="442"/>
      <c r="ABH191" s="442"/>
      <c r="ABI191" s="442"/>
      <c r="ABJ191" s="442"/>
      <c r="ABK191" s="442"/>
      <c r="ABL191" s="442"/>
      <c r="ABM191" s="442"/>
      <c r="ABN191" s="442"/>
      <c r="ABO191" s="442"/>
      <c r="ABP191" s="442"/>
      <c r="ABQ191" s="442"/>
      <c r="ABR191" s="442"/>
      <c r="ABS191" s="442"/>
      <c r="ABT191" s="442"/>
      <c r="ABU191" s="442"/>
      <c r="ABV191" s="442"/>
      <c r="ABW191" s="442"/>
      <c r="ABX191" s="442"/>
      <c r="ABY191" s="442"/>
      <c r="ABZ191" s="442"/>
      <c r="ACA191" s="442"/>
      <c r="ACB191" s="442"/>
      <c r="ACC191" s="442"/>
      <c r="ACD191" s="442"/>
      <c r="ACE191" s="442"/>
      <c r="ACF191" s="442"/>
      <c r="ACG191" s="442"/>
      <c r="ACH191" s="442"/>
      <c r="ACI191" s="442"/>
      <c r="ACJ191" s="442"/>
      <c r="ACK191" s="442"/>
      <c r="ACL191" s="442"/>
      <c r="ACM191" s="442"/>
      <c r="ACN191" s="442"/>
      <c r="ACO191" s="442"/>
      <c r="ACP191" s="442"/>
      <c r="ACQ191" s="442"/>
      <c r="ACR191" s="442"/>
      <c r="ACS191" s="442"/>
      <c r="ACT191" s="442"/>
      <c r="ACU191" s="442"/>
      <c r="ACV191" s="442"/>
      <c r="ACW191" s="442"/>
      <c r="ACX191" s="442"/>
      <c r="ACY191" s="442"/>
      <c r="ACZ191" s="442"/>
      <c r="ADA191" s="442"/>
      <c r="ADB191" s="442"/>
      <c r="ADC191" s="442"/>
      <c r="ADD191" s="442"/>
      <c r="ADE191" s="442"/>
      <c r="ADF191" s="442"/>
      <c r="ADG191" s="442"/>
      <c r="ADH191" s="442"/>
      <c r="ADI191" s="442"/>
      <c r="ADJ191" s="442"/>
      <c r="ADK191" s="442"/>
      <c r="ADL191" s="442"/>
      <c r="ADM191" s="442"/>
      <c r="ADN191" s="442"/>
      <c r="ADO191" s="442"/>
      <c r="ADP191" s="442"/>
      <c r="ADQ191" s="442"/>
      <c r="ADR191" s="442"/>
      <c r="ADS191" s="442"/>
      <c r="ADT191" s="442"/>
      <c r="ADU191" s="442"/>
      <c r="ADV191" s="442"/>
      <c r="ADW191" s="442"/>
      <c r="ADX191" s="442"/>
      <c r="ADY191" s="442"/>
      <c r="ADZ191" s="442"/>
      <c r="AEA191" s="442"/>
      <c r="AEB191" s="442"/>
      <c r="AEC191" s="442"/>
      <c r="AED191" s="442"/>
      <c r="AEE191" s="442"/>
      <c r="AEF191" s="442"/>
      <c r="AEG191" s="442"/>
      <c r="AEH191" s="442"/>
      <c r="AEI191" s="442"/>
      <c r="AEJ191" s="442"/>
      <c r="AEK191" s="442"/>
      <c r="AEL191" s="442"/>
      <c r="AEM191" s="442"/>
      <c r="AEN191" s="442"/>
      <c r="AEO191" s="442"/>
      <c r="AEP191" s="442"/>
      <c r="AEQ191" s="442"/>
      <c r="AER191" s="442"/>
      <c r="AES191" s="442"/>
      <c r="AET191" s="442"/>
      <c r="AEU191" s="442"/>
      <c r="AEV191" s="442"/>
      <c r="AEW191" s="442"/>
      <c r="AEX191" s="442"/>
      <c r="AEY191" s="442"/>
      <c r="AEZ191" s="442"/>
      <c r="AFA191" s="442"/>
      <c r="AFB191" s="442"/>
      <c r="AFC191" s="442"/>
      <c r="AFD191" s="442"/>
      <c r="AFE191" s="442"/>
      <c r="AFF191" s="442"/>
      <c r="AFG191" s="442"/>
      <c r="AFH191" s="442"/>
      <c r="AFI191" s="442"/>
      <c r="AFJ191" s="442"/>
      <c r="AFK191" s="442"/>
      <c r="AFL191" s="442"/>
      <c r="AFM191" s="442"/>
      <c r="AFN191" s="442"/>
      <c r="AFO191" s="442"/>
      <c r="AFP191" s="442"/>
      <c r="AFQ191" s="442"/>
      <c r="AFR191" s="442"/>
      <c r="AFS191" s="442"/>
      <c r="AFT191" s="442"/>
      <c r="AFU191" s="442"/>
      <c r="AFV191" s="442"/>
      <c r="AFW191" s="442"/>
      <c r="AFX191" s="442"/>
      <c r="AFY191" s="442"/>
      <c r="AFZ191" s="442"/>
      <c r="AGA191" s="442"/>
      <c r="AGB191" s="442"/>
      <c r="AGC191" s="442"/>
      <c r="AGD191" s="442"/>
      <c r="AGE191" s="442"/>
      <c r="AGF191" s="442"/>
      <c r="AGG191" s="442"/>
      <c r="AGH191" s="442"/>
      <c r="AGI191" s="442"/>
      <c r="AGJ191" s="442"/>
      <c r="AGK191" s="442"/>
      <c r="AGL191" s="442"/>
      <c r="AGM191" s="442"/>
      <c r="AGN191" s="442"/>
      <c r="AGO191" s="442"/>
      <c r="AGP191" s="442"/>
      <c r="AGQ191" s="442"/>
      <c r="AGR191" s="442"/>
      <c r="AGS191" s="442"/>
      <c r="AGT191" s="442"/>
      <c r="AGU191" s="442"/>
      <c r="AGV191" s="442"/>
      <c r="AGW191" s="442"/>
      <c r="AGX191" s="442"/>
      <c r="AGY191" s="442"/>
      <c r="AGZ191" s="442"/>
      <c r="AHA191" s="442"/>
      <c r="AHB191" s="442"/>
      <c r="AHC191" s="442"/>
      <c r="AHD191" s="442"/>
      <c r="AHE191" s="442"/>
      <c r="AHF191" s="442"/>
      <c r="AHG191" s="442"/>
      <c r="AHH191" s="442"/>
    </row>
    <row r="192" spans="2:892" s="593" customFormat="1">
      <c r="B192" s="597"/>
      <c r="C192" s="595"/>
      <c r="D192" s="78"/>
      <c r="E192" s="78"/>
      <c r="F192" s="78"/>
      <c r="G192" s="78"/>
      <c r="H192" s="78"/>
      <c r="I192" s="78"/>
      <c r="J192" s="78"/>
      <c r="K192" s="78"/>
      <c r="L192" s="78"/>
      <c r="M192" s="78"/>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s="66"/>
      <c r="CT192" s="66"/>
      <c r="CU192" s="66"/>
      <c r="CV192" s="66"/>
      <c r="CW192" s="66"/>
      <c r="CX192" s="66"/>
      <c r="CY192" s="66"/>
      <c r="CZ192" s="66"/>
      <c r="DA192" s="66"/>
      <c r="DB192" s="66"/>
      <c r="DC192" s="66"/>
      <c r="DD192" s="66"/>
      <c r="DE192" s="66"/>
      <c r="DF192" s="66"/>
      <c r="DG192" s="66"/>
      <c r="DH192" s="66"/>
      <c r="DI192" s="66"/>
      <c r="DJ192" s="66"/>
      <c r="DK192" s="66"/>
      <c r="DL192" s="66"/>
      <c r="DM192" s="66"/>
      <c r="DN192" s="66"/>
      <c r="DO192" s="66"/>
      <c r="DP192" s="66"/>
      <c r="DQ192" s="66"/>
      <c r="DR192" s="66"/>
      <c r="DS192" s="66"/>
      <c r="DT192" s="66"/>
      <c r="DU192" s="66"/>
      <c r="DV192" s="66"/>
      <c r="DW192" s="66"/>
      <c r="DX192" s="66"/>
      <c r="DY192" s="66"/>
      <c r="DZ192" s="66"/>
      <c r="EA192" s="66"/>
      <c r="EB192" s="66"/>
      <c r="EC192" s="66"/>
      <c r="ED192" s="66"/>
      <c r="EE192" s="66"/>
      <c r="EF192" s="66"/>
      <c r="EG192" s="66"/>
      <c r="EH192" s="66"/>
      <c r="EI192" s="66"/>
      <c r="EJ192" s="66"/>
      <c r="EK192" s="66"/>
      <c r="EL192" s="66"/>
      <c r="EM192" s="66"/>
      <c r="EN192" s="66"/>
      <c r="EO192" s="66"/>
      <c r="EP192" s="66"/>
      <c r="EQ192" s="66"/>
      <c r="ER192" s="66"/>
      <c r="ES192" s="66"/>
      <c r="ET192" s="66"/>
      <c r="EU192" s="66"/>
      <c r="EV192" s="66"/>
      <c r="EW192" s="66"/>
      <c r="EX192" s="66"/>
      <c r="EY192" s="66"/>
      <c r="EZ192" s="66"/>
      <c r="FA192" s="66"/>
      <c r="FB192" s="66"/>
      <c r="FC192" s="66"/>
      <c r="FD192" s="66"/>
      <c r="FE192" s="66"/>
      <c r="FF192" s="66"/>
      <c r="FG192" s="66"/>
      <c r="FH192" s="66"/>
      <c r="FI192" s="66"/>
      <c r="FJ192" s="66"/>
      <c r="FK192" s="66"/>
      <c r="FL192" s="66"/>
      <c r="FM192" s="66"/>
      <c r="FN192" s="66"/>
      <c r="FO192" s="66"/>
      <c r="FP192" s="66"/>
      <c r="FQ192" s="66"/>
      <c r="FR192" s="66"/>
      <c r="FS192" s="66"/>
      <c r="FT192" s="66"/>
      <c r="FU192" s="66"/>
      <c r="FV192" s="66"/>
      <c r="FW192" s="66"/>
      <c r="FX192" s="66"/>
      <c r="FY192" s="66"/>
      <c r="FZ192" s="66"/>
      <c r="GA192" s="66"/>
      <c r="GB192" s="66"/>
      <c r="GC192" s="66"/>
      <c r="GD192" s="66"/>
      <c r="GE192" s="66"/>
      <c r="GF192" s="66"/>
      <c r="GG192" s="66"/>
      <c r="GH192" s="66"/>
      <c r="GI192" s="66"/>
      <c r="GJ192" s="66"/>
      <c r="GK192" s="66"/>
      <c r="GL192" s="66"/>
      <c r="GM192" s="66"/>
      <c r="GN192" s="66"/>
      <c r="GO192" s="66"/>
      <c r="GP192" s="66"/>
      <c r="GQ192" s="66"/>
      <c r="GR192" s="66"/>
      <c r="GS192" s="66"/>
      <c r="GT192" s="66"/>
      <c r="GU192" s="66"/>
      <c r="GV192" s="66"/>
      <c r="GW192" s="66"/>
      <c r="GX192" s="66"/>
      <c r="GY192" s="66"/>
      <c r="GZ192" s="66"/>
      <c r="HA192" s="66"/>
      <c r="HB192" s="66"/>
      <c r="HC192" s="66"/>
      <c r="HD192" s="66"/>
      <c r="HE192" s="66"/>
      <c r="HF192" s="66"/>
      <c r="HG192" s="66"/>
      <c r="HH192" s="66"/>
      <c r="HI192" s="66"/>
      <c r="HJ192" s="66"/>
      <c r="HK192" s="66"/>
      <c r="HL192" s="66"/>
      <c r="HM192" s="66"/>
      <c r="HN192" s="66"/>
      <c r="HO192" s="66"/>
      <c r="HP192" s="66"/>
      <c r="HQ192" s="66"/>
      <c r="HR192" s="66"/>
      <c r="HS192" s="66"/>
      <c r="HT192" s="66"/>
      <c r="HU192" s="66"/>
      <c r="HV192" s="66"/>
      <c r="HW192" s="66"/>
      <c r="HX192" s="66"/>
      <c r="HY192" s="66"/>
      <c r="HZ192" s="66"/>
      <c r="IA192" s="66"/>
      <c r="IB192" s="66"/>
      <c r="IC192" s="66"/>
      <c r="ID192" s="66"/>
      <c r="IE192" s="66"/>
      <c r="IF192" s="66"/>
      <c r="IG192" s="66"/>
      <c r="IH192" s="66"/>
      <c r="II192" s="66"/>
      <c r="IJ192" s="66"/>
      <c r="IK192" s="66"/>
      <c r="IL192" s="66"/>
      <c r="IM192" s="66"/>
      <c r="IN192" s="66"/>
      <c r="IO192" s="66"/>
      <c r="IP192" s="66"/>
      <c r="IQ192" s="66"/>
      <c r="IR192" s="66"/>
      <c r="IS192" s="66"/>
      <c r="IT192" s="66"/>
      <c r="IU192" s="66"/>
      <c r="IV192" s="66"/>
      <c r="IW192" s="66"/>
      <c r="IX192" s="442"/>
      <c r="IY192" s="442"/>
      <c r="IZ192" s="442"/>
      <c r="JA192" s="442"/>
      <c r="JB192" s="442"/>
      <c r="JC192" s="442"/>
      <c r="JD192" s="442"/>
      <c r="JE192" s="442"/>
      <c r="JF192" s="442"/>
      <c r="JG192" s="442"/>
      <c r="JH192" s="442"/>
      <c r="JI192" s="442"/>
      <c r="JJ192" s="442"/>
      <c r="JK192" s="442"/>
      <c r="JL192" s="442"/>
      <c r="JM192" s="442"/>
      <c r="JN192" s="442"/>
      <c r="JO192" s="442"/>
      <c r="JP192" s="442"/>
      <c r="JQ192" s="442"/>
      <c r="JR192" s="442"/>
      <c r="JS192" s="442"/>
      <c r="JT192" s="442"/>
      <c r="JU192" s="442"/>
      <c r="JV192" s="442"/>
      <c r="JW192" s="442"/>
      <c r="JX192" s="442"/>
      <c r="JY192" s="442"/>
      <c r="JZ192" s="442"/>
      <c r="KA192" s="442"/>
      <c r="KB192" s="442"/>
      <c r="KC192" s="442"/>
      <c r="KD192" s="442"/>
      <c r="KE192" s="442"/>
      <c r="KF192" s="442"/>
      <c r="KG192" s="442"/>
      <c r="KH192" s="442"/>
      <c r="KI192" s="442"/>
      <c r="KJ192" s="442"/>
      <c r="KK192" s="442"/>
      <c r="KL192" s="442"/>
      <c r="KM192" s="442"/>
      <c r="KN192" s="442"/>
      <c r="KO192" s="442"/>
      <c r="KP192" s="442"/>
      <c r="KQ192" s="442"/>
      <c r="KR192" s="442"/>
      <c r="KS192" s="442"/>
      <c r="KT192" s="442"/>
      <c r="KU192" s="442"/>
      <c r="KV192" s="442"/>
      <c r="KW192" s="442"/>
      <c r="KX192" s="442"/>
      <c r="KY192" s="442"/>
      <c r="KZ192" s="442"/>
      <c r="LA192" s="442"/>
      <c r="LB192" s="442"/>
      <c r="LC192" s="442"/>
      <c r="LD192" s="442"/>
      <c r="LE192" s="442"/>
      <c r="LF192" s="442"/>
      <c r="LG192" s="442"/>
      <c r="LH192" s="442"/>
      <c r="LI192" s="442"/>
      <c r="LJ192" s="442"/>
      <c r="LK192" s="442"/>
      <c r="LL192" s="442"/>
      <c r="LM192" s="442"/>
      <c r="LN192" s="442"/>
      <c r="LO192" s="442"/>
      <c r="LP192" s="442"/>
      <c r="LQ192" s="442"/>
      <c r="LR192" s="442"/>
      <c r="LS192" s="442"/>
      <c r="LT192" s="442"/>
      <c r="LU192" s="442"/>
      <c r="LV192" s="442"/>
      <c r="LW192" s="442"/>
      <c r="LX192" s="442"/>
      <c r="LY192" s="442"/>
      <c r="LZ192" s="442"/>
      <c r="MA192" s="442"/>
      <c r="MB192" s="442"/>
      <c r="MC192" s="442"/>
      <c r="MD192" s="442"/>
      <c r="ME192" s="442"/>
      <c r="MF192" s="442"/>
      <c r="MG192" s="442"/>
      <c r="MH192" s="442"/>
      <c r="MI192" s="442"/>
      <c r="MJ192" s="442"/>
      <c r="MK192" s="442"/>
      <c r="ML192" s="442"/>
      <c r="MM192" s="442"/>
      <c r="MN192" s="442"/>
      <c r="MO192" s="442"/>
      <c r="MP192" s="442"/>
      <c r="MQ192" s="442"/>
      <c r="MR192" s="442"/>
      <c r="MS192" s="442"/>
      <c r="MT192" s="442"/>
      <c r="MU192" s="442"/>
      <c r="MV192" s="442"/>
      <c r="MW192" s="442"/>
      <c r="MX192" s="442"/>
      <c r="MY192" s="442"/>
      <c r="MZ192" s="442"/>
      <c r="NA192" s="442"/>
      <c r="NB192" s="442"/>
      <c r="NC192" s="442"/>
      <c r="ND192" s="442"/>
      <c r="NE192" s="442"/>
      <c r="NF192" s="442"/>
      <c r="NG192" s="442"/>
      <c r="NH192" s="442"/>
      <c r="NI192" s="442"/>
      <c r="NJ192" s="442"/>
      <c r="NK192" s="442"/>
      <c r="NL192" s="442"/>
      <c r="NM192" s="442"/>
      <c r="NN192" s="442"/>
      <c r="NO192" s="442"/>
      <c r="NP192" s="442"/>
      <c r="NQ192" s="442"/>
      <c r="NR192" s="442"/>
      <c r="NS192" s="442"/>
      <c r="NT192" s="442"/>
      <c r="NU192" s="442"/>
      <c r="NV192" s="442"/>
      <c r="NW192" s="442"/>
      <c r="NX192" s="442"/>
      <c r="NY192" s="442"/>
      <c r="NZ192" s="442"/>
      <c r="OA192" s="442"/>
      <c r="OB192" s="442"/>
      <c r="OC192" s="442"/>
      <c r="OD192" s="442"/>
      <c r="OE192" s="442"/>
      <c r="OF192" s="442"/>
      <c r="OG192" s="442"/>
      <c r="OH192" s="442"/>
      <c r="OI192" s="442"/>
      <c r="OJ192" s="442"/>
      <c r="OK192" s="442"/>
      <c r="OL192" s="442"/>
      <c r="OM192" s="442"/>
      <c r="ON192" s="442"/>
      <c r="OO192" s="442"/>
      <c r="OP192" s="442"/>
      <c r="OQ192" s="442"/>
      <c r="OR192" s="442"/>
      <c r="OS192" s="442"/>
      <c r="OT192" s="442"/>
      <c r="OU192" s="442"/>
      <c r="OV192" s="442"/>
      <c r="OW192" s="442"/>
      <c r="OX192" s="442"/>
      <c r="OY192" s="442"/>
      <c r="OZ192" s="442"/>
      <c r="PA192" s="442"/>
      <c r="PB192" s="442"/>
      <c r="PC192" s="442"/>
      <c r="PD192" s="442"/>
      <c r="PE192" s="442"/>
      <c r="PF192" s="442"/>
      <c r="PG192" s="442"/>
      <c r="PH192" s="442"/>
      <c r="PI192" s="442"/>
      <c r="PJ192" s="442"/>
      <c r="PK192" s="442"/>
      <c r="PL192" s="442"/>
      <c r="PM192" s="442"/>
      <c r="PN192" s="442"/>
      <c r="PO192" s="442"/>
      <c r="PP192" s="442"/>
      <c r="PQ192" s="442"/>
      <c r="PR192" s="442"/>
      <c r="PS192" s="442"/>
      <c r="PT192" s="442"/>
      <c r="PU192" s="442"/>
      <c r="PV192" s="442"/>
      <c r="PW192" s="442"/>
      <c r="PX192" s="442"/>
      <c r="PY192" s="442"/>
      <c r="PZ192" s="442"/>
      <c r="QA192" s="442"/>
      <c r="QB192" s="442"/>
      <c r="QC192" s="442"/>
      <c r="QD192" s="442"/>
      <c r="QE192" s="442"/>
      <c r="QF192" s="442"/>
      <c r="QG192" s="442"/>
      <c r="QH192" s="442"/>
      <c r="QI192" s="442"/>
      <c r="QJ192" s="442"/>
      <c r="QK192" s="442"/>
      <c r="QL192" s="442"/>
      <c r="QM192" s="442"/>
      <c r="QN192" s="442"/>
      <c r="QO192" s="442"/>
      <c r="QP192" s="442"/>
      <c r="QQ192" s="442"/>
      <c r="QR192" s="442"/>
      <c r="QS192" s="442"/>
      <c r="QT192" s="442"/>
      <c r="QU192" s="442"/>
      <c r="QV192" s="442"/>
      <c r="QW192" s="442"/>
      <c r="QX192" s="442"/>
      <c r="QY192" s="442"/>
      <c r="QZ192" s="442"/>
      <c r="RA192" s="442"/>
      <c r="RB192" s="442"/>
      <c r="RC192" s="442"/>
      <c r="RD192" s="442"/>
      <c r="RE192" s="442"/>
      <c r="RF192" s="442"/>
      <c r="RG192" s="442"/>
      <c r="RH192" s="442"/>
      <c r="RI192" s="442"/>
      <c r="RJ192" s="442"/>
      <c r="RK192" s="442"/>
      <c r="RL192" s="442"/>
      <c r="RM192" s="442"/>
      <c r="RN192" s="442"/>
      <c r="RO192" s="442"/>
      <c r="RP192" s="442"/>
      <c r="RQ192" s="442"/>
      <c r="RR192" s="442"/>
      <c r="RS192" s="442"/>
      <c r="RT192" s="442"/>
      <c r="RU192" s="442"/>
      <c r="RV192" s="442"/>
      <c r="RW192" s="442"/>
      <c r="RX192" s="442"/>
      <c r="RY192" s="442"/>
      <c r="RZ192" s="442"/>
      <c r="SA192" s="442"/>
      <c r="SB192" s="442"/>
      <c r="SC192" s="442"/>
      <c r="SD192" s="442"/>
      <c r="SE192" s="442"/>
      <c r="SF192" s="442"/>
      <c r="SG192" s="442"/>
      <c r="SH192" s="442"/>
      <c r="SI192" s="442"/>
      <c r="SJ192" s="442"/>
      <c r="SK192" s="442"/>
      <c r="SL192" s="442"/>
      <c r="SM192" s="442"/>
      <c r="SN192" s="442"/>
      <c r="SO192" s="442"/>
      <c r="SP192" s="442"/>
      <c r="SQ192" s="442"/>
      <c r="SR192" s="442"/>
      <c r="SS192" s="442"/>
      <c r="ST192" s="442"/>
      <c r="SU192" s="442"/>
      <c r="SV192" s="442"/>
      <c r="SW192" s="442"/>
      <c r="SX192" s="442"/>
      <c r="SY192" s="442"/>
      <c r="SZ192" s="442"/>
      <c r="TA192" s="442"/>
      <c r="TB192" s="442"/>
      <c r="TC192" s="442"/>
      <c r="TD192" s="442"/>
      <c r="TE192" s="442"/>
      <c r="TF192" s="442"/>
      <c r="TG192" s="442"/>
      <c r="TH192" s="442"/>
      <c r="TI192" s="442"/>
      <c r="TJ192" s="442"/>
      <c r="TK192" s="442"/>
      <c r="TL192" s="442"/>
      <c r="TM192" s="442"/>
      <c r="TN192" s="442"/>
      <c r="TO192" s="442"/>
      <c r="TP192" s="442"/>
      <c r="TQ192" s="442"/>
      <c r="TR192" s="442"/>
      <c r="TS192" s="442"/>
      <c r="TT192" s="442"/>
      <c r="TU192" s="442"/>
      <c r="TV192" s="442"/>
      <c r="TW192" s="442"/>
      <c r="TX192" s="442"/>
      <c r="TY192" s="442"/>
      <c r="TZ192" s="442"/>
      <c r="UA192" s="442"/>
      <c r="UB192" s="442"/>
      <c r="UC192" s="442"/>
      <c r="UD192" s="442"/>
      <c r="UE192" s="442"/>
      <c r="UF192" s="442"/>
      <c r="UG192" s="442"/>
      <c r="UH192" s="442"/>
      <c r="UI192" s="442"/>
      <c r="UJ192" s="442"/>
      <c r="UK192" s="442"/>
      <c r="UL192" s="442"/>
      <c r="UM192" s="442"/>
      <c r="UN192" s="442"/>
      <c r="UO192" s="442"/>
      <c r="UP192" s="442"/>
      <c r="UQ192" s="442"/>
      <c r="UR192" s="442"/>
      <c r="US192" s="442"/>
      <c r="UT192" s="442"/>
      <c r="UU192" s="442"/>
      <c r="UV192" s="442"/>
      <c r="UW192" s="442"/>
      <c r="UX192" s="442"/>
      <c r="UY192" s="442"/>
      <c r="UZ192" s="442"/>
      <c r="VA192" s="442"/>
      <c r="VB192" s="442"/>
      <c r="VC192" s="442"/>
      <c r="VD192" s="442"/>
      <c r="VE192" s="442"/>
      <c r="VF192" s="442"/>
      <c r="VG192" s="442"/>
      <c r="VH192" s="442"/>
      <c r="VI192" s="442"/>
      <c r="VJ192" s="442"/>
      <c r="VK192" s="442"/>
      <c r="VL192" s="442"/>
      <c r="VM192" s="442"/>
      <c r="VN192" s="442"/>
      <c r="VO192" s="442"/>
      <c r="VP192" s="442"/>
      <c r="VQ192" s="442"/>
      <c r="VR192" s="442"/>
      <c r="VS192" s="442"/>
      <c r="VT192" s="442"/>
      <c r="VU192" s="442"/>
      <c r="VV192" s="442"/>
      <c r="VW192" s="442"/>
      <c r="VX192" s="442"/>
      <c r="VY192" s="442"/>
      <c r="VZ192" s="442"/>
      <c r="WA192" s="442"/>
      <c r="WB192" s="442"/>
      <c r="WC192" s="442"/>
      <c r="WD192" s="442"/>
      <c r="WE192" s="442"/>
      <c r="WF192" s="442"/>
      <c r="WG192" s="442"/>
      <c r="WH192" s="442"/>
      <c r="WI192" s="442"/>
      <c r="WJ192" s="442"/>
      <c r="WK192" s="442"/>
      <c r="WL192" s="442"/>
      <c r="WM192" s="442"/>
      <c r="WN192" s="442"/>
      <c r="WO192" s="442"/>
      <c r="WP192" s="442"/>
      <c r="WQ192" s="442"/>
      <c r="WR192" s="442"/>
      <c r="WS192" s="442"/>
      <c r="WT192" s="442"/>
      <c r="WU192" s="442"/>
      <c r="WV192" s="442"/>
      <c r="WW192" s="442"/>
      <c r="WX192" s="442"/>
      <c r="WY192" s="442"/>
      <c r="WZ192" s="442"/>
      <c r="XA192" s="442"/>
      <c r="XB192" s="442"/>
      <c r="XC192" s="442"/>
      <c r="XD192" s="442"/>
      <c r="XE192" s="442"/>
      <c r="XF192" s="442"/>
      <c r="XG192" s="442"/>
      <c r="XH192" s="442"/>
      <c r="XI192" s="442"/>
      <c r="XJ192" s="442"/>
      <c r="XK192" s="442"/>
      <c r="XL192" s="442"/>
      <c r="XM192" s="442"/>
      <c r="XN192" s="442"/>
      <c r="XO192" s="442"/>
      <c r="XP192" s="442"/>
      <c r="XQ192" s="442"/>
      <c r="XR192" s="442"/>
      <c r="XS192" s="442"/>
      <c r="XT192" s="442"/>
      <c r="XU192" s="442"/>
      <c r="XV192" s="442"/>
      <c r="XW192" s="442"/>
      <c r="XX192" s="442"/>
      <c r="XY192" s="442"/>
      <c r="XZ192" s="442"/>
      <c r="YA192" s="442"/>
      <c r="YB192" s="442"/>
      <c r="YC192" s="442"/>
      <c r="YD192" s="442"/>
      <c r="YE192" s="442"/>
      <c r="YF192" s="442"/>
      <c r="YG192" s="442"/>
      <c r="YH192" s="442"/>
      <c r="YI192" s="442"/>
      <c r="YJ192" s="442"/>
      <c r="YK192" s="442"/>
      <c r="YL192" s="442"/>
      <c r="YM192" s="442"/>
      <c r="YN192" s="442"/>
      <c r="YO192" s="442"/>
      <c r="YP192" s="442"/>
      <c r="YQ192" s="442"/>
      <c r="YR192" s="442"/>
      <c r="YS192" s="442"/>
      <c r="YT192" s="442"/>
      <c r="YU192" s="442"/>
      <c r="YV192" s="442"/>
      <c r="YW192" s="442"/>
      <c r="YX192" s="442"/>
      <c r="YY192" s="442"/>
      <c r="YZ192" s="442"/>
      <c r="ZA192" s="442"/>
      <c r="ZB192" s="442"/>
      <c r="ZC192" s="442"/>
      <c r="ZD192" s="442"/>
      <c r="ZE192" s="442"/>
      <c r="ZF192" s="442"/>
      <c r="ZG192" s="442"/>
      <c r="ZH192" s="442"/>
      <c r="ZI192" s="442"/>
      <c r="ZJ192" s="442"/>
      <c r="ZK192" s="442"/>
      <c r="ZL192" s="442"/>
      <c r="ZM192" s="442"/>
      <c r="ZN192" s="442"/>
      <c r="ZO192" s="442"/>
      <c r="ZP192" s="442"/>
      <c r="ZQ192" s="442"/>
      <c r="ZR192" s="442"/>
      <c r="ZS192" s="442"/>
      <c r="ZT192" s="442"/>
      <c r="ZU192" s="442"/>
      <c r="ZV192" s="442"/>
      <c r="ZW192" s="442"/>
      <c r="ZX192" s="442"/>
      <c r="ZY192" s="442"/>
      <c r="ZZ192" s="442"/>
      <c r="AAA192" s="442"/>
      <c r="AAB192" s="442"/>
      <c r="AAC192" s="442"/>
      <c r="AAD192" s="442"/>
      <c r="AAE192" s="442"/>
      <c r="AAF192" s="442"/>
      <c r="AAG192" s="442"/>
      <c r="AAH192" s="442"/>
      <c r="AAI192" s="442"/>
      <c r="AAJ192" s="442"/>
      <c r="AAK192" s="442"/>
      <c r="AAL192" s="442"/>
      <c r="AAM192" s="442"/>
      <c r="AAN192" s="442"/>
      <c r="AAO192" s="442"/>
      <c r="AAP192" s="442"/>
      <c r="AAQ192" s="442"/>
      <c r="AAR192" s="442"/>
      <c r="AAS192" s="442"/>
      <c r="AAT192" s="442"/>
      <c r="AAU192" s="442"/>
      <c r="AAV192" s="442"/>
      <c r="AAW192" s="442"/>
      <c r="AAX192" s="442"/>
      <c r="AAY192" s="442"/>
      <c r="AAZ192" s="442"/>
      <c r="ABA192" s="442"/>
      <c r="ABB192" s="442"/>
      <c r="ABC192" s="442"/>
      <c r="ABD192" s="442"/>
      <c r="ABE192" s="442"/>
      <c r="ABF192" s="442"/>
      <c r="ABG192" s="442"/>
      <c r="ABH192" s="442"/>
      <c r="ABI192" s="442"/>
      <c r="ABJ192" s="442"/>
      <c r="ABK192" s="442"/>
      <c r="ABL192" s="442"/>
      <c r="ABM192" s="442"/>
      <c r="ABN192" s="442"/>
      <c r="ABO192" s="442"/>
      <c r="ABP192" s="442"/>
      <c r="ABQ192" s="442"/>
      <c r="ABR192" s="442"/>
      <c r="ABS192" s="442"/>
      <c r="ABT192" s="442"/>
      <c r="ABU192" s="442"/>
      <c r="ABV192" s="442"/>
      <c r="ABW192" s="442"/>
      <c r="ABX192" s="442"/>
      <c r="ABY192" s="442"/>
      <c r="ABZ192" s="442"/>
      <c r="ACA192" s="442"/>
      <c r="ACB192" s="442"/>
      <c r="ACC192" s="442"/>
      <c r="ACD192" s="442"/>
      <c r="ACE192" s="442"/>
      <c r="ACF192" s="442"/>
      <c r="ACG192" s="442"/>
      <c r="ACH192" s="442"/>
      <c r="ACI192" s="442"/>
      <c r="ACJ192" s="442"/>
      <c r="ACK192" s="442"/>
      <c r="ACL192" s="442"/>
      <c r="ACM192" s="442"/>
      <c r="ACN192" s="442"/>
      <c r="ACO192" s="442"/>
      <c r="ACP192" s="442"/>
      <c r="ACQ192" s="442"/>
      <c r="ACR192" s="442"/>
      <c r="ACS192" s="442"/>
      <c r="ACT192" s="442"/>
      <c r="ACU192" s="442"/>
      <c r="ACV192" s="442"/>
      <c r="ACW192" s="442"/>
      <c r="ACX192" s="442"/>
      <c r="ACY192" s="442"/>
      <c r="ACZ192" s="442"/>
      <c r="ADA192" s="442"/>
      <c r="ADB192" s="442"/>
      <c r="ADC192" s="442"/>
      <c r="ADD192" s="442"/>
      <c r="ADE192" s="442"/>
      <c r="ADF192" s="442"/>
      <c r="ADG192" s="442"/>
      <c r="ADH192" s="442"/>
      <c r="ADI192" s="442"/>
      <c r="ADJ192" s="442"/>
      <c r="ADK192" s="442"/>
      <c r="ADL192" s="442"/>
      <c r="ADM192" s="442"/>
      <c r="ADN192" s="442"/>
      <c r="ADO192" s="442"/>
      <c r="ADP192" s="442"/>
      <c r="ADQ192" s="442"/>
      <c r="ADR192" s="442"/>
      <c r="ADS192" s="442"/>
      <c r="ADT192" s="442"/>
      <c r="ADU192" s="442"/>
      <c r="ADV192" s="442"/>
      <c r="ADW192" s="442"/>
      <c r="ADX192" s="442"/>
      <c r="ADY192" s="442"/>
      <c r="ADZ192" s="442"/>
      <c r="AEA192" s="442"/>
      <c r="AEB192" s="442"/>
      <c r="AEC192" s="442"/>
      <c r="AED192" s="442"/>
      <c r="AEE192" s="442"/>
      <c r="AEF192" s="442"/>
      <c r="AEG192" s="442"/>
      <c r="AEH192" s="442"/>
      <c r="AEI192" s="442"/>
      <c r="AEJ192" s="442"/>
      <c r="AEK192" s="442"/>
      <c r="AEL192" s="442"/>
      <c r="AEM192" s="442"/>
      <c r="AEN192" s="442"/>
      <c r="AEO192" s="442"/>
      <c r="AEP192" s="442"/>
      <c r="AEQ192" s="442"/>
      <c r="AER192" s="442"/>
      <c r="AES192" s="442"/>
      <c r="AET192" s="442"/>
      <c r="AEU192" s="442"/>
      <c r="AEV192" s="442"/>
      <c r="AEW192" s="442"/>
      <c r="AEX192" s="442"/>
      <c r="AEY192" s="442"/>
      <c r="AEZ192" s="442"/>
      <c r="AFA192" s="442"/>
      <c r="AFB192" s="442"/>
      <c r="AFC192" s="442"/>
      <c r="AFD192" s="442"/>
      <c r="AFE192" s="442"/>
      <c r="AFF192" s="442"/>
      <c r="AFG192" s="442"/>
      <c r="AFH192" s="442"/>
      <c r="AFI192" s="442"/>
      <c r="AFJ192" s="442"/>
      <c r="AFK192" s="442"/>
      <c r="AFL192" s="442"/>
      <c r="AFM192" s="442"/>
      <c r="AFN192" s="442"/>
      <c r="AFO192" s="442"/>
      <c r="AFP192" s="442"/>
      <c r="AFQ192" s="442"/>
      <c r="AFR192" s="442"/>
      <c r="AFS192" s="442"/>
      <c r="AFT192" s="442"/>
      <c r="AFU192" s="442"/>
      <c r="AFV192" s="442"/>
      <c r="AFW192" s="442"/>
      <c r="AFX192" s="442"/>
      <c r="AFY192" s="442"/>
      <c r="AFZ192" s="442"/>
      <c r="AGA192" s="442"/>
      <c r="AGB192" s="442"/>
      <c r="AGC192" s="442"/>
      <c r="AGD192" s="442"/>
      <c r="AGE192" s="442"/>
      <c r="AGF192" s="442"/>
      <c r="AGG192" s="442"/>
      <c r="AGH192" s="442"/>
      <c r="AGI192" s="442"/>
      <c r="AGJ192" s="442"/>
      <c r="AGK192" s="442"/>
      <c r="AGL192" s="442"/>
      <c r="AGM192" s="442"/>
      <c r="AGN192" s="442"/>
      <c r="AGO192" s="442"/>
      <c r="AGP192" s="442"/>
      <c r="AGQ192" s="442"/>
      <c r="AGR192" s="442"/>
      <c r="AGS192" s="442"/>
      <c r="AGT192" s="442"/>
      <c r="AGU192" s="442"/>
      <c r="AGV192" s="442"/>
      <c r="AGW192" s="442"/>
      <c r="AGX192" s="442"/>
      <c r="AGY192" s="442"/>
      <c r="AGZ192" s="442"/>
      <c r="AHA192" s="442"/>
      <c r="AHB192" s="442"/>
      <c r="AHC192" s="442"/>
      <c r="AHD192" s="442"/>
      <c r="AHE192" s="442"/>
      <c r="AHF192" s="442"/>
      <c r="AHG192" s="442"/>
      <c r="AHH192" s="442"/>
    </row>
    <row r="193" spans="2:892" s="593" customFormat="1">
      <c r="B193" s="597"/>
      <c r="C193" s="595"/>
      <c r="D193" s="78"/>
      <c r="E193" s="78"/>
      <c r="F193" s="78"/>
      <c r="G193" s="78"/>
      <c r="H193" s="78"/>
      <c r="I193" s="78"/>
      <c r="J193" s="78"/>
      <c r="K193" s="78"/>
      <c r="L193" s="78"/>
      <c r="M193" s="78"/>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s="66"/>
      <c r="CT193" s="66"/>
      <c r="CU193" s="66"/>
      <c r="CV193" s="66"/>
      <c r="CW193" s="66"/>
      <c r="CX193" s="66"/>
      <c r="CY193" s="66"/>
      <c r="CZ193" s="66"/>
      <c r="DA193" s="66"/>
      <c r="DB193" s="66"/>
      <c r="DC193" s="66"/>
      <c r="DD193" s="66"/>
      <c r="DE193" s="66"/>
      <c r="DF193" s="66"/>
      <c r="DG193" s="66"/>
      <c r="DH193" s="66"/>
      <c r="DI193" s="66"/>
      <c r="DJ193" s="66"/>
      <c r="DK193" s="66"/>
      <c r="DL193" s="66"/>
      <c r="DM193" s="66"/>
      <c r="DN193" s="66"/>
      <c r="DO193" s="66"/>
      <c r="DP193" s="66"/>
      <c r="DQ193" s="66"/>
      <c r="DR193" s="66"/>
      <c r="DS193" s="66"/>
      <c r="DT193" s="66"/>
      <c r="DU193" s="66"/>
      <c r="DV193" s="66"/>
      <c r="DW193" s="66"/>
      <c r="DX193" s="66"/>
      <c r="DY193" s="66"/>
      <c r="DZ193" s="66"/>
      <c r="EA193" s="66"/>
      <c r="EB193" s="66"/>
      <c r="EC193" s="66"/>
      <c r="ED193" s="66"/>
      <c r="EE193" s="66"/>
      <c r="EF193" s="66"/>
      <c r="EG193" s="66"/>
      <c r="EH193" s="66"/>
      <c r="EI193" s="66"/>
      <c r="EJ193" s="66"/>
      <c r="EK193" s="66"/>
      <c r="EL193" s="66"/>
      <c r="EM193" s="66"/>
      <c r="EN193" s="66"/>
      <c r="EO193" s="66"/>
      <c r="EP193" s="66"/>
      <c r="EQ193" s="66"/>
      <c r="ER193" s="66"/>
      <c r="ES193" s="66"/>
      <c r="ET193" s="66"/>
      <c r="EU193" s="66"/>
      <c r="EV193" s="66"/>
      <c r="EW193" s="66"/>
      <c r="EX193" s="66"/>
      <c r="EY193" s="66"/>
      <c r="EZ193" s="66"/>
      <c r="FA193" s="66"/>
      <c r="FB193" s="66"/>
      <c r="FC193" s="66"/>
      <c r="FD193" s="66"/>
      <c r="FE193" s="66"/>
      <c r="FF193" s="66"/>
      <c r="FG193" s="66"/>
      <c r="FH193" s="66"/>
      <c r="FI193" s="66"/>
      <c r="FJ193" s="66"/>
      <c r="FK193" s="66"/>
      <c r="FL193" s="66"/>
      <c r="FM193" s="66"/>
      <c r="FN193" s="66"/>
      <c r="FO193" s="66"/>
      <c r="FP193" s="66"/>
      <c r="FQ193" s="66"/>
      <c r="FR193" s="66"/>
      <c r="FS193" s="66"/>
      <c r="FT193" s="66"/>
      <c r="FU193" s="66"/>
      <c r="FV193" s="66"/>
      <c r="FW193" s="66"/>
      <c r="FX193" s="66"/>
      <c r="FY193" s="66"/>
      <c r="FZ193" s="66"/>
      <c r="GA193" s="66"/>
      <c r="GB193" s="66"/>
      <c r="GC193" s="66"/>
      <c r="GD193" s="66"/>
      <c r="GE193" s="66"/>
      <c r="GF193" s="66"/>
      <c r="GG193" s="66"/>
      <c r="GH193" s="66"/>
      <c r="GI193" s="66"/>
      <c r="GJ193" s="66"/>
      <c r="GK193" s="66"/>
      <c r="GL193" s="66"/>
      <c r="GM193" s="66"/>
      <c r="GN193" s="66"/>
      <c r="GO193" s="66"/>
      <c r="GP193" s="66"/>
      <c r="GQ193" s="66"/>
      <c r="GR193" s="66"/>
      <c r="GS193" s="66"/>
      <c r="GT193" s="66"/>
      <c r="GU193" s="66"/>
      <c r="GV193" s="66"/>
      <c r="GW193" s="66"/>
      <c r="GX193" s="66"/>
      <c r="GY193" s="66"/>
      <c r="GZ193" s="66"/>
      <c r="HA193" s="66"/>
      <c r="HB193" s="66"/>
      <c r="HC193" s="66"/>
      <c r="HD193" s="66"/>
      <c r="HE193" s="66"/>
      <c r="HF193" s="66"/>
      <c r="HG193" s="66"/>
      <c r="HH193" s="66"/>
      <c r="HI193" s="66"/>
      <c r="HJ193" s="66"/>
      <c r="HK193" s="66"/>
      <c r="HL193" s="66"/>
      <c r="HM193" s="66"/>
      <c r="HN193" s="66"/>
      <c r="HO193" s="66"/>
      <c r="HP193" s="66"/>
      <c r="HQ193" s="66"/>
      <c r="HR193" s="66"/>
      <c r="HS193" s="66"/>
      <c r="HT193" s="66"/>
      <c r="HU193" s="66"/>
      <c r="HV193" s="66"/>
      <c r="HW193" s="66"/>
      <c r="HX193" s="66"/>
      <c r="HY193" s="66"/>
      <c r="HZ193" s="66"/>
      <c r="IA193" s="66"/>
      <c r="IB193" s="66"/>
      <c r="IC193" s="66"/>
      <c r="ID193" s="66"/>
      <c r="IE193" s="66"/>
      <c r="IF193" s="66"/>
      <c r="IG193" s="66"/>
      <c r="IH193" s="66"/>
      <c r="II193" s="66"/>
      <c r="IJ193" s="66"/>
      <c r="IK193" s="66"/>
      <c r="IL193" s="66"/>
      <c r="IM193" s="66"/>
      <c r="IN193" s="66"/>
      <c r="IO193" s="66"/>
      <c r="IP193" s="66"/>
      <c r="IQ193" s="66"/>
      <c r="IR193" s="66"/>
      <c r="IS193" s="66"/>
      <c r="IT193" s="66"/>
      <c r="IU193" s="66"/>
      <c r="IV193" s="66"/>
      <c r="IW193" s="66"/>
      <c r="IX193" s="442"/>
      <c r="IY193" s="442"/>
      <c r="IZ193" s="442"/>
      <c r="JA193" s="442"/>
      <c r="JB193" s="442"/>
      <c r="JC193" s="442"/>
      <c r="JD193" s="442"/>
      <c r="JE193" s="442"/>
      <c r="JF193" s="442"/>
      <c r="JG193" s="442"/>
      <c r="JH193" s="442"/>
      <c r="JI193" s="442"/>
      <c r="JJ193" s="442"/>
      <c r="JK193" s="442"/>
      <c r="JL193" s="442"/>
      <c r="JM193" s="442"/>
      <c r="JN193" s="442"/>
      <c r="JO193" s="442"/>
      <c r="JP193" s="442"/>
      <c r="JQ193" s="442"/>
      <c r="JR193" s="442"/>
      <c r="JS193" s="442"/>
      <c r="JT193" s="442"/>
      <c r="JU193" s="442"/>
      <c r="JV193" s="442"/>
      <c r="JW193" s="442"/>
      <c r="JX193" s="442"/>
      <c r="JY193" s="442"/>
      <c r="JZ193" s="442"/>
      <c r="KA193" s="442"/>
      <c r="KB193" s="442"/>
      <c r="KC193" s="442"/>
      <c r="KD193" s="442"/>
      <c r="KE193" s="442"/>
      <c r="KF193" s="442"/>
      <c r="KG193" s="442"/>
      <c r="KH193" s="442"/>
      <c r="KI193" s="442"/>
      <c r="KJ193" s="442"/>
      <c r="KK193" s="442"/>
      <c r="KL193" s="442"/>
      <c r="KM193" s="442"/>
      <c r="KN193" s="442"/>
      <c r="KO193" s="442"/>
      <c r="KP193" s="442"/>
      <c r="KQ193" s="442"/>
      <c r="KR193" s="442"/>
      <c r="KS193" s="442"/>
      <c r="KT193" s="442"/>
      <c r="KU193" s="442"/>
      <c r="KV193" s="442"/>
      <c r="KW193" s="442"/>
      <c r="KX193" s="442"/>
      <c r="KY193" s="442"/>
      <c r="KZ193" s="442"/>
      <c r="LA193" s="442"/>
      <c r="LB193" s="442"/>
      <c r="LC193" s="442"/>
      <c r="LD193" s="442"/>
      <c r="LE193" s="442"/>
      <c r="LF193" s="442"/>
      <c r="LG193" s="442"/>
      <c r="LH193" s="442"/>
      <c r="LI193" s="442"/>
      <c r="LJ193" s="442"/>
      <c r="LK193" s="442"/>
      <c r="LL193" s="442"/>
      <c r="LM193" s="442"/>
      <c r="LN193" s="442"/>
      <c r="LO193" s="442"/>
      <c r="LP193" s="442"/>
      <c r="LQ193" s="442"/>
      <c r="LR193" s="442"/>
      <c r="LS193" s="442"/>
      <c r="LT193" s="442"/>
      <c r="LU193" s="442"/>
      <c r="LV193" s="442"/>
      <c r="LW193" s="442"/>
      <c r="LX193" s="442"/>
      <c r="LY193" s="442"/>
      <c r="LZ193" s="442"/>
      <c r="MA193" s="442"/>
      <c r="MB193" s="442"/>
      <c r="MC193" s="442"/>
      <c r="MD193" s="442"/>
      <c r="ME193" s="442"/>
      <c r="MF193" s="442"/>
      <c r="MG193" s="442"/>
      <c r="MH193" s="442"/>
      <c r="MI193" s="442"/>
      <c r="MJ193" s="442"/>
      <c r="MK193" s="442"/>
      <c r="ML193" s="442"/>
      <c r="MM193" s="442"/>
      <c r="MN193" s="442"/>
      <c r="MO193" s="442"/>
      <c r="MP193" s="442"/>
      <c r="MQ193" s="442"/>
      <c r="MR193" s="442"/>
      <c r="MS193" s="442"/>
      <c r="MT193" s="442"/>
      <c r="MU193" s="442"/>
      <c r="MV193" s="442"/>
      <c r="MW193" s="442"/>
      <c r="MX193" s="442"/>
      <c r="MY193" s="442"/>
      <c r="MZ193" s="442"/>
      <c r="NA193" s="442"/>
      <c r="NB193" s="442"/>
      <c r="NC193" s="442"/>
      <c r="ND193" s="442"/>
      <c r="NE193" s="442"/>
      <c r="NF193" s="442"/>
      <c r="NG193" s="442"/>
      <c r="NH193" s="442"/>
      <c r="NI193" s="442"/>
      <c r="NJ193" s="442"/>
      <c r="NK193" s="442"/>
      <c r="NL193" s="442"/>
      <c r="NM193" s="442"/>
      <c r="NN193" s="442"/>
      <c r="NO193" s="442"/>
      <c r="NP193" s="442"/>
      <c r="NQ193" s="442"/>
      <c r="NR193" s="442"/>
      <c r="NS193" s="442"/>
      <c r="NT193" s="442"/>
      <c r="NU193" s="442"/>
      <c r="NV193" s="442"/>
      <c r="NW193" s="442"/>
      <c r="NX193" s="442"/>
      <c r="NY193" s="442"/>
      <c r="NZ193" s="442"/>
      <c r="OA193" s="442"/>
      <c r="OB193" s="442"/>
      <c r="OC193" s="442"/>
      <c r="OD193" s="442"/>
      <c r="OE193" s="442"/>
      <c r="OF193" s="442"/>
      <c r="OG193" s="442"/>
      <c r="OH193" s="442"/>
      <c r="OI193" s="442"/>
      <c r="OJ193" s="442"/>
      <c r="OK193" s="442"/>
      <c r="OL193" s="442"/>
      <c r="OM193" s="442"/>
      <c r="ON193" s="442"/>
      <c r="OO193" s="442"/>
      <c r="OP193" s="442"/>
      <c r="OQ193" s="442"/>
      <c r="OR193" s="442"/>
      <c r="OS193" s="442"/>
      <c r="OT193" s="442"/>
      <c r="OU193" s="442"/>
      <c r="OV193" s="442"/>
      <c r="OW193" s="442"/>
      <c r="OX193" s="442"/>
      <c r="OY193" s="442"/>
      <c r="OZ193" s="442"/>
      <c r="PA193" s="442"/>
      <c r="PB193" s="442"/>
      <c r="PC193" s="442"/>
      <c r="PD193" s="442"/>
      <c r="PE193" s="442"/>
      <c r="PF193" s="442"/>
      <c r="PG193" s="442"/>
      <c r="PH193" s="442"/>
      <c r="PI193" s="442"/>
      <c r="PJ193" s="442"/>
      <c r="PK193" s="442"/>
      <c r="PL193" s="442"/>
      <c r="PM193" s="442"/>
      <c r="PN193" s="442"/>
      <c r="PO193" s="442"/>
      <c r="PP193" s="442"/>
      <c r="PQ193" s="442"/>
      <c r="PR193" s="442"/>
      <c r="PS193" s="442"/>
      <c r="PT193" s="442"/>
      <c r="PU193" s="442"/>
      <c r="PV193" s="442"/>
      <c r="PW193" s="442"/>
      <c r="PX193" s="442"/>
      <c r="PY193" s="442"/>
      <c r="PZ193" s="442"/>
      <c r="QA193" s="442"/>
      <c r="QB193" s="442"/>
      <c r="QC193" s="442"/>
      <c r="QD193" s="442"/>
      <c r="QE193" s="442"/>
      <c r="QF193" s="442"/>
      <c r="QG193" s="442"/>
      <c r="QH193" s="442"/>
      <c r="QI193" s="442"/>
      <c r="QJ193" s="442"/>
      <c r="QK193" s="442"/>
      <c r="QL193" s="442"/>
      <c r="QM193" s="442"/>
      <c r="QN193" s="442"/>
      <c r="QO193" s="442"/>
      <c r="QP193" s="442"/>
      <c r="QQ193" s="442"/>
      <c r="QR193" s="442"/>
      <c r="QS193" s="442"/>
      <c r="QT193" s="442"/>
      <c r="QU193" s="442"/>
      <c r="QV193" s="442"/>
      <c r="QW193" s="442"/>
      <c r="QX193" s="442"/>
      <c r="QY193" s="442"/>
      <c r="QZ193" s="442"/>
      <c r="RA193" s="442"/>
      <c r="RB193" s="442"/>
      <c r="RC193" s="442"/>
      <c r="RD193" s="442"/>
      <c r="RE193" s="442"/>
      <c r="RF193" s="442"/>
      <c r="RG193" s="442"/>
      <c r="RH193" s="442"/>
      <c r="RI193" s="442"/>
      <c r="RJ193" s="442"/>
      <c r="RK193" s="442"/>
      <c r="RL193" s="442"/>
      <c r="RM193" s="442"/>
      <c r="RN193" s="442"/>
      <c r="RO193" s="442"/>
      <c r="RP193" s="442"/>
      <c r="RQ193" s="442"/>
      <c r="RR193" s="442"/>
      <c r="RS193" s="442"/>
      <c r="RT193" s="442"/>
      <c r="RU193" s="442"/>
      <c r="RV193" s="442"/>
      <c r="RW193" s="442"/>
      <c r="RX193" s="442"/>
      <c r="RY193" s="442"/>
      <c r="RZ193" s="442"/>
      <c r="SA193" s="442"/>
      <c r="SB193" s="442"/>
      <c r="SC193" s="442"/>
      <c r="SD193" s="442"/>
      <c r="SE193" s="442"/>
      <c r="SF193" s="442"/>
      <c r="SG193" s="442"/>
      <c r="SH193" s="442"/>
      <c r="SI193" s="442"/>
      <c r="SJ193" s="442"/>
      <c r="SK193" s="442"/>
      <c r="SL193" s="442"/>
      <c r="SM193" s="442"/>
      <c r="SN193" s="442"/>
      <c r="SO193" s="442"/>
      <c r="SP193" s="442"/>
      <c r="SQ193" s="442"/>
      <c r="SR193" s="442"/>
      <c r="SS193" s="442"/>
      <c r="ST193" s="442"/>
      <c r="SU193" s="442"/>
      <c r="SV193" s="442"/>
      <c r="SW193" s="442"/>
      <c r="SX193" s="442"/>
      <c r="SY193" s="442"/>
      <c r="SZ193" s="442"/>
      <c r="TA193" s="442"/>
      <c r="TB193" s="442"/>
      <c r="TC193" s="442"/>
      <c r="TD193" s="442"/>
      <c r="TE193" s="442"/>
      <c r="TF193" s="442"/>
      <c r="TG193" s="442"/>
      <c r="TH193" s="442"/>
      <c r="TI193" s="442"/>
      <c r="TJ193" s="442"/>
      <c r="TK193" s="442"/>
      <c r="TL193" s="442"/>
      <c r="TM193" s="442"/>
      <c r="TN193" s="442"/>
      <c r="TO193" s="442"/>
      <c r="TP193" s="442"/>
      <c r="TQ193" s="442"/>
      <c r="TR193" s="442"/>
      <c r="TS193" s="442"/>
      <c r="TT193" s="442"/>
      <c r="TU193" s="442"/>
      <c r="TV193" s="442"/>
      <c r="TW193" s="442"/>
      <c r="TX193" s="442"/>
      <c r="TY193" s="442"/>
      <c r="TZ193" s="442"/>
      <c r="UA193" s="442"/>
      <c r="UB193" s="442"/>
      <c r="UC193" s="442"/>
      <c r="UD193" s="442"/>
      <c r="UE193" s="442"/>
      <c r="UF193" s="442"/>
      <c r="UG193" s="442"/>
      <c r="UH193" s="442"/>
      <c r="UI193" s="442"/>
      <c r="UJ193" s="442"/>
      <c r="UK193" s="442"/>
      <c r="UL193" s="442"/>
      <c r="UM193" s="442"/>
      <c r="UN193" s="442"/>
      <c r="UO193" s="442"/>
      <c r="UP193" s="442"/>
      <c r="UQ193" s="442"/>
      <c r="UR193" s="442"/>
      <c r="US193" s="442"/>
      <c r="UT193" s="442"/>
      <c r="UU193" s="442"/>
      <c r="UV193" s="442"/>
      <c r="UW193" s="442"/>
      <c r="UX193" s="442"/>
      <c r="UY193" s="442"/>
      <c r="UZ193" s="442"/>
      <c r="VA193" s="442"/>
      <c r="VB193" s="442"/>
      <c r="VC193" s="442"/>
      <c r="VD193" s="442"/>
      <c r="VE193" s="442"/>
      <c r="VF193" s="442"/>
      <c r="VG193" s="442"/>
      <c r="VH193" s="442"/>
      <c r="VI193" s="442"/>
      <c r="VJ193" s="442"/>
      <c r="VK193" s="442"/>
      <c r="VL193" s="442"/>
      <c r="VM193" s="442"/>
      <c r="VN193" s="442"/>
      <c r="VO193" s="442"/>
      <c r="VP193" s="442"/>
      <c r="VQ193" s="442"/>
      <c r="VR193" s="442"/>
      <c r="VS193" s="442"/>
      <c r="VT193" s="442"/>
      <c r="VU193" s="442"/>
      <c r="VV193" s="442"/>
      <c r="VW193" s="442"/>
      <c r="VX193" s="442"/>
      <c r="VY193" s="442"/>
      <c r="VZ193" s="442"/>
      <c r="WA193" s="442"/>
      <c r="WB193" s="442"/>
      <c r="WC193" s="442"/>
      <c r="WD193" s="442"/>
      <c r="WE193" s="442"/>
      <c r="WF193" s="442"/>
      <c r="WG193" s="442"/>
      <c r="WH193" s="442"/>
      <c r="WI193" s="442"/>
      <c r="WJ193" s="442"/>
      <c r="WK193" s="442"/>
      <c r="WL193" s="442"/>
      <c r="WM193" s="442"/>
      <c r="WN193" s="442"/>
      <c r="WO193" s="442"/>
      <c r="WP193" s="442"/>
      <c r="WQ193" s="442"/>
      <c r="WR193" s="442"/>
      <c r="WS193" s="442"/>
      <c r="WT193" s="442"/>
      <c r="WU193" s="442"/>
      <c r="WV193" s="442"/>
      <c r="WW193" s="442"/>
      <c r="WX193" s="442"/>
      <c r="WY193" s="442"/>
      <c r="WZ193" s="442"/>
      <c r="XA193" s="442"/>
      <c r="XB193" s="442"/>
      <c r="XC193" s="442"/>
      <c r="XD193" s="442"/>
      <c r="XE193" s="442"/>
      <c r="XF193" s="442"/>
      <c r="XG193" s="442"/>
      <c r="XH193" s="442"/>
      <c r="XI193" s="442"/>
      <c r="XJ193" s="442"/>
      <c r="XK193" s="442"/>
      <c r="XL193" s="442"/>
      <c r="XM193" s="442"/>
      <c r="XN193" s="442"/>
      <c r="XO193" s="442"/>
      <c r="XP193" s="442"/>
      <c r="XQ193" s="442"/>
      <c r="XR193" s="442"/>
      <c r="XS193" s="442"/>
      <c r="XT193" s="442"/>
      <c r="XU193" s="442"/>
      <c r="XV193" s="442"/>
      <c r="XW193" s="442"/>
      <c r="XX193" s="442"/>
      <c r="XY193" s="442"/>
      <c r="XZ193" s="442"/>
      <c r="YA193" s="442"/>
      <c r="YB193" s="442"/>
      <c r="YC193" s="442"/>
      <c r="YD193" s="442"/>
      <c r="YE193" s="442"/>
      <c r="YF193" s="442"/>
      <c r="YG193" s="442"/>
      <c r="YH193" s="442"/>
      <c r="YI193" s="442"/>
      <c r="YJ193" s="442"/>
      <c r="YK193" s="442"/>
      <c r="YL193" s="442"/>
      <c r="YM193" s="442"/>
      <c r="YN193" s="442"/>
      <c r="YO193" s="442"/>
      <c r="YP193" s="442"/>
      <c r="YQ193" s="442"/>
      <c r="YR193" s="442"/>
      <c r="YS193" s="442"/>
      <c r="YT193" s="442"/>
      <c r="YU193" s="442"/>
      <c r="YV193" s="442"/>
      <c r="YW193" s="442"/>
      <c r="YX193" s="442"/>
      <c r="YY193" s="442"/>
      <c r="YZ193" s="442"/>
      <c r="ZA193" s="442"/>
      <c r="ZB193" s="442"/>
      <c r="ZC193" s="442"/>
      <c r="ZD193" s="442"/>
      <c r="ZE193" s="442"/>
      <c r="ZF193" s="442"/>
      <c r="ZG193" s="442"/>
      <c r="ZH193" s="442"/>
      <c r="ZI193" s="442"/>
      <c r="ZJ193" s="442"/>
      <c r="ZK193" s="442"/>
      <c r="ZL193" s="442"/>
      <c r="ZM193" s="442"/>
      <c r="ZN193" s="442"/>
      <c r="ZO193" s="442"/>
      <c r="ZP193" s="442"/>
      <c r="ZQ193" s="442"/>
      <c r="ZR193" s="442"/>
      <c r="ZS193" s="442"/>
      <c r="ZT193" s="442"/>
      <c r="ZU193" s="442"/>
      <c r="ZV193" s="442"/>
      <c r="ZW193" s="442"/>
      <c r="ZX193" s="442"/>
      <c r="ZY193" s="442"/>
      <c r="ZZ193" s="442"/>
      <c r="AAA193" s="442"/>
      <c r="AAB193" s="442"/>
      <c r="AAC193" s="442"/>
      <c r="AAD193" s="442"/>
      <c r="AAE193" s="442"/>
      <c r="AAF193" s="442"/>
      <c r="AAG193" s="442"/>
      <c r="AAH193" s="442"/>
      <c r="AAI193" s="442"/>
      <c r="AAJ193" s="442"/>
      <c r="AAK193" s="442"/>
      <c r="AAL193" s="442"/>
      <c r="AAM193" s="442"/>
      <c r="AAN193" s="442"/>
      <c r="AAO193" s="442"/>
      <c r="AAP193" s="442"/>
      <c r="AAQ193" s="442"/>
      <c r="AAR193" s="442"/>
      <c r="AAS193" s="442"/>
      <c r="AAT193" s="442"/>
      <c r="AAU193" s="442"/>
      <c r="AAV193" s="442"/>
      <c r="AAW193" s="442"/>
      <c r="AAX193" s="442"/>
      <c r="AAY193" s="442"/>
      <c r="AAZ193" s="442"/>
      <c r="ABA193" s="442"/>
      <c r="ABB193" s="442"/>
      <c r="ABC193" s="442"/>
      <c r="ABD193" s="442"/>
      <c r="ABE193" s="442"/>
      <c r="ABF193" s="442"/>
      <c r="ABG193" s="442"/>
      <c r="ABH193" s="442"/>
      <c r="ABI193" s="442"/>
      <c r="ABJ193" s="442"/>
      <c r="ABK193" s="442"/>
      <c r="ABL193" s="442"/>
      <c r="ABM193" s="442"/>
      <c r="ABN193" s="442"/>
      <c r="ABO193" s="442"/>
      <c r="ABP193" s="442"/>
      <c r="ABQ193" s="442"/>
      <c r="ABR193" s="442"/>
      <c r="ABS193" s="442"/>
      <c r="ABT193" s="442"/>
      <c r="ABU193" s="442"/>
      <c r="ABV193" s="442"/>
      <c r="ABW193" s="442"/>
      <c r="ABX193" s="442"/>
      <c r="ABY193" s="442"/>
      <c r="ABZ193" s="442"/>
      <c r="ACA193" s="442"/>
      <c r="ACB193" s="442"/>
      <c r="ACC193" s="442"/>
      <c r="ACD193" s="442"/>
      <c r="ACE193" s="442"/>
      <c r="ACF193" s="442"/>
      <c r="ACG193" s="442"/>
      <c r="ACH193" s="442"/>
      <c r="ACI193" s="442"/>
      <c r="ACJ193" s="442"/>
      <c r="ACK193" s="442"/>
      <c r="ACL193" s="442"/>
      <c r="ACM193" s="442"/>
      <c r="ACN193" s="442"/>
      <c r="ACO193" s="442"/>
      <c r="ACP193" s="442"/>
      <c r="ACQ193" s="442"/>
      <c r="ACR193" s="442"/>
      <c r="ACS193" s="442"/>
      <c r="ACT193" s="442"/>
      <c r="ACU193" s="442"/>
      <c r="ACV193" s="442"/>
      <c r="ACW193" s="442"/>
      <c r="ACX193" s="442"/>
      <c r="ACY193" s="442"/>
      <c r="ACZ193" s="442"/>
      <c r="ADA193" s="442"/>
      <c r="ADB193" s="442"/>
      <c r="ADC193" s="442"/>
      <c r="ADD193" s="442"/>
      <c r="ADE193" s="442"/>
      <c r="ADF193" s="442"/>
      <c r="ADG193" s="442"/>
      <c r="ADH193" s="442"/>
      <c r="ADI193" s="442"/>
      <c r="ADJ193" s="442"/>
      <c r="ADK193" s="442"/>
      <c r="ADL193" s="442"/>
      <c r="ADM193" s="442"/>
      <c r="ADN193" s="442"/>
      <c r="ADO193" s="442"/>
      <c r="ADP193" s="442"/>
      <c r="ADQ193" s="442"/>
      <c r="ADR193" s="442"/>
      <c r="ADS193" s="442"/>
      <c r="ADT193" s="442"/>
      <c r="ADU193" s="442"/>
      <c r="ADV193" s="442"/>
      <c r="ADW193" s="442"/>
      <c r="ADX193" s="442"/>
      <c r="ADY193" s="442"/>
      <c r="ADZ193" s="442"/>
      <c r="AEA193" s="442"/>
      <c r="AEB193" s="442"/>
      <c r="AEC193" s="442"/>
      <c r="AED193" s="442"/>
      <c r="AEE193" s="442"/>
      <c r="AEF193" s="442"/>
      <c r="AEG193" s="442"/>
      <c r="AEH193" s="442"/>
      <c r="AEI193" s="442"/>
      <c r="AEJ193" s="442"/>
      <c r="AEK193" s="442"/>
      <c r="AEL193" s="442"/>
      <c r="AEM193" s="442"/>
      <c r="AEN193" s="442"/>
      <c r="AEO193" s="442"/>
      <c r="AEP193" s="442"/>
      <c r="AEQ193" s="442"/>
      <c r="AER193" s="442"/>
      <c r="AES193" s="442"/>
      <c r="AET193" s="442"/>
      <c r="AEU193" s="442"/>
      <c r="AEV193" s="442"/>
      <c r="AEW193" s="442"/>
      <c r="AEX193" s="442"/>
      <c r="AEY193" s="442"/>
      <c r="AEZ193" s="442"/>
      <c r="AFA193" s="442"/>
      <c r="AFB193" s="442"/>
      <c r="AFC193" s="442"/>
      <c r="AFD193" s="442"/>
      <c r="AFE193" s="442"/>
      <c r="AFF193" s="442"/>
      <c r="AFG193" s="442"/>
      <c r="AFH193" s="442"/>
      <c r="AFI193" s="442"/>
      <c r="AFJ193" s="442"/>
      <c r="AFK193" s="442"/>
      <c r="AFL193" s="442"/>
      <c r="AFM193" s="442"/>
      <c r="AFN193" s="442"/>
      <c r="AFO193" s="442"/>
      <c r="AFP193" s="442"/>
      <c r="AFQ193" s="442"/>
      <c r="AFR193" s="442"/>
      <c r="AFS193" s="442"/>
      <c r="AFT193" s="442"/>
      <c r="AFU193" s="442"/>
      <c r="AFV193" s="442"/>
      <c r="AFW193" s="442"/>
      <c r="AFX193" s="442"/>
      <c r="AFY193" s="442"/>
      <c r="AFZ193" s="442"/>
      <c r="AGA193" s="442"/>
      <c r="AGB193" s="442"/>
      <c r="AGC193" s="442"/>
      <c r="AGD193" s="442"/>
      <c r="AGE193" s="442"/>
      <c r="AGF193" s="442"/>
      <c r="AGG193" s="442"/>
      <c r="AGH193" s="442"/>
      <c r="AGI193" s="442"/>
      <c r="AGJ193" s="442"/>
      <c r="AGK193" s="442"/>
      <c r="AGL193" s="442"/>
      <c r="AGM193" s="442"/>
      <c r="AGN193" s="442"/>
      <c r="AGO193" s="442"/>
      <c r="AGP193" s="442"/>
      <c r="AGQ193" s="442"/>
      <c r="AGR193" s="442"/>
      <c r="AGS193" s="442"/>
      <c r="AGT193" s="442"/>
      <c r="AGU193" s="442"/>
      <c r="AGV193" s="442"/>
      <c r="AGW193" s="442"/>
      <c r="AGX193" s="442"/>
      <c r="AGY193" s="442"/>
      <c r="AGZ193" s="442"/>
      <c r="AHA193" s="442"/>
      <c r="AHB193" s="442"/>
      <c r="AHC193" s="442"/>
      <c r="AHD193" s="442"/>
      <c r="AHE193" s="442"/>
      <c r="AHF193" s="442"/>
      <c r="AHG193" s="442"/>
      <c r="AHH193" s="442"/>
    </row>
    <row r="194" spans="2:892" s="593" customFormat="1">
      <c r="B194" s="597"/>
      <c r="C194" s="595"/>
      <c r="D194" s="78"/>
      <c r="E194" s="78"/>
      <c r="F194" s="78"/>
      <c r="G194" s="78"/>
      <c r="H194" s="78"/>
      <c r="I194" s="78"/>
      <c r="J194" s="78"/>
      <c r="K194" s="78"/>
      <c r="L194" s="78"/>
      <c r="M194" s="78"/>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s="66"/>
      <c r="CT194" s="66"/>
      <c r="CU194" s="66"/>
      <c r="CV194" s="66"/>
      <c r="CW194" s="66"/>
      <c r="CX194" s="66"/>
      <c r="CY194" s="66"/>
      <c r="CZ194" s="66"/>
      <c r="DA194" s="66"/>
      <c r="DB194" s="66"/>
      <c r="DC194" s="66"/>
      <c r="DD194" s="66"/>
      <c r="DE194" s="66"/>
      <c r="DF194" s="66"/>
      <c r="DG194" s="66"/>
      <c r="DH194" s="66"/>
      <c r="DI194" s="66"/>
      <c r="DJ194" s="66"/>
      <c r="DK194" s="66"/>
      <c r="DL194" s="66"/>
      <c r="DM194" s="66"/>
      <c r="DN194" s="66"/>
      <c r="DO194" s="66"/>
      <c r="DP194" s="66"/>
      <c r="DQ194" s="66"/>
      <c r="DR194" s="66"/>
      <c r="DS194" s="66"/>
      <c r="DT194" s="66"/>
      <c r="DU194" s="66"/>
      <c r="DV194" s="66"/>
      <c r="DW194" s="66"/>
      <c r="DX194" s="66"/>
      <c r="DY194" s="66"/>
      <c r="DZ194" s="66"/>
      <c r="EA194" s="66"/>
      <c r="EB194" s="66"/>
      <c r="EC194" s="66"/>
      <c r="ED194" s="66"/>
      <c r="EE194" s="66"/>
      <c r="EF194" s="66"/>
      <c r="EG194" s="66"/>
      <c r="EH194" s="66"/>
      <c r="EI194" s="66"/>
      <c r="EJ194" s="66"/>
      <c r="EK194" s="66"/>
      <c r="EL194" s="66"/>
      <c r="EM194" s="66"/>
      <c r="EN194" s="66"/>
      <c r="EO194" s="66"/>
      <c r="EP194" s="66"/>
      <c r="EQ194" s="66"/>
      <c r="ER194" s="66"/>
      <c r="ES194" s="66"/>
      <c r="ET194" s="66"/>
      <c r="EU194" s="66"/>
      <c r="EV194" s="66"/>
      <c r="EW194" s="66"/>
      <c r="EX194" s="66"/>
      <c r="EY194" s="66"/>
      <c r="EZ194" s="66"/>
      <c r="FA194" s="66"/>
      <c r="FB194" s="66"/>
      <c r="FC194" s="66"/>
      <c r="FD194" s="66"/>
      <c r="FE194" s="66"/>
      <c r="FF194" s="66"/>
      <c r="FG194" s="66"/>
      <c r="FH194" s="66"/>
      <c r="FI194" s="66"/>
      <c r="FJ194" s="66"/>
      <c r="FK194" s="66"/>
      <c r="FL194" s="66"/>
      <c r="FM194" s="66"/>
      <c r="FN194" s="66"/>
      <c r="FO194" s="66"/>
      <c r="FP194" s="66"/>
      <c r="FQ194" s="66"/>
      <c r="FR194" s="66"/>
      <c r="FS194" s="66"/>
      <c r="FT194" s="66"/>
      <c r="FU194" s="66"/>
      <c r="FV194" s="66"/>
      <c r="FW194" s="66"/>
      <c r="FX194" s="66"/>
      <c r="FY194" s="66"/>
      <c r="FZ194" s="66"/>
      <c r="GA194" s="66"/>
      <c r="GB194" s="66"/>
      <c r="GC194" s="66"/>
      <c r="GD194" s="66"/>
      <c r="GE194" s="66"/>
      <c r="GF194" s="66"/>
      <c r="GG194" s="66"/>
      <c r="GH194" s="66"/>
      <c r="GI194" s="66"/>
      <c r="GJ194" s="66"/>
      <c r="GK194" s="66"/>
      <c r="GL194" s="66"/>
      <c r="GM194" s="66"/>
      <c r="GN194" s="66"/>
      <c r="GO194" s="66"/>
      <c r="GP194" s="66"/>
      <c r="GQ194" s="66"/>
      <c r="GR194" s="66"/>
      <c r="GS194" s="66"/>
      <c r="GT194" s="66"/>
      <c r="GU194" s="66"/>
      <c r="GV194" s="66"/>
      <c r="GW194" s="66"/>
      <c r="GX194" s="66"/>
      <c r="GY194" s="66"/>
      <c r="GZ194" s="66"/>
      <c r="HA194" s="66"/>
      <c r="HB194" s="66"/>
      <c r="HC194" s="66"/>
      <c r="HD194" s="66"/>
      <c r="HE194" s="66"/>
      <c r="HF194" s="66"/>
      <c r="HG194" s="66"/>
      <c r="HH194" s="66"/>
      <c r="HI194" s="66"/>
      <c r="HJ194" s="66"/>
      <c r="HK194" s="66"/>
      <c r="HL194" s="66"/>
      <c r="HM194" s="66"/>
      <c r="HN194" s="66"/>
      <c r="HO194" s="66"/>
      <c r="HP194" s="66"/>
      <c r="HQ194" s="66"/>
      <c r="HR194" s="66"/>
      <c r="HS194" s="66"/>
      <c r="HT194" s="66"/>
      <c r="HU194" s="66"/>
      <c r="HV194" s="66"/>
      <c r="HW194" s="66"/>
      <c r="HX194" s="66"/>
      <c r="HY194" s="66"/>
      <c r="HZ194" s="66"/>
      <c r="IA194" s="66"/>
      <c r="IB194" s="66"/>
      <c r="IC194" s="66"/>
      <c r="ID194" s="66"/>
      <c r="IE194" s="66"/>
      <c r="IF194" s="66"/>
      <c r="IG194" s="66"/>
      <c r="IH194" s="66"/>
      <c r="II194" s="66"/>
      <c r="IJ194" s="66"/>
      <c r="IK194" s="66"/>
      <c r="IL194" s="66"/>
      <c r="IM194" s="66"/>
      <c r="IN194" s="66"/>
      <c r="IO194" s="66"/>
      <c r="IP194" s="66"/>
      <c r="IQ194" s="66"/>
      <c r="IR194" s="66"/>
      <c r="IS194" s="66"/>
      <c r="IT194" s="66"/>
      <c r="IU194" s="66"/>
      <c r="IV194" s="66"/>
      <c r="IW194" s="66"/>
      <c r="IX194" s="442"/>
      <c r="IY194" s="442"/>
      <c r="IZ194" s="442"/>
      <c r="JA194" s="442"/>
      <c r="JB194" s="442"/>
      <c r="JC194" s="442"/>
      <c r="JD194" s="442"/>
      <c r="JE194" s="442"/>
      <c r="JF194" s="442"/>
      <c r="JG194" s="442"/>
      <c r="JH194" s="442"/>
      <c r="JI194" s="442"/>
      <c r="JJ194" s="442"/>
      <c r="JK194" s="442"/>
      <c r="JL194" s="442"/>
      <c r="JM194" s="442"/>
      <c r="JN194" s="442"/>
      <c r="JO194" s="442"/>
      <c r="JP194" s="442"/>
      <c r="JQ194" s="442"/>
      <c r="JR194" s="442"/>
      <c r="JS194" s="442"/>
      <c r="JT194" s="442"/>
      <c r="JU194" s="442"/>
      <c r="JV194" s="442"/>
      <c r="JW194" s="442"/>
      <c r="JX194" s="442"/>
      <c r="JY194" s="442"/>
      <c r="JZ194" s="442"/>
      <c r="KA194" s="442"/>
      <c r="KB194" s="442"/>
      <c r="KC194" s="442"/>
      <c r="KD194" s="442"/>
      <c r="KE194" s="442"/>
      <c r="KF194" s="442"/>
      <c r="KG194" s="442"/>
      <c r="KH194" s="442"/>
      <c r="KI194" s="442"/>
      <c r="KJ194" s="442"/>
      <c r="KK194" s="442"/>
      <c r="KL194" s="442"/>
      <c r="KM194" s="442"/>
      <c r="KN194" s="442"/>
      <c r="KO194" s="442"/>
      <c r="KP194" s="442"/>
      <c r="KQ194" s="442"/>
      <c r="KR194" s="442"/>
      <c r="KS194" s="442"/>
      <c r="KT194" s="442"/>
      <c r="KU194" s="442"/>
      <c r="KV194" s="442"/>
      <c r="KW194" s="442"/>
      <c r="KX194" s="442"/>
      <c r="KY194" s="442"/>
      <c r="KZ194" s="442"/>
      <c r="LA194" s="442"/>
      <c r="LB194" s="442"/>
      <c r="LC194" s="442"/>
      <c r="LD194" s="442"/>
      <c r="LE194" s="442"/>
      <c r="LF194" s="442"/>
      <c r="LG194" s="442"/>
      <c r="LH194" s="442"/>
      <c r="LI194" s="442"/>
      <c r="LJ194" s="442"/>
      <c r="LK194" s="442"/>
      <c r="LL194" s="442"/>
      <c r="LM194" s="442"/>
      <c r="LN194" s="442"/>
      <c r="LO194" s="442"/>
      <c r="LP194" s="442"/>
      <c r="LQ194" s="442"/>
      <c r="LR194" s="442"/>
      <c r="LS194" s="442"/>
      <c r="LT194" s="442"/>
      <c r="LU194" s="442"/>
      <c r="LV194" s="442"/>
      <c r="LW194" s="442"/>
      <c r="LX194" s="442"/>
      <c r="LY194" s="442"/>
      <c r="LZ194" s="442"/>
      <c r="MA194" s="442"/>
      <c r="MB194" s="442"/>
      <c r="MC194" s="442"/>
      <c r="MD194" s="442"/>
      <c r="ME194" s="442"/>
      <c r="MF194" s="442"/>
      <c r="MG194" s="442"/>
      <c r="MH194" s="442"/>
      <c r="MI194" s="442"/>
      <c r="MJ194" s="442"/>
      <c r="MK194" s="442"/>
      <c r="ML194" s="442"/>
      <c r="MM194" s="442"/>
      <c r="MN194" s="442"/>
      <c r="MO194" s="442"/>
      <c r="MP194" s="442"/>
      <c r="MQ194" s="442"/>
      <c r="MR194" s="442"/>
      <c r="MS194" s="442"/>
      <c r="MT194" s="442"/>
      <c r="MU194" s="442"/>
      <c r="MV194" s="442"/>
      <c r="MW194" s="442"/>
      <c r="MX194" s="442"/>
      <c r="MY194" s="442"/>
      <c r="MZ194" s="442"/>
      <c r="NA194" s="442"/>
      <c r="NB194" s="442"/>
      <c r="NC194" s="442"/>
      <c r="ND194" s="442"/>
      <c r="NE194" s="442"/>
      <c r="NF194" s="442"/>
      <c r="NG194" s="442"/>
      <c r="NH194" s="442"/>
      <c r="NI194" s="442"/>
      <c r="NJ194" s="442"/>
      <c r="NK194" s="442"/>
      <c r="NL194" s="442"/>
      <c r="NM194" s="442"/>
      <c r="NN194" s="442"/>
      <c r="NO194" s="442"/>
      <c r="NP194" s="442"/>
      <c r="NQ194" s="442"/>
      <c r="NR194" s="442"/>
      <c r="NS194" s="442"/>
      <c r="NT194" s="442"/>
      <c r="NU194" s="442"/>
      <c r="NV194" s="442"/>
      <c r="NW194" s="442"/>
      <c r="NX194" s="442"/>
      <c r="NY194" s="442"/>
      <c r="NZ194" s="442"/>
      <c r="OA194" s="442"/>
      <c r="OB194" s="442"/>
      <c r="OC194" s="442"/>
      <c r="OD194" s="442"/>
      <c r="OE194" s="442"/>
      <c r="OF194" s="442"/>
      <c r="OG194" s="442"/>
      <c r="OH194" s="442"/>
      <c r="OI194" s="442"/>
      <c r="OJ194" s="442"/>
      <c r="OK194" s="442"/>
      <c r="OL194" s="442"/>
      <c r="OM194" s="442"/>
      <c r="ON194" s="442"/>
      <c r="OO194" s="442"/>
      <c r="OP194" s="442"/>
      <c r="OQ194" s="442"/>
      <c r="OR194" s="442"/>
      <c r="OS194" s="442"/>
      <c r="OT194" s="442"/>
      <c r="OU194" s="442"/>
      <c r="OV194" s="442"/>
      <c r="OW194" s="442"/>
      <c r="OX194" s="442"/>
      <c r="OY194" s="442"/>
      <c r="OZ194" s="442"/>
      <c r="PA194" s="442"/>
      <c r="PB194" s="442"/>
      <c r="PC194" s="442"/>
      <c r="PD194" s="442"/>
      <c r="PE194" s="442"/>
      <c r="PF194" s="442"/>
      <c r="PG194" s="442"/>
      <c r="PH194" s="442"/>
      <c r="PI194" s="442"/>
      <c r="PJ194" s="442"/>
      <c r="PK194" s="442"/>
      <c r="PL194" s="442"/>
      <c r="PM194" s="442"/>
      <c r="PN194" s="442"/>
      <c r="PO194" s="442"/>
      <c r="PP194" s="442"/>
      <c r="PQ194" s="442"/>
      <c r="PR194" s="442"/>
      <c r="PS194" s="442"/>
      <c r="PT194" s="442"/>
      <c r="PU194" s="442"/>
      <c r="PV194" s="442"/>
      <c r="PW194" s="442"/>
      <c r="PX194" s="442"/>
      <c r="PY194" s="442"/>
      <c r="PZ194" s="442"/>
      <c r="QA194" s="442"/>
      <c r="QB194" s="442"/>
      <c r="QC194" s="442"/>
      <c r="QD194" s="442"/>
      <c r="QE194" s="442"/>
      <c r="QF194" s="442"/>
      <c r="QG194" s="442"/>
      <c r="QH194" s="442"/>
      <c r="QI194" s="442"/>
      <c r="QJ194" s="442"/>
      <c r="QK194" s="442"/>
      <c r="QL194" s="442"/>
      <c r="QM194" s="442"/>
      <c r="QN194" s="442"/>
      <c r="QO194" s="442"/>
      <c r="QP194" s="442"/>
      <c r="QQ194" s="442"/>
      <c r="QR194" s="442"/>
      <c r="QS194" s="442"/>
      <c r="QT194" s="442"/>
      <c r="QU194" s="442"/>
      <c r="QV194" s="442"/>
      <c r="QW194" s="442"/>
      <c r="QX194" s="442"/>
      <c r="QY194" s="442"/>
      <c r="QZ194" s="442"/>
      <c r="RA194" s="442"/>
      <c r="RB194" s="442"/>
      <c r="RC194" s="442"/>
      <c r="RD194" s="442"/>
      <c r="RE194" s="442"/>
      <c r="RF194" s="442"/>
      <c r="RG194" s="442"/>
      <c r="RH194" s="442"/>
      <c r="RI194" s="442"/>
      <c r="RJ194" s="442"/>
      <c r="RK194" s="442"/>
      <c r="RL194" s="442"/>
      <c r="RM194" s="442"/>
      <c r="RN194" s="442"/>
      <c r="RO194" s="442"/>
      <c r="RP194" s="442"/>
      <c r="RQ194" s="442"/>
      <c r="RR194" s="442"/>
      <c r="RS194" s="442"/>
      <c r="RT194" s="442"/>
      <c r="RU194" s="442"/>
      <c r="RV194" s="442"/>
      <c r="RW194" s="442"/>
      <c r="RX194" s="442"/>
      <c r="RY194" s="442"/>
      <c r="RZ194" s="442"/>
      <c r="SA194" s="442"/>
      <c r="SB194" s="442"/>
      <c r="SC194" s="442"/>
      <c r="SD194" s="442"/>
      <c r="SE194" s="442"/>
      <c r="SF194" s="442"/>
      <c r="SG194" s="442"/>
      <c r="SH194" s="442"/>
      <c r="SI194" s="442"/>
      <c r="SJ194" s="442"/>
      <c r="SK194" s="442"/>
      <c r="SL194" s="442"/>
      <c r="SM194" s="442"/>
      <c r="SN194" s="442"/>
      <c r="SO194" s="442"/>
      <c r="SP194" s="442"/>
      <c r="SQ194" s="442"/>
      <c r="SR194" s="442"/>
      <c r="SS194" s="442"/>
      <c r="ST194" s="442"/>
      <c r="SU194" s="442"/>
      <c r="SV194" s="442"/>
      <c r="SW194" s="442"/>
      <c r="SX194" s="442"/>
      <c r="SY194" s="442"/>
      <c r="SZ194" s="442"/>
      <c r="TA194" s="442"/>
      <c r="TB194" s="442"/>
      <c r="TC194" s="442"/>
      <c r="TD194" s="442"/>
      <c r="TE194" s="442"/>
      <c r="TF194" s="442"/>
      <c r="TG194" s="442"/>
      <c r="TH194" s="442"/>
      <c r="TI194" s="442"/>
      <c r="TJ194" s="442"/>
      <c r="TK194" s="442"/>
      <c r="TL194" s="442"/>
      <c r="TM194" s="442"/>
      <c r="TN194" s="442"/>
      <c r="TO194" s="442"/>
      <c r="TP194" s="442"/>
      <c r="TQ194" s="442"/>
      <c r="TR194" s="442"/>
      <c r="TS194" s="442"/>
      <c r="TT194" s="442"/>
      <c r="TU194" s="442"/>
      <c r="TV194" s="442"/>
      <c r="TW194" s="442"/>
      <c r="TX194" s="442"/>
      <c r="TY194" s="442"/>
      <c r="TZ194" s="442"/>
      <c r="UA194" s="442"/>
      <c r="UB194" s="442"/>
      <c r="UC194" s="442"/>
      <c r="UD194" s="442"/>
      <c r="UE194" s="442"/>
      <c r="UF194" s="442"/>
      <c r="UG194" s="442"/>
      <c r="UH194" s="442"/>
      <c r="UI194" s="442"/>
      <c r="UJ194" s="442"/>
      <c r="UK194" s="442"/>
      <c r="UL194" s="442"/>
      <c r="UM194" s="442"/>
      <c r="UN194" s="442"/>
      <c r="UO194" s="442"/>
      <c r="UP194" s="442"/>
      <c r="UQ194" s="442"/>
      <c r="UR194" s="442"/>
      <c r="US194" s="442"/>
      <c r="UT194" s="442"/>
      <c r="UU194" s="442"/>
      <c r="UV194" s="442"/>
      <c r="UW194" s="442"/>
      <c r="UX194" s="442"/>
      <c r="UY194" s="442"/>
      <c r="UZ194" s="442"/>
      <c r="VA194" s="442"/>
      <c r="VB194" s="442"/>
      <c r="VC194" s="442"/>
      <c r="VD194" s="442"/>
      <c r="VE194" s="442"/>
      <c r="VF194" s="442"/>
      <c r="VG194" s="442"/>
      <c r="VH194" s="442"/>
      <c r="VI194" s="442"/>
      <c r="VJ194" s="442"/>
      <c r="VK194" s="442"/>
      <c r="VL194" s="442"/>
      <c r="VM194" s="442"/>
      <c r="VN194" s="442"/>
      <c r="VO194" s="442"/>
      <c r="VP194" s="442"/>
      <c r="VQ194" s="442"/>
      <c r="VR194" s="442"/>
      <c r="VS194" s="442"/>
      <c r="VT194" s="442"/>
      <c r="VU194" s="442"/>
      <c r="VV194" s="442"/>
      <c r="VW194" s="442"/>
      <c r="VX194" s="442"/>
      <c r="VY194" s="442"/>
      <c r="VZ194" s="442"/>
      <c r="WA194" s="442"/>
      <c r="WB194" s="442"/>
      <c r="WC194" s="442"/>
      <c r="WD194" s="442"/>
      <c r="WE194" s="442"/>
      <c r="WF194" s="442"/>
      <c r="WG194" s="442"/>
      <c r="WH194" s="442"/>
      <c r="WI194" s="442"/>
      <c r="WJ194" s="442"/>
      <c r="WK194" s="442"/>
      <c r="WL194" s="442"/>
      <c r="WM194" s="442"/>
      <c r="WN194" s="442"/>
      <c r="WO194" s="442"/>
      <c r="WP194" s="442"/>
      <c r="WQ194" s="442"/>
      <c r="WR194" s="442"/>
      <c r="WS194" s="442"/>
      <c r="WT194" s="442"/>
      <c r="WU194" s="442"/>
      <c r="WV194" s="442"/>
      <c r="WW194" s="442"/>
      <c r="WX194" s="442"/>
      <c r="WY194" s="442"/>
      <c r="WZ194" s="442"/>
      <c r="XA194" s="442"/>
      <c r="XB194" s="442"/>
      <c r="XC194" s="442"/>
      <c r="XD194" s="442"/>
      <c r="XE194" s="442"/>
      <c r="XF194" s="442"/>
      <c r="XG194" s="442"/>
      <c r="XH194" s="442"/>
      <c r="XI194" s="442"/>
      <c r="XJ194" s="442"/>
      <c r="XK194" s="442"/>
      <c r="XL194" s="442"/>
      <c r="XM194" s="442"/>
      <c r="XN194" s="442"/>
      <c r="XO194" s="442"/>
      <c r="XP194" s="442"/>
      <c r="XQ194" s="442"/>
      <c r="XR194" s="442"/>
      <c r="XS194" s="442"/>
      <c r="XT194" s="442"/>
      <c r="XU194" s="442"/>
      <c r="XV194" s="442"/>
      <c r="XW194" s="442"/>
      <c r="XX194" s="442"/>
      <c r="XY194" s="442"/>
      <c r="XZ194" s="442"/>
      <c r="YA194" s="442"/>
      <c r="YB194" s="442"/>
      <c r="YC194" s="442"/>
      <c r="YD194" s="442"/>
      <c r="YE194" s="442"/>
      <c r="YF194" s="442"/>
      <c r="YG194" s="442"/>
      <c r="YH194" s="442"/>
      <c r="YI194" s="442"/>
      <c r="YJ194" s="442"/>
      <c r="YK194" s="442"/>
      <c r="YL194" s="442"/>
      <c r="YM194" s="442"/>
      <c r="YN194" s="442"/>
      <c r="YO194" s="442"/>
      <c r="YP194" s="442"/>
      <c r="YQ194" s="442"/>
      <c r="YR194" s="442"/>
      <c r="YS194" s="442"/>
      <c r="YT194" s="442"/>
      <c r="YU194" s="442"/>
      <c r="YV194" s="442"/>
      <c r="YW194" s="442"/>
      <c r="YX194" s="442"/>
      <c r="YY194" s="442"/>
      <c r="YZ194" s="442"/>
      <c r="ZA194" s="442"/>
      <c r="ZB194" s="442"/>
      <c r="ZC194" s="442"/>
      <c r="ZD194" s="442"/>
      <c r="ZE194" s="442"/>
      <c r="ZF194" s="442"/>
      <c r="ZG194" s="442"/>
      <c r="ZH194" s="442"/>
      <c r="ZI194" s="442"/>
      <c r="ZJ194" s="442"/>
      <c r="ZK194" s="442"/>
      <c r="ZL194" s="442"/>
      <c r="ZM194" s="442"/>
      <c r="ZN194" s="442"/>
      <c r="ZO194" s="442"/>
      <c r="ZP194" s="442"/>
      <c r="ZQ194" s="442"/>
      <c r="ZR194" s="442"/>
      <c r="ZS194" s="442"/>
      <c r="ZT194" s="442"/>
      <c r="ZU194" s="442"/>
      <c r="ZV194" s="442"/>
      <c r="ZW194" s="442"/>
      <c r="ZX194" s="442"/>
      <c r="ZY194" s="442"/>
      <c r="ZZ194" s="442"/>
      <c r="AAA194" s="442"/>
      <c r="AAB194" s="442"/>
      <c r="AAC194" s="442"/>
      <c r="AAD194" s="442"/>
      <c r="AAE194" s="442"/>
      <c r="AAF194" s="442"/>
      <c r="AAG194" s="442"/>
      <c r="AAH194" s="442"/>
      <c r="AAI194" s="442"/>
      <c r="AAJ194" s="442"/>
      <c r="AAK194" s="442"/>
      <c r="AAL194" s="442"/>
      <c r="AAM194" s="442"/>
      <c r="AAN194" s="442"/>
      <c r="AAO194" s="442"/>
      <c r="AAP194" s="442"/>
      <c r="AAQ194" s="442"/>
      <c r="AAR194" s="442"/>
      <c r="AAS194" s="442"/>
      <c r="AAT194" s="442"/>
      <c r="AAU194" s="442"/>
      <c r="AAV194" s="442"/>
      <c r="AAW194" s="442"/>
      <c r="AAX194" s="442"/>
      <c r="AAY194" s="442"/>
      <c r="AAZ194" s="442"/>
      <c r="ABA194" s="442"/>
      <c r="ABB194" s="442"/>
      <c r="ABC194" s="442"/>
      <c r="ABD194" s="442"/>
      <c r="ABE194" s="442"/>
      <c r="ABF194" s="442"/>
      <c r="ABG194" s="442"/>
      <c r="ABH194" s="442"/>
      <c r="ABI194" s="442"/>
      <c r="ABJ194" s="442"/>
      <c r="ABK194" s="442"/>
      <c r="ABL194" s="442"/>
      <c r="ABM194" s="442"/>
      <c r="ABN194" s="442"/>
      <c r="ABO194" s="442"/>
      <c r="ABP194" s="442"/>
      <c r="ABQ194" s="442"/>
      <c r="ABR194" s="442"/>
      <c r="ABS194" s="442"/>
      <c r="ABT194" s="442"/>
      <c r="ABU194" s="442"/>
      <c r="ABV194" s="442"/>
      <c r="ABW194" s="442"/>
      <c r="ABX194" s="442"/>
      <c r="ABY194" s="442"/>
      <c r="ABZ194" s="442"/>
      <c r="ACA194" s="442"/>
      <c r="ACB194" s="442"/>
      <c r="ACC194" s="442"/>
      <c r="ACD194" s="442"/>
      <c r="ACE194" s="442"/>
      <c r="ACF194" s="442"/>
      <c r="ACG194" s="442"/>
      <c r="ACH194" s="442"/>
      <c r="ACI194" s="442"/>
      <c r="ACJ194" s="442"/>
      <c r="ACK194" s="442"/>
      <c r="ACL194" s="442"/>
      <c r="ACM194" s="442"/>
      <c r="ACN194" s="442"/>
      <c r="ACO194" s="442"/>
      <c r="ACP194" s="442"/>
      <c r="ACQ194" s="442"/>
      <c r="ACR194" s="442"/>
      <c r="ACS194" s="442"/>
      <c r="ACT194" s="442"/>
      <c r="ACU194" s="442"/>
      <c r="ACV194" s="442"/>
      <c r="ACW194" s="442"/>
      <c r="ACX194" s="442"/>
      <c r="ACY194" s="442"/>
      <c r="ACZ194" s="442"/>
      <c r="ADA194" s="442"/>
      <c r="ADB194" s="442"/>
      <c r="ADC194" s="442"/>
      <c r="ADD194" s="442"/>
      <c r="ADE194" s="442"/>
      <c r="ADF194" s="442"/>
      <c r="ADG194" s="442"/>
      <c r="ADH194" s="442"/>
      <c r="ADI194" s="442"/>
      <c r="ADJ194" s="442"/>
      <c r="ADK194" s="442"/>
      <c r="ADL194" s="442"/>
      <c r="ADM194" s="442"/>
      <c r="ADN194" s="442"/>
      <c r="ADO194" s="442"/>
      <c r="ADP194" s="442"/>
      <c r="ADQ194" s="442"/>
      <c r="ADR194" s="442"/>
      <c r="ADS194" s="442"/>
      <c r="ADT194" s="442"/>
      <c r="ADU194" s="442"/>
      <c r="ADV194" s="442"/>
      <c r="ADW194" s="442"/>
      <c r="ADX194" s="442"/>
      <c r="ADY194" s="442"/>
      <c r="ADZ194" s="442"/>
      <c r="AEA194" s="442"/>
      <c r="AEB194" s="442"/>
      <c r="AEC194" s="442"/>
      <c r="AED194" s="442"/>
      <c r="AEE194" s="442"/>
      <c r="AEF194" s="442"/>
      <c r="AEG194" s="442"/>
      <c r="AEH194" s="442"/>
      <c r="AEI194" s="442"/>
      <c r="AEJ194" s="442"/>
      <c r="AEK194" s="442"/>
      <c r="AEL194" s="442"/>
      <c r="AEM194" s="442"/>
      <c r="AEN194" s="442"/>
      <c r="AEO194" s="442"/>
      <c r="AEP194" s="442"/>
      <c r="AEQ194" s="442"/>
      <c r="AER194" s="442"/>
      <c r="AES194" s="442"/>
      <c r="AET194" s="442"/>
      <c r="AEU194" s="442"/>
      <c r="AEV194" s="442"/>
      <c r="AEW194" s="442"/>
      <c r="AEX194" s="442"/>
      <c r="AEY194" s="442"/>
      <c r="AEZ194" s="442"/>
      <c r="AFA194" s="442"/>
      <c r="AFB194" s="442"/>
      <c r="AFC194" s="442"/>
      <c r="AFD194" s="442"/>
      <c r="AFE194" s="442"/>
      <c r="AFF194" s="442"/>
      <c r="AFG194" s="442"/>
      <c r="AFH194" s="442"/>
      <c r="AFI194" s="442"/>
      <c r="AFJ194" s="442"/>
      <c r="AFK194" s="442"/>
      <c r="AFL194" s="442"/>
      <c r="AFM194" s="442"/>
      <c r="AFN194" s="442"/>
      <c r="AFO194" s="442"/>
      <c r="AFP194" s="442"/>
      <c r="AFQ194" s="442"/>
      <c r="AFR194" s="442"/>
      <c r="AFS194" s="442"/>
      <c r="AFT194" s="442"/>
      <c r="AFU194" s="442"/>
      <c r="AFV194" s="442"/>
      <c r="AFW194" s="442"/>
      <c r="AFX194" s="442"/>
      <c r="AFY194" s="442"/>
      <c r="AFZ194" s="442"/>
      <c r="AGA194" s="442"/>
      <c r="AGB194" s="442"/>
      <c r="AGC194" s="442"/>
      <c r="AGD194" s="442"/>
      <c r="AGE194" s="442"/>
      <c r="AGF194" s="442"/>
      <c r="AGG194" s="442"/>
      <c r="AGH194" s="442"/>
      <c r="AGI194" s="442"/>
      <c r="AGJ194" s="442"/>
      <c r="AGK194" s="442"/>
      <c r="AGL194" s="442"/>
      <c r="AGM194" s="442"/>
      <c r="AGN194" s="442"/>
      <c r="AGO194" s="442"/>
      <c r="AGP194" s="442"/>
      <c r="AGQ194" s="442"/>
      <c r="AGR194" s="442"/>
      <c r="AGS194" s="442"/>
      <c r="AGT194" s="442"/>
      <c r="AGU194" s="442"/>
      <c r="AGV194" s="442"/>
      <c r="AGW194" s="442"/>
      <c r="AGX194" s="442"/>
      <c r="AGY194" s="442"/>
      <c r="AGZ194" s="442"/>
      <c r="AHA194" s="442"/>
      <c r="AHB194" s="442"/>
      <c r="AHC194" s="442"/>
      <c r="AHD194" s="442"/>
      <c r="AHE194" s="442"/>
      <c r="AHF194" s="442"/>
      <c r="AHG194" s="442"/>
      <c r="AHH194" s="442"/>
    </row>
    <row r="195" spans="2:892" s="593" customFormat="1">
      <c r="B195" s="597"/>
      <c r="C195" s="595"/>
      <c r="D195" s="78"/>
      <c r="E195" s="78"/>
      <c r="F195" s="78"/>
      <c r="G195" s="78"/>
      <c r="H195" s="78"/>
      <c r="I195" s="78"/>
      <c r="J195" s="78"/>
      <c r="K195" s="78"/>
      <c r="L195" s="78"/>
      <c r="M195" s="78"/>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s="66"/>
      <c r="CT195" s="66"/>
      <c r="CU195" s="66"/>
      <c r="CV195" s="66"/>
      <c r="CW195" s="66"/>
      <c r="CX195" s="66"/>
      <c r="CY195" s="66"/>
      <c r="CZ195" s="66"/>
      <c r="DA195" s="66"/>
      <c r="DB195" s="66"/>
      <c r="DC195" s="66"/>
      <c r="DD195" s="66"/>
      <c r="DE195" s="66"/>
      <c r="DF195" s="66"/>
      <c r="DG195" s="66"/>
      <c r="DH195" s="66"/>
      <c r="DI195" s="66"/>
      <c r="DJ195" s="66"/>
      <c r="DK195" s="66"/>
      <c r="DL195" s="66"/>
      <c r="DM195" s="66"/>
      <c r="DN195" s="66"/>
      <c r="DO195" s="66"/>
      <c r="DP195" s="66"/>
      <c r="DQ195" s="66"/>
      <c r="DR195" s="66"/>
      <c r="DS195" s="66"/>
      <c r="DT195" s="66"/>
      <c r="DU195" s="66"/>
      <c r="DV195" s="66"/>
      <c r="DW195" s="66"/>
      <c r="DX195" s="66"/>
      <c r="DY195" s="66"/>
      <c r="DZ195" s="66"/>
      <c r="EA195" s="66"/>
      <c r="EB195" s="66"/>
      <c r="EC195" s="66"/>
      <c r="ED195" s="66"/>
      <c r="EE195" s="66"/>
      <c r="EF195" s="66"/>
      <c r="EG195" s="66"/>
      <c r="EH195" s="66"/>
      <c r="EI195" s="66"/>
      <c r="EJ195" s="66"/>
      <c r="EK195" s="66"/>
      <c r="EL195" s="66"/>
      <c r="EM195" s="66"/>
      <c r="EN195" s="66"/>
      <c r="EO195" s="66"/>
      <c r="EP195" s="66"/>
      <c r="EQ195" s="66"/>
      <c r="ER195" s="66"/>
      <c r="ES195" s="66"/>
      <c r="ET195" s="66"/>
      <c r="EU195" s="66"/>
      <c r="EV195" s="66"/>
      <c r="EW195" s="66"/>
      <c r="EX195" s="66"/>
      <c r="EY195" s="66"/>
      <c r="EZ195" s="66"/>
      <c r="FA195" s="66"/>
      <c r="FB195" s="66"/>
      <c r="FC195" s="66"/>
      <c r="FD195" s="66"/>
      <c r="FE195" s="66"/>
      <c r="FF195" s="66"/>
      <c r="FG195" s="66"/>
      <c r="FH195" s="66"/>
      <c r="FI195" s="66"/>
      <c r="FJ195" s="66"/>
      <c r="FK195" s="66"/>
      <c r="FL195" s="66"/>
      <c r="FM195" s="66"/>
      <c r="FN195" s="66"/>
      <c r="FO195" s="66"/>
      <c r="FP195" s="66"/>
      <c r="FQ195" s="66"/>
      <c r="FR195" s="66"/>
      <c r="FS195" s="66"/>
      <c r="FT195" s="66"/>
      <c r="FU195" s="66"/>
      <c r="FV195" s="66"/>
      <c r="FW195" s="66"/>
      <c r="FX195" s="66"/>
      <c r="FY195" s="66"/>
      <c r="FZ195" s="66"/>
      <c r="GA195" s="66"/>
      <c r="GB195" s="66"/>
      <c r="GC195" s="66"/>
      <c r="GD195" s="66"/>
      <c r="GE195" s="66"/>
      <c r="GF195" s="66"/>
      <c r="GG195" s="66"/>
      <c r="GH195" s="66"/>
      <c r="GI195" s="66"/>
      <c r="GJ195" s="66"/>
      <c r="GK195" s="66"/>
      <c r="GL195" s="66"/>
      <c r="GM195" s="66"/>
      <c r="GN195" s="66"/>
      <c r="GO195" s="66"/>
      <c r="GP195" s="66"/>
      <c r="GQ195" s="66"/>
      <c r="GR195" s="66"/>
      <c r="GS195" s="66"/>
      <c r="GT195" s="66"/>
      <c r="GU195" s="66"/>
      <c r="GV195" s="66"/>
      <c r="GW195" s="66"/>
      <c r="GX195" s="66"/>
      <c r="GY195" s="66"/>
      <c r="GZ195" s="66"/>
      <c r="HA195" s="66"/>
      <c r="HB195" s="66"/>
      <c r="HC195" s="66"/>
      <c r="HD195" s="66"/>
      <c r="HE195" s="66"/>
      <c r="HF195" s="66"/>
      <c r="HG195" s="66"/>
      <c r="HH195" s="66"/>
      <c r="HI195" s="66"/>
      <c r="HJ195" s="66"/>
      <c r="HK195" s="66"/>
      <c r="HL195" s="66"/>
      <c r="HM195" s="66"/>
      <c r="HN195" s="66"/>
      <c r="HO195" s="66"/>
      <c r="HP195" s="66"/>
      <c r="HQ195" s="66"/>
      <c r="HR195" s="66"/>
      <c r="HS195" s="66"/>
      <c r="HT195" s="66"/>
      <c r="HU195" s="66"/>
      <c r="HV195" s="66"/>
      <c r="HW195" s="66"/>
      <c r="HX195" s="66"/>
      <c r="HY195" s="66"/>
      <c r="HZ195" s="66"/>
      <c r="IA195" s="66"/>
      <c r="IB195" s="66"/>
      <c r="IC195" s="66"/>
      <c r="ID195" s="66"/>
      <c r="IE195" s="66"/>
      <c r="IF195" s="66"/>
      <c r="IG195" s="66"/>
      <c r="IH195" s="66"/>
      <c r="II195" s="66"/>
      <c r="IJ195" s="66"/>
      <c r="IK195" s="66"/>
      <c r="IL195" s="66"/>
      <c r="IM195" s="66"/>
      <c r="IN195" s="66"/>
      <c r="IO195" s="66"/>
      <c r="IP195" s="66"/>
      <c r="IQ195" s="66"/>
      <c r="IR195" s="66"/>
      <c r="IS195" s="66"/>
      <c r="IT195" s="66"/>
      <c r="IU195" s="66"/>
      <c r="IV195" s="66"/>
      <c r="IW195" s="66"/>
      <c r="IX195" s="442"/>
      <c r="IY195" s="442"/>
      <c r="IZ195" s="442"/>
      <c r="JA195" s="442"/>
      <c r="JB195" s="442"/>
      <c r="JC195" s="442"/>
      <c r="JD195" s="442"/>
      <c r="JE195" s="442"/>
      <c r="JF195" s="442"/>
      <c r="JG195" s="442"/>
      <c r="JH195" s="442"/>
      <c r="JI195" s="442"/>
      <c r="JJ195" s="442"/>
      <c r="JK195" s="442"/>
      <c r="JL195" s="442"/>
      <c r="JM195" s="442"/>
      <c r="JN195" s="442"/>
      <c r="JO195" s="442"/>
      <c r="JP195" s="442"/>
      <c r="JQ195" s="442"/>
      <c r="JR195" s="442"/>
      <c r="JS195" s="442"/>
      <c r="JT195" s="442"/>
      <c r="JU195" s="442"/>
      <c r="JV195" s="442"/>
      <c r="JW195" s="442"/>
      <c r="JX195" s="442"/>
      <c r="JY195" s="442"/>
      <c r="JZ195" s="442"/>
      <c r="KA195" s="442"/>
      <c r="KB195" s="442"/>
      <c r="KC195" s="442"/>
      <c r="KD195" s="442"/>
      <c r="KE195" s="442"/>
      <c r="KF195" s="442"/>
      <c r="KG195" s="442"/>
      <c r="KH195" s="442"/>
      <c r="KI195" s="442"/>
      <c r="KJ195" s="442"/>
      <c r="KK195" s="442"/>
      <c r="KL195" s="442"/>
      <c r="KM195" s="442"/>
      <c r="KN195" s="442"/>
      <c r="KO195" s="442"/>
      <c r="KP195" s="442"/>
      <c r="KQ195" s="442"/>
      <c r="KR195" s="442"/>
      <c r="KS195" s="442"/>
      <c r="KT195" s="442"/>
      <c r="KU195" s="442"/>
      <c r="KV195" s="442"/>
      <c r="KW195" s="442"/>
      <c r="KX195" s="442"/>
      <c r="KY195" s="442"/>
      <c r="KZ195" s="442"/>
      <c r="LA195" s="442"/>
      <c r="LB195" s="442"/>
      <c r="LC195" s="442"/>
      <c r="LD195" s="442"/>
      <c r="LE195" s="442"/>
      <c r="LF195" s="442"/>
      <c r="LG195" s="442"/>
      <c r="LH195" s="442"/>
      <c r="LI195" s="442"/>
      <c r="LJ195" s="442"/>
      <c r="LK195" s="442"/>
      <c r="LL195" s="442"/>
      <c r="LM195" s="442"/>
      <c r="LN195" s="442"/>
      <c r="LO195" s="442"/>
      <c r="LP195" s="442"/>
      <c r="LQ195" s="442"/>
      <c r="LR195" s="442"/>
      <c r="LS195" s="442"/>
      <c r="LT195" s="442"/>
      <c r="LU195" s="442"/>
      <c r="LV195" s="442"/>
      <c r="LW195" s="442"/>
      <c r="LX195" s="442"/>
      <c r="LY195" s="442"/>
      <c r="LZ195" s="442"/>
      <c r="MA195" s="442"/>
      <c r="MB195" s="442"/>
      <c r="MC195" s="442"/>
      <c r="MD195" s="442"/>
      <c r="ME195" s="442"/>
      <c r="MF195" s="442"/>
      <c r="MG195" s="442"/>
      <c r="MH195" s="442"/>
      <c r="MI195" s="442"/>
      <c r="MJ195" s="442"/>
      <c r="MK195" s="442"/>
      <c r="ML195" s="442"/>
      <c r="MM195" s="442"/>
      <c r="MN195" s="442"/>
      <c r="MO195" s="442"/>
      <c r="MP195" s="442"/>
      <c r="MQ195" s="442"/>
      <c r="MR195" s="442"/>
      <c r="MS195" s="442"/>
      <c r="MT195" s="442"/>
      <c r="MU195" s="442"/>
      <c r="MV195" s="442"/>
      <c r="MW195" s="442"/>
      <c r="MX195" s="442"/>
      <c r="MY195" s="442"/>
      <c r="MZ195" s="442"/>
      <c r="NA195" s="442"/>
      <c r="NB195" s="442"/>
      <c r="NC195" s="442"/>
      <c r="ND195" s="442"/>
      <c r="NE195" s="442"/>
      <c r="NF195" s="442"/>
      <c r="NG195" s="442"/>
      <c r="NH195" s="442"/>
      <c r="NI195" s="442"/>
      <c r="NJ195" s="442"/>
      <c r="NK195" s="442"/>
      <c r="NL195" s="442"/>
      <c r="NM195" s="442"/>
      <c r="NN195" s="442"/>
      <c r="NO195" s="442"/>
      <c r="NP195" s="442"/>
      <c r="NQ195" s="442"/>
      <c r="NR195" s="442"/>
      <c r="NS195" s="442"/>
      <c r="NT195" s="442"/>
      <c r="NU195" s="442"/>
      <c r="NV195" s="442"/>
      <c r="NW195" s="442"/>
      <c r="NX195" s="442"/>
      <c r="NY195" s="442"/>
      <c r="NZ195" s="442"/>
      <c r="OA195" s="442"/>
      <c r="OB195" s="442"/>
      <c r="OC195" s="442"/>
      <c r="OD195" s="442"/>
      <c r="OE195" s="442"/>
      <c r="OF195" s="442"/>
      <c r="OG195" s="442"/>
      <c r="OH195" s="442"/>
      <c r="OI195" s="442"/>
      <c r="OJ195" s="442"/>
      <c r="OK195" s="442"/>
      <c r="OL195" s="442"/>
      <c r="OM195" s="442"/>
      <c r="ON195" s="442"/>
      <c r="OO195" s="442"/>
      <c r="OP195" s="442"/>
      <c r="OQ195" s="442"/>
      <c r="OR195" s="442"/>
      <c r="OS195" s="442"/>
      <c r="OT195" s="442"/>
      <c r="OU195" s="442"/>
      <c r="OV195" s="442"/>
      <c r="OW195" s="442"/>
      <c r="OX195" s="442"/>
      <c r="OY195" s="442"/>
      <c r="OZ195" s="442"/>
      <c r="PA195" s="442"/>
      <c r="PB195" s="442"/>
      <c r="PC195" s="442"/>
      <c r="PD195" s="442"/>
      <c r="PE195" s="442"/>
      <c r="PF195" s="442"/>
      <c r="PG195" s="442"/>
      <c r="PH195" s="442"/>
      <c r="PI195" s="442"/>
      <c r="PJ195" s="442"/>
      <c r="PK195" s="442"/>
      <c r="PL195" s="442"/>
      <c r="PM195" s="442"/>
      <c r="PN195" s="442"/>
      <c r="PO195" s="442"/>
      <c r="PP195" s="442"/>
      <c r="PQ195" s="442"/>
      <c r="PR195" s="442"/>
      <c r="PS195" s="442"/>
      <c r="PT195" s="442"/>
      <c r="PU195" s="442"/>
      <c r="PV195" s="442"/>
      <c r="PW195" s="442"/>
      <c r="PX195" s="442"/>
      <c r="PY195" s="442"/>
      <c r="PZ195" s="442"/>
      <c r="QA195" s="442"/>
      <c r="QB195" s="442"/>
      <c r="QC195" s="442"/>
      <c r="QD195" s="442"/>
      <c r="QE195" s="442"/>
      <c r="QF195" s="442"/>
      <c r="QG195" s="442"/>
      <c r="QH195" s="442"/>
      <c r="QI195" s="442"/>
      <c r="QJ195" s="442"/>
      <c r="QK195" s="442"/>
      <c r="QL195" s="442"/>
      <c r="QM195" s="442"/>
      <c r="QN195" s="442"/>
      <c r="QO195" s="442"/>
      <c r="QP195" s="442"/>
      <c r="QQ195" s="442"/>
      <c r="QR195" s="442"/>
      <c r="QS195" s="442"/>
      <c r="QT195" s="442"/>
      <c r="QU195" s="442"/>
      <c r="QV195" s="442"/>
      <c r="QW195" s="442"/>
      <c r="QX195" s="442"/>
      <c r="QY195" s="442"/>
      <c r="QZ195" s="442"/>
      <c r="RA195" s="442"/>
      <c r="RB195" s="442"/>
      <c r="RC195" s="442"/>
      <c r="RD195" s="442"/>
      <c r="RE195" s="442"/>
      <c r="RF195" s="442"/>
      <c r="RG195" s="442"/>
      <c r="RH195" s="442"/>
      <c r="RI195" s="442"/>
      <c r="RJ195" s="442"/>
      <c r="RK195" s="442"/>
      <c r="RL195" s="442"/>
      <c r="RM195" s="442"/>
      <c r="RN195" s="442"/>
      <c r="RO195" s="442"/>
      <c r="RP195" s="442"/>
      <c r="RQ195" s="442"/>
      <c r="RR195" s="442"/>
      <c r="RS195" s="442"/>
      <c r="RT195" s="442"/>
      <c r="RU195" s="442"/>
      <c r="RV195" s="442"/>
      <c r="RW195" s="442"/>
      <c r="RX195" s="442"/>
      <c r="RY195" s="442"/>
      <c r="RZ195" s="442"/>
      <c r="SA195" s="442"/>
      <c r="SB195" s="442"/>
      <c r="SC195" s="442"/>
      <c r="SD195" s="442"/>
      <c r="SE195" s="442"/>
      <c r="SF195" s="442"/>
      <c r="SG195" s="442"/>
      <c r="SH195" s="442"/>
      <c r="SI195" s="442"/>
      <c r="SJ195" s="442"/>
      <c r="SK195" s="442"/>
      <c r="SL195" s="442"/>
      <c r="SM195" s="442"/>
      <c r="SN195" s="442"/>
      <c r="SO195" s="442"/>
      <c r="SP195" s="442"/>
      <c r="SQ195" s="442"/>
      <c r="SR195" s="442"/>
      <c r="SS195" s="442"/>
      <c r="ST195" s="442"/>
      <c r="SU195" s="442"/>
      <c r="SV195" s="442"/>
      <c r="SW195" s="442"/>
      <c r="SX195" s="442"/>
      <c r="SY195" s="442"/>
      <c r="SZ195" s="442"/>
      <c r="TA195" s="442"/>
      <c r="TB195" s="442"/>
      <c r="TC195" s="442"/>
      <c r="TD195" s="442"/>
      <c r="TE195" s="442"/>
      <c r="TF195" s="442"/>
      <c r="TG195" s="442"/>
      <c r="TH195" s="442"/>
      <c r="TI195" s="442"/>
      <c r="TJ195" s="442"/>
      <c r="TK195" s="442"/>
      <c r="TL195" s="442"/>
      <c r="TM195" s="442"/>
      <c r="TN195" s="442"/>
      <c r="TO195" s="442"/>
      <c r="TP195" s="442"/>
      <c r="TQ195" s="442"/>
      <c r="TR195" s="442"/>
      <c r="TS195" s="442"/>
      <c r="TT195" s="442"/>
      <c r="TU195" s="442"/>
      <c r="TV195" s="442"/>
      <c r="TW195" s="442"/>
      <c r="TX195" s="442"/>
      <c r="TY195" s="442"/>
      <c r="TZ195" s="442"/>
      <c r="UA195" s="442"/>
      <c r="UB195" s="442"/>
      <c r="UC195" s="442"/>
      <c r="UD195" s="442"/>
      <c r="UE195" s="442"/>
      <c r="UF195" s="442"/>
      <c r="UG195" s="442"/>
      <c r="UH195" s="442"/>
      <c r="UI195" s="442"/>
      <c r="UJ195" s="442"/>
      <c r="UK195" s="442"/>
      <c r="UL195" s="442"/>
      <c r="UM195" s="442"/>
      <c r="UN195" s="442"/>
      <c r="UO195" s="442"/>
      <c r="UP195" s="442"/>
      <c r="UQ195" s="442"/>
      <c r="UR195" s="442"/>
      <c r="US195" s="442"/>
      <c r="UT195" s="442"/>
      <c r="UU195" s="442"/>
      <c r="UV195" s="442"/>
      <c r="UW195" s="442"/>
      <c r="UX195" s="442"/>
      <c r="UY195" s="442"/>
      <c r="UZ195" s="442"/>
      <c r="VA195" s="442"/>
      <c r="VB195" s="442"/>
      <c r="VC195" s="442"/>
      <c r="VD195" s="442"/>
      <c r="VE195" s="442"/>
      <c r="VF195" s="442"/>
      <c r="VG195" s="442"/>
      <c r="VH195" s="442"/>
      <c r="VI195" s="442"/>
      <c r="VJ195" s="442"/>
      <c r="VK195" s="442"/>
      <c r="VL195" s="442"/>
      <c r="VM195" s="442"/>
      <c r="VN195" s="442"/>
      <c r="VO195" s="442"/>
      <c r="VP195" s="442"/>
      <c r="VQ195" s="442"/>
      <c r="VR195" s="442"/>
      <c r="VS195" s="442"/>
      <c r="VT195" s="442"/>
      <c r="VU195" s="442"/>
      <c r="VV195" s="442"/>
      <c r="VW195" s="442"/>
      <c r="VX195" s="442"/>
      <c r="VY195" s="442"/>
      <c r="VZ195" s="442"/>
      <c r="WA195" s="442"/>
      <c r="WB195" s="442"/>
      <c r="WC195" s="442"/>
      <c r="WD195" s="442"/>
      <c r="WE195" s="442"/>
      <c r="WF195" s="442"/>
      <c r="WG195" s="442"/>
      <c r="WH195" s="442"/>
      <c r="WI195" s="442"/>
      <c r="WJ195" s="442"/>
      <c r="WK195" s="442"/>
      <c r="WL195" s="442"/>
      <c r="WM195" s="442"/>
      <c r="WN195" s="442"/>
      <c r="WO195" s="442"/>
      <c r="WP195" s="442"/>
      <c r="WQ195" s="442"/>
      <c r="WR195" s="442"/>
      <c r="WS195" s="442"/>
      <c r="WT195" s="442"/>
      <c r="WU195" s="442"/>
      <c r="WV195" s="442"/>
      <c r="WW195" s="442"/>
      <c r="WX195" s="442"/>
      <c r="WY195" s="442"/>
      <c r="WZ195" s="442"/>
      <c r="XA195" s="442"/>
      <c r="XB195" s="442"/>
      <c r="XC195" s="442"/>
      <c r="XD195" s="442"/>
      <c r="XE195" s="442"/>
      <c r="XF195" s="442"/>
      <c r="XG195" s="442"/>
      <c r="XH195" s="442"/>
      <c r="XI195" s="442"/>
      <c r="XJ195" s="442"/>
      <c r="XK195" s="442"/>
      <c r="XL195" s="442"/>
      <c r="XM195" s="442"/>
      <c r="XN195" s="442"/>
      <c r="XO195" s="442"/>
      <c r="XP195" s="442"/>
      <c r="XQ195" s="442"/>
      <c r="XR195" s="442"/>
      <c r="XS195" s="442"/>
      <c r="XT195" s="442"/>
      <c r="XU195" s="442"/>
      <c r="XV195" s="442"/>
      <c r="XW195" s="442"/>
      <c r="XX195" s="442"/>
      <c r="XY195" s="442"/>
      <c r="XZ195" s="442"/>
      <c r="YA195" s="442"/>
      <c r="YB195" s="442"/>
      <c r="YC195" s="442"/>
      <c r="YD195" s="442"/>
      <c r="YE195" s="442"/>
      <c r="YF195" s="442"/>
      <c r="YG195" s="442"/>
      <c r="YH195" s="442"/>
      <c r="YI195" s="442"/>
      <c r="YJ195" s="442"/>
      <c r="YK195" s="442"/>
      <c r="YL195" s="442"/>
      <c r="YM195" s="442"/>
      <c r="YN195" s="442"/>
      <c r="YO195" s="442"/>
      <c r="YP195" s="442"/>
      <c r="YQ195" s="442"/>
      <c r="YR195" s="442"/>
      <c r="YS195" s="442"/>
      <c r="YT195" s="442"/>
      <c r="YU195" s="442"/>
      <c r="YV195" s="442"/>
      <c r="YW195" s="442"/>
      <c r="YX195" s="442"/>
      <c r="YY195" s="442"/>
      <c r="YZ195" s="442"/>
      <c r="ZA195" s="442"/>
      <c r="ZB195" s="442"/>
      <c r="ZC195" s="442"/>
      <c r="ZD195" s="442"/>
      <c r="ZE195" s="442"/>
      <c r="ZF195" s="442"/>
      <c r="ZG195" s="442"/>
      <c r="ZH195" s="442"/>
      <c r="ZI195" s="442"/>
      <c r="ZJ195" s="442"/>
      <c r="ZK195" s="442"/>
      <c r="ZL195" s="442"/>
      <c r="ZM195" s="442"/>
      <c r="ZN195" s="442"/>
      <c r="ZO195" s="442"/>
      <c r="ZP195" s="442"/>
      <c r="ZQ195" s="442"/>
      <c r="ZR195" s="442"/>
      <c r="ZS195" s="442"/>
      <c r="ZT195" s="442"/>
      <c r="ZU195" s="442"/>
      <c r="ZV195" s="442"/>
      <c r="ZW195" s="442"/>
      <c r="ZX195" s="442"/>
      <c r="ZY195" s="442"/>
      <c r="ZZ195" s="442"/>
      <c r="AAA195" s="442"/>
      <c r="AAB195" s="442"/>
      <c r="AAC195" s="442"/>
      <c r="AAD195" s="442"/>
      <c r="AAE195" s="442"/>
      <c r="AAF195" s="442"/>
      <c r="AAG195" s="442"/>
      <c r="AAH195" s="442"/>
      <c r="AAI195" s="442"/>
      <c r="AAJ195" s="442"/>
      <c r="AAK195" s="442"/>
      <c r="AAL195" s="442"/>
      <c r="AAM195" s="442"/>
      <c r="AAN195" s="442"/>
      <c r="AAO195" s="442"/>
      <c r="AAP195" s="442"/>
      <c r="AAQ195" s="442"/>
      <c r="AAR195" s="442"/>
      <c r="AAS195" s="442"/>
      <c r="AAT195" s="442"/>
      <c r="AAU195" s="442"/>
      <c r="AAV195" s="442"/>
      <c r="AAW195" s="442"/>
      <c r="AAX195" s="442"/>
      <c r="AAY195" s="442"/>
      <c r="AAZ195" s="442"/>
      <c r="ABA195" s="442"/>
      <c r="ABB195" s="442"/>
      <c r="ABC195" s="442"/>
      <c r="ABD195" s="442"/>
      <c r="ABE195" s="442"/>
      <c r="ABF195" s="442"/>
      <c r="ABG195" s="442"/>
      <c r="ABH195" s="442"/>
      <c r="ABI195" s="442"/>
      <c r="ABJ195" s="442"/>
      <c r="ABK195" s="442"/>
      <c r="ABL195" s="442"/>
      <c r="ABM195" s="442"/>
      <c r="ABN195" s="442"/>
      <c r="ABO195" s="442"/>
      <c r="ABP195" s="442"/>
      <c r="ABQ195" s="442"/>
      <c r="ABR195" s="442"/>
      <c r="ABS195" s="442"/>
      <c r="ABT195" s="442"/>
      <c r="ABU195" s="442"/>
      <c r="ABV195" s="442"/>
      <c r="ABW195" s="442"/>
      <c r="ABX195" s="442"/>
      <c r="ABY195" s="442"/>
      <c r="ABZ195" s="442"/>
      <c r="ACA195" s="442"/>
      <c r="ACB195" s="442"/>
      <c r="ACC195" s="442"/>
      <c r="ACD195" s="442"/>
      <c r="ACE195" s="442"/>
      <c r="ACF195" s="442"/>
      <c r="ACG195" s="442"/>
      <c r="ACH195" s="442"/>
      <c r="ACI195" s="442"/>
      <c r="ACJ195" s="442"/>
      <c r="ACK195" s="442"/>
      <c r="ACL195" s="442"/>
      <c r="ACM195" s="442"/>
      <c r="ACN195" s="442"/>
      <c r="ACO195" s="442"/>
      <c r="ACP195" s="442"/>
      <c r="ACQ195" s="442"/>
      <c r="ACR195" s="442"/>
      <c r="ACS195" s="442"/>
      <c r="ACT195" s="442"/>
      <c r="ACU195" s="442"/>
      <c r="ACV195" s="442"/>
      <c r="ACW195" s="442"/>
      <c r="ACX195" s="442"/>
      <c r="ACY195" s="442"/>
      <c r="ACZ195" s="442"/>
      <c r="ADA195" s="442"/>
      <c r="ADB195" s="442"/>
      <c r="ADC195" s="442"/>
      <c r="ADD195" s="442"/>
      <c r="ADE195" s="442"/>
      <c r="ADF195" s="442"/>
      <c r="ADG195" s="442"/>
      <c r="ADH195" s="442"/>
      <c r="ADI195" s="442"/>
      <c r="ADJ195" s="442"/>
      <c r="ADK195" s="442"/>
      <c r="ADL195" s="442"/>
      <c r="ADM195" s="442"/>
      <c r="ADN195" s="442"/>
      <c r="ADO195" s="442"/>
      <c r="ADP195" s="442"/>
      <c r="ADQ195" s="442"/>
      <c r="ADR195" s="442"/>
      <c r="ADS195" s="442"/>
      <c r="ADT195" s="442"/>
      <c r="ADU195" s="442"/>
      <c r="ADV195" s="442"/>
      <c r="ADW195" s="442"/>
      <c r="ADX195" s="442"/>
      <c r="ADY195" s="442"/>
      <c r="ADZ195" s="442"/>
      <c r="AEA195" s="442"/>
      <c r="AEB195" s="442"/>
      <c r="AEC195" s="442"/>
      <c r="AED195" s="442"/>
      <c r="AEE195" s="442"/>
      <c r="AEF195" s="442"/>
      <c r="AEG195" s="442"/>
      <c r="AEH195" s="442"/>
      <c r="AEI195" s="442"/>
      <c r="AEJ195" s="442"/>
      <c r="AEK195" s="442"/>
      <c r="AEL195" s="442"/>
      <c r="AEM195" s="442"/>
      <c r="AEN195" s="442"/>
      <c r="AEO195" s="442"/>
      <c r="AEP195" s="442"/>
      <c r="AEQ195" s="442"/>
      <c r="AER195" s="442"/>
      <c r="AES195" s="442"/>
      <c r="AET195" s="442"/>
      <c r="AEU195" s="442"/>
      <c r="AEV195" s="442"/>
      <c r="AEW195" s="442"/>
      <c r="AEX195" s="442"/>
      <c r="AEY195" s="442"/>
      <c r="AEZ195" s="442"/>
      <c r="AFA195" s="442"/>
      <c r="AFB195" s="442"/>
      <c r="AFC195" s="442"/>
      <c r="AFD195" s="442"/>
      <c r="AFE195" s="442"/>
      <c r="AFF195" s="442"/>
      <c r="AFG195" s="442"/>
      <c r="AFH195" s="442"/>
      <c r="AFI195" s="442"/>
      <c r="AFJ195" s="442"/>
      <c r="AFK195" s="442"/>
      <c r="AFL195" s="442"/>
      <c r="AFM195" s="442"/>
      <c r="AFN195" s="442"/>
      <c r="AFO195" s="442"/>
      <c r="AFP195" s="442"/>
      <c r="AFQ195" s="442"/>
      <c r="AFR195" s="442"/>
      <c r="AFS195" s="442"/>
      <c r="AFT195" s="442"/>
      <c r="AFU195" s="442"/>
      <c r="AFV195" s="442"/>
      <c r="AFW195" s="442"/>
      <c r="AFX195" s="442"/>
      <c r="AFY195" s="442"/>
      <c r="AFZ195" s="442"/>
      <c r="AGA195" s="442"/>
      <c r="AGB195" s="442"/>
      <c r="AGC195" s="442"/>
      <c r="AGD195" s="442"/>
      <c r="AGE195" s="442"/>
      <c r="AGF195" s="442"/>
      <c r="AGG195" s="442"/>
      <c r="AGH195" s="442"/>
      <c r="AGI195" s="442"/>
      <c r="AGJ195" s="442"/>
      <c r="AGK195" s="442"/>
      <c r="AGL195" s="442"/>
      <c r="AGM195" s="442"/>
      <c r="AGN195" s="442"/>
      <c r="AGO195" s="442"/>
      <c r="AGP195" s="442"/>
      <c r="AGQ195" s="442"/>
      <c r="AGR195" s="442"/>
      <c r="AGS195" s="442"/>
      <c r="AGT195" s="442"/>
      <c r="AGU195" s="442"/>
      <c r="AGV195" s="442"/>
      <c r="AGW195" s="442"/>
      <c r="AGX195" s="442"/>
      <c r="AGY195" s="442"/>
      <c r="AGZ195" s="442"/>
      <c r="AHA195" s="442"/>
      <c r="AHB195" s="442"/>
      <c r="AHC195" s="442"/>
      <c r="AHD195" s="442"/>
      <c r="AHE195" s="442"/>
      <c r="AHF195" s="442"/>
      <c r="AHG195" s="442"/>
      <c r="AHH195" s="442"/>
    </row>
    <row r="196" spans="2:892" s="593" customFormat="1">
      <c r="B196" s="597"/>
      <c r="C196" s="595"/>
      <c r="D196" s="78"/>
      <c r="E196" s="78"/>
      <c r="F196" s="78"/>
      <c r="G196" s="78"/>
      <c r="H196" s="78"/>
      <c r="I196" s="78"/>
      <c r="J196" s="78"/>
      <c r="K196" s="78"/>
      <c r="L196" s="78"/>
      <c r="M196" s="78"/>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s="66"/>
      <c r="CT196" s="66"/>
      <c r="CU196" s="66"/>
      <c r="CV196" s="66"/>
      <c r="CW196" s="66"/>
      <c r="CX196" s="66"/>
      <c r="CY196" s="66"/>
      <c r="CZ196" s="66"/>
      <c r="DA196" s="66"/>
      <c r="DB196" s="66"/>
      <c r="DC196" s="66"/>
      <c r="DD196" s="66"/>
      <c r="DE196" s="66"/>
      <c r="DF196" s="66"/>
      <c r="DG196" s="66"/>
      <c r="DH196" s="66"/>
      <c r="DI196" s="66"/>
      <c r="DJ196" s="66"/>
      <c r="DK196" s="66"/>
      <c r="DL196" s="66"/>
      <c r="DM196" s="66"/>
      <c r="DN196" s="66"/>
      <c r="DO196" s="66"/>
      <c r="DP196" s="66"/>
      <c r="DQ196" s="66"/>
      <c r="DR196" s="66"/>
      <c r="DS196" s="66"/>
      <c r="DT196" s="66"/>
      <c r="DU196" s="66"/>
      <c r="DV196" s="66"/>
      <c r="DW196" s="66"/>
      <c r="DX196" s="66"/>
      <c r="DY196" s="66"/>
      <c r="DZ196" s="66"/>
      <c r="EA196" s="66"/>
      <c r="EB196" s="66"/>
      <c r="EC196" s="66"/>
      <c r="ED196" s="66"/>
      <c r="EE196" s="66"/>
      <c r="EF196" s="66"/>
      <c r="EG196" s="66"/>
      <c r="EH196" s="66"/>
      <c r="EI196" s="66"/>
      <c r="EJ196" s="66"/>
      <c r="EK196" s="66"/>
      <c r="EL196" s="66"/>
      <c r="EM196" s="66"/>
      <c r="EN196" s="66"/>
      <c r="EO196" s="66"/>
      <c r="EP196" s="66"/>
      <c r="EQ196" s="66"/>
      <c r="ER196" s="66"/>
      <c r="ES196" s="66"/>
      <c r="ET196" s="66"/>
      <c r="EU196" s="66"/>
      <c r="EV196" s="66"/>
      <c r="EW196" s="66"/>
      <c r="EX196" s="66"/>
      <c r="EY196" s="66"/>
      <c r="EZ196" s="66"/>
      <c r="FA196" s="66"/>
      <c r="FB196" s="66"/>
      <c r="FC196" s="66"/>
      <c r="FD196" s="66"/>
      <c r="FE196" s="66"/>
      <c r="FF196" s="66"/>
      <c r="FG196" s="66"/>
      <c r="FH196" s="66"/>
      <c r="FI196" s="66"/>
      <c r="FJ196" s="66"/>
      <c r="FK196" s="66"/>
      <c r="FL196" s="66"/>
      <c r="FM196" s="66"/>
      <c r="FN196" s="66"/>
      <c r="FO196" s="66"/>
      <c r="FP196" s="66"/>
      <c r="FQ196" s="66"/>
      <c r="FR196" s="66"/>
      <c r="FS196" s="66"/>
      <c r="FT196" s="66"/>
      <c r="FU196" s="66"/>
      <c r="FV196" s="66"/>
      <c r="FW196" s="66"/>
      <c r="FX196" s="66"/>
      <c r="FY196" s="66"/>
      <c r="FZ196" s="66"/>
      <c r="GA196" s="66"/>
      <c r="GB196" s="66"/>
      <c r="GC196" s="66"/>
      <c r="GD196" s="66"/>
      <c r="GE196" s="66"/>
      <c r="GF196" s="66"/>
      <c r="GG196" s="66"/>
      <c r="GH196" s="66"/>
      <c r="GI196" s="66"/>
      <c r="GJ196" s="66"/>
      <c r="GK196" s="66"/>
      <c r="GL196" s="66"/>
      <c r="GM196" s="66"/>
      <c r="GN196" s="66"/>
      <c r="GO196" s="66"/>
      <c r="GP196" s="66"/>
      <c r="GQ196" s="66"/>
      <c r="GR196" s="66"/>
      <c r="GS196" s="66"/>
      <c r="GT196" s="66"/>
      <c r="GU196" s="66"/>
      <c r="GV196" s="66"/>
      <c r="GW196" s="66"/>
      <c r="GX196" s="66"/>
      <c r="GY196" s="66"/>
      <c r="GZ196" s="66"/>
      <c r="HA196" s="66"/>
      <c r="HB196" s="66"/>
      <c r="HC196" s="66"/>
      <c r="HD196" s="66"/>
      <c r="HE196" s="66"/>
      <c r="HF196" s="66"/>
      <c r="HG196" s="66"/>
      <c r="HH196" s="66"/>
      <c r="HI196" s="66"/>
      <c r="HJ196" s="66"/>
      <c r="HK196" s="66"/>
      <c r="HL196" s="66"/>
      <c r="HM196" s="66"/>
      <c r="HN196" s="66"/>
      <c r="HO196" s="66"/>
      <c r="HP196" s="66"/>
      <c r="HQ196" s="66"/>
      <c r="HR196" s="66"/>
      <c r="HS196" s="66"/>
      <c r="HT196" s="66"/>
      <c r="HU196" s="66"/>
      <c r="HV196" s="66"/>
      <c r="HW196" s="66"/>
      <c r="HX196" s="66"/>
      <c r="HY196" s="66"/>
      <c r="HZ196" s="66"/>
      <c r="IA196" s="66"/>
      <c r="IB196" s="66"/>
      <c r="IC196" s="66"/>
      <c r="ID196" s="66"/>
      <c r="IE196" s="66"/>
      <c r="IF196" s="66"/>
      <c r="IG196" s="66"/>
      <c r="IH196" s="66"/>
      <c r="II196" s="66"/>
      <c r="IJ196" s="66"/>
      <c r="IK196" s="66"/>
      <c r="IL196" s="66"/>
      <c r="IM196" s="66"/>
      <c r="IN196" s="66"/>
      <c r="IO196" s="66"/>
      <c r="IP196" s="66"/>
      <c r="IQ196" s="66"/>
      <c r="IR196" s="66"/>
      <c r="IS196" s="66"/>
      <c r="IT196" s="66"/>
      <c r="IU196" s="66"/>
      <c r="IV196" s="66"/>
      <c r="IW196" s="66"/>
      <c r="IX196" s="442"/>
      <c r="IY196" s="442"/>
      <c r="IZ196" s="442"/>
      <c r="JA196" s="442"/>
      <c r="JB196" s="442"/>
      <c r="JC196" s="442"/>
      <c r="JD196" s="442"/>
      <c r="JE196" s="442"/>
      <c r="JF196" s="442"/>
      <c r="JG196" s="442"/>
      <c r="JH196" s="442"/>
      <c r="JI196" s="442"/>
      <c r="JJ196" s="442"/>
      <c r="JK196" s="442"/>
      <c r="JL196" s="442"/>
      <c r="JM196" s="442"/>
      <c r="JN196" s="442"/>
      <c r="JO196" s="442"/>
      <c r="JP196" s="442"/>
      <c r="JQ196" s="442"/>
      <c r="JR196" s="442"/>
      <c r="JS196" s="442"/>
      <c r="JT196" s="442"/>
      <c r="JU196" s="442"/>
      <c r="JV196" s="442"/>
      <c r="JW196" s="442"/>
      <c r="JX196" s="442"/>
      <c r="JY196" s="442"/>
      <c r="JZ196" s="442"/>
      <c r="KA196" s="442"/>
      <c r="KB196" s="442"/>
      <c r="KC196" s="442"/>
      <c r="KD196" s="442"/>
      <c r="KE196" s="442"/>
      <c r="KF196" s="442"/>
      <c r="KG196" s="442"/>
      <c r="KH196" s="442"/>
      <c r="KI196" s="442"/>
      <c r="KJ196" s="442"/>
      <c r="KK196" s="442"/>
      <c r="KL196" s="442"/>
      <c r="KM196" s="442"/>
      <c r="KN196" s="442"/>
      <c r="KO196" s="442"/>
      <c r="KP196" s="442"/>
      <c r="KQ196" s="442"/>
      <c r="KR196" s="442"/>
      <c r="KS196" s="442"/>
      <c r="KT196" s="442"/>
      <c r="KU196" s="442"/>
      <c r="KV196" s="442"/>
      <c r="KW196" s="442"/>
      <c r="KX196" s="442"/>
      <c r="KY196" s="442"/>
      <c r="KZ196" s="442"/>
      <c r="LA196" s="442"/>
      <c r="LB196" s="442"/>
      <c r="LC196" s="442"/>
      <c r="LD196" s="442"/>
      <c r="LE196" s="442"/>
      <c r="LF196" s="442"/>
      <c r="LG196" s="442"/>
      <c r="LH196" s="442"/>
      <c r="LI196" s="442"/>
      <c r="LJ196" s="442"/>
      <c r="LK196" s="442"/>
      <c r="LL196" s="442"/>
      <c r="LM196" s="442"/>
      <c r="LN196" s="442"/>
      <c r="LO196" s="442"/>
      <c r="LP196" s="442"/>
      <c r="LQ196" s="442"/>
      <c r="LR196" s="442"/>
      <c r="LS196" s="442"/>
      <c r="LT196" s="442"/>
      <c r="LU196" s="442"/>
      <c r="LV196" s="442"/>
      <c r="LW196" s="442"/>
      <c r="LX196" s="442"/>
      <c r="LY196" s="442"/>
      <c r="LZ196" s="442"/>
      <c r="MA196" s="442"/>
      <c r="MB196" s="442"/>
      <c r="MC196" s="442"/>
      <c r="MD196" s="442"/>
      <c r="ME196" s="442"/>
      <c r="MF196" s="442"/>
      <c r="MG196" s="442"/>
      <c r="MH196" s="442"/>
      <c r="MI196" s="442"/>
      <c r="MJ196" s="442"/>
      <c r="MK196" s="442"/>
      <c r="ML196" s="442"/>
      <c r="MM196" s="442"/>
      <c r="MN196" s="442"/>
      <c r="MO196" s="442"/>
      <c r="MP196" s="442"/>
      <c r="MQ196" s="442"/>
      <c r="MR196" s="442"/>
      <c r="MS196" s="442"/>
      <c r="MT196" s="442"/>
      <c r="MU196" s="442"/>
      <c r="MV196" s="442"/>
      <c r="MW196" s="442"/>
      <c r="MX196" s="442"/>
      <c r="MY196" s="442"/>
      <c r="MZ196" s="442"/>
      <c r="NA196" s="442"/>
      <c r="NB196" s="442"/>
      <c r="NC196" s="442"/>
      <c r="ND196" s="442"/>
      <c r="NE196" s="442"/>
      <c r="NF196" s="442"/>
      <c r="NG196" s="442"/>
      <c r="NH196" s="442"/>
      <c r="NI196" s="442"/>
      <c r="NJ196" s="442"/>
      <c r="NK196" s="442"/>
      <c r="NL196" s="442"/>
      <c r="NM196" s="442"/>
      <c r="NN196" s="442"/>
      <c r="NO196" s="442"/>
      <c r="NP196" s="442"/>
      <c r="NQ196" s="442"/>
      <c r="NR196" s="442"/>
      <c r="NS196" s="442"/>
      <c r="NT196" s="442"/>
      <c r="NU196" s="442"/>
      <c r="NV196" s="442"/>
      <c r="NW196" s="442"/>
      <c r="NX196" s="442"/>
      <c r="NY196" s="442"/>
      <c r="NZ196" s="442"/>
      <c r="OA196" s="442"/>
      <c r="OB196" s="442"/>
      <c r="OC196" s="442"/>
      <c r="OD196" s="442"/>
      <c r="OE196" s="442"/>
      <c r="OF196" s="442"/>
      <c r="OG196" s="442"/>
      <c r="OH196" s="442"/>
      <c r="OI196" s="442"/>
      <c r="OJ196" s="442"/>
      <c r="OK196" s="442"/>
      <c r="OL196" s="442"/>
      <c r="OM196" s="442"/>
      <c r="ON196" s="442"/>
      <c r="OO196" s="442"/>
      <c r="OP196" s="442"/>
      <c r="OQ196" s="442"/>
      <c r="OR196" s="442"/>
      <c r="OS196" s="442"/>
      <c r="OT196" s="442"/>
      <c r="OU196" s="442"/>
      <c r="OV196" s="442"/>
      <c r="OW196" s="442"/>
      <c r="OX196" s="442"/>
      <c r="OY196" s="442"/>
      <c r="OZ196" s="442"/>
      <c r="PA196" s="442"/>
      <c r="PB196" s="442"/>
      <c r="PC196" s="442"/>
      <c r="PD196" s="442"/>
      <c r="PE196" s="442"/>
      <c r="PF196" s="442"/>
      <c r="PG196" s="442"/>
      <c r="PH196" s="442"/>
      <c r="PI196" s="442"/>
      <c r="PJ196" s="442"/>
      <c r="PK196" s="442"/>
      <c r="PL196" s="442"/>
      <c r="PM196" s="442"/>
      <c r="PN196" s="442"/>
      <c r="PO196" s="442"/>
      <c r="PP196" s="442"/>
      <c r="PQ196" s="442"/>
      <c r="PR196" s="442"/>
      <c r="PS196" s="442"/>
      <c r="PT196" s="442"/>
      <c r="PU196" s="442"/>
      <c r="PV196" s="442"/>
      <c r="PW196" s="442"/>
      <c r="PX196" s="442"/>
      <c r="PY196" s="442"/>
      <c r="PZ196" s="442"/>
      <c r="QA196" s="442"/>
      <c r="QB196" s="442"/>
      <c r="QC196" s="442"/>
      <c r="QD196" s="442"/>
      <c r="QE196" s="442"/>
      <c r="QF196" s="442"/>
      <c r="QG196" s="442"/>
      <c r="QH196" s="442"/>
      <c r="QI196" s="442"/>
      <c r="QJ196" s="442"/>
      <c r="QK196" s="442"/>
      <c r="QL196" s="442"/>
      <c r="QM196" s="442"/>
      <c r="QN196" s="442"/>
      <c r="QO196" s="442"/>
      <c r="QP196" s="442"/>
      <c r="QQ196" s="442"/>
      <c r="QR196" s="442"/>
      <c r="QS196" s="442"/>
      <c r="QT196" s="442"/>
      <c r="QU196" s="442"/>
      <c r="QV196" s="442"/>
      <c r="QW196" s="442"/>
      <c r="QX196" s="442"/>
      <c r="QY196" s="442"/>
      <c r="QZ196" s="442"/>
      <c r="RA196" s="442"/>
      <c r="RB196" s="442"/>
      <c r="RC196" s="442"/>
      <c r="RD196" s="442"/>
      <c r="RE196" s="442"/>
      <c r="RF196" s="442"/>
      <c r="RG196" s="442"/>
      <c r="RH196" s="442"/>
      <c r="RI196" s="442"/>
      <c r="RJ196" s="442"/>
      <c r="RK196" s="442"/>
      <c r="RL196" s="442"/>
      <c r="RM196" s="442"/>
      <c r="RN196" s="442"/>
      <c r="RO196" s="442"/>
      <c r="RP196" s="442"/>
      <c r="RQ196" s="442"/>
      <c r="RR196" s="442"/>
      <c r="RS196" s="442"/>
      <c r="RT196" s="442"/>
      <c r="RU196" s="442"/>
      <c r="RV196" s="442"/>
      <c r="RW196" s="442"/>
      <c r="RX196" s="442"/>
      <c r="RY196" s="442"/>
      <c r="RZ196" s="442"/>
      <c r="SA196" s="442"/>
      <c r="SB196" s="442"/>
      <c r="SC196" s="442"/>
      <c r="SD196" s="442"/>
      <c r="SE196" s="442"/>
      <c r="SF196" s="442"/>
      <c r="SG196" s="442"/>
      <c r="SH196" s="442"/>
      <c r="SI196" s="442"/>
      <c r="SJ196" s="442"/>
      <c r="SK196" s="442"/>
      <c r="SL196" s="442"/>
      <c r="SM196" s="442"/>
      <c r="SN196" s="442"/>
      <c r="SO196" s="442"/>
      <c r="SP196" s="442"/>
      <c r="SQ196" s="442"/>
      <c r="SR196" s="442"/>
      <c r="SS196" s="442"/>
      <c r="ST196" s="442"/>
      <c r="SU196" s="442"/>
      <c r="SV196" s="442"/>
      <c r="SW196" s="442"/>
      <c r="SX196" s="442"/>
      <c r="SY196" s="442"/>
      <c r="SZ196" s="442"/>
      <c r="TA196" s="442"/>
      <c r="TB196" s="442"/>
      <c r="TC196" s="442"/>
      <c r="TD196" s="442"/>
      <c r="TE196" s="442"/>
      <c r="TF196" s="442"/>
      <c r="TG196" s="442"/>
      <c r="TH196" s="442"/>
      <c r="TI196" s="442"/>
      <c r="TJ196" s="442"/>
      <c r="TK196" s="442"/>
      <c r="TL196" s="442"/>
      <c r="TM196" s="442"/>
      <c r="TN196" s="442"/>
      <c r="TO196" s="442"/>
      <c r="TP196" s="442"/>
      <c r="TQ196" s="442"/>
      <c r="TR196" s="442"/>
      <c r="TS196" s="442"/>
      <c r="TT196" s="442"/>
      <c r="TU196" s="442"/>
      <c r="TV196" s="442"/>
      <c r="TW196" s="442"/>
      <c r="TX196" s="442"/>
      <c r="TY196" s="442"/>
      <c r="TZ196" s="442"/>
      <c r="UA196" s="442"/>
      <c r="UB196" s="442"/>
      <c r="UC196" s="442"/>
      <c r="UD196" s="442"/>
      <c r="UE196" s="442"/>
      <c r="UF196" s="442"/>
      <c r="UG196" s="442"/>
      <c r="UH196" s="442"/>
      <c r="UI196" s="442"/>
      <c r="UJ196" s="442"/>
      <c r="UK196" s="442"/>
      <c r="UL196" s="442"/>
      <c r="UM196" s="442"/>
      <c r="UN196" s="442"/>
      <c r="UO196" s="442"/>
      <c r="UP196" s="442"/>
      <c r="UQ196" s="442"/>
      <c r="UR196" s="442"/>
      <c r="US196" s="442"/>
      <c r="UT196" s="442"/>
      <c r="UU196" s="442"/>
      <c r="UV196" s="442"/>
      <c r="UW196" s="442"/>
      <c r="UX196" s="442"/>
      <c r="UY196" s="442"/>
      <c r="UZ196" s="442"/>
      <c r="VA196" s="442"/>
      <c r="VB196" s="442"/>
      <c r="VC196" s="442"/>
      <c r="VD196" s="442"/>
      <c r="VE196" s="442"/>
      <c r="VF196" s="442"/>
      <c r="VG196" s="442"/>
      <c r="VH196" s="442"/>
      <c r="VI196" s="442"/>
      <c r="VJ196" s="442"/>
      <c r="VK196" s="442"/>
      <c r="VL196" s="442"/>
      <c r="VM196" s="442"/>
      <c r="VN196" s="442"/>
      <c r="VO196" s="442"/>
      <c r="VP196" s="442"/>
      <c r="VQ196" s="442"/>
      <c r="VR196" s="442"/>
      <c r="VS196" s="442"/>
      <c r="VT196" s="442"/>
      <c r="VU196" s="442"/>
      <c r="VV196" s="442"/>
      <c r="VW196" s="442"/>
      <c r="VX196" s="442"/>
      <c r="VY196" s="442"/>
      <c r="VZ196" s="442"/>
      <c r="WA196" s="442"/>
      <c r="WB196" s="442"/>
      <c r="WC196" s="442"/>
      <c r="WD196" s="442"/>
      <c r="WE196" s="442"/>
      <c r="WF196" s="442"/>
      <c r="WG196" s="442"/>
      <c r="WH196" s="442"/>
      <c r="WI196" s="442"/>
      <c r="WJ196" s="442"/>
      <c r="WK196" s="442"/>
      <c r="WL196" s="442"/>
      <c r="WM196" s="442"/>
      <c r="WN196" s="442"/>
      <c r="WO196" s="442"/>
      <c r="WP196" s="442"/>
      <c r="WQ196" s="442"/>
      <c r="WR196" s="442"/>
      <c r="WS196" s="442"/>
      <c r="WT196" s="442"/>
      <c r="WU196" s="442"/>
      <c r="WV196" s="442"/>
      <c r="WW196" s="442"/>
      <c r="WX196" s="442"/>
      <c r="WY196" s="442"/>
      <c r="WZ196" s="442"/>
      <c r="XA196" s="442"/>
      <c r="XB196" s="442"/>
      <c r="XC196" s="442"/>
      <c r="XD196" s="442"/>
      <c r="XE196" s="442"/>
      <c r="XF196" s="442"/>
      <c r="XG196" s="442"/>
      <c r="XH196" s="442"/>
      <c r="XI196" s="442"/>
      <c r="XJ196" s="442"/>
      <c r="XK196" s="442"/>
      <c r="XL196" s="442"/>
      <c r="XM196" s="442"/>
      <c r="XN196" s="442"/>
      <c r="XO196" s="442"/>
      <c r="XP196" s="442"/>
      <c r="XQ196" s="442"/>
      <c r="XR196" s="442"/>
      <c r="XS196" s="442"/>
      <c r="XT196" s="442"/>
      <c r="XU196" s="442"/>
      <c r="XV196" s="442"/>
      <c r="XW196" s="442"/>
      <c r="XX196" s="442"/>
      <c r="XY196" s="442"/>
      <c r="XZ196" s="442"/>
      <c r="YA196" s="442"/>
      <c r="YB196" s="442"/>
      <c r="YC196" s="442"/>
      <c r="YD196" s="442"/>
      <c r="YE196" s="442"/>
      <c r="YF196" s="442"/>
      <c r="YG196" s="442"/>
      <c r="YH196" s="442"/>
      <c r="YI196" s="442"/>
      <c r="YJ196" s="442"/>
      <c r="YK196" s="442"/>
      <c r="YL196" s="442"/>
      <c r="YM196" s="442"/>
      <c r="YN196" s="442"/>
      <c r="YO196" s="442"/>
      <c r="YP196" s="442"/>
      <c r="YQ196" s="442"/>
      <c r="YR196" s="442"/>
      <c r="YS196" s="442"/>
      <c r="YT196" s="442"/>
      <c r="YU196" s="442"/>
      <c r="YV196" s="442"/>
      <c r="YW196" s="442"/>
      <c r="YX196" s="442"/>
      <c r="YY196" s="442"/>
      <c r="YZ196" s="442"/>
      <c r="ZA196" s="442"/>
      <c r="ZB196" s="442"/>
      <c r="ZC196" s="442"/>
      <c r="ZD196" s="442"/>
      <c r="ZE196" s="442"/>
      <c r="ZF196" s="442"/>
      <c r="ZG196" s="442"/>
      <c r="ZH196" s="442"/>
      <c r="ZI196" s="442"/>
      <c r="ZJ196" s="442"/>
      <c r="ZK196" s="442"/>
      <c r="ZL196" s="442"/>
      <c r="ZM196" s="442"/>
      <c r="ZN196" s="442"/>
      <c r="ZO196" s="442"/>
      <c r="ZP196" s="442"/>
      <c r="ZQ196" s="442"/>
      <c r="ZR196" s="442"/>
      <c r="ZS196" s="442"/>
      <c r="ZT196" s="442"/>
      <c r="ZU196" s="442"/>
      <c r="ZV196" s="442"/>
      <c r="ZW196" s="442"/>
      <c r="ZX196" s="442"/>
      <c r="ZY196" s="442"/>
      <c r="ZZ196" s="442"/>
      <c r="AAA196" s="442"/>
      <c r="AAB196" s="442"/>
      <c r="AAC196" s="442"/>
      <c r="AAD196" s="442"/>
      <c r="AAE196" s="442"/>
      <c r="AAF196" s="442"/>
      <c r="AAG196" s="442"/>
      <c r="AAH196" s="442"/>
      <c r="AAI196" s="442"/>
      <c r="AAJ196" s="442"/>
      <c r="AAK196" s="442"/>
      <c r="AAL196" s="442"/>
      <c r="AAM196" s="442"/>
      <c r="AAN196" s="442"/>
      <c r="AAO196" s="442"/>
      <c r="AAP196" s="442"/>
      <c r="AAQ196" s="442"/>
      <c r="AAR196" s="442"/>
      <c r="AAS196" s="442"/>
      <c r="AAT196" s="442"/>
      <c r="AAU196" s="442"/>
      <c r="AAV196" s="442"/>
      <c r="AAW196" s="442"/>
      <c r="AAX196" s="442"/>
      <c r="AAY196" s="442"/>
      <c r="AAZ196" s="442"/>
      <c r="ABA196" s="442"/>
      <c r="ABB196" s="442"/>
      <c r="ABC196" s="442"/>
      <c r="ABD196" s="442"/>
      <c r="ABE196" s="442"/>
      <c r="ABF196" s="442"/>
      <c r="ABG196" s="442"/>
      <c r="ABH196" s="442"/>
      <c r="ABI196" s="442"/>
      <c r="ABJ196" s="442"/>
      <c r="ABK196" s="442"/>
      <c r="ABL196" s="442"/>
      <c r="ABM196" s="442"/>
      <c r="ABN196" s="442"/>
      <c r="ABO196" s="442"/>
      <c r="ABP196" s="442"/>
      <c r="ABQ196" s="442"/>
      <c r="ABR196" s="442"/>
      <c r="ABS196" s="442"/>
      <c r="ABT196" s="442"/>
      <c r="ABU196" s="442"/>
      <c r="ABV196" s="442"/>
      <c r="ABW196" s="442"/>
      <c r="ABX196" s="442"/>
      <c r="ABY196" s="442"/>
      <c r="ABZ196" s="442"/>
      <c r="ACA196" s="442"/>
      <c r="ACB196" s="442"/>
      <c r="ACC196" s="442"/>
      <c r="ACD196" s="442"/>
      <c r="ACE196" s="442"/>
      <c r="ACF196" s="442"/>
      <c r="ACG196" s="442"/>
      <c r="ACH196" s="442"/>
      <c r="ACI196" s="442"/>
      <c r="ACJ196" s="442"/>
      <c r="ACK196" s="442"/>
      <c r="ACL196" s="442"/>
      <c r="ACM196" s="442"/>
      <c r="ACN196" s="442"/>
      <c r="ACO196" s="442"/>
      <c r="ACP196" s="442"/>
      <c r="ACQ196" s="442"/>
      <c r="ACR196" s="442"/>
      <c r="ACS196" s="442"/>
      <c r="ACT196" s="442"/>
      <c r="ACU196" s="442"/>
      <c r="ACV196" s="442"/>
      <c r="ACW196" s="442"/>
      <c r="ACX196" s="442"/>
      <c r="ACY196" s="442"/>
      <c r="ACZ196" s="442"/>
      <c r="ADA196" s="442"/>
      <c r="ADB196" s="442"/>
      <c r="ADC196" s="442"/>
      <c r="ADD196" s="442"/>
      <c r="ADE196" s="442"/>
      <c r="ADF196" s="442"/>
      <c r="ADG196" s="442"/>
      <c r="ADH196" s="442"/>
      <c r="ADI196" s="442"/>
      <c r="ADJ196" s="442"/>
      <c r="ADK196" s="442"/>
      <c r="ADL196" s="442"/>
      <c r="ADM196" s="442"/>
      <c r="ADN196" s="442"/>
      <c r="ADO196" s="442"/>
      <c r="ADP196" s="442"/>
      <c r="ADQ196" s="442"/>
      <c r="ADR196" s="442"/>
      <c r="ADS196" s="442"/>
      <c r="ADT196" s="442"/>
      <c r="ADU196" s="442"/>
      <c r="ADV196" s="442"/>
      <c r="ADW196" s="442"/>
      <c r="ADX196" s="442"/>
      <c r="ADY196" s="442"/>
      <c r="ADZ196" s="442"/>
      <c r="AEA196" s="442"/>
      <c r="AEB196" s="442"/>
      <c r="AEC196" s="442"/>
      <c r="AED196" s="442"/>
      <c r="AEE196" s="442"/>
      <c r="AEF196" s="442"/>
      <c r="AEG196" s="442"/>
      <c r="AEH196" s="442"/>
      <c r="AEI196" s="442"/>
      <c r="AEJ196" s="442"/>
      <c r="AEK196" s="442"/>
      <c r="AEL196" s="442"/>
      <c r="AEM196" s="442"/>
      <c r="AEN196" s="442"/>
      <c r="AEO196" s="442"/>
      <c r="AEP196" s="442"/>
      <c r="AEQ196" s="442"/>
      <c r="AER196" s="442"/>
      <c r="AES196" s="442"/>
      <c r="AET196" s="442"/>
      <c r="AEU196" s="442"/>
      <c r="AEV196" s="442"/>
      <c r="AEW196" s="442"/>
      <c r="AEX196" s="442"/>
      <c r="AEY196" s="442"/>
      <c r="AEZ196" s="442"/>
      <c r="AFA196" s="442"/>
      <c r="AFB196" s="442"/>
      <c r="AFC196" s="442"/>
      <c r="AFD196" s="442"/>
      <c r="AFE196" s="442"/>
      <c r="AFF196" s="442"/>
      <c r="AFG196" s="442"/>
      <c r="AFH196" s="442"/>
      <c r="AFI196" s="442"/>
      <c r="AFJ196" s="442"/>
      <c r="AFK196" s="442"/>
      <c r="AFL196" s="442"/>
      <c r="AFM196" s="442"/>
      <c r="AFN196" s="442"/>
      <c r="AFO196" s="442"/>
      <c r="AFP196" s="442"/>
      <c r="AFQ196" s="442"/>
      <c r="AFR196" s="442"/>
      <c r="AFS196" s="442"/>
      <c r="AFT196" s="442"/>
      <c r="AFU196" s="442"/>
      <c r="AFV196" s="442"/>
      <c r="AFW196" s="442"/>
      <c r="AFX196" s="442"/>
      <c r="AFY196" s="442"/>
      <c r="AFZ196" s="442"/>
      <c r="AGA196" s="442"/>
      <c r="AGB196" s="442"/>
      <c r="AGC196" s="442"/>
      <c r="AGD196" s="442"/>
      <c r="AGE196" s="442"/>
      <c r="AGF196" s="442"/>
      <c r="AGG196" s="442"/>
      <c r="AGH196" s="442"/>
      <c r="AGI196" s="442"/>
      <c r="AGJ196" s="442"/>
      <c r="AGK196" s="442"/>
      <c r="AGL196" s="442"/>
      <c r="AGM196" s="442"/>
      <c r="AGN196" s="442"/>
      <c r="AGO196" s="442"/>
      <c r="AGP196" s="442"/>
      <c r="AGQ196" s="442"/>
      <c r="AGR196" s="442"/>
      <c r="AGS196" s="442"/>
      <c r="AGT196" s="442"/>
      <c r="AGU196" s="442"/>
      <c r="AGV196" s="442"/>
      <c r="AGW196" s="442"/>
      <c r="AGX196" s="442"/>
      <c r="AGY196" s="442"/>
      <c r="AGZ196" s="442"/>
      <c r="AHA196" s="442"/>
      <c r="AHB196" s="442"/>
      <c r="AHC196" s="442"/>
      <c r="AHD196" s="442"/>
      <c r="AHE196" s="442"/>
      <c r="AHF196" s="442"/>
      <c r="AHG196" s="442"/>
      <c r="AHH196" s="442"/>
    </row>
    <row r="197" spans="2:892" s="593" customFormat="1">
      <c r="B197" s="597"/>
      <c r="C197" s="595"/>
      <c r="D197" s="78"/>
      <c r="E197" s="78"/>
      <c r="F197" s="78"/>
      <c r="G197" s="78"/>
      <c r="H197" s="78"/>
      <c r="I197" s="78"/>
      <c r="J197" s="78"/>
      <c r="K197" s="78"/>
      <c r="L197" s="78"/>
      <c r="M197" s="78"/>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s="66"/>
      <c r="CT197" s="66"/>
      <c r="CU197" s="66"/>
      <c r="CV197" s="66"/>
      <c r="CW197" s="66"/>
      <c r="CX197" s="66"/>
      <c r="CY197" s="66"/>
      <c r="CZ197" s="66"/>
      <c r="DA197" s="66"/>
      <c r="DB197" s="66"/>
      <c r="DC197" s="66"/>
      <c r="DD197" s="66"/>
      <c r="DE197" s="66"/>
      <c r="DF197" s="66"/>
      <c r="DG197" s="66"/>
      <c r="DH197" s="66"/>
      <c r="DI197" s="66"/>
      <c r="DJ197" s="66"/>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s="66"/>
      <c r="EG197" s="66"/>
      <c r="EH197" s="66"/>
      <c r="EI197" s="66"/>
      <c r="EJ197" s="66"/>
      <c r="EK197" s="66"/>
      <c r="EL197" s="66"/>
      <c r="EM197" s="66"/>
      <c r="EN197" s="66"/>
      <c r="EO197" s="66"/>
      <c r="EP197" s="66"/>
      <c r="EQ197" s="66"/>
      <c r="ER197" s="66"/>
      <c r="ES197" s="66"/>
      <c r="ET197" s="66"/>
      <c r="EU197" s="66"/>
      <c r="EV197" s="66"/>
      <c r="EW197" s="66"/>
      <c r="EX197" s="66"/>
      <c r="EY197" s="66"/>
      <c r="EZ197" s="66"/>
      <c r="FA197" s="66"/>
      <c r="FB197" s="66"/>
      <c r="FC197" s="66"/>
      <c r="FD197" s="66"/>
      <c r="FE197" s="66"/>
      <c r="FF197" s="66"/>
      <c r="FG197" s="66"/>
      <c r="FH197" s="66"/>
      <c r="FI197" s="66"/>
      <c r="FJ197" s="66"/>
      <c r="FK197" s="66"/>
      <c r="FL197" s="66"/>
      <c r="FM197" s="66"/>
      <c r="FN197" s="66"/>
      <c r="FO197" s="66"/>
      <c r="FP197" s="66"/>
      <c r="FQ197" s="66"/>
      <c r="FR197" s="66"/>
      <c r="FS197" s="66"/>
      <c r="FT197" s="66"/>
      <c r="FU197" s="66"/>
      <c r="FV197" s="66"/>
      <c r="FW197" s="66"/>
      <c r="FX197" s="66"/>
      <c r="FY197" s="66"/>
      <c r="FZ197" s="66"/>
      <c r="GA197" s="66"/>
      <c r="GB197" s="66"/>
      <c r="GC197" s="66"/>
      <c r="GD197" s="66"/>
      <c r="GE197" s="66"/>
      <c r="GF197" s="66"/>
      <c r="GG197" s="66"/>
      <c r="GH197" s="66"/>
      <c r="GI197" s="66"/>
      <c r="GJ197" s="66"/>
      <c r="GK197" s="66"/>
      <c r="GL197" s="66"/>
      <c r="GM197" s="66"/>
      <c r="GN197" s="66"/>
      <c r="GO197" s="66"/>
      <c r="GP197" s="66"/>
      <c r="GQ197" s="66"/>
      <c r="GR197" s="66"/>
      <c r="GS197" s="66"/>
      <c r="GT197" s="66"/>
      <c r="GU197" s="66"/>
      <c r="GV197" s="66"/>
      <c r="GW197" s="66"/>
      <c r="GX197" s="66"/>
      <c r="GY197" s="66"/>
      <c r="GZ197" s="66"/>
      <c r="HA197" s="66"/>
      <c r="HB197" s="66"/>
      <c r="HC197" s="66"/>
      <c r="HD197" s="66"/>
      <c r="HE197" s="66"/>
      <c r="HF197" s="66"/>
      <c r="HG197" s="66"/>
      <c r="HH197" s="66"/>
      <c r="HI197" s="66"/>
      <c r="HJ197" s="66"/>
      <c r="HK197" s="66"/>
      <c r="HL197" s="66"/>
      <c r="HM197" s="66"/>
      <c r="HN197" s="66"/>
      <c r="HO197" s="66"/>
      <c r="HP197" s="66"/>
      <c r="HQ197" s="66"/>
      <c r="HR197" s="66"/>
      <c r="HS197" s="66"/>
      <c r="HT197" s="66"/>
      <c r="HU197" s="66"/>
      <c r="HV197" s="66"/>
      <c r="HW197" s="66"/>
      <c r="HX197" s="66"/>
      <c r="HY197" s="66"/>
      <c r="HZ197" s="66"/>
      <c r="IA197" s="66"/>
      <c r="IB197" s="66"/>
      <c r="IC197" s="66"/>
      <c r="ID197" s="66"/>
      <c r="IE197" s="66"/>
      <c r="IF197" s="66"/>
      <c r="IG197" s="66"/>
      <c r="IH197" s="66"/>
      <c r="II197" s="66"/>
      <c r="IJ197" s="66"/>
      <c r="IK197" s="66"/>
      <c r="IL197" s="66"/>
      <c r="IM197" s="66"/>
      <c r="IN197" s="66"/>
      <c r="IO197" s="66"/>
      <c r="IP197" s="66"/>
      <c r="IQ197" s="66"/>
      <c r="IR197" s="66"/>
      <c r="IS197" s="66"/>
      <c r="IT197" s="66"/>
      <c r="IU197" s="66"/>
      <c r="IV197" s="66"/>
      <c r="IW197" s="66"/>
      <c r="IX197" s="442"/>
      <c r="IY197" s="442"/>
      <c r="IZ197" s="442"/>
      <c r="JA197" s="442"/>
      <c r="JB197" s="442"/>
      <c r="JC197" s="442"/>
      <c r="JD197" s="442"/>
      <c r="JE197" s="442"/>
      <c r="JF197" s="442"/>
      <c r="JG197" s="442"/>
      <c r="JH197" s="442"/>
      <c r="JI197" s="442"/>
      <c r="JJ197" s="442"/>
      <c r="JK197" s="442"/>
      <c r="JL197" s="442"/>
      <c r="JM197" s="442"/>
      <c r="JN197" s="442"/>
      <c r="JO197" s="442"/>
      <c r="JP197" s="442"/>
      <c r="JQ197" s="442"/>
      <c r="JR197" s="442"/>
      <c r="JS197" s="442"/>
      <c r="JT197" s="442"/>
      <c r="JU197" s="442"/>
      <c r="JV197" s="442"/>
      <c r="JW197" s="442"/>
      <c r="JX197" s="442"/>
      <c r="JY197" s="442"/>
      <c r="JZ197" s="442"/>
      <c r="KA197" s="442"/>
      <c r="KB197" s="442"/>
      <c r="KC197" s="442"/>
      <c r="KD197" s="442"/>
      <c r="KE197" s="442"/>
      <c r="KF197" s="442"/>
      <c r="KG197" s="442"/>
      <c r="KH197" s="442"/>
      <c r="KI197" s="442"/>
      <c r="KJ197" s="442"/>
      <c r="KK197" s="442"/>
      <c r="KL197" s="442"/>
      <c r="KM197" s="442"/>
      <c r="KN197" s="442"/>
      <c r="KO197" s="442"/>
      <c r="KP197" s="442"/>
      <c r="KQ197" s="442"/>
      <c r="KR197" s="442"/>
      <c r="KS197" s="442"/>
      <c r="KT197" s="442"/>
      <c r="KU197" s="442"/>
      <c r="KV197" s="442"/>
      <c r="KW197" s="442"/>
      <c r="KX197" s="442"/>
      <c r="KY197" s="442"/>
      <c r="KZ197" s="442"/>
      <c r="LA197" s="442"/>
      <c r="LB197" s="442"/>
      <c r="LC197" s="442"/>
      <c r="LD197" s="442"/>
      <c r="LE197" s="442"/>
      <c r="LF197" s="442"/>
      <c r="LG197" s="442"/>
      <c r="LH197" s="442"/>
      <c r="LI197" s="442"/>
      <c r="LJ197" s="442"/>
      <c r="LK197" s="442"/>
      <c r="LL197" s="442"/>
      <c r="LM197" s="442"/>
      <c r="LN197" s="442"/>
      <c r="LO197" s="442"/>
      <c r="LP197" s="442"/>
      <c r="LQ197" s="442"/>
      <c r="LR197" s="442"/>
      <c r="LS197" s="442"/>
      <c r="LT197" s="442"/>
      <c r="LU197" s="442"/>
      <c r="LV197" s="442"/>
      <c r="LW197" s="442"/>
      <c r="LX197" s="442"/>
      <c r="LY197" s="442"/>
      <c r="LZ197" s="442"/>
      <c r="MA197" s="442"/>
      <c r="MB197" s="442"/>
      <c r="MC197" s="442"/>
      <c r="MD197" s="442"/>
      <c r="ME197" s="442"/>
      <c r="MF197" s="442"/>
      <c r="MG197" s="442"/>
      <c r="MH197" s="442"/>
      <c r="MI197" s="442"/>
      <c r="MJ197" s="442"/>
      <c r="MK197" s="442"/>
      <c r="ML197" s="442"/>
      <c r="MM197" s="442"/>
      <c r="MN197" s="442"/>
      <c r="MO197" s="442"/>
      <c r="MP197" s="442"/>
      <c r="MQ197" s="442"/>
      <c r="MR197" s="442"/>
      <c r="MS197" s="442"/>
      <c r="MT197" s="442"/>
      <c r="MU197" s="442"/>
      <c r="MV197" s="442"/>
      <c r="MW197" s="442"/>
      <c r="MX197" s="442"/>
      <c r="MY197" s="442"/>
      <c r="MZ197" s="442"/>
      <c r="NA197" s="442"/>
      <c r="NB197" s="442"/>
      <c r="NC197" s="442"/>
      <c r="ND197" s="442"/>
      <c r="NE197" s="442"/>
      <c r="NF197" s="442"/>
      <c r="NG197" s="442"/>
      <c r="NH197" s="442"/>
      <c r="NI197" s="442"/>
      <c r="NJ197" s="442"/>
      <c r="NK197" s="442"/>
      <c r="NL197" s="442"/>
      <c r="NM197" s="442"/>
      <c r="NN197" s="442"/>
      <c r="NO197" s="442"/>
      <c r="NP197" s="442"/>
      <c r="NQ197" s="442"/>
      <c r="NR197" s="442"/>
      <c r="NS197" s="442"/>
      <c r="NT197" s="442"/>
      <c r="NU197" s="442"/>
      <c r="NV197" s="442"/>
      <c r="NW197" s="442"/>
      <c r="NX197" s="442"/>
      <c r="NY197" s="442"/>
      <c r="NZ197" s="442"/>
      <c r="OA197" s="442"/>
      <c r="OB197" s="442"/>
      <c r="OC197" s="442"/>
      <c r="OD197" s="442"/>
      <c r="OE197" s="442"/>
      <c r="OF197" s="442"/>
      <c r="OG197" s="442"/>
      <c r="OH197" s="442"/>
      <c r="OI197" s="442"/>
      <c r="OJ197" s="442"/>
      <c r="OK197" s="442"/>
      <c r="OL197" s="442"/>
      <c r="OM197" s="442"/>
      <c r="ON197" s="442"/>
      <c r="OO197" s="442"/>
      <c r="OP197" s="442"/>
      <c r="OQ197" s="442"/>
      <c r="OR197" s="442"/>
      <c r="OS197" s="442"/>
      <c r="OT197" s="442"/>
      <c r="OU197" s="442"/>
      <c r="OV197" s="442"/>
      <c r="OW197" s="442"/>
      <c r="OX197" s="442"/>
      <c r="OY197" s="442"/>
      <c r="OZ197" s="442"/>
      <c r="PA197" s="442"/>
      <c r="PB197" s="442"/>
      <c r="PC197" s="442"/>
      <c r="PD197" s="442"/>
      <c r="PE197" s="442"/>
      <c r="PF197" s="442"/>
      <c r="PG197" s="442"/>
      <c r="PH197" s="442"/>
      <c r="PI197" s="442"/>
      <c r="PJ197" s="442"/>
      <c r="PK197" s="442"/>
      <c r="PL197" s="442"/>
      <c r="PM197" s="442"/>
      <c r="PN197" s="442"/>
      <c r="PO197" s="442"/>
      <c r="PP197" s="442"/>
      <c r="PQ197" s="442"/>
      <c r="PR197" s="442"/>
      <c r="PS197" s="442"/>
      <c r="PT197" s="442"/>
      <c r="PU197" s="442"/>
      <c r="PV197" s="442"/>
      <c r="PW197" s="442"/>
      <c r="PX197" s="442"/>
      <c r="PY197" s="442"/>
      <c r="PZ197" s="442"/>
      <c r="QA197" s="442"/>
      <c r="QB197" s="442"/>
      <c r="QC197" s="442"/>
      <c r="QD197" s="442"/>
      <c r="QE197" s="442"/>
      <c r="QF197" s="442"/>
      <c r="QG197" s="442"/>
      <c r="QH197" s="442"/>
      <c r="QI197" s="442"/>
      <c r="QJ197" s="442"/>
      <c r="QK197" s="442"/>
      <c r="QL197" s="442"/>
      <c r="QM197" s="442"/>
      <c r="QN197" s="442"/>
      <c r="QO197" s="442"/>
      <c r="QP197" s="442"/>
      <c r="QQ197" s="442"/>
      <c r="QR197" s="442"/>
      <c r="QS197" s="442"/>
      <c r="QT197" s="442"/>
      <c r="QU197" s="442"/>
      <c r="QV197" s="442"/>
      <c r="QW197" s="442"/>
      <c r="QX197" s="442"/>
      <c r="QY197" s="442"/>
      <c r="QZ197" s="442"/>
      <c r="RA197" s="442"/>
      <c r="RB197" s="442"/>
      <c r="RC197" s="442"/>
      <c r="RD197" s="442"/>
      <c r="RE197" s="442"/>
      <c r="RF197" s="442"/>
      <c r="RG197" s="442"/>
      <c r="RH197" s="442"/>
      <c r="RI197" s="442"/>
      <c r="RJ197" s="442"/>
      <c r="RK197" s="442"/>
      <c r="RL197" s="442"/>
      <c r="RM197" s="442"/>
      <c r="RN197" s="442"/>
      <c r="RO197" s="442"/>
      <c r="RP197" s="442"/>
      <c r="RQ197" s="442"/>
      <c r="RR197" s="442"/>
      <c r="RS197" s="442"/>
      <c r="RT197" s="442"/>
      <c r="RU197" s="442"/>
      <c r="RV197" s="442"/>
      <c r="RW197" s="442"/>
      <c r="RX197" s="442"/>
      <c r="RY197" s="442"/>
      <c r="RZ197" s="442"/>
      <c r="SA197" s="442"/>
      <c r="SB197" s="442"/>
      <c r="SC197" s="442"/>
      <c r="SD197" s="442"/>
      <c r="SE197" s="442"/>
      <c r="SF197" s="442"/>
      <c r="SG197" s="442"/>
      <c r="SH197" s="442"/>
      <c r="SI197" s="442"/>
      <c r="SJ197" s="442"/>
      <c r="SK197" s="442"/>
      <c r="SL197" s="442"/>
      <c r="SM197" s="442"/>
      <c r="SN197" s="442"/>
      <c r="SO197" s="442"/>
      <c r="SP197" s="442"/>
      <c r="SQ197" s="442"/>
      <c r="SR197" s="442"/>
      <c r="SS197" s="442"/>
      <c r="ST197" s="442"/>
      <c r="SU197" s="442"/>
      <c r="SV197" s="442"/>
      <c r="SW197" s="442"/>
      <c r="SX197" s="442"/>
      <c r="SY197" s="442"/>
      <c r="SZ197" s="442"/>
      <c r="TA197" s="442"/>
      <c r="TB197" s="442"/>
      <c r="TC197" s="442"/>
      <c r="TD197" s="442"/>
      <c r="TE197" s="442"/>
      <c r="TF197" s="442"/>
      <c r="TG197" s="442"/>
      <c r="TH197" s="442"/>
      <c r="TI197" s="442"/>
      <c r="TJ197" s="442"/>
      <c r="TK197" s="442"/>
      <c r="TL197" s="442"/>
      <c r="TM197" s="442"/>
      <c r="TN197" s="442"/>
      <c r="TO197" s="442"/>
      <c r="TP197" s="442"/>
      <c r="TQ197" s="442"/>
      <c r="TR197" s="442"/>
      <c r="TS197" s="442"/>
      <c r="TT197" s="442"/>
      <c r="TU197" s="442"/>
      <c r="TV197" s="442"/>
      <c r="TW197" s="442"/>
      <c r="TX197" s="442"/>
      <c r="TY197" s="442"/>
      <c r="TZ197" s="442"/>
      <c r="UA197" s="442"/>
      <c r="UB197" s="442"/>
      <c r="UC197" s="442"/>
      <c r="UD197" s="442"/>
      <c r="UE197" s="442"/>
      <c r="UF197" s="442"/>
      <c r="UG197" s="442"/>
      <c r="UH197" s="442"/>
      <c r="UI197" s="442"/>
      <c r="UJ197" s="442"/>
      <c r="UK197" s="442"/>
      <c r="UL197" s="442"/>
      <c r="UM197" s="442"/>
      <c r="UN197" s="442"/>
      <c r="UO197" s="442"/>
      <c r="UP197" s="442"/>
      <c r="UQ197" s="442"/>
      <c r="UR197" s="442"/>
      <c r="US197" s="442"/>
      <c r="UT197" s="442"/>
      <c r="UU197" s="442"/>
      <c r="UV197" s="442"/>
      <c r="UW197" s="442"/>
      <c r="UX197" s="442"/>
      <c r="UY197" s="442"/>
      <c r="UZ197" s="442"/>
      <c r="VA197" s="442"/>
      <c r="VB197" s="442"/>
      <c r="VC197" s="442"/>
      <c r="VD197" s="442"/>
      <c r="VE197" s="442"/>
      <c r="VF197" s="442"/>
      <c r="VG197" s="442"/>
      <c r="VH197" s="442"/>
      <c r="VI197" s="442"/>
      <c r="VJ197" s="442"/>
      <c r="VK197" s="442"/>
      <c r="VL197" s="442"/>
      <c r="VM197" s="442"/>
      <c r="VN197" s="442"/>
      <c r="VO197" s="442"/>
      <c r="VP197" s="442"/>
      <c r="VQ197" s="442"/>
      <c r="VR197" s="442"/>
      <c r="VS197" s="442"/>
      <c r="VT197" s="442"/>
      <c r="VU197" s="442"/>
      <c r="VV197" s="442"/>
      <c r="VW197" s="442"/>
      <c r="VX197" s="442"/>
      <c r="VY197" s="442"/>
      <c r="VZ197" s="442"/>
      <c r="WA197" s="442"/>
      <c r="WB197" s="442"/>
      <c r="WC197" s="442"/>
      <c r="WD197" s="442"/>
      <c r="WE197" s="442"/>
      <c r="WF197" s="442"/>
      <c r="WG197" s="442"/>
      <c r="WH197" s="442"/>
      <c r="WI197" s="442"/>
      <c r="WJ197" s="442"/>
      <c r="WK197" s="442"/>
      <c r="WL197" s="442"/>
      <c r="WM197" s="442"/>
      <c r="WN197" s="442"/>
      <c r="WO197" s="442"/>
      <c r="WP197" s="442"/>
      <c r="WQ197" s="442"/>
      <c r="WR197" s="442"/>
      <c r="WS197" s="442"/>
      <c r="WT197" s="442"/>
      <c r="WU197" s="442"/>
      <c r="WV197" s="442"/>
      <c r="WW197" s="442"/>
      <c r="WX197" s="442"/>
      <c r="WY197" s="442"/>
      <c r="WZ197" s="442"/>
      <c r="XA197" s="442"/>
      <c r="XB197" s="442"/>
      <c r="XC197" s="442"/>
      <c r="XD197" s="442"/>
      <c r="XE197" s="442"/>
      <c r="XF197" s="442"/>
      <c r="XG197" s="442"/>
      <c r="XH197" s="442"/>
      <c r="XI197" s="442"/>
      <c r="XJ197" s="442"/>
      <c r="XK197" s="442"/>
      <c r="XL197" s="442"/>
      <c r="XM197" s="442"/>
      <c r="XN197" s="442"/>
      <c r="XO197" s="442"/>
      <c r="XP197" s="442"/>
      <c r="XQ197" s="442"/>
      <c r="XR197" s="442"/>
      <c r="XS197" s="442"/>
      <c r="XT197" s="442"/>
      <c r="XU197" s="442"/>
      <c r="XV197" s="442"/>
      <c r="XW197" s="442"/>
      <c r="XX197" s="442"/>
      <c r="XY197" s="442"/>
      <c r="XZ197" s="442"/>
      <c r="YA197" s="442"/>
      <c r="YB197" s="442"/>
      <c r="YC197" s="442"/>
      <c r="YD197" s="442"/>
      <c r="YE197" s="442"/>
      <c r="YF197" s="442"/>
      <c r="YG197" s="442"/>
      <c r="YH197" s="442"/>
      <c r="YI197" s="442"/>
      <c r="YJ197" s="442"/>
      <c r="YK197" s="442"/>
      <c r="YL197" s="442"/>
      <c r="YM197" s="442"/>
      <c r="YN197" s="442"/>
      <c r="YO197" s="442"/>
      <c r="YP197" s="442"/>
      <c r="YQ197" s="442"/>
      <c r="YR197" s="442"/>
      <c r="YS197" s="442"/>
      <c r="YT197" s="442"/>
      <c r="YU197" s="442"/>
      <c r="YV197" s="442"/>
      <c r="YW197" s="442"/>
      <c r="YX197" s="442"/>
      <c r="YY197" s="442"/>
      <c r="YZ197" s="442"/>
      <c r="ZA197" s="442"/>
      <c r="ZB197" s="442"/>
      <c r="ZC197" s="442"/>
      <c r="ZD197" s="442"/>
      <c r="ZE197" s="442"/>
      <c r="ZF197" s="442"/>
      <c r="ZG197" s="442"/>
      <c r="ZH197" s="442"/>
      <c r="ZI197" s="442"/>
      <c r="ZJ197" s="442"/>
      <c r="ZK197" s="442"/>
      <c r="ZL197" s="442"/>
      <c r="ZM197" s="442"/>
      <c r="ZN197" s="442"/>
      <c r="ZO197" s="442"/>
      <c r="ZP197" s="442"/>
      <c r="ZQ197" s="442"/>
      <c r="ZR197" s="442"/>
      <c r="ZS197" s="442"/>
      <c r="ZT197" s="442"/>
      <c r="ZU197" s="442"/>
      <c r="ZV197" s="442"/>
      <c r="ZW197" s="442"/>
      <c r="ZX197" s="442"/>
      <c r="ZY197" s="442"/>
      <c r="ZZ197" s="442"/>
      <c r="AAA197" s="442"/>
      <c r="AAB197" s="442"/>
      <c r="AAC197" s="442"/>
      <c r="AAD197" s="442"/>
      <c r="AAE197" s="442"/>
      <c r="AAF197" s="442"/>
      <c r="AAG197" s="442"/>
      <c r="AAH197" s="442"/>
      <c r="AAI197" s="442"/>
      <c r="AAJ197" s="442"/>
      <c r="AAK197" s="442"/>
      <c r="AAL197" s="442"/>
      <c r="AAM197" s="442"/>
      <c r="AAN197" s="442"/>
      <c r="AAO197" s="442"/>
      <c r="AAP197" s="442"/>
      <c r="AAQ197" s="442"/>
      <c r="AAR197" s="442"/>
      <c r="AAS197" s="442"/>
      <c r="AAT197" s="442"/>
      <c r="AAU197" s="442"/>
      <c r="AAV197" s="442"/>
      <c r="AAW197" s="442"/>
      <c r="AAX197" s="442"/>
      <c r="AAY197" s="442"/>
      <c r="AAZ197" s="442"/>
      <c r="ABA197" s="442"/>
      <c r="ABB197" s="442"/>
      <c r="ABC197" s="442"/>
      <c r="ABD197" s="442"/>
      <c r="ABE197" s="442"/>
      <c r="ABF197" s="442"/>
      <c r="ABG197" s="442"/>
      <c r="ABH197" s="442"/>
      <c r="ABI197" s="442"/>
      <c r="ABJ197" s="442"/>
      <c r="ABK197" s="442"/>
      <c r="ABL197" s="442"/>
      <c r="ABM197" s="442"/>
      <c r="ABN197" s="442"/>
      <c r="ABO197" s="442"/>
      <c r="ABP197" s="442"/>
      <c r="ABQ197" s="442"/>
      <c r="ABR197" s="442"/>
      <c r="ABS197" s="442"/>
      <c r="ABT197" s="442"/>
      <c r="ABU197" s="442"/>
      <c r="ABV197" s="442"/>
      <c r="ABW197" s="442"/>
      <c r="ABX197" s="442"/>
      <c r="ABY197" s="442"/>
      <c r="ABZ197" s="442"/>
      <c r="ACA197" s="442"/>
      <c r="ACB197" s="442"/>
      <c r="ACC197" s="442"/>
      <c r="ACD197" s="442"/>
      <c r="ACE197" s="442"/>
      <c r="ACF197" s="442"/>
      <c r="ACG197" s="442"/>
      <c r="ACH197" s="442"/>
      <c r="ACI197" s="442"/>
      <c r="ACJ197" s="442"/>
      <c r="ACK197" s="442"/>
      <c r="ACL197" s="442"/>
      <c r="ACM197" s="442"/>
      <c r="ACN197" s="442"/>
      <c r="ACO197" s="442"/>
      <c r="ACP197" s="442"/>
      <c r="ACQ197" s="442"/>
      <c r="ACR197" s="442"/>
      <c r="ACS197" s="442"/>
      <c r="ACT197" s="442"/>
      <c r="ACU197" s="442"/>
      <c r="ACV197" s="442"/>
      <c r="ACW197" s="442"/>
      <c r="ACX197" s="442"/>
      <c r="ACY197" s="442"/>
      <c r="ACZ197" s="442"/>
      <c r="ADA197" s="442"/>
      <c r="ADB197" s="442"/>
      <c r="ADC197" s="442"/>
      <c r="ADD197" s="442"/>
      <c r="ADE197" s="442"/>
      <c r="ADF197" s="442"/>
      <c r="ADG197" s="442"/>
      <c r="ADH197" s="442"/>
      <c r="ADI197" s="442"/>
      <c r="ADJ197" s="442"/>
      <c r="ADK197" s="442"/>
      <c r="ADL197" s="442"/>
      <c r="ADM197" s="442"/>
      <c r="ADN197" s="442"/>
      <c r="ADO197" s="442"/>
      <c r="ADP197" s="442"/>
      <c r="ADQ197" s="442"/>
      <c r="ADR197" s="442"/>
      <c r="ADS197" s="442"/>
      <c r="ADT197" s="442"/>
      <c r="ADU197" s="442"/>
      <c r="ADV197" s="442"/>
      <c r="ADW197" s="442"/>
      <c r="ADX197" s="442"/>
      <c r="ADY197" s="442"/>
      <c r="ADZ197" s="442"/>
      <c r="AEA197" s="442"/>
      <c r="AEB197" s="442"/>
      <c r="AEC197" s="442"/>
      <c r="AED197" s="442"/>
      <c r="AEE197" s="442"/>
      <c r="AEF197" s="442"/>
      <c r="AEG197" s="442"/>
      <c r="AEH197" s="442"/>
      <c r="AEI197" s="442"/>
      <c r="AEJ197" s="442"/>
      <c r="AEK197" s="442"/>
      <c r="AEL197" s="442"/>
      <c r="AEM197" s="442"/>
      <c r="AEN197" s="442"/>
      <c r="AEO197" s="442"/>
      <c r="AEP197" s="442"/>
      <c r="AEQ197" s="442"/>
      <c r="AER197" s="442"/>
      <c r="AES197" s="442"/>
      <c r="AET197" s="442"/>
      <c r="AEU197" s="442"/>
      <c r="AEV197" s="442"/>
      <c r="AEW197" s="442"/>
      <c r="AEX197" s="442"/>
      <c r="AEY197" s="442"/>
      <c r="AEZ197" s="442"/>
      <c r="AFA197" s="442"/>
      <c r="AFB197" s="442"/>
      <c r="AFC197" s="442"/>
      <c r="AFD197" s="442"/>
      <c r="AFE197" s="442"/>
      <c r="AFF197" s="442"/>
      <c r="AFG197" s="442"/>
      <c r="AFH197" s="442"/>
      <c r="AFI197" s="442"/>
      <c r="AFJ197" s="442"/>
      <c r="AFK197" s="442"/>
      <c r="AFL197" s="442"/>
      <c r="AFM197" s="442"/>
      <c r="AFN197" s="442"/>
      <c r="AFO197" s="442"/>
      <c r="AFP197" s="442"/>
      <c r="AFQ197" s="442"/>
      <c r="AFR197" s="442"/>
      <c r="AFS197" s="442"/>
      <c r="AFT197" s="442"/>
      <c r="AFU197" s="442"/>
      <c r="AFV197" s="442"/>
      <c r="AFW197" s="442"/>
      <c r="AFX197" s="442"/>
      <c r="AFY197" s="442"/>
      <c r="AFZ197" s="442"/>
      <c r="AGA197" s="442"/>
      <c r="AGB197" s="442"/>
      <c r="AGC197" s="442"/>
      <c r="AGD197" s="442"/>
      <c r="AGE197" s="442"/>
      <c r="AGF197" s="442"/>
      <c r="AGG197" s="442"/>
      <c r="AGH197" s="442"/>
      <c r="AGI197" s="442"/>
      <c r="AGJ197" s="442"/>
      <c r="AGK197" s="442"/>
      <c r="AGL197" s="442"/>
      <c r="AGM197" s="442"/>
      <c r="AGN197" s="442"/>
      <c r="AGO197" s="442"/>
      <c r="AGP197" s="442"/>
      <c r="AGQ197" s="442"/>
      <c r="AGR197" s="442"/>
      <c r="AGS197" s="442"/>
      <c r="AGT197" s="442"/>
      <c r="AGU197" s="442"/>
      <c r="AGV197" s="442"/>
      <c r="AGW197" s="442"/>
      <c r="AGX197" s="442"/>
      <c r="AGY197" s="442"/>
      <c r="AGZ197" s="442"/>
      <c r="AHA197" s="442"/>
      <c r="AHB197" s="442"/>
      <c r="AHC197" s="442"/>
      <c r="AHD197" s="442"/>
      <c r="AHE197" s="442"/>
      <c r="AHF197" s="442"/>
      <c r="AHG197" s="442"/>
      <c r="AHH197" s="442"/>
    </row>
    <row r="198" spans="2:892" s="593" customFormat="1">
      <c r="B198" s="597"/>
      <c r="C198" s="595"/>
      <c r="D198" s="78"/>
      <c r="E198" s="78"/>
      <c r="F198" s="78"/>
      <c r="G198" s="78"/>
      <c r="H198" s="78"/>
      <c r="I198" s="78"/>
      <c r="J198" s="78"/>
      <c r="K198" s="78"/>
      <c r="L198" s="78"/>
      <c r="M198" s="7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s="66"/>
      <c r="CT198" s="66"/>
      <c r="CU198" s="66"/>
      <c r="CV198" s="66"/>
      <c r="CW198" s="66"/>
      <c r="CX198" s="66"/>
      <c r="CY198" s="66"/>
      <c r="CZ198" s="66"/>
      <c r="DA198" s="66"/>
      <c r="DB198" s="66"/>
      <c r="DC198" s="66"/>
      <c r="DD198" s="66"/>
      <c r="DE198" s="66"/>
      <c r="DF198" s="66"/>
      <c r="DG198" s="66"/>
      <c r="DH198" s="66"/>
      <c r="DI198" s="66"/>
      <c r="DJ198" s="66"/>
      <c r="DK198" s="66"/>
      <c r="DL198" s="66"/>
      <c r="DM198" s="66"/>
      <c r="DN198" s="66"/>
      <c r="DO198" s="66"/>
      <c r="DP198" s="66"/>
      <c r="DQ198" s="66"/>
      <c r="DR198" s="66"/>
      <c r="DS198" s="66"/>
      <c r="DT198" s="66"/>
      <c r="DU198" s="66"/>
      <c r="DV198" s="66"/>
      <c r="DW198" s="66"/>
      <c r="DX198" s="66"/>
      <c r="DY198" s="66"/>
      <c r="DZ198" s="66"/>
      <c r="EA198" s="66"/>
      <c r="EB198" s="66"/>
      <c r="EC198" s="66"/>
      <c r="ED198" s="66"/>
      <c r="EE198" s="66"/>
      <c r="EF198" s="66"/>
      <c r="EG198" s="66"/>
      <c r="EH198" s="66"/>
      <c r="EI198" s="66"/>
      <c r="EJ198" s="66"/>
      <c r="EK198" s="66"/>
      <c r="EL198" s="66"/>
      <c r="EM198" s="66"/>
      <c r="EN198" s="66"/>
      <c r="EO198" s="66"/>
      <c r="EP198" s="66"/>
      <c r="EQ198" s="66"/>
      <c r="ER198" s="66"/>
      <c r="ES198" s="66"/>
      <c r="ET198" s="66"/>
      <c r="EU198" s="66"/>
      <c r="EV198" s="66"/>
      <c r="EW198" s="66"/>
      <c r="EX198" s="66"/>
      <c r="EY198" s="66"/>
      <c r="EZ198" s="66"/>
      <c r="FA198" s="66"/>
      <c r="FB198" s="66"/>
      <c r="FC198" s="66"/>
      <c r="FD198" s="66"/>
      <c r="FE198" s="66"/>
      <c r="FF198" s="66"/>
      <c r="FG198" s="66"/>
      <c r="FH198" s="66"/>
      <c r="FI198" s="66"/>
      <c r="FJ198" s="66"/>
      <c r="FK198" s="66"/>
      <c r="FL198" s="66"/>
      <c r="FM198" s="66"/>
      <c r="FN198" s="66"/>
      <c r="FO198" s="66"/>
      <c r="FP198" s="66"/>
      <c r="FQ198" s="66"/>
      <c r="FR198" s="66"/>
      <c r="FS198" s="66"/>
      <c r="FT198" s="66"/>
      <c r="FU198" s="66"/>
      <c r="FV198" s="66"/>
      <c r="FW198" s="66"/>
      <c r="FX198" s="66"/>
      <c r="FY198" s="66"/>
      <c r="FZ198" s="66"/>
      <c r="GA198" s="66"/>
      <c r="GB198" s="66"/>
      <c r="GC198" s="66"/>
      <c r="GD198" s="66"/>
      <c r="GE198" s="66"/>
      <c r="GF198" s="66"/>
      <c r="GG198" s="66"/>
      <c r="GH198" s="66"/>
      <c r="GI198" s="66"/>
      <c r="GJ198" s="66"/>
      <c r="GK198" s="66"/>
      <c r="GL198" s="66"/>
      <c r="GM198" s="66"/>
      <c r="GN198" s="66"/>
      <c r="GO198" s="66"/>
      <c r="GP198" s="66"/>
      <c r="GQ198" s="66"/>
      <c r="GR198" s="66"/>
      <c r="GS198" s="66"/>
      <c r="GT198" s="66"/>
      <c r="GU198" s="66"/>
      <c r="GV198" s="66"/>
      <c r="GW198" s="66"/>
      <c r="GX198" s="66"/>
      <c r="GY198" s="66"/>
      <c r="GZ198" s="66"/>
      <c r="HA198" s="66"/>
      <c r="HB198" s="66"/>
      <c r="HC198" s="66"/>
      <c r="HD198" s="66"/>
      <c r="HE198" s="66"/>
      <c r="HF198" s="66"/>
      <c r="HG198" s="66"/>
      <c r="HH198" s="66"/>
      <c r="HI198" s="66"/>
      <c r="HJ198" s="66"/>
      <c r="HK198" s="66"/>
      <c r="HL198" s="66"/>
      <c r="HM198" s="66"/>
      <c r="HN198" s="66"/>
      <c r="HO198" s="66"/>
      <c r="HP198" s="66"/>
      <c r="HQ198" s="66"/>
      <c r="HR198" s="66"/>
      <c r="HS198" s="66"/>
      <c r="HT198" s="66"/>
      <c r="HU198" s="66"/>
      <c r="HV198" s="66"/>
      <c r="HW198" s="66"/>
      <c r="HX198" s="66"/>
      <c r="HY198" s="66"/>
      <c r="HZ198" s="66"/>
      <c r="IA198" s="66"/>
      <c r="IB198" s="66"/>
      <c r="IC198" s="66"/>
      <c r="ID198" s="66"/>
      <c r="IE198" s="66"/>
      <c r="IF198" s="66"/>
      <c r="IG198" s="66"/>
      <c r="IH198" s="66"/>
      <c r="II198" s="66"/>
      <c r="IJ198" s="66"/>
      <c r="IK198" s="66"/>
      <c r="IL198" s="66"/>
      <c r="IM198" s="66"/>
      <c r="IN198" s="66"/>
      <c r="IO198" s="66"/>
      <c r="IP198" s="66"/>
      <c r="IQ198" s="66"/>
      <c r="IR198" s="66"/>
      <c r="IS198" s="66"/>
      <c r="IT198" s="66"/>
      <c r="IU198" s="66"/>
      <c r="IV198" s="66"/>
      <c r="IW198" s="66"/>
      <c r="IX198" s="442"/>
      <c r="IY198" s="442"/>
      <c r="IZ198" s="442"/>
      <c r="JA198" s="442"/>
      <c r="JB198" s="442"/>
      <c r="JC198" s="442"/>
      <c r="JD198" s="442"/>
      <c r="JE198" s="442"/>
      <c r="JF198" s="442"/>
      <c r="JG198" s="442"/>
      <c r="JH198" s="442"/>
      <c r="JI198" s="442"/>
      <c r="JJ198" s="442"/>
      <c r="JK198" s="442"/>
      <c r="JL198" s="442"/>
      <c r="JM198" s="442"/>
      <c r="JN198" s="442"/>
      <c r="JO198" s="442"/>
      <c r="JP198" s="442"/>
      <c r="JQ198" s="442"/>
      <c r="JR198" s="442"/>
      <c r="JS198" s="442"/>
      <c r="JT198" s="442"/>
      <c r="JU198" s="442"/>
      <c r="JV198" s="442"/>
      <c r="JW198" s="442"/>
      <c r="JX198" s="442"/>
      <c r="JY198" s="442"/>
      <c r="JZ198" s="442"/>
      <c r="KA198" s="442"/>
      <c r="KB198" s="442"/>
      <c r="KC198" s="442"/>
      <c r="KD198" s="442"/>
      <c r="KE198" s="442"/>
      <c r="KF198" s="442"/>
      <c r="KG198" s="442"/>
      <c r="KH198" s="442"/>
      <c r="KI198" s="442"/>
      <c r="KJ198" s="442"/>
      <c r="KK198" s="442"/>
      <c r="KL198" s="442"/>
      <c r="KM198" s="442"/>
      <c r="KN198" s="442"/>
      <c r="KO198" s="442"/>
      <c r="KP198" s="442"/>
      <c r="KQ198" s="442"/>
      <c r="KR198" s="442"/>
      <c r="KS198" s="442"/>
      <c r="KT198" s="442"/>
      <c r="KU198" s="442"/>
      <c r="KV198" s="442"/>
      <c r="KW198" s="442"/>
      <c r="KX198" s="442"/>
      <c r="KY198" s="442"/>
      <c r="KZ198" s="442"/>
      <c r="LA198" s="442"/>
      <c r="LB198" s="442"/>
      <c r="LC198" s="442"/>
      <c r="LD198" s="442"/>
      <c r="LE198" s="442"/>
      <c r="LF198" s="442"/>
      <c r="LG198" s="442"/>
      <c r="LH198" s="442"/>
      <c r="LI198" s="442"/>
      <c r="LJ198" s="442"/>
      <c r="LK198" s="442"/>
      <c r="LL198" s="442"/>
      <c r="LM198" s="442"/>
      <c r="LN198" s="442"/>
      <c r="LO198" s="442"/>
      <c r="LP198" s="442"/>
      <c r="LQ198" s="442"/>
      <c r="LR198" s="442"/>
      <c r="LS198" s="442"/>
      <c r="LT198" s="442"/>
      <c r="LU198" s="442"/>
      <c r="LV198" s="442"/>
      <c r="LW198" s="442"/>
      <c r="LX198" s="442"/>
      <c r="LY198" s="442"/>
      <c r="LZ198" s="442"/>
      <c r="MA198" s="442"/>
      <c r="MB198" s="442"/>
      <c r="MC198" s="442"/>
      <c r="MD198" s="442"/>
      <c r="ME198" s="442"/>
      <c r="MF198" s="442"/>
      <c r="MG198" s="442"/>
      <c r="MH198" s="442"/>
      <c r="MI198" s="442"/>
      <c r="MJ198" s="442"/>
      <c r="MK198" s="442"/>
      <c r="ML198" s="442"/>
      <c r="MM198" s="442"/>
      <c r="MN198" s="442"/>
      <c r="MO198" s="442"/>
      <c r="MP198" s="442"/>
      <c r="MQ198" s="442"/>
      <c r="MR198" s="442"/>
      <c r="MS198" s="442"/>
      <c r="MT198" s="442"/>
      <c r="MU198" s="442"/>
      <c r="MV198" s="442"/>
      <c r="MW198" s="442"/>
      <c r="MX198" s="442"/>
      <c r="MY198" s="442"/>
      <c r="MZ198" s="442"/>
      <c r="NA198" s="442"/>
      <c r="NB198" s="442"/>
      <c r="NC198" s="442"/>
      <c r="ND198" s="442"/>
      <c r="NE198" s="442"/>
      <c r="NF198" s="442"/>
      <c r="NG198" s="442"/>
      <c r="NH198" s="442"/>
      <c r="NI198" s="442"/>
      <c r="NJ198" s="442"/>
      <c r="NK198" s="442"/>
      <c r="NL198" s="442"/>
      <c r="NM198" s="442"/>
      <c r="NN198" s="442"/>
      <c r="NO198" s="442"/>
      <c r="NP198" s="442"/>
      <c r="NQ198" s="442"/>
      <c r="NR198" s="442"/>
      <c r="NS198" s="442"/>
      <c r="NT198" s="442"/>
      <c r="NU198" s="442"/>
      <c r="NV198" s="442"/>
      <c r="NW198" s="442"/>
      <c r="NX198" s="442"/>
      <c r="NY198" s="442"/>
      <c r="NZ198" s="442"/>
      <c r="OA198" s="442"/>
      <c r="OB198" s="442"/>
      <c r="OC198" s="442"/>
      <c r="OD198" s="442"/>
      <c r="OE198" s="442"/>
      <c r="OF198" s="442"/>
      <c r="OG198" s="442"/>
      <c r="OH198" s="442"/>
      <c r="OI198" s="442"/>
      <c r="OJ198" s="442"/>
      <c r="OK198" s="442"/>
      <c r="OL198" s="442"/>
      <c r="OM198" s="442"/>
      <c r="ON198" s="442"/>
      <c r="OO198" s="442"/>
      <c r="OP198" s="442"/>
      <c r="OQ198" s="442"/>
      <c r="OR198" s="442"/>
      <c r="OS198" s="442"/>
      <c r="OT198" s="442"/>
      <c r="OU198" s="442"/>
      <c r="OV198" s="442"/>
      <c r="OW198" s="442"/>
      <c r="OX198" s="442"/>
      <c r="OY198" s="442"/>
      <c r="OZ198" s="442"/>
      <c r="PA198" s="442"/>
      <c r="PB198" s="442"/>
      <c r="PC198" s="442"/>
      <c r="PD198" s="442"/>
      <c r="PE198" s="442"/>
      <c r="PF198" s="442"/>
      <c r="PG198" s="442"/>
      <c r="PH198" s="442"/>
      <c r="PI198" s="442"/>
      <c r="PJ198" s="442"/>
      <c r="PK198" s="442"/>
      <c r="PL198" s="442"/>
      <c r="PM198" s="442"/>
      <c r="PN198" s="442"/>
      <c r="PO198" s="442"/>
      <c r="PP198" s="442"/>
      <c r="PQ198" s="442"/>
      <c r="PR198" s="442"/>
      <c r="PS198" s="442"/>
      <c r="PT198" s="442"/>
      <c r="PU198" s="442"/>
      <c r="PV198" s="442"/>
      <c r="PW198" s="442"/>
      <c r="PX198" s="442"/>
      <c r="PY198" s="442"/>
      <c r="PZ198" s="442"/>
      <c r="QA198" s="442"/>
      <c r="QB198" s="442"/>
      <c r="QC198" s="442"/>
      <c r="QD198" s="442"/>
      <c r="QE198" s="442"/>
      <c r="QF198" s="442"/>
      <c r="QG198" s="442"/>
      <c r="QH198" s="442"/>
      <c r="QI198" s="442"/>
      <c r="QJ198" s="442"/>
      <c r="QK198" s="442"/>
      <c r="QL198" s="442"/>
      <c r="QM198" s="442"/>
      <c r="QN198" s="442"/>
      <c r="QO198" s="442"/>
      <c r="QP198" s="442"/>
      <c r="QQ198" s="442"/>
      <c r="QR198" s="442"/>
      <c r="QS198" s="442"/>
      <c r="QT198" s="442"/>
      <c r="QU198" s="442"/>
      <c r="QV198" s="442"/>
      <c r="QW198" s="442"/>
      <c r="QX198" s="442"/>
      <c r="QY198" s="442"/>
      <c r="QZ198" s="442"/>
      <c r="RA198" s="442"/>
      <c r="RB198" s="442"/>
      <c r="RC198" s="442"/>
      <c r="RD198" s="442"/>
      <c r="RE198" s="442"/>
      <c r="RF198" s="442"/>
      <c r="RG198" s="442"/>
      <c r="RH198" s="442"/>
      <c r="RI198" s="442"/>
      <c r="RJ198" s="442"/>
      <c r="RK198" s="442"/>
      <c r="RL198" s="442"/>
      <c r="RM198" s="442"/>
      <c r="RN198" s="442"/>
      <c r="RO198" s="442"/>
      <c r="RP198" s="442"/>
      <c r="RQ198" s="442"/>
      <c r="RR198" s="442"/>
      <c r="RS198" s="442"/>
      <c r="RT198" s="442"/>
      <c r="RU198" s="442"/>
      <c r="RV198" s="442"/>
      <c r="RW198" s="442"/>
      <c r="RX198" s="442"/>
      <c r="RY198" s="442"/>
      <c r="RZ198" s="442"/>
      <c r="SA198" s="442"/>
      <c r="SB198" s="442"/>
      <c r="SC198" s="442"/>
      <c r="SD198" s="442"/>
      <c r="SE198" s="442"/>
      <c r="SF198" s="442"/>
      <c r="SG198" s="442"/>
      <c r="SH198" s="442"/>
      <c r="SI198" s="442"/>
      <c r="SJ198" s="442"/>
      <c r="SK198" s="442"/>
      <c r="SL198" s="442"/>
      <c r="SM198" s="442"/>
      <c r="SN198" s="442"/>
      <c r="SO198" s="442"/>
      <c r="SP198" s="442"/>
      <c r="SQ198" s="442"/>
      <c r="SR198" s="442"/>
      <c r="SS198" s="442"/>
      <c r="ST198" s="442"/>
      <c r="SU198" s="442"/>
      <c r="SV198" s="442"/>
      <c r="SW198" s="442"/>
      <c r="SX198" s="442"/>
      <c r="SY198" s="442"/>
      <c r="SZ198" s="442"/>
      <c r="TA198" s="442"/>
      <c r="TB198" s="442"/>
      <c r="TC198" s="442"/>
      <c r="TD198" s="442"/>
      <c r="TE198" s="442"/>
      <c r="TF198" s="442"/>
      <c r="TG198" s="442"/>
      <c r="TH198" s="442"/>
      <c r="TI198" s="442"/>
      <c r="TJ198" s="442"/>
      <c r="TK198" s="442"/>
      <c r="TL198" s="442"/>
      <c r="TM198" s="442"/>
      <c r="TN198" s="442"/>
      <c r="TO198" s="442"/>
      <c r="TP198" s="442"/>
      <c r="TQ198" s="442"/>
      <c r="TR198" s="442"/>
      <c r="TS198" s="442"/>
      <c r="TT198" s="442"/>
      <c r="TU198" s="442"/>
      <c r="TV198" s="442"/>
      <c r="TW198" s="442"/>
      <c r="TX198" s="442"/>
      <c r="TY198" s="442"/>
      <c r="TZ198" s="442"/>
      <c r="UA198" s="442"/>
      <c r="UB198" s="442"/>
      <c r="UC198" s="442"/>
      <c r="UD198" s="442"/>
      <c r="UE198" s="442"/>
      <c r="UF198" s="442"/>
      <c r="UG198" s="442"/>
      <c r="UH198" s="442"/>
      <c r="UI198" s="442"/>
      <c r="UJ198" s="442"/>
      <c r="UK198" s="442"/>
      <c r="UL198" s="442"/>
      <c r="UM198" s="442"/>
      <c r="UN198" s="442"/>
      <c r="UO198" s="442"/>
      <c r="UP198" s="442"/>
      <c r="UQ198" s="442"/>
      <c r="UR198" s="442"/>
      <c r="US198" s="442"/>
      <c r="UT198" s="442"/>
      <c r="UU198" s="442"/>
      <c r="UV198" s="442"/>
      <c r="UW198" s="442"/>
      <c r="UX198" s="442"/>
      <c r="UY198" s="442"/>
      <c r="UZ198" s="442"/>
      <c r="VA198" s="442"/>
      <c r="VB198" s="442"/>
      <c r="VC198" s="442"/>
      <c r="VD198" s="442"/>
      <c r="VE198" s="442"/>
      <c r="VF198" s="442"/>
      <c r="VG198" s="442"/>
      <c r="VH198" s="442"/>
      <c r="VI198" s="442"/>
      <c r="VJ198" s="442"/>
      <c r="VK198" s="442"/>
      <c r="VL198" s="442"/>
      <c r="VM198" s="442"/>
      <c r="VN198" s="442"/>
      <c r="VO198" s="442"/>
      <c r="VP198" s="442"/>
      <c r="VQ198" s="442"/>
      <c r="VR198" s="442"/>
      <c r="VS198" s="442"/>
      <c r="VT198" s="442"/>
      <c r="VU198" s="442"/>
      <c r="VV198" s="442"/>
      <c r="VW198" s="442"/>
      <c r="VX198" s="442"/>
      <c r="VY198" s="442"/>
      <c r="VZ198" s="442"/>
      <c r="WA198" s="442"/>
      <c r="WB198" s="442"/>
      <c r="WC198" s="442"/>
      <c r="WD198" s="442"/>
      <c r="WE198" s="442"/>
      <c r="WF198" s="442"/>
      <c r="WG198" s="442"/>
      <c r="WH198" s="442"/>
      <c r="WI198" s="442"/>
      <c r="WJ198" s="442"/>
      <c r="WK198" s="442"/>
      <c r="WL198" s="442"/>
      <c r="WM198" s="442"/>
      <c r="WN198" s="442"/>
      <c r="WO198" s="442"/>
      <c r="WP198" s="442"/>
      <c r="WQ198" s="442"/>
      <c r="WR198" s="442"/>
      <c r="WS198" s="442"/>
      <c r="WT198" s="442"/>
      <c r="WU198" s="442"/>
      <c r="WV198" s="442"/>
      <c r="WW198" s="442"/>
      <c r="WX198" s="442"/>
      <c r="WY198" s="442"/>
      <c r="WZ198" s="442"/>
      <c r="XA198" s="442"/>
      <c r="XB198" s="442"/>
      <c r="XC198" s="442"/>
      <c r="XD198" s="442"/>
      <c r="XE198" s="442"/>
      <c r="XF198" s="442"/>
      <c r="XG198" s="442"/>
      <c r="XH198" s="442"/>
      <c r="XI198" s="442"/>
      <c r="XJ198" s="442"/>
      <c r="XK198" s="442"/>
      <c r="XL198" s="442"/>
      <c r="XM198" s="442"/>
      <c r="XN198" s="442"/>
      <c r="XO198" s="442"/>
      <c r="XP198" s="442"/>
      <c r="XQ198" s="442"/>
      <c r="XR198" s="442"/>
      <c r="XS198" s="442"/>
      <c r="XT198" s="442"/>
      <c r="XU198" s="442"/>
      <c r="XV198" s="442"/>
      <c r="XW198" s="442"/>
      <c r="XX198" s="442"/>
      <c r="XY198" s="442"/>
      <c r="XZ198" s="442"/>
      <c r="YA198" s="442"/>
      <c r="YB198" s="442"/>
      <c r="YC198" s="442"/>
      <c r="YD198" s="442"/>
      <c r="YE198" s="442"/>
      <c r="YF198" s="442"/>
      <c r="YG198" s="442"/>
      <c r="YH198" s="442"/>
      <c r="YI198" s="442"/>
      <c r="YJ198" s="442"/>
      <c r="YK198" s="442"/>
      <c r="YL198" s="442"/>
      <c r="YM198" s="442"/>
      <c r="YN198" s="442"/>
      <c r="YO198" s="442"/>
      <c r="YP198" s="442"/>
      <c r="YQ198" s="442"/>
      <c r="YR198" s="442"/>
      <c r="YS198" s="442"/>
      <c r="YT198" s="442"/>
      <c r="YU198" s="442"/>
      <c r="YV198" s="442"/>
      <c r="YW198" s="442"/>
      <c r="YX198" s="442"/>
      <c r="YY198" s="442"/>
      <c r="YZ198" s="442"/>
      <c r="ZA198" s="442"/>
      <c r="ZB198" s="442"/>
      <c r="ZC198" s="442"/>
      <c r="ZD198" s="442"/>
      <c r="ZE198" s="442"/>
      <c r="ZF198" s="442"/>
      <c r="ZG198" s="442"/>
      <c r="ZH198" s="442"/>
      <c r="ZI198" s="442"/>
      <c r="ZJ198" s="442"/>
      <c r="ZK198" s="442"/>
      <c r="ZL198" s="442"/>
      <c r="ZM198" s="442"/>
      <c r="ZN198" s="442"/>
      <c r="ZO198" s="442"/>
      <c r="ZP198" s="442"/>
      <c r="ZQ198" s="442"/>
      <c r="ZR198" s="442"/>
      <c r="ZS198" s="442"/>
      <c r="ZT198" s="442"/>
      <c r="ZU198" s="442"/>
      <c r="ZV198" s="442"/>
      <c r="ZW198" s="442"/>
      <c r="ZX198" s="442"/>
      <c r="ZY198" s="442"/>
      <c r="ZZ198" s="442"/>
      <c r="AAA198" s="442"/>
      <c r="AAB198" s="442"/>
      <c r="AAC198" s="442"/>
      <c r="AAD198" s="442"/>
      <c r="AAE198" s="442"/>
      <c r="AAF198" s="442"/>
      <c r="AAG198" s="442"/>
      <c r="AAH198" s="442"/>
      <c r="AAI198" s="442"/>
      <c r="AAJ198" s="442"/>
      <c r="AAK198" s="442"/>
      <c r="AAL198" s="442"/>
      <c r="AAM198" s="442"/>
      <c r="AAN198" s="442"/>
      <c r="AAO198" s="442"/>
      <c r="AAP198" s="442"/>
      <c r="AAQ198" s="442"/>
      <c r="AAR198" s="442"/>
      <c r="AAS198" s="442"/>
      <c r="AAT198" s="442"/>
      <c r="AAU198" s="442"/>
      <c r="AAV198" s="442"/>
      <c r="AAW198" s="442"/>
      <c r="AAX198" s="442"/>
      <c r="AAY198" s="442"/>
      <c r="AAZ198" s="442"/>
      <c r="ABA198" s="442"/>
      <c r="ABB198" s="442"/>
      <c r="ABC198" s="442"/>
      <c r="ABD198" s="442"/>
      <c r="ABE198" s="442"/>
      <c r="ABF198" s="442"/>
      <c r="ABG198" s="442"/>
      <c r="ABH198" s="442"/>
      <c r="ABI198" s="442"/>
      <c r="ABJ198" s="442"/>
      <c r="ABK198" s="442"/>
      <c r="ABL198" s="442"/>
      <c r="ABM198" s="442"/>
      <c r="ABN198" s="442"/>
      <c r="ABO198" s="442"/>
      <c r="ABP198" s="442"/>
      <c r="ABQ198" s="442"/>
      <c r="ABR198" s="442"/>
      <c r="ABS198" s="442"/>
      <c r="ABT198" s="442"/>
      <c r="ABU198" s="442"/>
      <c r="ABV198" s="442"/>
      <c r="ABW198" s="442"/>
      <c r="ABX198" s="442"/>
      <c r="ABY198" s="442"/>
      <c r="ABZ198" s="442"/>
      <c r="ACA198" s="442"/>
      <c r="ACB198" s="442"/>
      <c r="ACC198" s="442"/>
      <c r="ACD198" s="442"/>
      <c r="ACE198" s="442"/>
      <c r="ACF198" s="442"/>
      <c r="ACG198" s="442"/>
      <c r="ACH198" s="442"/>
      <c r="ACI198" s="442"/>
      <c r="ACJ198" s="442"/>
      <c r="ACK198" s="442"/>
      <c r="ACL198" s="442"/>
      <c r="ACM198" s="442"/>
      <c r="ACN198" s="442"/>
      <c r="ACO198" s="442"/>
      <c r="ACP198" s="442"/>
      <c r="ACQ198" s="442"/>
      <c r="ACR198" s="442"/>
      <c r="ACS198" s="442"/>
      <c r="ACT198" s="442"/>
      <c r="ACU198" s="442"/>
      <c r="ACV198" s="442"/>
      <c r="ACW198" s="442"/>
      <c r="ACX198" s="442"/>
      <c r="ACY198" s="442"/>
      <c r="ACZ198" s="442"/>
      <c r="ADA198" s="442"/>
      <c r="ADB198" s="442"/>
      <c r="ADC198" s="442"/>
      <c r="ADD198" s="442"/>
      <c r="ADE198" s="442"/>
      <c r="ADF198" s="442"/>
      <c r="ADG198" s="442"/>
      <c r="ADH198" s="442"/>
      <c r="ADI198" s="442"/>
      <c r="ADJ198" s="442"/>
      <c r="ADK198" s="442"/>
      <c r="ADL198" s="442"/>
      <c r="ADM198" s="442"/>
      <c r="ADN198" s="442"/>
      <c r="ADO198" s="442"/>
      <c r="ADP198" s="442"/>
      <c r="ADQ198" s="442"/>
      <c r="ADR198" s="442"/>
      <c r="ADS198" s="442"/>
      <c r="ADT198" s="442"/>
      <c r="ADU198" s="442"/>
      <c r="ADV198" s="442"/>
      <c r="ADW198" s="442"/>
      <c r="ADX198" s="442"/>
      <c r="ADY198" s="442"/>
      <c r="ADZ198" s="442"/>
      <c r="AEA198" s="442"/>
      <c r="AEB198" s="442"/>
      <c r="AEC198" s="442"/>
      <c r="AED198" s="442"/>
      <c r="AEE198" s="442"/>
      <c r="AEF198" s="442"/>
      <c r="AEG198" s="442"/>
      <c r="AEH198" s="442"/>
      <c r="AEI198" s="442"/>
      <c r="AEJ198" s="442"/>
      <c r="AEK198" s="442"/>
      <c r="AEL198" s="442"/>
      <c r="AEM198" s="442"/>
      <c r="AEN198" s="442"/>
      <c r="AEO198" s="442"/>
      <c r="AEP198" s="442"/>
      <c r="AEQ198" s="442"/>
      <c r="AER198" s="442"/>
      <c r="AES198" s="442"/>
      <c r="AET198" s="442"/>
      <c r="AEU198" s="442"/>
      <c r="AEV198" s="442"/>
      <c r="AEW198" s="442"/>
      <c r="AEX198" s="442"/>
      <c r="AEY198" s="442"/>
      <c r="AEZ198" s="442"/>
      <c r="AFA198" s="442"/>
      <c r="AFB198" s="442"/>
      <c r="AFC198" s="442"/>
      <c r="AFD198" s="442"/>
      <c r="AFE198" s="442"/>
      <c r="AFF198" s="442"/>
      <c r="AFG198" s="442"/>
      <c r="AFH198" s="442"/>
      <c r="AFI198" s="442"/>
      <c r="AFJ198" s="442"/>
      <c r="AFK198" s="442"/>
      <c r="AFL198" s="442"/>
      <c r="AFM198" s="442"/>
      <c r="AFN198" s="442"/>
      <c r="AFO198" s="442"/>
      <c r="AFP198" s="442"/>
      <c r="AFQ198" s="442"/>
      <c r="AFR198" s="442"/>
      <c r="AFS198" s="442"/>
      <c r="AFT198" s="442"/>
      <c r="AFU198" s="442"/>
      <c r="AFV198" s="442"/>
      <c r="AFW198" s="442"/>
      <c r="AFX198" s="442"/>
      <c r="AFY198" s="442"/>
      <c r="AFZ198" s="442"/>
      <c r="AGA198" s="442"/>
      <c r="AGB198" s="442"/>
      <c r="AGC198" s="442"/>
      <c r="AGD198" s="442"/>
      <c r="AGE198" s="442"/>
      <c r="AGF198" s="442"/>
      <c r="AGG198" s="442"/>
      <c r="AGH198" s="442"/>
      <c r="AGI198" s="442"/>
      <c r="AGJ198" s="442"/>
      <c r="AGK198" s="442"/>
      <c r="AGL198" s="442"/>
      <c r="AGM198" s="442"/>
      <c r="AGN198" s="442"/>
      <c r="AGO198" s="442"/>
      <c r="AGP198" s="442"/>
      <c r="AGQ198" s="442"/>
      <c r="AGR198" s="442"/>
      <c r="AGS198" s="442"/>
      <c r="AGT198" s="442"/>
      <c r="AGU198" s="442"/>
      <c r="AGV198" s="442"/>
      <c r="AGW198" s="442"/>
      <c r="AGX198" s="442"/>
      <c r="AGY198" s="442"/>
      <c r="AGZ198" s="442"/>
      <c r="AHA198" s="442"/>
      <c r="AHB198" s="442"/>
      <c r="AHC198" s="442"/>
      <c r="AHD198" s="442"/>
      <c r="AHE198" s="442"/>
      <c r="AHF198" s="442"/>
      <c r="AHG198" s="442"/>
      <c r="AHH198" s="442"/>
    </row>
    <row r="199" spans="2:892" s="593" customFormat="1">
      <c r="B199" s="597"/>
      <c r="C199" s="595"/>
      <c r="D199" s="78"/>
      <c r="E199" s="78"/>
      <c r="F199" s="78"/>
      <c r="G199" s="78"/>
      <c r="H199" s="78"/>
      <c r="I199" s="78"/>
      <c r="J199" s="78"/>
      <c r="K199" s="78"/>
      <c r="L199" s="78"/>
      <c r="M199" s="78"/>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s="66"/>
      <c r="CT199" s="66"/>
      <c r="CU199" s="66"/>
      <c r="CV199" s="66"/>
      <c r="CW199" s="66"/>
      <c r="CX199" s="66"/>
      <c r="CY199" s="66"/>
      <c r="CZ199" s="66"/>
      <c r="DA199" s="66"/>
      <c r="DB199" s="66"/>
      <c r="DC199" s="66"/>
      <c r="DD199" s="66"/>
      <c r="DE199" s="66"/>
      <c r="DF199" s="66"/>
      <c r="DG199" s="66"/>
      <c r="DH199" s="66"/>
      <c r="DI199" s="66"/>
      <c r="DJ199" s="66"/>
      <c r="DK199" s="66"/>
      <c r="DL199" s="66"/>
      <c r="DM199" s="66"/>
      <c r="DN199" s="66"/>
      <c r="DO199" s="66"/>
      <c r="DP199" s="66"/>
      <c r="DQ199" s="66"/>
      <c r="DR199" s="66"/>
      <c r="DS199" s="66"/>
      <c r="DT199" s="66"/>
      <c r="DU199" s="66"/>
      <c r="DV199" s="66"/>
      <c r="DW199" s="66"/>
      <c r="DX199" s="66"/>
      <c r="DY199" s="66"/>
      <c r="DZ199" s="66"/>
      <c r="EA199" s="66"/>
      <c r="EB199" s="66"/>
      <c r="EC199" s="66"/>
      <c r="ED199" s="66"/>
      <c r="EE199" s="66"/>
      <c r="EF199" s="66"/>
      <c r="EG199" s="66"/>
      <c r="EH199" s="66"/>
      <c r="EI199" s="66"/>
      <c r="EJ199" s="66"/>
      <c r="EK199" s="66"/>
      <c r="EL199" s="66"/>
      <c r="EM199" s="66"/>
      <c r="EN199" s="66"/>
      <c r="EO199" s="66"/>
      <c r="EP199" s="66"/>
      <c r="EQ199" s="66"/>
      <c r="ER199" s="66"/>
      <c r="ES199" s="66"/>
      <c r="ET199" s="66"/>
      <c r="EU199" s="66"/>
      <c r="EV199" s="66"/>
      <c r="EW199" s="66"/>
      <c r="EX199" s="66"/>
      <c r="EY199" s="66"/>
      <c r="EZ199" s="66"/>
      <c r="FA199" s="66"/>
      <c r="FB199" s="66"/>
      <c r="FC199" s="66"/>
      <c r="FD199" s="66"/>
      <c r="FE199" s="66"/>
      <c r="FF199" s="66"/>
      <c r="FG199" s="66"/>
      <c r="FH199" s="66"/>
      <c r="FI199" s="66"/>
      <c r="FJ199" s="66"/>
      <c r="FK199" s="66"/>
      <c r="FL199" s="66"/>
      <c r="FM199" s="66"/>
      <c r="FN199" s="66"/>
      <c r="FO199" s="66"/>
      <c r="FP199" s="66"/>
      <c r="FQ199" s="66"/>
      <c r="FR199" s="66"/>
      <c r="FS199" s="66"/>
      <c r="FT199" s="66"/>
      <c r="FU199" s="66"/>
      <c r="FV199" s="66"/>
      <c r="FW199" s="66"/>
      <c r="FX199" s="66"/>
      <c r="FY199" s="66"/>
      <c r="FZ199" s="66"/>
      <c r="GA199" s="66"/>
      <c r="GB199" s="66"/>
      <c r="GC199" s="66"/>
      <c r="GD199" s="66"/>
      <c r="GE199" s="66"/>
      <c r="GF199" s="66"/>
      <c r="GG199" s="66"/>
      <c r="GH199" s="66"/>
      <c r="GI199" s="66"/>
      <c r="GJ199" s="66"/>
      <c r="GK199" s="66"/>
      <c r="GL199" s="66"/>
      <c r="GM199" s="66"/>
      <c r="GN199" s="66"/>
      <c r="GO199" s="66"/>
      <c r="GP199" s="66"/>
      <c r="GQ199" s="66"/>
      <c r="GR199" s="66"/>
      <c r="GS199" s="66"/>
      <c r="GT199" s="66"/>
      <c r="GU199" s="66"/>
      <c r="GV199" s="66"/>
      <c r="GW199" s="66"/>
      <c r="GX199" s="66"/>
      <c r="GY199" s="66"/>
      <c r="GZ199" s="66"/>
      <c r="HA199" s="66"/>
      <c r="HB199" s="66"/>
      <c r="HC199" s="66"/>
      <c r="HD199" s="66"/>
      <c r="HE199" s="66"/>
      <c r="HF199" s="66"/>
      <c r="HG199" s="66"/>
      <c r="HH199" s="66"/>
      <c r="HI199" s="66"/>
      <c r="HJ199" s="66"/>
      <c r="HK199" s="66"/>
      <c r="HL199" s="66"/>
      <c r="HM199" s="66"/>
      <c r="HN199" s="66"/>
      <c r="HO199" s="66"/>
      <c r="HP199" s="66"/>
      <c r="HQ199" s="66"/>
      <c r="HR199" s="66"/>
      <c r="HS199" s="66"/>
      <c r="HT199" s="66"/>
      <c r="HU199" s="66"/>
      <c r="HV199" s="66"/>
      <c r="HW199" s="66"/>
      <c r="HX199" s="66"/>
      <c r="HY199" s="66"/>
      <c r="HZ199" s="66"/>
      <c r="IA199" s="66"/>
      <c r="IB199" s="66"/>
      <c r="IC199" s="66"/>
      <c r="ID199" s="66"/>
      <c r="IE199" s="66"/>
      <c r="IF199" s="66"/>
      <c r="IG199" s="66"/>
      <c r="IH199" s="66"/>
      <c r="II199" s="66"/>
      <c r="IJ199" s="66"/>
      <c r="IK199" s="66"/>
      <c r="IL199" s="66"/>
      <c r="IM199" s="66"/>
      <c r="IN199" s="66"/>
      <c r="IO199" s="66"/>
      <c r="IP199" s="66"/>
      <c r="IQ199" s="66"/>
      <c r="IR199" s="66"/>
      <c r="IS199" s="66"/>
      <c r="IT199" s="66"/>
      <c r="IU199" s="66"/>
      <c r="IV199" s="66"/>
      <c r="IW199" s="66"/>
      <c r="IX199" s="442"/>
      <c r="IY199" s="442"/>
      <c r="IZ199" s="442"/>
      <c r="JA199" s="442"/>
      <c r="JB199" s="442"/>
      <c r="JC199" s="442"/>
      <c r="JD199" s="442"/>
      <c r="JE199" s="442"/>
      <c r="JF199" s="442"/>
      <c r="JG199" s="442"/>
      <c r="JH199" s="442"/>
      <c r="JI199" s="442"/>
      <c r="JJ199" s="442"/>
      <c r="JK199" s="442"/>
      <c r="JL199" s="442"/>
      <c r="JM199" s="442"/>
      <c r="JN199" s="442"/>
      <c r="JO199" s="442"/>
      <c r="JP199" s="442"/>
      <c r="JQ199" s="442"/>
      <c r="JR199" s="442"/>
      <c r="JS199" s="442"/>
      <c r="JT199" s="442"/>
      <c r="JU199" s="442"/>
      <c r="JV199" s="442"/>
      <c r="JW199" s="442"/>
      <c r="JX199" s="442"/>
      <c r="JY199" s="442"/>
      <c r="JZ199" s="442"/>
      <c r="KA199" s="442"/>
      <c r="KB199" s="442"/>
      <c r="KC199" s="442"/>
      <c r="KD199" s="442"/>
      <c r="KE199" s="442"/>
      <c r="KF199" s="442"/>
      <c r="KG199" s="442"/>
      <c r="KH199" s="442"/>
      <c r="KI199" s="442"/>
      <c r="KJ199" s="442"/>
      <c r="KK199" s="442"/>
      <c r="KL199" s="442"/>
      <c r="KM199" s="442"/>
      <c r="KN199" s="442"/>
      <c r="KO199" s="442"/>
      <c r="KP199" s="442"/>
      <c r="KQ199" s="442"/>
      <c r="KR199" s="442"/>
      <c r="KS199" s="442"/>
      <c r="KT199" s="442"/>
      <c r="KU199" s="442"/>
      <c r="KV199" s="442"/>
      <c r="KW199" s="442"/>
      <c r="KX199" s="442"/>
      <c r="KY199" s="442"/>
      <c r="KZ199" s="442"/>
      <c r="LA199" s="442"/>
      <c r="LB199" s="442"/>
      <c r="LC199" s="442"/>
      <c r="LD199" s="442"/>
      <c r="LE199" s="442"/>
      <c r="LF199" s="442"/>
      <c r="LG199" s="442"/>
      <c r="LH199" s="442"/>
      <c r="LI199" s="442"/>
      <c r="LJ199" s="442"/>
      <c r="LK199" s="442"/>
      <c r="LL199" s="442"/>
      <c r="LM199" s="442"/>
      <c r="LN199" s="442"/>
      <c r="LO199" s="442"/>
      <c r="LP199" s="442"/>
      <c r="LQ199" s="442"/>
      <c r="LR199" s="442"/>
      <c r="LS199" s="442"/>
      <c r="LT199" s="442"/>
      <c r="LU199" s="442"/>
      <c r="LV199" s="442"/>
      <c r="LW199" s="442"/>
      <c r="LX199" s="442"/>
      <c r="LY199" s="442"/>
      <c r="LZ199" s="442"/>
      <c r="MA199" s="442"/>
      <c r="MB199" s="442"/>
      <c r="MC199" s="442"/>
      <c r="MD199" s="442"/>
      <c r="ME199" s="442"/>
      <c r="MF199" s="442"/>
      <c r="MG199" s="442"/>
      <c r="MH199" s="442"/>
      <c r="MI199" s="442"/>
      <c r="MJ199" s="442"/>
      <c r="MK199" s="442"/>
      <c r="ML199" s="442"/>
      <c r="MM199" s="442"/>
      <c r="MN199" s="442"/>
      <c r="MO199" s="442"/>
      <c r="MP199" s="442"/>
      <c r="MQ199" s="442"/>
      <c r="MR199" s="442"/>
      <c r="MS199" s="442"/>
      <c r="MT199" s="442"/>
      <c r="MU199" s="442"/>
      <c r="MV199" s="442"/>
      <c r="MW199" s="442"/>
      <c r="MX199" s="442"/>
      <c r="MY199" s="442"/>
      <c r="MZ199" s="442"/>
      <c r="NA199" s="442"/>
      <c r="NB199" s="442"/>
      <c r="NC199" s="442"/>
      <c r="ND199" s="442"/>
      <c r="NE199" s="442"/>
      <c r="NF199" s="442"/>
      <c r="NG199" s="442"/>
      <c r="NH199" s="442"/>
      <c r="NI199" s="442"/>
      <c r="NJ199" s="442"/>
      <c r="NK199" s="442"/>
      <c r="NL199" s="442"/>
      <c r="NM199" s="442"/>
      <c r="NN199" s="442"/>
      <c r="NO199" s="442"/>
      <c r="NP199" s="442"/>
      <c r="NQ199" s="442"/>
      <c r="NR199" s="442"/>
      <c r="NS199" s="442"/>
      <c r="NT199" s="442"/>
      <c r="NU199" s="442"/>
      <c r="NV199" s="442"/>
      <c r="NW199" s="442"/>
      <c r="NX199" s="442"/>
      <c r="NY199" s="442"/>
      <c r="NZ199" s="442"/>
      <c r="OA199" s="442"/>
      <c r="OB199" s="442"/>
      <c r="OC199" s="442"/>
      <c r="OD199" s="442"/>
      <c r="OE199" s="442"/>
      <c r="OF199" s="442"/>
      <c r="OG199" s="442"/>
      <c r="OH199" s="442"/>
      <c r="OI199" s="442"/>
      <c r="OJ199" s="442"/>
      <c r="OK199" s="442"/>
      <c r="OL199" s="442"/>
      <c r="OM199" s="442"/>
      <c r="ON199" s="442"/>
      <c r="OO199" s="442"/>
      <c r="OP199" s="442"/>
      <c r="OQ199" s="442"/>
      <c r="OR199" s="442"/>
      <c r="OS199" s="442"/>
      <c r="OT199" s="442"/>
      <c r="OU199" s="442"/>
      <c r="OV199" s="442"/>
      <c r="OW199" s="442"/>
      <c r="OX199" s="442"/>
      <c r="OY199" s="442"/>
      <c r="OZ199" s="442"/>
      <c r="PA199" s="442"/>
      <c r="PB199" s="442"/>
      <c r="PC199" s="442"/>
      <c r="PD199" s="442"/>
      <c r="PE199" s="442"/>
      <c r="PF199" s="442"/>
      <c r="PG199" s="442"/>
      <c r="PH199" s="442"/>
      <c r="PI199" s="442"/>
      <c r="PJ199" s="442"/>
      <c r="PK199" s="442"/>
      <c r="PL199" s="442"/>
      <c r="PM199" s="442"/>
      <c r="PN199" s="442"/>
      <c r="PO199" s="442"/>
      <c r="PP199" s="442"/>
      <c r="PQ199" s="442"/>
      <c r="PR199" s="442"/>
      <c r="PS199" s="442"/>
      <c r="PT199" s="442"/>
      <c r="PU199" s="442"/>
      <c r="PV199" s="442"/>
      <c r="PW199" s="442"/>
      <c r="PX199" s="442"/>
      <c r="PY199" s="442"/>
      <c r="PZ199" s="442"/>
      <c r="QA199" s="442"/>
      <c r="QB199" s="442"/>
      <c r="QC199" s="442"/>
      <c r="QD199" s="442"/>
      <c r="QE199" s="442"/>
      <c r="QF199" s="442"/>
      <c r="QG199" s="442"/>
      <c r="QH199" s="442"/>
      <c r="QI199" s="442"/>
      <c r="QJ199" s="442"/>
      <c r="QK199" s="442"/>
      <c r="QL199" s="442"/>
      <c r="QM199" s="442"/>
      <c r="QN199" s="442"/>
      <c r="QO199" s="442"/>
      <c r="QP199" s="442"/>
      <c r="QQ199" s="442"/>
      <c r="QR199" s="442"/>
      <c r="QS199" s="442"/>
      <c r="QT199" s="442"/>
      <c r="QU199" s="442"/>
      <c r="QV199" s="442"/>
      <c r="QW199" s="442"/>
      <c r="QX199" s="442"/>
      <c r="QY199" s="442"/>
      <c r="QZ199" s="442"/>
      <c r="RA199" s="442"/>
      <c r="RB199" s="442"/>
      <c r="RC199" s="442"/>
      <c r="RD199" s="442"/>
      <c r="RE199" s="442"/>
      <c r="RF199" s="442"/>
      <c r="RG199" s="442"/>
      <c r="RH199" s="442"/>
      <c r="RI199" s="442"/>
      <c r="RJ199" s="442"/>
      <c r="RK199" s="442"/>
      <c r="RL199" s="442"/>
      <c r="RM199" s="442"/>
      <c r="RN199" s="442"/>
      <c r="RO199" s="442"/>
      <c r="RP199" s="442"/>
      <c r="RQ199" s="442"/>
      <c r="RR199" s="442"/>
      <c r="RS199" s="442"/>
      <c r="RT199" s="442"/>
      <c r="RU199" s="442"/>
      <c r="RV199" s="442"/>
      <c r="RW199" s="442"/>
      <c r="RX199" s="442"/>
      <c r="RY199" s="442"/>
      <c r="RZ199" s="442"/>
      <c r="SA199" s="442"/>
      <c r="SB199" s="442"/>
      <c r="SC199" s="442"/>
      <c r="SD199" s="442"/>
      <c r="SE199" s="442"/>
      <c r="SF199" s="442"/>
      <c r="SG199" s="442"/>
      <c r="SH199" s="442"/>
      <c r="SI199" s="442"/>
      <c r="SJ199" s="442"/>
      <c r="SK199" s="442"/>
      <c r="SL199" s="442"/>
      <c r="SM199" s="442"/>
      <c r="SN199" s="442"/>
      <c r="SO199" s="442"/>
      <c r="SP199" s="442"/>
      <c r="SQ199" s="442"/>
      <c r="SR199" s="442"/>
      <c r="SS199" s="442"/>
      <c r="ST199" s="442"/>
      <c r="SU199" s="442"/>
      <c r="SV199" s="442"/>
      <c r="SW199" s="442"/>
      <c r="SX199" s="442"/>
      <c r="SY199" s="442"/>
      <c r="SZ199" s="442"/>
      <c r="TA199" s="442"/>
      <c r="TB199" s="442"/>
      <c r="TC199" s="442"/>
      <c r="TD199" s="442"/>
      <c r="TE199" s="442"/>
      <c r="TF199" s="442"/>
      <c r="TG199" s="442"/>
      <c r="TH199" s="442"/>
      <c r="TI199" s="442"/>
      <c r="TJ199" s="442"/>
      <c r="TK199" s="442"/>
      <c r="TL199" s="442"/>
      <c r="TM199" s="442"/>
      <c r="TN199" s="442"/>
      <c r="TO199" s="442"/>
      <c r="TP199" s="442"/>
      <c r="TQ199" s="442"/>
      <c r="TR199" s="442"/>
      <c r="TS199" s="442"/>
      <c r="TT199" s="442"/>
      <c r="TU199" s="442"/>
      <c r="TV199" s="442"/>
      <c r="TW199" s="442"/>
      <c r="TX199" s="442"/>
      <c r="TY199" s="442"/>
      <c r="TZ199" s="442"/>
      <c r="UA199" s="442"/>
      <c r="UB199" s="442"/>
      <c r="UC199" s="442"/>
      <c r="UD199" s="442"/>
      <c r="UE199" s="442"/>
      <c r="UF199" s="442"/>
      <c r="UG199" s="442"/>
      <c r="UH199" s="442"/>
      <c r="UI199" s="442"/>
      <c r="UJ199" s="442"/>
      <c r="UK199" s="442"/>
      <c r="UL199" s="442"/>
      <c r="UM199" s="442"/>
      <c r="UN199" s="442"/>
      <c r="UO199" s="442"/>
      <c r="UP199" s="442"/>
      <c r="UQ199" s="442"/>
      <c r="UR199" s="442"/>
      <c r="US199" s="442"/>
      <c r="UT199" s="442"/>
      <c r="UU199" s="442"/>
      <c r="UV199" s="442"/>
      <c r="UW199" s="442"/>
      <c r="UX199" s="442"/>
      <c r="UY199" s="442"/>
      <c r="UZ199" s="442"/>
      <c r="VA199" s="442"/>
      <c r="VB199" s="442"/>
      <c r="VC199" s="442"/>
      <c r="VD199" s="442"/>
      <c r="VE199" s="442"/>
      <c r="VF199" s="442"/>
      <c r="VG199" s="442"/>
      <c r="VH199" s="442"/>
      <c r="VI199" s="442"/>
      <c r="VJ199" s="442"/>
      <c r="VK199" s="442"/>
      <c r="VL199" s="442"/>
      <c r="VM199" s="442"/>
      <c r="VN199" s="442"/>
      <c r="VO199" s="442"/>
      <c r="VP199" s="442"/>
      <c r="VQ199" s="442"/>
      <c r="VR199" s="442"/>
      <c r="VS199" s="442"/>
      <c r="VT199" s="442"/>
      <c r="VU199" s="442"/>
      <c r="VV199" s="442"/>
      <c r="VW199" s="442"/>
      <c r="VX199" s="442"/>
      <c r="VY199" s="442"/>
      <c r="VZ199" s="442"/>
      <c r="WA199" s="442"/>
      <c r="WB199" s="442"/>
      <c r="WC199" s="442"/>
      <c r="WD199" s="442"/>
      <c r="WE199" s="442"/>
      <c r="WF199" s="442"/>
      <c r="WG199" s="442"/>
      <c r="WH199" s="442"/>
      <c r="WI199" s="442"/>
      <c r="WJ199" s="442"/>
      <c r="WK199" s="442"/>
      <c r="WL199" s="442"/>
      <c r="WM199" s="442"/>
      <c r="WN199" s="442"/>
      <c r="WO199" s="442"/>
      <c r="WP199" s="442"/>
      <c r="WQ199" s="442"/>
      <c r="WR199" s="442"/>
      <c r="WS199" s="442"/>
      <c r="WT199" s="442"/>
      <c r="WU199" s="442"/>
      <c r="WV199" s="442"/>
      <c r="WW199" s="442"/>
      <c r="WX199" s="442"/>
      <c r="WY199" s="442"/>
      <c r="WZ199" s="442"/>
      <c r="XA199" s="442"/>
      <c r="XB199" s="442"/>
      <c r="XC199" s="442"/>
      <c r="XD199" s="442"/>
      <c r="XE199" s="442"/>
      <c r="XF199" s="442"/>
      <c r="XG199" s="442"/>
      <c r="XH199" s="442"/>
      <c r="XI199" s="442"/>
      <c r="XJ199" s="442"/>
      <c r="XK199" s="442"/>
      <c r="XL199" s="442"/>
      <c r="XM199" s="442"/>
      <c r="XN199" s="442"/>
      <c r="XO199" s="442"/>
      <c r="XP199" s="442"/>
      <c r="XQ199" s="442"/>
      <c r="XR199" s="442"/>
      <c r="XS199" s="442"/>
      <c r="XT199" s="442"/>
      <c r="XU199" s="442"/>
      <c r="XV199" s="442"/>
      <c r="XW199" s="442"/>
      <c r="XX199" s="442"/>
      <c r="XY199" s="442"/>
      <c r="XZ199" s="442"/>
      <c r="YA199" s="442"/>
      <c r="YB199" s="442"/>
      <c r="YC199" s="442"/>
      <c r="YD199" s="442"/>
      <c r="YE199" s="442"/>
      <c r="YF199" s="442"/>
      <c r="YG199" s="442"/>
      <c r="YH199" s="442"/>
      <c r="YI199" s="442"/>
      <c r="YJ199" s="442"/>
      <c r="YK199" s="442"/>
      <c r="YL199" s="442"/>
      <c r="YM199" s="442"/>
      <c r="YN199" s="442"/>
      <c r="YO199" s="442"/>
      <c r="YP199" s="442"/>
      <c r="YQ199" s="442"/>
      <c r="YR199" s="442"/>
      <c r="YS199" s="442"/>
      <c r="YT199" s="442"/>
      <c r="YU199" s="442"/>
      <c r="YV199" s="442"/>
      <c r="YW199" s="442"/>
      <c r="YX199" s="442"/>
      <c r="YY199" s="442"/>
      <c r="YZ199" s="442"/>
      <c r="ZA199" s="442"/>
      <c r="ZB199" s="442"/>
      <c r="ZC199" s="442"/>
      <c r="ZD199" s="442"/>
      <c r="ZE199" s="442"/>
      <c r="ZF199" s="442"/>
      <c r="ZG199" s="442"/>
      <c r="ZH199" s="442"/>
      <c r="ZI199" s="442"/>
      <c r="ZJ199" s="442"/>
      <c r="ZK199" s="442"/>
      <c r="ZL199" s="442"/>
      <c r="ZM199" s="442"/>
      <c r="ZN199" s="442"/>
      <c r="ZO199" s="442"/>
      <c r="ZP199" s="442"/>
      <c r="ZQ199" s="442"/>
      <c r="ZR199" s="442"/>
      <c r="ZS199" s="442"/>
      <c r="ZT199" s="442"/>
      <c r="ZU199" s="442"/>
      <c r="ZV199" s="442"/>
      <c r="ZW199" s="442"/>
      <c r="ZX199" s="442"/>
      <c r="ZY199" s="442"/>
      <c r="ZZ199" s="442"/>
      <c r="AAA199" s="442"/>
      <c r="AAB199" s="442"/>
      <c r="AAC199" s="442"/>
      <c r="AAD199" s="442"/>
      <c r="AAE199" s="442"/>
      <c r="AAF199" s="442"/>
      <c r="AAG199" s="442"/>
      <c r="AAH199" s="442"/>
      <c r="AAI199" s="442"/>
      <c r="AAJ199" s="442"/>
      <c r="AAK199" s="442"/>
      <c r="AAL199" s="442"/>
      <c r="AAM199" s="442"/>
      <c r="AAN199" s="442"/>
      <c r="AAO199" s="442"/>
      <c r="AAP199" s="442"/>
      <c r="AAQ199" s="442"/>
      <c r="AAR199" s="442"/>
      <c r="AAS199" s="442"/>
      <c r="AAT199" s="442"/>
      <c r="AAU199" s="442"/>
      <c r="AAV199" s="442"/>
      <c r="AAW199" s="442"/>
      <c r="AAX199" s="442"/>
      <c r="AAY199" s="442"/>
      <c r="AAZ199" s="442"/>
      <c r="ABA199" s="442"/>
      <c r="ABB199" s="442"/>
      <c r="ABC199" s="442"/>
      <c r="ABD199" s="442"/>
      <c r="ABE199" s="442"/>
      <c r="ABF199" s="442"/>
      <c r="ABG199" s="442"/>
      <c r="ABH199" s="442"/>
      <c r="ABI199" s="442"/>
      <c r="ABJ199" s="442"/>
      <c r="ABK199" s="442"/>
      <c r="ABL199" s="442"/>
      <c r="ABM199" s="442"/>
      <c r="ABN199" s="442"/>
      <c r="ABO199" s="442"/>
      <c r="ABP199" s="442"/>
      <c r="ABQ199" s="442"/>
      <c r="ABR199" s="442"/>
      <c r="ABS199" s="442"/>
      <c r="ABT199" s="442"/>
      <c r="ABU199" s="442"/>
      <c r="ABV199" s="442"/>
      <c r="ABW199" s="442"/>
      <c r="ABX199" s="442"/>
      <c r="ABY199" s="442"/>
      <c r="ABZ199" s="442"/>
      <c r="ACA199" s="442"/>
      <c r="ACB199" s="442"/>
      <c r="ACC199" s="442"/>
      <c r="ACD199" s="442"/>
      <c r="ACE199" s="442"/>
      <c r="ACF199" s="442"/>
      <c r="ACG199" s="442"/>
      <c r="ACH199" s="442"/>
      <c r="ACI199" s="442"/>
      <c r="ACJ199" s="442"/>
      <c r="ACK199" s="442"/>
      <c r="ACL199" s="442"/>
      <c r="ACM199" s="442"/>
      <c r="ACN199" s="442"/>
      <c r="ACO199" s="442"/>
      <c r="ACP199" s="442"/>
      <c r="ACQ199" s="442"/>
      <c r="ACR199" s="442"/>
      <c r="ACS199" s="442"/>
      <c r="ACT199" s="442"/>
      <c r="ACU199" s="442"/>
      <c r="ACV199" s="442"/>
      <c r="ACW199" s="442"/>
      <c r="ACX199" s="442"/>
      <c r="ACY199" s="442"/>
      <c r="ACZ199" s="442"/>
      <c r="ADA199" s="442"/>
      <c r="ADB199" s="442"/>
      <c r="ADC199" s="442"/>
      <c r="ADD199" s="442"/>
      <c r="ADE199" s="442"/>
      <c r="ADF199" s="442"/>
      <c r="ADG199" s="442"/>
      <c r="ADH199" s="442"/>
      <c r="ADI199" s="442"/>
      <c r="ADJ199" s="442"/>
      <c r="ADK199" s="442"/>
      <c r="ADL199" s="442"/>
      <c r="ADM199" s="442"/>
      <c r="ADN199" s="442"/>
      <c r="ADO199" s="442"/>
      <c r="ADP199" s="442"/>
      <c r="ADQ199" s="442"/>
      <c r="ADR199" s="442"/>
      <c r="ADS199" s="442"/>
      <c r="ADT199" s="442"/>
      <c r="ADU199" s="442"/>
      <c r="ADV199" s="442"/>
      <c r="ADW199" s="442"/>
      <c r="ADX199" s="442"/>
      <c r="ADY199" s="442"/>
      <c r="ADZ199" s="442"/>
      <c r="AEA199" s="442"/>
      <c r="AEB199" s="442"/>
      <c r="AEC199" s="442"/>
      <c r="AED199" s="442"/>
      <c r="AEE199" s="442"/>
      <c r="AEF199" s="442"/>
      <c r="AEG199" s="442"/>
      <c r="AEH199" s="442"/>
      <c r="AEI199" s="442"/>
      <c r="AEJ199" s="442"/>
      <c r="AEK199" s="442"/>
      <c r="AEL199" s="442"/>
      <c r="AEM199" s="442"/>
      <c r="AEN199" s="442"/>
      <c r="AEO199" s="442"/>
      <c r="AEP199" s="442"/>
      <c r="AEQ199" s="442"/>
      <c r="AER199" s="442"/>
      <c r="AES199" s="442"/>
      <c r="AET199" s="442"/>
      <c r="AEU199" s="442"/>
      <c r="AEV199" s="442"/>
      <c r="AEW199" s="442"/>
      <c r="AEX199" s="442"/>
      <c r="AEY199" s="442"/>
      <c r="AEZ199" s="442"/>
      <c r="AFA199" s="442"/>
      <c r="AFB199" s="442"/>
      <c r="AFC199" s="442"/>
      <c r="AFD199" s="442"/>
      <c r="AFE199" s="442"/>
      <c r="AFF199" s="442"/>
      <c r="AFG199" s="442"/>
      <c r="AFH199" s="442"/>
      <c r="AFI199" s="442"/>
      <c r="AFJ199" s="442"/>
      <c r="AFK199" s="442"/>
      <c r="AFL199" s="442"/>
      <c r="AFM199" s="442"/>
      <c r="AFN199" s="442"/>
      <c r="AFO199" s="442"/>
      <c r="AFP199" s="442"/>
      <c r="AFQ199" s="442"/>
      <c r="AFR199" s="442"/>
      <c r="AFS199" s="442"/>
      <c r="AFT199" s="442"/>
      <c r="AFU199" s="442"/>
      <c r="AFV199" s="442"/>
      <c r="AFW199" s="442"/>
      <c r="AFX199" s="442"/>
      <c r="AFY199" s="442"/>
      <c r="AFZ199" s="442"/>
      <c r="AGA199" s="442"/>
      <c r="AGB199" s="442"/>
      <c r="AGC199" s="442"/>
      <c r="AGD199" s="442"/>
      <c r="AGE199" s="442"/>
      <c r="AGF199" s="442"/>
      <c r="AGG199" s="442"/>
      <c r="AGH199" s="442"/>
      <c r="AGI199" s="442"/>
      <c r="AGJ199" s="442"/>
      <c r="AGK199" s="442"/>
      <c r="AGL199" s="442"/>
      <c r="AGM199" s="442"/>
      <c r="AGN199" s="442"/>
      <c r="AGO199" s="442"/>
      <c r="AGP199" s="442"/>
      <c r="AGQ199" s="442"/>
      <c r="AGR199" s="442"/>
      <c r="AGS199" s="442"/>
      <c r="AGT199" s="442"/>
      <c r="AGU199" s="442"/>
      <c r="AGV199" s="442"/>
      <c r="AGW199" s="442"/>
      <c r="AGX199" s="442"/>
      <c r="AGY199" s="442"/>
      <c r="AGZ199" s="442"/>
      <c r="AHA199" s="442"/>
      <c r="AHB199" s="442"/>
      <c r="AHC199" s="442"/>
      <c r="AHD199" s="442"/>
      <c r="AHE199" s="442"/>
      <c r="AHF199" s="442"/>
      <c r="AHG199" s="442"/>
      <c r="AHH199" s="442"/>
    </row>
    <row r="200" spans="2:892" s="593" customFormat="1">
      <c r="B200" s="597"/>
      <c r="C200" s="595"/>
      <c r="D200" s="78" t="s">
        <v>764</v>
      </c>
      <c r="E200" s="78" t="s">
        <v>765</v>
      </c>
      <c r="F200" s="78" t="s">
        <v>766</v>
      </c>
      <c r="G200" s="78" t="s">
        <v>765</v>
      </c>
      <c r="H200" s="78" t="s">
        <v>766</v>
      </c>
      <c r="I200" s="78" t="s">
        <v>767</v>
      </c>
      <c r="J200" s="78" t="s">
        <v>768</v>
      </c>
      <c r="K200" s="78" t="s">
        <v>765</v>
      </c>
      <c r="L200" s="78" t="s">
        <v>765</v>
      </c>
      <c r="M200" s="78" t="s">
        <v>767</v>
      </c>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s="66"/>
      <c r="CT200" s="66"/>
      <c r="CU200" s="66"/>
      <c r="CV200" s="66"/>
      <c r="CW200" s="66"/>
      <c r="CX200" s="66"/>
      <c r="CY200" s="66"/>
      <c r="CZ200" s="66"/>
      <c r="DA200" s="66"/>
      <c r="DB200" s="66"/>
      <c r="DC200" s="66"/>
      <c r="DD200" s="66"/>
      <c r="DE200" s="66"/>
      <c r="DF200" s="66"/>
      <c r="DG200" s="66"/>
      <c r="DH200" s="66"/>
      <c r="DI200" s="66"/>
      <c r="DJ200" s="66"/>
      <c r="DK200" s="66"/>
      <c r="DL200" s="66"/>
      <c r="DM200" s="66"/>
      <c r="DN200" s="66"/>
      <c r="DO200" s="66"/>
      <c r="DP200" s="66"/>
      <c r="DQ200" s="66"/>
      <c r="DR200" s="66"/>
      <c r="DS200" s="66"/>
      <c r="DT200" s="66"/>
      <c r="DU200" s="66"/>
      <c r="DV200" s="66"/>
      <c r="DW200" s="66"/>
      <c r="DX200" s="66"/>
      <c r="DY200" s="66"/>
      <c r="DZ200" s="66"/>
      <c r="EA200" s="66"/>
      <c r="EB200" s="66"/>
      <c r="EC200" s="66"/>
      <c r="ED200" s="66"/>
      <c r="EE200" s="66"/>
      <c r="EF200" s="66"/>
      <c r="EG200" s="66"/>
      <c r="EH200" s="66"/>
      <c r="EI200" s="66"/>
      <c r="EJ200" s="66"/>
      <c r="EK200" s="66"/>
      <c r="EL200" s="66"/>
      <c r="EM200" s="66"/>
      <c r="EN200" s="66"/>
      <c r="EO200" s="66"/>
      <c r="EP200" s="66"/>
      <c r="EQ200" s="66"/>
      <c r="ER200" s="66"/>
      <c r="ES200" s="66"/>
      <c r="ET200" s="66"/>
      <c r="EU200" s="66"/>
      <c r="EV200" s="66"/>
      <c r="EW200" s="66"/>
      <c r="EX200" s="66"/>
      <c r="EY200" s="66"/>
      <c r="EZ200" s="66"/>
      <c r="FA200" s="66"/>
      <c r="FB200" s="66"/>
      <c r="FC200" s="66"/>
      <c r="FD200" s="66"/>
      <c r="FE200" s="66"/>
      <c r="FF200" s="66"/>
      <c r="FG200" s="66"/>
      <c r="FH200" s="66"/>
      <c r="FI200" s="66"/>
      <c r="FJ200" s="66"/>
      <c r="FK200" s="66"/>
      <c r="FL200" s="66"/>
      <c r="FM200" s="66"/>
      <c r="FN200" s="66"/>
      <c r="FO200" s="66"/>
      <c r="FP200" s="66"/>
      <c r="FQ200" s="66"/>
      <c r="FR200" s="66"/>
      <c r="FS200" s="66"/>
      <c r="FT200" s="66"/>
      <c r="FU200" s="66"/>
      <c r="FV200" s="66"/>
      <c r="FW200" s="66"/>
      <c r="FX200" s="66"/>
      <c r="FY200" s="66"/>
      <c r="FZ200" s="66"/>
      <c r="GA200" s="66"/>
      <c r="GB200" s="66"/>
      <c r="GC200" s="66"/>
      <c r="GD200" s="66"/>
      <c r="GE200" s="66"/>
      <c r="GF200" s="66"/>
      <c r="GG200" s="66"/>
      <c r="GH200" s="66"/>
      <c r="GI200" s="66"/>
      <c r="GJ200" s="66"/>
      <c r="GK200" s="66"/>
      <c r="GL200" s="66"/>
      <c r="GM200" s="66"/>
      <c r="GN200" s="66"/>
      <c r="GO200" s="66"/>
      <c r="GP200" s="66"/>
      <c r="GQ200" s="66"/>
      <c r="GR200" s="66"/>
      <c r="GS200" s="66"/>
      <c r="GT200" s="66"/>
      <c r="GU200" s="66"/>
      <c r="GV200" s="66"/>
      <c r="GW200" s="66"/>
      <c r="GX200" s="66"/>
      <c r="GY200" s="66"/>
      <c r="GZ200" s="66"/>
      <c r="HA200" s="66"/>
      <c r="HB200" s="66"/>
      <c r="HC200" s="66"/>
      <c r="HD200" s="66"/>
      <c r="HE200" s="66"/>
      <c r="HF200" s="66"/>
      <c r="HG200" s="66"/>
      <c r="HH200" s="66"/>
      <c r="HI200" s="66"/>
      <c r="HJ200" s="66"/>
      <c r="HK200" s="66"/>
      <c r="HL200" s="66"/>
      <c r="HM200" s="66"/>
      <c r="HN200" s="66"/>
      <c r="HO200" s="66"/>
      <c r="HP200" s="66"/>
      <c r="HQ200" s="66"/>
      <c r="HR200" s="66"/>
      <c r="HS200" s="66"/>
      <c r="HT200" s="66"/>
      <c r="HU200" s="66"/>
      <c r="HV200" s="66"/>
      <c r="HW200" s="66"/>
      <c r="HX200" s="66"/>
      <c r="HY200" s="66"/>
      <c r="HZ200" s="66"/>
      <c r="IA200" s="66"/>
      <c r="IB200" s="66"/>
      <c r="IC200" s="66"/>
      <c r="ID200" s="66"/>
      <c r="IE200" s="66"/>
      <c r="IF200" s="66"/>
      <c r="IG200" s="66"/>
      <c r="IH200" s="66"/>
      <c r="II200" s="66"/>
      <c r="IJ200" s="66"/>
      <c r="IK200" s="66"/>
      <c r="IL200" s="66"/>
      <c r="IM200" s="66"/>
      <c r="IN200" s="66"/>
      <c r="IO200" s="66"/>
      <c r="IP200" s="66"/>
      <c r="IQ200" s="66"/>
      <c r="IR200" s="66"/>
      <c r="IS200" s="66"/>
      <c r="IT200" s="66"/>
      <c r="IU200" s="66"/>
      <c r="IV200" s="66"/>
      <c r="IW200" s="66"/>
      <c r="IX200" s="442"/>
      <c r="IY200" s="442"/>
      <c r="IZ200" s="442"/>
      <c r="JA200" s="442"/>
      <c r="JB200" s="442"/>
      <c r="JC200" s="442"/>
      <c r="JD200" s="442"/>
      <c r="JE200" s="442"/>
      <c r="JF200" s="442"/>
      <c r="JG200" s="442"/>
      <c r="JH200" s="442"/>
      <c r="JI200" s="442"/>
      <c r="JJ200" s="442"/>
      <c r="JK200" s="442"/>
      <c r="JL200" s="442"/>
      <c r="JM200" s="442"/>
      <c r="JN200" s="442"/>
      <c r="JO200" s="442"/>
      <c r="JP200" s="442"/>
      <c r="JQ200" s="442"/>
      <c r="JR200" s="442"/>
      <c r="JS200" s="442"/>
      <c r="JT200" s="442"/>
      <c r="JU200" s="442"/>
      <c r="JV200" s="442"/>
      <c r="JW200" s="442"/>
      <c r="JX200" s="442"/>
      <c r="JY200" s="442"/>
      <c r="JZ200" s="442"/>
      <c r="KA200" s="442"/>
      <c r="KB200" s="442"/>
      <c r="KC200" s="442"/>
      <c r="KD200" s="442"/>
      <c r="KE200" s="442"/>
      <c r="KF200" s="442"/>
      <c r="KG200" s="442"/>
      <c r="KH200" s="442"/>
      <c r="KI200" s="442"/>
      <c r="KJ200" s="442"/>
      <c r="KK200" s="442"/>
      <c r="KL200" s="442"/>
      <c r="KM200" s="442"/>
      <c r="KN200" s="442"/>
      <c r="KO200" s="442"/>
      <c r="KP200" s="442"/>
      <c r="KQ200" s="442"/>
      <c r="KR200" s="442"/>
      <c r="KS200" s="442"/>
      <c r="KT200" s="442"/>
      <c r="KU200" s="442"/>
      <c r="KV200" s="442"/>
      <c r="KW200" s="442"/>
      <c r="KX200" s="442"/>
      <c r="KY200" s="442"/>
      <c r="KZ200" s="442"/>
      <c r="LA200" s="442"/>
      <c r="LB200" s="442"/>
      <c r="LC200" s="442"/>
      <c r="LD200" s="442"/>
      <c r="LE200" s="442"/>
      <c r="LF200" s="442"/>
      <c r="LG200" s="442"/>
      <c r="LH200" s="442"/>
      <c r="LI200" s="442"/>
      <c r="LJ200" s="442"/>
      <c r="LK200" s="442"/>
      <c r="LL200" s="442"/>
      <c r="LM200" s="442"/>
      <c r="LN200" s="442"/>
      <c r="LO200" s="442"/>
      <c r="LP200" s="442"/>
      <c r="LQ200" s="442"/>
      <c r="LR200" s="442"/>
      <c r="LS200" s="442"/>
      <c r="LT200" s="442"/>
      <c r="LU200" s="442"/>
      <c r="LV200" s="442"/>
      <c r="LW200" s="442"/>
      <c r="LX200" s="442"/>
      <c r="LY200" s="442"/>
      <c r="LZ200" s="442"/>
      <c r="MA200" s="442"/>
      <c r="MB200" s="442"/>
      <c r="MC200" s="442"/>
      <c r="MD200" s="442"/>
      <c r="ME200" s="442"/>
      <c r="MF200" s="442"/>
      <c r="MG200" s="442"/>
      <c r="MH200" s="442"/>
      <c r="MI200" s="442"/>
      <c r="MJ200" s="442"/>
      <c r="MK200" s="442"/>
      <c r="ML200" s="442"/>
      <c r="MM200" s="442"/>
      <c r="MN200" s="442"/>
      <c r="MO200" s="442"/>
      <c r="MP200" s="442"/>
      <c r="MQ200" s="442"/>
      <c r="MR200" s="442"/>
      <c r="MS200" s="442"/>
      <c r="MT200" s="442"/>
      <c r="MU200" s="442"/>
      <c r="MV200" s="442"/>
      <c r="MW200" s="442"/>
      <c r="MX200" s="442"/>
      <c r="MY200" s="442"/>
      <c r="MZ200" s="442"/>
      <c r="NA200" s="442"/>
      <c r="NB200" s="442"/>
      <c r="NC200" s="442"/>
      <c r="ND200" s="442"/>
      <c r="NE200" s="442"/>
      <c r="NF200" s="442"/>
      <c r="NG200" s="442"/>
      <c r="NH200" s="442"/>
      <c r="NI200" s="442"/>
      <c r="NJ200" s="442"/>
      <c r="NK200" s="442"/>
      <c r="NL200" s="442"/>
      <c r="NM200" s="442"/>
      <c r="NN200" s="442"/>
      <c r="NO200" s="442"/>
      <c r="NP200" s="442"/>
      <c r="NQ200" s="442"/>
      <c r="NR200" s="442"/>
      <c r="NS200" s="442"/>
      <c r="NT200" s="442"/>
      <c r="NU200" s="442"/>
      <c r="NV200" s="442"/>
      <c r="NW200" s="442"/>
      <c r="NX200" s="442"/>
      <c r="NY200" s="442"/>
      <c r="NZ200" s="442"/>
      <c r="OA200" s="442"/>
      <c r="OB200" s="442"/>
      <c r="OC200" s="442"/>
      <c r="OD200" s="442"/>
      <c r="OE200" s="442"/>
      <c r="OF200" s="442"/>
      <c r="OG200" s="442"/>
      <c r="OH200" s="442"/>
      <c r="OI200" s="442"/>
      <c r="OJ200" s="442"/>
      <c r="OK200" s="442"/>
      <c r="OL200" s="442"/>
      <c r="OM200" s="442"/>
      <c r="ON200" s="442"/>
      <c r="OO200" s="442"/>
      <c r="OP200" s="442"/>
      <c r="OQ200" s="442"/>
      <c r="OR200" s="442"/>
      <c r="OS200" s="442"/>
      <c r="OT200" s="442"/>
      <c r="OU200" s="442"/>
      <c r="OV200" s="442"/>
      <c r="OW200" s="442"/>
      <c r="OX200" s="442"/>
      <c r="OY200" s="442"/>
      <c r="OZ200" s="442"/>
      <c r="PA200" s="442"/>
      <c r="PB200" s="442"/>
      <c r="PC200" s="442"/>
      <c r="PD200" s="442"/>
      <c r="PE200" s="442"/>
      <c r="PF200" s="442"/>
      <c r="PG200" s="442"/>
      <c r="PH200" s="442"/>
      <c r="PI200" s="442"/>
      <c r="PJ200" s="442"/>
      <c r="PK200" s="442"/>
      <c r="PL200" s="442"/>
      <c r="PM200" s="442"/>
      <c r="PN200" s="442"/>
      <c r="PO200" s="442"/>
      <c r="PP200" s="442"/>
      <c r="PQ200" s="442"/>
      <c r="PR200" s="442"/>
      <c r="PS200" s="442"/>
      <c r="PT200" s="442"/>
      <c r="PU200" s="442"/>
      <c r="PV200" s="442"/>
      <c r="PW200" s="442"/>
      <c r="PX200" s="442"/>
      <c r="PY200" s="442"/>
      <c r="PZ200" s="442"/>
      <c r="QA200" s="442"/>
      <c r="QB200" s="442"/>
      <c r="QC200" s="442"/>
      <c r="QD200" s="442"/>
      <c r="QE200" s="442"/>
      <c r="QF200" s="442"/>
      <c r="QG200" s="442"/>
      <c r="QH200" s="442"/>
      <c r="QI200" s="442"/>
      <c r="QJ200" s="442"/>
      <c r="QK200" s="442"/>
      <c r="QL200" s="442"/>
      <c r="QM200" s="442"/>
      <c r="QN200" s="442"/>
      <c r="QO200" s="442"/>
      <c r="QP200" s="442"/>
      <c r="QQ200" s="442"/>
      <c r="QR200" s="442"/>
      <c r="QS200" s="442"/>
      <c r="QT200" s="442"/>
      <c r="QU200" s="442"/>
      <c r="QV200" s="442"/>
      <c r="QW200" s="442"/>
      <c r="QX200" s="442"/>
      <c r="QY200" s="442"/>
      <c r="QZ200" s="442"/>
      <c r="RA200" s="442"/>
      <c r="RB200" s="442"/>
      <c r="RC200" s="442"/>
      <c r="RD200" s="442"/>
      <c r="RE200" s="442"/>
      <c r="RF200" s="442"/>
      <c r="RG200" s="442"/>
      <c r="RH200" s="442"/>
      <c r="RI200" s="442"/>
      <c r="RJ200" s="442"/>
      <c r="RK200" s="442"/>
      <c r="RL200" s="442"/>
      <c r="RM200" s="442"/>
      <c r="RN200" s="442"/>
      <c r="RO200" s="442"/>
      <c r="RP200" s="442"/>
      <c r="RQ200" s="442"/>
      <c r="RR200" s="442"/>
      <c r="RS200" s="442"/>
      <c r="RT200" s="442"/>
      <c r="RU200" s="442"/>
      <c r="RV200" s="442"/>
      <c r="RW200" s="442"/>
      <c r="RX200" s="442"/>
      <c r="RY200" s="442"/>
      <c r="RZ200" s="442"/>
      <c r="SA200" s="442"/>
      <c r="SB200" s="442"/>
      <c r="SC200" s="442"/>
      <c r="SD200" s="442"/>
      <c r="SE200" s="442"/>
      <c r="SF200" s="442"/>
      <c r="SG200" s="442"/>
      <c r="SH200" s="442"/>
      <c r="SI200" s="442"/>
      <c r="SJ200" s="442"/>
      <c r="SK200" s="442"/>
      <c r="SL200" s="442"/>
      <c r="SM200" s="442"/>
      <c r="SN200" s="442"/>
      <c r="SO200" s="442"/>
      <c r="SP200" s="442"/>
      <c r="SQ200" s="442"/>
      <c r="SR200" s="442"/>
      <c r="SS200" s="442"/>
      <c r="ST200" s="442"/>
      <c r="SU200" s="442"/>
      <c r="SV200" s="442"/>
      <c r="SW200" s="442"/>
      <c r="SX200" s="442"/>
      <c r="SY200" s="442"/>
      <c r="SZ200" s="442"/>
      <c r="TA200" s="442"/>
      <c r="TB200" s="442"/>
      <c r="TC200" s="442"/>
      <c r="TD200" s="442"/>
      <c r="TE200" s="442"/>
      <c r="TF200" s="442"/>
      <c r="TG200" s="442"/>
      <c r="TH200" s="442"/>
      <c r="TI200" s="442"/>
      <c r="TJ200" s="442"/>
      <c r="TK200" s="442"/>
      <c r="TL200" s="442"/>
      <c r="TM200" s="442"/>
      <c r="TN200" s="442"/>
      <c r="TO200" s="442"/>
      <c r="TP200" s="442"/>
      <c r="TQ200" s="442"/>
      <c r="TR200" s="442"/>
      <c r="TS200" s="442"/>
      <c r="TT200" s="442"/>
      <c r="TU200" s="442"/>
      <c r="TV200" s="442"/>
      <c r="TW200" s="442"/>
      <c r="TX200" s="442"/>
      <c r="TY200" s="442"/>
      <c r="TZ200" s="442"/>
      <c r="UA200" s="442"/>
      <c r="UB200" s="442"/>
      <c r="UC200" s="442"/>
      <c r="UD200" s="442"/>
      <c r="UE200" s="442"/>
      <c r="UF200" s="442"/>
      <c r="UG200" s="442"/>
      <c r="UH200" s="442"/>
      <c r="UI200" s="442"/>
      <c r="UJ200" s="442"/>
      <c r="UK200" s="442"/>
      <c r="UL200" s="442"/>
      <c r="UM200" s="442"/>
      <c r="UN200" s="442"/>
      <c r="UO200" s="442"/>
      <c r="UP200" s="442"/>
      <c r="UQ200" s="442"/>
      <c r="UR200" s="442"/>
      <c r="US200" s="442"/>
      <c r="UT200" s="442"/>
      <c r="UU200" s="442"/>
      <c r="UV200" s="442"/>
      <c r="UW200" s="442"/>
      <c r="UX200" s="442"/>
      <c r="UY200" s="442"/>
      <c r="UZ200" s="442"/>
      <c r="VA200" s="442"/>
      <c r="VB200" s="442"/>
      <c r="VC200" s="442"/>
      <c r="VD200" s="442"/>
      <c r="VE200" s="442"/>
      <c r="VF200" s="442"/>
      <c r="VG200" s="442"/>
      <c r="VH200" s="442"/>
      <c r="VI200" s="442"/>
      <c r="VJ200" s="442"/>
      <c r="VK200" s="442"/>
      <c r="VL200" s="442"/>
      <c r="VM200" s="442"/>
      <c r="VN200" s="442"/>
      <c r="VO200" s="442"/>
      <c r="VP200" s="442"/>
      <c r="VQ200" s="442"/>
      <c r="VR200" s="442"/>
      <c r="VS200" s="442"/>
      <c r="VT200" s="442"/>
      <c r="VU200" s="442"/>
      <c r="VV200" s="442"/>
      <c r="VW200" s="442"/>
      <c r="VX200" s="442"/>
      <c r="VY200" s="442"/>
      <c r="VZ200" s="442"/>
      <c r="WA200" s="442"/>
      <c r="WB200" s="442"/>
      <c r="WC200" s="442"/>
      <c r="WD200" s="442"/>
      <c r="WE200" s="442"/>
      <c r="WF200" s="442"/>
      <c r="WG200" s="442"/>
      <c r="WH200" s="442"/>
      <c r="WI200" s="442"/>
      <c r="WJ200" s="442"/>
      <c r="WK200" s="442"/>
      <c r="WL200" s="442"/>
      <c r="WM200" s="442"/>
      <c r="WN200" s="442"/>
      <c r="WO200" s="442"/>
      <c r="WP200" s="442"/>
      <c r="WQ200" s="442"/>
      <c r="WR200" s="442"/>
      <c r="WS200" s="442"/>
      <c r="WT200" s="442"/>
      <c r="WU200" s="442"/>
      <c r="WV200" s="442"/>
      <c r="WW200" s="442"/>
      <c r="WX200" s="442"/>
      <c r="WY200" s="442"/>
      <c r="WZ200" s="442"/>
      <c r="XA200" s="442"/>
      <c r="XB200" s="442"/>
      <c r="XC200" s="442"/>
      <c r="XD200" s="442"/>
      <c r="XE200" s="442"/>
      <c r="XF200" s="442"/>
      <c r="XG200" s="442"/>
      <c r="XH200" s="442"/>
      <c r="XI200" s="442"/>
      <c r="XJ200" s="442"/>
      <c r="XK200" s="442"/>
      <c r="XL200" s="442"/>
      <c r="XM200" s="442"/>
      <c r="XN200" s="442"/>
      <c r="XO200" s="442"/>
      <c r="XP200" s="442"/>
      <c r="XQ200" s="442"/>
      <c r="XR200" s="442"/>
      <c r="XS200" s="442"/>
      <c r="XT200" s="442"/>
      <c r="XU200" s="442"/>
      <c r="XV200" s="442"/>
      <c r="XW200" s="442"/>
      <c r="XX200" s="442"/>
      <c r="XY200" s="442"/>
      <c r="XZ200" s="442"/>
      <c r="YA200" s="442"/>
      <c r="YB200" s="442"/>
      <c r="YC200" s="442"/>
      <c r="YD200" s="442"/>
      <c r="YE200" s="442"/>
      <c r="YF200" s="442"/>
      <c r="YG200" s="442"/>
      <c r="YH200" s="442"/>
      <c r="YI200" s="442"/>
      <c r="YJ200" s="442"/>
      <c r="YK200" s="442"/>
      <c r="YL200" s="442"/>
      <c r="YM200" s="442"/>
      <c r="YN200" s="442"/>
      <c r="YO200" s="442"/>
      <c r="YP200" s="442"/>
      <c r="YQ200" s="442"/>
      <c r="YR200" s="442"/>
      <c r="YS200" s="442"/>
      <c r="YT200" s="442"/>
      <c r="YU200" s="442"/>
      <c r="YV200" s="442"/>
      <c r="YW200" s="442"/>
      <c r="YX200" s="442"/>
      <c r="YY200" s="442"/>
      <c r="YZ200" s="442"/>
      <c r="ZA200" s="442"/>
      <c r="ZB200" s="442"/>
      <c r="ZC200" s="442"/>
      <c r="ZD200" s="442"/>
      <c r="ZE200" s="442"/>
      <c r="ZF200" s="442"/>
      <c r="ZG200" s="442"/>
      <c r="ZH200" s="442"/>
      <c r="ZI200" s="442"/>
      <c r="ZJ200" s="442"/>
      <c r="ZK200" s="442"/>
      <c r="ZL200" s="442"/>
      <c r="ZM200" s="442"/>
      <c r="ZN200" s="442"/>
      <c r="ZO200" s="442"/>
      <c r="ZP200" s="442"/>
      <c r="ZQ200" s="442"/>
      <c r="ZR200" s="442"/>
      <c r="ZS200" s="442"/>
      <c r="ZT200" s="442"/>
      <c r="ZU200" s="442"/>
      <c r="ZV200" s="442"/>
      <c r="ZW200" s="442"/>
      <c r="ZX200" s="442"/>
      <c r="ZY200" s="442"/>
      <c r="ZZ200" s="442"/>
      <c r="AAA200" s="442"/>
      <c r="AAB200" s="442"/>
      <c r="AAC200" s="442"/>
      <c r="AAD200" s="442"/>
      <c r="AAE200" s="442"/>
      <c r="AAF200" s="442"/>
      <c r="AAG200" s="442"/>
      <c r="AAH200" s="442"/>
      <c r="AAI200" s="442"/>
      <c r="AAJ200" s="442"/>
      <c r="AAK200" s="442"/>
      <c r="AAL200" s="442"/>
      <c r="AAM200" s="442"/>
      <c r="AAN200" s="442"/>
      <c r="AAO200" s="442"/>
      <c r="AAP200" s="442"/>
      <c r="AAQ200" s="442"/>
      <c r="AAR200" s="442"/>
      <c r="AAS200" s="442"/>
      <c r="AAT200" s="442"/>
      <c r="AAU200" s="442"/>
      <c r="AAV200" s="442"/>
      <c r="AAW200" s="442"/>
      <c r="AAX200" s="442"/>
      <c r="AAY200" s="442"/>
      <c r="AAZ200" s="442"/>
      <c r="ABA200" s="442"/>
      <c r="ABB200" s="442"/>
      <c r="ABC200" s="442"/>
      <c r="ABD200" s="442"/>
      <c r="ABE200" s="442"/>
      <c r="ABF200" s="442"/>
      <c r="ABG200" s="442"/>
      <c r="ABH200" s="442"/>
      <c r="ABI200" s="442"/>
      <c r="ABJ200" s="442"/>
      <c r="ABK200" s="442"/>
      <c r="ABL200" s="442"/>
      <c r="ABM200" s="442"/>
      <c r="ABN200" s="442"/>
      <c r="ABO200" s="442"/>
      <c r="ABP200" s="442"/>
      <c r="ABQ200" s="442"/>
      <c r="ABR200" s="442"/>
      <c r="ABS200" s="442"/>
      <c r="ABT200" s="442"/>
      <c r="ABU200" s="442"/>
      <c r="ABV200" s="442"/>
      <c r="ABW200" s="442"/>
      <c r="ABX200" s="442"/>
      <c r="ABY200" s="442"/>
      <c r="ABZ200" s="442"/>
      <c r="ACA200" s="442"/>
      <c r="ACB200" s="442"/>
      <c r="ACC200" s="442"/>
      <c r="ACD200" s="442"/>
      <c r="ACE200" s="442"/>
      <c r="ACF200" s="442"/>
      <c r="ACG200" s="442"/>
      <c r="ACH200" s="442"/>
      <c r="ACI200" s="442"/>
      <c r="ACJ200" s="442"/>
      <c r="ACK200" s="442"/>
      <c r="ACL200" s="442"/>
      <c r="ACM200" s="442"/>
      <c r="ACN200" s="442"/>
      <c r="ACO200" s="442"/>
      <c r="ACP200" s="442"/>
      <c r="ACQ200" s="442"/>
      <c r="ACR200" s="442"/>
      <c r="ACS200" s="442"/>
      <c r="ACT200" s="442"/>
      <c r="ACU200" s="442"/>
      <c r="ACV200" s="442"/>
      <c r="ACW200" s="442"/>
      <c r="ACX200" s="442"/>
      <c r="ACY200" s="442"/>
      <c r="ACZ200" s="442"/>
      <c r="ADA200" s="442"/>
      <c r="ADB200" s="442"/>
      <c r="ADC200" s="442"/>
      <c r="ADD200" s="442"/>
      <c r="ADE200" s="442"/>
      <c r="ADF200" s="442"/>
      <c r="ADG200" s="442"/>
      <c r="ADH200" s="442"/>
      <c r="ADI200" s="442"/>
      <c r="ADJ200" s="442"/>
      <c r="ADK200" s="442"/>
      <c r="ADL200" s="442"/>
      <c r="ADM200" s="442"/>
      <c r="ADN200" s="442"/>
      <c r="ADO200" s="442"/>
      <c r="ADP200" s="442"/>
      <c r="ADQ200" s="442"/>
      <c r="ADR200" s="442"/>
      <c r="ADS200" s="442"/>
      <c r="ADT200" s="442"/>
      <c r="ADU200" s="442"/>
      <c r="ADV200" s="442"/>
      <c r="ADW200" s="442"/>
      <c r="ADX200" s="442"/>
      <c r="ADY200" s="442"/>
      <c r="ADZ200" s="442"/>
      <c r="AEA200" s="442"/>
      <c r="AEB200" s="442"/>
      <c r="AEC200" s="442"/>
      <c r="AED200" s="442"/>
      <c r="AEE200" s="442"/>
      <c r="AEF200" s="442"/>
      <c r="AEG200" s="442"/>
      <c r="AEH200" s="442"/>
      <c r="AEI200" s="442"/>
      <c r="AEJ200" s="442"/>
      <c r="AEK200" s="442"/>
      <c r="AEL200" s="442"/>
      <c r="AEM200" s="442"/>
      <c r="AEN200" s="442"/>
      <c r="AEO200" s="442"/>
      <c r="AEP200" s="442"/>
      <c r="AEQ200" s="442"/>
      <c r="AER200" s="442"/>
      <c r="AES200" s="442"/>
      <c r="AET200" s="442"/>
      <c r="AEU200" s="442"/>
      <c r="AEV200" s="442"/>
      <c r="AEW200" s="442"/>
      <c r="AEX200" s="442"/>
      <c r="AEY200" s="442"/>
      <c r="AEZ200" s="442"/>
      <c r="AFA200" s="442"/>
      <c r="AFB200" s="442"/>
      <c r="AFC200" s="442"/>
      <c r="AFD200" s="442"/>
      <c r="AFE200" s="442"/>
      <c r="AFF200" s="442"/>
      <c r="AFG200" s="442"/>
      <c r="AFH200" s="442"/>
      <c r="AFI200" s="442"/>
      <c r="AFJ200" s="442"/>
      <c r="AFK200" s="442"/>
      <c r="AFL200" s="442"/>
      <c r="AFM200" s="442"/>
      <c r="AFN200" s="442"/>
      <c r="AFO200" s="442"/>
      <c r="AFP200" s="442"/>
      <c r="AFQ200" s="442"/>
      <c r="AFR200" s="442"/>
      <c r="AFS200" s="442"/>
      <c r="AFT200" s="442"/>
      <c r="AFU200" s="442"/>
      <c r="AFV200" s="442"/>
      <c r="AFW200" s="442"/>
      <c r="AFX200" s="442"/>
      <c r="AFY200" s="442"/>
      <c r="AFZ200" s="442"/>
      <c r="AGA200" s="442"/>
      <c r="AGB200" s="442"/>
      <c r="AGC200" s="442"/>
      <c r="AGD200" s="442"/>
      <c r="AGE200" s="442"/>
      <c r="AGF200" s="442"/>
      <c r="AGG200" s="442"/>
      <c r="AGH200" s="442"/>
      <c r="AGI200" s="442"/>
      <c r="AGJ200" s="442"/>
      <c r="AGK200" s="442"/>
      <c r="AGL200" s="442"/>
      <c r="AGM200" s="442"/>
      <c r="AGN200" s="442"/>
      <c r="AGO200" s="442"/>
      <c r="AGP200" s="442"/>
      <c r="AGQ200" s="442"/>
      <c r="AGR200" s="442"/>
      <c r="AGS200" s="442"/>
      <c r="AGT200" s="442"/>
      <c r="AGU200" s="442"/>
      <c r="AGV200" s="442"/>
      <c r="AGW200" s="442"/>
      <c r="AGX200" s="442"/>
      <c r="AGY200" s="442"/>
      <c r="AGZ200" s="442"/>
      <c r="AHA200" s="442"/>
      <c r="AHB200" s="442"/>
      <c r="AHC200" s="442"/>
      <c r="AHD200" s="442"/>
      <c r="AHE200" s="442"/>
      <c r="AHF200" s="442"/>
      <c r="AHG200" s="442"/>
      <c r="AHH200" s="442"/>
    </row>
    <row r="201" spans="2:892" s="593" customFormat="1">
      <c r="B201" s="597"/>
      <c r="C201" s="595"/>
      <c r="D201" s="78"/>
      <c r="E201" s="78"/>
      <c r="F201" s="78"/>
      <c r="G201" s="78"/>
      <c r="H201" s="78"/>
      <c r="I201" s="78"/>
      <c r="J201" s="78"/>
      <c r="K201" s="78"/>
      <c r="L201" s="78"/>
      <c r="M201" s="78"/>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s="66"/>
      <c r="CT201" s="66"/>
      <c r="CU201" s="66"/>
      <c r="CV201" s="66"/>
      <c r="CW201" s="66"/>
      <c r="CX201" s="66"/>
      <c r="CY201" s="66"/>
      <c r="CZ201" s="66"/>
      <c r="DA201" s="66"/>
      <c r="DB201" s="66"/>
      <c r="DC201" s="66"/>
      <c r="DD201" s="66"/>
      <c r="DE201" s="66"/>
      <c r="DF201" s="66"/>
      <c r="DG201" s="66"/>
      <c r="DH201" s="66"/>
      <c r="DI201" s="66"/>
      <c r="DJ201" s="66"/>
      <c r="DK201" s="66"/>
      <c r="DL201" s="66"/>
      <c r="DM201" s="66"/>
      <c r="DN201" s="66"/>
      <c r="DO201" s="66"/>
      <c r="DP201" s="66"/>
      <c r="DQ201" s="66"/>
      <c r="DR201" s="66"/>
      <c r="DS201" s="66"/>
      <c r="DT201" s="66"/>
      <c r="DU201" s="66"/>
      <c r="DV201" s="66"/>
      <c r="DW201" s="66"/>
      <c r="DX201" s="66"/>
      <c r="DY201" s="66"/>
      <c r="DZ201" s="66"/>
      <c r="EA201" s="66"/>
      <c r="EB201" s="66"/>
      <c r="EC201" s="66"/>
      <c r="ED201" s="66"/>
      <c r="EE201" s="66"/>
      <c r="EF201" s="66"/>
      <c r="EG201" s="66"/>
      <c r="EH201" s="66"/>
      <c r="EI201" s="66"/>
      <c r="EJ201" s="66"/>
      <c r="EK201" s="66"/>
      <c r="EL201" s="66"/>
      <c r="EM201" s="66"/>
      <c r="EN201" s="66"/>
      <c r="EO201" s="66"/>
      <c r="EP201" s="66"/>
      <c r="EQ201" s="66"/>
      <c r="ER201" s="66"/>
      <c r="ES201" s="66"/>
      <c r="ET201" s="66"/>
      <c r="EU201" s="66"/>
      <c r="EV201" s="66"/>
      <c r="EW201" s="66"/>
      <c r="EX201" s="66"/>
      <c r="EY201" s="66"/>
      <c r="EZ201" s="66"/>
      <c r="FA201" s="66"/>
      <c r="FB201" s="66"/>
      <c r="FC201" s="66"/>
      <c r="FD201" s="66"/>
      <c r="FE201" s="66"/>
      <c r="FF201" s="66"/>
      <c r="FG201" s="66"/>
      <c r="FH201" s="66"/>
      <c r="FI201" s="66"/>
      <c r="FJ201" s="66"/>
      <c r="FK201" s="66"/>
      <c r="FL201" s="66"/>
      <c r="FM201" s="66"/>
      <c r="FN201" s="66"/>
      <c r="FO201" s="66"/>
      <c r="FP201" s="66"/>
      <c r="FQ201" s="66"/>
      <c r="FR201" s="66"/>
      <c r="FS201" s="66"/>
      <c r="FT201" s="66"/>
      <c r="FU201" s="66"/>
      <c r="FV201" s="66"/>
      <c r="FW201" s="66"/>
      <c r="FX201" s="66"/>
      <c r="FY201" s="66"/>
      <c r="FZ201" s="66"/>
      <c r="GA201" s="66"/>
      <c r="GB201" s="66"/>
      <c r="GC201" s="66"/>
      <c r="GD201" s="66"/>
      <c r="GE201" s="66"/>
      <c r="GF201" s="66"/>
      <c r="GG201" s="66"/>
      <c r="GH201" s="66"/>
      <c r="GI201" s="66"/>
      <c r="GJ201" s="66"/>
      <c r="GK201" s="66"/>
      <c r="GL201" s="66"/>
      <c r="GM201" s="66"/>
      <c r="GN201" s="66"/>
      <c r="GO201" s="66"/>
      <c r="GP201" s="66"/>
      <c r="GQ201" s="66"/>
      <c r="GR201" s="66"/>
      <c r="GS201" s="66"/>
      <c r="GT201" s="66"/>
      <c r="GU201" s="66"/>
      <c r="GV201" s="66"/>
      <c r="GW201" s="66"/>
      <c r="GX201" s="66"/>
      <c r="GY201" s="66"/>
      <c r="GZ201" s="66"/>
      <c r="HA201" s="66"/>
      <c r="HB201" s="66"/>
      <c r="HC201" s="66"/>
      <c r="HD201" s="66"/>
      <c r="HE201" s="66"/>
      <c r="HF201" s="66"/>
      <c r="HG201" s="66"/>
      <c r="HH201" s="66"/>
      <c r="HI201" s="66"/>
      <c r="HJ201" s="66"/>
      <c r="HK201" s="66"/>
      <c r="HL201" s="66"/>
      <c r="HM201" s="66"/>
      <c r="HN201" s="66"/>
      <c r="HO201" s="66"/>
      <c r="HP201" s="66"/>
      <c r="HQ201" s="66"/>
      <c r="HR201" s="66"/>
      <c r="HS201" s="66"/>
      <c r="HT201" s="66"/>
      <c r="HU201" s="66"/>
      <c r="HV201" s="66"/>
      <c r="HW201" s="66"/>
      <c r="HX201" s="66"/>
      <c r="HY201" s="66"/>
      <c r="HZ201" s="66"/>
      <c r="IA201" s="66"/>
      <c r="IB201" s="66"/>
      <c r="IC201" s="66"/>
      <c r="ID201" s="66"/>
      <c r="IE201" s="66"/>
      <c r="IF201" s="66"/>
      <c r="IG201" s="66"/>
      <c r="IH201" s="66"/>
      <c r="II201" s="66"/>
      <c r="IJ201" s="66"/>
      <c r="IK201" s="66"/>
      <c r="IL201" s="66"/>
      <c r="IM201" s="66"/>
      <c r="IN201" s="66"/>
      <c r="IO201" s="66"/>
      <c r="IP201" s="66"/>
      <c r="IQ201" s="66"/>
      <c r="IR201" s="66"/>
      <c r="IS201" s="66"/>
      <c r="IT201" s="66"/>
      <c r="IU201" s="66"/>
      <c r="IV201" s="66"/>
      <c r="IW201" s="66"/>
      <c r="IX201" s="442"/>
      <c r="IY201" s="442"/>
      <c r="IZ201" s="442"/>
      <c r="JA201" s="442"/>
      <c r="JB201" s="442"/>
      <c r="JC201" s="442"/>
      <c r="JD201" s="442"/>
      <c r="JE201" s="442"/>
      <c r="JF201" s="442"/>
      <c r="JG201" s="442"/>
      <c r="JH201" s="442"/>
      <c r="JI201" s="442"/>
      <c r="JJ201" s="442"/>
      <c r="JK201" s="442"/>
      <c r="JL201" s="442"/>
      <c r="JM201" s="442"/>
      <c r="JN201" s="442"/>
      <c r="JO201" s="442"/>
      <c r="JP201" s="442"/>
      <c r="JQ201" s="442"/>
      <c r="JR201" s="442"/>
      <c r="JS201" s="442"/>
      <c r="JT201" s="442"/>
      <c r="JU201" s="442"/>
      <c r="JV201" s="442"/>
      <c r="JW201" s="442"/>
      <c r="JX201" s="442"/>
      <c r="JY201" s="442"/>
      <c r="JZ201" s="442"/>
      <c r="KA201" s="442"/>
      <c r="KB201" s="442"/>
      <c r="KC201" s="442"/>
      <c r="KD201" s="442"/>
      <c r="KE201" s="442"/>
      <c r="KF201" s="442"/>
      <c r="KG201" s="442"/>
      <c r="KH201" s="442"/>
      <c r="KI201" s="442"/>
      <c r="KJ201" s="442"/>
      <c r="KK201" s="442"/>
      <c r="KL201" s="442"/>
      <c r="KM201" s="442"/>
      <c r="KN201" s="442"/>
      <c r="KO201" s="442"/>
      <c r="KP201" s="442"/>
      <c r="KQ201" s="442"/>
      <c r="KR201" s="442"/>
      <c r="KS201" s="442"/>
      <c r="KT201" s="442"/>
      <c r="KU201" s="442"/>
      <c r="KV201" s="442"/>
      <c r="KW201" s="442"/>
      <c r="KX201" s="442"/>
      <c r="KY201" s="442"/>
      <c r="KZ201" s="442"/>
      <c r="LA201" s="442"/>
      <c r="LB201" s="442"/>
      <c r="LC201" s="442"/>
      <c r="LD201" s="442"/>
      <c r="LE201" s="442"/>
      <c r="LF201" s="442"/>
      <c r="LG201" s="442"/>
      <c r="LH201" s="442"/>
      <c r="LI201" s="442"/>
      <c r="LJ201" s="442"/>
      <c r="LK201" s="442"/>
      <c r="LL201" s="442"/>
      <c r="LM201" s="442"/>
      <c r="LN201" s="442"/>
      <c r="LO201" s="442"/>
      <c r="LP201" s="442"/>
      <c r="LQ201" s="442"/>
      <c r="LR201" s="442"/>
      <c r="LS201" s="442"/>
      <c r="LT201" s="442"/>
      <c r="LU201" s="442"/>
      <c r="LV201" s="442"/>
      <c r="LW201" s="442"/>
      <c r="LX201" s="442"/>
      <c r="LY201" s="442"/>
      <c r="LZ201" s="442"/>
      <c r="MA201" s="442"/>
      <c r="MB201" s="442"/>
      <c r="MC201" s="442"/>
      <c r="MD201" s="442"/>
      <c r="ME201" s="442"/>
      <c r="MF201" s="442"/>
      <c r="MG201" s="442"/>
      <c r="MH201" s="442"/>
      <c r="MI201" s="442"/>
      <c r="MJ201" s="442"/>
      <c r="MK201" s="442"/>
      <c r="ML201" s="442"/>
      <c r="MM201" s="442"/>
      <c r="MN201" s="442"/>
      <c r="MO201" s="442"/>
      <c r="MP201" s="442"/>
      <c r="MQ201" s="442"/>
      <c r="MR201" s="442"/>
      <c r="MS201" s="442"/>
      <c r="MT201" s="442"/>
      <c r="MU201" s="442"/>
      <c r="MV201" s="442"/>
      <c r="MW201" s="442"/>
      <c r="MX201" s="442"/>
      <c r="MY201" s="442"/>
      <c r="MZ201" s="442"/>
      <c r="NA201" s="442"/>
      <c r="NB201" s="442"/>
      <c r="NC201" s="442"/>
      <c r="ND201" s="442"/>
      <c r="NE201" s="442"/>
      <c r="NF201" s="442"/>
      <c r="NG201" s="442"/>
      <c r="NH201" s="442"/>
      <c r="NI201" s="442"/>
      <c r="NJ201" s="442"/>
      <c r="NK201" s="442"/>
      <c r="NL201" s="442"/>
      <c r="NM201" s="442"/>
      <c r="NN201" s="442"/>
      <c r="NO201" s="442"/>
      <c r="NP201" s="442"/>
      <c r="NQ201" s="442"/>
      <c r="NR201" s="442"/>
      <c r="NS201" s="442"/>
      <c r="NT201" s="442"/>
      <c r="NU201" s="442"/>
      <c r="NV201" s="442"/>
      <c r="NW201" s="442"/>
      <c r="NX201" s="442"/>
      <c r="NY201" s="442"/>
      <c r="NZ201" s="442"/>
      <c r="OA201" s="442"/>
      <c r="OB201" s="442"/>
      <c r="OC201" s="442"/>
      <c r="OD201" s="442"/>
      <c r="OE201" s="442"/>
      <c r="OF201" s="442"/>
      <c r="OG201" s="442"/>
      <c r="OH201" s="442"/>
      <c r="OI201" s="442"/>
      <c r="OJ201" s="442"/>
      <c r="OK201" s="442"/>
      <c r="OL201" s="442"/>
      <c r="OM201" s="442"/>
      <c r="ON201" s="442"/>
      <c r="OO201" s="442"/>
      <c r="OP201" s="442"/>
      <c r="OQ201" s="442"/>
      <c r="OR201" s="442"/>
      <c r="OS201" s="442"/>
      <c r="OT201" s="442"/>
      <c r="OU201" s="442"/>
      <c r="OV201" s="442"/>
      <c r="OW201" s="442"/>
      <c r="OX201" s="442"/>
      <c r="OY201" s="442"/>
      <c r="OZ201" s="442"/>
      <c r="PA201" s="442"/>
      <c r="PB201" s="442"/>
      <c r="PC201" s="442"/>
      <c r="PD201" s="442"/>
      <c r="PE201" s="442"/>
      <c r="PF201" s="442"/>
      <c r="PG201" s="442"/>
      <c r="PH201" s="442"/>
      <c r="PI201" s="442"/>
      <c r="PJ201" s="442"/>
      <c r="PK201" s="442"/>
      <c r="PL201" s="442"/>
      <c r="PM201" s="442"/>
      <c r="PN201" s="442"/>
      <c r="PO201" s="442"/>
      <c r="PP201" s="442"/>
      <c r="PQ201" s="442"/>
      <c r="PR201" s="442"/>
      <c r="PS201" s="442"/>
      <c r="PT201" s="442"/>
      <c r="PU201" s="442"/>
      <c r="PV201" s="442"/>
      <c r="PW201" s="442"/>
      <c r="PX201" s="442"/>
      <c r="PY201" s="442"/>
      <c r="PZ201" s="442"/>
      <c r="QA201" s="442"/>
      <c r="QB201" s="442"/>
      <c r="QC201" s="442"/>
      <c r="QD201" s="442"/>
      <c r="QE201" s="442"/>
      <c r="QF201" s="442"/>
      <c r="QG201" s="442"/>
      <c r="QH201" s="442"/>
      <c r="QI201" s="442"/>
      <c r="QJ201" s="442"/>
      <c r="QK201" s="442"/>
      <c r="QL201" s="442"/>
      <c r="QM201" s="442"/>
      <c r="QN201" s="442"/>
      <c r="QO201" s="442"/>
      <c r="QP201" s="442"/>
      <c r="QQ201" s="442"/>
      <c r="QR201" s="442"/>
      <c r="QS201" s="442"/>
      <c r="QT201" s="442"/>
      <c r="QU201" s="442"/>
      <c r="QV201" s="442"/>
      <c r="QW201" s="442"/>
      <c r="QX201" s="442"/>
      <c r="QY201" s="442"/>
      <c r="QZ201" s="442"/>
      <c r="RA201" s="442"/>
      <c r="RB201" s="442"/>
      <c r="RC201" s="442"/>
      <c r="RD201" s="442"/>
      <c r="RE201" s="442"/>
      <c r="RF201" s="442"/>
      <c r="RG201" s="442"/>
      <c r="RH201" s="442"/>
      <c r="RI201" s="442"/>
      <c r="RJ201" s="442"/>
      <c r="RK201" s="442"/>
      <c r="RL201" s="442"/>
      <c r="RM201" s="442"/>
      <c r="RN201" s="442"/>
      <c r="RO201" s="442"/>
      <c r="RP201" s="442"/>
      <c r="RQ201" s="442"/>
      <c r="RR201" s="442"/>
      <c r="RS201" s="442"/>
      <c r="RT201" s="442"/>
      <c r="RU201" s="442"/>
      <c r="RV201" s="442"/>
      <c r="RW201" s="442"/>
      <c r="RX201" s="442"/>
      <c r="RY201" s="442"/>
      <c r="RZ201" s="442"/>
      <c r="SA201" s="442"/>
      <c r="SB201" s="442"/>
      <c r="SC201" s="442"/>
      <c r="SD201" s="442"/>
      <c r="SE201" s="442"/>
      <c r="SF201" s="442"/>
      <c r="SG201" s="442"/>
      <c r="SH201" s="442"/>
      <c r="SI201" s="442"/>
      <c r="SJ201" s="442"/>
      <c r="SK201" s="442"/>
      <c r="SL201" s="442"/>
      <c r="SM201" s="442"/>
      <c r="SN201" s="442"/>
      <c r="SO201" s="442"/>
      <c r="SP201" s="442"/>
      <c r="SQ201" s="442"/>
      <c r="SR201" s="442"/>
      <c r="SS201" s="442"/>
      <c r="ST201" s="442"/>
      <c r="SU201" s="442"/>
      <c r="SV201" s="442"/>
      <c r="SW201" s="442"/>
      <c r="SX201" s="442"/>
      <c r="SY201" s="442"/>
      <c r="SZ201" s="442"/>
      <c r="TA201" s="442"/>
      <c r="TB201" s="442"/>
      <c r="TC201" s="442"/>
      <c r="TD201" s="442"/>
      <c r="TE201" s="442"/>
      <c r="TF201" s="442"/>
      <c r="TG201" s="442"/>
      <c r="TH201" s="442"/>
      <c r="TI201" s="442"/>
      <c r="TJ201" s="442"/>
      <c r="TK201" s="442"/>
      <c r="TL201" s="442"/>
      <c r="TM201" s="442"/>
      <c r="TN201" s="442"/>
      <c r="TO201" s="442"/>
      <c r="TP201" s="442"/>
      <c r="TQ201" s="442"/>
      <c r="TR201" s="442"/>
      <c r="TS201" s="442"/>
      <c r="TT201" s="442"/>
      <c r="TU201" s="442"/>
      <c r="TV201" s="442"/>
      <c r="TW201" s="442"/>
      <c r="TX201" s="442"/>
      <c r="TY201" s="442"/>
      <c r="TZ201" s="442"/>
      <c r="UA201" s="442"/>
      <c r="UB201" s="442"/>
      <c r="UC201" s="442"/>
      <c r="UD201" s="442"/>
      <c r="UE201" s="442"/>
      <c r="UF201" s="442"/>
      <c r="UG201" s="442"/>
      <c r="UH201" s="442"/>
      <c r="UI201" s="442"/>
      <c r="UJ201" s="442"/>
      <c r="UK201" s="442"/>
      <c r="UL201" s="442"/>
      <c r="UM201" s="442"/>
      <c r="UN201" s="442"/>
      <c r="UO201" s="442"/>
      <c r="UP201" s="442"/>
      <c r="UQ201" s="442"/>
      <c r="UR201" s="442"/>
      <c r="US201" s="442"/>
      <c r="UT201" s="442"/>
      <c r="UU201" s="442"/>
      <c r="UV201" s="442"/>
      <c r="UW201" s="442"/>
      <c r="UX201" s="442"/>
      <c r="UY201" s="442"/>
      <c r="UZ201" s="442"/>
      <c r="VA201" s="442"/>
      <c r="VB201" s="442"/>
      <c r="VC201" s="442"/>
      <c r="VD201" s="442"/>
      <c r="VE201" s="442"/>
      <c r="VF201" s="442"/>
      <c r="VG201" s="442"/>
      <c r="VH201" s="442"/>
      <c r="VI201" s="442"/>
      <c r="VJ201" s="442"/>
      <c r="VK201" s="442"/>
      <c r="VL201" s="442"/>
      <c r="VM201" s="442"/>
      <c r="VN201" s="442"/>
      <c r="VO201" s="442"/>
      <c r="VP201" s="442"/>
      <c r="VQ201" s="442"/>
      <c r="VR201" s="442"/>
      <c r="VS201" s="442"/>
      <c r="VT201" s="442"/>
      <c r="VU201" s="442"/>
      <c r="VV201" s="442"/>
      <c r="VW201" s="442"/>
      <c r="VX201" s="442"/>
      <c r="VY201" s="442"/>
      <c r="VZ201" s="442"/>
      <c r="WA201" s="442"/>
      <c r="WB201" s="442"/>
      <c r="WC201" s="442"/>
      <c r="WD201" s="442"/>
      <c r="WE201" s="442"/>
      <c r="WF201" s="442"/>
      <c r="WG201" s="442"/>
      <c r="WH201" s="442"/>
      <c r="WI201" s="442"/>
      <c r="WJ201" s="442"/>
      <c r="WK201" s="442"/>
      <c r="WL201" s="442"/>
      <c r="WM201" s="442"/>
      <c r="WN201" s="442"/>
      <c r="WO201" s="442"/>
      <c r="WP201" s="442"/>
      <c r="WQ201" s="442"/>
      <c r="WR201" s="442"/>
      <c r="WS201" s="442"/>
      <c r="WT201" s="442"/>
      <c r="WU201" s="442"/>
      <c r="WV201" s="442"/>
      <c r="WW201" s="442"/>
      <c r="WX201" s="442"/>
      <c r="WY201" s="442"/>
      <c r="WZ201" s="442"/>
      <c r="XA201" s="442"/>
      <c r="XB201" s="442"/>
      <c r="XC201" s="442"/>
      <c r="XD201" s="442"/>
      <c r="XE201" s="442"/>
      <c r="XF201" s="442"/>
      <c r="XG201" s="442"/>
      <c r="XH201" s="442"/>
      <c r="XI201" s="442"/>
      <c r="XJ201" s="442"/>
      <c r="XK201" s="442"/>
      <c r="XL201" s="442"/>
      <c r="XM201" s="442"/>
      <c r="XN201" s="442"/>
      <c r="XO201" s="442"/>
      <c r="XP201" s="442"/>
      <c r="XQ201" s="442"/>
      <c r="XR201" s="442"/>
      <c r="XS201" s="442"/>
      <c r="XT201" s="442"/>
      <c r="XU201" s="442"/>
      <c r="XV201" s="442"/>
      <c r="XW201" s="442"/>
      <c r="XX201" s="442"/>
      <c r="XY201" s="442"/>
      <c r="XZ201" s="442"/>
      <c r="YA201" s="442"/>
      <c r="YB201" s="442"/>
      <c r="YC201" s="442"/>
      <c r="YD201" s="442"/>
      <c r="YE201" s="442"/>
      <c r="YF201" s="442"/>
      <c r="YG201" s="442"/>
      <c r="YH201" s="442"/>
      <c r="YI201" s="442"/>
      <c r="YJ201" s="442"/>
      <c r="YK201" s="442"/>
      <c r="YL201" s="442"/>
      <c r="YM201" s="442"/>
      <c r="YN201" s="442"/>
      <c r="YO201" s="442"/>
      <c r="YP201" s="442"/>
      <c r="YQ201" s="442"/>
      <c r="YR201" s="442"/>
      <c r="YS201" s="442"/>
      <c r="YT201" s="442"/>
      <c r="YU201" s="442"/>
      <c r="YV201" s="442"/>
      <c r="YW201" s="442"/>
      <c r="YX201" s="442"/>
      <c r="YY201" s="442"/>
      <c r="YZ201" s="442"/>
      <c r="ZA201" s="442"/>
      <c r="ZB201" s="442"/>
      <c r="ZC201" s="442"/>
      <c r="ZD201" s="442"/>
      <c r="ZE201" s="442"/>
      <c r="ZF201" s="442"/>
      <c r="ZG201" s="442"/>
      <c r="ZH201" s="442"/>
      <c r="ZI201" s="442"/>
      <c r="ZJ201" s="442"/>
      <c r="ZK201" s="442"/>
      <c r="ZL201" s="442"/>
      <c r="ZM201" s="442"/>
      <c r="ZN201" s="442"/>
      <c r="ZO201" s="442"/>
      <c r="ZP201" s="442"/>
      <c r="ZQ201" s="442"/>
      <c r="ZR201" s="442"/>
      <c r="ZS201" s="442"/>
      <c r="ZT201" s="442"/>
      <c r="ZU201" s="442"/>
      <c r="ZV201" s="442"/>
      <c r="ZW201" s="442"/>
      <c r="ZX201" s="442"/>
      <c r="ZY201" s="442"/>
      <c r="ZZ201" s="442"/>
      <c r="AAA201" s="442"/>
      <c r="AAB201" s="442"/>
      <c r="AAC201" s="442"/>
      <c r="AAD201" s="442"/>
      <c r="AAE201" s="442"/>
      <c r="AAF201" s="442"/>
      <c r="AAG201" s="442"/>
      <c r="AAH201" s="442"/>
      <c r="AAI201" s="442"/>
      <c r="AAJ201" s="442"/>
      <c r="AAK201" s="442"/>
      <c r="AAL201" s="442"/>
      <c r="AAM201" s="442"/>
      <c r="AAN201" s="442"/>
      <c r="AAO201" s="442"/>
      <c r="AAP201" s="442"/>
      <c r="AAQ201" s="442"/>
      <c r="AAR201" s="442"/>
      <c r="AAS201" s="442"/>
      <c r="AAT201" s="442"/>
      <c r="AAU201" s="442"/>
      <c r="AAV201" s="442"/>
      <c r="AAW201" s="442"/>
      <c r="AAX201" s="442"/>
      <c r="AAY201" s="442"/>
      <c r="AAZ201" s="442"/>
      <c r="ABA201" s="442"/>
      <c r="ABB201" s="442"/>
      <c r="ABC201" s="442"/>
      <c r="ABD201" s="442"/>
      <c r="ABE201" s="442"/>
      <c r="ABF201" s="442"/>
      <c r="ABG201" s="442"/>
      <c r="ABH201" s="442"/>
      <c r="ABI201" s="442"/>
      <c r="ABJ201" s="442"/>
      <c r="ABK201" s="442"/>
      <c r="ABL201" s="442"/>
      <c r="ABM201" s="442"/>
      <c r="ABN201" s="442"/>
      <c r="ABO201" s="442"/>
      <c r="ABP201" s="442"/>
      <c r="ABQ201" s="442"/>
      <c r="ABR201" s="442"/>
      <c r="ABS201" s="442"/>
      <c r="ABT201" s="442"/>
      <c r="ABU201" s="442"/>
      <c r="ABV201" s="442"/>
      <c r="ABW201" s="442"/>
      <c r="ABX201" s="442"/>
      <c r="ABY201" s="442"/>
      <c r="ABZ201" s="442"/>
      <c r="ACA201" s="442"/>
      <c r="ACB201" s="442"/>
      <c r="ACC201" s="442"/>
      <c r="ACD201" s="442"/>
      <c r="ACE201" s="442"/>
      <c r="ACF201" s="442"/>
      <c r="ACG201" s="442"/>
      <c r="ACH201" s="442"/>
      <c r="ACI201" s="442"/>
      <c r="ACJ201" s="442"/>
      <c r="ACK201" s="442"/>
      <c r="ACL201" s="442"/>
      <c r="ACM201" s="442"/>
      <c r="ACN201" s="442"/>
      <c r="ACO201" s="442"/>
      <c r="ACP201" s="442"/>
      <c r="ACQ201" s="442"/>
      <c r="ACR201" s="442"/>
      <c r="ACS201" s="442"/>
      <c r="ACT201" s="442"/>
      <c r="ACU201" s="442"/>
      <c r="ACV201" s="442"/>
      <c r="ACW201" s="442"/>
      <c r="ACX201" s="442"/>
      <c r="ACY201" s="442"/>
      <c r="ACZ201" s="442"/>
      <c r="ADA201" s="442"/>
      <c r="ADB201" s="442"/>
      <c r="ADC201" s="442"/>
      <c r="ADD201" s="442"/>
      <c r="ADE201" s="442"/>
      <c r="ADF201" s="442"/>
      <c r="ADG201" s="442"/>
      <c r="ADH201" s="442"/>
      <c r="ADI201" s="442"/>
      <c r="ADJ201" s="442"/>
      <c r="ADK201" s="442"/>
      <c r="ADL201" s="442"/>
      <c r="ADM201" s="442"/>
      <c r="ADN201" s="442"/>
      <c r="ADO201" s="442"/>
      <c r="ADP201" s="442"/>
      <c r="ADQ201" s="442"/>
      <c r="ADR201" s="442"/>
      <c r="ADS201" s="442"/>
      <c r="ADT201" s="442"/>
      <c r="ADU201" s="442"/>
      <c r="ADV201" s="442"/>
      <c r="ADW201" s="442"/>
      <c r="ADX201" s="442"/>
      <c r="ADY201" s="442"/>
      <c r="ADZ201" s="442"/>
      <c r="AEA201" s="442"/>
      <c r="AEB201" s="442"/>
      <c r="AEC201" s="442"/>
      <c r="AED201" s="442"/>
      <c r="AEE201" s="442"/>
      <c r="AEF201" s="442"/>
      <c r="AEG201" s="442"/>
      <c r="AEH201" s="442"/>
      <c r="AEI201" s="442"/>
      <c r="AEJ201" s="442"/>
      <c r="AEK201" s="442"/>
      <c r="AEL201" s="442"/>
      <c r="AEM201" s="442"/>
      <c r="AEN201" s="442"/>
      <c r="AEO201" s="442"/>
      <c r="AEP201" s="442"/>
      <c r="AEQ201" s="442"/>
      <c r="AER201" s="442"/>
      <c r="AES201" s="442"/>
      <c r="AET201" s="442"/>
      <c r="AEU201" s="442"/>
      <c r="AEV201" s="442"/>
      <c r="AEW201" s="442"/>
      <c r="AEX201" s="442"/>
      <c r="AEY201" s="442"/>
      <c r="AEZ201" s="442"/>
      <c r="AFA201" s="442"/>
      <c r="AFB201" s="442"/>
      <c r="AFC201" s="442"/>
      <c r="AFD201" s="442"/>
      <c r="AFE201" s="442"/>
      <c r="AFF201" s="442"/>
      <c r="AFG201" s="442"/>
      <c r="AFH201" s="442"/>
      <c r="AFI201" s="442"/>
      <c r="AFJ201" s="442"/>
      <c r="AFK201" s="442"/>
      <c r="AFL201" s="442"/>
      <c r="AFM201" s="442"/>
      <c r="AFN201" s="442"/>
      <c r="AFO201" s="442"/>
      <c r="AFP201" s="442"/>
      <c r="AFQ201" s="442"/>
      <c r="AFR201" s="442"/>
      <c r="AFS201" s="442"/>
      <c r="AFT201" s="442"/>
      <c r="AFU201" s="442"/>
      <c r="AFV201" s="442"/>
      <c r="AFW201" s="442"/>
      <c r="AFX201" s="442"/>
      <c r="AFY201" s="442"/>
      <c r="AFZ201" s="442"/>
      <c r="AGA201" s="442"/>
      <c r="AGB201" s="442"/>
      <c r="AGC201" s="442"/>
      <c r="AGD201" s="442"/>
      <c r="AGE201" s="442"/>
      <c r="AGF201" s="442"/>
      <c r="AGG201" s="442"/>
      <c r="AGH201" s="442"/>
      <c r="AGI201" s="442"/>
      <c r="AGJ201" s="442"/>
      <c r="AGK201" s="442"/>
      <c r="AGL201" s="442"/>
      <c r="AGM201" s="442"/>
      <c r="AGN201" s="442"/>
      <c r="AGO201" s="442"/>
      <c r="AGP201" s="442"/>
      <c r="AGQ201" s="442"/>
      <c r="AGR201" s="442"/>
      <c r="AGS201" s="442"/>
      <c r="AGT201" s="442"/>
      <c r="AGU201" s="442"/>
      <c r="AGV201" s="442"/>
      <c r="AGW201" s="442"/>
      <c r="AGX201" s="442"/>
      <c r="AGY201" s="442"/>
      <c r="AGZ201" s="442"/>
      <c r="AHA201" s="442"/>
      <c r="AHB201" s="442"/>
      <c r="AHC201" s="442"/>
      <c r="AHD201" s="442"/>
      <c r="AHE201" s="442"/>
      <c r="AHF201" s="442"/>
      <c r="AHG201" s="442"/>
      <c r="AHH201" s="442"/>
    </row>
    <row r="202" spans="2:892" s="593" customFormat="1">
      <c r="B202" s="597"/>
      <c r="C202" s="595"/>
      <c r="D202" s="78"/>
      <c r="E202" s="78"/>
      <c r="F202" s="78"/>
      <c r="G202" s="78"/>
      <c r="H202" s="78"/>
      <c r="I202" s="78"/>
      <c r="J202" s="78"/>
      <c r="K202" s="78"/>
      <c r="L202" s="78"/>
      <c r="M202" s="78"/>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s="66"/>
      <c r="CT202" s="66"/>
      <c r="CU202" s="66"/>
      <c r="CV202" s="66"/>
      <c r="CW202" s="66"/>
      <c r="CX202" s="66"/>
      <c r="CY202" s="66"/>
      <c r="CZ202" s="66"/>
      <c r="DA202" s="66"/>
      <c r="DB202" s="66"/>
      <c r="DC202" s="66"/>
      <c r="DD202" s="66"/>
      <c r="DE202" s="66"/>
      <c r="DF202" s="66"/>
      <c r="DG202" s="66"/>
      <c r="DH202" s="66"/>
      <c r="DI202" s="66"/>
      <c r="DJ202" s="66"/>
      <c r="DK202" s="66"/>
      <c r="DL202" s="66"/>
      <c r="DM202" s="66"/>
      <c r="DN202" s="66"/>
      <c r="DO202" s="66"/>
      <c r="DP202" s="66"/>
      <c r="DQ202" s="66"/>
      <c r="DR202" s="66"/>
      <c r="DS202" s="66"/>
      <c r="DT202" s="66"/>
      <c r="DU202" s="66"/>
      <c r="DV202" s="66"/>
      <c r="DW202" s="66"/>
      <c r="DX202" s="66"/>
      <c r="DY202" s="66"/>
      <c r="DZ202" s="66"/>
      <c r="EA202" s="66"/>
      <c r="EB202" s="66"/>
      <c r="EC202" s="66"/>
      <c r="ED202" s="66"/>
      <c r="EE202" s="66"/>
      <c r="EF202" s="66"/>
      <c r="EG202" s="66"/>
      <c r="EH202" s="66"/>
      <c r="EI202" s="66"/>
      <c r="EJ202" s="66"/>
      <c r="EK202" s="66"/>
      <c r="EL202" s="66"/>
      <c r="EM202" s="66"/>
      <c r="EN202" s="66"/>
      <c r="EO202" s="66"/>
      <c r="EP202" s="66"/>
      <c r="EQ202" s="66"/>
      <c r="ER202" s="66"/>
      <c r="ES202" s="66"/>
      <c r="ET202" s="66"/>
      <c r="EU202" s="66"/>
      <c r="EV202" s="66"/>
      <c r="EW202" s="66"/>
      <c r="EX202" s="66"/>
      <c r="EY202" s="66"/>
      <c r="EZ202" s="66"/>
      <c r="FA202" s="66"/>
      <c r="FB202" s="66"/>
      <c r="FC202" s="66"/>
      <c r="FD202" s="66"/>
      <c r="FE202" s="66"/>
      <c r="FF202" s="66"/>
      <c r="FG202" s="66"/>
      <c r="FH202" s="66"/>
      <c r="FI202" s="66"/>
      <c r="FJ202" s="66"/>
      <c r="FK202" s="66"/>
      <c r="FL202" s="66"/>
      <c r="FM202" s="66"/>
      <c r="FN202" s="66"/>
      <c r="FO202" s="66"/>
      <c r="FP202" s="66"/>
      <c r="FQ202" s="66"/>
      <c r="FR202" s="66"/>
      <c r="FS202" s="66"/>
      <c r="FT202" s="66"/>
      <c r="FU202" s="66"/>
      <c r="FV202" s="66"/>
      <c r="FW202" s="66"/>
      <c r="FX202" s="66"/>
      <c r="FY202" s="66"/>
      <c r="FZ202" s="66"/>
      <c r="GA202" s="66"/>
      <c r="GB202" s="66"/>
      <c r="GC202" s="66"/>
      <c r="GD202" s="66"/>
      <c r="GE202" s="66"/>
      <c r="GF202" s="66"/>
      <c r="GG202" s="66"/>
      <c r="GH202" s="66"/>
      <c r="GI202" s="66"/>
      <c r="GJ202" s="66"/>
      <c r="GK202" s="66"/>
      <c r="GL202" s="66"/>
      <c r="GM202" s="66"/>
      <c r="GN202" s="66"/>
      <c r="GO202" s="66"/>
      <c r="GP202" s="66"/>
      <c r="GQ202" s="66"/>
      <c r="GR202" s="66"/>
      <c r="GS202" s="66"/>
      <c r="GT202" s="66"/>
      <c r="GU202" s="66"/>
      <c r="GV202" s="66"/>
      <c r="GW202" s="66"/>
      <c r="GX202" s="66"/>
      <c r="GY202" s="66"/>
      <c r="GZ202" s="66"/>
      <c r="HA202" s="66"/>
      <c r="HB202" s="66"/>
      <c r="HC202" s="66"/>
      <c r="HD202" s="66"/>
      <c r="HE202" s="66"/>
      <c r="HF202" s="66"/>
      <c r="HG202" s="66"/>
      <c r="HH202" s="66"/>
      <c r="HI202" s="66"/>
      <c r="HJ202" s="66"/>
      <c r="HK202" s="66"/>
      <c r="HL202" s="66"/>
      <c r="HM202" s="66"/>
      <c r="HN202" s="66"/>
      <c r="HO202" s="66"/>
      <c r="HP202" s="66"/>
      <c r="HQ202" s="66"/>
      <c r="HR202" s="66"/>
      <c r="HS202" s="66"/>
      <c r="HT202" s="66"/>
      <c r="HU202" s="66"/>
      <c r="HV202" s="66"/>
      <c r="HW202" s="66"/>
      <c r="HX202" s="66"/>
      <c r="HY202" s="66"/>
      <c r="HZ202" s="66"/>
      <c r="IA202" s="66"/>
      <c r="IB202" s="66"/>
      <c r="IC202" s="66"/>
      <c r="ID202" s="66"/>
      <c r="IE202" s="66"/>
      <c r="IF202" s="66"/>
      <c r="IG202" s="66"/>
      <c r="IH202" s="66"/>
      <c r="II202" s="66"/>
      <c r="IJ202" s="66"/>
      <c r="IK202" s="66"/>
      <c r="IL202" s="66"/>
      <c r="IM202" s="66"/>
      <c r="IN202" s="66"/>
      <c r="IO202" s="66"/>
      <c r="IP202" s="66"/>
      <c r="IQ202" s="66"/>
      <c r="IR202" s="66"/>
      <c r="IS202" s="66"/>
      <c r="IT202" s="66"/>
      <c r="IU202" s="66"/>
      <c r="IV202" s="66"/>
      <c r="IW202" s="66"/>
      <c r="IX202" s="442"/>
      <c r="IY202" s="442"/>
      <c r="IZ202" s="442"/>
      <c r="JA202" s="442"/>
      <c r="JB202" s="442"/>
      <c r="JC202" s="442"/>
      <c r="JD202" s="442"/>
      <c r="JE202" s="442"/>
      <c r="JF202" s="442"/>
      <c r="JG202" s="442"/>
      <c r="JH202" s="442"/>
      <c r="JI202" s="442"/>
      <c r="JJ202" s="442"/>
      <c r="JK202" s="442"/>
      <c r="JL202" s="442"/>
      <c r="JM202" s="442"/>
      <c r="JN202" s="442"/>
      <c r="JO202" s="442"/>
      <c r="JP202" s="442"/>
      <c r="JQ202" s="442"/>
      <c r="JR202" s="442"/>
      <c r="JS202" s="442"/>
      <c r="JT202" s="442"/>
      <c r="JU202" s="442"/>
      <c r="JV202" s="442"/>
      <c r="JW202" s="442"/>
      <c r="JX202" s="442"/>
      <c r="JY202" s="442"/>
      <c r="JZ202" s="442"/>
      <c r="KA202" s="442"/>
      <c r="KB202" s="442"/>
      <c r="KC202" s="442"/>
      <c r="KD202" s="442"/>
      <c r="KE202" s="442"/>
      <c r="KF202" s="442"/>
      <c r="KG202" s="442"/>
      <c r="KH202" s="442"/>
      <c r="KI202" s="442"/>
      <c r="KJ202" s="442"/>
      <c r="KK202" s="442"/>
      <c r="KL202" s="442"/>
      <c r="KM202" s="442"/>
      <c r="KN202" s="442"/>
      <c r="KO202" s="442"/>
      <c r="KP202" s="442"/>
      <c r="KQ202" s="442"/>
      <c r="KR202" s="442"/>
      <c r="KS202" s="442"/>
      <c r="KT202" s="442"/>
      <c r="KU202" s="442"/>
      <c r="KV202" s="442"/>
      <c r="KW202" s="442"/>
      <c r="KX202" s="442"/>
      <c r="KY202" s="442"/>
      <c r="KZ202" s="442"/>
      <c r="LA202" s="442"/>
      <c r="LB202" s="442"/>
      <c r="LC202" s="442"/>
      <c r="LD202" s="442"/>
      <c r="LE202" s="442"/>
      <c r="LF202" s="442"/>
      <c r="LG202" s="442"/>
      <c r="LH202" s="442"/>
      <c r="LI202" s="442"/>
      <c r="LJ202" s="442"/>
      <c r="LK202" s="442"/>
      <c r="LL202" s="442"/>
      <c r="LM202" s="442"/>
      <c r="LN202" s="442"/>
      <c r="LO202" s="442"/>
      <c r="LP202" s="442"/>
      <c r="LQ202" s="442"/>
      <c r="LR202" s="442"/>
      <c r="LS202" s="442"/>
      <c r="LT202" s="442"/>
      <c r="LU202" s="442"/>
      <c r="LV202" s="442"/>
      <c r="LW202" s="442"/>
      <c r="LX202" s="442"/>
      <c r="LY202" s="442"/>
      <c r="LZ202" s="442"/>
      <c r="MA202" s="442"/>
      <c r="MB202" s="442"/>
      <c r="MC202" s="442"/>
      <c r="MD202" s="442"/>
      <c r="ME202" s="442"/>
      <c r="MF202" s="442"/>
      <c r="MG202" s="442"/>
      <c r="MH202" s="442"/>
      <c r="MI202" s="442"/>
      <c r="MJ202" s="442"/>
      <c r="MK202" s="442"/>
      <c r="ML202" s="442"/>
      <c r="MM202" s="442"/>
      <c r="MN202" s="442"/>
      <c r="MO202" s="442"/>
      <c r="MP202" s="442"/>
      <c r="MQ202" s="442"/>
      <c r="MR202" s="442"/>
      <c r="MS202" s="442"/>
      <c r="MT202" s="442"/>
      <c r="MU202" s="442"/>
      <c r="MV202" s="442"/>
      <c r="MW202" s="442"/>
      <c r="MX202" s="442"/>
      <c r="MY202" s="442"/>
      <c r="MZ202" s="442"/>
      <c r="NA202" s="442"/>
      <c r="NB202" s="442"/>
      <c r="NC202" s="442"/>
      <c r="ND202" s="442"/>
      <c r="NE202" s="442"/>
      <c r="NF202" s="442"/>
      <c r="NG202" s="442"/>
      <c r="NH202" s="442"/>
      <c r="NI202" s="442"/>
      <c r="NJ202" s="442"/>
      <c r="NK202" s="442"/>
      <c r="NL202" s="442"/>
      <c r="NM202" s="442"/>
      <c r="NN202" s="442"/>
      <c r="NO202" s="442"/>
      <c r="NP202" s="442"/>
      <c r="NQ202" s="442"/>
      <c r="NR202" s="442"/>
      <c r="NS202" s="442"/>
      <c r="NT202" s="442"/>
      <c r="NU202" s="442"/>
      <c r="NV202" s="442"/>
      <c r="NW202" s="442"/>
      <c r="NX202" s="442"/>
      <c r="NY202" s="442"/>
      <c r="NZ202" s="442"/>
      <c r="OA202" s="442"/>
      <c r="OB202" s="442"/>
      <c r="OC202" s="442"/>
      <c r="OD202" s="442"/>
      <c r="OE202" s="442"/>
      <c r="OF202" s="442"/>
      <c r="OG202" s="442"/>
      <c r="OH202" s="442"/>
      <c r="OI202" s="442"/>
      <c r="OJ202" s="442"/>
      <c r="OK202" s="442"/>
      <c r="OL202" s="442"/>
      <c r="OM202" s="442"/>
      <c r="ON202" s="442"/>
      <c r="OO202" s="442"/>
      <c r="OP202" s="442"/>
      <c r="OQ202" s="442"/>
      <c r="OR202" s="442"/>
      <c r="OS202" s="442"/>
      <c r="OT202" s="442"/>
      <c r="OU202" s="442"/>
      <c r="OV202" s="442"/>
      <c r="OW202" s="442"/>
      <c r="OX202" s="442"/>
      <c r="OY202" s="442"/>
      <c r="OZ202" s="442"/>
      <c r="PA202" s="442"/>
      <c r="PB202" s="442"/>
      <c r="PC202" s="442"/>
      <c r="PD202" s="442"/>
      <c r="PE202" s="442"/>
      <c r="PF202" s="442"/>
      <c r="PG202" s="442"/>
      <c r="PH202" s="442"/>
      <c r="PI202" s="442"/>
      <c r="PJ202" s="442"/>
      <c r="PK202" s="442"/>
      <c r="PL202" s="442"/>
      <c r="PM202" s="442"/>
      <c r="PN202" s="442"/>
      <c r="PO202" s="442"/>
      <c r="PP202" s="442"/>
      <c r="PQ202" s="442"/>
      <c r="PR202" s="442"/>
      <c r="PS202" s="442"/>
      <c r="PT202" s="442"/>
      <c r="PU202" s="442"/>
      <c r="PV202" s="442"/>
      <c r="PW202" s="442"/>
      <c r="PX202" s="442"/>
      <c r="PY202" s="442"/>
      <c r="PZ202" s="442"/>
      <c r="QA202" s="442"/>
      <c r="QB202" s="442"/>
      <c r="QC202" s="442"/>
      <c r="QD202" s="442"/>
      <c r="QE202" s="442"/>
      <c r="QF202" s="442"/>
      <c r="QG202" s="442"/>
      <c r="QH202" s="442"/>
      <c r="QI202" s="442"/>
      <c r="QJ202" s="442"/>
      <c r="QK202" s="442"/>
      <c r="QL202" s="442"/>
      <c r="QM202" s="442"/>
      <c r="QN202" s="442"/>
      <c r="QO202" s="442"/>
      <c r="QP202" s="442"/>
      <c r="QQ202" s="442"/>
      <c r="QR202" s="442"/>
      <c r="QS202" s="442"/>
      <c r="QT202" s="442"/>
      <c r="QU202" s="442"/>
      <c r="QV202" s="442"/>
      <c r="QW202" s="442"/>
      <c r="QX202" s="442"/>
      <c r="QY202" s="442"/>
      <c r="QZ202" s="442"/>
      <c r="RA202" s="442"/>
      <c r="RB202" s="442"/>
      <c r="RC202" s="442"/>
      <c r="RD202" s="442"/>
      <c r="RE202" s="442"/>
      <c r="RF202" s="442"/>
      <c r="RG202" s="442"/>
      <c r="RH202" s="442"/>
      <c r="RI202" s="442"/>
      <c r="RJ202" s="442"/>
      <c r="RK202" s="442"/>
      <c r="RL202" s="442"/>
      <c r="RM202" s="442"/>
      <c r="RN202" s="442"/>
      <c r="RO202" s="442"/>
      <c r="RP202" s="442"/>
      <c r="RQ202" s="442"/>
      <c r="RR202" s="442"/>
      <c r="RS202" s="442"/>
      <c r="RT202" s="442"/>
      <c r="RU202" s="442"/>
      <c r="RV202" s="442"/>
      <c r="RW202" s="442"/>
      <c r="RX202" s="442"/>
      <c r="RY202" s="442"/>
      <c r="RZ202" s="442"/>
      <c r="SA202" s="442"/>
      <c r="SB202" s="442"/>
      <c r="SC202" s="442"/>
      <c r="SD202" s="442"/>
      <c r="SE202" s="442"/>
      <c r="SF202" s="442"/>
      <c r="SG202" s="442"/>
      <c r="SH202" s="442"/>
      <c r="SI202" s="442"/>
      <c r="SJ202" s="442"/>
      <c r="SK202" s="442"/>
      <c r="SL202" s="442"/>
      <c r="SM202" s="442"/>
      <c r="SN202" s="442"/>
      <c r="SO202" s="442"/>
      <c r="SP202" s="442"/>
      <c r="SQ202" s="442"/>
      <c r="SR202" s="442"/>
      <c r="SS202" s="442"/>
      <c r="ST202" s="442"/>
      <c r="SU202" s="442"/>
      <c r="SV202" s="442"/>
      <c r="SW202" s="442"/>
      <c r="SX202" s="442"/>
      <c r="SY202" s="442"/>
      <c r="SZ202" s="442"/>
      <c r="TA202" s="442"/>
      <c r="TB202" s="442"/>
      <c r="TC202" s="442"/>
      <c r="TD202" s="442"/>
      <c r="TE202" s="442"/>
      <c r="TF202" s="442"/>
      <c r="TG202" s="442"/>
      <c r="TH202" s="442"/>
      <c r="TI202" s="442"/>
      <c r="TJ202" s="442"/>
      <c r="TK202" s="442"/>
      <c r="TL202" s="442"/>
      <c r="TM202" s="442"/>
      <c r="TN202" s="442"/>
      <c r="TO202" s="442"/>
      <c r="TP202" s="442"/>
      <c r="TQ202" s="442"/>
      <c r="TR202" s="442"/>
      <c r="TS202" s="442"/>
      <c r="TT202" s="442"/>
      <c r="TU202" s="442"/>
      <c r="TV202" s="442"/>
      <c r="TW202" s="442"/>
      <c r="TX202" s="442"/>
      <c r="TY202" s="442"/>
      <c r="TZ202" s="442"/>
      <c r="UA202" s="442"/>
      <c r="UB202" s="442"/>
      <c r="UC202" s="442"/>
      <c r="UD202" s="442"/>
      <c r="UE202" s="442"/>
      <c r="UF202" s="442"/>
      <c r="UG202" s="442"/>
      <c r="UH202" s="442"/>
      <c r="UI202" s="442"/>
      <c r="UJ202" s="442"/>
      <c r="UK202" s="442"/>
      <c r="UL202" s="442"/>
      <c r="UM202" s="442"/>
      <c r="UN202" s="442"/>
      <c r="UO202" s="442"/>
      <c r="UP202" s="442"/>
      <c r="UQ202" s="442"/>
      <c r="UR202" s="442"/>
      <c r="US202" s="442"/>
      <c r="UT202" s="442"/>
      <c r="UU202" s="442"/>
      <c r="UV202" s="442"/>
      <c r="UW202" s="442"/>
      <c r="UX202" s="442"/>
      <c r="UY202" s="442"/>
      <c r="UZ202" s="442"/>
      <c r="VA202" s="442"/>
      <c r="VB202" s="442"/>
      <c r="VC202" s="442"/>
      <c r="VD202" s="442"/>
      <c r="VE202" s="442"/>
      <c r="VF202" s="442"/>
      <c r="VG202" s="442"/>
      <c r="VH202" s="442"/>
      <c r="VI202" s="442"/>
      <c r="VJ202" s="442"/>
      <c r="VK202" s="442"/>
      <c r="VL202" s="442"/>
      <c r="VM202" s="442"/>
      <c r="VN202" s="442"/>
      <c r="VO202" s="442"/>
      <c r="VP202" s="442"/>
      <c r="VQ202" s="442"/>
      <c r="VR202" s="442"/>
      <c r="VS202" s="442"/>
      <c r="VT202" s="442"/>
      <c r="VU202" s="442"/>
      <c r="VV202" s="442"/>
      <c r="VW202" s="442"/>
      <c r="VX202" s="442"/>
      <c r="VY202" s="442"/>
      <c r="VZ202" s="442"/>
      <c r="WA202" s="442"/>
      <c r="WB202" s="442"/>
      <c r="WC202" s="442"/>
      <c r="WD202" s="442"/>
      <c r="WE202" s="442"/>
      <c r="WF202" s="442"/>
      <c r="WG202" s="442"/>
      <c r="WH202" s="442"/>
      <c r="WI202" s="442"/>
      <c r="WJ202" s="442"/>
      <c r="WK202" s="442"/>
      <c r="WL202" s="442"/>
      <c r="WM202" s="442"/>
      <c r="WN202" s="442"/>
      <c r="WO202" s="442"/>
      <c r="WP202" s="442"/>
      <c r="WQ202" s="442"/>
      <c r="WR202" s="442"/>
      <c r="WS202" s="442"/>
      <c r="WT202" s="442"/>
      <c r="WU202" s="442"/>
      <c r="WV202" s="442"/>
      <c r="WW202" s="442"/>
      <c r="WX202" s="442"/>
      <c r="WY202" s="442"/>
      <c r="WZ202" s="442"/>
      <c r="XA202" s="442"/>
      <c r="XB202" s="442"/>
      <c r="XC202" s="442"/>
      <c r="XD202" s="442"/>
      <c r="XE202" s="442"/>
      <c r="XF202" s="442"/>
      <c r="XG202" s="442"/>
      <c r="XH202" s="442"/>
      <c r="XI202" s="442"/>
      <c r="XJ202" s="442"/>
      <c r="XK202" s="442"/>
      <c r="XL202" s="442"/>
      <c r="XM202" s="442"/>
      <c r="XN202" s="442"/>
      <c r="XO202" s="442"/>
      <c r="XP202" s="442"/>
      <c r="XQ202" s="442"/>
      <c r="XR202" s="442"/>
      <c r="XS202" s="442"/>
      <c r="XT202" s="442"/>
      <c r="XU202" s="442"/>
      <c r="XV202" s="442"/>
      <c r="XW202" s="442"/>
      <c r="XX202" s="442"/>
      <c r="XY202" s="442"/>
      <c r="XZ202" s="442"/>
      <c r="YA202" s="442"/>
      <c r="YB202" s="442"/>
      <c r="YC202" s="442"/>
      <c r="YD202" s="442"/>
      <c r="YE202" s="442"/>
      <c r="YF202" s="442"/>
      <c r="YG202" s="442"/>
      <c r="YH202" s="442"/>
      <c r="YI202" s="442"/>
      <c r="YJ202" s="442"/>
      <c r="YK202" s="442"/>
      <c r="YL202" s="442"/>
      <c r="YM202" s="442"/>
      <c r="YN202" s="442"/>
      <c r="YO202" s="442"/>
      <c r="YP202" s="442"/>
      <c r="YQ202" s="442"/>
      <c r="YR202" s="442"/>
      <c r="YS202" s="442"/>
      <c r="YT202" s="442"/>
      <c r="YU202" s="442"/>
      <c r="YV202" s="442"/>
      <c r="YW202" s="442"/>
      <c r="YX202" s="442"/>
      <c r="YY202" s="442"/>
      <c r="YZ202" s="442"/>
      <c r="ZA202" s="442"/>
      <c r="ZB202" s="442"/>
      <c r="ZC202" s="442"/>
      <c r="ZD202" s="442"/>
      <c r="ZE202" s="442"/>
      <c r="ZF202" s="442"/>
      <c r="ZG202" s="442"/>
      <c r="ZH202" s="442"/>
      <c r="ZI202" s="442"/>
      <c r="ZJ202" s="442"/>
      <c r="ZK202" s="442"/>
      <c r="ZL202" s="442"/>
      <c r="ZM202" s="442"/>
      <c r="ZN202" s="442"/>
      <c r="ZO202" s="442"/>
      <c r="ZP202" s="442"/>
      <c r="ZQ202" s="442"/>
      <c r="ZR202" s="442"/>
      <c r="ZS202" s="442"/>
      <c r="ZT202" s="442"/>
      <c r="ZU202" s="442"/>
      <c r="ZV202" s="442"/>
      <c r="ZW202" s="442"/>
      <c r="ZX202" s="442"/>
      <c r="ZY202" s="442"/>
      <c r="ZZ202" s="442"/>
      <c r="AAA202" s="442"/>
      <c r="AAB202" s="442"/>
      <c r="AAC202" s="442"/>
      <c r="AAD202" s="442"/>
      <c r="AAE202" s="442"/>
      <c r="AAF202" s="442"/>
      <c r="AAG202" s="442"/>
      <c r="AAH202" s="442"/>
      <c r="AAI202" s="442"/>
      <c r="AAJ202" s="442"/>
      <c r="AAK202" s="442"/>
      <c r="AAL202" s="442"/>
      <c r="AAM202" s="442"/>
      <c r="AAN202" s="442"/>
      <c r="AAO202" s="442"/>
      <c r="AAP202" s="442"/>
      <c r="AAQ202" s="442"/>
      <c r="AAR202" s="442"/>
      <c r="AAS202" s="442"/>
      <c r="AAT202" s="442"/>
      <c r="AAU202" s="442"/>
      <c r="AAV202" s="442"/>
      <c r="AAW202" s="442"/>
      <c r="AAX202" s="442"/>
      <c r="AAY202" s="442"/>
      <c r="AAZ202" s="442"/>
      <c r="ABA202" s="442"/>
      <c r="ABB202" s="442"/>
      <c r="ABC202" s="442"/>
      <c r="ABD202" s="442"/>
      <c r="ABE202" s="442"/>
      <c r="ABF202" s="442"/>
      <c r="ABG202" s="442"/>
      <c r="ABH202" s="442"/>
      <c r="ABI202" s="442"/>
      <c r="ABJ202" s="442"/>
      <c r="ABK202" s="442"/>
      <c r="ABL202" s="442"/>
      <c r="ABM202" s="442"/>
      <c r="ABN202" s="442"/>
      <c r="ABO202" s="442"/>
      <c r="ABP202" s="442"/>
      <c r="ABQ202" s="442"/>
      <c r="ABR202" s="442"/>
      <c r="ABS202" s="442"/>
      <c r="ABT202" s="442"/>
      <c r="ABU202" s="442"/>
      <c r="ABV202" s="442"/>
      <c r="ABW202" s="442"/>
      <c r="ABX202" s="442"/>
      <c r="ABY202" s="442"/>
      <c r="ABZ202" s="442"/>
      <c r="ACA202" s="442"/>
      <c r="ACB202" s="442"/>
      <c r="ACC202" s="442"/>
      <c r="ACD202" s="442"/>
      <c r="ACE202" s="442"/>
      <c r="ACF202" s="442"/>
      <c r="ACG202" s="442"/>
      <c r="ACH202" s="442"/>
      <c r="ACI202" s="442"/>
      <c r="ACJ202" s="442"/>
      <c r="ACK202" s="442"/>
      <c r="ACL202" s="442"/>
      <c r="ACM202" s="442"/>
      <c r="ACN202" s="442"/>
      <c r="ACO202" s="442"/>
      <c r="ACP202" s="442"/>
      <c r="ACQ202" s="442"/>
      <c r="ACR202" s="442"/>
      <c r="ACS202" s="442"/>
      <c r="ACT202" s="442"/>
      <c r="ACU202" s="442"/>
      <c r="ACV202" s="442"/>
      <c r="ACW202" s="442"/>
      <c r="ACX202" s="442"/>
      <c r="ACY202" s="442"/>
      <c r="ACZ202" s="442"/>
      <c r="ADA202" s="442"/>
      <c r="ADB202" s="442"/>
      <c r="ADC202" s="442"/>
      <c r="ADD202" s="442"/>
      <c r="ADE202" s="442"/>
      <c r="ADF202" s="442"/>
      <c r="ADG202" s="442"/>
      <c r="ADH202" s="442"/>
      <c r="ADI202" s="442"/>
      <c r="ADJ202" s="442"/>
      <c r="ADK202" s="442"/>
      <c r="ADL202" s="442"/>
      <c r="ADM202" s="442"/>
      <c r="ADN202" s="442"/>
      <c r="ADO202" s="442"/>
      <c r="ADP202" s="442"/>
      <c r="ADQ202" s="442"/>
      <c r="ADR202" s="442"/>
      <c r="ADS202" s="442"/>
      <c r="ADT202" s="442"/>
      <c r="ADU202" s="442"/>
      <c r="ADV202" s="442"/>
      <c r="ADW202" s="442"/>
      <c r="ADX202" s="442"/>
      <c r="ADY202" s="442"/>
      <c r="ADZ202" s="442"/>
      <c r="AEA202" s="442"/>
      <c r="AEB202" s="442"/>
      <c r="AEC202" s="442"/>
      <c r="AED202" s="442"/>
      <c r="AEE202" s="442"/>
      <c r="AEF202" s="442"/>
      <c r="AEG202" s="442"/>
      <c r="AEH202" s="442"/>
      <c r="AEI202" s="442"/>
      <c r="AEJ202" s="442"/>
      <c r="AEK202" s="442"/>
      <c r="AEL202" s="442"/>
      <c r="AEM202" s="442"/>
      <c r="AEN202" s="442"/>
      <c r="AEO202" s="442"/>
      <c r="AEP202" s="442"/>
      <c r="AEQ202" s="442"/>
      <c r="AER202" s="442"/>
      <c r="AES202" s="442"/>
      <c r="AET202" s="442"/>
      <c r="AEU202" s="442"/>
      <c r="AEV202" s="442"/>
      <c r="AEW202" s="442"/>
      <c r="AEX202" s="442"/>
      <c r="AEY202" s="442"/>
      <c r="AEZ202" s="442"/>
      <c r="AFA202" s="442"/>
      <c r="AFB202" s="442"/>
      <c r="AFC202" s="442"/>
      <c r="AFD202" s="442"/>
      <c r="AFE202" s="442"/>
      <c r="AFF202" s="442"/>
      <c r="AFG202" s="442"/>
      <c r="AFH202" s="442"/>
      <c r="AFI202" s="442"/>
      <c r="AFJ202" s="442"/>
      <c r="AFK202" s="442"/>
      <c r="AFL202" s="442"/>
      <c r="AFM202" s="442"/>
      <c r="AFN202" s="442"/>
      <c r="AFO202" s="442"/>
      <c r="AFP202" s="442"/>
      <c r="AFQ202" s="442"/>
      <c r="AFR202" s="442"/>
      <c r="AFS202" s="442"/>
      <c r="AFT202" s="442"/>
      <c r="AFU202" s="442"/>
      <c r="AFV202" s="442"/>
      <c r="AFW202" s="442"/>
      <c r="AFX202" s="442"/>
      <c r="AFY202" s="442"/>
      <c r="AFZ202" s="442"/>
      <c r="AGA202" s="442"/>
      <c r="AGB202" s="442"/>
      <c r="AGC202" s="442"/>
      <c r="AGD202" s="442"/>
      <c r="AGE202" s="442"/>
      <c r="AGF202" s="442"/>
      <c r="AGG202" s="442"/>
      <c r="AGH202" s="442"/>
      <c r="AGI202" s="442"/>
      <c r="AGJ202" s="442"/>
      <c r="AGK202" s="442"/>
      <c r="AGL202" s="442"/>
      <c r="AGM202" s="442"/>
      <c r="AGN202" s="442"/>
      <c r="AGO202" s="442"/>
      <c r="AGP202" s="442"/>
      <c r="AGQ202" s="442"/>
      <c r="AGR202" s="442"/>
      <c r="AGS202" s="442"/>
      <c r="AGT202" s="442"/>
      <c r="AGU202" s="442"/>
      <c r="AGV202" s="442"/>
      <c r="AGW202" s="442"/>
      <c r="AGX202" s="442"/>
      <c r="AGY202" s="442"/>
      <c r="AGZ202" s="442"/>
      <c r="AHA202" s="442"/>
      <c r="AHB202" s="442"/>
      <c r="AHC202" s="442"/>
      <c r="AHD202" s="442"/>
      <c r="AHE202" s="442"/>
      <c r="AHF202" s="442"/>
      <c r="AHG202" s="442"/>
      <c r="AHH202" s="442"/>
    </row>
    <row r="203" spans="2:892" s="593" customFormat="1">
      <c r="B203" s="597"/>
      <c r="C203" s="595"/>
      <c r="D203" s="78"/>
      <c r="E203" s="78"/>
      <c r="F203" s="78"/>
      <c r="G203" s="78"/>
      <c r="H203" s="78"/>
      <c r="I203" s="78"/>
      <c r="J203" s="78"/>
      <c r="K203" s="78"/>
      <c r="L203" s="78"/>
      <c r="M203" s="78"/>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s="66"/>
      <c r="CT203" s="66"/>
      <c r="CU203" s="66"/>
      <c r="CV203" s="66"/>
      <c r="CW203" s="66"/>
      <c r="CX203" s="66"/>
      <c r="CY203" s="66"/>
      <c r="CZ203" s="66"/>
      <c r="DA203" s="66"/>
      <c r="DB203" s="66"/>
      <c r="DC203" s="66"/>
      <c r="DD203" s="66"/>
      <c r="DE203" s="66"/>
      <c r="DF203" s="66"/>
      <c r="DG203" s="66"/>
      <c r="DH203" s="66"/>
      <c r="DI203" s="66"/>
      <c r="DJ203" s="66"/>
      <c r="DK203" s="66"/>
      <c r="DL203" s="66"/>
      <c r="DM203" s="66"/>
      <c r="DN203" s="66"/>
      <c r="DO203" s="66"/>
      <c r="DP203" s="66"/>
      <c r="DQ203" s="66"/>
      <c r="DR203" s="66"/>
      <c r="DS203" s="66"/>
      <c r="DT203" s="66"/>
      <c r="DU203" s="66"/>
      <c r="DV203" s="66"/>
      <c r="DW203" s="66"/>
      <c r="DX203" s="66"/>
      <c r="DY203" s="66"/>
      <c r="DZ203" s="66"/>
      <c r="EA203" s="66"/>
      <c r="EB203" s="66"/>
      <c r="EC203" s="66"/>
      <c r="ED203" s="66"/>
      <c r="EE203" s="66"/>
      <c r="EF203" s="66"/>
      <c r="EG203" s="66"/>
      <c r="EH203" s="66"/>
      <c r="EI203" s="66"/>
      <c r="EJ203" s="66"/>
      <c r="EK203" s="66"/>
      <c r="EL203" s="66"/>
      <c r="EM203" s="66"/>
      <c r="EN203" s="66"/>
      <c r="EO203" s="66"/>
      <c r="EP203" s="66"/>
      <c r="EQ203" s="66"/>
      <c r="ER203" s="66"/>
      <c r="ES203" s="66"/>
      <c r="ET203" s="66"/>
      <c r="EU203" s="66"/>
      <c r="EV203" s="66"/>
      <c r="EW203" s="66"/>
      <c r="EX203" s="66"/>
      <c r="EY203" s="66"/>
      <c r="EZ203" s="66"/>
      <c r="FA203" s="66"/>
      <c r="FB203" s="66"/>
      <c r="FC203" s="66"/>
      <c r="FD203" s="66"/>
      <c r="FE203" s="66"/>
      <c r="FF203" s="66"/>
      <c r="FG203" s="66"/>
      <c r="FH203" s="66"/>
      <c r="FI203" s="66"/>
      <c r="FJ203" s="66"/>
      <c r="FK203" s="66"/>
      <c r="FL203" s="66"/>
      <c r="FM203" s="66"/>
      <c r="FN203" s="66"/>
      <c r="FO203" s="66"/>
      <c r="FP203" s="66"/>
      <c r="FQ203" s="66"/>
      <c r="FR203" s="66"/>
      <c r="FS203" s="66"/>
      <c r="FT203" s="66"/>
      <c r="FU203" s="66"/>
      <c r="FV203" s="66"/>
      <c r="FW203" s="66"/>
      <c r="FX203" s="66"/>
      <c r="FY203" s="66"/>
      <c r="FZ203" s="66"/>
      <c r="GA203" s="66"/>
      <c r="GB203" s="66"/>
      <c r="GC203" s="66"/>
      <c r="GD203" s="66"/>
      <c r="GE203" s="66"/>
      <c r="GF203" s="66"/>
      <c r="GG203" s="66"/>
      <c r="GH203" s="66"/>
      <c r="GI203" s="66"/>
      <c r="GJ203" s="66"/>
      <c r="GK203" s="66"/>
      <c r="GL203" s="66"/>
      <c r="GM203" s="66"/>
      <c r="GN203" s="66"/>
      <c r="GO203" s="66"/>
      <c r="GP203" s="66"/>
      <c r="GQ203" s="66"/>
      <c r="GR203" s="66"/>
      <c r="GS203" s="66"/>
      <c r="GT203" s="66"/>
      <c r="GU203" s="66"/>
      <c r="GV203" s="66"/>
      <c r="GW203" s="66"/>
      <c r="GX203" s="66"/>
      <c r="GY203" s="66"/>
      <c r="GZ203" s="66"/>
      <c r="HA203" s="66"/>
      <c r="HB203" s="66"/>
      <c r="HC203" s="66"/>
      <c r="HD203" s="66"/>
      <c r="HE203" s="66"/>
      <c r="HF203" s="66"/>
      <c r="HG203" s="66"/>
      <c r="HH203" s="66"/>
      <c r="HI203" s="66"/>
      <c r="HJ203" s="66"/>
      <c r="HK203" s="66"/>
      <c r="HL203" s="66"/>
      <c r="HM203" s="66"/>
      <c r="HN203" s="66"/>
      <c r="HO203" s="66"/>
      <c r="HP203" s="66"/>
      <c r="HQ203" s="66"/>
      <c r="HR203" s="66"/>
      <c r="HS203" s="66"/>
      <c r="HT203" s="66"/>
      <c r="HU203" s="66"/>
      <c r="HV203" s="66"/>
      <c r="HW203" s="66"/>
      <c r="HX203" s="66"/>
      <c r="HY203" s="66"/>
      <c r="HZ203" s="66"/>
      <c r="IA203" s="66"/>
      <c r="IB203" s="66"/>
      <c r="IC203" s="66"/>
      <c r="ID203" s="66"/>
      <c r="IE203" s="66"/>
      <c r="IF203" s="66"/>
      <c r="IG203" s="66"/>
      <c r="IH203" s="66"/>
      <c r="II203" s="66"/>
      <c r="IJ203" s="66"/>
      <c r="IK203" s="66"/>
      <c r="IL203" s="66"/>
      <c r="IM203" s="66"/>
      <c r="IN203" s="66"/>
      <c r="IO203" s="66"/>
      <c r="IP203" s="66"/>
      <c r="IQ203" s="66"/>
      <c r="IR203" s="66"/>
      <c r="IS203" s="66"/>
      <c r="IT203" s="66"/>
      <c r="IU203" s="66"/>
      <c r="IV203" s="66"/>
      <c r="IW203" s="66"/>
      <c r="IX203" s="442"/>
      <c r="IY203" s="442"/>
      <c r="IZ203" s="442"/>
      <c r="JA203" s="442"/>
      <c r="JB203" s="442"/>
      <c r="JC203" s="442"/>
      <c r="JD203" s="442"/>
      <c r="JE203" s="442"/>
      <c r="JF203" s="442"/>
      <c r="JG203" s="442"/>
      <c r="JH203" s="442"/>
      <c r="JI203" s="442"/>
      <c r="JJ203" s="442"/>
      <c r="JK203" s="442"/>
      <c r="JL203" s="442"/>
      <c r="JM203" s="442"/>
      <c r="JN203" s="442"/>
      <c r="JO203" s="442"/>
      <c r="JP203" s="442"/>
      <c r="JQ203" s="442"/>
      <c r="JR203" s="442"/>
      <c r="JS203" s="442"/>
      <c r="JT203" s="442"/>
      <c r="JU203" s="442"/>
      <c r="JV203" s="442"/>
      <c r="JW203" s="442"/>
      <c r="JX203" s="442"/>
      <c r="JY203" s="442"/>
      <c r="JZ203" s="442"/>
      <c r="KA203" s="442"/>
      <c r="KB203" s="442"/>
      <c r="KC203" s="442"/>
      <c r="KD203" s="442"/>
      <c r="KE203" s="442"/>
      <c r="KF203" s="442"/>
      <c r="KG203" s="442"/>
      <c r="KH203" s="442"/>
      <c r="KI203" s="442"/>
      <c r="KJ203" s="442"/>
      <c r="KK203" s="442"/>
      <c r="KL203" s="442"/>
      <c r="KM203" s="442"/>
      <c r="KN203" s="442"/>
      <c r="KO203" s="442"/>
      <c r="KP203" s="442"/>
      <c r="KQ203" s="442"/>
      <c r="KR203" s="442"/>
      <c r="KS203" s="442"/>
      <c r="KT203" s="442"/>
      <c r="KU203" s="442"/>
      <c r="KV203" s="442"/>
      <c r="KW203" s="442"/>
      <c r="KX203" s="442"/>
      <c r="KY203" s="442"/>
      <c r="KZ203" s="442"/>
      <c r="LA203" s="442"/>
      <c r="LB203" s="442"/>
      <c r="LC203" s="442"/>
      <c r="LD203" s="442"/>
      <c r="LE203" s="442"/>
      <c r="LF203" s="442"/>
      <c r="LG203" s="442"/>
      <c r="LH203" s="442"/>
      <c r="LI203" s="442"/>
      <c r="LJ203" s="442"/>
      <c r="LK203" s="442"/>
      <c r="LL203" s="442"/>
      <c r="LM203" s="442"/>
      <c r="LN203" s="442"/>
      <c r="LO203" s="442"/>
      <c r="LP203" s="442"/>
      <c r="LQ203" s="442"/>
      <c r="LR203" s="442"/>
      <c r="LS203" s="442"/>
      <c r="LT203" s="442"/>
      <c r="LU203" s="442"/>
      <c r="LV203" s="442"/>
      <c r="LW203" s="442"/>
      <c r="LX203" s="442"/>
      <c r="LY203" s="442"/>
      <c r="LZ203" s="442"/>
      <c r="MA203" s="442"/>
      <c r="MB203" s="442"/>
      <c r="MC203" s="442"/>
      <c r="MD203" s="442"/>
      <c r="ME203" s="442"/>
      <c r="MF203" s="442"/>
      <c r="MG203" s="442"/>
      <c r="MH203" s="442"/>
      <c r="MI203" s="442"/>
      <c r="MJ203" s="442"/>
      <c r="MK203" s="442"/>
      <c r="ML203" s="442"/>
      <c r="MM203" s="442"/>
      <c r="MN203" s="442"/>
      <c r="MO203" s="442"/>
      <c r="MP203" s="442"/>
      <c r="MQ203" s="442"/>
      <c r="MR203" s="442"/>
      <c r="MS203" s="442"/>
      <c r="MT203" s="442"/>
      <c r="MU203" s="442"/>
      <c r="MV203" s="442"/>
      <c r="MW203" s="442"/>
      <c r="MX203" s="442"/>
      <c r="MY203" s="442"/>
      <c r="MZ203" s="442"/>
      <c r="NA203" s="442"/>
      <c r="NB203" s="442"/>
      <c r="NC203" s="442"/>
      <c r="ND203" s="442"/>
      <c r="NE203" s="442"/>
      <c r="NF203" s="442"/>
      <c r="NG203" s="442"/>
      <c r="NH203" s="442"/>
      <c r="NI203" s="442"/>
      <c r="NJ203" s="442"/>
      <c r="NK203" s="442"/>
      <c r="NL203" s="442"/>
      <c r="NM203" s="442"/>
      <c r="NN203" s="442"/>
      <c r="NO203" s="442"/>
      <c r="NP203" s="442"/>
      <c r="NQ203" s="442"/>
      <c r="NR203" s="442"/>
      <c r="NS203" s="442"/>
      <c r="NT203" s="442"/>
      <c r="NU203" s="442"/>
      <c r="NV203" s="442"/>
      <c r="NW203" s="442"/>
      <c r="NX203" s="442"/>
      <c r="NY203" s="442"/>
      <c r="NZ203" s="442"/>
      <c r="OA203" s="442"/>
      <c r="OB203" s="442"/>
      <c r="OC203" s="442"/>
      <c r="OD203" s="442"/>
      <c r="OE203" s="442"/>
      <c r="OF203" s="442"/>
      <c r="OG203" s="442"/>
      <c r="OH203" s="442"/>
      <c r="OI203" s="442"/>
      <c r="OJ203" s="442"/>
      <c r="OK203" s="442"/>
      <c r="OL203" s="442"/>
      <c r="OM203" s="442"/>
      <c r="ON203" s="442"/>
      <c r="OO203" s="442"/>
      <c r="OP203" s="442"/>
      <c r="OQ203" s="442"/>
      <c r="OR203" s="442"/>
      <c r="OS203" s="442"/>
      <c r="OT203" s="442"/>
      <c r="OU203" s="442"/>
      <c r="OV203" s="442"/>
      <c r="OW203" s="442"/>
      <c r="OX203" s="442"/>
      <c r="OY203" s="442"/>
      <c r="OZ203" s="442"/>
      <c r="PA203" s="442"/>
      <c r="PB203" s="442"/>
      <c r="PC203" s="442"/>
      <c r="PD203" s="442"/>
      <c r="PE203" s="442"/>
      <c r="PF203" s="442"/>
      <c r="PG203" s="442"/>
      <c r="PH203" s="442"/>
      <c r="PI203" s="442"/>
      <c r="PJ203" s="442"/>
      <c r="PK203" s="442"/>
      <c r="PL203" s="442"/>
      <c r="PM203" s="442"/>
      <c r="PN203" s="442"/>
      <c r="PO203" s="442"/>
      <c r="PP203" s="442"/>
      <c r="PQ203" s="442"/>
      <c r="PR203" s="442"/>
      <c r="PS203" s="442"/>
      <c r="PT203" s="442"/>
      <c r="PU203" s="442"/>
      <c r="PV203" s="442"/>
      <c r="PW203" s="442"/>
      <c r="PX203" s="442"/>
      <c r="PY203" s="442"/>
      <c r="PZ203" s="442"/>
      <c r="QA203" s="442"/>
      <c r="QB203" s="442"/>
      <c r="QC203" s="442"/>
      <c r="QD203" s="442"/>
      <c r="QE203" s="442"/>
      <c r="QF203" s="442"/>
      <c r="QG203" s="442"/>
      <c r="QH203" s="442"/>
      <c r="QI203" s="442"/>
      <c r="QJ203" s="442"/>
      <c r="QK203" s="442"/>
      <c r="QL203" s="442"/>
      <c r="QM203" s="442"/>
      <c r="QN203" s="442"/>
      <c r="QO203" s="442"/>
      <c r="QP203" s="442"/>
      <c r="QQ203" s="442"/>
      <c r="QR203" s="442"/>
      <c r="QS203" s="442"/>
      <c r="QT203" s="442"/>
      <c r="QU203" s="442"/>
      <c r="QV203" s="442"/>
      <c r="QW203" s="442"/>
      <c r="QX203" s="442"/>
      <c r="QY203" s="442"/>
      <c r="QZ203" s="442"/>
      <c r="RA203" s="442"/>
      <c r="RB203" s="442"/>
      <c r="RC203" s="442"/>
      <c r="RD203" s="442"/>
      <c r="RE203" s="442"/>
      <c r="RF203" s="442"/>
      <c r="RG203" s="442"/>
      <c r="RH203" s="442"/>
      <c r="RI203" s="442"/>
      <c r="RJ203" s="442"/>
      <c r="RK203" s="442"/>
      <c r="RL203" s="442"/>
      <c r="RM203" s="442"/>
      <c r="RN203" s="442"/>
      <c r="RO203" s="442"/>
      <c r="RP203" s="442"/>
      <c r="RQ203" s="442"/>
      <c r="RR203" s="442"/>
      <c r="RS203" s="442"/>
      <c r="RT203" s="442"/>
      <c r="RU203" s="442"/>
      <c r="RV203" s="442"/>
      <c r="RW203" s="442"/>
      <c r="RX203" s="442"/>
      <c r="RY203" s="442"/>
      <c r="RZ203" s="442"/>
      <c r="SA203" s="442"/>
      <c r="SB203" s="442"/>
      <c r="SC203" s="442"/>
      <c r="SD203" s="442"/>
      <c r="SE203" s="442"/>
      <c r="SF203" s="442"/>
      <c r="SG203" s="442"/>
      <c r="SH203" s="442"/>
      <c r="SI203" s="442"/>
      <c r="SJ203" s="442"/>
      <c r="SK203" s="442"/>
      <c r="SL203" s="442"/>
      <c r="SM203" s="442"/>
      <c r="SN203" s="442"/>
      <c r="SO203" s="442"/>
      <c r="SP203" s="442"/>
      <c r="SQ203" s="442"/>
      <c r="SR203" s="442"/>
      <c r="SS203" s="442"/>
      <c r="ST203" s="442"/>
      <c r="SU203" s="442"/>
      <c r="SV203" s="442"/>
      <c r="SW203" s="442"/>
      <c r="SX203" s="442"/>
      <c r="SY203" s="442"/>
      <c r="SZ203" s="442"/>
      <c r="TA203" s="442"/>
      <c r="TB203" s="442"/>
      <c r="TC203" s="442"/>
      <c r="TD203" s="442"/>
      <c r="TE203" s="442"/>
      <c r="TF203" s="442"/>
      <c r="TG203" s="442"/>
      <c r="TH203" s="442"/>
      <c r="TI203" s="442"/>
      <c r="TJ203" s="442"/>
      <c r="TK203" s="442"/>
      <c r="TL203" s="442"/>
      <c r="TM203" s="442"/>
      <c r="TN203" s="442"/>
      <c r="TO203" s="442"/>
      <c r="TP203" s="442"/>
      <c r="TQ203" s="442"/>
      <c r="TR203" s="442"/>
      <c r="TS203" s="442"/>
      <c r="TT203" s="442"/>
      <c r="TU203" s="442"/>
      <c r="TV203" s="442"/>
      <c r="TW203" s="442"/>
      <c r="TX203" s="442"/>
      <c r="TY203" s="442"/>
      <c r="TZ203" s="442"/>
      <c r="UA203" s="442"/>
      <c r="UB203" s="442"/>
      <c r="UC203" s="442"/>
      <c r="UD203" s="442"/>
      <c r="UE203" s="442"/>
      <c r="UF203" s="442"/>
      <c r="UG203" s="442"/>
      <c r="UH203" s="442"/>
      <c r="UI203" s="442"/>
      <c r="UJ203" s="442"/>
      <c r="UK203" s="442"/>
      <c r="UL203" s="442"/>
      <c r="UM203" s="442"/>
      <c r="UN203" s="442"/>
      <c r="UO203" s="442"/>
      <c r="UP203" s="442"/>
      <c r="UQ203" s="442"/>
      <c r="UR203" s="442"/>
      <c r="US203" s="442"/>
      <c r="UT203" s="442"/>
      <c r="UU203" s="442"/>
      <c r="UV203" s="442"/>
      <c r="UW203" s="442"/>
      <c r="UX203" s="442"/>
      <c r="UY203" s="442"/>
      <c r="UZ203" s="442"/>
      <c r="VA203" s="442"/>
      <c r="VB203" s="442"/>
      <c r="VC203" s="442"/>
      <c r="VD203" s="442"/>
      <c r="VE203" s="442"/>
      <c r="VF203" s="442"/>
      <c r="VG203" s="442"/>
      <c r="VH203" s="442"/>
      <c r="VI203" s="442"/>
      <c r="VJ203" s="442"/>
      <c r="VK203" s="442"/>
      <c r="VL203" s="442"/>
      <c r="VM203" s="442"/>
      <c r="VN203" s="442"/>
      <c r="VO203" s="442"/>
      <c r="VP203" s="442"/>
      <c r="VQ203" s="442"/>
      <c r="VR203" s="442"/>
      <c r="VS203" s="442"/>
      <c r="VT203" s="442"/>
      <c r="VU203" s="442"/>
      <c r="VV203" s="442"/>
      <c r="VW203" s="442"/>
      <c r="VX203" s="442"/>
      <c r="VY203" s="442"/>
      <c r="VZ203" s="442"/>
      <c r="WA203" s="442"/>
      <c r="WB203" s="442"/>
      <c r="WC203" s="442"/>
      <c r="WD203" s="442"/>
      <c r="WE203" s="442"/>
      <c r="WF203" s="442"/>
      <c r="WG203" s="442"/>
      <c r="WH203" s="442"/>
      <c r="WI203" s="442"/>
      <c r="WJ203" s="442"/>
      <c r="WK203" s="442"/>
      <c r="WL203" s="442"/>
      <c r="WM203" s="442"/>
      <c r="WN203" s="442"/>
      <c r="WO203" s="442"/>
      <c r="WP203" s="442"/>
      <c r="WQ203" s="442"/>
      <c r="WR203" s="442"/>
      <c r="WS203" s="442"/>
      <c r="WT203" s="442"/>
      <c r="WU203" s="442"/>
      <c r="WV203" s="442"/>
      <c r="WW203" s="442"/>
      <c r="WX203" s="442"/>
      <c r="WY203" s="442"/>
      <c r="WZ203" s="442"/>
      <c r="XA203" s="442"/>
      <c r="XB203" s="442"/>
      <c r="XC203" s="442"/>
      <c r="XD203" s="442"/>
      <c r="XE203" s="442"/>
      <c r="XF203" s="442"/>
      <c r="XG203" s="442"/>
      <c r="XH203" s="442"/>
      <c r="XI203" s="442"/>
      <c r="XJ203" s="442"/>
      <c r="XK203" s="442"/>
      <c r="XL203" s="442"/>
      <c r="XM203" s="442"/>
      <c r="XN203" s="442"/>
      <c r="XO203" s="442"/>
      <c r="XP203" s="442"/>
      <c r="XQ203" s="442"/>
      <c r="XR203" s="442"/>
      <c r="XS203" s="442"/>
      <c r="XT203" s="442"/>
      <c r="XU203" s="442"/>
      <c r="XV203" s="442"/>
      <c r="XW203" s="442"/>
      <c r="XX203" s="442"/>
      <c r="XY203" s="442"/>
      <c r="XZ203" s="442"/>
      <c r="YA203" s="442"/>
      <c r="YB203" s="442"/>
      <c r="YC203" s="442"/>
      <c r="YD203" s="442"/>
      <c r="YE203" s="442"/>
      <c r="YF203" s="442"/>
      <c r="YG203" s="442"/>
      <c r="YH203" s="442"/>
      <c r="YI203" s="442"/>
      <c r="YJ203" s="442"/>
      <c r="YK203" s="442"/>
      <c r="YL203" s="442"/>
      <c r="YM203" s="442"/>
      <c r="YN203" s="442"/>
      <c r="YO203" s="442"/>
      <c r="YP203" s="442"/>
      <c r="YQ203" s="442"/>
      <c r="YR203" s="442"/>
      <c r="YS203" s="442"/>
      <c r="YT203" s="442"/>
      <c r="YU203" s="442"/>
      <c r="YV203" s="442"/>
      <c r="YW203" s="442"/>
      <c r="YX203" s="442"/>
      <c r="YY203" s="442"/>
      <c r="YZ203" s="442"/>
      <c r="ZA203" s="442"/>
      <c r="ZB203" s="442"/>
      <c r="ZC203" s="442"/>
      <c r="ZD203" s="442"/>
      <c r="ZE203" s="442"/>
      <c r="ZF203" s="442"/>
      <c r="ZG203" s="442"/>
      <c r="ZH203" s="442"/>
      <c r="ZI203" s="442"/>
      <c r="ZJ203" s="442"/>
      <c r="ZK203" s="442"/>
      <c r="ZL203" s="442"/>
      <c r="ZM203" s="442"/>
      <c r="ZN203" s="442"/>
      <c r="ZO203" s="442"/>
      <c r="ZP203" s="442"/>
      <c r="ZQ203" s="442"/>
      <c r="ZR203" s="442"/>
      <c r="ZS203" s="442"/>
      <c r="ZT203" s="442"/>
      <c r="ZU203" s="442"/>
      <c r="ZV203" s="442"/>
      <c r="ZW203" s="442"/>
      <c r="ZX203" s="442"/>
      <c r="ZY203" s="442"/>
      <c r="ZZ203" s="442"/>
      <c r="AAA203" s="442"/>
      <c r="AAB203" s="442"/>
      <c r="AAC203" s="442"/>
      <c r="AAD203" s="442"/>
      <c r="AAE203" s="442"/>
      <c r="AAF203" s="442"/>
      <c r="AAG203" s="442"/>
      <c r="AAH203" s="442"/>
      <c r="AAI203" s="442"/>
      <c r="AAJ203" s="442"/>
      <c r="AAK203" s="442"/>
      <c r="AAL203" s="442"/>
      <c r="AAM203" s="442"/>
      <c r="AAN203" s="442"/>
      <c r="AAO203" s="442"/>
      <c r="AAP203" s="442"/>
      <c r="AAQ203" s="442"/>
      <c r="AAR203" s="442"/>
      <c r="AAS203" s="442"/>
      <c r="AAT203" s="442"/>
      <c r="AAU203" s="442"/>
      <c r="AAV203" s="442"/>
      <c r="AAW203" s="442"/>
      <c r="AAX203" s="442"/>
      <c r="AAY203" s="442"/>
      <c r="AAZ203" s="442"/>
      <c r="ABA203" s="442"/>
      <c r="ABB203" s="442"/>
      <c r="ABC203" s="442"/>
      <c r="ABD203" s="442"/>
      <c r="ABE203" s="442"/>
      <c r="ABF203" s="442"/>
      <c r="ABG203" s="442"/>
      <c r="ABH203" s="442"/>
      <c r="ABI203" s="442"/>
      <c r="ABJ203" s="442"/>
      <c r="ABK203" s="442"/>
      <c r="ABL203" s="442"/>
      <c r="ABM203" s="442"/>
      <c r="ABN203" s="442"/>
      <c r="ABO203" s="442"/>
      <c r="ABP203" s="442"/>
      <c r="ABQ203" s="442"/>
      <c r="ABR203" s="442"/>
      <c r="ABS203" s="442"/>
      <c r="ABT203" s="442"/>
      <c r="ABU203" s="442"/>
      <c r="ABV203" s="442"/>
      <c r="ABW203" s="442"/>
      <c r="ABX203" s="442"/>
      <c r="ABY203" s="442"/>
      <c r="ABZ203" s="442"/>
      <c r="ACA203" s="442"/>
      <c r="ACB203" s="442"/>
      <c r="ACC203" s="442"/>
      <c r="ACD203" s="442"/>
      <c r="ACE203" s="442"/>
      <c r="ACF203" s="442"/>
      <c r="ACG203" s="442"/>
      <c r="ACH203" s="442"/>
      <c r="ACI203" s="442"/>
      <c r="ACJ203" s="442"/>
      <c r="ACK203" s="442"/>
      <c r="ACL203" s="442"/>
      <c r="ACM203" s="442"/>
      <c r="ACN203" s="442"/>
      <c r="ACO203" s="442"/>
      <c r="ACP203" s="442"/>
      <c r="ACQ203" s="442"/>
      <c r="ACR203" s="442"/>
      <c r="ACS203" s="442"/>
      <c r="ACT203" s="442"/>
      <c r="ACU203" s="442"/>
      <c r="ACV203" s="442"/>
      <c r="ACW203" s="442"/>
      <c r="ACX203" s="442"/>
      <c r="ACY203" s="442"/>
      <c r="ACZ203" s="442"/>
      <c r="ADA203" s="442"/>
      <c r="ADB203" s="442"/>
      <c r="ADC203" s="442"/>
      <c r="ADD203" s="442"/>
      <c r="ADE203" s="442"/>
      <c r="ADF203" s="442"/>
      <c r="ADG203" s="442"/>
      <c r="ADH203" s="442"/>
      <c r="ADI203" s="442"/>
      <c r="ADJ203" s="442"/>
      <c r="ADK203" s="442"/>
      <c r="ADL203" s="442"/>
      <c r="ADM203" s="442"/>
      <c r="ADN203" s="442"/>
      <c r="ADO203" s="442"/>
      <c r="ADP203" s="442"/>
      <c r="ADQ203" s="442"/>
      <c r="ADR203" s="442"/>
      <c r="ADS203" s="442"/>
      <c r="ADT203" s="442"/>
      <c r="ADU203" s="442"/>
      <c r="ADV203" s="442"/>
      <c r="ADW203" s="442"/>
      <c r="ADX203" s="442"/>
      <c r="ADY203" s="442"/>
      <c r="ADZ203" s="442"/>
      <c r="AEA203" s="442"/>
      <c r="AEB203" s="442"/>
      <c r="AEC203" s="442"/>
      <c r="AED203" s="442"/>
      <c r="AEE203" s="442"/>
      <c r="AEF203" s="442"/>
      <c r="AEG203" s="442"/>
      <c r="AEH203" s="442"/>
      <c r="AEI203" s="442"/>
      <c r="AEJ203" s="442"/>
      <c r="AEK203" s="442"/>
      <c r="AEL203" s="442"/>
      <c r="AEM203" s="442"/>
      <c r="AEN203" s="442"/>
      <c r="AEO203" s="442"/>
      <c r="AEP203" s="442"/>
      <c r="AEQ203" s="442"/>
      <c r="AER203" s="442"/>
      <c r="AES203" s="442"/>
      <c r="AET203" s="442"/>
      <c r="AEU203" s="442"/>
      <c r="AEV203" s="442"/>
      <c r="AEW203" s="442"/>
      <c r="AEX203" s="442"/>
      <c r="AEY203" s="442"/>
      <c r="AEZ203" s="442"/>
      <c r="AFA203" s="442"/>
      <c r="AFB203" s="442"/>
      <c r="AFC203" s="442"/>
      <c r="AFD203" s="442"/>
      <c r="AFE203" s="442"/>
      <c r="AFF203" s="442"/>
      <c r="AFG203" s="442"/>
      <c r="AFH203" s="442"/>
      <c r="AFI203" s="442"/>
      <c r="AFJ203" s="442"/>
      <c r="AFK203" s="442"/>
      <c r="AFL203" s="442"/>
      <c r="AFM203" s="442"/>
      <c r="AFN203" s="442"/>
      <c r="AFO203" s="442"/>
      <c r="AFP203" s="442"/>
      <c r="AFQ203" s="442"/>
      <c r="AFR203" s="442"/>
      <c r="AFS203" s="442"/>
      <c r="AFT203" s="442"/>
      <c r="AFU203" s="442"/>
      <c r="AFV203" s="442"/>
      <c r="AFW203" s="442"/>
      <c r="AFX203" s="442"/>
      <c r="AFY203" s="442"/>
      <c r="AFZ203" s="442"/>
      <c r="AGA203" s="442"/>
      <c r="AGB203" s="442"/>
      <c r="AGC203" s="442"/>
      <c r="AGD203" s="442"/>
      <c r="AGE203" s="442"/>
      <c r="AGF203" s="442"/>
      <c r="AGG203" s="442"/>
      <c r="AGH203" s="442"/>
      <c r="AGI203" s="442"/>
      <c r="AGJ203" s="442"/>
      <c r="AGK203" s="442"/>
      <c r="AGL203" s="442"/>
      <c r="AGM203" s="442"/>
      <c r="AGN203" s="442"/>
      <c r="AGO203" s="442"/>
      <c r="AGP203" s="442"/>
      <c r="AGQ203" s="442"/>
      <c r="AGR203" s="442"/>
      <c r="AGS203" s="442"/>
      <c r="AGT203" s="442"/>
      <c r="AGU203" s="442"/>
      <c r="AGV203" s="442"/>
      <c r="AGW203" s="442"/>
      <c r="AGX203" s="442"/>
      <c r="AGY203" s="442"/>
      <c r="AGZ203" s="442"/>
      <c r="AHA203" s="442"/>
      <c r="AHB203" s="442"/>
      <c r="AHC203" s="442"/>
      <c r="AHD203" s="442"/>
      <c r="AHE203" s="442"/>
      <c r="AHF203" s="442"/>
      <c r="AHG203" s="442"/>
      <c r="AHH203" s="442"/>
    </row>
    <row r="204" spans="2:892" s="593" customFormat="1">
      <c r="B204" s="597"/>
      <c r="C204" s="595"/>
      <c r="D204" s="78"/>
      <c r="E204" s="78"/>
      <c r="F204" s="78"/>
      <c r="G204" s="78"/>
      <c r="H204" s="78"/>
      <c r="I204" s="78"/>
      <c r="J204" s="78"/>
      <c r="K204" s="78"/>
      <c r="L204" s="78"/>
      <c r="M204" s="78"/>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s="66"/>
      <c r="CT204" s="66"/>
      <c r="CU204" s="66"/>
      <c r="CV204" s="66"/>
      <c r="CW204" s="66"/>
      <c r="CX204" s="66"/>
      <c r="CY204" s="66"/>
      <c r="CZ204" s="66"/>
      <c r="DA204" s="66"/>
      <c r="DB204" s="66"/>
      <c r="DC204" s="66"/>
      <c r="DD204" s="66"/>
      <c r="DE204" s="66"/>
      <c r="DF204" s="66"/>
      <c r="DG204" s="66"/>
      <c r="DH204" s="66"/>
      <c r="DI204" s="66"/>
      <c r="DJ204" s="66"/>
      <c r="DK204" s="66"/>
      <c r="DL204" s="66"/>
      <c r="DM204" s="66"/>
      <c r="DN204" s="66"/>
      <c r="DO204" s="66"/>
      <c r="DP204" s="66"/>
      <c r="DQ204" s="66"/>
      <c r="DR204" s="66"/>
      <c r="DS204" s="66"/>
      <c r="DT204" s="66"/>
      <c r="DU204" s="66"/>
      <c r="DV204" s="66"/>
      <c r="DW204" s="66"/>
      <c r="DX204" s="66"/>
      <c r="DY204" s="66"/>
      <c r="DZ204" s="66"/>
      <c r="EA204" s="66"/>
      <c r="EB204" s="66"/>
      <c r="EC204" s="66"/>
      <c r="ED204" s="66"/>
      <c r="EE204" s="66"/>
      <c r="EF204" s="66"/>
      <c r="EG204" s="66"/>
      <c r="EH204" s="66"/>
      <c r="EI204" s="66"/>
      <c r="EJ204" s="66"/>
      <c r="EK204" s="66"/>
      <c r="EL204" s="66"/>
      <c r="EM204" s="66"/>
      <c r="EN204" s="66"/>
      <c r="EO204" s="66"/>
      <c r="EP204" s="66"/>
      <c r="EQ204" s="66"/>
      <c r="ER204" s="66"/>
      <c r="ES204" s="66"/>
      <c r="ET204" s="66"/>
      <c r="EU204" s="66"/>
      <c r="EV204" s="66"/>
      <c r="EW204" s="66"/>
      <c r="EX204" s="66"/>
      <c r="EY204" s="66"/>
      <c r="EZ204" s="66"/>
      <c r="FA204" s="66"/>
      <c r="FB204" s="66"/>
      <c r="FC204" s="66"/>
      <c r="FD204" s="66"/>
      <c r="FE204" s="66"/>
      <c r="FF204" s="66"/>
      <c r="FG204" s="66"/>
      <c r="FH204" s="66"/>
      <c r="FI204" s="66"/>
      <c r="FJ204" s="66"/>
      <c r="FK204" s="66"/>
      <c r="FL204" s="66"/>
      <c r="FM204" s="66"/>
      <c r="FN204" s="66"/>
      <c r="FO204" s="66"/>
      <c r="FP204" s="66"/>
      <c r="FQ204" s="66"/>
      <c r="FR204" s="66"/>
      <c r="FS204" s="66"/>
      <c r="FT204" s="66"/>
      <c r="FU204" s="66"/>
      <c r="FV204" s="66"/>
      <c r="FW204" s="66"/>
      <c r="FX204" s="66"/>
      <c r="FY204" s="66"/>
      <c r="FZ204" s="66"/>
      <c r="GA204" s="66"/>
      <c r="GB204" s="66"/>
      <c r="GC204" s="66"/>
      <c r="GD204" s="66"/>
      <c r="GE204" s="66"/>
      <c r="GF204" s="66"/>
      <c r="GG204" s="66"/>
      <c r="GH204" s="66"/>
      <c r="GI204" s="66"/>
      <c r="GJ204" s="66"/>
      <c r="GK204" s="66"/>
      <c r="GL204" s="66"/>
      <c r="GM204" s="66"/>
      <c r="GN204" s="66"/>
      <c r="GO204" s="66"/>
      <c r="GP204" s="66"/>
      <c r="GQ204" s="66"/>
      <c r="GR204" s="66"/>
      <c r="GS204" s="66"/>
      <c r="GT204" s="66"/>
      <c r="GU204" s="66"/>
      <c r="GV204" s="66"/>
      <c r="GW204" s="66"/>
      <c r="GX204" s="66"/>
      <c r="GY204" s="66"/>
      <c r="GZ204" s="66"/>
      <c r="HA204" s="66"/>
      <c r="HB204" s="66"/>
      <c r="HC204" s="66"/>
      <c r="HD204" s="66"/>
      <c r="HE204" s="66"/>
      <c r="HF204" s="66"/>
      <c r="HG204" s="66"/>
      <c r="HH204" s="66"/>
      <c r="HI204" s="66"/>
      <c r="HJ204" s="66"/>
      <c r="HK204" s="66"/>
      <c r="HL204" s="66"/>
      <c r="HM204" s="66"/>
      <c r="HN204" s="66"/>
      <c r="HO204" s="66"/>
      <c r="HP204" s="66"/>
      <c r="HQ204" s="66"/>
      <c r="HR204" s="66"/>
      <c r="HS204" s="66"/>
      <c r="HT204" s="66"/>
      <c r="HU204" s="66"/>
      <c r="HV204" s="66"/>
      <c r="HW204" s="66"/>
      <c r="HX204" s="66"/>
      <c r="HY204" s="66"/>
      <c r="HZ204" s="66"/>
      <c r="IA204" s="66"/>
      <c r="IB204" s="66"/>
      <c r="IC204" s="66"/>
      <c r="ID204" s="66"/>
      <c r="IE204" s="66"/>
      <c r="IF204" s="66"/>
      <c r="IG204" s="66"/>
      <c r="IH204" s="66"/>
      <c r="II204" s="66"/>
      <c r="IJ204" s="66"/>
      <c r="IK204" s="66"/>
      <c r="IL204" s="66"/>
      <c r="IM204" s="66"/>
      <c r="IN204" s="66"/>
      <c r="IO204" s="66"/>
      <c r="IP204" s="66"/>
      <c r="IQ204" s="66"/>
      <c r="IR204" s="66"/>
      <c r="IS204" s="66"/>
      <c r="IT204" s="66"/>
      <c r="IU204" s="66"/>
      <c r="IV204" s="66"/>
      <c r="IW204" s="66"/>
      <c r="IX204" s="442"/>
      <c r="IY204" s="442"/>
      <c r="IZ204" s="442"/>
      <c r="JA204" s="442"/>
      <c r="JB204" s="442"/>
      <c r="JC204" s="442"/>
      <c r="JD204" s="442"/>
      <c r="JE204" s="442"/>
      <c r="JF204" s="442"/>
      <c r="JG204" s="442"/>
      <c r="JH204" s="442"/>
      <c r="JI204" s="442"/>
      <c r="JJ204" s="442"/>
      <c r="JK204" s="442"/>
      <c r="JL204" s="442"/>
      <c r="JM204" s="442"/>
      <c r="JN204" s="442"/>
      <c r="JO204" s="442"/>
      <c r="JP204" s="442"/>
      <c r="JQ204" s="442"/>
      <c r="JR204" s="442"/>
      <c r="JS204" s="442"/>
      <c r="JT204" s="442"/>
      <c r="JU204" s="442"/>
      <c r="JV204" s="442"/>
      <c r="JW204" s="442"/>
      <c r="JX204" s="442"/>
      <c r="JY204" s="442"/>
      <c r="JZ204" s="442"/>
      <c r="KA204" s="442"/>
      <c r="KB204" s="442"/>
      <c r="KC204" s="442"/>
      <c r="KD204" s="442"/>
      <c r="KE204" s="442"/>
      <c r="KF204" s="442"/>
      <c r="KG204" s="442"/>
      <c r="KH204" s="442"/>
      <c r="KI204" s="442"/>
      <c r="KJ204" s="442"/>
      <c r="KK204" s="442"/>
      <c r="KL204" s="442"/>
      <c r="KM204" s="442"/>
      <c r="KN204" s="442"/>
      <c r="KO204" s="442"/>
      <c r="KP204" s="442"/>
      <c r="KQ204" s="442"/>
      <c r="KR204" s="442"/>
      <c r="KS204" s="442"/>
      <c r="KT204" s="442"/>
      <c r="KU204" s="442"/>
      <c r="KV204" s="442"/>
      <c r="KW204" s="442"/>
      <c r="KX204" s="442"/>
      <c r="KY204" s="442"/>
      <c r="KZ204" s="442"/>
      <c r="LA204" s="442"/>
      <c r="LB204" s="442"/>
      <c r="LC204" s="442"/>
      <c r="LD204" s="442"/>
      <c r="LE204" s="442"/>
      <c r="LF204" s="442"/>
      <c r="LG204" s="442"/>
      <c r="LH204" s="442"/>
      <c r="LI204" s="442"/>
      <c r="LJ204" s="442"/>
      <c r="LK204" s="442"/>
      <c r="LL204" s="442"/>
      <c r="LM204" s="442"/>
      <c r="LN204" s="442"/>
      <c r="LO204" s="442"/>
      <c r="LP204" s="442"/>
      <c r="LQ204" s="442"/>
      <c r="LR204" s="442"/>
      <c r="LS204" s="442"/>
      <c r="LT204" s="442"/>
      <c r="LU204" s="442"/>
      <c r="LV204" s="442"/>
      <c r="LW204" s="442"/>
      <c r="LX204" s="442"/>
      <c r="LY204" s="442"/>
      <c r="LZ204" s="442"/>
      <c r="MA204" s="442"/>
      <c r="MB204" s="442"/>
      <c r="MC204" s="442"/>
      <c r="MD204" s="442"/>
      <c r="ME204" s="442"/>
      <c r="MF204" s="442"/>
      <c r="MG204" s="442"/>
      <c r="MH204" s="442"/>
      <c r="MI204" s="442"/>
      <c r="MJ204" s="442"/>
      <c r="MK204" s="442"/>
      <c r="ML204" s="442"/>
      <c r="MM204" s="442"/>
      <c r="MN204" s="442"/>
      <c r="MO204" s="442"/>
      <c r="MP204" s="442"/>
      <c r="MQ204" s="442"/>
      <c r="MR204" s="442"/>
      <c r="MS204" s="442"/>
      <c r="MT204" s="442"/>
      <c r="MU204" s="442"/>
      <c r="MV204" s="442"/>
      <c r="MW204" s="442"/>
      <c r="MX204" s="442"/>
      <c r="MY204" s="442"/>
      <c r="MZ204" s="442"/>
      <c r="NA204" s="442"/>
      <c r="NB204" s="442"/>
      <c r="NC204" s="442"/>
      <c r="ND204" s="442"/>
      <c r="NE204" s="442"/>
      <c r="NF204" s="442"/>
      <c r="NG204" s="442"/>
      <c r="NH204" s="442"/>
      <c r="NI204" s="442"/>
      <c r="NJ204" s="442"/>
      <c r="NK204" s="442"/>
      <c r="NL204" s="442"/>
      <c r="NM204" s="442"/>
      <c r="NN204" s="442"/>
      <c r="NO204" s="442"/>
      <c r="NP204" s="442"/>
      <c r="NQ204" s="442"/>
      <c r="NR204" s="442"/>
      <c r="NS204" s="442"/>
      <c r="NT204" s="442"/>
      <c r="NU204" s="442"/>
      <c r="NV204" s="442"/>
      <c r="NW204" s="442"/>
      <c r="NX204" s="442"/>
      <c r="NY204" s="442"/>
      <c r="NZ204" s="442"/>
      <c r="OA204" s="442"/>
      <c r="OB204" s="442"/>
      <c r="OC204" s="442"/>
      <c r="OD204" s="442"/>
      <c r="OE204" s="442"/>
      <c r="OF204" s="442"/>
      <c r="OG204" s="442"/>
      <c r="OH204" s="442"/>
      <c r="OI204" s="442"/>
      <c r="OJ204" s="442"/>
      <c r="OK204" s="442"/>
      <c r="OL204" s="442"/>
      <c r="OM204" s="442"/>
      <c r="ON204" s="442"/>
      <c r="OO204" s="442"/>
      <c r="OP204" s="442"/>
      <c r="OQ204" s="442"/>
      <c r="OR204" s="442"/>
      <c r="OS204" s="442"/>
      <c r="OT204" s="442"/>
      <c r="OU204" s="442"/>
      <c r="OV204" s="442"/>
      <c r="OW204" s="442"/>
      <c r="OX204" s="442"/>
      <c r="OY204" s="442"/>
      <c r="OZ204" s="442"/>
      <c r="PA204" s="442"/>
      <c r="PB204" s="442"/>
      <c r="PC204" s="442"/>
      <c r="PD204" s="442"/>
      <c r="PE204" s="442"/>
      <c r="PF204" s="442"/>
      <c r="PG204" s="442"/>
      <c r="PH204" s="442"/>
      <c r="PI204" s="442"/>
      <c r="PJ204" s="442"/>
      <c r="PK204" s="442"/>
      <c r="PL204" s="442"/>
      <c r="PM204" s="442"/>
      <c r="PN204" s="442"/>
      <c r="PO204" s="442"/>
      <c r="PP204" s="442"/>
      <c r="PQ204" s="442"/>
      <c r="PR204" s="442"/>
      <c r="PS204" s="442"/>
      <c r="PT204" s="442"/>
      <c r="PU204" s="442"/>
      <c r="PV204" s="442"/>
      <c r="PW204" s="442"/>
      <c r="PX204" s="442"/>
      <c r="PY204" s="442"/>
      <c r="PZ204" s="442"/>
      <c r="QA204" s="442"/>
      <c r="QB204" s="442"/>
      <c r="QC204" s="442"/>
      <c r="QD204" s="442"/>
      <c r="QE204" s="442"/>
      <c r="QF204" s="442"/>
      <c r="QG204" s="442"/>
      <c r="QH204" s="442"/>
      <c r="QI204" s="442"/>
      <c r="QJ204" s="442"/>
      <c r="QK204" s="442"/>
      <c r="QL204" s="442"/>
      <c r="QM204" s="442"/>
      <c r="QN204" s="442"/>
      <c r="QO204" s="442"/>
      <c r="QP204" s="442"/>
      <c r="QQ204" s="442"/>
      <c r="QR204" s="442"/>
      <c r="QS204" s="442"/>
      <c r="QT204" s="442"/>
      <c r="QU204" s="442"/>
      <c r="QV204" s="442"/>
      <c r="QW204" s="442"/>
      <c r="QX204" s="442"/>
      <c r="QY204" s="442"/>
      <c r="QZ204" s="442"/>
      <c r="RA204" s="442"/>
      <c r="RB204" s="442"/>
      <c r="RC204" s="442"/>
      <c r="RD204" s="442"/>
      <c r="RE204" s="442"/>
      <c r="RF204" s="442"/>
      <c r="RG204" s="442"/>
      <c r="RH204" s="442"/>
      <c r="RI204" s="442"/>
      <c r="RJ204" s="442"/>
      <c r="RK204" s="442"/>
      <c r="RL204" s="442"/>
      <c r="RM204" s="442"/>
      <c r="RN204" s="442"/>
      <c r="RO204" s="442"/>
      <c r="RP204" s="442"/>
      <c r="RQ204" s="442"/>
      <c r="RR204" s="442"/>
      <c r="RS204" s="442"/>
      <c r="RT204" s="442"/>
      <c r="RU204" s="442"/>
      <c r="RV204" s="442"/>
      <c r="RW204" s="442"/>
      <c r="RX204" s="442"/>
      <c r="RY204" s="442"/>
      <c r="RZ204" s="442"/>
      <c r="SA204" s="442"/>
      <c r="SB204" s="442"/>
      <c r="SC204" s="442"/>
      <c r="SD204" s="442"/>
      <c r="SE204" s="442"/>
      <c r="SF204" s="442"/>
      <c r="SG204" s="442"/>
      <c r="SH204" s="442"/>
      <c r="SI204" s="442"/>
      <c r="SJ204" s="442"/>
      <c r="SK204" s="442"/>
      <c r="SL204" s="442"/>
      <c r="SM204" s="442"/>
      <c r="SN204" s="442"/>
      <c r="SO204" s="442"/>
      <c r="SP204" s="442"/>
      <c r="SQ204" s="442"/>
      <c r="SR204" s="442"/>
      <c r="SS204" s="442"/>
      <c r="ST204" s="442"/>
      <c r="SU204" s="442"/>
      <c r="SV204" s="442"/>
      <c r="SW204" s="442"/>
      <c r="SX204" s="442"/>
      <c r="SY204" s="442"/>
      <c r="SZ204" s="442"/>
      <c r="TA204" s="442"/>
      <c r="TB204" s="442"/>
      <c r="TC204" s="442"/>
      <c r="TD204" s="442"/>
      <c r="TE204" s="442"/>
      <c r="TF204" s="442"/>
      <c r="TG204" s="442"/>
      <c r="TH204" s="442"/>
      <c r="TI204" s="442"/>
      <c r="TJ204" s="442"/>
      <c r="TK204" s="442"/>
      <c r="TL204" s="442"/>
      <c r="TM204" s="442"/>
      <c r="TN204" s="442"/>
      <c r="TO204" s="442"/>
      <c r="TP204" s="442"/>
      <c r="TQ204" s="442"/>
      <c r="TR204" s="442"/>
      <c r="TS204" s="442"/>
      <c r="TT204" s="442"/>
      <c r="TU204" s="442"/>
      <c r="TV204" s="442"/>
      <c r="TW204" s="442"/>
      <c r="TX204" s="442"/>
      <c r="TY204" s="442"/>
      <c r="TZ204" s="442"/>
      <c r="UA204" s="442"/>
      <c r="UB204" s="442"/>
      <c r="UC204" s="442"/>
      <c r="UD204" s="442"/>
      <c r="UE204" s="442"/>
      <c r="UF204" s="442"/>
      <c r="UG204" s="442"/>
      <c r="UH204" s="442"/>
      <c r="UI204" s="442"/>
      <c r="UJ204" s="442"/>
      <c r="UK204" s="442"/>
      <c r="UL204" s="442"/>
      <c r="UM204" s="442"/>
      <c r="UN204" s="442"/>
      <c r="UO204" s="442"/>
      <c r="UP204" s="442"/>
      <c r="UQ204" s="442"/>
      <c r="UR204" s="442"/>
      <c r="US204" s="442"/>
      <c r="UT204" s="442"/>
      <c r="UU204" s="442"/>
      <c r="UV204" s="442"/>
      <c r="UW204" s="442"/>
      <c r="UX204" s="442"/>
      <c r="UY204" s="442"/>
      <c r="UZ204" s="442"/>
      <c r="VA204" s="442"/>
      <c r="VB204" s="442"/>
      <c r="VC204" s="442"/>
      <c r="VD204" s="442"/>
      <c r="VE204" s="442"/>
      <c r="VF204" s="442"/>
      <c r="VG204" s="442"/>
      <c r="VH204" s="442"/>
      <c r="VI204" s="442"/>
      <c r="VJ204" s="442"/>
      <c r="VK204" s="442"/>
      <c r="VL204" s="442"/>
      <c r="VM204" s="442"/>
      <c r="VN204" s="442"/>
      <c r="VO204" s="442"/>
      <c r="VP204" s="442"/>
      <c r="VQ204" s="442"/>
      <c r="VR204" s="442"/>
      <c r="VS204" s="442"/>
      <c r="VT204" s="442"/>
      <c r="VU204" s="442"/>
      <c r="VV204" s="442"/>
      <c r="VW204" s="442"/>
      <c r="VX204" s="442"/>
      <c r="VY204" s="442"/>
      <c r="VZ204" s="442"/>
      <c r="WA204" s="442"/>
      <c r="WB204" s="442"/>
      <c r="WC204" s="442"/>
      <c r="WD204" s="442"/>
      <c r="WE204" s="442"/>
      <c r="WF204" s="442"/>
      <c r="WG204" s="442"/>
      <c r="WH204" s="442"/>
      <c r="WI204" s="442"/>
      <c r="WJ204" s="442"/>
      <c r="WK204" s="442"/>
      <c r="WL204" s="442"/>
      <c r="WM204" s="442"/>
      <c r="WN204" s="442"/>
      <c r="WO204" s="442"/>
      <c r="WP204" s="442"/>
      <c r="WQ204" s="442"/>
      <c r="WR204" s="442"/>
      <c r="WS204" s="442"/>
      <c r="WT204" s="442"/>
      <c r="WU204" s="442"/>
      <c r="WV204" s="442"/>
      <c r="WW204" s="442"/>
      <c r="WX204" s="442"/>
      <c r="WY204" s="442"/>
      <c r="WZ204" s="442"/>
      <c r="XA204" s="442"/>
      <c r="XB204" s="442"/>
      <c r="XC204" s="442"/>
      <c r="XD204" s="442"/>
      <c r="XE204" s="442"/>
      <c r="XF204" s="442"/>
      <c r="XG204" s="442"/>
      <c r="XH204" s="442"/>
      <c r="XI204" s="442"/>
      <c r="XJ204" s="442"/>
      <c r="XK204" s="442"/>
      <c r="XL204" s="442"/>
      <c r="XM204" s="442"/>
      <c r="XN204" s="442"/>
      <c r="XO204" s="442"/>
      <c r="XP204" s="442"/>
      <c r="XQ204" s="442"/>
      <c r="XR204" s="442"/>
      <c r="XS204" s="442"/>
      <c r="XT204" s="442"/>
      <c r="XU204" s="442"/>
      <c r="XV204" s="442"/>
      <c r="XW204" s="442"/>
      <c r="XX204" s="442"/>
      <c r="XY204" s="442"/>
      <c r="XZ204" s="442"/>
      <c r="YA204" s="442"/>
      <c r="YB204" s="442"/>
      <c r="YC204" s="442"/>
      <c r="YD204" s="442"/>
      <c r="YE204" s="442"/>
      <c r="YF204" s="442"/>
      <c r="YG204" s="442"/>
      <c r="YH204" s="442"/>
      <c r="YI204" s="442"/>
      <c r="YJ204" s="442"/>
      <c r="YK204" s="442"/>
      <c r="YL204" s="442"/>
      <c r="YM204" s="442"/>
      <c r="YN204" s="442"/>
      <c r="YO204" s="442"/>
      <c r="YP204" s="442"/>
      <c r="YQ204" s="442"/>
      <c r="YR204" s="442"/>
      <c r="YS204" s="442"/>
      <c r="YT204" s="442"/>
      <c r="YU204" s="442"/>
      <c r="YV204" s="442"/>
      <c r="YW204" s="442"/>
      <c r="YX204" s="442"/>
      <c r="YY204" s="442"/>
      <c r="YZ204" s="442"/>
      <c r="ZA204" s="442"/>
      <c r="ZB204" s="442"/>
      <c r="ZC204" s="442"/>
      <c r="ZD204" s="442"/>
      <c r="ZE204" s="442"/>
      <c r="ZF204" s="442"/>
      <c r="ZG204" s="442"/>
      <c r="ZH204" s="442"/>
      <c r="ZI204" s="442"/>
      <c r="ZJ204" s="442"/>
      <c r="ZK204" s="442"/>
      <c r="ZL204" s="442"/>
      <c r="ZM204" s="442"/>
      <c r="ZN204" s="442"/>
      <c r="ZO204" s="442"/>
      <c r="ZP204" s="442"/>
      <c r="ZQ204" s="442"/>
      <c r="ZR204" s="442"/>
      <c r="ZS204" s="442"/>
      <c r="ZT204" s="442"/>
      <c r="ZU204" s="442"/>
      <c r="ZV204" s="442"/>
      <c r="ZW204" s="442"/>
      <c r="ZX204" s="442"/>
      <c r="ZY204" s="442"/>
      <c r="ZZ204" s="442"/>
      <c r="AAA204" s="442"/>
      <c r="AAB204" s="442"/>
      <c r="AAC204" s="442"/>
      <c r="AAD204" s="442"/>
      <c r="AAE204" s="442"/>
      <c r="AAF204" s="442"/>
      <c r="AAG204" s="442"/>
      <c r="AAH204" s="442"/>
      <c r="AAI204" s="442"/>
      <c r="AAJ204" s="442"/>
      <c r="AAK204" s="442"/>
      <c r="AAL204" s="442"/>
      <c r="AAM204" s="442"/>
      <c r="AAN204" s="442"/>
      <c r="AAO204" s="442"/>
      <c r="AAP204" s="442"/>
      <c r="AAQ204" s="442"/>
      <c r="AAR204" s="442"/>
      <c r="AAS204" s="442"/>
      <c r="AAT204" s="442"/>
      <c r="AAU204" s="442"/>
      <c r="AAV204" s="442"/>
      <c r="AAW204" s="442"/>
      <c r="AAX204" s="442"/>
      <c r="AAY204" s="442"/>
      <c r="AAZ204" s="442"/>
      <c r="ABA204" s="442"/>
      <c r="ABB204" s="442"/>
      <c r="ABC204" s="442"/>
      <c r="ABD204" s="442"/>
      <c r="ABE204" s="442"/>
      <c r="ABF204" s="442"/>
      <c r="ABG204" s="442"/>
      <c r="ABH204" s="442"/>
      <c r="ABI204" s="442"/>
      <c r="ABJ204" s="442"/>
      <c r="ABK204" s="442"/>
      <c r="ABL204" s="442"/>
      <c r="ABM204" s="442"/>
      <c r="ABN204" s="442"/>
      <c r="ABO204" s="442"/>
      <c r="ABP204" s="442"/>
      <c r="ABQ204" s="442"/>
      <c r="ABR204" s="442"/>
      <c r="ABS204" s="442"/>
      <c r="ABT204" s="442"/>
      <c r="ABU204" s="442"/>
      <c r="ABV204" s="442"/>
      <c r="ABW204" s="442"/>
      <c r="ABX204" s="442"/>
      <c r="ABY204" s="442"/>
      <c r="ABZ204" s="442"/>
      <c r="ACA204" s="442"/>
      <c r="ACB204" s="442"/>
      <c r="ACC204" s="442"/>
      <c r="ACD204" s="442"/>
      <c r="ACE204" s="442"/>
      <c r="ACF204" s="442"/>
      <c r="ACG204" s="442"/>
      <c r="ACH204" s="442"/>
      <c r="ACI204" s="442"/>
      <c r="ACJ204" s="442"/>
      <c r="ACK204" s="442"/>
      <c r="ACL204" s="442"/>
      <c r="ACM204" s="442"/>
      <c r="ACN204" s="442"/>
      <c r="ACO204" s="442"/>
      <c r="ACP204" s="442"/>
      <c r="ACQ204" s="442"/>
      <c r="ACR204" s="442"/>
      <c r="ACS204" s="442"/>
      <c r="ACT204" s="442"/>
      <c r="ACU204" s="442"/>
      <c r="ACV204" s="442"/>
      <c r="ACW204" s="442"/>
      <c r="ACX204" s="442"/>
      <c r="ACY204" s="442"/>
      <c r="ACZ204" s="442"/>
      <c r="ADA204" s="442"/>
      <c r="ADB204" s="442"/>
      <c r="ADC204" s="442"/>
      <c r="ADD204" s="442"/>
      <c r="ADE204" s="442"/>
      <c r="ADF204" s="442"/>
      <c r="ADG204" s="442"/>
      <c r="ADH204" s="442"/>
      <c r="ADI204" s="442"/>
      <c r="ADJ204" s="442"/>
      <c r="ADK204" s="442"/>
      <c r="ADL204" s="442"/>
      <c r="ADM204" s="442"/>
      <c r="ADN204" s="442"/>
      <c r="ADO204" s="442"/>
      <c r="ADP204" s="442"/>
      <c r="ADQ204" s="442"/>
      <c r="ADR204" s="442"/>
      <c r="ADS204" s="442"/>
      <c r="ADT204" s="442"/>
      <c r="ADU204" s="442"/>
      <c r="ADV204" s="442"/>
      <c r="ADW204" s="442"/>
      <c r="ADX204" s="442"/>
      <c r="ADY204" s="442"/>
      <c r="ADZ204" s="442"/>
      <c r="AEA204" s="442"/>
      <c r="AEB204" s="442"/>
      <c r="AEC204" s="442"/>
      <c r="AED204" s="442"/>
      <c r="AEE204" s="442"/>
      <c r="AEF204" s="442"/>
      <c r="AEG204" s="442"/>
      <c r="AEH204" s="442"/>
      <c r="AEI204" s="442"/>
      <c r="AEJ204" s="442"/>
      <c r="AEK204" s="442"/>
      <c r="AEL204" s="442"/>
      <c r="AEM204" s="442"/>
      <c r="AEN204" s="442"/>
      <c r="AEO204" s="442"/>
      <c r="AEP204" s="442"/>
      <c r="AEQ204" s="442"/>
      <c r="AER204" s="442"/>
      <c r="AES204" s="442"/>
      <c r="AET204" s="442"/>
      <c r="AEU204" s="442"/>
      <c r="AEV204" s="442"/>
      <c r="AEW204" s="442"/>
      <c r="AEX204" s="442"/>
      <c r="AEY204" s="442"/>
      <c r="AEZ204" s="442"/>
      <c r="AFA204" s="442"/>
      <c r="AFB204" s="442"/>
      <c r="AFC204" s="442"/>
      <c r="AFD204" s="442"/>
      <c r="AFE204" s="442"/>
      <c r="AFF204" s="442"/>
      <c r="AFG204" s="442"/>
      <c r="AFH204" s="442"/>
      <c r="AFI204" s="442"/>
      <c r="AFJ204" s="442"/>
      <c r="AFK204" s="442"/>
      <c r="AFL204" s="442"/>
      <c r="AFM204" s="442"/>
      <c r="AFN204" s="442"/>
      <c r="AFO204" s="442"/>
      <c r="AFP204" s="442"/>
      <c r="AFQ204" s="442"/>
      <c r="AFR204" s="442"/>
      <c r="AFS204" s="442"/>
      <c r="AFT204" s="442"/>
      <c r="AFU204" s="442"/>
      <c r="AFV204" s="442"/>
      <c r="AFW204" s="442"/>
      <c r="AFX204" s="442"/>
      <c r="AFY204" s="442"/>
      <c r="AFZ204" s="442"/>
      <c r="AGA204" s="442"/>
      <c r="AGB204" s="442"/>
      <c r="AGC204" s="442"/>
      <c r="AGD204" s="442"/>
      <c r="AGE204" s="442"/>
      <c r="AGF204" s="442"/>
      <c r="AGG204" s="442"/>
      <c r="AGH204" s="442"/>
      <c r="AGI204" s="442"/>
      <c r="AGJ204" s="442"/>
      <c r="AGK204" s="442"/>
      <c r="AGL204" s="442"/>
      <c r="AGM204" s="442"/>
      <c r="AGN204" s="442"/>
      <c r="AGO204" s="442"/>
      <c r="AGP204" s="442"/>
      <c r="AGQ204" s="442"/>
      <c r="AGR204" s="442"/>
      <c r="AGS204" s="442"/>
      <c r="AGT204" s="442"/>
      <c r="AGU204" s="442"/>
      <c r="AGV204" s="442"/>
      <c r="AGW204" s="442"/>
      <c r="AGX204" s="442"/>
      <c r="AGY204" s="442"/>
      <c r="AGZ204" s="442"/>
      <c r="AHA204" s="442"/>
      <c r="AHB204" s="442"/>
      <c r="AHC204" s="442"/>
      <c r="AHD204" s="442"/>
      <c r="AHE204" s="442"/>
      <c r="AHF204" s="442"/>
      <c r="AHG204" s="442"/>
      <c r="AHH204" s="442"/>
    </row>
    <row r="205" spans="2:892" s="593" customFormat="1">
      <c r="B205" s="597"/>
      <c r="C205" s="595"/>
      <c r="D205" s="78"/>
      <c r="E205" s="78"/>
      <c r="F205" s="78"/>
      <c r="G205" s="78"/>
      <c r="H205" s="78"/>
      <c r="I205" s="78"/>
      <c r="J205" s="78"/>
      <c r="K205" s="78"/>
      <c r="L205" s="78"/>
      <c r="M205" s="78"/>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s="66"/>
      <c r="CT205" s="66"/>
      <c r="CU205" s="66"/>
      <c r="CV205" s="66"/>
      <c r="CW205" s="66"/>
      <c r="CX205" s="66"/>
      <c r="CY205" s="66"/>
      <c r="CZ205" s="66"/>
      <c r="DA205" s="66"/>
      <c r="DB205" s="66"/>
      <c r="DC205" s="66"/>
      <c r="DD205" s="66"/>
      <c r="DE205" s="66"/>
      <c r="DF205" s="66"/>
      <c r="DG205" s="66"/>
      <c r="DH205" s="66"/>
      <c r="DI205" s="66"/>
      <c r="DJ205" s="66"/>
      <c r="DK205" s="66"/>
      <c r="DL205" s="66"/>
      <c r="DM205" s="66"/>
      <c r="DN205" s="66"/>
      <c r="DO205" s="66"/>
      <c r="DP205" s="66"/>
      <c r="DQ205" s="66"/>
      <c r="DR205" s="66"/>
      <c r="DS205" s="66"/>
      <c r="DT205" s="66"/>
      <c r="DU205" s="66"/>
      <c r="DV205" s="66"/>
      <c r="DW205" s="66"/>
      <c r="DX205" s="66"/>
      <c r="DY205" s="66"/>
      <c r="DZ205" s="66"/>
      <c r="EA205" s="66"/>
      <c r="EB205" s="66"/>
      <c r="EC205" s="66"/>
      <c r="ED205" s="66"/>
      <c r="EE205" s="66"/>
      <c r="EF205" s="66"/>
      <c r="EG205" s="66"/>
      <c r="EH205" s="66"/>
      <c r="EI205" s="66"/>
      <c r="EJ205" s="66"/>
      <c r="EK205" s="66"/>
      <c r="EL205" s="66"/>
      <c r="EM205" s="66"/>
      <c r="EN205" s="66"/>
      <c r="EO205" s="66"/>
      <c r="EP205" s="66"/>
      <c r="EQ205" s="66"/>
      <c r="ER205" s="66"/>
      <c r="ES205" s="66"/>
      <c r="ET205" s="66"/>
      <c r="EU205" s="66"/>
      <c r="EV205" s="66"/>
      <c r="EW205" s="66"/>
      <c r="EX205" s="66"/>
      <c r="EY205" s="66"/>
      <c r="EZ205" s="66"/>
      <c r="FA205" s="66"/>
      <c r="FB205" s="66"/>
      <c r="FC205" s="66"/>
      <c r="FD205" s="66"/>
      <c r="FE205" s="66"/>
      <c r="FF205" s="66"/>
      <c r="FG205" s="66"/>
      <c r="FH205" s="66"/>
      <c r="FI205" s="66"/>
      <c r="FJ205" s="66"/>
      <c r="FK205" s="66"/>
      <c r="FL205" s="66"/>
      <c r="FM205" s="66"/>
      <c r="FN205" s="66"/>
      <c r="FO205" s="66"/>
      <c r="FP205" s="66"/>
      <c r="FQ205" s="66"/>
      <c r="FR205" s="66"/>
      <c r="FS205" s="66"/>
      <c r="FT205" s="66"/>
      <c r="FU205" s="66"/>
      <c r="FV205" s="66"/>
      <c r="FW205" s="66"/>
      <c r="FX205" s="66"/>
      <c r="FY205" s="66"/>
      <c r="FZ205" s="66"/>
      <c r="GA205" s="66"/>
      <c r="GB205" s="66"/>
      <c r="GC205" s="66"/>
      <c r="GD205" s="66"/>
      <c r="GE205" s="66"/>
      <c r="GF205" s="66"/>
      <c r="GG205" s="66"/>
      <c r="GH205" s="66"/>
      <c r="GI205" s="66"/>
      <c r="GJ205" s="66"/>
      <c r="GK205" s="66"/>
      <c r="GL205" s="66"/>
      <c r="GM205" s="66"/>
      <c r="GN205" s="66"/>
      <c r="GO205" s="66"/>
      <c r="GP205" s="66"/>
      <c r="GQ205" s="66"/>
      <c r="GR205" s="66"/>
      <c r="GS205" s="66"/>
      <c r="GT205" s="66"/>
      <c r="GU205" s="66"/>
      <c r="GV205" s="66"/>
      <c r="GW205" s="66"/>
      <c r="GX205" s="66"/>
      <c r="GY205" s="66"/>
      <c r="GZ205" s="66"/>
      <c r="HA205" s="66"/>
      <c r="HB205" s="66"/>
      <c r="HC205" s="66"/>
      <c r="HD205" s="66"/>
      <c r="HE205" s="66"/>
      <c r="HF205" s="66"/>
      <c r="HG205" s="66"/>
      <c r="HH205" s="66"/>
      <c r="HI205" s="66"/>
      <c r="HJ205" s="66"/>
      <c r="HK205" s="66"/>
      <c r="HL205" s="66"/>
      <c r="HM205" s="66"/>
      <c r="HN205" s="66"/>
      <c r="HO205" s="66"/>
      <c r="HP205" s="66"/>
      <c r="HQ205" s="66"/>
      <c r="HR205" s="66"/>
      <c r="HS205" s="66"/>
      <c r="HT205" s="66"/>
      <c r="HU205" s="66"/>
      <c r="HV205" s="66"/>
      <c r="HW205" s="66"/>
      <c r="HX205" s="66"/>
      <c r="HY205" s="66"/>
      <c r="HZ205" s="66"/>
      <c r="IA205" s="66"/>
      <c r="IB205" s="66"/>
      <c r="IC205" s="66"/>
      <c r="ID205" s="66"/>
      <c r="IE205" s="66"/>
      <c r="IF205" s="66"/>
      <c r="IG205" s="66"/>
      <c r="IH205" s="66"/>
      <c r="II205" s="66"/>
      <c r="IJ205" s="66"/>
      <c r="IK205" s="66"/>
      <c r="IL205" s="66"/>
      <c r="IM205" s="66"/>
      <c r="IN205" s="66"/>
      <c r="IO205" s="66"/>
      <c r="IP205" s="66"/>
      <c r="IQ205" s="66"/>
      <c r="IR205" s="66"/>
      <c r="IS205" s="66"/>
      <c r="IT205" s="66"/>
      <c r="IU205" s="66"/>
      <c r="IV205" s="66"/>
      <c r="IW205" s="66"/>
      <c r="IX205" s="442"/>
      <c r="IY205" s="442"/>
      <c r="IZ205" s="442"/>
      <c r="JA205" s="442"/>
      <c r="JB205" s="442"/>
      <c r="JC205" s="442"/>
      <c r="JD205" s="442"/>
      <c r="JE205" s="442"/>
      <c r="JF205" s="442"/>
      <c r="JG205" s="442"/>
      <c r="JH205" s="442"/>
      <c r="JI205" s="442"/>
      <c r="JJ205" s="442"/>
      <c r="JK205" s="442"/>
      <c r="JL205" s="442"/>
      <c r="JM205" s="442"/>
      <c r="JN205" s="442"/>
      <c r="JO205" s="442"/>
      <c r="JP205" s="442"/>
      <c r="JQ205" s="442"/>
      <c r="JR205" s="442"/>
      <c r="JS205" s="442"/>
      <c r="JT205" s="442"/>
      <c r="JU205" s="442"/>
      <c r="JV205" s="442"/>
      <c r="JW205" s="442"/>
      <c r="JX205" s="442"/>
      <c r="JY205" s="442"/>
      <c r="JZ205" s="442"/>
      <c r="KA205" s="442"/>
      <c r="KB205" s="442"/>
      <c r="KC205" s="442"/>
      <c r="KD205" s="442"/>
      <c r="KE205" s="442"/>
      <c r="KF205" s="442"/>
      <c r="KG205" s="442"/>
      <c r="KH205" s="442"/>
      <c r="KI205" s="442"/>
      <c r="KJ205" s="442"/>
      <c r="KK205" s="442"/>
      <c r="KL205" s="442"/>
      <c r="KM205" s="442"/>
      <c r="KN205" s="442"/>
      <c r="KO205" s="442"/>
      <c r="KP205" s="442"/>
      <c r="KQ205" s="442"/>
      <c r="KR205" s="442"/>
      <c r="KS205" s="442"/>
      <c r="KT205" s="442"/>
      <c r="KU205" s="442"/>
      <c r="KV205" s="442"/>
      <c r="KW205" s="442"/>
      <c r="KX205" s="442"/>
      <c r="KY205" s="442"/>
      <c r="KZ205" s="442"/>
      <c r="LA205" s="442"/>
      <c r="LB205" s="442"/>
      <c r="LC205" s="442"/>
      <c r="LD205" s="442"/>
      <c r="LE205" s="442"/>
      <c r="LF205" s="442"/>
      <c r="LG205" s="442"/>
      <c r="LH205" s="442"/>
      <c r="LI205" s="442"/>
      <c r="LJ205" s="442"/>
      <c r="LK205" s="442"/>
      <c r="LL205" s="442"/>
      <c r="LM205" s="442"/>
      <c r="LN205" s="442"/>
      <c r="LO205" s="442"/>
      <c r="LP205" s="442"/>
      <c r="LQ205" s="442"/>
      <c r="LR205" s="442"/>
      <c r="LS205" s="442"/>
      <c r="LT205" s="442"/>
      <c r="LU205" s="442"/>
      <c r="LV205" s="442"/>
      <c r="LW205" s="442"/>
      <c r="LX205" s="442"/>
      <c r="LY205" s="442"/>
      <c r="LZ205" s="442"/>
      <c r="MA205" s="442"/>
      <c r="MB205" s="442"/>
      <c r="MC205" s="442"/>
      <c r="MD205" s="442"/>
      <c r="ME205" s="442"/>
      <c r="MF205" s="442"/>
      <c r="MG205" s="442"/>
      <c r="MH205" s="442"/>
      <c r="MI205" s="442"/>
      <c r="MJ205" s="442"/>
      <c r="MK205" s="442"/>
      <c r="ML205" s="442"/>
      <c r="MM205" s="442"/>
      <c r="MN205" s="442"/>
      <c r="MO205" s="442"/>
      <c r="MP205" s="442"/>
      <c r="MQ205" s="442"/>
      <c r="MR205" s="442"/>
      <c r="MS205" s="442"/>
      <c r="MT205" s="442"/>
      <c r="MU205" s="442"/>
      <c r="MV205" s="442"/>
      <c r="MW205" s="442"/>
      <c r="MX205" s="442"/>
      <c r="MY205" s="442"/>
      <c r="MZ205" s="442"/>
      <c r="NA205" s="442"/>
      <c r="NB205" s="442"/>
      <c r="NC205" s="442"/>
      <c r="ND205" s="442"/>
      <c r="NE205" s="442"/>
      <c r="NF205" s="442"/>
      <c r="NG205" s="442"/>
      <c r="NH205" s="442"/>
      <c r="NI205" s="442"/>
      <c r="NJ205" s="442"/>
      <c r="NK205" s="442"/>
      <c r="NL205" s="442"/>
      <c r="NM205" s="442"/>
      <c r="NN205" s="442"/>
      <c r="NO205" s="442"/>
      <c r="NP205" s="442"/>
      <c r="NQ205" s="442"/>
      <c r="NR205" s="442"/>
      <c r="NS205" s="442"/>
      <c r="NT205" s="442"/>
      <c r="NU205" s="442"/>
      <c r="NV205" s="442"/>
      <c r="NW205" s="442"/>
      <c r="NX205" s="442"/>
      <c r="NY205" s="442"/>
      <c r="NZ205" s="442"/>
      <c r="OA205" s="442"/>
      <c r="OB205" s="442"/>
      <c r="OC205" s="442"/>
      <c r="OD205" s="442"/>
      <c r="OE205" s="442"/>
      <c r="OF205" s="442"/>
      <c r="OG205" s="442"/>
      <c r="OH205" s="442"/>
      <c r="OI205" s="442"/>
      <c r="OJ205" s="442"/>
      <c r="OK205" s="442"/>
      <c r="OL205" s="442"/>
      <c r="OM205" s="442"/>
      <c r="ON205" s="442"/>
      <c r="OO205" s="442"/>
      <c r="OP205" s="442"/>
      <c r="OQ205" s="442"/>
      <c r="OR205" s="442"/>
      <c r="OS205" s="442"/>
      <c r="OT205" s="442"/>
      <c r="OU205" s="442"/>
      <c r="OV205" s="442"/>
      <c r="OW205" s="442"/>
      <c r="OX205" s="442"/>
      <c r="OY205" s="442"/>
      <c r="OZ205" s="442"/>
      <c r="PA205" s="442"/>
      <c r="PB205" s="442"/>
      <c r="PC205" s="442"/>
      <c r="PD205" s="442"/>
      <c r="PE205" s="442"/>
      <c r="PF205" s="442"/>
      <c r="PG205" s="442"/>
      <c r="PH205" s="442"/>
      <c r="PI205" s="442"/>
      <c r="PJ205" s="442"/>
      <c r="PK205" s="442"/>
      <c r="PL205" s="442"/>
      <c r="PM205" s="442"/>
      <c r="PN205" s="442"/>
      <c r="PO205" s="442"/>
      <c r="PP205" s="442"/>
      <c r="PQ205" s="442"/>
      <c r="PR205" s="442"/>
      <c r="PS205" s="442"/>
      <c r="PT205" s="442"/>
      <c r="PU205" s="442"/>
      <c r="PV205" s="442"/>
      <c r="PW205" s="442"/>
      <c r="PX205" s="442"/>
      <c r="PY205" s="442"/>
      <c r="PZ205" s="442"/>
      <c r="QA205" s="442"/>
      <c r="QB205" s="442"/>
      <c r="QC205" s="442"/>
      <c r="QD205" s="442"/>
      <c r="QE205" s="442"/>
      <c r="QF205" s="442"/>
      <c r="QG205" s="442"/>
      <c r="QH205" s="442"/>
      <c r="QI205" s="442"/>
      <c r="QJ205" s="442"/>
      <c r="QK205" s="442"/>
      <c r="QL205" s="442"/>
      <c r="QM205" s="442"/>
      <c r="QN205" s="442"/>
      <c r="QO205" s="442"/>
      <c r="QP205" s="442"/>
      <c r="QQ205" s="442"/>
      <c r="QR205" s="442"/>
      <c r="QS205" s="442"/>
      <c r="QT205" s="442"/>
      <c r="QU205" s="442"/>
      <c r="QV205" s="442"/>
      <c r="QW205" s="442"/>
      <c r="QX205" s="442"/>
      <c r="QY205" s="442"/>
      <c r="QZ205" s="442"/>
      <c r="RA205" s="442"/>
      <c r="RB205" s="442"/>
      <c r="RC205" s="442"/>
      <c r="RD205" s="442"/>
      <c r="RE205" s="442"/>
      <c r="RF205" s="442"/>
      <c r="RG205" s="442"/>
      <c r="RH205" s="442"/>
      <c r="RI205" s="442"/>
      <c r="RJ205" s="442"/>
      <c r="RK205" s="442"/>
      <c r="RL205" s="442"/>
      <c r="RM205" s="442"/>
      <c r="RN205" s="442"/>
      <c r="RO205" s="442"/>
      <c r="RP205" s="442"/>
      <c r="RQ205" s="442"/>
      <c r="RR205" s="442"/>
      <c r="RS205" s="442"/>
      <c r="RT205" s="442"/>
      <c r="RU205" s="442"/>
      <c r="RV205" s="442"/>
      <c r="RW205" s="442"/>
      <c r="RX205" s="442"/>
      <c r="RY205" s="442"/>
      <c r="RZ205" s="442"/>
      <c r="SA205" s="442"/>
      <c r="SB205" s="442"/>
      <c r="SC205" s="442"/>
      <c r="SD205" s="442"/>
      <c r="SE205" s="442"/>
      <c r="SF205" s="442"/>
      <c r="SG205" s="442"/>
      <c r="SH205" s="442"/>
      <c r="SI205" s="442"/>
      <c r="SJ205" s="442"/>
      <c r="SK205" s="442"/>
      <c r="SL205" s="442"/>
      <c r="SM205" s="442"/>
      <c r="SN205" s="442"/>
      <c r="SO205" s="442"/>
      <c r="SP205" s="442"/>
      <c r="SQ205" s="442"/>
      <c r="SR205" s="442"/>
      <c r="SS205" s="442"/>
      <c r="ST205" s="442"/>
      <c r="SU205" s="442"/>
      <c r="SV205" s="442"/>
      <c r="SW205" s="442"/>
      <c r="SX205" s="442"/>
      <c r="SY205" s="442"/>
      <c r="SZ205" s="442"/>
      <c r="TA205" s="442"/>
      <c r="TB205" s="442"/>
      <c r="TC205" s="442"/>
      <c r="TD205" s="442"/>
      <c r="TE205" s="442"/>
      <c r="TF205" s="442"/>
      <c r="TG205" s="442"/>
      <c r="TH205" s="442"/>
      <c r="TI205" s="442"/>
      <c r="TJ205" s="442"/>
      <c r="TK205" s="442"/>
      <c r="TL205" s="442"/>
      <c r="TM205" s="442"/>
      <c r="TN205" s="442"/>
      <c r="TO205" s="442"/>
      <c r="TP205" s="442"/>
      <c r="TQ205" s="442"/>
      <c r="TR205" s="442"/>
      <c r="TS205" s="442"/>
      <c r="TT205" s="442"/>
      <c r="TU205" s="442"/>
      <c r="TV205" s="442"/>
      <c r="TW205" s="442"/>
      <c r="TX205" s="442"/>
      <c r="TY205" s="442"/>
      <c r="TZ205" s="442"/>
      <c r="UA205" s="442"/>
      <c r="UB205" s="442"/>
      <c r="UC205" s="442"/>
      <c r="UD205" s="442"/>
      <c r="UE205" s="442"/>
      <c r="UF205" s="442"/>
      <c r="UG205" s="442"/>
      <c r="UH205" s="442"/>
      <c r="UI205" s="442"/>
      <c r="UJ205" s="442"/>
      <c r="UK205" s="442"/>
      <c r="UL205" s="442"/>
      <c r="UM205" s="442"/>
      <c r="UN205" s="442"/>
      <c r="UO205" s="442"/>
      <c r="UP205" s="442"/>
      <c r="UQ205" s="442"/>
      <c r="UR205" s="442"/>
      <c r="US205" s="442"/>
      <c r="UT205" s="442"/>
      <c r="UU205" s="442"/>
      <c r="UV205" s="442"/>
      <c r="UW205" s="442"/>
      <c r="UX205" s="442"/>
      <c r="UY205" s="442"/>
      <c r="UZ205" s="442"/>
      <c r="VA205" s="442"/>
      <c r="VB205" s="442"/>
      <c r="VC205" s="442"/>
      <c r="VD205" s="442"/>
      <c r="VE205" s="442"/>
      <c r="VF205" s="442"/>
      <c r="VG205" s="442"/>
      <c r="VH205" s="442"/>
      <c r="VI205" s="442"/>
      <c r="VJ205" s="442"/>
      <c r="VK205" s="442"/>
      <c r="VL205" s="442"/>
      <c r="VM205" s="442"/>
      <c r="VN205" s="442"/>
      <c r="VO205" s="442"/>
      <c r="VP205" s="442"/>
      <c r="VQ205" s="442"/>
      <c r="VR205" s="442"/>
      <c r="VS205" s="442"/>
      <c r="VT205" s="442"/>
      <c r="VU205" s="442"/>
      <c r="VV205" s="442"/>
      <c r="VW205" s="442"/>
      <c r="VX205" s="442"/>
      <c r="VY205" s="442"/>
      <c r="VZ205" s="442"/>
      <c r="WA205" s="442"/>
      <c r="WB205" s="442"/>
      <c r="WC205" s="442"/>
      <c r="WD205" s="442"/>
      <c r="WE205" s="442"/>
      <c r="WF205" s="442"/>
      <c r="WG205" s="442"/>
      <c r="WH205" s="442"/>
      <c r="WI205" s="442"/>
      <c r="WJ205" s="442"/>
      <c r="WK205" s="442"/>
      <c r="WL205" s="442"/>
      <c r="WM205" s="442"/>
      <c r="WN205" s="442"/>
      <c r="WO205" s="442"/>
      <c r="WP205" s="442"/>
      <c r="WQ205" s="442"/>
      <c r="WR205" s="442"/>
      <c r="WS205" s="442"/>
      <c r="WT205" s="442"/>
      <c r="WU205" s="442"/>
      <c r="WV205" s="442"/>
      <c r="WW205" s="442"/>
      <c r="WX205" s="442"/>
      <c r="WY205" s="442"/>
      <c r="WZ205" s="442"/>
      <c r="XA205" s="442"/>
      <c r="XB205" s="442"/>
      <c r="XC205" s="442"/>
      <c r="XD205" s="442"/>
      <c r="XE205" s="442"/>
      <c r="XF205" s="442"/>
      <c r="XG205" s="442"/>
      <c r="XH205" s="442"/>
      <c r="XI205" s="442"/>
      <c r="XJ205" s="442"/>
      <c r="XK205" s="442"/>
      <c r="XL205" s="442"/>
      <c r="XM205" s="442"/>
      <c r="XN205" s="442"/>
      <c r="XO205" s="442"/>
      <c r="XP205" s="442"/>
      <c r="XQ205" s="442"/>
      <c r="XR205" s="442"/>
      <c r="XS205" s="442"/>
      <c r="XT205" s="442"/>
      <c r="XU205" s="442"/>
      <c r="XV205" s="442"/>
      <c r="XW205" s="442"/>
      <c r="XX205" s="442"/>
      <c r="XY205" s="442"/>
      <c r="XZ205" s="442"/>
      <c r="YA205" s="442"/>
      <c r="YB205" s="442"/>
      <c r="YC205" s="442"/>
      <c r="YD205" s="442"/>
      <c r="YE205" s="442"/>
      <c r="YF205" s="442"/>
      <c r="YG205" s="442"/>
      <c r="YH205" s="442"/>
      <c r="YI205" s="442"/>
      <c r="YJ205" s="442"/>
      <c r="YK205" s="442"/>
      <c r="YL205" s="442"/>
      <c r="YM205" s="442"/>
      <c r="YN205" s="442"/>
      <c r="YO205" s="442"/>
      <c r="YP205" s="442"/>
      <c r="YQ205" s="442"/>
      <c r="YR205" s="442"/>
      <c r="YS205" s="442"/>
      <c r="YT205" s="442"/>
      <c r="YU205" s="442"/>
      <c r="YV205" s="442"/>
      <c r="YW205" s="442"/>
      <c r="YX205" s="442"/>
      <c r="YY205" s="442"/>
      <c r="YZ205" s="442"/>
      <c r="ZA205" s="442"/>
      <c r="ZB205" s="442"/>
      <c r="ZC205" s="442"/>
      <c r="ZD205" s="442"/>
      <c r="ZE205" s="442"/>
      <c r="ZF205" s="442"/>
      <c r="ZG205" s="442"/>
      <c r="ZH205" s="442"/>
      <c r="ZI205" s="442"/>
      <c r="ZJ205" s="442"/>
      <c r="ZK205" s="442"/>
      <c r="ZL205" s="442"/>
      <c r="ZM205" s="442"/>
      <c r="ZN205" s="442"/>
      <c r="ZO205" s="442"/>
      <c r="ZP205" s="442"/>
      <c r="ZQ205" s="442"/>
      <c r="ZR205" s="442"/>
      <c r="ZS205" s="442"/>
      <c r="ZT205" s="442"/>
      <c r="ZU205" s="442"/>
      <c r="ZV205" s="442"/>
      <c r="ZW205" s="442"/>
      <c r="ZX205" s="442"/>
      <c r="ZY205" s="442"/>
      <c r="ZZ205" s="442"/>
      <c r="AAA205" s="442"/>
      <c r="AAB205" s="442"/>
      <c r="AAC205" s="442"/>
      <c r="AAD205" s="442"/>
      <c r="AAE205" s="442"/>
      <c r="AAF205" s="442"/>
      <c r="AAG205" s="442"/>
      <c r="AAH205" s="442"/>
      <c r="AAI205" s="442"/>
      <c r="AAJ205" s="442"/>
      <c r="AAK205" s="442"/>
      <c r="AAL205" s="442"/>
      <c r="AAM205" s="442"/>
      <c r="AAN205" s="442"/>
      <c r="AAO205" s="442"/>
      <c r="AAP205" s="442"/>
      <c r="AAQ205" s="442"/>
      <c r="AAR205" s="442"/>
      <c r="AAS205" s="442"/>
      <c r="AAT205" s="442"/>
      <c r="AAU205" s="442"/>
      <c r="AAV205" s="442"/>
      <c r="AAW205" s="442"/>
      <c r="AAX205" s="442"/>
      <c r="AAY205" s="442"/>
      <c r="AAZ205" s="442"/>
      <c r="ABA205" s="442"/>
      <c r="ABB205" s="442"/>
      <c r="ABC205" s="442"/>
      <c r="ABD205" s="442"/>
      <c r="ABE205" s="442"/>
      <c r="ABF205" s="442"/>
      <c r="ABG205" s="442"/>
      <c r="ABH205" s="442"/>
      <c r="ABI205" s="442"/>
      <c r="ABJ205" s="442"/>
      <c r="ABK205" s="442"/>
      <c r="ABL205" s="442"/>
      <c r="ABM205" s="442"/>
      <c r="ABN205" s="442"/>
      <c r="ABO205" s="442"/>
      <c r="ABP205" s="442"/>
      <c r="ABQ205" s="442"/>
      <c r="ABR205" s="442"/>
      <c r="ABS205" s="442"/>
      <c r="ABT205" s="442"/>
      <c r="ABU205" s="442"/>
      <c r="ABV205" s="442"/>
      <c r="ABW205" s="442"/>
      <c r="ABX205" s="442"/>
      <c r="ABY205" s="442"/>
      <c r="ABZ205" s="442"/>
      <c r="ACA205" s="442"/>
      <c r="ACB205" s="442"/>
      <c r="ACC205" s="442"/>
      <c r="ACD205" s="442"/>
      <c r="ACE205" s="442"/>
      <c r="ACF205" s="442"/>
      <c r="ACG205" s="442"/>
      <c r="ACH205" s="442"/>
      <c r="ACI205" s="442"/>
      <c r="ACJ205" s="442"/>
      <c r="ACK205" s="442"/>
      <c r="ACL205" s="442"/>
      <c r="ACM205" s="442"/>
      <c r="ACN205" s="442"/>
      <c r="ACO205" s="442"/>
      <c r="ACP205" s="442"/>
      <c r="ACQ205" s="442"/>
      <c r="ACR205" s="442"/>
      <c r="ACS205" s="442"/>
      <c r="ACT205" s="442"/>
      <c r="ACU205" s="442"/>
      <c r="ACV205" s="442"/>
      <c r="ACW205" s="442"/>
      <c r="ACX205" s="442"/>
      <c r="ACY205" s="442"/>
      <c r="ACZ205" s="442"/>
      <c r="ADA205" s="442"/>
      <c r="ADB205" s="442"/>
      <c r="ADC205" s="442"/>
      <c r="ADD205" s="442"/>
      <c r="ADE205" s="442"/>
      <c r="ADF205" s="442"/>
      <c r="ADG205" s="442"/>
      <c r="ADH205" s="442"/>
      <c r="ADI205" s="442"/>
      <c r="ADJ205" s="442"/>
      <c r="ADK205" s="442"/>
      <c r="ADL205" s="442"/>
      <c r="ADM205" s="442"/>
      <c r="ADN205" s="442"/>
      <c r="ADO205" s="442"/>
      <c r="ADP205" s="442"/>
      <c r="ADQ205" s="442"/>
      <c r="ADR205" s="442"/>
      <c r="ADS205" s="442"/>
      <c r="ADT205" s="442"/>
      <c r="ADU205" s="442"/>
      <c r="ADV205" s="442"/>
      <c r="ADW205" s="442"/>
      <c r="ADX205" s="442"/>
      <c r="ADY205" s="442"/>
      <c r="ADZ205" s="442"/>
      <c r="AEA205" s="442"/>
      <c r="AEB205" s="442"/>
      <c r="AEC205" s="442"/>
      <c r="AED205" s="442"/>
      <c r="AEE205" s="442"/>
      <c r="AEF205" s="442"/>
      <c r="AEG205" s="442"/>
      <c r="AEH205" s="442"/>
      <c r="AEI205" s="442"/>
      <c r="AEJ205" s="442"/>
      <c r="AEK205" s="442"/>
      <c r="AEL205" s="442"/>
      <c r="AEM205" s="442"/>
      <c r="AEN205" s="442"/>
      <c r="AEO205" s="442"/>
      <c r="AEP205" s="442"/>
      <c r="AEQ205" s="442"/>
      <c r="AER205" s="442"/>
      <c r="AES205" s="442"/>
      <c r="AET205" s="442"/>
      <c r="AEU205" s="442"/>
      <c r="AEV205" s="442"/>
      <c r="AEW205" s="442"/>
      <c r="AEX205" s="442"/>
      <c r="AEY205" s="442"/>
      <c r="AEZ205" s="442"/>
      <c r="AFA205" s="442"/>
      <c r="AFB205" s="442"/>
      <c r="AFC205" s="442"/>
      <c r="AFD205" s="442"/>
      <c r="AFE205" s="442"/>
      <c r="AFF205" s="442"/>
      <c r="AFG205" s="442"/>
      <c r="AFH205" s="442"/>
      <c r="AFI205" s="442"/>
      <c r="AFJ205" s="442"/>
      <c r="AFK205" s="442"/>
      <c r="AFL205" s="442"/>
      <c r="AFM205" s="442"/>
      <c r="AFN205" s="442"/>
      <c r="AFO205" s="442"/>
      <c r="AFP205" s="442"/>
      <c r="AFQ205" s="442"/>
      <c r="AFR205" s="442"/>
      <c r="AFS205" s="442"/>
      <c r="AFT205" s="442"/>
      <c r="AFU205" s="442"/>
      <c r="AFV205" s="442"/>
      <c r="AFW205" s="442"/>
      <c r="AFX205" s="442"/>
      <c r="AFY205" s="442"/>
      <c r="AFZ205" s="442"/>
      <c r="AGA205" s="442"/>
      <c r="AGB205" s="442"/>
      <c r="AGC205" s="442"/>
      <c r="AGD205" s="442"/>
      <c r="AGE205" s="442"/>
      <c r="AGF205" s="442"/>
      <c r="AGG205" s="442"/>
      <c r="AGH205" s="442"/>
      <c r="AGI205" s="442"/>
      <c r="AGJ205" s="442"/>
      <c r="AGK205" s="442"/>
      <c r="AGL205" s="442"/>
      <c r="AGM205" s="442"/>
      <c r="AGN205" s="442"/>
      <c r="AGO205" s="442"/>
      <c r="AGP205" s="442"/>
      <c r="AGQ205" s="442"/>
      <c r="AGR205" s="442"/>
      <c r="AGS205" s="442"/>
      <c r="AGT205" s="442"/>
      <c r="AGU205" s="442"/>
      <c r="AGV205" s="442"/>
      <c r="AGW205" s="442"/>
      <c r="AGX205" s="442"/>
      <c r="AGY205" s="442"/>
      <c r="AGZ205" s="442"/>
      <c r="AHA205" s="442"/>
      <c r="AHB205" s="442"/>
      <c r="AHC205" s="442"/>
      <c r="AHD205" s="442"/>
      <c r="AHE205" s="442"/>
      <c r="AHF205" s="442"/>
      <c r="AHG205" s="442"/>
      <c r="AHH205" s="442"/>
    </row>
    <row r="206" spans="2:892" s="593" customFormat="1">
      <c r="B206" s="597"/>
      <c r="C206" s="595"/>
      <c r="D206" s="78"/>
      <c r="E206" s="78"/>
      <c r="F206" s="78"/>
      <c r="G206" s="78"/>
      <c r="H206" s="78"/>
      <c r="I206" s="78"/>
      <c r="J206" s="78"/>
      <c r="K206" s="78"/>
      <c r="L206" s="78"/>
      <c r="M206" s="78"/>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s="66"/>
      <c r="CT206" s="66"/>
      <c r="CU206" s="66"/>
      <c r="CV206" s="66"/>
      <c r="CW206" s="66"/>
      <c r="CX206" s="66"/>
      <c r="CY206" s="66"/>
      <c r="CZ206" s="66"/>
      <c r="DA206" s="66"/>
      <c r="DB206" s="66"/>
      <c r="DC206" s="66"/>
      <c r="DD206" s="66"/>
      <c r="DE206" s="66"/>
      <c r="DF206" s="66"/>
      <c r="DG206" s="66"/>
      <c r="DH206" s="66"/>
      <c r="DI206" s="66"/>
      <c r="DJ206" s="66"/>
      <c r="DK206" s="66"/>
      <c r="DL206" s="66"/>
      <c r="DM206" s="66"/>
      <c r="DN206" s="66"/>
      <c r="DO206" s="66"/>
      <c r="DP206" s="66"/>
      <c r="DQ206" s="66"/>
      <c r="DR206" s="66"/>
      <c r="DS206" s="66"/>
      <c r="DT206" s="66"/>
      <c r="DU206" s="66"/>
      <c r="DV206" s="66"/>
      <c r="DW206" s="66"/>
      <c r="DX206" s="66"/>
      <c r="DY206" s="66"/>
      <c r="DZ206" s="66"/>
      <c r="EA206" s="66"/>
      <c r="EB206" s="66"/>
      <c r="EC206" s="66"/>
      <c r="ED206" s="66"/>
      <c r="EE206" s="66"/>
      <c r="EF206" s="66"/>
      <c r="EG206" s="66"/>
      <c r="EH206" s="66"/>
      <c r="EI206" s="66"/>
      <c r="EJ206" s="66"/>
      <c r="EK206" s="66"/>
      <c r="EL206" s="66"/>
      <c r="EM206" s="66"/>
      <c r="EN206" s="66"/>
      <c r="EO206" s="66"/>
      <c r="EP206" s="66"/>
      <c r="EQ206" s="66"/>
      <c r="ER206" s="66"/>
      <c r="ES206" s="66"/>
      <c r="ET206" s="66"/>
      <c r="EU206" s="66"/>
      <c r="EV206" s="66"/>
      <c r="EW206" s="66"/>
      <c r="EX206" s="66"/>
      <c r="EY206" s="66"/>
      <c r="EZ206" s="66"/>
      <c r="FA206" s="66"/>
      <c r="FB206" s="66"/>
      <c r="FC206" s="66"/>
      <c r="FD206" s="66"/>
      <c r="FE206" s="66"/>
      <c r="FF206" s="66"/>
      <c r="FG206" s="66"/>
      <c r="FH206" s="66"/>
      <c r="FI206" s="66"/>
      <c r="FJ206" s="66"/>
      <c r="FK206" s="66"/>
      <c r="FL206" s="66"/>
      <c r="FM206" s="66"/>
      <c r="FN206" s="66"/>
      <c r="FO206" s="66"/>
      <c r="FP206" s="66"/>
      <c r="FQ206" s="66"/>
      <c r="FR206" s="66"/>
      <c r="FS206" s="66"/>
      <c r="FT206" s="66"/>
      <c r="FU206" s="66"/>
      <c r="FV206" s="66"/>
      <c r="FW206" s="66"/>
      <c r="FX206" s="66"/>
      <c r="FY206" s="66"/>
      <c r="FZ206" s="66"/>
      <c r="GA206" s="66"/>
      <c r="GB206" s="66"/>
      <c r="GC206" s="66"/>
      <c r="GD206" s="66"/>
      <c r="GE206" s="66"/>
      <c r="GF206" s="66"/>
      <c r="GG206" s="66"/>
      <c r="GH206" s="66"/>
      <c r="GI206" s="66"/>
      <c r="GJ206" s="66"/>
      <c r="GK206" s="66"/>
      <c r="GL206" s="66"/>
      <c r="GM206" s="66"/>
      <c r="GN206" s="66"/>
      <c r="GO206" s="66"/>
      <c r="GP206" s="66"/>
      <c r="GQ206" s="66"/>
      <c r="GR206" s="66"/>
      <c r="GS206" s="66"/>
      <c r="GT206" s="66"/>
      <c r="GU206" s="66"/>
      <c r="GV206" s="66"/>
      <c r="GW206" s="66"/>
      <c r="GX206" s="66"/>
      <c r="GY206" s="66"/>
      <c r="GZ206" s="66"/>
      <c r="HA206" s="66"/>
      <c r="HB206" s="66"/>
      <c r="HC206" s="66"/>
      <c r="HD206" s="66"/>
      <c r="HE206" s="66"/>
      <c r="HF206" s="66"/>
      <c r="HG206" s="66"/>
      <c r="HH206" s="66"/>
      <c r="HI206" s="66"/>
      <c r="HJ206" s="66"/>
      <c r="HK206" s="66"/>
      <c r="HL206" s="66"/>
      <c r="HM206" s="66"/>
      <c r="HN206" s="66"/>
      <c r="HO206" s="66"/>
      <c r="HP206" s="66"/>
      <c r="HQ206" s="66"/>
      <c r="HR206" s="66"/>
      <c r="HS206" s="66"/>
      <c r="HT206" s="66"/>
      <c r="HU206" s="66"/>
      <c r="HV206" s="66"/>
      <c r="HW206" s="66"/>
      <c r="HX206" s="66"/>
      <c r="HY206" s="66"/>
      <c r="HZ206" s="66"/>
      <c r="IA206" s="66"/>
      <c r="IB206" s="66"/>
      <c r="IC206" s="66"/>
      <c r="ID206" s="66"/>
      <c r="IE206" s="66"/>
      <c r="IF206" s="66"/>
      <c r="IG206" s="66"/>
      <c r="IH206" s="66"/>
      <c r="II206" s="66"/>
      <c r="IJ206" s="66"/>
      <c r="IK206" s="66"/>
      <c r="IL206" s="66"/>
      <c r="IM206" s="66"/>
      <c r="IN206" s="66"/>
      <c r="IO206" s="66"/>
      <c r="IP206" s="66"/>
      <c r="IQ206" s="66"/>
      <c r="IR206" s="66"/>
      <c r="IS206" s="66"/>
      <c r="IT206" s="66"/>
      <c r="IU206" s="66"/>
      <c r="IV206" s="66"/>
      <c r="IW206" s="66"/>
      <c r="IX206" s="442"/>
      <c r="IY206" s="442"/>
      <c r="IZ206" s="442"/>
      <c r="JA206" s="442"/>
      <c r="JB206" s="442"/>
      <c r="JC206" s="442"/>
      <c r="JD206" s="442"/>
      <c r="JE206" s="442"/>
      <c r="JF206" s="442"/>
      <c r="JG206" s="442"/>
      <c r="JH206" s="442"/>
      <c r="JI206" s="442"/>
      <c r="JJ206" s="442"/>
      <c r="JK206" s="442"/>
      <c r="JL206" s="442"/>
      <c r="JM206" s="442"/>
      <c r="JN206" s="442"/>
      <c r="JO206" s="442"/>
      <c r="JP206" s="442"/>
      <c r="JQ206" s="442"/>
      <c r="JR206" s="442"/>
      <c r="JS206" s="442"/>
      <c r="JT206" s="442"/>
      <c r="JU206" s="442"/>
      <c r="JV206" s="442"/>
      <c r="JW206" s="442"/>
      <c r="JX206" s="442"/>
      <c r="JY206" s="442"/>
      <c r="JZ206" s="442"/>
      <c r="KA206" s="442"/>
      <c r="KB206" s="442"/>
      <c r="KC206" s="442"/>
      <c r="KD206" s="442"/>
      <c r="KE206" s="442"/>
      <c r="KF206" s="442"/>
      <c r="KG206" s="442"/>
      <c r="KH206" s="442"/>
      <c r="KI206" s="442"/>
      <c r="KJ206" s="442"/>
      <c r="KK206" s="442"/>
      <c r="KL206" s="442"/>
      <c r="KM206" s="442"/>
      <c r="KN206" s="442"/>
      <c r="KO206" s="442"/>
      <c r="KP206" s="442"/>
      <c r="KQ206" s="442"/>
      <c r="KR206" s="442"/>
      <c r="KS206" s="442"/>
      <c r="KT206" s="442"/>
      <c r="KU206" s="442"/>
      <c r="KV206" s="442"/>
      <c r="KW206" s="442"/>
      <c r="KX206" s="442"/>
      <c r="KY206" s="442"/>
      <c r="KZ206" s="442"/>
      <c r="LA206" s="442"/>
      <c r="LB206" s="442"/>
      <c r="LC206" s="442"/>
      <c r="LD206" s="442"/>
      <c r="LE206" s="442"/>
      <c r="LF206" s="442"/>
      <c r="LG206" s="442"/>
      <c r="LH206" s="442"/>
      <c r="LI206" s="442"/>
      <c r="LJ206" s="442"/>
      <c r="LK206" s="442"/>
      <c r="LL206" s="442"/>
      <c r="LM206" s="442"/>
      <c r="LN206" s="442"/>
      <c r="LO206" s="442"/>
      <c r="LP206" s="442"/>
      <c r="LQ206" s="442"/>
      <c r="LR206" s="442"/>
      <c r="LS206" s="442"/>
      <c r="LT206" s="442"/>
      <c r="LU206" s="442"/>
      <c r="LV206" s="442"/>
      <c r="LW206" s="442"/>
      <c r="LX206" s="442"/>
      <c r="LY206" s="442"/>
      <c r="LZ206" s="442"/>
      <c r="MA206" s="442"/>
      <c r="MB206" s="442"/>
      <c r="MC206" s="442"/>
      <c r="MD206" s="442"/>
      <c r="ME206" s="442"/>
      <c r="MF206" s="442"/>
      <c r="MG206" s="442"/>
      <c r="MH206" s="442"/>
      <c r="MI206" s="442"/>
      <c r="MJ206" s="442"/>
      <c r="MK206" s="442"/>
      <c r="ML206" s="442"/>
      <c r="MM206" s="442"/>
      <c r="MN206" s="442"/>
      <c r="MO206" s="442"/>
      <c r="MP206" s="442"/>
      <c r="MQ206" s="442"/>
      <c r="MR206" s="442"/>
      <c r="MS206" s="442"/>
      <c r="MT206" s="442"/>
      <c r="MU206" s="442"/>
      <c r="MV206" s="442"/>
      <c r="MW206" s="442"/>
      <c r="MX206" s="442"/>
      <c r="MY206" s="442"/>
      <c r="MZ206" s="442"/>
      <c r="NA206" s="442"/>
      <c r="NB206" s="442"/>
      <c r="NC206" s="442"/>
      <c r="ND206" s="442"/>
      <c r="NE206" s="442"/>
      <c r="NF206" s="442"/>
      <c r="NG206" s="442"/>
      <c r="NH206" s="442"/>
      <c r="NI206" s="442"/>
      <c r="NJ206" s="442"/>
      <c r="NK206" s="442"/>
      <c r="NL206" s="442"/>
      <c r="NM206" s="442"/>
      <c r="NN206" s="442"/>
      <c r="NO206" s="442"/>
      <c r="NP206" s="442"/>
      <c r="NQ206" s="442"/>
      <c r="NR206" s="442"/>
      <c r="NS206" s="442"/>
      <c r="NT206" s="442"/>
      <c r="NU206" s="442"/>
      <c r="NV206" s="442"/>
      <c r="NW206" s="442"/>
      <c r="NX206" s="442"/>
      <c r="NY206" s="442"/>
      <c r="NZ206" s="442"/>
      <c r="OA206" s="442"/>
      <c r="OB206" s="442"/>
      <c r="OC206" s="442"/>
      <c r="OD206" s="442"/>
      <c r="OE206" s="442"/>
      <c r="OF206" s="442"/>
      <c r="OG206" s="442"/>
      <c r="OH206" s="442"/>
      <c r="OI206" s="442"/>
      <c r="OJ206" s="442"/>
      <c r="OK206" s="442"/>
      <c r="OL206" s="442"/>
      <c r="OM206" s="442"/>
      <c r="ON206" s="442"/>
      <c r="OO206" s="442"/>
      <c r="OP206" s="442"/>
      <c r="OQ206" s="442"/>
      <c r="OR206" s="442"/>
      <c r="OS206" s="442"/>
      <c r="OT206" s="442"/>
      <c r="OU206" s="442"/>
      <c r="OV206" s="442"/>
      <c r="OW206" s="442"/>
      <c r="OX206" s="442"/>
      <c r="OY206" s="442"/>
      <c r="OZ206" s="442"/>
      <c r="PA206" s="442"/>
      <c r="PB206" s="442"/>
      <c r="PC206" s="442"/>
      <c r="PD206" s="442"/>
      <c r="PE206" s="442"/>
      <c r="PF206" s="442"/>
      <c r="PG206" s="442"/>
      <c r="PH206" s="442"/>
      <c r="PI206" s="442"/>
      <c r="PJ206" s="442"/>
      <c r="PK206" s="442"/>
      <c r="PL206" s="442"/>
      <c r="PM206" s="442"/>
      <c r="PN206" s="442"/>
      <c r="PO206" s="442"/>
      <c r="PP206" s="442"/>
      <c r="PQ206" s="442"/>
      <c r="PR206" s="442"/>
      <c r="PS206" s="442"/>
      <c r="PT206" s="442"/>
      <c r="PU206" s="442"/>
      <c r="PV206" s="442"/>
      <c r="PW206" s="442"/>
      <c r="PX206" s="442"/>
      <c r="PY206" s="442"/>
      <c r="PZ206" s="442"/>
      <c r="QA206" s="442"/>
      <c r="QB206" s="442"/>
      <c r="QC206" s="442"/>
      <c r="QD206" s="442"/>
      <c r="QE206" s="442"/>
      <c r="QF206" s="442"/>
      <c r="QG206" s="442"/>
      <c r="QH206" s="442"/>
      <c r="QI206" s="442"/>
      <c r="QJ206" s="442"/>
      <c r="QK206" s="442"/>
      <c r="QL206" s="442"/>
      <c r="QM206" s="442"/>
      <c r="QN206" s="442"/>
      <c r="QO206" s="442"/>
      <c r="QP206" s="442"/>
      <c r="QQ206" s="442"/>
      <c r="QR206" s="442"/>
      <c r="QS206" s="442"/>
      <c r="QT206" s="442"/>
      <c r="QU206" s="442"/>
      <c r="QV206" s="442"/>
      <c r="QW206" s="442"/>
      <c r="QX206" s="442"/>
      <c r="QY206" s="442"/>
      <c r="QZ206" s="442"/>
      <c r="RA206" s="442"/>
      <c r="RB206" s="442"/>
      <c r="RC206" s="442"/>
      <c r="RD206" s="442"/>
      <c r="RE206" s="442"/>
      <c r="RF206" s="442"/>
      <c r="RG206" s="442"/>
      <c r="RH206" s="442"/>
      <c r="RI206" s="442"/>
      <c r="RJ206" s="442"/>
      <c r="RK206" s="442"/>
      <c r="RL206" s="442"/>
      <c r="RM206" s="442"/>
      <c r="RN206" s="442"/>
      <c r="RO206" s="442"/>
      <c r="RP206" s="442"/>
      <c r="RQ206" s="442"/>
      <c r="RR206" s="442"/>
      <c r="RS206" s="442"/>
      <c r="RT206" s="442"/>
      <c r="RU206" s="442"/>
      <c r="RV206" s="442"/>
      <c r="RW206" s="442"/>
      <c r="RX206" s="442"/>
      <c r="RY206" s="442"/>
      <c r="RZ206" s="442"/>
      <c r="SA206" s="442"/>
      <c r="SB206" s="442"/>
      <c r="SC206" s="442"/>
      <c r="SD206" s="442"/>
      <c r="SE206" s="442"/>
      <c r="SF206" s="442"/>
      <c r="SG206" s="442"/>
      <c r="SH206" s="442"/>
      <c r="SI206" s="442"/>
      <c r="SJ206" s="442"/>
      <c r="SK206" s="442"/>
      <c r="SL206" s="442"/>
      <c r="SM206" s="442"/>
      <c r="SN206" s="442"/>
      <c r="SO206" s="442"/>
      <c r="SP206" s="442"/>
      <c r="SQ206" s="442"/>
      <c r="SR206" s="442"/>
      <c r="SS206" s="442"/>
      <c r="ST206" s="442"/>
      <c r="SU206" s="442"/>
      <c r="SV206" s="442"/>
      <c r="SW206" s="442"/>
      <c r="SX206" s="442"/>
      <c r="SY206" s="442"/>
      <c r="SZ206" s="442"/>
      <c r="TA206" s="442"/>
      <c r="TB206" s="442"/>
      <c r="TC206" s="442"/>
      <c r="TD206" s="442"/>
      <c r="TE206" s="442"/>
      <c r="TF206" s="442"/>
      <c r="TG206" s="442"/>
      <c r="TH206" s="442"/>
      <c r="TI206" s="442"/>
      <c r="TJ206" s="442"/>
      <c r="TK206" s="442"/>
      <c r="TL206" s="442"/>
      <c r="TM206" s="442"/>
      <c r="TN206" s="442"/>
      <c r="TO206" s="442"/>
      <c r="TP206" s="442"/>
      <c r="TQ206" s="442"/>
      <c r="TR206" s="442"/>
      <c r="TS206" s="442"/>
      <c r="TT206" s="442"/>
      <c r="TU206" s="442"/>
      <c r="TV206" s="442"/>
      <c r="TW206" s="442"/>
      <c r="TX206" s="442"/>
      <c r="TY206" s="442"/>
      <c r="TZ206" s="442"/>
      <c r="UA206" s="442"/>
      <c r="UB206" s="442"/>
      <c r="UC206" s="442"/>
      <c r="UD206" s="442"/>
      <c r="UE206" s="442"/>
      <c r="UF206" s="442"/>
      <c r="UG206" s="442"/>
      <c r="UH206" s="442"/>
      <c r="UI206" s="442"/>
      <c r="UJ206" s="442"/>
      <c r="UK206" s="442"/>
      <c r="UL206" s="442"/>
      <c r="UM206" s="442"/>
      <c r="UN206" s="442"/>
      <c r="UO206" s="442"/>
      <c r="UP206" s="442"/>
      <c r="UQ206" s="442"/>
      <c r="UR206" s="442"/>
      <c r="US206" s="442"/>
      <c r="UT206" s="442"/>
      <c r="UU206" s="442"/>
      <c r="UV206" s="442"/>
      <c r="UW206" s="442"/>
      <c r="UX206" s="442"/>
      <c r="UY206" s="442"/>
      <c r="UZ206" s="442"/>
      <c r="VA206" s="442"/>
      <c r="VB206" s="442"/>
      <c r="VC206" s="442"/>
      <c r="VD206" s="442"/>
      <c r="VE206" s="442"/>
      <c r="VF206" s="442"/>
      <c r="VG206" s="442"/>
      <c r="VH206" s="442"/>
      <c r="VI206" s="442"/>
      <c r="VJ206" s="442"/>
      <c r="VK206" s="442"/>
      <c r="VL206" s="442"/>
      <c r="VM206" s="442"/>
      <c r="VN206" s="442"/>
      <c r="VO206" s="442"/>
      <c r="VP206" s="442"/>
      <c r="VQ206" s="442"/>
      <c r="VR206" s="442"/>
      <c r="VS206" s="442"/>
      <c r="VT206" s="442"/>
      <c r="VU206" s="442"/>
      <c r="VV206" s="442"/>
      <c r="VW206" s="442"/>
      <c r="VX206" s="442"/>
      <c r="VY206" s="442"/>
      <c r="VZ206" s="442"/>
      <c r="WA206" s="442"/>
      <c r="WB206" s="442"/>
      <c r="WC206" s="442"/>
      <c r="WD206" s="442"/>
      <c r="WE206" s="442"/>
      <c r="WF206" s="442"/>
      <c r="WG206" s="442"/>
      <c r="WH206" s="442"/>
      <c r="WI206" s="442"/>
      <c r="WJ206" s="442"/>
      <c r="WK206" s="442"/>
      <c r="WL206" s="442"/>
      <c r="WM206" s="442"/>
      <c r="WN206" s="442"/>
      <c r="WO206" s="442"/>
      <c r="WP206" s="442"/>
      <c r="WQ206" s="442"/>
      <c r="WR206" s="442"/>
      <c r="WS206" s="442"/>
      <c r="WT206" s="442"/>
      <c r="WU206" s="442"/>
      <c r="WV206" s="442"/>
      <c r="WW206" s="442"/>
      <c r="WX206" s="442"/>
      <c r="WY206" s="442"/>
      <c r="WZ206" s="442"/>
      <c r="XA206" s="442"/>
      <c r="XB206" s="442"/>
      <c r="XC206" s="442"/>
      <c r="XD206" s="442"/>
      <c r="XE206" s="442"/>
      <c r="XF206" s="442"/>
      <c r="XG206" s="442"/>
      <c r="XH206" s="442"/>
      <c r="XI206" s="442"/>
      <c r="XJ206" s="442"/>
      <c r="XK206" s="442"/>
      <c r="XL206" s="442"/>
      <c r="XM206" s="442"/>
      <c r="XN206" s="442"/>
      <c r="XO206" s="442"/>
      <c r="XP206" s="442"/>
      <c r="XQ206" s="442"/>
      <c r="XR206" s="442"/>
      <c r="XS206" s="442"/>
      <c r="XT206" s="442"/>
      <c r="XU206" s="442"/>
      <c r="XV206" s="442"/>
      <c r="XW206" s="442"/>
      <c r="XX206" s="442"/>
      <c r="XY206" s="442"/>
      <c r="XZ206" s="442"/>
      <c r="YA206" s="442"/>
      <c r="YB206" s="442"/>
      <c r="YC206" s="442"/>
      <c r="YD206" s="442"/>
      <c r="YE206" s="442"/>
      <c r="YF206" s="442"/>
      <c r="YG206" s="442"/>
      <c r="YH206" s="442"/>
      <c r="YI206" s="442"/>
      <c r="YJ206" s="442"/>
      <c r="YK206" s="442"/>
      <c r="YL206" s="442"/>
      <c r="YM206" s="442"/>
      <c r="YN206" s="442"/>
      <c r="YO206" s="442"/>
      <c r="YP206" s="442"/>
      <c r="YQ206" s="442"/>
      <c r="YR206" s="442"/>
      <c r="YS206" s="442"/>
      <c r="YT206" s="442"/>
      <c r="YU206" s="442"/>
      <c r="YV206" s="442"/>
      <c r="YW206" s="442"/>
      <c r="YX206" s="442"/>
      <c r="YY206" s="442"/>
      <c r="YZ206" s="442"/>
      <c r="ZA206" s="442"/>
      <c r="ZB206" s="442"/>
      <c r="ZC206" s="442"/>
      <c r="ZD206" s="442"/>
      <c r="ZE206" s="442"/>
      <c r="ZF206" s="442"/>
      <c r="ZG206" s="442"/>
      <c r="ZH206" s="442"/>
      <c r="ZI206" s="442"/>
      <c r="ZJ206" s="442"/>
      <c r="ZK206" s="442"/>
      <c r="ZL206" s="442"/>
      <c r="ZM206" s="442"/>
      <c r="ZN206" s="442"/>
      <c r="ZO206" s="442"/>
      <c r="ZP206" s="442"/>
      <c r="ZQ206" s="442"/>
      <c r="ZR206" s="442"/>
      <c r="ZS206" s="442"/>
      <c r="ZT206" s="442"/>
      <c r="ZU206" s="442"/>
      <c r="ZV206" s="442"/>
      <c r="ZW206" s="442"/>
      <c r="ZX206" s="442"/>
      <c r="ZY206" s="442"/>
      <c r="ZZ206" s="442"/>
      <c r="AAA206" s="442"/>
      <c r="AAB206" s="442"/>
      <c r="AAC206" s="442"/>
      <c r="AAD206" s="442"/>
      <c r="AAE206" s="442"/>
      <c r="AAF206" s="442"/>
      <c r="AAG206" s="442"/>
      <c r="AAH206" s="442"/>
      <c r="AAI206" s="442"/>
      <c r="AAJ206" s="442"/>
      <c r="AAK206" s="442"/>
      <c r="AAL206" s="442"/>
      <c r="AAM206" s="442"/>
      <c r="AAN206" s="442"/>
      <c r="AAO206" s="442"/>
      <c r="AAP206" s="442"/>
      <c r="AAQ206" s="442"/>
      <c r="AAR206" s="442"/>
      <c r="AAS206" s="442"/>
      <c r="AAT206" s="442"/>
      <c r="AAU206" s="442"/>
      <c r="AAV206" s="442"/>
      <c r="AAW206" s="442"/>
      <c r="AAX206" s="442"/>
      <c r="AAY206" s="442"/>
      <c r="AAZ206" s="442"/>
      <c r="ABA206" s="442"/>
      <c r="ABB206" s="442"/>
      <c r="ABC206" s="442"/>
      <c r="ABD206" s="442"/>
      <c r="ABE206" s="442"/>
      <c r="ABF206" s="442"/>
      <c r="ABG206" s="442"/>
      <c r="ABH206" s="442"/>
      <c r="ABI206" s="442"/>
      <c r="ABJ206" s="442"/>
      <c r="ABK206" s="442"/>
      <c r="ABL206" s="442"/>
      <c r="ABM206" s="442"/>
      <c r="ABN206" s="442"/>
      <c r="ABO206" s="442"/>
      <c r="ABP206" s="442"/>
      <c r="ABQ206" s="442"/>
      <c r="ABR206" s="442"/>
      <c r="ABS206" s="442"/>
      <c r="ABT206" s="442"/>
      <c r="ABU206" s="442"/>
      <c r="ABV206" s="442"/>
      <c r="ABW206" s="442"/>
      <c r="ABX206" s="442"/>
      <c r="ABY206" s="442"/>
      <c r="ABZ206" s="442"/>
      <c r="ACA206" s="442"/>
      <c r="ACB206" s="442"/>
      <c r="ACC206" s="442"/>
      <c r="ACD206" s="442"/>
      <c r="ACE206" s="442"/>
      <c r="ACF206" s="442"/>
      <c r="ACG206" s="442"/>
      <c r="ACH206" s="442"/>
      <c r="ACI206" s="442"/>
      <c r="ACJ206" s="442"/>
      <c r="ACK206" s="442"/>
      <c r="ACL206" s="442"/>
      <c r="ACM206" s="442"/>
      <c r="ACN206" s="442"/>
      <c r="ACO206" s="442"/>
      <c r="ACP206" s="442"/>
      <c r="ACQ206" s="442"/>
      <c r="ACR206" s="442"/>
      <c r="ACS206" s="442"/>
      <c r="ACT206" s="442"/>
      <c r="ACU206" s="442"/>
      <c r="ACV206" s="442"/>
      <c r="ACW206" s="442"/>
      <c r="ACX206" s="442"/>
      <c r="ACY206" s="442"/>
      <c r="ACZ206" s="442"/>
      <c r="ADA206" s="442"/>
      <c r="ADB206" s="442"/>
      <c r="ADC206" s="442"/>
      <c r="ADD206" s="442"/>
      <c r="ADE206" s="442"/>
      <c r="ADF206" s="442"/>
      <c r="ADG206" s="442"/>
      <c r="ADH206" s="442"/>
      <c r="ADI206" s="442"/>
      <c r="ADJ206" s="442"/>
      <c r="ADK206" s="442"/>
      <c r="ADL206" s="442"/>
      <c r="ADM206" s="442"/>
      <c r="ADN206" s="442"/>
      <c r="ADO206" s="442"/>
      <c r="ADP206" s="442"/>
      <c r="ADQ206" s="442"/>
      <c r="ADR206" s="442"/>
      <c r="ADS206" s="442"/>
      <c r="ADT206" s="442"/>
      <c r="ADU206" s="442"/>
      <c r="ADV206" s="442"/>
      <c r="ADW206" s="442"/>
      <c r="ADX206" s="442"/>
      <c r="ADY206" s="442"/>
      <c r="ADZ206" s="442"/>
      <c r="AEA206" s="442"/>
      <c r="AEB206" s="442"/>
      <c r="AEC206" s="442"/>
      <c r="AED206" s="442"/>
      <c r="AEE206" s="442"/>
      <c r="AEF206" s="442"/>
      <c r="AEG206" s="442"/>
      <c r="AEH206" s="442"/>
      <c r="AEI206" s="442"/>
      <c r="AEJ206" s="442"/>
      <c r="AEK206" s="442"/>
      <c r="AEL206" s="442"/>
      <c r="AEM206" s="442"/>
      <c r="AEN206" s="442"/>
      <c r="AEO206" s="442"/>
      <c r="AEP206" s="442"/>
      <c r="AEQ206" s="442"/>
      <c r="AER206" s="442"/>
      <c r="AES206" s="442"/>
      <c r="AET206" s="442"/>
      <c r="AEU206" s="442"/>
      <c r="AEV206" s="442"/>
      <c r="AEW206" s="442"/>
      <c r="AEX206" s="442"/>
      <c r="AEY206" s="442"/>
      <c r="AEZ206" s="442"/>
      <c r="AFA206" s="442"/>
      <c r="AFB206" s="442"/>
      <c r="AFC206" s="442"/>
      <c r="AFD206" s="442"/>
      <c r="AFE206" s="442"/>
      <c r="AFF206" s="442"/>
      <c r="AFG206" s="442"/>
      <c r="AFH206" s="442"/>
      <c r="AFI206" s="442"/>
      <c r="AFJ206" s="442"/>
      <c r="AFK206" s="442"/>
      <c r="AFL206" s="442"/>
      <c r="AFM206" s="442"/>
      <c r="AFN206" s="442"/>
      <c r="AFO206" s="442"/>
      <c r="AFP206" s="442"/>
      <c r="AFQ206" s="442"/>
      <c r="AFR206" s="442"/>
      <c r="AFS206" s="442"/>
      <c r="AFT206" s="442"/>
      <c r="AFU206" s="442"/>
      <c r="AFV206" s="442"/>
      <c r="AFW206" s="442"/>
      <c r="AFX206" s="442"/>
      <c r="AFY206" s="442"/>
      <c r="AFZ206" s="442"/>
      <c r="AGA206" s="442"/>
      <c r="AGB206" s="442"/>
      <c r="AGC206" s="442"/>
      <c r="AGD206" s="442"/>
      <c r="AGE206" s="442"/>
      <c r="AGF206" s="442"/>
      <c r="AGG206" s="442"/>
      <c r="AGH206" s="442"/>
      <c r="AGI206" s="442"/>
      <c r="AGJ206" s="442"/>
      <c r="AGK206" s="442"/>
      <c r="AGL206" s="442"/>
      <c r="AGM206" s="442"/>
      <c r="AGN206" s="442"/>
      <c r="AGO206" s="442"/>
      <c r="AGP206" s="442"/>
      <c r="AGQ206" s="442"/>
      <c r="AGR206" s="442"/>
      <c r="AGS206" s="442"/>
      <c r="AGT206" s="442"/>
      <c r="AGU206" s="442"/>
      <c r="AGV206" s="442"/>
      <c r="AGW206" s="442"/>
      <c r="AGX206" s="442"/>
      <c r="AGY206" s="442"/>
      <c r="AGZ206" s="442"/>
      <c r="AHA206" s="442"/>
      <c r="AHB206" s="442"/>
      <c r="AHC206" s="442"/>
      <c r="AHD206" s="442"/>
      <c r="AHE206" s="442"/>
      <c r="AHF206" s="442"/>
      <c r="AHG206" s="442"/>
      <c r="AHH206" s="442"/>
    </row>
    <row r="207" spans="2:892" s="593" customFormat="1">
      <c r="B207" s="597"/>
      <c r="C207" s="595"/>
      <c r="D207" s="78"/>
      <c r="E207" s="78"/>
      <c r="F207" s="78"/>
      <c r="G207" s="78"/>
      <c r="H207" s="78"/>
      <c r="I207" s="78"/>
      <c r="J207" s="78"/>
      <c r="K207" s="78"/>
      <c r="L207" s="78"/>
      <c r="M207" s="78"/>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s="66"/>
      <c r="CT207" s="66"/>
      <c r="CU207" s="66"/>
      <c r="CV207" s="66"/>
      <c r="CW207" s="66"/>
      <c r="CX207" s="66"/>
      <c r="CY207" s="66"/>
      <c r="CZ207" s="66"/>
      <c r="DA207" s="66"/>
      <c r="DB207" s="66"/>
      <c r="DC207" s="66"/>
      <c r="DD207" s="66"/>
      <c r="DE207" s="66"/>
      <c r="DF207" s="66"/>
      <c r="DG207" s="66"/>
      <c r="DH207" s="66"/>
      <c r="DI207" s="66"/>
      <c r="DJ207" s="66"/>
      <c r="DK207" s="66"/>
      <c r="DL207" s="66"/>
      <c r="DM207" s="66"/>
      <c r="DN207" s="66"/>
      <c r="DO207" s="66"/>
      <c r="DP207" s="66"/>
      <c r="DQ207" s="66"/>
      <c r="DR207" s="66"/>
      <c r="DS207" s="66"/>
      <c r="DT207" s="66"/>
      <c r="DU207" s="66"/>
      <c r="DV207" s="66"/>
      <c r="DW207" s="66"/>
      <c r="DX207" s="66"/>
      <c r="DY207" s="66"/>
      <c r="DZ207" s="66"/>
      <c r="EA207" s="66"/>
      <c r="EB207" s="66"/>
      <c r="EC207" s="66"/>
      <c r="ED207" s="66"/>
      <c r="EE207" s="66"/>
      <c r="EF207" s="66"/>
      <c r="EG207" s="66"/>
      <c r="EH207" s="66"/>
      <c r="EI207" s="66"/>
      <c r="EJ207" s="66"/>
      <c r="EK207" s="66"/>
      <c r="EL207" s="66"/>
      <c r="EM207" s="66"/>
      <c r="EN207" s="66"/>
      <c r="EO207" s="66"/>
      <c r="EP207" s="66"/>
      <c r="EQ207" s="66"/>
      <c r="ER207" s="66"/>
      <c r="ES207" s="66"/>
      <c r="ET207" s="66"/>
      <c r="EU207" s="66"/>
      <c r="EV207" s="66"/>
      <c r="EW207" s="66"/>
      <c r="EX207" s="66"/>
      <c r="EY207" s="66"/>
      <c r="EZ207" s="66"/>
      <c r="FA207" s="66"/>
      <c r="FB207" s="66"/>
      <c r="FC207" s="66"/>
      <c r="FD207" s="66"/>
      <c r="FE207" s="66"/>
      <c r="FF207" s="66"/>
      <c r="FG207" s="66"/>
      <c r="FH207" s="66"/>
      <c r="FI207" s="66"/>
      <c r="FJ207" s="66"/>
      <c r="FK207" s="66"/>
      <c r="FL207" s="66"/>
      <c r="FM207" s="66"/>
      <c r="FN207" s="66"/>
      <c r="FO207" s="66"/>
      <c r="FP207" s="66"/>
      <c r="FQ207" s="66"/>
      <c r="FR207" s="66"/>
      <c r="FS207" s="66"/>
      <c r="FT207" s="66"/>
      <c r="FU207" s="66"/>
      <c r="FV207" s="66"/>
      <c r="FW207" s="66"/>
      <c r="FX207" s="66"/>
      <c r="FY207" s="66"/>
      <c r="FZ207" s="66"/>
      <c r="GA207" s="66"/>
      <c r="GB207" s="66"/>
      <c r="GC207" s="66"/>
      <c r="GD207" s="66"/>
      <c r="GE207" s="66"/>
      <c r="GF207" s="66"/>
      <c r="GG207" s="66"/>
      <c r="GH207" s="66"/>
      <c r="GI207" s="66"/>
      <c r="GJ207" s="66"/>
      <c r="GK207" s="66"/>
      <c r="GL207" s="66"/>
      <c r="GM207" s="66"/>
      <c r="GN207" s="66"/>
      <c r="GO207" s="66"/>
      <c r="GP207" s="66"/>
      <c r="GQ207" s="66"/>
      <c r="GR207" s="66"/>
      <c r="GS207" s="66"/>
      <c r="GT207" s="66"/>
      <c r="GU207" s="66"/>
      <c r="GV207" s="66"/>
      <c r="GW207" s="66"/>
      <c r="GX207" s="66"/>
      <c r="GY207" s="66"/>
      <c r="GZ207" s="66"/>
      <c r="HA207" s="66"/>
      <c r="HB207" s="66"/>
      <c r="HC207" s="66"/>
      <c r="HD207" s="66"/>
      <c r="HE207" s="66"/>
      <c r="HF207" s="66"/>
      <c r="HG207" s="66"/>
      <c r="HH207" s="66"/>
      <c r="HI207" s="66"/>
      <c r="HJ207" s="66"/>
      <c r="HK207" s="66"/>
      <c r="HL207" s="66"/>
      <c r="HM207" s="66"/>
      <c r="HN207" s="66"/>
      <c r="HO207" s="66"/>
      <c r="HP207" s="66"/>
      <c r="HQ207" s="66"/>
      <c r="HR207" s="66"/>
      <c r="HS207" s="66"/>
      <c r="HT207" s="66"/>
      <c r="HU207" s="66"/>
      <c r="HV207" s="66"/>
      <c r="HW207" s="66"/>
      <c r="HX207" s="66"/>
      <c r="HY207" s="66"/>
      <c r="HZ207" s="66"/>
      <c r="IA207" s="66"/>
      <c r="IB207" s="66"/>
      <c r="IC207" s="66"/>
      <c r="ID207" s="66"/>
      <c r="IE207" s="66"/>
      <c r="IF207" s="66"/>
      <c r="IG207" s="66"/>
      <c r="IH207" s="66"/>
      <c r="II207" s="66"/>
      <c r="IJ207" s="66"/>
      <c r="IK207" s="66"/>
      <c r="IL207" s="66"/>
      <c r="IM207" s="66"/>
      <c r="IN207" s="66"/>
      <c r="IO207" s="66"/>
      <c r="IP207" s="66"/>
      <c r="IQ207" s="66"/>
      <c r="IR207" s="66"/>
      <c r="IS207" s="66"/>
      <c r="IT207" s="66"/>
      <c r="IU207" s="66"/>
      <c r="IV207" s="66"/>
      <c r="IW207" s="66"/>
      <c r="IX207" s="442"/>
      <c r="IY207" s="442"/>
      <c r="IZ207" s="442"/>
      <c r="JA207" s="442"/>
      <c r="JB207" s="442"/>
      <c r="JC207" s="442"/>
      <c r="JD207" s="442"/>
      <c r="JE207" s="442"/>
      <c r="JF207" s="442"/>
      <c r="JG207" s="442"/>
      <c r="JH207" s="442"/>
      <c r="JI207" s="442"/>
      <c r="JJ207" s="442"/>
      <c r="JK207" s="442"/>
      <c r="JL207" s="442"/>
      <c r="JM207" s="442"/>
      <c r="JN207" s="442"/>
      <c r="JO207" s="442"/>
      <c r="JP207" s="442"/>
      <c r="JQ207" s="442"/>
      <c r="JR207" s="442"/>
      <c r="JS207" s="442"/>
      <c r="JT207" s="442"/>
      <c r="JU207" s="442"/>
      <c r="JV207" s="442"/>
      <c r="JW207" s="442"/>
      <c r="JX207" s="442"/>
      <c r="JY207" s="442"/>
      <c r="JZ207" s="442"/>
      <c r="KA207" s="442"/>
      <c r="KB207" s="442"/>
      <c r="KC207" s="442"/>
      <c r="KD207" s="442"/>
      <c r="KE207" s="442"/>
      <c r="KF207" s="442"/>
      <c r="KG207" s="442"/>
      <c r="KH207" s="442"/>
      <c r="KI207" s="442"/>
      <c r="KJ207" s="442"/>
      <c r="KK207" s="442"/>
      <c r="KL207" s="442"/>
      <c r="KM207" s="442"/>
      <c r="KN207" s="442"/>
      <c r="KO207" s="442"/>
      <c r="KP207" s="442"/>
      <c r="KQ207" s="442"/>
      <c r="KR207" s="442"/>
      <c r="KS207" s="442"/>
      <c r="KT207" s="442"/>
      <c r="KU207" s="442"/>
      <c r="KV207" s="442"/>
      <c r="KW207" s="442"/>
      <c r="KX207" s="442"/>
      <c r="KY207" s="442"/>
      <c r="KZ207" s="442"/>
      <c r="LA207" s="442"/>
      <c r="LB207" s="442"/>
      <c r="LC207" s="442"/>
      <c r="LD207" s="442"/>
      <c r="LE207" s="442"/>
      <c r="LF207" s="442"/>
      <c r="LG207" s="442"/>
      <c r="LH207" s="442"/>
      <c r="LI207" s="442"/>
      <c r="LJ207" s="442"/>
      <c r="LK207" s="442"/>
      <c r="LL207" s="442"/>
      <c r="LM207" s="442"/>
      <c r="LN207" s="442"/>
      <c r="LO207" s="442"/>
      <c r="LP207" s="442"/>
      <c r="LQ207" s="442"/>
      <c r="LR207" s="442"/>
      <c r="LS207" s="442"/>
      <c r="LT207" s="442"/>
      <c r="LU207" s="442"/>
      <c r="LV207" s="442"/>
      <c r="LW207" s="442"/>
      <c r="LX207" s="442"/>
      <c r="LY207" s="442"/>
      <c r="LZ207" s="442"/>
      <c r="MA207" s="442"/>
      <c r="MB207" s="442"/>
      <c r="MC207" s="442"/>
      <c r="MD207" s="442"/>
      <c r="ME207" s="442"/>
      <c r="MF207" s="442"/>
      <c r="MG207" s="442"/>
      <c r="MH207" s="442"/>
      <c r="MI207" s="442"/>
      <c r="MJ207" s="442"/>
      <c r="MK207" s="442"/>
      <c r="ML207" s="442"/>
      <c r="MM207" s="442"/>
      <c r="MN207" s="442"/>
      <c r="MO207" s="442"/>
      <c r="MP207" s="442"/>
      <c r="MQ207" s="442"/>
      <c r="MR207" s="442"/>
      <c r="MS207" s="442"/>
      <c r="MT207" s="442"/>
      <c r="MU207" s="442"/>
      <c r="MV207" s="442"/>
      <c r="MW207" s="442"/>
      <c r="MX207" s="442"/>
      <c r="MY207" s="442"/>
      <c r="MZ207" s="442"/>
      <c r="NA207" s="442"/>
      <c r="NB207" s="442"/>
      <c r="NC207" s="442"/>
      <c r="ND207" s="442"/>
      <c r="NE207" s="442"/>
      <c r="NF207" s="442"/>
      <c r="NG207" s="442"/>
      <c r="NH207" s="442"/>
      <c r="NI207" s="442"/>
      <c r="NJ207" s="442"/>
      <c r="NK207" s="442"/>
      <c r="NL207" s="442"/>
      <c r="NM207" s="442"/>
      <c r="NN207" s="442"/>
      <c r="NO207" s="442"/>
      <c r="NP207" s="442"/>
      <c r="NQ207" s="442"/>
      <c r="NR207" s="442"/>
      <c r="NS207" s="442"/>
      <c r="NT207" s="442"/>
      <c r="NU207" s="442"/>
      <c r="NV207" s="442"/>
      <c r="NW207" s="442"/>
      <c r="NX207" s="442"/>
      <c r="NY207" s="442"/>
      <c r="NZ207" s="442"/>
      <c r="OA207" s="442"/>
      <c r="OB207" s="442"/>
      <c r="OC207" s="442"/>
      <c r="OD207" s="442"/>
      <c r="OE207" s="442"/>
      <c r="OF207" s="442"/>
      <c r="OG207" s="442"/>
      <c r="OH207" s="442"/>
      <c r="OI207" s="442"/>
      <c r="OJ207" s="442"/>
      <c r="OK207" s="442"/>
      <c r="OL207" s="442"/>
      <c r="OM207" s="442"/>
      <c r="ON207" s="442"/>
      <c r="OO207" s="442"/>
      <c r="OP207" s="442"/>
      <c r="OQ207" s="442"/>
      <c r="OR207" s="442"/>
      <c r="OS207" s="442"/>
      <c r="OT207" s="442"/>
      <c r="OU207" s="442"/>
      <c r="OV207" s="442"/>
      <c r="OW207" s="442"/>
      <c r="OX207" s="442"/>
      <c r="OY207" s="442"/>
      <c r="OZ207" s="442"/>
      <c r="PA207" s="442"/>
      <c r="PB207" s="442"/>
      <c r="PC207" s="442"/>
      <c r="PD207" s="442"/>
      <c r="PE207" s="442"/>
      <c r="PF207" s="442"/>
      <c r="PG207" s="442"/>
      <c r="PH207" s="442"/>
      <c r="PI207" s="442"/>
      <c r="PJ207" s="442"/>
      <c r="PK207" s="442"/>
      <c r="PL207" s="442"/>
      <c r="PM207" s="442"/>
      <c r="PN207" s="442"/>
      <c r="PO207" s="442"/>
      <c r="PP207" s="442"/>
      <c r="PQ207" s="442"/>
      <c r="PR207" s="442"/>
      <c r="PS207" s="442"/>
      <c r="PT207" s="442"/>
      <c r="PU207" s="442"/>
      <c r="PV207" s="442"/>
      <c r="PW207" s="442"/>
      <c r="PX207" s="442"/>
      <c r="PY207" s="442"/>
      <c r="PZ207" s="442"/>
      <c r="QA207" s="442"/>
      <c r="QB207" s="442"/>
      <c r="QC207" s="442"/>
      <c r="QD207" s="442"/>
      <c r="QE207" s="442"/>
      <c r="QF207" s="442"/>
      <c r="QG207" s="442"/>
      <c r="QH207" s="442"/>
      <c r="QI207" s="442"/>
      <c r="QJ207" s="442"/>
      <c r="QK207" s="442"/>
      <c r="QL207" s="442"/>
      <c r="QM207" s="442"/>
      <c r="QN207" s="442"/>
      <c r="QO207" s="442"/>
      <c r="QP207" s="442"/>
      <c r="QQ207" s="442"/>
      <c r="QR207" s="442"/>
      <c r="QS207" s="442"/>
      <c r="QT207" s="442"/>
      <c r="QU207" s="442"/>
      <c r="QV207" s="442"/>
      <c r="QW207" s="442"/>
      <c r="QX207" s="442"/>
      <c r="QY207" s="442"/>
      <c r="QZ207" s="442"/>
      <c r="RA207" s="442"/>
      <c r="RB207" s="442"/>
      <c r="RC207" s="442"/>
      <c r="RD207" s="442"/>
      <c r="RE207" s="442"/>
      <c r="RF207" s="442"/>
      <c r="RG207" s="442"/>
      <c r="RH207" s="442"/>
      <c r="RI207" s="442"/>
      <c r="RJ207" s="442"/>
      <c r="RK207" s="442"/>
      <c r="RL207" s="442"/>
      <c r="RM207" s="442"/>
      <c r="RN207" s="442"/>
      <c r="RO207" s="442"/>
      <c r="RP207" s="442"/>
      <c r="RQ207" s="442"/>
      <c r="RR207" s="442"/>
      <c r="RS207" s="442"/>
      <c r="RT207" s="442"/>
      <c r="RU207" s="442"/>
      <c r="RV207" s="442"/>
      <c r="RW207" s="442"/>
      <c r="RX207" s="442"/>
      <c r="RY207" s="442"/>
      <c r="RZ207" s="442"/>
      <c r="SA207" s="442"/>
      <c r="SB207" s="442"/>
      <c r="SC207" s="442"/>
      <c r="SD207" s="442"/>
      <c r="SE207" s="442"/>
      <c r="SF207" s="442"/>
      <c r="SG207" s="442"/>
      <c r="SH207" s="442"/>
      <c r="SI207" s="442"/>
      <c r="SJ207" s="442"/>
      <c r="SK207" s="442"/>
      <c r="SL207" s="442"/>
      <c r="SM207" s="442"/>
      <c r="SN207" s="442"/>
      <c r="SO207" s="442"/>
      <c r="SP207" s="442"/>
      <c r="SQ207" s="442"/>
      <c r="SR207" s="442"/>
      <c r="SS207" s="442"/>
      <c r="ST207" s="442"/>
      <c r="SU207" s="442"/>
      <c r="SV207" s="442"/>
      <c r="SW207" s="442"/>
      <c r="SX207" s="442"/>
      <c r="SY207" s="442"/>
      <c r="SZ207" s="442"/>
      <c r="TA207" s="442"/>
      <c r="TB207" s="442"/>
      <c r="TC207" s="442"/>
      <c r="TD207" s="442"/>
      <c r="TE207" s="442"/>
      <c r="TF207" s="442"/>
      <c r="TG207" s="442"/>
      <c r="TH207" s="442"/>
      <c r="TI207" s="442"/>
      <c r="TJ207" s="442"/>
      <c r="TK207" s="442"/>
      <c r="TL207" s="442"/>
      <c r="TM207" s="442"/>
      <c r="TN207" s="442"/>
      <c r="TO207" s="442"/>
      <c r="TP207" s="442"/>
      <c r="TQ207" s="442"/>
      <c r="TR207" s="442"/>
      <c r="TS207" s="442"/>
      <c r="TT207" s="442"/>
      <c r="TU207" s="442"/>
      <c r="TV207" s="442"/>
      <c r="TW207" s="442"/>
      <c r="TX207" s="442"/>
      <c r="TY207" s="442"/>
      <c r="TZ207" s="442"/>
      <c r="UA207" s="442"/>
      <c r="UB207" s="442"/>
      <c r="UC207" s="442"/>
      <c r="UD207" s="442"/>
      <c r="UE207" s="442"/>
      <c r="UF207" s="442"/>
      <c r="UG207" s="442"/>
      <c r="UH207" s="442"/>
      <c r="UI207" s="442"/>
      <c r="UJ207" s="442"/>
      <c r="UK207" s="442"/>
      <c r="UL207" s="442"/>
      <c r="UM207" s="442"/>
      <c r="UN207" s="442"/>
      <c r="UO207" s="442"/>
      <c r="UP207" s="442"/>
      <c r="UQ207" s="442"/>
      <c r="UR207" s="442"/>
      <c r="US207" s="442"/>
      <c r="UT207" s="442"/>
      <c r="UU207" s="442"/>
      <c r="UV207" s="442"/>
      <c r="UW207" s="442"/>
      <c r="UX207" s="442"/>
      <c r="UY207" s="442"/>
      <c r="UZ207" s="442"/>
      <c r="VA207" s="442"/>
      <c r="VB207" s="442"/>
      <c r="VC207" s="442"/>
      <c r="VD207" s="442"/>
      <c r="VE207" s="442"/>
      <c r="VF207" s="442"/>
      <c r="VG207" s="442"/>
      <c r="VH207" s="442"/>
      <c r="VI207" s="442"/>
      <c r="VJ207" s="442"/>
      <c r="VK207" s="442"/>
      <c r="VL207" s="442"/>
      <c r="VM207" s="442"/>
      <c r="VN207" s="442"/>
      <c r="VO207" s="442"/>
      <c r="VP207" s="442"/>
      <c r="VQ207" s="442"/>
      <c r="VR207" s="442"/>
      <c r="VS207" s="442"/>
      <c r="VT207" s="442"/>
      <c r="VU207" s="442"/>
      <c r="VV207" s="442"/>
      <c r="VW207" s="442"/>
      <c r="VX207" s="442"/>
      <c r="VY207" s="442"/>
      <c r="VZ207" s="442"/>
      <c r="WA207" s="442"/>
      <c r="WB207" s="442"/>
      <c r="WC207" s="442"/>
      <c r="WD207" s="442"/>
      <c r="WE207" s="442"/>
      <c r="WF207" s="442"/>
      <c r="WG207" s="442"/>
      <c r="WH207" s="442"/>
      <c r="WI207" s="442"/>
      <c r="WJ207" s="442"/>
      <c r="WK207" s="442"/>
      <c r="WL207" s="442"/>
      <c r="WM207" s="442"/>
      <c r="WN207" s="442"/>
      <c r="WO207" s="442"/>
      <c r="WP207" s="442"/>
      <c r="WQ207" s="442"/>
      <c r="WR207" s="442"/>
      <c r="WS207" s="442"/>
      <c r="WT207" s="442"/>
      <c r="WU207" s="442"/>
      <c r="WV207" s="442"/>
      <c r="WW207" s="442"/>
      <c r="WX207" s="442"/>
      <c r="WY207" s="442"/>
      <c r="WZ207" s="442"/>
      <c r="XA207" s="442"/>
      <c r="XB207" s="442"/>
      <c r="XC207" s="442"/>
      <c r="XD207" s="442"/>
      <c r="XE207" s="442"/>
      <c r="XF207" s="442"/>
      <c r="XG207" s="442"/>
      <c r="XH207" s="442"/>
      <c r="XI207" s="442"/>
      <c r="XJ207" s="442"/>
      <c r="XK207" s="442"/>
      <c r="XL207" s="442"/>
      <c r="XM207" s="442"/>
      <c r="XN207" s="442"/>
      <c r="XO207" s="442"/>
      <c r="XP207" s="442"/>
      <c r="XQ207" s="442"/>
      <c r="XR207" s="442"/>
      <c r="XS207" s="442"/>
      <c r="XT207" s="442"/>
      <c r="XU207" s="442"/>
      <c r="XV207" s="442"/>
      <c r="XW207" s="442"/>
      <c r="XX207" s="442"/>
      <c r="XY207" s="442"/>
      <c r="XZ207" s="442"/>
      <c r="YA207" s="442"/>
      <c r="YB207" s="442"/>
      <c r="YC207" s="442"/>
      <c r="YD207" s="442"/>
      <c r="YE207" s="442"/>
      <c r="YF207" s="442"/>
      <c r="YG207" s="442"/>
      <c r="YH207" s="442"/>
      <c r="YI207" s="442"/>
      <c r="YJ207" s="442"/>
      <c r="YK207" s="442"/>
      <c r="YL207" s="442"/>
      <c r="YM207" s="442"/>
      <c r="YN207" s="442"/>
      <c r="YO207" s="442"/>
      <c r="YP207" s="442"/>
      <c r="YQ207" s="442"/>
      <c r="YR207" s="442"/>
      <c r="YS207" s="442"/>
      <c r="YT207" s="442"/>
      <c r="YU207" s="442"/>
      <c r="YV207" s="442"/>
      <c r="YW207" s="442"/>
      <c r="YX207" s="442"/>
      <c r="YY207" s="442"/>
      <c r="YZ207" s="442"/>
      <c r="ZA207" s="442"/>
      <c r="ZB207" s="442"/>
      <c r="ZC207" s="442"/>
      <c r="ZD207" s="442"/>
      <c r="ZE207" s="442"/>
      <c r="ZF207" s="442"/>
      <c r="ZG207" s="442"/>
      <c r="ZH207" s="442"/>
      <c r="ZI207" s="442"/>
      <c r="ZJ207" s="442"/>
      <c r="ZK207" s="442"/>
      <c r="ZL207" s="442"/>
      <c r="ZM207" s="442"/>
      <c r="ZN207" s="442"/>
      <c r="ZO207" s="442"/>
      <c r="ZP207" s="442"/>
      <c r="ZQ207" s="442"/>
      <c r="ZR207" s="442"/>
      <c r="ZS207" s="442"/>
      <c r="ZT207" s="442"/>
      <c r="ZU207" s="442"/>
      <c r="ZV207" s="442"/>
      <c r="ZW207" s="442"/>
      <c r="ZX207" s="442"/>
      <c r="ZY207" s="442"/>
      <c r="ZZ207" s="442"/>
      <c r="AAA207" s="442"/>
      <c r="AAB207" s="442"/>
      <c r="AAC207" s="442"/>
      <c r="AAD207" s="442"/>
      <c r="AAE207" s="442"/>
      <c r="AAF207" s="442"/>
      <c r="AAG207" s="442"/>
      <c r="AAH207" s="442"/>
      <c r="AAI207" s="442"/>
      <c r="AAJ207" s="442"/>
      <c r="AAK207" s="442"/>
      <c r="AAL207" s="442"/>
      <c r="AAM207" s="442"/>
      <c r="AAN207" s="442"/>
      <c r="AAO207" s="442"/>
      <c r="AAP207" s="442"/>
      <c r="AAQ207" s="442"/>
      <c r="AAR207" s="442"/>
      <c r="AAS207" s="442"/>
      <c r="AAT207" s="442"/>
      <c r="AAU207" s="442"/>
      <c r="AAV207" s="442"/>
      <c r="AAW207" s="442"/>
      <c r="AAX207" s="442"/>
      <c r="AAY207" s="442"/>
      <c r="AAZ207" s="442"/>
      <c r="ABA207" s="442"/>
      <c r="ABB207" s="442"/>
      <c r="ABC207" s="442"/>
      <c r="ABD207" s="442"/>
      <c r="ABE207" s="442"/>
      <c r="ABF207" s="442"/>
      <c r="ABG207" s="442"/>
      <c r="ABH207" s="442"/>
      <c r="ABI207" s="442"/>
      <c r="ABJ207" s="442"/>
      <c r="ABK207" s="442"/>
      <c r="ABL207" s="442"/>
      <c r="ABM207" s="442"/>
      <c r="ABN207" s="442"/>
      <c r="ABO207" s="442"/>
      <c r="ABP207" s="442"/>
      <c r="ABQ207" s="442"/>
      <c r="ABR207" s="442"/>
      <c r="ABS207" s="442"/>
      <c r="ABT207" s="442"/>
      <c r="ABU207" s="442"/>
      <c r="ABV207" s="442"/>
      <c r="ABW207" s="442"/>
      <c r="ABX207" s="442"/>
      <c r="ABY207" s="442"/>
      <c r="ABZ207" s="442"/>
      <c r="ACA207" s="442"/>
      <c r="ACB207" s="442"/>
      <c r="ACC207" s="442"/>
      <c r="ACD207" s="442"/>
      <c r="ACE207" s="442"/>
      <c r="ACF207" s="442"/>
      <c r="ACG207" s="442"/>
      <c r="ACH207" s="442"/>
      <c r="ACI207" s="442"/>
      <c r="ACJ207" s="442"/>
      <c r="ACK207" s="442"/>
      <c r="ACL207" s="442"/>
      <c r="ACM207" s="442"/>
      <c r="ACN207" s="442"/>
      <c r="ACO207" s="442"/>
      <c r="ACP207" s="442"/>
      <c r="ACQ207" s="442"/>
      <c r="ACR207" s="442"/>
      <c r="ACS207" s="442"/>
      <c r="ACT207" s="442"/>
      <c r="ACU207" s="442"/>
      <c r="ACV207" s="442"/>
      <c r="ACW207" s="442"/>
      <c r="ACX207" s="442"/>
      <c r="ACY207" s="442"/>
      <c r="ACZ207" s="442"/>
      <c r="ADA207" s="442"/>
      <c r="ADB207" s="442"/>
      <c r="ADC207" s="442"/>
      <c r="ADD207" s="442"/>
      <c r="ADE207" s="442"/>
      <c r="ADF207" s="442"/>
      <c r="ADG207" s="442"/>
      <c r="ADH207" s="442"/>
      <c r="ADI207" s="442"/>
      <c r="ADJ207" s="442"/>
      <c r="ADK207" s="442"/>
      <c r="ADL207" s="442"/>
      <c r="ADM207" s="442"/>
      <c r="ADN207" s="442"/>
      <c r="ADO207" s="442"/>
      <c r="ADP207" s="442"/>
      <c r="ADQ207" s="442"/>
      <c r="ADR207" s="442"/>
      <c r="ADS207" s="442"/>
      <c r="ADT207" s="442"/>
      <c r="ADU207" s="442"/>
      <c r="ADV207" s="442"/>
      <c r="ADW207" s="442"/>
      <c r="ADX207" s="442"/>
      <c r="ADY207" s="442"/>
      <c r="ADZ207" s="442"/>
      <c r="AEA207" s="442"/>
      <c r="AEB207" s="442"/>
      <c r="AEC207" s="442"/>
      <c r="AED207" s="442"/>
      <c r="AEE207" s="442"/>
      <c r="AEF207" s="442"/>
      <c r="AEG207" s="442"/>
      <c r="AEH207" s="442"/>
      <c r="AEI207" s="442"/>
      <c r="AEJ207" s="442"/>
      <c r="AEK207" s="442"/>
      <c r="AEL207" s="442"/>
      <c r="AEM207" s="442"/>
      <c r="AEN207" s="442"/>
      <c r="AEO207" s="442"/>
      <c r="AEP207" s="442"/>
      <c r="AEQ207" s="442"/>
      <c r="AER207" s="442"/>
      <c r="AES207" s="442"/>
      <c r="AET207" s="442"/>
      <c r="AEU207" s="442"/>
      <c r="AEV207" s="442"/>
      <c r="AEW207" s="442"/>
      <c r="AEX207" s="442"/>
      <c r="AEY207" s="442"/>
      <c r="AEZ207" s="442"/>
      <c r="AFA207" s="442"/>
      <c r="AFB207" s="442"/>
      <c r="AFC207" s="442"/>
      <c r="AFD207" s="442"/>
      <c r="AFE207" s="442"/>
      <c r="AFF207" s="442"/>
      <c r="AFG207" s="442"/>
      <c r="AFH207" s="442"/>
      <c r="AFI207" s="442"/>
      <c r="AFJ207" s="442"/>
      <c r="AFK207" s="442"/>
      <c r="AFL207" s="442"/>
      <c r="AFM207" s="442"/>
      <c r="AFN207" s="442"/>
      <c r="AFO207" s="442"/>
      <c r="AFP207" s="442"/>
      <c r="AFQ207" s="442"/>
      <c r="AFR207" s="442"/>
      <c r="AFS207" s="442"/>
      <c r="AFT207" s="442"/>
      <c r="AFU207" s="442"/>
      <c r="AFV207" s="442"/>
      <c r="AFW207" s="442"/>
      <c r="AFX207" s="442"/>
      <c r="AFY207" s="442"/>
      <c r="AFZ207" s="442"/>
      <c r="AGA207" s="442"/>
      <c r="AGB207" s="442"/>
      <c r="AGC207" s="442"/>
      <c r="AGD207" s="442"/>
      <c r="AGE207" s="442"/>
      <c r="AGF207" s="442"/>
      <c r="AGG207" s="442"/>
      <c r="AGH207" s="442"/>
      <c r="AGI207" s="442"/>
      <c r="AGJ207" s="442"/>
      <c r="AGK207" s="442"/>
      <c r="AGL207" s="442"/>
      <c r="AGM207" s="442"/>
      <c r="AGN207" s="442"/>
      <c r="AGO207" s="442"/>
      <c r="AGP207" s="442"/>
      <c r="AGQ207" s="442"/>
      <c r="AGR207" s="442"/>
      <c r="AGS207" s="442"/>
      <c r="AGT207" s="442"/>
      <c r="AGU207" s="442"/>
      <c r="AGV207" s="442"/>
      <c r="AGW207" s="442"/>
      <c r="AGX207" s="442"/>
      <c r="AGY207" s="442"/>
      <c r="AGZ207" s="442"/>
      <c r="AHA207" s="442"/>
      <c r="AHB207" s="442"/>
      <c r="AHC207" s="442"/>
      <c r="AHD207" s="442"/>
      <c r="AHE207" s="442"/>
      <c r="AHF207" s="442"/>
      <c r="AHG207" s="442"/>
      <c r="AHH207" s="442"/>
    </row>
    <row r="208" spans="2:892" s="593" customFormat="1">
      <c r="B208" s="597"/>
      <c r="C208" s="595"/>
      <c r="D208" s="78"/>
      <c r="E208" s="78"/>
      <c r="F208" s="78"/>
      <c r="G208" s="78"/>
      <c r="H208" s="78"/>
      <c r="I208" s="78"/>
      <c r="J208" s="78"/>
      <c r="K208" s="78"/>
      <c r="L208" s="78"/>
      <c r="M208" s="7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s="66"/>
      <c r="CT208" s="66"/>
      <c r="CU208" s="66"/>
      <c r="CV208" s="66"/>
      <c r="CW208" s="66"/>
      <c r="CX208" s="66"/>
      <c r="CY208" s="66"/>
      <c r="CZ208" s="66"/>
      <c r="DA208" s="66"/>
      <c r="DB208" s="66"/>
      <c r="DC208" s="66"/>
      <c r="DD208" s="66"/>
      <c r="DE208" s="66"/>
      <c r="DF208" s="66"/>
      <c r="DG208" s="66"/>
      <c r="DH208" s="66"/>
      <c r="DI208" s="66"/>
      <c r="DJ208" s="66"/>
      <c r="DK208" s="66"/>
      <c r="DL208" s="66"/>
      <c r="DM208" s="66"/>
      <c r="DN208" s="66"/>
      <c r="DO208" s="66"/>
      <c r="DP208" s="66"/>
      <c r="DQ208" s="66"/>
      <c r="DR208" s="66"/>
      <c r="DS208" s="66"/>
      <c r="DT208" s="66"/>
      <c r="DU208" s="66"/>
      <c r="DV208" s="66"/>
      <c r="DW208" s="66"/>
      <c r="DX208" s="66"/>
      <c r="DY208" s="66"/>
      <c r="DZ208" s="66"/>
      <c r="EA208" s="66"/>
      <c r="EB208" s="66"/>
      <c r="EC208" s="66"/>
      <c r="ED208" s="66"/>
      <c r="EE208" s="66"/>
      <c r="EF208" s="66"/>
      <c r="EG208" s="66"/>
      <c r="EH208" s="66"/>
      <c r="EI208" s="66"/>
      <c r="EJ208" s="66"/>
      <c r="EK208" s="66"/>
      <c r="EL208" s="66"/>
      <c r="EM208" s="66"/>
      <c r="EN208" s="66"/>
      <c r="EO208" s="66"/>
      <c r="EP208" s="66"/>
      <c r="EQ208" s="66"/>
      <c r="ER208" s="66"/>
      <c r="ES208" s="66"/>
      <c r="ET208" s="66"/>
      <c r="EU208" s="66"/>
      <c r="EV208" s="66"/>
      <c r="EW208" s="66"/>
      <c r="EX208" s="66"/>
      <c r="EY208" s="66"/>
      <c r="EZ208" s="66"/>
      <c r="FA208" s="66"/>
      <c r="FB208" s="66"/>
      <c r="FC208" s="66"/>
      <c r="FD208" s="66"/>
      <c r="FE208" s="66"/>
      <c r="FF208" s="66"/>
      <c r="FG208" s="66"/>
      <c r="FH208" s="66"/>
      <c r="FI208" s="66"/>
      <c r="FJ208" s="66"/>
      <c r="FK208" s="66"/>
      <c r="FL208" s="66"/>
      <c r="FM208" s="66"/>
      <c r="FN208" s="66"/>
      <c r="FO208" s="66"/>
      <c r="FP208" s="66"/>
      <c r="FQ208" s="66"/>
      <c r="FR208" s="66"/>
      <c r="FS208" s="66"/>
      <c r="FT208" s="66"/>
      <c r="FU208" s="66"/>
      <c r="FV208" s="66"/>
      <c r="FW208" s="66"/>
      <c r="FX208" s="66"/>
      <c r="FY208" s="66"/>
      <c r="FZ208" s="66"/>
      <c r="GA208" s="66"/>
      <c r="GB208" s="66"/>
      <c r="GC208" s="66"/>
      <c r="GD208" s="66"/>
      <c r="GE208" s="66"/>
      <c r="GF208" s="66"/>
      <c r="GG208" s="66"/>
      <c r="GH208" s="66"/>
      <c r="GI208" s="66"/>
      <c r="GJ208" s="66"/>
      <c r="GK208" s="66"/>
      <c r="GL208" s="66"/>
      <c r="GM208" s="66"/>
      <c r="GN208" s="66"/>
      <c r="GO208" s="66"/>
      <c r="GP208" s="66"/>
      <c r="GQ208" s="66"/>
      <c r="GR208" s="66"/>
      <c r="GS208" s="66"/>
      <c r="GT208" s="66"/>
      <c r="GU208" s="66"/>
      <c r="GV208" s="66"/>
      <c r="GW208" s="66"/>
      <c r="GX208" s="66"/>
      <c r="GY208" s="66"/>
      <c r="GZ208" s="66"/>
      <c r="HA208" s="66"/>
      <c r="HB208" s="66"/>
      <c r="HC208" s="66"/>
      <c r="HD208" s="66"/>
      <c r="HE208" s="66"/>
      <c r="HF208" s="66"/>
      <c r="HG208" s="66"/>
      <c r="HH208" s="66"/>
      <c r="HI208" s="66"/>
      <c r="HJ208" s="66"/>
      <c r="HK208" s="66"/>
      <c r="HL208" s="66"/>
      <c r="HM208" s="66"/>
      <c r="HN208" s="66"/>
      <c r="HO208" s="66"/>
      <c r="HP208" s="66"/>
      <c r="HQ208" s="66"/>
      <c r="HR208" s="66"/>
      <c r="HS208" s="66"/>
      <c r="HT208" s="66"/>
      <c r="HU208" s="66"/>
      <c r="HV208" s="66"/>
      <c r="HW208" s="66"/>
      <c r="HX208" s="66"/>
      <c r="HY208" s="66"/>
      <c r="HZ208" s="66"/>
      <c r="IA208" s="66"/>
      <c r="IB208" s="66"/>
      <c r="IC208" s="66"/>
      <c r="ID208" s="66"/>
      <c r="IE208" s="66"/>
      <c r="IF208" s="66"/>
      <c r="IG208" s="66"/>
      <c r="IH208" s="66"/>
      <c r="II208" s="66"/>
      <c r="IJ208" s="66"/>
      <c r="IK208" s="66"/>
      <c r="IL208" s="66"/>
      <c r="IM208" s="66"/>
      <c r="IN208" s="66"/>
      <c r="IO208" s="66"/>
      <c r="IP208" s="66"/>
      <c r="IQ208" s="66"/>
      <c r="IR208" s="66"/>
      <c r="IS208" s="66"/>
      <c r="IT208" s="66"/>
      <c r="IU208" s="66"/>
      <c r="IV208" s="66"/>
      <c r="IW208" s="66"/>
      <c r="IX208" s="442"/>
      <c r="IY208" s="442"/>
      <c r="IZ208" s="442"/>
      <c r="JA208" s="442"/>
      <c r="JB208" s="442"/>
      <c r="JC208" s="442"/>
      <c r="JD208" s="442"/>
      <c r="JE208" s="442"/>
      <c r="JF208" s="442"/>
      <c r="JG208" s="442"/>
      <c r="JH208" s="442"/>
      <c r="JI208" s="442"/>
      <c r="JJ208" s="442"/>
      <c r="JK208" s="442"/>
      <c r="JL208" s="442"/>
      <c r="JM208" s="442"/>
      <c r="JN208" s="442"/>
      <c r="JO208" s="442"/>
      <c r="JP208" s="442"/>
      <c r="JQ208" s="442"/>
      <c r="JR208" s="442"/>
      <c r="JS208" s="442"/>
      <c r="JT208" s="442"/>
      <c r="JU208" s="442"/>
      <c r="JV208" s="442"/>
      <c r="JW208" s="442"/>
      <c r="JX208" s="442"/>
      <c r="JY208" s="442"/>
      <c r="JZ208" s="442"/>
      <c r="KA208" s="442"/>
      <c r="KB208" s="442"/>
      <c r="KC208" s="442"/>
      <c r="KD208" s="442"/>
      <c r="KE208" s="442"/>
      <c r="KF208" s="442"/>
      <c r="KG208" s="442"/>
      <c r="KH208" s="442"/>
      <c r="KI208" s="442"/>
      <c r="KJ208" s="442"/>
      <c r="KK208" s="442"/>
      <c r="KL208" s="442"/>
      <c r="KM208" s="442"/>
      <c r="KN208" s="442"/>
      <c r="KO208" s="442"/>
      <c r="KP208" s="442"/>
      <c r="KQ208" s="442"/>
      <c r="KR208" s="442"/>
      <c r="KS208" s="442"/>
      <c r="KT208" s="442"/>
      <c r="KU208" s="442"/>
      <c r="KV208" s="442"/>
      <c r="KW208" s="442"/>
      <c r="KX208" s="442"/>
      <c r="KY208" s="442"/>
      <c r="KZ208" s="442"/>
      <c r="LA208" s="442"/>
      <c r="LB208" s="442"/>
      <c r="LC208" s="442"/>
      <c r="LD208" s="442"/>
      <c r="LE208" s="442"/>
      <c r="LF208" s="442"/>
      <c r="LG208" s="442"/>
      <c r="LH208" s="442"/>
      <c r="LI208" s="442"/>
      <c r="LJ208" s="442"/>
      <c r="LK208" s="442"/>
      <c r="LL208" s="442"/>
      <c r="LM208" s="442"/>
      <c r="LN208" s="442"/>
      <c r="LO208" s="442"/>
      <c r="LP208" s="442"/>
      <c r="LQ208" s="442"/>
      <c r="LR208" s="442"/>
      <c r="LS208" s="442"/>
      <c r="LT208" s="442"/>
      <c r="LU208" s="442"/>
      <c r="LV208" s="442"/>
      <c r="LW208" s="442"/>
      <c r="LX208" s="442"/>
      <c r="LY208" s="442"/>
      <c r="LZ208" s="442"/>
      <c r="MA208" s="442"/>
      <c r="MB208" s="442"/>
      <c r="MC208" s="442"/>
      <c r="MD208" s="442"/>
      <c r="ME208" s="442"/>
      <c r="MF208" s="442"/>
      <c r="MG208" s="442"/>
      <c r="MH208" s="442"/>
      <c r="MI208" s="442"/>
      <c r="MJ208" s="442"/>
      <c r="MK208" s="442"/>
      <c r="ML208" s="442"/>
      <c r="MM208" s="442"/>
      <c r="MN208" s="442"/>
      <c r="MO208" s="442"/>
      <c r="MP208" s="442"/>
      <c r="MQ208" s="442"/>
      <c r="MR208" s="442"/>
      <c r="MS208" s="442"/>
      <c r="MT208" s="442"/>
      <c r="MU208" s="442"/>
      <c r="MV208" s="442"/>
      <c r="MW208" s="442"/>
      <c r="MX208" s="442"/>
      <c r="MY208" s="442"/>
      <c r="MZ208" s="442"/>
      <c r="NA208" s="442"/>
      <c r="NB208" s="442"/>
      <c r="NC208" s="442"/>
      <c r="ND208" s="442"/>
      <c r="NE208" s="442"/>
      <c r="NF208" s="442"/>
      <c r="NG208" s="442"/>
      <c r="NH208" s="442"/>
      <c r="NI208" s="442"/>
      <c r="NJ208" s="442"/>
      <c r="NK208" s="442"/>
      <c r="NL208" s="442"/>
      <c r="NM208" s="442"/>
      <c r="NN208" s="442"/>
      <c r="NO208" s="442"/>
      <c r="NP208" s="442"/>
      <c r="NQ208" s="442"/>
      <c r="NR208" s="442"/>
      <c r="NS208" s="442"/>
      <c r="NT208" s="442"/>
      <c r="NU208" s="442"/>
      <c r="NV208" s="442"/>
      <c r="NW208" s="442"/>
      <c r="NX208" s="442"/>
      <c r="NY208" s="442"/>
      <c r="NZ208" s="442"/>
      <c r="OA208" s="442"/>
      <c r="OB208" s="442"/>
      <c r="OC208" s="442"/>
      <c r="OD208" s="442"/>
      <c r="OE208" s="442"/>
      <c r="OF208" s="442"/>
      <c r="OG208" s="442"/>
      <c r="OH208" s="442"/>
      <c r="OI208" s="442"/>
      <c r="OJ208" s="442"/>
      <c r="OK208" s="442"/>
      <c r="OL208" s="442"/>
      <c r="OM208" s="442"/>
      <c r="ON208" s="442"/>
      <c r="OO208" s="442"/>
      <c r="OP208" s="442"/>
      <c r="OQ208" s="442"/>
      <c r="OR208" s="442"/>
      <c r="OS208" s="442"/>
      <c r="OT208" s="442"/>
      <c r="OU208" s="442"/>
      <c r="OV208" s="442"/>
      <c r="OW208" s="442"/>
      <c r="OX208" s="442"/>
      <c r="OY208" s="442"/>
      <c r="OZ208" s="442"/>
      <c r="PA208" s="442"/>
      <c r="PB208" s="442"/>
      <c r="PC208" s="442"/>
      <c r="PD208" s="442"/>
      <c r="PE208" s="442"/>
      <c r="PF208" s="442"/>
      <c r="PG208" s="442"/>
      <c r="PH208" s="442"/>
      <c r="PI208" s="442"/>
      <c r="PJ208" s="442"/>
      <c r="PK208" s="442"/>
      <c r="PL208" s="442"/>
      <c r="PM208" s="442"/>
      <c r="PN208" s="442"/>
      <c r="PO208" s="442"/>
      <c r="PP208" s="442"/>
      <c r="PQ208" s="442"/>
      <c r="PR208" s="442"/>
      <c r="PS208" s="442"/>
      <c r="PT208" s="442"/>
      <c r="PU208" s="442"/>
      <c r="PV208" s="442"/>
      <c r="PW208" s="442"/>
      <c r="PX208" s="442"/>
      <c r="PY208" s="442"/>
      <c r="PZ208" s="442"/>
      <c r="QA208" s="442"/>
      <c r="QB208" s="442"/>
      <c r="QC208" s="442"/>
      <c r="QD208" s="442"/>
      <c r="QE208" s="442"/>
      <c r="QF208" s="442"/>
      <c r="QG208" s="442"/>
      <c r="QH208" s="442"/>
      <c r="QI208" s="442"/>
      <c r="QJ208" s="442"/>
      <c r="QK208" s="442"/>
      <c r="QL208" s="442"/>
      <c r="QM208" s="442"/>
      <c r="QN208" s="442"/>
      <c r="QO208" s="442"/>
      <c r="QP208" s="442"/>
      <c r="QQ208" s="442"/>
      <c r="QR208" s="442"/>
      <c r="QS208" s="442"/>
      <c r="QT208" s="442"/>
      <c r="QU208" s="442"/>
      <c r="QV208" s="442"/>
      <c r="QW208" s="442"/>
      <c r="QX208" s="442"/>
      <c r="QY208" s="442"/>
      <c r="QZ208" s="442"/>
      <c r="RA208" s="442"/>
      <c r="RB208" s="442"/>
      <c r="RC208" s="442"/>
      <c r="RD208" s="442"/>
      <c r="RE208" s="442"/>
      <c r="RF208" s="442"/>
      <c r="RG208" s="442"/>
      <c r="RH208" s="442"/>
      <c r="RI208" s="442"/>
      <c r="RJ208" s="442"/>
      <c r="RK208" s="442"/>
      <c r="RL208" s="442"/>
      <c r="RM208" s="442"/>
      <c r="RN208" s="442"/>
      <c r="RO208" s="442"/>
      <c r="RP208" s="442"/>
      <c r="RQ208" s="442"/>
      <c r="RR208" s="442"/>
      <c r="RS208" s="442"/>
      <c r="RT208" s="442"/>
      <c r="RU208" s="442"/>
      <c r="RV208" s="442"/>
      <c r="RW208" s="442"/>
      <c r="RX208" s="442"/>
      <c r="RY208" s="442"/>
      <c r="RZ208" s="442"/>
      <c r="SA208" s="442"/>
      <c r="SB208" s="442"/>
      <c r="SC208" s="442"/>
      <c r="SD208" s="442"/>
      <c r="SE208" s="442"/>
      <c r="SF208" s="442"/>
      <c r="SG208" s="442"/>
      <c r="SH208" s="442"/>
      <c r="SI208" s="442"/>
      <c r="SJ208" s="442"/>
      <c r="SK208" s="442"/>
      <c r="SL208" s="442"/>
      <c r="SM208" s="442"/>
      <c r="SN208" s="442"/>
      <c r="SO208" s="442"/>
      <c r="SP208" s="442"/>
      <c r="SQ208" s="442"/>
      <c r="SR208" s="442"/>
      <c r="SS208" s="442"/>
      <c r="ST208" s="442"/>
      <c r="SU208" s="442"/>
      <c r="SV208" s="442"/>
      <c r="SW208" s="442"/>
      <c r="SX208" s="442"/>
      <c r="SY208" s="442"/>
      <c r="SZ208" s="442"/>
      <c r="TA208" s="442"/>
      <c r="TB208" s="442"/>
      <c r="TC208" s="442"/>
      <c r="TD208" s="442"/>
      <c r="TE208" s="442"/>
      <c r="TF208" s="442"/>
      <c r="TG208" s="442"/>
      <c r="TH208" s="442"/>
      <c r="TI208" s="442"/>
      <c r="TJ208" s="442"/>
      <c r="TK208" s="442"/>
      <c r="TL208" s="442"/>
      <c r="TM208" s="442"/>
      <c r="TN208" s="442"/>
      <c r="TO208" s="442"/>
      <c r="TP208" s="442"/>
      <c r="TQ208" s="442"/>
      <c r="TR208" s="442"/>
      <c r="TS208" s="442"/>
      <c r="TT208" s="442"/>
      <c r="TU208" s="442"/>
      <c r="TV208" s="442"/>
      <c r="TW208" s="442"/>
      <c r="TX208" s="442"/>
      <c r="TY208" s="442"/>
      <c r="TZ208" s="442"/>
      <c r="UA208" s="442"/>
      <c r="UB208" s="442"/>
      <c r="UC208" s="442"/>
      <c r="UD208" s="442"/>
      <c r="UE208" s="442"/>
      <c r="UF208" s="442"/>
      <c r="UG208" s="442"/>
      <c r="UH208" s="442"/>
      <c r="UI208" s="442"/>
      <c r="UJ208" s="442"/>
      <c r="UK208" s="442"/>
      <c r="UL208" s="442"/>
      <c r="UM208" s="442"/>
      <c r="UN208" s="442"/>
      <c r="UO208" s="442"/>
      <c r="UP208" s="442"/>
      <c r="UQ208" s="442"/>
      <c r="UR208" s="442"/>
      <c r="US208" s="442"/>
      <c r="UT208" s="442"/>
      <c r="UU208" s="442"/>
      <c r="UV208" s="442"/>
      <c r="UW208" s="442"/>
      <c r="UX208" s="442"/>
      <c r="UY208" s="442"/>
      <c r="UZ208" s="442"/>
      <c r="VA208" s="442"/>
      <c r="VB208" s="442"/>
      <c r="VC208" s="442"/>
      <c r="VD208" s="442"/>
      <c r="VE208" s="442"/>
      <c r="VF208" s="442"/>
      <c r="VG208" s="442"/>
      <c r="VH208" s="442"/>
      <c r="VI208" s="442"/>
      <c r="VJ208" s="442"/>
      <c r="VK208" s="442"/>
      <c r="VL208" s="442"/>
      <c r="VM208" s="442"/>
      <c r="VN208" s="442"/>
      <c r="VO208" s="442"/>
      <c r="VP208" s="442"/>
      <c r="VQ208" s="442"/>
      <c r="VR208" s="442"/>
      <c r="VS208" s="442"/>
      <c r="VT208" s="442"/>
      <c r="VU208" s="442"/>
      <c r="VV208" s="442"/>
      <c r="VW208" s="442"/>
      <c r="VX208" s="442"/>
      <c r="VY208" s="442"/>
      <c r="VZ208" s="442"/>
      <c r="WA208" s="442"/>
      <c r="WB208" s="442"/>
      <c r="WC208" s="442"/>
      <c r="WD208" s="442"/>
      <c r="WE208" s="442"/>
      <c r="WF208" s="442"/>
      <c r="WG208" s="442"/>
      <c r="WH208" s="442"/>
      <c r="WI208" s="442"/>
      <c r="WJ208" s="442"/>
      <c r="WK208" s="442"/>
      <c r="WL208" s="442"/>
      <c r="WM208" s="442"/>
      <c r="WN208" s="442"/>
      <c r="WO208" s="442"/>
      <c r="WP208" s="442"/>
      <c r="WQ208" s="442"/>
      <c r="WR208" s="442"/>
      <c r="WS208" s="442"/>
      <c r="WT208" s="442"/>
      <c r="WU208" s="442"/>
      <c r="WV208" s="442"/>
      <c r="WW208" s="442"/>
      <c r="WX208" s="442"/>
      <c r="WY208" s="442"/>
      <c r="WZ208" s="442"/>
      <c r="XA208" s="442"/>
      <c r="XB208" s="442"/>
      <c r="XC208" s="442"/>
      <c r="XD208" s="442"/>
      <c r="XE208" s="442"/>
      <c r="XF208" s="442"/>
      <c r="XG208" s="442"/>
      <c r="XH208" s="442"/>
      <c r="XI208" s="442"/>
      <c r="XJ208" s="442"/>
      <c r="XK208" s="442"/>
      <c r="XL208" s="442"/>
      <c r="XM208" s="442"/>
      <c r="XN208" s="442"/>
      <c r="XO208" s="442"/>
      <c r="XP208" s="442"/>
      <c r="XQ208" s="442"/>
      <c r="XR208" s="442"/>
      <c r="XS208" s="442"/>
      <c r="XT208" s="442"/>
      <c r="XU208" s="442"/>
      <c r="XV208" s="442"/>
      <c r="XW208" s="442"/>
      <c r="XX208" s="442"/>
      <c r="XY208" s="442"/>
      <c r="XZ208" s="442"/>
      <c r="YA208" s="442"/>
      <c r="YB208" s="442"/>
      <c r="YC208" s="442"/>
      <c r="YD208" s="442"/>
      <c r="YE208" s="442"/>
      <c r="YF208" s="442"/>
      <c r="YG208" s="442"/>
      <c r="YH208" s="442"/>
      <c r="YI208" s="442"/>
      <c r="YJ208" s="442"/>
      <c r="YK208" s="442"/>
      <c r="YL208" s="442"/>
      <c r="YM208" s="442"/>
      <c r="YN208" s="442"/>
      <c r="YO208" s="442"/>
      <c r="YP208" s="442"/>
      <c r="YQ208" s="442"/>
      <c r="YR208" s="442"/>
      <c r="YS208" s="442"/>
      <c r="YT208" s="442"/>
      <c r="YU208" s="442"/>
      <c r="YV208" s="442"/>
      <c r="YW208" s="442"/>
      <c r="YX208" s="442"/>
      <c r="YY208" s="442"/>
      <c r="YZ208" s="442"/>
      <c r="ZA208" s="442"/>
      <c r="ZB208" s="442"/>
      <c r="ZC208" s="442"/>
      <c r="ZD208" s="442"/>
      <c r="ZE208" s="442"/>
      <c r="ZF208" s="442"/>
      <c r="ZG208" s="442"/>
      <c r="ZH208" s="442"/>
      <c r="ZI208" s="442"/>
      <c r="ZJ208" s="442"/>
      <c r="ZK208" s="442"/>
      <c r="ZL208" s="442"/>
      <c r="ZM208" s="442"/>
      <c r="ZN208" s="442"/>
      <c r="ZO208" s="442"/>
      <c r="ZP208" s="442"/>
      <c r="ZQ208" s="442"/>
      <c r="ZR208" s="442"/>
      <c r="ZS208" s="442"/>
      <c r="ZT208" s="442"/>
      <c r="ZU208" s="442"/>
      <c r="ZV208" s="442"/>
      <c r="ZW208" s="442"/>
      <c r="ZX208" s="442"/>
      <c r="ZY208" s="442"/>
      <c r="ZZ208" s="442"/>
      <c r="AAA208" s="442"/>
      <c r="AAB208" s="442"/>
      <c r="AAC208" s="442"/>
      <c r="AAD208" s="442"/>
      <c r="AAE208" s="442"/>
      <c r="AAF208" s="442"/>
      <c r="AAG208" s="442"/>
      <c r="AAH208" s="442"/>
      <c r="AAI208" s="442"/>
      <c r="AAJ208" s="442"/>
      <c r="AAK208" s="442"/>
      <c r="AAL208" s="442"/>
      <c r="AAM208" s="442"/>
      <c r="AAN208" s="442"/>
      <c r="AAO208" s="442"/>
      <c r="AAP208" s="442"/>
      <c r="AAQ208" s="442"/>
      <c r="AAR208" s="442"/>
      <c r="AAS208" s="442"/>
      <c r="AAT208" s="442"/>
      <c r="AAU208" s="442"/>
      <c r="AAV208" s="442"/>
      <c r="AAW208" s="442"/>
      <c r="AAX208" s="442"/>
      <c r="AAY208" s="442"/>
      <c r="AAZ208" s="442"/>
      <c r="ABA208" s="442"/>
      <c r="ABB208" s="442"/>
      <c r="ABC208" s="442"/>
      <c r="ABD208" s="442"/>
      <c r="ABE208" s="442"/>
      <c r="ABF208" s="442"/>
      <c r="ABG208" s="442"/>
      <c r="ABH208" s="442"/>
      <c r="ABI208" s="442"/>
      <c r="ABJ208" s="442"/>
      <c r="ABK208" s="442"/>
      <c r="ABL208" s="442"/>
      <c r="ABM208" s="442"/>
      <c r="ABN208" s="442"/>
      <c r="ABO208" s="442"/>
      <c r="ABP208" s="442"/>
      <c r="ABQ208" s="442"/>
      <c r="ABR208" s="442"/>
      <c r="ABS208" s="442"/>
      <c r="ABT208" s="442"/>
      <c r="ABU208" s="442"/>
      <c r="ABV208" s="442"/>
      <c r="ABW208" s="442"/>
      <c r="ABX208" s="442"/>
      <c r="ABY208" s="442"/>
      <c r="ABZ208" s="442"/>
      <c r="ACA208" s="442"/>
      <c r="ACB208" s="442"/>
      <c r="ACC208" s="442"/>
      <c r="ACD208" s="442"/>
      <c r="ACE208" s="442"/>
      <c r="ACF208" s="442"/>
      <c r="ACG208" s="442"/>
      <c r="ACH208" s="442"/>
      <c r="ACI208" s="442"/>
      <c r="ACJ208" s="442"/>
      <c r="ACK208" s="442"/>
      <c r="ACL208" s="442"/>
      <c r="ACM208" s="442"/>
      <c r="ACN208" s="442"/>
      <c r="ACO208" s="442"/>
      <c r="ACP208" s="442"/>
      <c r="ACQ208" s="442"/>
      <c r="ACR208" s="442"/>
      <c r="ACS208" s="442"/>
      <c r="ACT208" s="442"/>
      <c r="ACU208" s="442"/>
      <c r="ACV208" s="442"/>
      <c r="ACW208" s="442"/>
      <c r="ACX208" s="442"/>
      <c r="ACY208" s="442"/>
      <c r="ACZ208" s="442"/>
      <c r="ADA208" s="442"/>
      <c r="ADB208" s="442"/>
      <c r="ADC208" s="442"/>
      <c r="ADD208" s="442"/>
      <c r="ADE208" s="442"/>
      <c r="ADF208" s="442"/>
      <c r="ADG208" s="442"/>
      <c r="ADH208" s="442"/>
      <c r="ADI208" s="442"/>
      <c r="ADJ208" s="442"/>
      <c r="ADK208" s="442"/>
      <c r="ADL208" s="442"/>
      <c r="ADM208" s="442"/>
      <c r="ADN208" s="442"/>
      <c r="ADO208" s="442"/>
      <c r="ADP208" s="442"/>
      <c r="ADQ208" s="442"/>
      <c r="ADR208" s="442"/>
      <c r="ADS208" s="442"/>
      <c r="ADT208" s="442"/>
      <c r="ADU208" s="442"/>
      <c r="ADV208" s="442"/>
      <c r="ADW208" s="442"/>
      <c r="ADX208" s="442"/>
      <c r="ADY208" s="442"/>
      <c r="ADZ208" s="442"/>
      <c r="AEA208" s="442"/>
      <c r="AEB208" s="442"/>
      <c r="AEC208" s="442"/>
      <c r="AED208" s="442"/>
      <c r="AEE208" s="442"/>
      <c r="AEF208" s="442"/>
      <c r="AEG208" s="442"/>
      <c r="AEH208" s="442"/>
      <c r="AEI208" s="442"/>
      <c r="AEJ208" s="442"/>
      <c r="AEK208" s="442"/>
      <c r="AEL208" s="442"/>
      <c r="AEM208" s="442"/>
      <c r="AEN208" s="442"/>
      <c r="AEO208" s="442"/>
      <c r="AEP208" s="442"/>
      <c r="AEQ208" s="442"/>
      <c r="AER208" s="442"/>
      <c r="AES208" s="442"/>
      <c r="AET208" s="442"/>
      <c r="AEU208" s="442"/>
      <c r="AEV208" s="442"/>
      <c r="AEW208" s="442"/>
      <c r="AEX208" s="442"/>
      <c r="AEY208" s="442"/>
      <c r="AEZ208" s="442"/>
      <c r="AFA208" s="442"/>
      <c r="AFB208" s="442"/>
      <c r="AFC208" s="442"/>
      <c r="AFD208" s="442"/>
      <c r="AFE208" s="442"/>
      <c r="AFF208" s="442"/>
      <c r="AFG208" s="442"/>
      <c r="AFH208" s="442"/>
      <c r="AFI208" s="442"/>
      <c r="AFJ208" s="442"/>
      <c r="AFK208" s="442"/>
      <c r="AFL208" s="442"/>
      <c r="AFM208" s="442"/>
      <c r="AFN208" s="442"/>
      <c r="AFO208" s="442"/>
      <c r="AFP208" s="442"/>
      <c r="AFQ208" s="442"/>
      <c r="AFR208" s="442"/>
      <c r="AFS208" s="442"/>
      <c r="AFT208" s="442"/>
      <c r="AFU208" s="442"/>
      <c r="AFV208" s="442"/>
      <c r="AFW208" s="442"/>
      <c r="AFX208" s="442"/>
      <c r="AFY208" s="442"/>
      <c r="AFZ208" s="442"/>
      <c r="AGA208" s="442"/>
      <c r="AGB208" s="442"/>
      <c r="AGC208" s="442"/>
      <c r="AGD208" s="442"/>
      <c r="AGE208" s="442"/>
      <c r="AGF208" s="442"/>
      <c r="AGG208" s="442"/>
      <c r="AGH208" s="442"/>
      <c r="AGI208" s="442"/>
      <c r="AGJ208" s="442"/>
      <c r="AGK208" s="442"/>
      <c r="AGL208" s="442"/>
      <c r="AGM208" s="442"/>
      <c r="AGN208" s="442"/>
      <c r="AGO208" s="442"/>
      <c r="AGP208" s="442"/>
      <c r="AGQ208" s="442"/>
      <c r="AGR208" s="442"/>
      <c r="AGS208" s="442"/>
      <c r="AGT208" s="442"/>
      <c r="AGU208" s="442"/>
      <c r="AGV208" s="442"/>
      <c r="AGW208" s="442"/>
      <c r="AGX208" s="442"/>
      <c r="AGY208" s="442"/>
      <c r="AGZ208" s="442"/>
      <c r="AHA208" s="442"/>
      <c r="AHB208" s="442"/>
      <c r="AHC208" s="442"/>
      <c r="AHD208" s="442"/>
      <c r="AHE208" s="442"/>
      <c r="AHF208" s="442"/>
      <c r="AHG208" s="442"/>
      <c r="AHH208" s="442"/>
    </row>
    <row r="209" spans="2:892" s="593" customFormat="1">
      <c r="B209" s="597"/>
      <c r="C209" s="595"/>
      <c r="D209" s="78"/>
      <c r="E209" s="78"/>
      <c r="F209" s="78"/>
      <c r="G209" s="78"/>
      <c r="H209" s="78"/>
      <c r="I209" s="78"/>
      <c r="J209" s="78"/>
      <c r="K209" s="78"/>
      <c r="L209" s="78"/>
      <c r="M209" s="78"/>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s="66"/>
      <c r="CT209" s="66"/>
      <c r="CU209" s="66"/>
      <c r="CV209" s="66"/>
      <c r="CW209" s="66"/>
      <c r="CX209" s="66"/>
      <c r="CY209" s="66"/>
      <c r="CZ209" s="66"/>
      <c r="DA209" s="66"/>
      <c r="DB209" s="66"/>
      <c r="DC209" s="66"/>
      <c r="DD209" s="66"/>
      <c r="DE209" s="66"/>
      <c r="DF209" s="66"/>
      <c r="DG209" s="66"/>
      <c r="DH209" s="66"/>
      <c r="DI209" s="66"/>
      <c r="DJ209" s="66"/>
      <c r="DK209" s="66"/>
      <c r="DL209" s="66"/>
      <c r="DM209" s="66"/>
      <c r="DN209" s="66"/>
      <c r="DO209" s="66"/>
      <c r="DP209" s="66"/>
      <c r="DQ209" s="66"/>
      <c r="DR209" s="66"/>
      <c r="DS209" s="66"/>
      <c r="DT209" s="66"/>
      <c r="DU209" s="66"/>
      <c r="DV209" s="66"/>
      <c r="DW209" s="66"/>
      <c r="DX209" s="66"/>
      <c r="DY209" s="66"/>
      <c r="DZ209" s="66"/>
      <c r="EA209" s="66"/>
      <c r="EB209" s="66"/>
      <c r="EC209" s="66"/>
      <c r="ED209" s="66"/>
      <c r="EE209" s="66"/>
      <c r="EF209" s="66"/>
      <c r="EG209" s="66"/>
      <c r="EH209" s="66"/>
      <c r="EI209" s="66"/>
      <c r="EJ209" s="66"/>
      <c r="EK209" s="66"/>
      <c r="EL209" s="66"/>
      <c r="EM209" s="66"/>
      <c r="EN209" s="66"/>
      <c r="EO209" s="66"/>
      <c r="EP209" s="66"/>
      <c r="EQ209" s="66"/>
      <c r="ER209" s="66"/>
      <c r="ES209" s="66"/>
      <c r="ET209" s="66"/>
      <c r="EU209" s="66"/>
      <c r="EV209" s="66"/>
      <c r="EW209" s="66"/>
      <c r="EX209" s="66"/>
      <c r="EY209" s="66"/>
      <c r="EZ209" s="66"/>
      <c r="FA209" s="66"/>
      <c r="FB209" s="66"/>
      <c r="FC209" s="66"/>
      <c r="FD209" s="66"/>
      <c r="FE209" s="66"/>
      <c r="FF209" s="66"/>
      <c r="FG209" s="66"/>
      <c r="FH209" s="66"/>
      <c r="FI209" s="66"/>
      <c r="FJ209" s="66"/>
      <c r="FK209" s="66"/>
      <c r="FL209" s="66"/>
      <c r="FM209" s="66"/>
      <c r="FN209" s="66"/>
      <c r="FO209" s="66"/>
      <c r="FP209" s="66"/>
      <c r="FQ209" s="66"/>
      <c r="FR209" s="66"/>
      <c r="FS209" s="66"/>
      <c r="FT209" s="66"/>
      <c r="FU209" s="66"/>
      <c r="FV209" s="66"/>
      <c r="FW209" s="66"/>
      <c r="FX209" s="66"/>
      <c r="FY209" s="66"/>
      <c r="FZ209" s="66"/>
      <c r="GA209" s="66"/>
      <c r="GB209" s="66"/>
      <c r="GC209" s="66"/>
      <c r="GD209" s="66"/>
      <c r="GE209" s="66"/>
      <c r="GF209" s="66"/>
      <c r="GG209" s="66"/>
      <c r="GH209" s="66"/>
      <c r="GI209" s="66"/>
      <c r="GJ209" s="66"/>
      <c r="GK209" s="66"/>
      <c r="GL209" s="66"/>
      <c r="GM209" s="66"/>
      <c r="GN209" s="66"/>
      <c r="GO209" s="66"/>
      <c r="GP209" s="66"/>
      <c r="GQ209" s="66"/>
      <c r="GR209" s="66"/>
      <c r="GS209" s="66"/>
      <c r="GT209" s="66"/>
      <c r="GU209" s="66"/>
      <c r="GV209" s="66"/>
      <c r="GW209" s="66"/>
      <c r="GX209" s="66"/>
      <c r="GY209" s="66"/>
      <c r="GZ209" s="66"/>
      <c r="HA209" s="66"/>
      <c r="HB209" s="66"/>
      <c r="HC209" s="66"/>
      <c r="HD209" s="66"/>
      <c r="HE209" s="66"/>
      <c r="HF209" s="66"/>
      <c r="HG209" s="66"/>
      <c r="HH209" s="66"/>
      <c r="HI209" s="66"/>
      <c r="HJ209" s="66"/>
      <c r="HK209" s="66"/>
      <c r="HL209" s="66"/>
      <c r="HM209" s="66"/>
      <c r="HN209" s="66"/>
      <c r="HO209" s="66"/>
      <c r="HP209" s="66"/>
      <c r="HQ209" s="66"/>
      <c r="HR209" s="66"/>
      <c r="HS209" s="66"/>
      <c r="HT209" s="66"/>
      <c r="HU209" s="66"/>
      <c r="HV209" s="66"/>
      <c r="HW209" s="66"/>
      <c r="HX209" s="66"/>
      <c r="HY209" s="66"/>
      <c r="HZ209" s="66"/>
      <c r="IA209" s="66"/>
      <c r="IB209" s="66"/>
      <c r="IC209" s="66"/>
      <c r="ID209" s="66"/>
      <c r="IE209" s="66"/>
      <c r="IF209" s="66"/>
      <c r="IG209" s="66"/>
      <c r="IH209" s="66"/>
      <c r="II209" s="66"/>
      <c r="IJ209" s="66"/>
      <c r="IK209" s="66"/>
      <c r="IL209" s="66"/>
      <c r="IM209" s="66"/>
      <c r="IN209" s="66"/>
      <c r="IO209" s="66"/>
      <c r="IP209" s="66"/>
      <c r="IQ209" s="66"/>
      <c r="IR209" s="66"/>
      <c r="IS209" s="66"/>
      <c r="IT209" s="66"/>
      <c r="IU209" s="66"/>
      <c r="IV209" s="66"/>
      <c r="IW209" s="66"/>
      <c r="IX209" s="442"/>
      <c r="IY209" s="442"/>
      <c r="IZ209" s="442"/>
      <c r="JA209" s="442"/>
      <c r="JB209" s="442"/>
      <c r="JC209" s="442"/>
      <c r="JD209" s="442"/>
      <c r="JE209" s="442"/>
      <c r="JF209" s="442"/>
      <c r="JG209" s="442"/>
      <c r="JH209" s="442"/>
      <c r="JI209" s="442"/>
      <c r="JJ209" s="442"/>
      <c r="JK209" s="442"/>
      <c r="JL209" s="442"/>
      <c r="JM209" s="442"/>
      <c r="JN209" s="442"/>
      <c r="JO209" s="442"/>
      <c r="JP209" s="442"/>
      <c r="JQ209" s="442"/>
      <c r="JR209" s="442"/>
      <c r="JS209" s="442"/>
      <c r="JT209" s="442"/>
      <c r="JU209" s="442"/>
      <c r="JV209" s="442"/>
      <c r="JW209" s="442"/>
      <c r="JX209" s="442"/>
      <c r="JY209" s="442"/>
      <c r="JZ209" s="442"/>
      <c r="KA209" s="442"/>
      <c r="KB209" s="442"/>
      <c r="KC209" s="442"/>
      <c r="KD209" s="442"/>
      <c r="KE209" s="442"/>
      <c r="KF209" s="442"/>
      <c r="KG209" s="442"/>
      <c r="KH209" s="442"/>
      <c r="KI209" s="442"/>
      <c r="KJ209" s="442"/>
      <c r="KK209" s="442"/>
      <c r="KL209" s="442"/>
      <c r="KM209" s="442"/>
      <c r="KN209" s="442"/>
      <c r="KO209" s="442"/>
      <c r="KP209" s="442"/>
      <c r="KQ209" s="442"/>
      <c r="KR209" s="442"/>
      <c r="KS209" s="442"/>
      <c r="KT209" s="442"/>
      <c r="KU209" s="442"/>
      <c r="KV209" s="442"/>
      <c r="KW209" s="442"/>
      <c r="KX209" s="442"/>
      <c r="KY209" s="442"/>
      <c r="KZ209" s="442"/>
      <c r="LA209" s="442"/>
      <c r="LB209" s="442"/>
      <c r="LC209" s="442"/>
      <c r="LD209" s="442"/>
      <c r="LE209" s="442"/>
      <c r="LF209" s="442"/>
      <c r="LG209" s="442"/>
      <c r="LH209" s="442"/>
      <c r="LI209" s="442"/>
      <c r="LJ209" s="442"/>
      <c r="LK209" s="442"/>
      <c r="LL209" s="442"/>
      <c r="LM209" s="442"/>
      <c r="LN209" s="442"/>
      <c r="LO209" s="442"/>
      <c r="LP209" s="442"/>
      <c r="LQ209" s="442"/>
      <c r="LR209" s="442"/>
      <c r="LS209" s="442"/>
      <c r="LT209" s="442"/>
      <c r="LU209" s="442"/>
      <c r="LV209" s="442"/>
      <c r="LW209" s="442"/>
      <c r="LX209" s="442"/>
      <c r="LY209" s="442"/>
      <c r="LZ209" s="442"/>
      <c r="MA209" s="442"/>
      <c r="MB209" s="442"/>
      <c r="MC209" s="442"/>
      <c r="MD209" s="442"/>
      <c r="ME209" s="442"/>
      <c r="MF209" s="442"/>
      <c r="MG209" s="442"/>
      <c r="MH209" s="442"/>
      <c r="MI209" s="442"/>
      <c r="MJ209" s="442"/>
      <c r="MK209" s="442"/>
      <c r="ML209" s="442"/>
      <c r="MM209" s="442"/>
      <c r="MN209" s="442"/>
      <c r="MO209" s="442"/>
      <c r="MP209" s="442"/>
      <c r="MQ209" s="442"/>
      <c r="MR209" s="442"/>
      <c r="MS209" s="442"/>
      <c r="MT209" s="442"/>
      <c r="MU209" s="442"/>
      <c r="MV209" s="442"/>
      <c r="MW209" s="442"/>
      <c r="MX209" s="442"/>
      <c r="MY209" s="442"/>
      <c r="MZ209" s="442"/>
      <c r="NA209" s="442"/>
      <c r="NB209" s="442"/>
      <c r="NC209" s="442"/>
      <c r="ND209" s="442"/>
      <c r="NE209" s="442"/>
      <c r="NF209" s="442"/>
      <c r="NG209" s="442"/>
      <c r="NH209" s="442"/>
      <c r="NI209" s="442"/>
      <c r="NJ209" s="442"/>
      <c r="NK209" s="442"/>
      <c r="NL209" s="442"/>
      <c r="NM209" s="442"/>
      <c r="NN209" s="442"/>
      <c r="NO209" s="442"/>
      <c r="NP209" s="442"/>
      <c r="NQ209" s="442"/>
      <c r="NR209" s="442"/>
      <c r="NS209" s="442"/>
      <c r="NT209" s="442"/>
      <c r="NU209" s="442"/>
      <c r="NV209" s="442"/>
      <c r="NW209" s="442"/>
      <c r="NX209" s="442"/>
      <c r="NY209" s="442"/>
      <c r="NZ209" s="442"/>
      <c r="OA209" s="442"/>
      <c r="OB209" s="442"/>
      <c r="OC209" s="442"/>
      <c r="OD209" s="442"/>
      <c r="OE209" s="442"/>
      <c r="OF209" s="442"/>
      <c r="OG209" s="442"/>
      <c r="OH209" s="442"/>
      <c r="OI209" s="442"/>
      <c r="OJ209" s="442"/>
      <c r="OK209" s="442"/>
      <c r="OL209" s="442"/>
      <c r="OM209" s="442"/>
      <c r="ON209" s="442"/>
      <c r="OO209" s="442"/>
      <c r="OP209" s="442"/>
      <c r="OQ209" s="442"/>
      <c r="OR209" s="442"/>
      <c r="OS209" s="442"/>
      <c r="OT209" s="442"/>
      <c r="OU209" s="442"/>
      <c r="OV209" s="442"/>
      <c r="OW209" s="442"/>
      <c r="OX209" s="442"/>
      <c r="OY209" s="442"/>
      <c r="OZ209" s="442"/>
      <c r="PA209" s="442"/>
      <c r="PB209" s="442"/>
      <c r="PC209" s="442"/>
      <c r="PD209" s="442"/>
      <c r="PE209" s="442"/>
      <c r="PF209" s="442"/>
      <c r="PG209" s="442"/>
      <c r="PH209" s="442"/>
      <c r="PI209" s="442"/>
      <c r="PJ209" s="442"/>
      <c r="PK209" s="442"/>
      <c r="PL209" s="442"/>
      <c r="PM209" s="442"/>
      <c r="PN209" s="442"/>
      <c r="PO209" s="442"/>
      <c r="PP209" s="442"/>
      <c r="PQ209" s="442"/>
      <c r="PR209" s="442"/>
      <c r="PS209" s="442"/>
      <c r="PT209" s="442"/>
      <c r="PU209" s="442"/>
      <c r="PV209" s="442"/>
      <c r="PW209" s="442"/>
      <c r="PX209" s="442"/>
      <c r="PY209" s="442"/>
      <c r="PZ209" s="442"/>
      <c r="QA209" s="442"/>
      <c r="QB209" s="442"/>
      <c r="QC209" s="442"/>
      <c r="QD209" s="442"/>
      <c r="QE209" s="442"/>
      <c r="QF209" s="442"/>
      <c r="QG209" s="442"/>
      <c r="QH209" s="442"/>
      <c r="QI209" s="442"/>
      <c r="QJ209" s="442"/>
      <c r="QK209" s="442"/>
      <c r="QL209" s="442"/>
      <c r="QM209" s="442"/>
      <c r="QN209" s="442"/>
      <c r="QO209" s="442"/>
      <c r="QP209" s="442"/>
      <c r="QQ209" s="442"/>
      <c r="QR209" s="442"/>
      <c r="QS209" s="442"/>
      <c r="QT209" s="442"/>
      <c r="QU209" s="442"/>
      <c r="QV209" s="442"/>
      <c r="QW209" s="442"/>
      <c r="QX209" s="442"/>
      <c r="QY209" s="442"/>
      <c r="QZ209" s="442"/>
      <c r="RA209" s="442"/>
      <c r="RB209" s="442"/>
      <c r="RC209" s="442"/>
      <c r="RD209" s="442"/>
      <c r="RE209" s="442"/>
      <c r="RF209" s="442"/>
      <c r="RG209" s="442"/>
      <c r="RH209" s="442"/>
      <c r="RI209" s="442"/>
      <c r="RJ209" s="442"/>
      <c r="RK209" s="442"/>
      <c r="RL209" s="442"/>
      <c r="RM209" s="442"/>
      <c r="RN209" s="442"/>
      <c r="RO209" s="442"/>
      <c r="RP209" s="442"/>
      <c r="RQ209" s="442"/>
      <c r="RR209" s="442"/>
      <c r="RS209" s="442"/>
      <c r="RT209" s="442"/>
      <c r="RU209" s="442"/>
      <c r="RV209" s="442"/>
      <c r="RW209" s="442"/>
      <c r="RX209" s="442"/>
      <c r="RY209" s="442"/>
      <c r="RZ209" s="442"/>
      <c r="SA209" s="442"/>
      <c r="SB209" s="442"/>
      <c r="SC209" s="442"/>
      <c r="SD209" s="442"/>
      <c r="SE209" s="442"/>
      <c r="SF209" s="442"/>
      <c r="SG209" s="442"/>
      <c r="SH209" s="442"/>
      <c r="SI209" s="442"/>
      <c r="SJ209" s="442"/>
      <c r="SK209" s="442"/>
      <c r="SL209" s="442"/>
      <c r="SM209" s="442"/>
      <c r="SN209" s="442"/>
      <c r="SO209" s="442"/>
      <c r="SP209" s="442"/>
      <c r="SQ209" s="442"/>
      <c r="SR209" s="442"/>
      <c r="SS209" s="442"/>
      <c r="ST209" s="442"/>
      <c r="SU209" s="442"/>
      <c r="SV209" s="442"/>
      <c r="SW209" s="442"/>
      <c r="SX209" s="442"/>
      <c r="SY209" s="442"/>
      <c r="SZ209" s="442"/>
      <c r="TA209" s="442"/>
      <c r="TB209" s="442"/>
      <c r="TC209" s="442"/>
      <c r="TD209" s="442"/>
      <c r="TE209" s="442"/>
      <c r="TF209" s="442"/>
      <c r="TG209" s="442"/>
      <c r="TH209" s="442"/>
      <c r="TI209" s="442"/>
      <c r="TJ209" s="442"/>
      <c r="TK209" s="442"/>
      <c r="TL209" s="442"/>
      <c r="TM209" s="442"/>
      <c r="TN209" s="442"/>
      <c r="TO209" s="442"/>
      <c r="TP209" s="442"/>
      <c r="TQ209" s="442"/>
      <c r="TR209" s="442"/>
      <c r="TS209" s="442"/>
      <c r="TT209" s="442"/>
      <c r="TU209" s="442"/>
      <c r="TV209" s="442"/>
      <c r="TW209" s="442"/>
      <c r="TX209" s="442"/>
      <c r="TY209" s="442"/>
      <c r="TZ209" s="442"/>
      <c r="UA209" s="442"/>
      <c r="UB209" s="442"/>
      <c r="UC209" s="442"/>
      <c r="UD209" s="442"/>
      <c r="UE209" s="442"/>
      <c r="UF209" s="442"/>
      <c r="UG209" s="442"/>
      <c r="UH209" s="442"/>
      <c r="UI209" s="442"/>
      <c r="UJ209" s="442"/>
      <c r="UK209" s="442"/>
      <c r="UL209" s="442"/>
      <c r="UM209" s="442"/>
      <c r="UN209" s="442"/>
      <c r="UO209" s="442"/>
      <c r="UP209" s="442"/>
      <c r="UQ209" s="442"/>
      <c r="UR209" s="442"/>
      <c r="US209" s="442"/>
      <c r="UT209" s="442"/>
      <c r="UU209" s="442"/>
      <c r="UV209" s="442"/>
      <c r="UW209" s="442"/>
      <c r="UX209" s="442"/>
      <c r="UY209" s="442"/>
      <c r="UZ209" s="442"/>
      <c r="VA209" s="442"/>
      <c r="VB209" s="442"/>
      <c r="VC209" s="442"/>
      <c r="VD209" s="442"/>
      <c r="VE209" s="442"/>
      <c r="VF209" s="442"/>
      <c r="VG209" s="442"/>
      <c r="VH209" s="442"/>
      <c r="VI209" s="442"/>
      <c r="VJ209" s="442"/>
      <c r="VK209" s="442"/>
      <c r="VL209" s="442"/>
      <c r="VM209" s="442"/>
      <c r="VN209" s="442"/>
      <c r="VO209" s="442"/>
      <c r="VP209" s="442"/>
      <c r="VQ209" s="442"/>
      <c r="VR209" s="442"/>
      <c r="VS209" s="442"/>
      <c r="VT209" s="442"/>
      <c r="VU209" s="442"/>
      <c r="VV209" s="442"/>
      <c r="VW209" s="442"/>
      <c r="VX209" s="442"/>
      <c r="VY209" s="442"/>
      <c r="VZ209" s="442"/>
      <c r="WA209" s="442"/>
      <c r="WB209" s="442"/>
      <c r="WC209" s="442"/>
      <c r="WD209" s="442"/>
      <c r="WE209" s="442"/>
      <c r="WF209" s="442"/>
      <c r="WG209" s="442"/>
      <c r="WH209" s="442"/>
      <c r="WI209" s="442"/>
      <c r="WJ209" s="442"/>
      <c r="WK209" s="442"/>
      <c r="WL209" s="442"/>
      <c r="WM209" s="442"/>
      <c r="WN209" s="442"/>
      <c r="WO209" s="442"/>
      <c r="WP209" s="442"/>
      <c r="WQ209" s="442"/>
      <c r="WR209" s="442"/>
      <c r="WS209" s="442"/>
      <c r="WT209" s="442"/>
      <c r="WU209" s="442"/>
      <c r="WV209" s="442"/>
      <c r="WW209" s="442"/>
      <c r="WX209" s="442"/>
      <c r="WY209" s="442"/>
      <c r="WZ209" s="442"/>
      <c r="XA209" s="442"/>
      <c r="XB209" s="442"/>
      <c r="XC209" s="442"/>
      <c r="XD209" s="442"/>
      <c r="XE209" s="442"/>
      <c r="XF209" s="442"/>
      <c r="XG209" s="442"/>
      <c r="XH209" s="442"/>
      <c r="XI209" s="442"/>
      <c r="XJ209" s="442"/>
      <c r="XK209" s="442"/>
      <c r="XL209" s="442"/>
      <c r="XM209" s="442"/>
      <c r="XN209" s="442"/>
      <c r="XO209" s="442"/>
      <c r="XP209" s="442"/>
      <c r="XQ209" s="442"/>
      <c r="XR209" s="442"/>
      <c r="XS209" s="442"/>
      <c r="XT209" s="442"/>
      <c r="XU209" s="442"/>
      <c r="XV209" s="442"/>
      <c r="XW209" s="442"/>
      <c r="XX209" s="442"/>
      <c r="XY209" s="442"/>
      <c r="XZ209" s="442"/>
      <c r="YA209" s="442"/>
      <c r="YB209" s="442"/>
      <c r="YC209" s="442"/>
      <c r="YD209" s="442"/>
      <c r="YE209" s="442"/>
      <c r="YF209" s="442"/>
      <c r="YG209" s="442"/>
      <c r="YH209" s="442"/>
      <c r="YI209" s="442"/>
      <c r="YJ209" s="442"/>
      <c r="YK209" s="442"/>
      <c r="YL209" s="442"/>
      <c r="YM209" s="442"/>
      <c r="YN209" s="442"/>
      <c r="YO209" s="442"/>
      <c r="YP209" s="442"/>
      <c r="YQ209" s="442"/>
      <c r="YR209" s="442"/>
      <c r="YS209" s="442"/>
      <c r="YT209" s="442"/>
      <c r="YU209" s="442"/>
      <c r="YV209" s="442"/>
      <c r="YW209" s="442"/>
      <c r="YX209" s="442"/>
      <c r="YY209" s="442"/>
      <c r="YZ209" s="442"/>
      <c r="ZA209" s="442"/>
      <c r="ZB209" s="442"/>
      <c r="ZC209" s="442"/>
      <c r="ZD209" s="442"/>
      <c r="ZE209" s="442"/>
      <c r="ZF209" s="442"/>
      <c r="ZG209" s="442"/>
      <c r="ZH209" s="442"/>
      <c r="ZI209" s="442"/>
      <c r="ZJ209" s="442"/>
      <c r="ZK209" s="442"/>
      <c r="ZL209" s="442"/>
      <c r="ZM209" s="442"/>
      <c r="ZN209" s="442"/>
      <c r="ZO209" s="442"/>
      <c r="ZP209" s="442"/>
      <c r="ZQ209" s="442"/>
      <c r="ZR209" s="442"/>
      <c r="ZS209" s="442"/>
      <c r="ZT209" s="442"/>
      <c r="ZU209" s="442"/>
      <c r="ZV209" s="442"/>
      <c r="ZW209" s="442"/>
      <c r="ZX209" s="442"/>
      <c r="ZY209" s="442"/>
      <c r="ZZ209" s="442"/>
      <c r="AAA209" s="442"/>
      <c r="AAB209" s="442"/>
      <c r="AAC209" s="442"/>
      <c r="AAD209" s="442"/>
      <c r="AAE209" s="442"/>
      <c r="AAF209" s="442"/>
      <c r="AAG209" s="442"/>
      <c r="AAH209" s="442"/>
      <c r="AAI209" s="442"/>
      <c r="AAJ209" s="442"/>
      <c r="AAK209" s="442"/>
      <c r="AAL209" s="442"/>
      <c r="AAM209" s="442"/>
      <c r="AAN209" s="442"/>
      <c r="AAO209" s="442"/>
      <c r="AAP209" s="442"/>
      <c r="AAQ209" s="442"/>
      <c r="AAR209" s="442"/>
      <c r="AAS209" s="442"/>
      <c r="AAT209" s="442"/>
      <c r="AAU209" s="442"/>
      <c r="AAV209" s="442"/>
      <c r="AAW209" s="442"/>
      <c r="AAX209" s="442"/>
      <c r="AAY209" s="442"/>
      <c r="AAZ209" s="442"/>
      <c r="ABA209" s="442"/>
      <c r="ABB209" s="442"/>
      <c r="ABC209" s="442"/>
      <c r="ABD209" s="442"/>
      <c r="ABE209" s="442"/>
      <c r="ABF209" s="442"/>
      <c r="ABG209" s="442"/>
      <c r="ABH209" s="442"/>
      <c r="ABI209" s="442"/>
      <c r="ABJ209" s="442"/>
      <c r="ABK209" s="442"/>
      <c r="ABL209" s="442"/>
      <c r="ABM209" s="442"/>
      <c r="ABN209" s="442"/>
      <c r="ABO209" s="442"/>
      <c r="ABP209" s="442"/>
      <c r="ABQ209" s="442"/>
      <c r="ABR209" s="442"/>
      <c r="ABS209" s="442"/>
      <c r="ABT209" s="442"/>
      <c r="ABU209" s="442"/>
      <c r="ABV209" s="442"/>
      <c r="ABW209" s="442"/>
      <c r="ABX209" s="442"/>
      <c r="ABY209" s="442"/>
      <c r="ABZ209" s="442"/>
      <c r="ACA209" s="442"/>
      <c r="ACB209" s="442"/>
      <c r="ACC209" s="442"/>
      <c r="ACD209" s="442"/>
      <c r="ACE209" s="442"/>
      <c r="ACF209" s="442"/>
      <c r="ACG209" s="442"/>
      <c r="ACH209" s="442"/>
      <c r="ACI209" s="442"/>
      <c r="ACJ209" s="442"/>
      <c r="ACK209" s="442"/>
      <c r="ACL209" s="442"/>
      <c r="ACM209" s="442"/>
      <c r="ACN209" s="442"/>
      <c r="ACO209" s="442"/>
      <c r="ACP209" s="442"/>
      <c r="ACQ209" s="442"/>
      <c r="ACR209" s="442"/>
      <c r="ACS209" s="442"/>
      <c r="ACT209" s="442"/>
      <c r="ACU209" s="442"/>
      <c r="ACV209" s="442"/>
      <c r="ACW209" s="442"/>
      <c r="ACX209" s="442"/>
      <c r="ACY209" s="442"/>
      <c r="ACZ209" s="442"/>
      <c r="ADA209" s="442"/>
      <c r="ADB209" s="442"/>
      <c r="ADC209" s="442"/>
      <c r="ADD209" s="442"/>
      <c r="ADE209" s="442"/>
      <c r="ADF209" s="442"/>
      <c r="ADG209" s="442"/>
      <c r="ADH209" s="442"/>
      <c r="ADI209" s="442"/>
      <c r="ADJ209" s="442"/>
      <c r="ADK209" s="442"/>
      <c r="ADL209" s="442"/>
      <c r="ADM209" s="442"/>
      <c r="ADN209" s="442"/>
      <c r="ADO209" s="442"/>
      <c r="ADP209" s="442"/>
      <c r="ADQ209" s="442"/>
      <c r="ADR209" s="442"/>
      <c r="ADS209" s="442"/>
      <c r="ADT209" s="442"/>
      <c r="ADU209" s="442"/>
      <c r="ADV209" s="442"/>
      <c r="ADW209" s="442"/>
      <c r="ADX209" s="442"/>
      <c r="ADY209" s="442"/>
      <c r="ADZ209" s="442"/>
      <c r="AEA209" s="442"/>
      <c r="AEB209" s="442"/>
      <c r="AEC209" s="442"/>
      <c r="AED209" s="442"/>
      <c r="AEE209" s="442"/>
      <c r="AEF209" s="442"/>
      <c r="AEG209" s="442"/>
      <c r="AEH209" s="442"/>
      <c r="AEI209" s="442"/>
      <c r="AEJ209" s="442"/>
      <c r="AEK209" s="442"/>
      <c r="AEL209" s="442"/>
      <c r="AEM209" s="442"/>
      <c r="AEN209" s="442"/>
      <c r="AEO209" s="442"/>
      <c r="AEP209" s="442"/>
      <c r="AEQ209" s="442"/>
      <c r="AER209" s="442"/>
      <c r="AES209" s="442"/>
      <c r="AET209" s="442"/>
      <c r="AEU209" s="442"/>
      <c r="AEV209" s="442"/>
      <c r="AEW209" s="442"/>
      <c r="AEX209" s="442"/>
      <c r="AEY209" s="442"/>
      <c r="AEZ209" s="442"/>
      <c r="AFA209" s="442"/>
      <c r="AFB209" s="442"/>
      <c r="AFC209" s="442"/>
      <c r="AFD209" s="442"/>
      <c r="AFE209" s="442"/>
      <c r="AFF209" s="442"/>
      <c r="AFG209" s="442"/>
      <c r="AFH209" s="442"/>
      <c r="AFI209" s="442"/>
      <c r="AFJ209" s="442"/>
      <c r="AFK209" s="442"/>
      <c r="AFL209" s="442"/>
      <c r="AFM209" s="442"/>
      <c r="AFN209" s="442"/>
      <c r="AFO209" s="442"/>
      <c r="AFP209" s="442"/>
      <c r="AFQ209" s="442"/>
      <c r="AFR209" s="442"/>
      <c r="AFS209" s="442"/>
      <c r="AFT209" s="442"/>
      <c r="AFU209" s="442"/>
      <c r="AFV209" s="442"/>
      <c r="AFW209" s="442"/>
      <c r="AFX209" s="442"/>
      <c r="AFY209" s="442"/>
      <c r="AFZ209" s="442"/>
      <c r="AGA209" s="442"/>
      <c r="AGB209" s="442"/>
      <c r="AGC209" s="442"/>
      <c r="AGD209" s="442"/>
      <c r="AGE209" s="442"/>
      <c r="AGF209" s="442"/>
      <c r="AGG209" s="442"/>
      <c r="AGH209" s="442"/>
      <c r="AGI209" s="442"/>
      <c r="AGJ209" s="442"/>
      <c r="AGK209" s="442"/>
      <c r="AGL209" s="442"/>
      <c r="AGM209" s="442"/>
      <c r="AGN209" s="442"/>
      <c r="AGO209" s="442"/>
      <c r="AGP209" s="442"/>
      <c r="AGQ209" s="442"/>
      <c r="AGR209" s="442"/>
      <c r="AGS209" s="442"/>
      <c r="AGT209" s="442"/>
      <c r="AGU209" s="442"/>
      <c r="AGV209" s="442"/>
      <c r="AGW209" s="442"/>
      <c r="AGX209" s="442"/>
      <c r="AGY209" s="442"/>
      <c r="AGZ209" s="442"/>
      <c r="AHA209" s="442"/>
      <c r="AHB209" s="442"/>
      <c r="AHC209" s="442"/>
      <c r="AHD209" s="442"/>
      <c r="AHE209" s="442"/>
      <c r="AHF209" s="442"/>
      <c r="AHG209" s="442"/>
      <c r="AHH209" s="442"/>
    </row>
    <row r="210" spans="2:892" s="593" customFormat="1" hidden="1">
      <c r="B210" s="597"/>
      <c r="C210" s="595"/>
      <c r="D210" s="78"/>
      <c r="E210" s="78"/>
      <c r="F210" s="78"/>
      <c r="G210" s="78"/>
      <c r="H210" s="78"/>
      <c r="I210" s="78"/>
      <c r="J210" s="78"/>
      <c r="K210" s="78"/>
      <c r="L210" s="78"/>
      <c r="M210" s="78"/>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s="66"/>
      <c r="CT210" s="66"/>
      <c r="CU210" s="66"/>
      <c r="CV210" s="66"/>
      <c r="CW210" s="66"/>
      <c r="CX210" s="66"/>
      <c r="CY210" s="66"/>
      <c r="CZ210" s="66"/>
      <c r="DA210" s="66"/>
      <c r="DB210" s="66"/>
      <c r="DC210" s="66"/>
      <c r="DD210" s="66"/>
      <c r="DE210" s="66"/>
      <c r="DF210" s="66"/>
      <c r="DG210" s="66"/>
      <c r="DH210" s="66"/>
      <c r="DI210" s="66"/>
      <c r="DJ210" s="66"/>
      <c r="DK210" s="66"/>
      <c r="DL210" s="66"/>
      <c r="DM210" s="66"/>
      <c r="DN210" s="66"/>
      <c r="DO210" s="66"/>
      <c r="DP210" s="66"/>
      <c r="DQ210" s="66"/>
      <c r="DR210" s="66"/>
      <c r="DS210" s="66"/>
      <c r="DT210" s="66"/>
      <c r="DU210" s="66"/>
      <c r="DV210" s="66"/>
      <c r="DW210" s="66"/>
      <c r="DX210" s="66"/>
      <c r="DY210" s="66"/>
      <c r="DZ210" s="66"/>
      <c r="EA210" s="66"/>
      <c r="EB210" s="66"/>
      <c r="EC210" s="66"/>
      <c r="ED210" s="66"/>
      <c r="EE210" s="66"/>
      <c r="EF210" s="66"/>
      <c r="EG210" s="66"/>
      <c r="EH210" s="66"/>
      <c r="EI210" s="66"/>
      <c r="EJ210" s="66"/>
      <c r="EK210" s="66"/>
      <c r="EL210" s="66"/>
      <c r="EM210" s="66"/>
      <c r="EN210" s="66"/>
      <c r="EO210" s="66"/>
      <c r="EP210" s="66"/>
      <c r="EQ210" s="66"/>
      <c r="ER210" s="66"/>
      <c r="ES210" s="66"/>
      <c r="ET210" s="66"/>
      <c r="EU210" s="66"/>
      <c r="EV210" s="66"/>
      <c r="EW210" s="66"/>
      <c r="EX210" s="66"/>
      <c r="EY210" s="66"/>
      <c r="EZ210" s="66"/>
      <c r="FA210" s="66"/>
      <c r="FB210" s="66"/>
      <c r="FC210" s="66"/>
      <c r="FD210" s="66"/>
      <c r="FE210" s="66"/>
      <c r="FF210" s="66"/>
      <c r="FG210" s="66"/>
      <c r="FH210" s="66"/>
      <c r="FI210" s="66"/>
      <c r="FJ210" s="66"/>
      <c r="FK210" s="66"/>
      <c r="FL210" s="66"/>
      <c r="FM210" s="66"/>
      <c r="FN210" s="66"/>
      <c r="FO210" s="66"/>
      <c r="FP210" s="66"/>
      <c r="FQ210" s="66"/>
      <c r="FR210" s="66"/>
      <c r="FS210" s="66"/>
      <c r="FT210" s="66"/>
      <c r="FU210" s="66"/>
      <c r="FV210" s="66"/>
      <c r="FW210" s="66"/>
      <c r="FX210" s="66"/>
      <c r="FY210" s="66"/>
      <c r="FZ210" s="66"/>
      <c r="GA210" s="66"/>
      <c r="GB210" s="66"/>
      <c r="GC210" s="66"/>
      <c r="GD210" s="66"/>
      <c r="GE210" s="66"/>
      <c r="GF210" s="66"/>
      <c r="GG210" s="66"/>
      <c r="GH210" s="66"/>
      <c r="GI210" s="66"/>
      <c r="GJ210" s="66"/>
      <c r="GK210" s="66"/>
      <c r="GL210" s="66"/>
      <c r="GM210" s="66"/>
      <c r="GN210" s="66"/>
      <c r="GO210" s="66"/>
      <c r="GP210" s="66"/>
      <c r="GQ210" s="66"/>
      <c r="GR210" s="66"/>
      <c r="GS210" s="66"/>
      <c r="GT210" s="66"/>
      <c r="GU210" s="66"/>
      <c r="GV210" s="66"/>
      <c r="GW210" s="66"/>
      <c r="GX210" s="66"/>
      <c r="GY210" s="66"/>
      <c r="GZ210" s="66"/>
      <c r="HA210" s="66"/>
      <c r="HB210" s="66"/>
      <c r="HC210" s="66"/>
      <c r="HD210" s="66"/>
      <c r="HE210" s="66"/>
      <c r="HF210" s="66"/>
      <c r="HG210" s="66"/>
      <c r="HH210" s="66"/>
      <c r="HI210" s="66"/>
      <c r="HJ210" s="66"/>
      <c r="HK210" s="66"/>
      <c r="HL210" s="66"/>
      <c r="HM210" s="66"/>
      <c r="HN210" s="66"/>
      <c r="HO210" s="66"/>
      <c r="HP210" s="66"/>
      <c r="HQ210" s="66"/>
      <c r="HR210" s="66"/>
      <c r="HS210" s="66"/>
      <c r="HT210" s="66"/>
      <c r="HU210" s="66"/>
      <c r="HV210" s="66"/>
      <c r="HW210" s="66"/>
      <c r="HX210" s="66"/>
      <c r="HY210" s="66"/>
      <c r="HZ210" s="66"/>
      <c r="IA210" s="66"/>
      <c r="IB210" s="66"/>
      <c r="IC210" s="66"/>
      <c r="ID210" s="66"/>
      <c r="IE210" s="66"/>
      <c r="IF210" s="66"/>
      <c r="IG210" s="66"/>
      <c r="IH210" s="66"/>
      <c r="II210" s="66"/>
      <c r="IJ210" s="66"/>
      <c r="IK210" s="66"/>
      <c r="IL210" s="66"/>
      <c r="IM210" s="66"/>
      <c r="IN210" s="66"/>
      <c r="IO210" s="66"/>
      <c r="IP210" s="66"/>
      <c r="IQ210" s="66"/>
      <c r="IR210" s="66"/>
      <c r="IS210" s="66"/>
      <c r="IT210" s="66"/>
      <c r="IU210" s="66"/>
      <c r="IV210" s="66"/>
      <c r="IW210" s="66"/>
      <c r="IX210" s="442"/>
      <c r="IY210" s="442"/>
      <c r="IZ210" s="442"/>
      <c r="JA210" s="442"/>
      <c r="JB210" s="442"/>
      <c r="JC210" s="442"/>
      <c r="JD210" s="442"/>
      <c r="JE210" s="442"/>
      <c r="JF210" s="442"/>
      <c r="JG210" s="442"/>
      <c r="JH210" s="442"/>
      <c r="JI210" s="442"/>
      <c r="JJ210" s="442"/>
      <c r="JK210" s="442"/>
      <c r="JL210" s="442"/>
      <c r="JM210" s="442"/>
      <c r="JN210" s="442"/>
      <c r="JO210" s="442"/>
      <c r="JP210" s="442"/>
      <c r="JQ210" s="442"/>
      <c r="JR210" s="442"/>
      <c r="JS210" s="442"/>
      <c r="JT210" s="442"/>
      <c r="JU210" s="442"/>
      <c r="JV210" s="442"/>
      <c r="JW210" s="442"/>
      <c r="JX210" s="442"/>
      <c r="JY210" s="442"/>
      <c r="JZ210" s="442"/>
      <c r="KA210" s="442"/>
      <c r="KB210" s="442"/>
      <c r="KC210" s="442"/>
      <c r="KD210" s="442"/>
      <c r="KE210" s="442"/>
      <c r="KF210" s="442"/>
      <c r="KG210" s="442"/>
      <c r="KH210" s="442"/>
      <c r="KI210" s="442"/>
      <c r="KJ210" s="442"/>
      <c r="KK210" s="442"/>
      <c r="KL210" s="442"/>
      <c r="KM210" s="442"/>
      <c r="KN210" s="442"/>
      <c r="KO210" s="442"/>
      <c r="KP210" s="442"/>
      <c r="KQ210" s="442"/>
      <c r="KR210" s="442"/>
      <c r="KS210" s="442"/>
      <c r="KT210" s="442"/>
      <c r="KU210" s="442"/>
      <c r="KV210" s="442"/>
      <c r="KW210" s="442"/>
      <c r="KX210" s="442"/>
      <c r="KY210" s="442"/>
      <c r="KZ210" s="442"/>
      <c r="LA210" s="442"/>
      <c r="LB210" s="442"/>
      <c r="LC210" s="442"/>
      <c r="LD210" s="442"/>
      <c r="LE210" s="442"/>
      <c r="LF210" s="442"/>
      <c r="LG210" s="442"/>
      <c r="LH210" s="442"/>
      <c r="LI210" s="442"/>
      <c r="LJ210" s="442"/>
      <c r="LK210" s="442"/>
      <c r="LL210" s="442"/>
      <c r="LM210" s="442"/>
      <c r="LN210" s="442"/>
      <c r="LO210" s="442"/>
      <c r="LP210" s="442"/>
      <c r="LQ210" s="442"/>
      <c r="LR210" s="442"/>
      <c r="LS210" s="442"/>
      <c r="LT210" s="442"/>
      <c r="LU210" s="442"/>
      <c r="LV210" s="442"/>
      <c r="LW210" s="442"/>
      <c r="LX210" s="442"/>
      <c r="LY210" s="442"/>
      <c r="LZ210" s="442"/>
      <c r="MA210" s="442"/>
      <c r="MB210" s="442"/>
      <c r="MC210" s="442"/>
      <c r="MD210" s="442"/>
      <c r="ME210" s="442"/>
      <c r="MF210" s="442"/>
      <c r="MG210" s="442"/>
      <c r="MH210" s="442"/>
      <c r="MI210" s="442"/>
      <c r="MJ210" s="442"/>
      <c r="MK210" s="442"/>
      <c r="ML210" s="442"/>
      <c r="MM210" s="442"/>
      <c r="MN210" s="442"/>
      <c r="MO210" s="442"/>
      <c r="MP210" s="442"/>
      <c r="MQ210" s="442"/>
      <c r="MR210" s="442"/>
      <c r="MS210" s="442"/>
      <c r="MT210" s="442"/>
      <c r="MU210" s="442"/>
      <c r="MV210" s="442"/>
      <c r="MW210" s="442"/>
      <c r="MX210" s="442"/>
      <c r="MY210" s="442"/>
      <c r="MZ210" s="442"/>
      <c r="NA210" s="442"/>
      <c r="NB210" s="442"/>
      <c r="NC210" s="442"/>
      <c r="ND210" s="442"/>
      <c r="NE210" s="442"/>
      <c r="NF210" s="442"/>
      <c r="NG210" s="442"/>
      <c r="NH210" s="442"/>
      <c r="NI210" s="442"/>
      <c r="NJ210" s="442"/>
      <c r="NK210" s="442"/>
      <c r="NL210" s="442"/>
      <c r="NM210" s="442"/>
      <c r="NN210" s="442"/>
      <c r="NO210" s="442"/>
      <c r="NP210" s="442"/>
      <c r="NQ210" s="442"/>
      <c r="NR210" s="442"/>
      <c r="NS210" s="442"/>
      <c r="NT210" s="442"/>
      <c r="NU210" s="442"/>
      <c r="NV210" s="442"/>
      <c r="NW210" s="442"/>
      <c r="NX210" s="442"/>
      <c r="NY210" s="442"/>
      <c r="NZ210" s="442"/>
      <c r="OA210" s="442"/>
      <c r="OB210" s="442"/>
      <c r="OC210" s="442"/>
      <c r="OD210" s="442"/>
      <c r="OE210" s="442"/>
      <c r="OF210" s="442"/>
      <c r="OG210" s="442"/>
      <c r="OH210" s="442"/>
      <c r="OI210" s="442"/>
      <c r="OJ210" s="442"/>
      <c r="OK210" s="442"/>
      <c r="OL210" s="442"/>
      <c r="OM210" s="442"/>
      <c r="ON210" s="442"/>
      <c r="OO210" s="442"/>
      <c r="OP210" s="442"/>
      <c r="OQ210" s="442"/>
      <c r="OR210" s="442"/>
      <c r="OS210" s="442"/>
      <c r="OT210" s="442"/>
      <c r="OU210" s="442"/>
      <c r="OV210" s="442"/>
      <c r="OW210" s="442"/>
      <c r="OX210" s="442"/>
      <c r="OY210" s="442"/>
      <c r="OZ210" s="442"/>
      <c r="PA210" s="442"/>
      <c r="PB210" s="442"/>
      <c r="PC210" s="442"/>
      <c r="PD210" s="442"/>
      <c r="PE210" s="442"/>
      <c r="PF210" s="442"/>
      <c r="PG210" s="442"/>
      <c r="PH210" s="442"/>
      <c r="PI210" s="442"/>
      <c r="PJ210" s="442"/>
      <c r="PK210" s="442"/>
      <c r="PL210" s="442"/>
      <c r="PM210" s="442"/>
      <c r="PN210" s="442"/>
      <c r="PO210" s="442"/>
      <c r="PP210" s="442"/>
      <c r="PQ210" s="442"/>
      <c r="PR210" s="442"/>
      <c r="PS210" s="442"/>
      <c r="PT210" s="442"/>
      <c r="PU210" s="442"/>
      <c r="PV210" s="442"/>
      <c r="PW210" s="442"/>
      <c r="PX210" s="442"/>
      <c r="PY210" s="442"/>
      <c r="PZ210" s="442"/>
      <c r="QA210" s="442"/>
      <c r="QB210" s="442"/>
      <c r="QC210" s="442"/>
      <c r="QD210" s="442"/>
      <c r="QE210" s="442"/>
      <c r="QF210" s="442"/>
      <c r="QG210" s="442"/>
      <c r="QH210" s="442"/>
      <c r="QI210" s="442"/>
      <c r="QJ210" s="442"/>
      <c r="QK210" s="442"/>
      <c r="QL210" s="442"/>
      <c r="QM210" s="442"/>
      <c r="QN210" s="442"/>
      <c r="QO210" s="442"/>
      <c r="QP210" s="442"/>
      <c r="QQ210" s="442"/>
      <c r="QR210" s="442"/>
      <c r="QS210" s="442"/>
      <c r="QT210" s="442"/>
      <c r="QU210" s="442"/>
      <c r="QV210" s="442"/>
      <c r="QW210" s="442"/>
      <c r="QX210" s="442"/>
      <c r="QY210" s="442"/>
      <c r="QZ210" s="442"/>
      <c r="RA210" s="442"/>
      <c r="RB210" s="442"/>
      <c r="RC210" s="442"/>
      <c r="RD210" s="442"/>
      <c r="RE210" s="442"/>
      <c r="RF210" s="442"/>
      <c r="RG210" s="442"/>
      <c r="RH210" s="442"/>
      <c r="RI210" s="442"/>
      <c r="RJ210" s="442"/>
      <c r="RK210" s="442"/>
      <c r="RL210" s="442"/>
      <c r="RM210" s="442"/>
      <c r="RN210" s="442"/>
      <c r="RO210" s="442"/>
      <c r="RP210" s="442"/>
      <c r="RQ210" s="442"/>
      <c r="RR210" s="442"/>
      <c r="RS210" s="442"/>
      <c r="RT210" s="442"/>
      <c r="RU210" s="442"/>
      <c r="RV210" s="442"/>
      <c r="RW210" s="442"/>
      <c r="RX210" s="442"/>
      <c r="RY210" s="442"/>
      <c r="RZ210" s="442"/>
      <c r="SA210" s="442"/>
      <c r="SB210" s="442"/>
      <c r="SC210" s="442"/>
      <c r="SD210" s="442"/>
      <c r="SE210" s="442"/>
      <c r="SF210" s="442"/>
      <c r="SG210" s="442"/>
      <c r="SH210" s="442"/>
      <c r="SI210" s="442"/>
      <c r="SJ210" s="442"/>
      <c r="SK210" s="442"/>
      <c r="SL210" s="442"/>
      <c r="SM210" s="442"/>
      <c r="SN210" s="442"/>
      <c r="SO210" s="442"/>
      <c r="SP210" s="442"/>
      <c r="SQ210" s="442"/>
      <c r="SR210" s="442"/>
      <c r="SS210" s="442"/>
      <c r="ST210" s="442"/>
      <c r="SU210" s="442"/>
      <c r="SV210" s="442"/>
      <c r="SW210" s="442"/>
      <c r="SX210" s="442"/>
      <c r="SY210" s="442"/>
      <c r="SZ210" s="442"/>
      <c r="TA210" s="442"/>
      <c r="TB210" s="442"/>
      <c r="TC210" s="442"/>
      <c r="TD210" s="442"/>
      <c r="TE210" s="442"/>
      <c r="TF210" s="442"/>
      <c r="TG210" s="442"/>
      <c r="TH210" s="442"/>
      <c r="TI210" s="442"/>
      <c r="TJ210" s="442"/>
      <c r="TK210" s="442"/>
      <c r="TL210" s="442"/>
      <c r="TM210" s="442"/>
      <c r="TN210" s="442"/>
      <c r="TO210" s="442"/>
      <c r="TP210" s="442"/>
      <c r="TQ210" s="442"/>
      <c r="TR210" s="442"/>
      <c r="TS210" s="442"/>
      <c r="TT210" s="442"/>
      <c r="TU210" s="442"/>
      <c r="TV210" s="442"/>
      <c r="TW210" s="442"/>
      <c r="TX210" s="442"/>
      <c r="TY210" s="442"/>
      <c r="TZ210" s="442"/>
      <c r="UA210" s="442"/>
      <c r="UB210" s="442"/>
      <c r="UC210" s="442"/>
      <c r="UD210" s="442"/>
      <c r="UE210" s="442"/>
      <c r="UF210" s="442"/>
      <c r="UG210" s="442"/>
      <c r="UH210" s="442"/>
      <c r="UI210" s="442"/>
      <c r="UJ210" s="442"/>
      <c r="UK210" s="442"/>
      <c r="UL210" s="442"/>
      <c r="UM210" s="442"/>
      <c r="UN210" s="442"/>
      <c r="UO210" s="442"/>
      <c r="UP210" s="442"/>
      <c r="UQ210" s="442"/>
      <c r="UR210" s="442"/>
      <c r="US210" s="442"/>
      <c r="UT210" s="442"/>
      <c r="UU210" s="442"/>
      <c r="UV210" s="442"/>
      <c r="UW210" s="442"/>
      <c r="UX210" s="442"/>
      <c r="UY210" s="442"/>
      <c r="UZ210" s="442"/>
      <c r="VA210" s="442"/>
      <c r="VB210" s="442"/>
      <c r="VC210" s="442"/>
      <c r="VD210" s="442"/>
      <c r="VE210" s="442"/>
      <c r="VF210" s="442"/>
      <c r="VG210" s="442"/>
      <c r="VH210" s="442"/>
      <c r="VI210" s="442"/>
      <c r="VJ210" s="442"/>
      <c r="VK210" s="442"/>
      <c r="VL210" s="442"/>
      <c r="VM210" s="442"/>
      <c r="VN210" s="442"/>
      <c r="VO210" s="442"/>
      <c r="VP210" s="442"/>
      <c r="VQ210" s="442"/>
      <c r="VR210" s="442"/>
      <c r="VS210" s="442"/>
      <c r="VT210" s="442"/>
      <c r="VU210" s="442"/>
      <c r="VV210" s="442"/>
      <c r="VW210" s="442"/>
      <c r="VX210" s="442"/>
      <c r="VY210" s="442"/>
      <c r="VZ210" s="442"/>
      <c r="WA210" s="442"/>
      <c r="WB210" s="442"/>
      <c r="WC210" s="442"/>
      <c r="WD210" s="442"/>
      <c r="WE210" s="442"/>
      <c r="WF210" s="442"/>
      <c r="WG210" s="442"/>
      <c r="WH210" s="442"/>
      <c r="WI210" s="442"/>
      <c r="WJ210" s="442"/>
      <c r="WK210" s="442"/>
      <c r="WL210" s="442"/>
      <c r="WM210" s="442"/>
      <c r="WN210" s="442"/>
      <c r="WO210" s="442"/>
      <c r="WP210" s="442"/>
      <c r="WQ210" s="442"/>
      <c r="WR210" s="442"/>
      <c r="WS210" s="442"/>
      <c r="WT210" s="442"/>
      <c r="WU210" s="442"/>
      <c r="WV210" s="442"/>
      <c r="WW210" s="442"/>
      <c r="WX210" s="442"/>
      <c r="WY210" s="442"/>
      <c r="WZ210" s="442"/>
      <c r="XA210" s="442"/>
      <c r="XB210" s="442"/>
      <c r="XC210" s="442"/>
      <c r="XD210" s="442"/>
      <c r="XE210" s="442"/>
      <c r="XF210" s="442"/>
      <c r="XG210" s="442"/>
      <c r="XH210" s="442"/>
      <c r="XI210" s="442"/>
      <c r="XJ210" s="442"/>
      <c r="XK210" s="442"/>
      <c r="XL210" s="442"/>
      <c r="XM210" s="442"/>
      <c r="XN210" s="442"/>
      <c r="XO210" s="442"/>
      <c r="XP210" s="442"/>
      <c r="XQ210" s="442"/>
      <c r="XR210" s="442"/>
      <c r="XS210" s="442"/>
      <c r="XT210" s="442"/>
      <c r="XU210" s="442"/>
      <c r="XV210" s="442"/>
      <c r="XW210" s="442"/>
      <c r="XX210" s="442"/>
      <c r="XY210" s="442"/>
      <c r="XZ210" s="442"/>
      <c r="YA210" s="442"/>
      <c r="YB210" s="442"/>
      <c r="YC210" s="442"/>
      <c r="YD210" s="442"/>
      <c r="YE210" s="442"/>
      <c r="YF210" s="442"/>
      <c r="YG210" s="442"/>
      <c r="YH210" s="442"/>
      <c r="YI210" s="442"/>
      <c r="YJ210" s="442"/>
      <c r="YK210" s="442"/>
      <c r="YL210" s="442"/>
      <c r="YM210" s="442"/>
      <c r="YN210" s="442"/>
      <c r="YO210" s="442"/>
      <c r="YP210" s="442"/>
      <c r="YQ210" s="442"/>
      <c r="YR210" s="442"/>
      <c r="YS210" s="442"/>
      <c r="YT210" s="442"/>
      <c r="YU210" s="442"/>
      <c r="YV210" s="442"/>
      <c r="YW210" s="442"/>
      <c r="YX210" s="442"/>
      <c r="YY210" s="442"/>
      <c r="YZ210" s="442"/>
      <c r="ZA210" s="442"/>
      <c r="ZB210" s="442"/>
      <c r="ZC210" s="442"/>
      <c r="ZD210" s="442"/>
      <c r="ZE210" s="442"/>
      <c r="ZF210" s="442"/>
      <c r="ZG210" s="442"/>
      <c r="ZH210" s="442"/>
      <c r="ZI210" s="442"/>
      <c r="ZJ210" s="442"/>
      <c r="ZK210" s="442"/>
      <c r="ZL210" s="442"/>
      <c r="ZM210" s="442"/>
      <c r="ZN210" s="442"/>
      <c r="ZO210" s="442"/>
      <c r="ZP210" s="442"/>
      <c r="ZQ210" s="442"/>
      <c r="ZR210" s="442"/>
      <c r="ZS210" s="442"/>
      <c r="ZT210" s="442"/>
      <c r="ZU210" s="442"/>
      <c r="ZV210" s="442"/>
      <c r="ZW210" s="442"/>
      <c r="ZX210" s="442"/>
      <c r="ZY210" s="442"/>
      <c r="ZZ210" s="442"/>
      <c r="AAA210" s="442"/>
      <c r="AAB210" s="442"/>
      <c r="AAC210" s="442"/>
      <c r="AAD210" s="442"/>
      <c r="AAE210" s="442"/>
      <c r="AAF210" s="442"/>
      <c r="AAG210" s="442"/>
      <c r="AAH210" s="442"/>
      <c r="AAI210" s="442"/>
      <c r="AAJ210" s="442"/>
      <c r="AAK210" s="442"/>
      <c r="AAL210" s="442"/>
      <c r="AAM210" s="442"/>
      <c r="AAN210" s="442"/>
      <c r="AAO210" s="442"/>
      <c r="AAP210" s="442"/>
      <c r="AAQ210" s="442"/>
      <c r="AAR210" s="442"/>
      <c r="AAS210" s="442"/>
      <c r="AAT210" s="442"/>
      <c r="AAU210" s="442"/>
      <c r="AAV210" s="442"/>
      <c r="AAW210" s="442"/>
      <c r="AAX210" s="442"/>
      <c r="AAY210" s="442"/>
      <c r="AAZ210" s="442"/>
      <c r="ABA210" s="442"/>
      <c r="ABB210" s="442"/>
      <c r="ABC210" s="442"/>
      <c r="ABD210" s="442"/>
      <c r="ABE210" s="442"/>
      <c r="ABF210" s="442"/>
      <c r="ABG210" s="442"/>
      <c r="ABH210" s="442"/>
      <c r="ABI210" s="442"/>
      <c r="ABJ210" s="442"/>
      <c r="ABK210" s="442"/>
      <c r="ABL210" s="442"/>
      <c r="ABM210" s="442"/>
      <c r="ABN210" s="442"/>
      <c r="ABO210" s="442"/>
      <c r="ABP210" s="442"/>
      <c r="ABQ210" s="442"/>
      <c r="ABR210" s="442"/>
      <c r="ABS210" s="442"/>
      <c r="ABT210" s="442"/>
      <c r="ABU210" s="442"/>
      <c r="ABV210" s="442"/>
      <c r="ABW210" s="442"/>
      <c r="ABX210" s="442"/>
      <c r="ABY210" s="442"/>
      <c r="ABZ210" s="442"/>
      <c r="ACA210" s="442"/>
      <c r="ACB210" s="442"/>
      <c r="ACC210" s="442"/>
      <c r="ACD210" s="442"/>
      <c r="ACE210" s="442"/>
      <c r="ACF210" s="442"/>
      <c r="ACG210" s="442"/>
      <c r="ACH210" s="442"/>
      <c r="ACI210" s="442"/>
      <c r="ACJ210" s="442"/>
      <c r="ACK210" s="442"/>
      <c r="ACL210" s="442"/>
      <c r="ACM210" s="442"/>
      <c r="ACN210" s="442"/>
      <c r="ACO210" s="442"/>
      <c r="ACP210" s="442"/>
      <c r="ACQ210" s="442"/>
      <c r="ACR210" s="442"/>
      <c r="ACS210" s="442"/>
      <c r="ACT210" s="442"/>
      <c r="ACU210" s="442"/>
      <c r="ACV210" s="442"/>
      <c r="ACW210" s="442"/>
      <c r="ACX210" s="442"/>
      <c r="ACY210" s="442"/>
      <c r="ACZ210" s="442"/>
      <c r="ADA210" s="442"/>
      <c r="ADB210" s="442"/>
      <c r="ADC210" s="442"/>
      <c r="ADD210" s="442"/>
      <c r="ADE210" s="442"/>
      <c r="ADF210" s="442"/>
      <c r="ADG210" s="442"/>
      <c r="ADH210" s="442"/>
      <c r="ADI210" s="442"/>
      <c r="ADJ210" s="442"/>
      <c r="ADK210" s="442"/>
      <c r="ADL210" s="442"/>
      <c r="ADM210" s="442"/>
      <c r="ADN210" s="442"/>
      <c r="ADO210" s="442"/>
      <c r="ADP210" s="442"/>
      <c r="ADQ210" s="442"/>
      <c r="ADR210" s="442"/>
      <c r="ADS210" s="442"/>
      <c r="ADT210" s="442"/>
      <c r="ADU210" s="442"/>
      <c r="ADV210" s="442"/>
      <c r="ADW210" s="442"/>
      <c r="ADX210" s="442"/>
      <c r="ADY210" s="442"/>
      <c r="ADZ210" s="442"/>
      <c r="AEA210" s="442"/>
      <c r="AEB210" s="442"/>
      <c r="AEC210" s="442"/>
      <c r="AED210" s="442"/>
      <c r="AEE210" s="442"/>
      <c r="AEF210" s="442"/>
      <c r="AEG210" s="442"/>
      <c r="AEH210" s="442"/>
      <c r="AEI210" s="442"/>
      <c r="AEJ210" s="442"/>
      <c r="AEK210" s="442"/>
      <c r="AEL210" s="442"/>
      <c r="AEM210" s="442"/>
      <c r="AEN210" s="442"/>
      <c r="AEO210" s="442"/>
      <c r="AEP210" s="442"/>
      <c r="AEQ210" s="442"/>
      <c r="AER210" s="442"/>
      <c r="AES210" s="442"/>
      <c r="AET210" s="442"/>
      <c r="AEU210" s="442"/>
      <c r="AEV210" s="442"/>
      <c r="AEW210" s="442"/>
      <c r="AEX210" s="442"/>
      <c r="AEY210" s="442"/>
      <c r="AEZ210" s="442"/>
      <c r="AFA210" s="442"/>
      <c r="AFB210" s="442"/>
      <c r="AFC210" s="442"/>
      <c r="AFD210" s="442"/>
      <c r="AFE210" s="442"/>
      <c r="AFF210" s="442"/>
      <c r="AFG210" s="442"/>
      <c r="AFH210" s="442"/>
      <c r="AFI210" s="442"/>
      <c r="AFJ210" s="442"/>
      <c r="AFK210" s="442"/>
      <c r="AFL210" s="442"/>
      <c r="AFM210" s="442"/>
      <c r="AFN210" s="442"/>
      <c r="AFO210" s="442"/>
      <c r="AFP210" s="442"/>
      <c r="AFQ210" s="442"/>
      <c r="AFR210" s="442"/>
      <c r="AFS210" s="442"/>
      <c r="AFT210" s="442"/>
      <c r="AFU210" s="442"/>
      <c r="AFV210" s="442"/>
      <c r="AFW210" s="442"/>
      <c r="AFX210" s="442"/>
      <c r="AFY210" s="442"/>
      <c r="AFZ210" s="442"/>
      <c r="AGA210" s="442"/>
      <c r="AGB210" s="442"/>
      <c r="AGC210" s="442"/>
      <c r="AGD210" s="442"/>
      <c r="AGE210" s="442"/>
      <c r="AGF210" s="442"/>
      <c r="AGG210" s="442"/>
      <c r="AGH210" s="442"/>
      <c r="AGI210" s="442"/>
      <c r="AGJ210" s="442"/>
      <c r="AGK210" s="442"/>
      <c r="AGL210" s="442"/>
      <c r="AGM210" s="442"/>
      <c r="AGN210" s="442"/>
      <c r="AGO210" s="442"/>
      <c r="AGP210" s="442"/>
      <c r="AGQ210" s="442"/>
      <c r="AGR210" s="442"/>
      <c r="AGS210" s="442"/>
      <c r="AGT210" s="442"/>
      <c r="AGU210" s="442"/>
      <c r="AGV210" s="442"/>
      <c r="AGW210" s="442"/>
      <c r="AGX210" s="442"/>
      <c r="AGY210" s="442"/>
      <c r="AGZ210" s="442"/>
      <c r="AHA210" s="442"/>
      <c r="AHB210" s="442"/>
      <c r="AHC210" s="442"/>
      <c r="AHD210" s="442"/>
      <c r="AHE210" s="442"/>
      <c r="AHF210" s="442"/>
      <c r="AHG210" s="442"/>
      <c r="AHH210" s="442"/>
    </row>
    <row r="211" spans="2:892" s="593" customFormat="1" hidden="1">
      <c r="B211" s="597"/>
      <c r="C211" s="595"/>
      <c r="D211" s="78"/>
      <c r="E211" s="78"/>
      <c r="F211" s="78"/>
      <c r="G211" s="78"/>
      <c r="H211" s="78"/>
      <c r="I211" s="78"/>
      <c r="J211" s="78"/>
      <c r="K211" s="78"/>
      <c r="L211" s="78"/>
      <c r="M211" s="78"/>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s="66"/>
      <c r="CT211" s="66"/>
      <c r="CU211" s="66"/>
      <c r="CV211" s="66"/>
      <c r="CW211" s="66"/>
      <c r="CX211" s="66"/>
      <c r="CY211" s="66"/>
      <c r="CZ211" s="66"/>
      <c r="DA211" s="66"/>
      <c r="DB211" s="66"/>
      <c r="DC211" s="66"/>
      <c r="DD211" s="66"/>
      <c r="DE211" s="66"/>
      <c r="DF211" s="66"/>
      <c r="DG211" s="66"/>
      <c r="DH211" s="66"/>
      <c r="DI211" s="66"/>
      <c r="DJ211" s="66"/>
      <c r="DK211" s="66"/>
      <c r="DL211" s="66"/>
      <c r="DM211" s="66"/>
      <c r="DN211" s="66"/>
      <c r="DO211" s="66"/>
      <c r="DP211" s="66"/>
      <c r="DQ211" s="66"/>
      <c r="DR211" s="66"/>
      <c r="DS211" s="66"/>
      <c r="DT211" s="66"/>
      <c r="DU211" s="66"/>
      <c r="DV211" s="66"/>
      <c r="DW211" s="66"/>
      <c r="DX211" s="66"/>
      <c r="DY211" s="66"/>
      <c r="DZ211" s="66"/>
      <c r="EA211" s="66"/>
      <c r="EB211" s="66"/>
      <c r="EC211" s="66"/>
      <c r="ED211" s="66"/>
      <c r="EE211" s="66"/>
      <c r="EF211" s="66"/>
      <c r="EG211" s="66"/>
      <c r="EH211" s="66"/>
      <c r="EI211" s="66"/>
      <c r="EJ211" s="66"/>
      <c r="EK211" s="66"/>
      <c r="EL211" s="66"/>
      <c r="EM211" s="66"/>
      <c r="EN211" s="66"/>
      <c r="EO211" s="66"/>
      <c r="EP211" s="66"/>
      <c r="EQ211" s="66"/>
      <c r="ER211" s="66"/>
      <c r="ES211" s="66"/>
      <c r="ET211" s="66"/>
      <c r="EU211" s="66"/>
      <c r="EV211" s="66"/>
      <c r="EW211" s="66"/>
      <c r="EX211" s="66"/>
      <c r="EY211" s="66"/>
      <c r="EZ211" s="66"/>
      <c r="FA211" s="66"/>
      <c r="FB211" s="66"/>
      <c r="FC211" s="66"/>
      <c r="FD211" s="66"/>
      <c r="FE211" s="66"/>
      <c r="FF211" s="66"/>
      <c r="FG211" s="66"/>
      <c r="FH211" s="66"/>
      <c r="FI211" s="66"/>
      <c r="FJ211" s="66"/>
      <c r="FK211" s="66"/>
      <c r="FL211" s="66"/>
      <c r="FM211" s="66"/>
      <c r="FN211" s="66"/>
      <c r="FO211" s="66"/>
      <c r="FP211" s="66"/>
      <c r="FQ211" s="66"/>
      <c r="FR211" s="66"/>
      <c r="FS211" s="66"/>
      <c r="FT211" s="66"/>
      <c r="FU211" s="66"/>
      <c r="FV211" s="66"/>
      <c r="FW211" s="66"/>
      <c r="FX211" s="66"/>
      <c r="FY211" s="66"/>
      <c r="FZ211" s="66"/>
      <c r="GA211" s="66"/>
      <c r="GB211" s="66"/>
      <c r="GC211" s="66"/>
      <c r="GD211" s="66"/>
      <c r="GE211" s="66"/>
      <c r="GF211" s="66"/>
      <c r="GG211" s="66"/>
      <c r="GH211" s="66"/>
      <c r="GI211" s="66"/>
      <c r="GJ211" s="66"/>
      <c r="GK211" s="66"/>
      <c r="GL211" s="66"/>
      <c r="GM211" s="66"/>
      <c r="GN211" s="66"/>
      <c r="GO211" s="66"/>
      <c r="GP211" s="66"/>
      <c r="GQ211" s="66"/>
      <c r="GR211" s="66"/>
      <c r="GS211" s="66"/>
      <c r="GT211" s="66"/>
      <c r="GU211" s="66"/>
      <c r="GV211" s="66"/>
      <c r="GW211" s="66"/>
      <c r="GX211" s="66"/>
      <c r="GY211" s="66"/>
      <c r="GZ211" s="66"/>
      <c r="HA211" s="66"/>
      <c r="HB211" s="66"/>
      <c r="HC211" s="66"/>
      <c r="HD211" s="66"/>
      <c r="HE211" s="66"/>
      <c r="HF211" s="66"/>
      <c r="HG211" s="66"/>
      <c r="HH211" s="66"/>
      <c r="HI211" s="66"/>
      <c r="HJ211" s="66"/>
      <c r="HK211" s="66"/>
      <c r="HL211" s="66"/>
      <c r="HM211" s="66"/>
      <c r="HN211" s="66"/>
      <c r="HO211" s="66"/>
      <c r="HP211" s="66"/>
      <c r="HQ211" s="66"/>
      <c r="HR211" s="66"/>
      <c r="HS211" s="66"/>
      <c r="HT211" s="66"/>
      <c r="HU211" s="66"/>
      <c r="HV211" s="66"/>
      <c r="HW211" s="66"/>
      <c r="HX211" s="66"/>
      <c r="HY211" s="66"/>
      <c r="HZ211" s="66"/>
      <c r="IA211" s="66"/>
      <c r="IB211" s="66"/>
      <c r="IC211" s="66"/>
      <c r="ID211" s="66"/>
      <c r="IE211" s="66"/>
      <c r="IF211" s="66"/>
      <c r="IG211" s="66"/>
      <c r="IH211" s="66"/>
      <c r="II211" s="66"/>
      <c r="IJ211" s="66"/>
      <c r="IK211" s="66"/>
      <c r="IL211" s="66"/>
      <c r="IM211" s="66"/>
      <c r="IN211" s="66"/>
      <c r="IO211" s="66"/>
      <c r="IP211" s="66"/>
      <c r="IQ211" s="66"/>
      <c r="IR211" s="66"/>
      <c r="IS211" s="66"/>
      <c r="IT211" s="66"/>
      <c r="IU211" s="66"/>
      <c r="IV211" s="66"/>
      <c r="IW211" s="66"/>
      <c r="IX211" s="442"/>
      <c r="IY211" s="442"/>
      <c r="IZ211" s="442"/>
      <c r="JA211" s="442"/>
      <c r="JB211" s="442"/>
      <c r="JC211" s="442"/>
      <c r="JD211" s="442"/>
      <c r="JE211" s="442"/>
      <c r="JF211" s="442"/>
      <c r="JG211" s="442"/>
      <c r="JH211" s="442"/>
      <c r="JI211" s="442"/>
      <c r="JJ211" s="442"/>
      <c r="JK211" s="442"/>
      <c r="JL211" s="442"/>
      <c r="JM211" s="442"/>
      <c r="JN211" s="442"/>
      <c r="JO211" s="442"/>
      <c r="JP211" s="442"/>
      <c r="JQ211" s="442"/>
      <c r="JR211" s="442"/>
      <c r="JS211" s="442"/>
      <c r="JT211" s="442"/>
      <c r="JU211" s="442"/>
      <c r="JV211" s="442"/>
      <c r="JW211" s="442"/>
      <c r="JX211" s="442"/>
      <c r="JY211" s="442"/>
      <c r="JZ211" s="442"/>
      <c r="KA211" s="442"/>
      <c r="KB211" s="442"/>
      <c r="KC211" s="442"/>
      <c r="KD211" s="442"/>
      <c r="KE211" s="442"/>
      <c r="KF211" s="442"/>
      <c r="KG211" s="442"/>
      <c r="KH211" s="442"/>
      <c r="KI211" s="442"/>
      <c r="KJ211" s="442"/>
      <c r="KK211" s="442"/>
      <c r="KL211" s="442"/>
      <c r="KM211" s="442"/>
      <c r="KN211" s="442"/>
      <c r="KO211" s="442"/>
      <c r="KP211" s="442"/>
      <c r="KQ211" s="442"/>
      <c r="KR211" s="442"/>
      <c r="KS211" s="442"/>
      <c r="KT211" s="442"/>
      <c r="KU211" s="442"/>
      <c r="KV211" s="442"/>
      <c r="KW211" s="442"/>
      <c r="KX211" s="442"/>
      <c r="KY211" s="442"/>
      <c r="KZ211" s="442"/>
      <c r="LA211" s="442"/>
      <c r="LB211" s="442"/>
      <c r="LC211" s="442"/>
      <c r="LD211" s="442"/>
      <c r="LE211" s="442"/>
      <c r="LF211" s="442"/>
      <c r="LG211" s="442"/>
      <c r="LH211" s="442"/>
      <c r="LI211" s="442"/>
      <c r="LJ211" s="442"/>
      <c r="LK211" s="442"/>
      <c r="LL211" s="442"/>
      <c r="LM211" s="442"/>
      <c r="LN211" s="442"/>
      <c r="LO211" s="442"/>
      <c r="LP211" s="442"/>
      <c r="LQ211" s="442"/>
      <c r="LR211" s="442"/>
      <c r="LS211" s="442"/>
      <c r="LT211" s="442"/>
      <c r="LU211" s="442"/>
      <c r="LV211" s="442"/>
      <c r="LW211" s="442"/>
      <c r="LX211" s="442"/>
      <c r="LY211" s="442"/>
      <c r="LZ211" s="442"/>
      <c r="MA211" s="442"/>
      <c r="MB211" s="442"/>
      <c r="MC211" s="442"/>
      <c r="MD211" s="442"/>
      <c r="ME211" s="442"/>
      <c r="MF211" s="442"/>
      <c r="MG211" s="442"/>
      <c r="MH211" s="442"/>
      <c r="MI211" s="442"/>
      <c r="MJ211" s="442"/>
      <c r="MK211" s="442"/>
      <c r="ML211" s="442"/>
      <c r="MM211" s="442"/>
      <c r="MN211" s="442"/>
      <c r="MO211" s="442"/>
      <c r="MP211" s="442"/>
      <c r="MQ211" s="442"/>
      <c r="MR211" s="442"/>
      <c r="MS211" s="442"/>
      <c r="MT211" s="442"/>
      <c r="MU211" s="442"/>
      <c r="MV211" s="442"/>
      <c r="MW211" s="442"/>
      <c r="MX211" s="442"/>
      <c r="MY211" s="442"/>
      <c r="MZ211" s="442"/>
      <c r="NA211" s="442"/>
      <c r="NB211" s="442"/>
      <c r="NC211" s="442"/>
      <c r="ND211" s="442"/>
      <c r="NE211" s="442"/>
      <c r="NF211" s="442"/>
      <c r="NG211" s="442"/>
      <c r="NH211" s="442"/>
      <c r="NI211" s="442"/>
      <c r="NJ211" s="442"/>
      <c r="NK211" s="442"/>
      <c r="NL211" s="442"/>
      <c r="NM211" s="442"/>
      <c r="NN211" s="442"/>
      <c r="NO211" s="442"/>
      <c r="NP211" s="442"/>
      <c r="NQ211" s="442"/>
      <c r="NR211" s="442"/>
      <c r="NS211" s="442"/>
      <c r="NT211" s="442"/>
      <c r="NU211" s="442"/>
      <c r="NV211" s="442"/>
      <c r="NW211" s="442"/>
      <c r="NX211" s="442"/>
      <c r="NY211" s="442"/>
      <c r="NZ211" s="442"/>
      <c r="OA211" s="442"/>
      <c r="OB211" s="442"/>
      <c r="OC211" s="442"/>
      <c r="OD211" s="442"/>
      <c r="OE211" s="442"/>
      <c r="OF211" s="442"/>
      <c r="OG211" s="442"/>
      <c r="OH211" s="442"/>
      <c r="OI211" s="442"/>
      <c r="OJ211" s="442"/>
      <c r="OK211" s="442"/>
      <c r="OL211" s="442"/>
      <c r="OM211" s="442"/>
      <c r="ON211" s="442"/>
      <c r="OO211" s="442"/>
      <c r="OP211" s="442"/>
      <c r="OQ211" s="442"/>
      <c r="OR211" s="442"/>
      <c r="OS211" s="442"/>
      <c r="OT211" s="442"/>
      <c r="OU211" s="442"/>
      <c r="OV211" s="442"/>
      <c r="OW211" s="442"/>
      <c r="OX211" s="442"/>
      <c r="OY211" s="442"/>
      <c r="OZ211" s="442"/>
      <c r="PA211" s="442"/>
      <c r="PB211" s="442"/>
      <c r="PC211" s="442"/>
      <c r="PD211" s="442"/>
      <c r="PE211" s="442"/>
      <c r="PF211" s="442"/>
      <c r="PG211" s="442"/>
      <c r="PH211" s="442"/>
      <c r="PI211" s="442"/>
      <c r="PJ211" s="442"/>
      <c r="PK211" s="442"/>
      <c r="PL211" s="442"/>
      <c r="PM211" s="442"/>
      <c r="PN211" s="442"/>
      <c r="PO211" s="442"/>
      <c r="PP211" s="442"/>
      <c r="PQ211" s="442"/>
      <c r="PR211" s="442"/>
      <c r="PS211" s="442"/>
      <c r="PT211" s="442"/>
      <c r="PU211" s="442"/>
      <c r="PV211" s="442"/>
      <c r="PW211" s="442"/>
      <c r="PX211" s="442"/>
      <c r="PY211" s="442"/>
      <c r="PZ211" s="442"/>
      <c r="QA211" s="442"/>
      <c r="QB211" s="442"/>
      <c r="QC211" s="442"/>
      <c r="QD211" s="442"/>
      <c r="QE211" s="442"/>
      <c r="QF211" s="442"/>
      <c r="QG211" s="442"/>
      <c r="QH211" s="442"/>
      <c r="QI211" s="442"/>
      <c r="QJ211" s="442"/>
      <c r="QK211" s="442"/>
      <c r="QL211" s="442"/>
      <c r="QM211" s="442"/>
      <c r="QN211" s="442"/>
      <c r="QO211" s="442"/>
      <c r="QP211" s="442"/>
      <c r="QQ211" s="442"/>
      <c r="QR211" s="442"/>
      <c r="QS211" s="442"/>
      <c r="QT211" s="442"/>
      <c r="QU211" s="442"/>
      <c r="QV211" s="442"/>
      <c r="QW211" s="442"/>
      <c r="QX211" s="442"/>
      <c r="QY211" s="442"/>
      <c r="QZ211" s="442"/>
      <c r="RA211" s="442"/>
      <c r="RB211" s="442"/>
      <c r="RC211" s="442"/>
      <c r="RD211" s="442"/>
      <c r="RE211" s="442"/>
      <c r="RF211" s="442"/>
      <c r="RG211" s="442"/>
      <c r="RH211" s="442"/>
      <c r="RI211" s="442"/>
      <c r="RJ211" s="442"/>
      <c r="RK211" s="442"/>
      <c r="RL211" s="442"/>
      <c r="RM211" s="442"/>
      <c r="RN211" s="442"/>
      <c r="RO211" s="442"/>
      <c r="RP211" s="442"/>
      <c r="RQ211" s="442"/>
      <c r="RR211" s="442"/>
      <c r="RS211" s="442"/>
      <c r="RT211" s="442"/>
      <c r="RU211" s="442"/>
      <c r="RV211" s="442"/>
      <c r="RW211" s="442"/>
      <c r="RX211" s="442"/>
      <c r="RY211" s="442"/>
      <c r="RZ211" s="442"/>
      <c r="SA211" s="442"/>
      <c r="SB211" s="442"/>
      <c r="SC211" s="442"/>
      <c r="SD211" s="442"/>
      <c r="SE211" s="442"/>
      <c r="SF211" s="442"/>
      <c r="SG211" s="442"/>
      <c r="SH211" s="442"/>
      <c r="SI211" s="442"/>
      <c r="SJ211" s="442"/>
      <c r="SK211" s="442"/>
      <c r="SL211" s="442"/>
      <c r="SM211" s="442"/>
      <c r="SN211" s="442"/>
      <c r="SO211" s="442"/>
      <c r="SP211" s="442"/>
      <c r="SQ211" s="442"/>
      <c r="SR211" s="442"/>
      <c r="SS211" s="442"/>
      <c r="ST211" s="442"/>
      <c r="SU211" s="442"/>
      <c r="SV211" s="442"/>
      <c r="SW211" s="442"/>
      <c r="SX211" s="442"/>
      <c r="SY211" s="442"/>
      <c r="SZ211" s="442"/>
      <c r="TA211" s="442"/>
      <c r="TB211" s="442"/>
      <c r="TC211" s="442"/>
      <c r="TD211" s="442"/>
      <c r="TE211" s="442"/>
      <c r="TF211" s="442"/>
      <c r="TG211" s="442"/>
      <c r="TH211" s="442"/>
      <c r="TI211" s="442"/>
      <c r="TJ211" s="442"/>
      <c r="TK211" s="442"/>
      <c r="TL211" s="442"/>
      <c r="TM211" s="442"/>
      <c r="TN211" s="442"/>
      <c r="TO211" s="442"/>
      <c r="TP211" s="442"/>
      <c r="TQ211" s="442"/>
      <c r="TR211" s="442"/>
      <c r="TS211" s="442"/>
      <c r="TT211" s="442"/>
      <c r="TU211" s="442"/>
      <c r="TV211" s="442"/>
      <c r="TW211" s="442"/>
      <c r="TX211" s="442"/>
      <c r="TY211" s="442"/>
      <c r="TZ211" s="442"/>
      <c r="UA211" s="442"/>
      <c r="UB211" s="442"/>
      <c r="UC211" s="442"/>
      <c r="UD211" s="442"/>
      <c r="UE211" s="442"/>
      <c r="UF211" s="442"/>
      <c r="UG211" s="442"/>
      <c r="UH211" s="442"/>
      <c r="UI211" s="442"/>
      <c r="UJ211" s="442"/>
      <c r="UK211" s="442"/>
      <c r="UL211" s="442"/>
      <c r="UM211" s="442"/>
      <c r="UN211" s="442"/>
      <c r="UO211" s="442"/>
      <c r="UP211" s="442"/>
      <c r="UQ211" s="442"/>
      <c r="UR211" s="442"/>
      <c r="US211" s="442"/>
      <c r="UT211" s="442"/>
      <c r="UU211" s="442"/>
      <c r="UV211" s="442"/>
      <c r="UW211" s="442"/>
      <c r="UX211" s="442"/>
      <c r="UY211" s="442"/>
      <c r="UZ211" s="442"/>
      <c r="VA211" s="442"/>
      <c r="VB211" s="442"/>
      <c r="VC211" s="442"/>
      <c r="VD211" s="442"/>
      <c r="VE211" s="442"/>
      <c r="VF211" s="442"/>
      <c r="VG211" s="442"/>
      <c r="VH211" s="442"/>
      <c r="VI211" s="442"/>
      <c r="VJ211" s="442"/>
      <c r="VK211" s="442"/>
      <c r="VL211" s="442"/>
      <c r="VM211" s="442"/>
      <c r="VN211" s="442"/>
      <c r="VO211" s="442"/>
      <c r="VP211" s="442"/>
      <c r="VQ211" s="442"/>
      <c r="VR211" s="442"/>
      <c r="VS211" s="442"/>
      <c r="VT211" s="442"/>
      <c r="VU211" s="442"/>
      <c r="VV211" s="442"/>
      <c r="VW211" s="442"/>
      <c r="VX211" s="442"/>
      <c r="VY211" s="442"/>
      <c r="VZ211" s="442"/>
      <c r="WA211" s="442"/>
      <c r="WB211" s="442"/>
      <c r="WC211" s="442"/>
      <c r="WD211" s="442"/>
      <c r="WE211" s="442"/>
      <c r="WF211" s="442"/>
      <c r="WG211" s="442"/>
      <c r="WH211" s="442"/>
      <c r="WI211" s="442"/>
      <c r="WJ211" s="442"/>
      <c r="WK211" s="442"/>
      <c r="WL211" s="442"/>
      <c r="WM211" s="442"/>
      <c r="WN211" s="442"/>
      <c r="WO211" s="442"/>
      <c r="WP211" s="442"/>
      <c r="WQ211" s="442"/>
      <c r="WR211" s="442"/>
      <c r="WS211" s="442"/>
      <c r="WT211" s="442"/>
      <c r="WU211" s="442"/>
      <c r="WV211" s="442"/>
      <c r="WW211" s="442"/>
      <c r="WX211" s="442"/>
      <c r="WY211" s="442"/>
      <c r="WZ211" s="442"/>
      <c r="XA211" s="442"/>
      <c r="XB211" s="442"/>
      <c r="XC211" s="442"/>
      <c r="XD211" s="442"/>
      <c r="XE211" s="442"/>
      <c r="XF211" s="442"/>
      <c r="XG211" s="442"/>
      <c r="XH211" s="442"/>
      <c r="XI211" s="442"/>
      <c r="XJ211" s="442"/>
      <c r="XK211" s="442"/>
      <c r="XL211" s="442"/>
      <c r="XM211" s="442"/>
      <c r="XN211" s="442"/>
      <c r="XO211" s="442"/>
      <c r="XP211" s="442"/>
      <c r="XQ211" s="442"/>
      <c r="XR211" s="442"/>
      <c r="XS211" s="442"/>
      <c r="XT211" s="442"/>
      <c r="XU211" s="442"/>
      <c r="XV211" s="442"/>
      <c r="XW211" s="442"/>
      <c r="XX211" s="442"/>
      <c r="XY211" s="442"/>
      <c r="XZ211" s="442"/>
      <c r="YA211" s="442"/>
      <c r="YB211" s="442"/>
      <c r="YC211" s="442"/>
      <c r="YD211" s="442"/>
      <c r="YE211" s="442"/>
      <c r="YF211" s="442"/>
      <c r="YG211" s="442"/>
      <c r="YH211" s="442"/>
      <c r="YI211" s="442"/>
      <c r="YJ211" s="442"/>
      <c r="YK211" s="442"/>
      <c r="YL211" s="442"/>
      <c r="YM211" s="442"/>
      <c r="YN211" s="442"/>
      <c r="YO211" s="442"/>
      <c r="YP211" s="442"/>
      <c r="YQ211" s="442"/>
      <c r="YR211" s="442"/>
      <c r="YS211" s="442"/>
      <c r="YT211" s="442"/>
      <c r="YU211" s="442"/>
      <c r="YV211" s="442"/>
      <c r="YW211" s="442"/>
      <c r="YX211" s="442"/>
      <c r="YY211" s="442"/>
      <c r="YZ211" s="442"/>
      <c r="ZA211" s="442"/>
      <c r="ZB211" s="442"/>
      <c r="ZC211" s="442"/>
      <c r="ZD211" s="442"/>
      <c r="ZE211" s="442"/>
      <c r="ZF211" s="442"/>
      <c r="ZG211" s="442"/>
      <c r="ZH211" s="442"/>
      <c r="ZI211" s="442"/>
      <c r="ZJ211" s="442"/>
      <c r="ZK211" s="442"/>
      <c r="ZL211" s="442"/>
      <c r="ZM211" s="442"/>
      <c r="ZN211" s="442"/>
      <c r="ZO211" s="442"/>
      <c r="ZP211" s="442"/>
      <c r="ZQ211" s="442"/>
      <c r="ZR211" s="442"/>
      <c r="ZS211" s="442"/>
      <c r="ZT211" s="442"/>
      <c r="ZU211" s="442"/>
      <c r="ZV211" s="442"/>
      <c r="ZW211" s="442"/>
      <c r="ZX211" s="442"/>
      <c r="ZY211" s="442"/>
      <c r="ZZ211" s="442"/>
      <c r="AAA211" s="442"/>
      <c r="AAB211" s="442"/>
      <c r="AAC211" s="442"/>
      <c r="AAD211" s="442"/>
      <c r="AAE211" s="442"/>
      <c r="AAF211" s="442"/>
      <c r="AAG211" s="442"/>
      <c r="AAH211" s="442"/>
      <c r="AAI211" s="442"/>
      <c r="AAJ211" s="442"/>
      <c r="AAK211" s="442"/>
      <c r="AAL211" s="442"/>
      <c r="AAM211" s="442"/>
      <c r="AAN211" s="442"/>
      <c r="AAO211" s="442"/>
      <c r="AAP211" s="442"/>
      <c r="AAQ211" s="442"/>
      <c r="AAR211" s="442"/>
      <c r="AAS211" s="442"/>
      <c r="AAT211" s="442"/>
      <c r="AAU211" s="442"/>
      <c r="AAV211" s="442"/>
      <c r="AAW211" s="442"/>
      <c r="AAX211" s="442"/>
      <c r="AAY211" s="442"/>
      <c r="AAZ211" s="442"/>
      <c r="ABA211" s="442"/>
      <c r="ABB211" s="442"/>
      <c r="ABC211" s="442"/>
      <c r="ABD211" s="442"/>
      <c r="ABE211" s="442"/>
      <c r="ABF211" s="442"/>
      <c r="ABG211" s="442"/>
      <c r="ABH211" s="442"/>
      <c r="ABI211" s="442"/>
      <c r="ABJ211" s="442"/>
      <c r="ABK211" s="442"/>
      <c r="ABL211" s="442"/>
      <c r="ABM211" s="442"/>
      <c r="ABN211" s="442"/>
      <c r="ABO211" s="442"/>
      <c r="ABP211" s="442"/>
      <c r="ABQ211" s="442"/>
      <c r="ABR211" s="442"/>
      <c r="ABS211" s="442"/>
      <c r="ABT211" s="442"/>
      <c r="ABU211" s="442"/>
      <c r="ABV211" s="442"/>
      <c r="ABW211" s="442"/>
      <c r="ABX211" s="442"/>
      <c r="ABY211" s="442"/>
      <c r="ABZ211" s="442"/>
      <c r="ACA211" s="442"/>
      <c r="ACB211" s="442"/>
      <c r="ACC211" s="442"/>
      <c r="ACD211" s="442"/>
      <c r="ACE211" s="442"/>
      <c r="ACF211" s="442"/>
      <c r="ACG211" s="442"/>
      <c r="ACH211" s="442"/>
      <c r="ACI211" s="442"/>
      <c r="ACJ211" s="442"/>
      <c r="ACK211" s="442"/>
      <c r="ACL211" s="442"/>
      <c r="ACM211" s="442"/>
      <c r="ACN211" s="442"/>
      <c r="ACO211" s="442"/>
      <c r="ACP211" s="442"/>
      <c r="ACQ211" s="442"/>
      <c r="ACR211" s="442"/>
      <c r="ACS211" s="442"/>
      <c r="ACT211" s="442"/>
      <c r="ACU211" s="442"/>
      <c r="ACV211" s="442"/>
      <c r="ACW211" s="442"/>
      <c r="ACX211" s="442"/>
      <c r="ACY211" s="442"/>
      <c r="ACZ211" s="442"/>
      <c r="ADA211" s="442"/>
      <c r="ADB211" s="442"/>
      <c r="ADC211" s="442"/>
      <c r="ADD211" s="442"/>
      <c r="ADE211" s="442"/>
      <c r="ADF211" s="442"/>
      <c r="ADG211" s="442"/>
      <c r="ADH211" s="442"/>
      <c r="ADI211" s="442"/>
      <c r="ADJ211" s="442"/>
      <c r="ADK211" s="442"/>
      <c r="ADL211" s="442"/>
      <c r="ADM211" s="442"/>
      <c r="ADN211" s="442"/>
      <c r="ADO211" s="442"/>
      <c r="ADP211" s="442"/>
      <c r="ADQ211" s="442"/>
      <c r="ADR211" s="442"/>
      <c r="ADS211" s="442"/>
      <c r="ADT211" s="442"/>
      <c r="ADU211" s="442"/>
      <c r="ADV211" s="442"/>
      <c r="ADW211" s="442"/>
      <c r="ADX211" s="442"/>
      <c r="ADY211" s="442"/>
      <c r="ADZ211" s="442"/>
      <c r="AEA211" s="442"/>
      <c r="AEB211" s="442"/>
      <c r="AEC211" s="442"/>
      <c r="AED211" s="442"/>
      <c r="AEE211" s="442"/>
      <c r="AEF211" s="442"/>
      <c r="AEG211" s="442"/>
      <c r="AEH211" s="442"/>
      <c r="AEI211" s="442"/>
      <c r="AEJ211" s="442"/>
      <c r="AEK211" s="442"/>
      <c r="AEL211" s="442"/>
      <c r="AEM211" s="442"/>
      <c r="AEN211" s="442"/>
      <c r="AEO211" s="442"/>
      <c r="AEP211" s="442"/>
      <c r="AEQ211" s="442"/>
      <c r="AER211" s="442"/>
      <c r="AES211" s="442"/>
      <c r="AET211" s="442"/>
      <c r="AEU211" s="442"/>
      <c r="AEV211" s="442"/>
      <c r="AEW211" s="442"/>
      <c r="AEX211" s="442"/>
      <c r="AEY211" s="442"/>
      <c r="AEZ211" s="442"/>
      <c r="AFA211" s="442"/>
      <c r="AFB211" s="442"/>
      <c r="AFC211" s="442"/>
      <c r="AFD211" s="442"/>
      <c r="AFE211" s="442"/>
      <c r="AFF211" s="442"/>
      <c r="AFG211" s="442"/>
      <c r="AFH211" s="442"/>
      <c r="AFI211" s="442"/>
      <c r="AFJ211" s="442"/>
      <c r="AFK211" s="442"/>
      <c r="AFL211" s="442"/>
      <c r="AFM211" s="442"/>
      <c r="AFN211" s="442"/>
      <c r="AFO211" s="442"/>
      <c r="AFP211" s="442"/>
      <c r="AFQ211" s="442"/>
      <c r="AFR211" s="442"/>
      <c r="AFS211" s="442"/>
      <c r="AFT211" s="442"/>
      <c r="AFU211" s="442"/>
      <c r="AFV211" s="442"/>
      <c r="AFW211" s="442"/>
      <c r="AFX211" s="442"/>
      <c r="AFY211" s="442"/>
      <c r="AFZ211" s="442"/>
      <c r="AGA211" s="442"/>
      <c r="AGB211" s="442"/>
      <c r="AGC211" s="442"/>
      <c r="AGD211" s="442"/>
      <c r="AGE211" s="442"/>
      <c r="AGF211" s="442"/>
      <c r="AGG211" s="442"/>
      <c r="AGH211" s="442"/>
      <c r="AGI211" s="442"/>
      <c r="AGJ211" s="442"/>
      <c r="AGK211" s="442"/>
      <c r="AGL211" s="442"/>
      <c r="AGM211" s="442"/>
      <c r="AGN211" s="442"/>
      <c r="AGO211" s="442"/>
      <c r="AGP211" s="442"/>
      <c r="AGQ211" s="442"/>
      <c r="AGR211" s="442"/>
      <c r="AGS211" s="442"/>
      <c r="AGT211" s="442"/>
      <c r="AGU211" s="442"/>
      <c r="AGV211" s="442"/>
      <c r="AGW211" s="442"/>
      <c r="AGX211" s="442"/>
      <c r="AGY211" s="442"/>
      <c r="AGZ211" s="442"/>
      <c r="AHA211" s="442"/>
      <c r="AHB211" s="442"/>
      <c r="AHC211" s="442"/>
      <c r="AHD211" s="442"/>
      <c r="AHE211" s="442"/>
      <c r="AHF211" s="442"/>
      <c r="AHG211" s="442"/>
      <c r="AHH211" s="442"/>
    </row>
    <row r="212" spans="2:892" s="593" customFormat="1" hidden="1">
      <c r="B212" s="597"/>
      <c r="C212" s="595"/>
      <c r="D212" s="78"/>
      <c r="E212" s="78"/>
      <c r="F212" s="78"/>
      <c r="G212" s="78"/>
      <c r="H212" s="78"/>
      <c r="I212" s="78"/>
      <c r="J212" s="78"/>
      <c r="K212" s="78"/>
      <c r="L212" s="78"/>
      <c r="M212" s="78"/>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s="66"/>
      <c r="CT212" s="66"/>
      <c r="CU212" s="66"/>
      <c r="CV212" s="66"/>
      <c r="CW212" s="66"/>
      <c r="CX212" s="66"/>
      <c r="CY212" s="66"/>
      <c r="CZ212" s="66"/>
      <c r="DA212" s="66"/>
      <c r="DB212" s="66"/>
      <c r="DC212" s="66"/>
      <c r="DD212" s="66"/>
      <c r="DE212" s="66"/>
      <c r="DF212" s="66"/>
      <c r="DG212" s="66"/>
      <c r="DH212" s="66"/>
      <c r="DI212" s="66"/>
      <c r="DJ212" s="66"/>
      <c r="DK212" s="66"/>
      <c r="DL212" s="66"/>
      <c r="DM212" s="66"/>
      <c r="DN212" s="66"/>
      <c r="DO212" s="66"/>
      <c r="DP212" s="66"/>
      <c r="DQ212" s="66"/>
      <c r="DR212" s="66"/>
      <c r="DS212" s="66"/>
      <c r="DT212" s="66"/>
      <c r="DU212" s="66"/>
      <c r="DV212" s="66"/>
      <c r="DW212" s="66"/>
      <c r="DX212" s="66"/>
      <c r="DY212" s="66"/>
      <c r="DZ212" s="66"/>
      <c r="EA212" s="66"/>
      <c r="EB212" s="66"/>
      <c r="EC212" s="66"/>
      <c r="ED212" s="66"/>
      <c r="EE212" s="66"/>
      <c r="EF212" s="66"/>
      <c r="EG212" s="66"/>
      <c r="EH212" s="66"/>
      <c r="EI212" s="66"/>
      <c r="EJ212" s="66"/>
      <c r="EK212" s="66"/>
      <c r="EL212" s="66"/>
      <c r="EM212" s="66"/>
      <c r="EN212" s="66"/>
      <c r="EO212" s="66"/>
      <c r="EP212" s="66"/>
      <c r="EQ212" s="66"/>
      <c r="ER212" s="66"/>
      <c r="ES212" s="66"/>
      <c r="ET212" s="66"/>
      <c r="EU212" s="66"/>
      <c r="EV212" s="66"/>
      <c r="EW212" s="66"/>
      <c r="EX212" s="66"/>
      <c r="EY212" s="66"/>
      <c r="EZ212" s="66"/>
      <c r="FA212" s="66"/>
      <c r="FB212" s="66"/>
      <c r="FC212" s="66"/>
      <c r="FD212" s="66"/>
      <c r="FE212" s="66"/>
      <c r="FF212" s="66"/>
      <c r="FG212" s="66"/>
      <c r="FH212" s="66"/>
      <c r="FI212" s="66"/>
      <c r="FJ212" s="66"/>
      <c r="FK212" s="66"/>
      <c r="FL212" s="66"/>
      <c r="FM212" s="66"/>
      <c r="FN212" s="66"/>
      <c r="FO212" s="66"/>
      <c r="FP212" s="66"/>
      <c r="FQ212" s="66"/>
      <c r="FR212" s="66"/>
      <c r="FS212" s="66"/>
      <c r="FT212" s="66"/>
      <c r="FU212" s="66"/>
      <c r="FV212" s="66"/>
      <c r="FW212" s="66"/>
      <c r="FX212" s="66"/>
      <c r="FY212" s="66"/>
      <c r="FZ212" s="66"/>
      <c r="GA212" s="66"/>
      <c r="GB212" s="66"/>
      <c r="GC212" s="66"/>
      <c r="GD212" s="66"/>
      <c r="GE212" s="66"/>
      <c r="GF212" s="66"/>
      <c r="GG212" s="66"/>
      <c r="GH212" s="66"/>
      <c r="GI212" s="66"/>
      <c r="GJ212" s="66"/>
      <c r="GK212" s="66"/>
      <c r="GL212" s="66"/>
      <c r="GM212" s="66"/>
      <c r="GN212" s="66"/>
      <c r="GO212" s="66"/>
      <c r="GP212" s="66"/>
      <c r="GQ212" s="66"/>
      <c r="GR212" s="66"/>
      <c r="GS212" s="66"/>
      <c r="GT212" s="66"/>
      <c r="GU212" s="66"/>
      <c r="GV212" s="66"/>
      <c r="GW212" s="66"/>
      <c r="GX212" s="66"/>
      <c r="GY212" s="66"/>
      <c r="GZ212" s="66"/>
      <c r="HA212" s="66"/>
      <c r="HB212" s="66"/>
      <c r="HC212" s="66"/>
      <c r="HD212" s="66"/>
      <c r="HE212" s="66"/>
      <c r="HF212" s="66"/>
      <c r="HG212" s="66"/>
      <c r="HH212" s="66"/>
      <c r="HI212" s="66"/>
      <c r="HJ212" s="66"/>
      <c r="HK212" s="66"/>
      <c r="HL212" s="66"/>
      <c r="HM212" s="66"/>
      <c r="HN212" s="66"/>
      <c r="HO212" s="66"/>
      <c r="HP212" s="66"/>
      <c r="HQ212" s="66"/>
      <c r="HR212" s="66"/>
      <c r="HS212" s="66"/>
      <c r="HT212" s="66"/>
      <c r="HU212" s="66"/>
      <c r="HV212" s="66"/>
      <c r="HW212" s="66"/>
      <c r="HX212" s="66"/>
      <c r="HY212" s="66"/>
      <c r="HZ212" s="66"/>
      <c r="IA212" s="66"/>
      <c r="IB212" s="66"/>
      <c r="IC212" s="66"/>
      <c r="ID212" s="66"/>
      <c r="IE212" s="66"/>
      <c r="IF212" s="66"/>
      <c r="IG212" s="66"/>
      <c r="IH212" s="66"/>
      <c r="II212" s="66"/>
      <c r="IJ212" s="66"/>
      <c r="IK212" s="66"/>
      <c r="IL212" s="66"/>
      <c r="IM212" s="66"/>
      <c r="IN212" s="66"/>
      <c r="IO212" s="66"/>
      <c r="IP212" s="66"/>
      <c r="IQ212" s="66"/>
      <c r="IR212" s="66"/>
      <c r="IS212" s="66"/>
      <c r="IT212" s="66"/>
      <c r="IU212" s="66"/>
      <c r="IV212" s="66"/>
      <c r="IW212" s="66"/>
      <c r="IX212" s="442"/>
      <c r="IY212" s="442"/>
      <c r="IZ212" s="442"/>
      <c r="JA212" s="442"/>
      <c r="JB212" s="442"/>
      <c r="JC212" s="442"/>
      <c r="JD212" s="442"/>
      <c r="JE212" s="442"/>
      <c r="JF212" s="442"/>
      <c r="JG212" s="442"/>
      <c r="JH212" s="442"/>
      <c r="JI212" s="442"/>
      <c r="JJ212" s="442"/>
      <c r="JK212" s="442"/>
      <c r="JL212" s="442"/>
      <c r="JM212" s="442"/>
      <c r="JN212" s="442"/>
      <c r="JO212" s="442"/>
      <c r="JP212" s="442"/>
      <c r="JQ212" s="442"/>
      <c r="JR212" s="442"/>
      <c r="JS212" s="442"/>
      <c r="JT212" s="442"/>
      <c r="JU212" s="442"/>
      <c r="JV212" s="442"/>
      <c r="JW212" s="442"/>
      <c r="JX212" s="442"/>
      <c r="JY212" s="442"/>
      <c r="JZ212" s="442"/>
      <c r="KA212" s="442"/>
      <c r="KB212" s="442"/>
      <c r="KC212" s="442"/>
      <c r="KD212" s="442"/>
      <c r="KE212" s="442"/>
      <c r="KF212" s="442"/>
      <c r="KG212" s="442"/>
      <c r="KH212" s="442"/>
      <c r="KI212" s="442"/>
      <c r="KJ212" s="442"/>
      <c r="KK212" s="442"/>
      <c r="KL212" s="442"/>
      <c r="KM212" s="442"/>
      <c r="KN212" s="442"/>
      <c r="KO212" s="442"/>
      <c r="KP212" s="442"/>
      <c r="KQ212" s="442"/>
      <c r="KR212" s="442"/>
      <c r="KS212" s="442"/>
      <c r="KT212" s="442"/>
      <c r="KU212" s="442"/>
      <c r="KV212" s="442"/>
      <c r="KW212" s="442"/>
      <c r="KX212" s="442"/>
      <c r="KY212" s="442"/>
      <c r="KZ212" s="442"/>
      <c r="LA212" s="442"/>
      <c r="LB212" s="442"/>
      <c r="LC212" s="442"/>
      <c r="LD212" s="442"/>
      <c r="LE212" s="442"/>
      <c r="LF212" s="442"/>
      <c r="LG212" s="442"/>
      <c r="LH212" s="442"/>
      <c r="LI212" s="442"/>
      <c r="LJ212" s="442"/>
      <c r="LK212" s="442"/>
      <c r="LL212" s="442"/>
      <c r="LM212" s="442"/>
      <c r="LN212" s="442"/>
      <c r="LO212" s="442"/>
      <c r="LP212" s="442"/>
      <c r="LQ212" s="442"/>
      <c r="LR212" s="442"/>
      <c r="LS212" s="442"/>
      <c r="LT212" s="442"/>
      <c r="LU212" s="442"/>
      <c r="LV212" s="442"/>
      <c r="LW212" s="442"/>
      <c r="LX212" s="442"/>
      <c r="LY212" s="442"/>
      <c r="LZ212" s="442"/>
      <c r="MA212" s="442"/>
      <c r="MB212" s="442"/>
      <c r="MC212" s="442"/>
      <c r="MD212" s="442"/>
      <c r="ME212" s="442"/>
      <c r="MF212" s="442"/>
      <c r="MG212" s="442"/>
      <c r="MH212" s="442"/>
      <c r="MI212" s="442"/>
      <c r="MJ212" s="442"/>
      <c r="MK212" s="442"/>
      <c r="ML212" s="442"/>
      <c r="MM212" s="442"/>
      <c r="MN212" s="442"/>
      <c r="MO212" s="442"/>
      <c r="MP212" s="442"/>
      <c r="MQ212" s="442"/>
      <c r="MR212" s="442"/>
      <c r="MS212" s="442"/>
      <c r="MT212" s="442"/>
      <c r="MU212" s="442"/>
      <c r="MV212" s="442"/>
      <c r="MW212" s="442"/>
      <c r="MX212" s="442"/>
      <c r="MY212" s="442"/>
      <c r="MZ212" s="442"/>
      <c r="NA212" s="442"/>
      <c r="NB212" s="442"/>
      <c r="NC212" s="442"/>
      <c r="ND212" s="442"/>
      <c r="NE212" s="442"/>
      <c r="NF212" s="442"/>
      <c r="NG212" s="442"/>
      <c r="NH212" s="442"/>
      <c r="NI212" s="442"/>
      <c r="NJ212" s="442"/>
      <c r="NK212" s="442"/>
      <c r="NL212" s="442"/>
      <c r="NM212" s="442"/>
      <c r="NN212" s="442"/>
      <c r="NO212" s="442"/>
      <c r="NP212" s="442"/>
      <c r="NQ212" s="442"/>
      <c r="NR212" s="442"/>
      <c r="NS212" s="442"/>
      <c r="NT212" s="442"/>
      <c r="NU212" s="442"/>
      <c r="NV212" s="442"/>
      <c r="NW212" s="442"/>
      <c r="NX212" s="442"/>
      <c r="NY212" s="442"/>
      <c r="NZ212" s="442"/>
      <c r="OA212" s="442"/>
      <c r="OB212" s="442"/>
      <c r="OC212" s="442"/>
      <c r="OD212" s="442"/>
      <c r="OE212" s="442"/>
      <c r="OF212" s="442"/>
      <c r="OG212" s="442"/>
      <c r="OH212" s="442"/>
      <c r="OI212" s="442"/>
      <c r="OJ212" s="442"/>
      <c r="OK212" s="442"/>
      <c r="OL212" s="442"/>
      <c r="OM212" s="442"/>
      <c r="ON212" s="442"/>
      <c r="OO212" s="442"/>
      <c r="OP212" s="442"/>
      <c r="OQ212" s="442"/>
      <c r="OR212" s="442"/>
      <c r="OS212" s="442"/>
      <c r="OT212" s="442"/>
      <c r="OU212" s="442"/>
      <c r="OV212" s="442"/>
      <c r="OW212" s="442"/>
      <c r="OX212" s="442"/>
      <c r="OY212" s="442"/>
      <c r="OZ212" s="442"/>
      <c r="PA212" s="442"/>
      <c r="PB212" s="442"/>
      <c r="PC212" s="442"/>
      <c r="PD212" s="442"/>
      <c r="PE212" s="442"/>
      <c r="PF212" s="442"/>
      <c r="PG212" s="442"/>
      <c r="PH212" s="442"/>
      <c r="PI212" s="442"/>
      <c r="PJ212" s="442"/>
      <c r="PK212" s="442"/>
      <c r="PL212" s="442"/>
      <c r="PM212" s="442"/>
      <c r="PN212" s="442"/>
      <c r="PO212" s="442"/>
      <c r="PP212" s="442"/>
      <c r="PQ212" s="442"/>
      <c r="PR212" s="442"/>
      <c r="PS212" s="442"/>
      <c r="PT212" s="442"/>
      <c r="PU212" s="442"/>
      <c r="PV212" s="442"/>
      <c r="PW212" s="442"/>
      <c r="PX212" s="442"/>
      <c r="PY212" s="442"/>
      <c r="PZ212" s="442"/>
      <c r="QA212" s="442"/>
      <c r="QB212" s="442"/>
      <c r="QC212" s="442"/>
      <c r="QD212" s="442"/>
      <c r="QE212" s="442"/>
      <c r="QF212" s="442"/>
      <c r="QG212" s="442"/>
      <c r="QH212" s="442"/>
      <c r="QI212" s="442"/>
      <c r="QJ212" s="442"/>
      <c r="QK212" s="442"/>
      <c r="QL212" s="442"/>
      <c r="QM212" s="442"/>
      <c r="QN212" s="442"/>
      <c r="QO212" s="442"/>
      <c r="QP212" s="442"/>
      <c r="QQ212" s="442"/>
      <c r="QR212" s="442"/>
      <c r="QS212" s="442"/>
      <c r="QT212" s="442"/>
      <c r="QU212" s="442"/>
      <c r="QV212" s="442"/>
      <c r="QW212" s="442"/>
      <c r="QX212" s="442"/>
      <c r="QY212" s="442"/>
      <c r="QZ212" s="442"/>
      <c r="RA212" s="442"/>
      <c r="RB212" s="442"/>
      <c r="RC212" s="442"/>
      <c r="RD212" s="442"/>
      <c r="RE212" s="442"/>
      <c r="RF212" s="442"/>
      <c r="RG212" s="442"/>
      <c r="RH212" s="442"/>
      <c r="RI212" s="442"/>
      <c r="RJ212" s="442"/>
      <c r="RK212" s="442"/>
      <c r="RL212" s="442"/>
      <c r="RM212" s="442"/>
      <c r="RN212" s="442"/>
      <c r="RO212" s="442"/>
      <c r="RP212" s="442"/>
      <c r="RQ212" s="442"/>
      <c r="RR212" s="442"/>
      <c r="RS212" s="442"/>
      <c r="RT212" s="442"/>
      <c r="RU212" s="442"/>
      <c r="RV212" s="442"/>
      <c r="RW212" s="442"/>
      <c r="RX212" s="442"/>
      <c r="RY212" s="442"/>
      <c r="RZ212" s="442"/>
      <c r="SA212" s="442"/>
      <c r="SB212" s="442"/>
      <c r="SC212" s="442"/>
      <c r="SD212" s="442"/>
      <c r="SE212" s="442"/>
      <c r="SF212" s="442"/>
      <c r="SG212" s="442"/>
      <c r="SH212" s="442"/>
      <c r="SI212" s="442"/>
      <c r="SJ212" s="442"/>
      <c r="SK212" s="442"/>
      <c r="SL212" s="442"/>
      <c r="SM212" s="442"/>
      <c r="SN212" s="442"/>
      <c r="SO212" s="442"/>
      <c r="SP212" s="442"/>
      <c r="SQ212" s="442"/>
      <c r="SR212" s="442"/>
      <c r="SS212" s="442"/>
      <c r="ST212" s="442"/>
      <c r="SU212" s="442"/>
      <c r="SV212" s="442"/>
      <c r="SW212" s="442"/>
      <c r="SX212" s="442"/>
      <c r="SY212" s="442"/>
      <c r="SZ212" s="442"/>
      <c r="TA212" s="442"/>
      <c r="TB212" s="442"/>
      <c r="TC212" s="442"/>
      <c r="TD212" s="442"/>
      <c r="TE212" s="442"/>
      <c r="TF212" s="442"/>
      <c r="TG212" s="442"/>
      <c r="TH212" s="442"/>
      <c r="TI212" s="442"/>
      <c r="TJ212" s="442"/>
      <c r="TK212" s="442"/>
      <c r="TL212" s="442"/>
      <c r="TM212" s="442"/>
      <c r="TN212" s="442"/>
      <c r="TO212" s="442"/>
      <c r="TP212" s="442"/>
      <c r="TQ212" s="442"/>
      <c r="TR212" s="442"/>
      <c r="TS212" s="442"/>
      <c r="TT212" s="442"/>
      <c r="TU212" s="442"/>
      <c r="TV212" s="442"/>
      <c r="TW212" s="442"/>
      <c r="TX212" s="442"/>
      <c r="TY212" s="442"/>
      <c r="TZ212" s="442"/>
      <c r="UA212" s="442"/>
      <c r="UB212" s="442"/>
      <c r="UC212" s="442"/>
      <c r="UD212" s="442"/>
      <c r="UE212" s="442"/>
      <c r="UF212" s="442"/>
      <c r="UG212" s="442"/>
      <c r="UH212" s="442"/>
      <c r="UI212" s="442"/>
      <c r="UJ212" s="442"/>
      <c r="UK212" s="442"/>
      <c r="UL212" s="442"/>
      <c r="UM212" s="442"/>
      <c r="UN212" s="442"/>
      <c r="UO212" s="442"/>
      <c r="UP212" s="442"/>
      <c r="UQ212" s="442"/>
      <c r="UR212" s="442"/>
      <c r="US212" s="442"/>
      <c r="UT212" s="442"/>
      <c r="UU212" s="442"/>
      <c r="UV212" s="442"/>
      <c r="UW212" s="442"/>
      <c r="UX212" s="442"/>
      <c r="UY212" s="442"/>
      <c r="UZ212" s="442"/>
      <c r="VA212" s="442"/>
      <c r="VB212" s="442"/>
      <c r="VC212" s="442"/>
      <c r="VD212" s="442"/>
      <c r="VE212" s="442"/>
      <c r="VF212" s="442"/>
      <c r="VG212" s="442"/>
      <c r="VH212" s="442"/>
      <c r="VI212" s="442"/>
      <c r="VJ212" s="442"/>
      <c r="VK212" s="442"/>
      <c r="VL212" s="442"/>
      <c r="VM212" s="442"/>
      <c r="VN212" s="442"/>
      <c r="VO212" s="442"/>
      <c r="VP212" s="442"/>
      <c r="VQ212" s="442"/>
      <c r="VR212" s="442"/>
      <c r="VS212" s="442"/>
      <c r="VT212" s="442"/>
      <c r="VU212" s="442"/>
      <c r="VV212" s="442"/>
      <c r="VW212" s="442"/>
      <c r="VX212" s="442"/>
      <c r="VY212" s="442"/>
      <c r="VZ212" s="442"/>
      <c r="WA212" s="442"/>
      <c r="WB212" s="442"/>
      <c r="WC212" s="442"/>
      <c r="WD212" s="442"/>
      <c r="WE212" s="442"/>
      <c r="WF212" s="442"/>
      <c r="WG212" s="442"/>
      <c r="WH212" s="442"/>
      <c r="WI212" s="442"/>
      <c r="WJ212" s="442"/>
      <c r="WK212" s="442"/>
      <c r="WL212" s="442"/>
      <c r="WM212" s="442"/>
      <c r="WN212" s="442"/>
      <c r="WO212" s="442"/>
      <c r="WP212" s="442"/>
      <c r="WQ212" s="442"/>
      <c r="WR212" s="442"/>
      <c r="WS212" s="442"/>
      <c r="WT212" s="442"/>
      <c r="WU212" s="442"/>
      <c r="WV212" s="442"/>
      <c r="WW212" s="442"/>
      <c r="WX212" s="442"/>
      <c r="WY212" s="442"/>
      <c r="WZ212" s="442"/>
      <c r="XA212" s="442"/>
      <c r="XB212" s="442"/>
      <c r="XC212" s="442"/>
      <c r="XD212" s="442"/>
      <c r="XE212" s="442"/>
      <c r="XF212" s="442"/>
      <c r="XG212" s="442"/>
      <c r="XH212" s="442"/>
      <c r="XI212" s="442"/>
      <c r="XJ212" s="442"/>
      <c r="XK212" s="442"/>
      <c r="XL212" s="442"/>
      <c r="XM212" s="442"/>
      <c r="XN212" s="442"/>
      <c r="XO212" s="442"/>
      <c r="XP212" s="442"/>
      <c r="XQ212" s="442"/>
      <c r="XR212" s="442"/>
      <c r="XS212" s="442"/>
      <c r="XT212" s="442"/>
      <c r="XU212" s="442"/>
      <c r="XV212" s="442"/>
      <c r="XW212" s="442"/>
      <c r="XX212" s="442"/>
      <c r="XY212" s="442"/>
      <c r="XZ212" s="442"/>
      <c r="YA212" s="442"/>
      <c r="YB212" s="442"/>
      <c r="YC212" s="442"/>
      <c r="YD212" s="442"/>
      <c r="YE212" s="442"/>
      <c r="YF212" s="442"/>
      <c r="YG212" s="442"/>
      <c r="YH212" s="442"/>
      <c r="YI212" s="442"/>
      <c r="YJ212" s="442"/>
      <c r="YK212" s="442"/>
      <c r="YL212" s="442"/>
      <c r="YM212" s="442"/>
      <c r="YN212" s="442"/>
      <c r="YO212" s="442"/>
      <c r="YP212" s="442"/>
      <c r="YQ212" s="442"/>
      <c r="YR212" s="442"/>
      <c r="YS212" s="442"/>
      <c r="YT212" s="442"/>
      <c r="YU212" s="442"/>
      <c r="YV212" s="442"/>
      <c r="YW212" s="442"/>
      <c r="YX212" s="442"/>
      <c r="YY212" s="442"/>
      <c r="YZ212" s="442"/>
      <c r="ZA212" s="442"/>
      <c r="ZB212" s="442"/>
      <c r="ZC212" s="442"/>
      <c r="ZD212" s="442"/>
      <c r="ZE212" s="442"/>
      <c r="ZF212" s="442"/>
      <c r="ZG212" s="442"/>
      <c r="ZH212" s="442"/>
      <c r="ZI212" s="442"/>
      <c r="ZJ212" s="442"/>
      <c r="ZK212" s="442"/>
      <c r="ZL212" s="442"/>
      <c r="ZM212" s="442"/>
      <c r="ZN212" s="442"/>
      <c r="ZO212" s="442"/>
      <c r="ZP212" s="442"/>
      <c r="ZQ212" s="442"/>
      <c r="ZR212" s="442"/>
      <c r="ZS212" s="442"/>
      <c r="ZT212" s="442"/>
      <c r="ZU212" s="442"/>
      <c r="ZV212" s="442"/>
      <c r="ZW212" s="442"/>
      <c r="ZX212" s="442"/>
      <c r="ZY212" s="442"/>
      <c r="ZZ212" s="442"/>
      <c r="AAA212" s="442"/>
      <c r="AAB212" s="442"/>
      <c r="AAC212" s="442"/>
      <c r="AAD212" s="442"/>
      <c r="AAE212" s="442"/>
      <c r="AAF212" s="442"/>
      <c r="AAG212" s="442"/>
      <c r="AAH212" s="442"/>
      <c r="AAI212" s="442"/>
      <c r="AAJ212" s="442"/>
      <c r="AAK212" s="442"/>
      <c r="AAL212" s="442"/>
      <c r="AAM212" s="442"/>
      <c r="AAN212" s="442"/>
      <c r="AAO212" s="442"/>
      <c r="AAP212" s="442"/>
      <c r="AAQ212" s="442"/>
      <c r="AAR212" s="442"/>
      <c r="AAS212" s="442"/>
      <c r="AAT212" s="442"/>
      <c r="AAU212" s="442"/>
      <c r="AAV212" s="442"/>
      <c r="AAW212" s="442"/>
      <c r="AAX212" s="442"/>
      <c r="AAY212" s="442"/>
      <c r="AAZ212" s="442"/>
      <c r="ABA212" s="442"/>
      <c r="ABB212" s="442"/>
      <c r="ABC212" s="442"/>
      <c r="ABD212" s="442"/>
      <c r="ABE212" s="442"/>
      <c r="ABF212" s="442"/>
      <c r="ABG212" s="442"/>
      <c r="ABH212" s="442"/>
      <c r="ABI212" s="442"/>
      <c r="ABJ212" s="442"/>
      <c r="ABK212" s="442"/>
      <c r="ABL212" s="442"/>
      <c r="ABM212" s="442"/>
      <c r="ABN212" s="442"/>
      <c r="ABO212" s="442"/>
      <c r="ABP212" s="442"/>
      <c r="ABQ212" s="442"/>
      <c r="ABR212" s="442"/>
      <c r="ABS212" s="442"/>
      <c r="ABT212" s="442"/>
      <c r="ABU212" s="442"/>
      <c r="ABV212" s="442"/>
      <c r="ABW212" s="442"/>
      <c r="ABX212" s="442"/>
      <c r="ABY212" s="442"/>
      <c r="ABZ212" s="442"/>
      <c r="ACA212" s="442"/>
      <c r="ACB212" s="442"/>
      <c r="ACC212" s="442"/>
      <c r="ACD212" s="442"/>
      <c r="ACE212" s="442"/>
      <c r="ACF212" s="442"/>
      <c r="ACG212" s="442"/>
      <c r="ACH212" s="442"/>
      <c r="ACI212" s="442"/>
      <c r="ACJ212" s="442"/>
      <c r="ACK212" s="442"/>
      <c r="ACL212" s="442"/>
      <c r="ACM212" s="442"/>
      <c r="ACN212" s="442"/>
      <c r="ACO212" s="442"/>
      <c r="ACP212" s="442"/>
      <c r="ACQ212" s="442"/>
      <c r="ACR212" s="442"/>
      <c r="ACS212" s="442"/>
      <c r="ACT212" s="442"/>
      <c r="ACU212" s="442"/>
      <c r="ACV212" s="442"/>
      <c r="ACW212" s="442"/>
      <c r="ACX212" s="442"/>
      <c r="ACY212" s="442"/>
      <c r="ACZ212" s="442"/>
      <c r="ADA212" s="442"/>
      <c r="ADB212" s="442"/>
      <c r="ADC212" s="442"/>
      <c r="ADD212" s="442"/>
      <c r="ADE212" s="442"/>
      <c r="ADF212" s="442"/>
      <c r="ADG212" s="442"/>
      <c r="ADH212" s="442"/>
      <c r="ADI212" s="442"/>
      <c r="ADJ212" s="442"/>
      <c r="ADK212" s="442"/>
      <c r="ADL212" s="442"/>
      <c r="ADM212" s="442"/>
      <c r="ADN212" s="442"/>
      <c r="ADO212" s="442"/>
      <c r="ADP212" s="442"/>
      <c r="ADQ212" s="442"/>
      <c r="ADR212" s="442"/>
      <c r="ADS212" s="442"/>
      <c r="ADT212" s="442"/>
      <c r="ADU212" s="442"/>
      <c r="ADV212" s="442"/>
      <c r="ADW212" s="442"/>
      <c r="ADX212" s="442"/>
      <c r="ADY212" s="442"/>
      <c r="ADZ212" s="442"/>
      <c r="AEA212" s="442"/>
      <c r="AEB212" s="442"/>
      <c r="AEC212" s="442"/>
      <c r="AED212" s="442"/>
      <c r="AEE212" s="442"/>
      <c r="AEF212" s="442"/>
      <c r="AEG212" s="442"/>
      <c r="AEH212" s="442"/>
      <c r="AEI212" s="442"/>
      <c r="AEJ212" s="442"/>
      <c r="AEK212" s="442"/>
      <c r="AEL212" s="442"/>
      <c r="AEM212" s="442"/>
      <c r="AEN212" s="442"/>
      <c r="AEO212" s="442"/>
      <c r="AEP212" s="442"/>
      <c r="AEQ212" s="442"/>
      <c r="AER212" s="442"/>
      <c r="AES212" s="442"/>
      <c r="AET212" s="442"/>
      <c r="AEU212" s="442"/>
      <c r="AEV212" s="442"/>
      <c r="AEW212" s="442"/>
      <c r="AEX212" s="442"/>
      <c r="AEY212" s="442"/>
      <c r="AEZ212" s="442"/>
      <c r="AFA212" s="442"/>
      <c r="AFB212" s="442"/>
      <c r="AFC212" s="442"/>
      <c r="AFD212" s="442"/>
      <c r="AFE212" s="442"/>
      <c r="AFF212" s="442"/>
      <c r="AFG212" s="442"/>
      <c r="AFH212" s="442"/>
      <c r="AFI212" s="442"/>
      <c r="AFJ212" s="442"/>
      <c r="AFK212" s="442"/>
      <c r="AFL212" s="442"/>
      <c r="AFM212" s="442"/>
      <c r="AFN212" s="442"/>
      <c r="AFO212" s="442"/>
      <c r="AFP212" s="442"/>
      <c r="AFQ212" s="442"/>
      <c r="AFR212" s="442"/>
      <c r="AFS212" s="442"/>
      <c r="AFT212" s="442"/>
      <c r="AFU212" s="442"/>
      <c r="AFV212" s="442"/>
      <c r="AFW212" s="442"/>
      <c r="AFX212" s="442"/>
      <c r="AFY212" s="442"/>
      <c r="AFZ212" s="442"/>
      <c r="AGA212" s="442"/>
      <c r="AGB212" s="442"/>
      <c r="AGC212" s="442"/>
      <c r="AGD212" s="442"/>
      <c r="AGE212" s="442"/>
      <c r="AGF212" s="442"/>
      <c r="AGG212" s="442"/>
      <c r="AGH212" s="442"/>
      <c r="AGI212" s="442"/>
      <c r="AGJ212" s="442"/>
      <c r="AGK212" s="442"/>
      <c r="AGL212" s="442"/>
      <c r="AGM212" s="442"/>
      <c r="AGN212" s="442"/>
      <c r="AGO212" s="442"/>
      <c r="AGP212" s="442"/>
      <c r="AGQ212" s="442"/>
      <c r="AGR212" s="442"/>
      <c r="AGS212" s="442"/>
      <c r="AGT212" s="442"/>
      <c r="AGU212" s="442"/>
      <c r="AGV212" s="442"/>
      <c r="AGW212" s="442"/>
      <c r="AGX212" s="442"/>
      <c r="AGY212" s="442"/>
      <c r="AGZ212" s="442"/>
      <c r="AHA212" s="442"/>
      <c r="AHB212" s="442"/>
      <c r="AHC212" s="442"/>
      <c r="AHD212" s="442"/>
      <c r="AHE212" s="442"/>
      <c r="AHF212" s="442"/>
      <c r="AHG212" s="442"/>
      <c r="AHH212" s="442"/>
    </row>
    <row r="213" spans="2:892" s="593" customFormat="1" hidden="1">
      <c r="B213" s="597"/>
      <c r="C213" s="595"/>
      <c r="D213" s="78"/>
      <c r="E213" s="78"/>
      <c r="F213" s="78"/>
      <c r="G213" s="78"/>
      <c r="H213" s="78"/>
      <c r="I213" s="78"/>
      <c r="J213" s="78"/>
      <c r="K213" s="78"/>
      <c r="L213" s="78"/>
      <c r="M213" s="78"/>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s="66"/>
      <c r="CT213" s="66"/>
      <c r="CU213" s="66"/>
      <c r="CV213" s="66"/>
      <c r="CW213" s="66"/>
      <c r="CX213" s="66"/>
      <c r="CY213" s="66"/>
      <c r="CZ213" s="66"/>
      <c r="DA213" s="66"/>
      <c r="DB213" s="66"/>
      <c r="DC213" s="66"/>
      <c r="DD213" s="66"/>
      <c r="DE213" s="66"/>
      <c r="DF213" s="66"/>
      <c r="DG213" s="66"/>
      <c r="DH213" s="66"/>
      <c r="DI213" s="66"/>
      <c r="DJ213" s="66"/>
      <c r="DK213" s="66"/>
      <c r="DL213" s="66"/>
      <c r="DM213" s="66"/>
      <c r="DN213" s="66"/>
      <c r="DO213" s="66"/>
      <c r="DP213" s="66"/>
      <c r="DQ213" s="66"/>
      <c r="DR213" s="66"/>
      <c r="DS213" s="66"/>
      <c r="DT213" s="66"/>
      <c r="DU213" s="66"/>
      <c r="DV213" s="66"/>
      <c r="DW213" s="66"/>
      <c r="DX213" s="66"/>
      <c r="DY213" s="66"/>
      <c r="DZ213" s="66"/>
      <c r="EA213" s="66"/>
      <c r="EB213" s="66"/>
      <c r="EC213" s="66"/>
      <c r="ED213" s="66"/>
      <c r="EE213" s="66"/>
      <c r="EF213" s="66"/>
      <c r="EG213" s="66"/>
      <c r="EH213" s="66"/>
      <c r="EI213" s="66"/>
      <c r="EJ213" s="66"/>
      <c r="EK213" s="66"/>
      <c r="EL213" s="66"/>
      <c r="EM213" s="66"/>
      <c r="EN213" s="66"/>
      <c r="EO213" s="66"/>
      <c r="EP213" s="66"/>
      <c r="EQ213" s="66"/>
      <c r="ER213" s="66"/>
      <c r="ES213" s="66"/>
      <c r="ET213" s="66"/>
      <c r="EU213" s="66"/>
      <c r="EV213" s="66"/>
      <c r="EW213" s="66"/>
      <c r="EX213" s="66"/>
      <c r="EY213" s="66"/>
      <c r="EZ213" s="66"/>
      <c r="FA213" s="66"/>
      <c r="FB213" s="66"/>
      <c r="FC213" s="66"/>
      <c r="FD213" s="66"/>
      <c r="FE213" s="66"/>
      <c r="FF213" s="66"/>
      <c r="FG213" s="66"/>
      <c r="FH213" s="66"/>
      <c r="FI213" s="66"/>
      <c r="FJ213" s="66"/>
      <c r="FK213" s="66"/>
      <c r="FL213" s="66"/>
      <c r="FM213" s="66"/>
      <c r="FN213" s="66"/>
      <c r="FO213" s="66"/>
      <c r="FP213" s="66"/>
      <c r="FQ213" s="66"/>
      <c r="FR213" s="66"/>
      <c r="FS213" s="66"/>
      <c r="FT213" s="66"/>
      <c r="FU213" s="66"/>
      <c r="FV213" s="66"/>
      <c r="FW213" s="66"/>
      <c r="FX213" s="66"/>
      <c r="FY213" s="66"/>
      <c r="FZ213" s="66"/>
      <c r="GA213" s="66"/>
      <c r="GB213" s="66"/>
      <c r="GC213" s="66"/>
      <c r="GD213" s="66"/>
      <c r="GE213" s="66"/>
      <c r="GF213" s="66"/>
      <c r="GG213" s="66"/>
      <c r="GH213" s="66"/>
      <c r="GI213" s="66"/>
      <c r="GJ213" s="66"/>
      <c r="GK213" s="66"/>
      <c r="GL213" s="66"/>
      <c r="GM213" s="66"/>
      <c r="GN213" s="66"/>
      <c r="GO213" s="66"/>
      <c r="GP213" s="66"/>
      <c r="GQ213" s="66"/>
      <c r="GR213" s="66"/>
      <c r="GS213" s="66"/>
      <c r="GT213" s="66"/>
      <c r="GU213" s="66"/>
      <c r="GV213" s="66"/>
      <c r="GW213" s="66"/>
      <c r="GX213" s="66"/>
      <c r="GY213" s="66"/>
      <c r="GZ213" s="66"/>
      <c r="HA213" s="66"/>
      <c r="HB213" s="66"/>
      <c r="HC213" s="66"/>
      <c r="HD213" s="66"/>
      <c r="HE213" s="66"/>
      <c r="HF213" s="66"/>
      <c r="HG213" s="66"/>
      <c r="HH213" s="66"/>
      <c r="HI213" s="66"/>
      <c r="HJ213" s="66"/>
      <c r="HK213" s="66"/>
      <c r="HL213" s="66"/>
      <c r="HM213" s="66"/>
      <c r="HN213" s="66"/>
      <c r="HO213" s="66"/>
      <c r="HP213" s="66"/>
      <c r="HQ213" s="66"/>
      <c r="HR213" s="66"/>
      <c r="HS213" s="66"/>
      <c r="HT213" s="66"/>
      <c r="HU213" s="66"/>
      <c r="HV213" s="66"/>
      <c r="HW213" s="66"/>
      <c r="HX213" s="66"/>
      <c r="HY213" s="66"/>
      <c r="HZ213" s="66"/>
      <c r="IA213" s="66"/>
      <c r="IB213" s="66"/>
      <c r="IC213" s="66"/>
      <c r="ID213" s="66"/>
      <c r="IE213" s="66"/>
      <c r="IF213" s="66"/>
      <c r="IG213" s="66"/>
      <c r="IH213" s="66"/>
      <c r="II213" s="66"/>
      <c r="IJ213" s="66"/>
      <c r="IK213" s="66"/>
      <c r="IL213" s="66"/>
      <c r="IM213" s="66"/>
      <c r="IN213" s="66"/>
      <c r="IO213" s="66"/>
      <c r="IP213" s="66"/>
      <c r="IQ213" s="66"/>
      <c r="IR213" s="66"/>
      <c r="IS213" s="66"/>
      <c r="IT213" s="66"/>
      <c r="IU213" s="66"/>
      <c r="IV213" s="66"/>
      <c r="IW213" s="66"/>
      <c r="IX213" s="442"/>
      <c r="IY213" s="442"/>
      <c r="IZ213" s="442"/>
      <c r="JA213" s="442"/>
      <c r="JB213" s="442"/>
      <c r="JC213" s="442"/>
      <c r="JD213" s="442"/>
      <c r="JE213" s="442"/>
      <c r="JF213" s="442"/>
      <c r="JG213" s="442"/>
      <c r="JH213" s="442"/>
      <c r="JI213" s="442"/>
      <c r="JJ213" s="442"/>
      <c r="JK213" s="442"/>
      <c r="JL213" s="442"/>
      <c r="JM213" s="442"/>
      <c r="JN213" s="442"/>
      <c r="JO213" s="442"/>
      <c r="JP213" s="442"/>
      <c r="JQ213" s="442"/>
      <c r="JR213" s="442"/>
      <c r="JS213" s="442"/>
      <c r="JT213" s="442"/>
      <c r="JU213" s="442"/>
      <c r="JV213" s="442"/>
      <c r="JW213" s="442"/>
      <c r="JX213" s="442"/>
      <c r="JY213" s="442"/>
      <c r="JZ213" s="442"/>
      <c r="KA213" s="442"/>
      <c r="KB213" s="442"/>
      <c r="KC213" s="442"/>
      <c r="KD213" s="442"/>
      <c r="KE213" s="442"/>
      <c r="KF213" s="442"/>
      <c r="KG213" s="442"/>
      <c r="KH213" s="442"/>
      <c r="KI213" s="442"/>
      <c r="KJ213" s="442"/>
      <c r="KK213" s="442"/>
      <c r="KL213" s="442"/>
      <c r="KM213" s="442"/>
      <c r="KN213" s="442"/>
      <c r="KO213" s="442"/>
      <c r="KP213" s="442"/>
      <c r="KQ213" s="442"/>
      <c r="KR213" s="442"/>
      <c r="KS213" s="442"/>
      <c r="KT213" s="442"/>
      <c r="KU213" s="442"/>
      <c r="KV213" s="442"/>
      <c r="KW213" s="442"/>
      <c r="KX213" s="442"/>
      <c r="KY213" s="442"/>
      <c r="KZ213" s="442"/>
      <c r="LA213" s="442"/>
      <c r="LB213" s="442"/>
      <c r="LC213" s="442"/>
      <c r="LD213" s="442"/>
      <c r="LE213" s="442"/>
      <c r="LF213" s="442"/>
      <c r="LG213" s="442"/>
      <c r="LH213" s="442"/>
      <c r="LI213" s="442"/>
      <c r="LJ213" s="442"/>
      <c r="LK213" s="442"/>
      <c r="LL213" s="442"/>
      <c r="LM213" s="442"/>
      <c r="LN213" s="442"/>
      <c r="LO213" s="442"/>
      <c r="LP213" s="442"/>
      <c r="LQ213" s="442"/>
      <c r="LR213" s="442"/>
      <c r="LS213" s="442"/>
      <c r="LT213" s="442"/>
      <c r="LU213" s="442"/>
      <c r="LV213" s="442"/>
      <c r="LW213" s="442"/>
      <c r="LX213" s="442"/>
      <c r="LY213" s="442"/>
      <c r="LZ213" s="442"/>
      <c r="MA213" s="442"/>
      <c r="MB213" s="442"/>
      <c r="MC213" s="442"/>
      <c r="MD213" s="442"/>
      <c r="ME213" s="442"/>
      <c r="MF213" s="442"/>
      <c r="MG213" s="442"/>
      <c r="MH213" s="442"/>
      <c r="MI213" s="442"/>
      <c r="MJ213" s="442"/>
      <c r="MK213" s="442"/>
      <c r="ML213" s="442"/>
      <c r="MM213" s="442"/>
      <c r="MN213" s="442"/>
      <c r="MO213" s="442"/>
      <c r="MP213" s="442"/>
      <c r="MQ213" s="442"/>
      <c r="MR213" s="442"/>
      <c r="MS213" s="442"/>
      <c r="MT213" s="442"/>
      <c r="MU213" s="442"/>
      <c r="MV213" s="442"/>
      <c r="MW213" s="442"/>
      <c r="MX213" s="442"/>
      <c r="MY213" s="442"/>
      <c r="MZ213" s="442"/>
      <c r="NA213" s="442"/>
      <c r="NB213" s="442"/>
      <c r="NC213" s="442"/>
      <c r="ND213" s="442"/>
      <c r="NE213" s="442"/>
      <c r="NF213" s="442"/>
      <c r="NG213" s="442"/>
      <c r="NH213" s="442"/>
      <c r="NI213" s="442"/>
      <c r="NJ213" s="442"/>
      <c r="NK213" s="442"/>
      <c r="NL213" s="442"/>
      <c r="NM213" s="442"/>
      <c r="NN213" s="442"/>
      <c r="NO213" s="442"/>
      <c r="NP213" s="442"/>
      <c r="NQ213" s="442"/>
      <c r="NR213" s="442"/>
      <c r="NS213" s="442"/>
      <c r="NT213" s="442"/>
      <c r="NU213" s="442"/>
      <c r="NV213" s="442"/>
      <c r="NW213" s="442"/>
      <c r="NX213" s="442"/>
      <c r="NY213" s="442"/>
      <c r="NZ213" s="442"/>
      <c r="OA213" s="442"/>
      <c r="OB213" s="442"/>
      <c r="OC213" s="442"/>
      <c r="OD213" s="442"/>
      <c r="OE213" s="442"/>
      <c r="OF213" s="442"/>
      <c r="OG213" s="442"/>
      <c r="OH213" s="442"/>
      <c r="OI213" s="442"/>
      <c r="OJ213" s="442"/>
      <c r="OK213" s="442"/>
      <c r="OL213" s="442"/>
      <c r="OM213" s="442"/>
      <c r="ON213" s="442"/>
      <c r="OO213" s="442"/>
      <c r="OP213" s="442"/>
      <c r="OQ213" s="442"/>
      <c r="OR213" s="442"/>
      <c r="OS213" s="442"/>
      <c r="OT213" s="442"/>
      <c r="OU213" s="442"/>
      <c r="OV213" s="442"/>
      <c r="OW213" s="442"/>
      <c r="OX213" s="442"/>
      <c r="OY213" s="442"/>
      <c r="OZ213" s="442"/>
      <c r="PA213" s="442"/>
      <c r="PB213" s="442"/>
      <c r="PC213" s="442"/>
      <c r="PD213" s="442"/>
      <c r="PE213" s="442"/>
      <c r="PF213" s="442"/>
      <c r="PG213" s="442"/>
      <c r="PH213" s="442"/>
      <c r="PI213" s="442"/>
      <c r="PJ213" s="442"/>
      <c r="PK213" s="442"/>
      <c r="PL213" s="442"/>
      <c r="PM213" s="442"/>
      <c r="PN213" s="442"/>
      <c r="PO213" s="442"/>
      <c r="PP213" s="442"/>
      <c r="PQ213" s="442"/>
      <c r="PR213" s="442"/>
      <c r="PS213" s="442"/>
      <c r="PT213" s="442"/>
      <c r="PU213" s="442"/>
      <c r="PV213" s="442"/>
      <c r="PW213" s="442"/>
      <c r="PX213" s="442"/>
      <c r="PY213" s="442"/>
      <c r="PZ213" s="442"/>
      <c r="QA213" s="442"/>
      <c r="QB213" s="442"/>
      <c r="QC213" s="442"/>
      <c r="QD213" s="442"/>
      <c r="QE213" s="442"/>
      <c r="QF213" s="442"/>
      <c r="QG213" s="442"/>
      <c r="QH213" s="442"/>
      <c r="QI213" s="442"/>
      <c r="QJ213" s="442"/>
      <c r="QK213" s="442"/>
      <c r="QL213" s="442"/>
      <c r="QM213" s="442"/>
      <c r="QN213" s="442"/>
      <c r="QO213" s="442"/>
      <c r="QP213" s="442"/>
      <c r="QQ213" s="442"/>
      <c r="QR213" s="442"/>
      <c r="QS213" s="442"/>
      <c r="QT213" s="442"/>
      <c r="QU213" s="442"/>
      <c r="QV213" s="442"/>
      <c r="QW213" s="442"/>
      <c r="QX213" s="442"/>
      <c r="QY213" s="442"/>
      <c r="QZ213" s="442"/>
      <c r="RA213" s="442"/>
      <c r="RB213" s="442"/>
      <c r="RC213" s="442"/>
      <c r="RD213" s="442"/>
      <c r="RE213" s="442"/>
      <c r="RF213" s="442"/>
      <c r="RG213" s="442"/>
      <c r="RH213" s="442"/>
      <c r="RI213" s="442"/>
      <c r="RJ213" s="442"/>
      <c r="RK213" s="442"/>
      <c r="RL213" s="442"/>
      <c r="RM213" s="442"/>
      <c r="RN213" s="442"/>
      <c r="RO213" s="442"/>
      <c r="RP213" s="442"/>
      <c r="RQ213" s="442"/>
      <c r="RR213" s="442"/>
      <c r="RS213" s="442"/>
      <c r="RT213" s="442"/>
      <c r="RU213" s="442"/>
      <c r="RV213" s="442"/>
      <c r="RW213" s="442"/>
      <c r="RX213" s="442"/>
      <c r="RY213" s="442"/>
      <c r="RZ213" s="442"/>
      <c r="SA213" s="442"/>
      <c r="SB213" s="442"/>
      <c r="SC213" s="442"/>
      <c r="SD213" s="442"/>
      <c r="SE213" s="442"/>
      <c r="SF213" s="442"/>
      <c r="SG213" s="442"/>
      <c r="SH213" s="442"/>
      <c r="SI213" s="442"/>
      <c r="SJ213" s="442"/>
      <c r="SK213" s="442"/>
      <c r="SL213" s="442"/>
      <c r="SM213" s="442"/>
      <c r="SN213" s="442"/>
      <c r="SO213" s="442"/>
      <c r="SP213" s="442"/>
      <c r="SQ213" s="442"/>
      <c r="SR213" s="442"/>
      <c r="SS213" s="442"/>
      <c r="ST213" s="442"/>
      <c r="SU213" s="442"/>
      <c r="SV213" s="442"/>
      <c r="SW213" s="442"/>
      <c r="SX213" s="442"/>
      <c r="SY213" s="442"/>
      <c r="SZ213" s="442"/>
      <c r="TA213" s="442"/>
      <c r="TB213" s="442"/>
      <c r="TC213" s="442"/>
      <c r="TD213" s="442"/>
      <c r="TE213" s="442"/>
      <c r="TF213" s="442"/>
      <c r="TG213" s="442"/>
      <c r="TH213" s="442"/>
      <c r="TI213" s="442"/>
      <c r="TJ213" s="442"/>
      <c r="TK213" s="442"/>
      <c r="TL213" s="442"/>
      <c r="TM213" s="442"/>
      <c r="TN213" s="442"/>
      <c r="TO213" s="442"/>
      <c r="TP213" s="442"/>
      <c r="TQ213" s="442"/>
      <c r="TR213" s="442"/>
      <c r="TS213" s="442"/>
      <c r="TT213" s="442"/>
      <c r="TU213" s="442"/>
      <c r="TV213" s="442"/>
      <c r="TW213" s="442"/>
      <c r="TX213" s="442"/>
      <c r="TY213" s="442"/>
      <c r="TZ213" s="442"/>
      <c r="UA213" s="442"/>
      <c r="UB213" s="442"/>
      <c r="UC213" s="442"/>
      <c r="UD213" s="442"/>
      <c r="UE213" s="442"/>
      <c r="UF213" s="442"/>
      <c r="UG213" s="442"/>
      <c r="UH213" s="442"/>
      <c r="UI213" s="442"/>
      <c r="UJ213" s="442"/>
      <c r="UK213" s="442"/>
      <c r="UL213" s="442"/>
      <c r="UM213" s="442"/>
      <c r="UN213" s="442"/>
      <c r="UO213" s="442"/>
      <c r="UP213" s="442"/>
      <c r="UQ213" s="442"/>
      <c r="UR213" s="442"/>
      <c r="US213" s="442"/>
      <c r="UT213" s="442"/>
      <c r="UU213" s="442"/>
      <c r="UV213" s="442"/>
      <c r="UW213" s="442"/>
      <c r="UX213" s="442"/>
      <c r="UY213" s="442"/>
      <c r="UZ213" s="442"/>
      <c r="VA213" s="442"/>
      <c r="VB213" s="442"/>
      <c r="VC213" s="442"/>
      <c r="VD213" s="442"/>
      <c r="VE213" s="442"/>
      <c r="VF213" s="442"/>
      <c r="VG213" s="442"/>
      <c r="VH213" s="442"/>
      <c r="VI213" s="442"/>
      <c r="VJ213" s="442"/>
      <c r="VK213" s="442"/>
      <c r="VL213" s="442"/>
      <c r="VM213" s="442"/>
      <c r="VN213" s="442"/>
      <c r="VO213" s="442"/>
      <c r="VP213" s="442"/>
      <c r="VQ213" s="442"/>
      <c r="VR213" s="442"/>
      <c r="VS213" s="442"/>
      <c r="VT213" s="442"/>
      <c r="VU213" s="442"/>
      <c r="VV213" s="442"/>
      <c r="VW213" s="442"/>
      <c r="VX213" s="442"/>
      <c r="VY213" s="442"/>
      <c r="VZ213" s="442"/>
      <c r="WA213" s="442"/>
      <c r="WB213" s="442"/>
      <c r="WC213" s="442"/>
      <c r="WD213" s="442"/>
      <c r="WE213" s="442"/>
      <c r="WF213" s="442"/>
      <c r="WG213" s="442"/>
      <c r="WH213" s="442"/>
      <c r="WI213" s="442"/>
      <c r="WJ213" s="442"/>
      <c r="WK213" s="442"/>
      <c r="WL213" s="442"/>
      <c r="WM213" s="442"/>
      <c r="WN213" s="442"/>
      <c r="WO213" s="442"/>
      <c r="WP213" s="442"/>
      <c r="WQ213" s="442"/>
      <c r="WR213" s="442"/>
      <c r="WS213" s="442"/>
      <c r="WT213" s="442"/>
      <c r="WU213" s="442"/>
      <c r="WV213" s="442"/>
      <c r="WW213" s="442"/>
      <c r="WX213" s="442"/>
      <c r="WY213" s="442"/>
      <c r="WZ213" s="442"/>
      <c r="XA213" s="442"/>
      <c r="XB213" s="442"/>
      <c r="XC213" s="442"/>
      <c r="XD213" s="442"/>
      <c r="XE213" s="442"/>
      <c r="XF213" s="442"/>
      <c r="XG213" s="442"/>
      <c r="XH213" s="442"/>
      <c r="XI213" s="442"/>
      <c r="XJ213" s="442"/>
      <c r="XK213" s="442"/>
      <c r="XL213" s="442"/>
      <c r="XM213" s="442"/>
      <c r="XN213" s="442"/>
      <c r="XO213" s="442"/>
      <c r="XP213" s="442"/>
      <c r="XQ213" s="442"/>
      <c r="XR213" s="442"/>
      <c r="XS213" s="442"/>
      <c r="XT213" s="442"/>
      <c r="XU213" s="442"/>
      <c r="XV213" s="442"/>
      <c r="XW213" s="442"/>
      <c r="XX213" s="442"/>
      <c r="XY213" s="442"/>
      <c r="XZ213" s="442"/>
      <c r="YA213" s="442"/>
      <c r="YB213" s="442"/>
      <c r="YC213" s="442"/>
      <c r="YD213" s="442"/>
      <c r="YE213" s="442"/>
      <c r="YF213" s="442"/>
      <c r="YG213" s="442"/>
      <c r="YH213" s="442"/>
      <c r="YI213" s="442"/>
      <c r="YJ213" s="442"/>
      <c r="YK213" s="442"/>
      <c r="YL213" s="442"/>
      <c r="YM213" s="442"/>
      <c r="YN213" s="442"/>
      <c r="YO213" s="442"/>
      <c r="YP213" s="442"/>
      <c r="YQ213" s="442"/>
      <c r="YR213" s="442"/>
      <c r="YS213" s="442"/>
      <c r="YT213" s="442"/>
      <c r="YU213" s="442"/>
      <c r="YV213" s="442"/>
      <c r="YW213" s="442"/>
      <c r="YX213" s="442"/>
      <c r="YY213" s="442"/>
      <c r="YZ213" s="442"/>
      <c r="ZA213" s="442"/>
      <c r="ZB213" s="442"/>
      <c r="ZC213" s="442"/>
      <c r="ZD213" s="442"/>
      <c r="ZE213" s="442"/>
      <c r="ZF213" s="442"/>
      <c r="ZG213" s="442"/>
      <c r="ZH213" s="442"/>
      <c r="ZI213" s="442"/>
      <c r="ZJ213" s="442"/>
      <c r="ZK213" s="442"/>
      <c r="ZL213" s="442"/>
      <c r="ZM213" s="442"/>
      <c r="ZN213" s="442"/>
      <c r="ZO213" s="442"/>
      <c r="ZP213" s="442"/>
      <c r="ZQ213" s="442"/>
      <c r="ZR213" s="442"/>
      <c r="ZS213" s="442"/>
      <c r="ZT213" s="442"/>
      <c r="ZU213" s="442"/>
      <c r="ZV213" s="442"/>
      <c r="ZW213" s="442"/>
      <c r="ZX213" s="442"/>
      <c r="ZY213" s="442"/>
      <c r="ZZ213" s="442"/>
      <c r="AAA213" s="442"/>
      <c r="AAB213" s="442"/>
      <c r="AAC213" s="442"/>
      <c r="AAD213" s="442"/>
      <c r="AAE213" s="442"/>
      <c r="AAF213" s="442"/>
      <c r="AAG213" s="442"/>
      <c r="AAH213" s="442"/>
      <c r="AAI213" s="442"/>
      <c r="AAJ213" s="442"/>
      <c r="AAK213" s="442"/>
      <c r="AAL213" s="442"/>
      <c r="AAM213" s="442"/>
      <c r="AAN213" s="442"/>
      <c r="AAO213" s="442"/>
      <c r="AAP213" s="442"/>
      <c r="AAQ213" s="442"/>
      <c r="AAR213" s="442"/>
      <c r="AAS213" s="442"/>
      <c r="AAT213" s="442"/>
      <c r="AAU213" s="442"/>
      <c r="AAV213" s="442"/>
      <c r="AAW213" s="442"/>
      <c r="AAX213" s="442"/>
      <c r="AAY213" s="442"/>
      <c r="AAZ213" s="442"/>
      <c r="ABA213" s="442"/>
      <c r="ABB213" s="442"/>
      <c r="ABC213" s="442"/>
      <c r="ABD213" s="442"/>
      <c r="ABE213" s="442"/>
      <c r="ABF213" s="442"/>
      <c r="ABG213" s="442"/>
      <c r="ABH213" s="442"/>
      <c r="ABI213" s="442"/>
      <c r="ABJ213" s="442"/>
      <c r="ABK213" s="442"/>
      <c r="ABL213" s="442"/>
      <c r="ABM213" s="442"/>
      <c r="ABN213" s="442"/>
      <c r="ABO213" s="442"/>
      <c r="ABP213" s="442"/>
      <c r="ABQ213" s="442"/>
      <c r="ABR213" s="442"/>
      <c r="ABS213" s="442"/>
      <c r="ABT213" s="442"/>
      <c r="ABU213" s="442"/>
      <c r="ABV213" s="442"/>
      <c r="ABW213" s="442"/>
      <c r="ABX213" s="442"/>
      <c r="ABY213" s="442"/>
      <c r="ABZ213" s="442"/>
      <c r="ACA213" s="442"/>
      <c r="ACB213" s="442"/>
      <c r="ACC213" s="442"/>
      <c r="ACD213" s="442"/>
      <c r="ACE213" s="442"/>
      <c r="ACF213" s="442"/>
      <c r="ACG213" s="442"/>
      <c r="ACH213" s="442"/>
      <c r="ACI213" s="442"/>
      <c r="ACJ213" s="442"/>
      <c r="ACK213" s="442"/>
      <c r="ACL213" s="442"/>
      <c r="ACM213" s="442"/>
      <c r="ACN213" s="442"/>
      <c r="ACO213" s="442"/>
      <c r="ACP213" s="442"/>
      <c r="ACQ213" s="442"/>
      <c r="ACR213" s="442"/>
      <c r="ACS213" s="442"/>
      <c r="ACT213" s="442"/>
      <c r="ACU213" s="442"/>
      <c r="ACV213" s="442"/>
      <c r="ACW213" s="442"/>
      <c r="ACX213" s="442"/>
      <c r="ACY213" s="442"/>
      <c r="ACZ213" s="442"/>
      <c r="ADA213" s="442"/>
      <c r="ADB213" s="442"/>
      <c r="ADC213" s="442"/>
      <c r="ADD213" s="442"/>
      <c r="ADE213" s="442"/>
      <c r="ADF213" s="442"/>
      <c r="ADG213" s="442"/>
      <c r="ADH213" s="442"/>
      <c r="ADI213" s="442"/>
      <c r="ADJ213" s="442"/>
      <c r="ADK213" s="442"/>
      <c r="ADL213" s="442"/>
      <c r="ADM213" s="442"/>
      <c r="ADN213" s="442"/>
      <c r="ADO213" s="442"/>
      <c r="ADP213" s="442"/>
      <c r="ADQ213" s="442"/>
      <c r="ADR213" s="442"/>
      <c r="ADS213" s="442"/>
      <c r="ADT213" s="442"/>
      <c r="ADU213" s="442"/>
      <c r="ADV213" s="442"/>
      <c r="ADW213" s="442"/>
      <c r="ADX213" s="442"/>
      <c r="ADY213" s="442"/>
      <c r="ADZ213" s="442"/>
      <c r="AEA213" s="442"/>
      <c r="AEB213" s="442"/>
      <c r="AEC213" s="442"/>
      <c r="AED213" s="442"/>
      <c r="AEE213" s="442"/>
      <c r="AEF213" s="442"/>
      <c r="AEG213" s="442"/>
      <c r="AEH213" s="442"/>
      <c r="AEI213" s="442"/>
      <c r="AEJ213" s="442"/>
      <c r="AEK213" s="442"/>
      <c r="AEL213" s="442"/>
      <c r="AEM213" s="442"/>
      <c r="AEN213" s="442"/>
      <c r="AEO213" s="442"/>
      <c r="AEP213" s="442"/>
      <c r="AEQ213" s="442"/>
      <c r="AER213" s="442"/>
      <c r="AES213" s="442"/>
      <c r="AET213" s="442"/>
      <c r="AEU213" s="442"/>
      <c r="AEV213" s="442"/>
      <c r="AEW213" s="442"/>
      <c r="AEX213" s="442"/>
      <c r="AEY213" s="442"/>
      <c r="AEZ213" s="442"/>
      <c r="AFA213" s="442"/>
      <c r="AFB213" s="442"/>
      <c r="AFC213" s="442"/>
      <c r="AFD213" s="442"/>
      <c r="AFE213" s="442"/>
      <c r="AFF213" s="442"/>
      <c r="AFG213" s="442"/>
      <c r="AFH213" s="442"/>
      <c r="AFI213" s="442"/>
      <c r="AFJ213" s="442"/>
      <c r="AFK213" s="442"/>
      <c r="AFL213" s="442"/>
      <c r="AFM213" s="442"/>
      <c r="AFN213" s="442"/>
      <c r="AFO213" s="442"/>
      <c r="AFP213" s="442"/>
      <c r="AFQ213" s="442"/>
      <c r="AFR213" s="442"/>
      <c r="AFS213" s="442"/>
      <c r="AFT213" s="442"/>
      <c r="AFU213" s="442"/>
      <c r="AFV213" s="442"/>
      <c r="AFW213" s="442"/>
      <c r="AFX213" s="442"/>
      <c r="AFY213" s="442"/>
      <c r="AFZ213" s="442"/>
      <c r="AGA213" s="442"/>
      <c r="AGB213" s="442"/>
      <c r="AGC213" s="442"/>
      <c r="AGD213" s="442"/>
      <c r="AGE213" s="442"/>
      <c r="AGF213" s="442"/>
      <c r="AGG213" s="442"/>
      <c r="AGH213" s="442"/>
      <c r="AGI213" s="442"/>
      <c r="AGJ213" s="442"/>
      <c r="AGK213" s="442"/>
      <c r="AGL213" s="442"/>
      <c r="AGM213" s="442"/>
      <c r="AGN213" s="442"/>
      <c r="AGO213" s="442"/>
      <c r="AGP213" s="442"/>
      <c r="AGQ213" s="442"/>
      <c r="AGR213" s="442"/>
      <c r="AGS213" s="442"/>
      <c r="AGT213" s="442"/>
      <c r="AGU213" s="442"/>
      <c r="AGV213" s="442"/>
      <c r="AGW213" s="442"/>
      <c r="AGX213" s="442"/>
      <c r="AGY213" s="442"/>
      <c r="AGZ213" s="442"/>
      <c r="AHA213" s="442"/>
      <c r="AHB213" s="442"/>
      <c r="AHC213" s="442"/>
      <c r="AHD213" s="442"/>
      <c r="AHE213" s="442"/>
      <c r="AHF213" s="442"/>
      <c r="AHG213" s="442"/>
      <c r="AHH213" s="442"/>
    </row>
    <row r="214" spans="2:892" s="593" customFormat="1" hidden="1">
      <c r="B214" s="597"/>
      <c r="C214" s="595"/>
      <c r="D214" s="78"/>
      <c r="E214" s="78"/>
      <c r="F214" s="78"/>
      <c r="G214" s="78"/>
      <c r="H214" s="78"/>
      <c r="I214" s="78"/>
      <c r="J214" s="78"/>
      <c r="K214" s="78"/>
      <c r="L214" s="78"/>
      <c r="M214" s="78"/>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s="66"/>
      <c r="CT214" s="66"/>
      <c r="CU214" s="66"/>
      <c r="CV214" s="66"/>
      <c r="CW214" s="66"/>
      <c r="CX214" s="66"/>
      <c r="CY214" s="66"/>
      <c r="CZ214" s="66"/>
      <c r="DA214" s="66"/>
      <c r="DB214" s="66"/>
      <c r="DC214" s="66"/>
      <c r="DD214" s="66"/>
      <c r="DE214" s="66"/>
      <c r="DF214" s="66"/>
      <c r="DG214" s="66"/>
      <c r="DH214" s="66"/>
      <c r="DI214" s="66"/>
      <c r="DJ214" s="66"/>
      <c r="DK214" s="66"/>
      <c r="DL214" s="66"/>
      <c r="DM214" s="66"/>
      <c r="DN214" s="66"/>
      <c r="DO214" s="66"/>
      <c r="DP214" s="66"/>
      <c r="DQ214" s="66"/>
      <c r="DR214" s="66"/>
      <c r="DS214" s="66"/>
      <c r="DT214" s="66"/>
      <c r="DU214" s="66"/>
      <c r="DV214" s="66"/>
      <c r="DW214" s="66"/>
      <c r="DX214" s="66"/>
      <c r="DY214" s="66"/>
      <c r="DZ214" s="66"/>
      <c r="EA214" s="66"/>
      <c r="EB214" s="66"/>
      <c r="EC214" s="66"/>
      <c r="ED214" s="66"/>
      <c r="EE214" s="66"/>
      <c r="EF214" s="66"/>
      <c r="EG214" s="66"/>
      <c r="EH214" s="66"/>
      <c r="EI214" s="66"/>
      <c r="EJ214" s="66"/>
      <c r="EK214" s="66"/>
      <c r="EL214" s="66"/>
      <c r="EM214" s="66"/>
      <c r="EN214" s="66"/>
      <c r="EO214" s="66"/>
      <c r="EP214" s="66"/>
      <c r="EQ214" s="66"/>
      <c r="ER214" s="66"/>
      <c r="ES214" s="66"/>
      <c r="ET214" s="66"/>
      <c r="EU214" s="66"/>
      <c r="EV214" s="66"/>
      <c r="EW214" s="66"/>
      <c r="EX214" s="66"/>
      <c r="EY214" s="66"/>
      <c r="EZ214" s="66"/>
      <c r="FA214" s="66"/>
      <c r="FB214" s="66"/>
      <c r="FC214" s="66"/>
      <c r="FD214" s="66"/>
      <c r="FE214" s="66"/>
      <c r="FF214" s="66"/>
      <c r="FG214" s="66"/>
      <c r="FH214" s="66"/>
      <c r="FI214" s="66"/>
      <c r="FJ214" s="66"/>
      <c r="FK214" s="66"/>
      <c r="FL214" s="66"/>
      <c r="FM214" s="66"/>
      <c r="FN214" s="66"/>
      <c r="FO214" s="66"/>
      <c r="FP214" s="66"/>
      <c r="FQ214" s="66"/>
      <c r="FR214" s="66"/>
      <c r="FS214" s="66"/>
      <c r="FT214" s="66"/>
      <c r="FU214" s="66"/>
      <c r="FV214" s="66"/>
      <c r="FW214" s="66"/>
      <c r="FX214" s="66"/>
      <c r="FY214" s="66"/>
      <c r="FZ214" s="66"/>
      <c r="GA214" s="66"/>
      <c r="GB214" s="66"/>
      <c r="GC214" s="66"/>
      <c r="GD214" s="66"/>
      <c r="GE214" s="66"/>
      <c r="GF214" s="66"/>
      <c r="GG214" s="66"/>
      <c r="GH214" s="66"/>
      <c r="GI214" s="66"/>
      <c r="GJ214" s="66"/>
      <c r="GK214" s="66"/>
      <c r="GL214" s="66"/>
      <c r="GM214" s="66"/>
      <c r="GN214" s="66"/>
      <c r="GO214" s="66"/>
      <c r="GP214" s="66"/>
      <c r="GQ214" s="66"/>
      <c r="GR214" s="66"/>
      <c r="GS214" s="66"/>
      <c r="GT214" s="66"/>
      <c r="GU214" s="66"/>
      <c r="GV214" s="66"/>
      <c r="GW214" s="66"/>
      <c r="GX214" s="66"/>
      <c r="GY214" s="66"/>
      <c r="GZ214" s="66"/>
      <c r="HA214" s="66"/>
      <c r="HB214" s="66"/>
      <c r="HC214" s="66"/>
      <c r="HD214" s="66"/>
      <c r="HE214" s="66"/>
      <c r="HF214" s="66"/>
      <c r="HG214" s="66"/>
      <c r="HH214" s="66"/>
      <c r="HI214" s="66"/>
      <c r="HJ214" s="66"/>
      <c r="HK214" s="66"/>
      <c r="HL214" s="66"/>
      <c r="HM214" s="66"/>
      <c r="HN214" s="66"/>
      <c r="HO214" s="66"/>
      <c r="HP214" s="66"/>
      <c r="HQ214" s="66"/>
      <c r="HR214" s="66"/>
      <c r="HS214" s="66"/>
      <c r="HT214" s="66"/>
      <c r="HU214" s="66"/>
      <c r="HV214" s="66"/>
      <c r="HW214" s="66"/>
      <c r="HX214" s="66"/>
      <c r="HY214" s="66"/>
      <c r="HZ214" s="66"/>
      <c r="IA214" s="66"/>
      <c r="IB214" s="66"/>
      <c r="IC214" s="66"/>
      <c r="ID214" s="66"/>
      <c r="IE214" s="66"/>
      <c r="IF214" s="66"/>
      <c r="IG214" s="66"/>
      <c r="IH214" s="66"/>
      <c r="II214" s="66"/>
      <c r="IJ214" s="66"/>
      <c r="IK214" s="66"/>
      <c r="IL214" s="66"/>
      <c r="IM214" s="66"/>
      <c r="IN214" s="66"/>
      <c r="IO214" s="66"/>
      <c r="IP214" s="66"/>
      <c r="IQ214" s="66"/>
      <c r="IR214" s="66"/>
      <c r="IS214" s="66"/>
      <c r="IT214" s="66"/>
      <c r="IU214" s="66"/>
      <c r="IV214" s="66"/>
      <c r="IW214" s="66"/>
      <c r="IX214" s="442"/>
      <c r="IY214" s="442"/>
      <c r="IZ214" s="442"/>
      <c r="JA214" s="442"/>
      <c r="JB214" s="442"/>
      <c r="JC214" s="442"/>
      <c r="JD214" s="442"/>
      <c r="JE214" s="442"/>
      <c r="JF214" s="442"/>
      <c r="JG214" s="442"/>
      <c r="JH214" s="442"/>
      <c r="JI214" s="442"/>
      <c r="JJ214" s="442"/>
      <c r="JK214" s="442"/>
      <c r="JL214" s="442"/>
      <c r="JM214" s="442"/>
      <c r="JN214" s="442"/>
      <c r="JO214" s="442"/>
      <c r="JP214" s="442"/>
      <c r="JQ214" s="442"/>
      <c r="JR214" s="442"/>
      <c r="JS214" s="442"/>
      <c r="JT214" s="442"/>
      <c r="JU214" s="442"/>
      <c r="JV214" s="442"/>
      <c r="JW214" s="442"/>
      <c r="JX214" s="442"/>
      <c r="JY214" s="442"/>
      <c r="JZ214" s="442"/>
      <c r="KA214" s="442"/>
      <c r="KB214" s="442"/>
      <c r="KC214" s="442"/>
      <c r="KD214" s="442"/>
      <c r="KE214" s="442"/>
      <c r="KF214" s="442"/>
      <c r="KG214" s="442"/>
      <c r="KH214" s="442"/>
      <c r="KI214" s="442"/>
      <c r="KJ214" s="442"/>
      <c r="KK214" s="442"/>
      <c r="KL214" s="442"/>
      <c r="KM214" s="442"/>
      <c r="KN214" s="442"/>
      <c r="KO214" s="442"/>
      <c r="KP214" s="442"/>
      <c r="KQ214" s="442"/>
      <c r="KR214" s="442"/>
      <c r="KS214" s="442"/>
      <c r="KT214" s="442"/>
      <c r="KU214" s="442"/>
      <c r="KV214" s="442"/>
      <c r="KW214" s="442"/>
      <c r="KX214" s="442"/>
      <c r="KY214" s="442"/>
      <c r="KZ214" s="442"/>
      <c r="LA214" s="442"/>
      <c r="LB214" s="442"/>
      <c r="LC214" s="442"/>
      <c r="LD214" s="442"/>
      <c r="LE214" s="442"/>
      <c r="LF214" s="442"/>
      <c r="LG214" s="442"/>
      <c r="LH214" s="442"/>
      <c r="LI214" s="442"/>
      <c r="LJ214" s="442"/>
      <c r="LK214" s="442"/>
      <c r="LL214" s="442"/>
      <c r="LM214" s="442"/>
      <c r="LN214" s="442"/>
      <c r="LO214" s="442"/>
      <c r="LP214" s="442"/>
      <c r="LQ214" s="442"/>
      <c r="LR214" s="442"/>
      <c r="LS214" s="442"/>
      <c r="LT214" s="442"/>
      <c r="LU214" s="442"/>
      <c r="LV214" s="442"/>
      <c r="LW214" s="442"/>
      <c r="LX214" s="442"/>
      <c r="LY214" s="442"/>
      <c r="LZ214" s="442"/>
      <c r="MA214" s="442"/>
      <c r="MB214" s="442"/>
      <c r="MC214" s="442"/>
      <c r="MD214" s="442"/>
      <c r="ME214" s="442"/>
      <c r="MF214" s="442"/>
      <c r="MG214" s="442"/>
      <c r="MH214" s="442"/>
      <c r="MI214" s="442"/>
      <c r="MJ214" s="442"/>
      <c r="MK214" s="442"/>
      <c r="ML214" s="442"/>
      <c r="MM214" s="442"/>
      <c r="MN214" s="442"/>
      <c r="MO214" s="442"/>
      <c r="MP214" s="442"/>
      <c r="MQ214" s="442"/>
      <c r="MR214" s="442"/>
      <c r="MS214" s="442"/>
      <c r="MT214" s="442"/>
      <c r="MU214" s="442"/>
      <c r="MV214" s="442"/>
      <c r="MW214" s="442"/>
      <c r="MX214" s="442"/>
      <c r="MY214" s="442"/>
      <c r="MZ214" s="442"/>
      <c r="NA214" s="442"/>
      <c r="NB214" s="442"/>
      <c r="NC214" s="442"/>
      <c r="ND214" s="442"/>
      <c r="NE214" s="442"/>
      <c r="NF214" s="442"/>
      <c r="NG214" s="442"/>
      <c r="NH214" s="442"/>
      <c r="NI214" s="442"/>
      <c r="NJ214" s="442"/>
      <c r="NK214" s="442"/>
      <c r="NL214" s="442"/>
      <c r="NM214" s="442"/>
      <c r="NN214" s="442"/>
      <c r="NO214" s="442"/>
      <c r="NP214" s="442"/>
      <c r="NQ214" s="442"/>
      <c r="NR214" s="442"/>
      <c r="NS214" s="442"/>
      <c r="NT214" s="442"/>
      <c r="NU214" s="442"/>
      <c r="NV214" s="442"/>
      <c r="NW214" s="442"/>
      <c r="NX214" s="442"/>
      <c r="NY214" s="442"/>
      <c r="NZ214" s="442"/>
      <c r="OA214" s="442"/>
      <c r="OB214" s="442"/>
      <c r="OC214" s="442"/>
      <c r="OD214" s="442"/>
      <c r="OE214" s="442"/>
      <c r="OF214" s="442"/>
      <c r="OG214" s="442"/>
      <c r="OH214" s="442"/>
      <c r="OI214" s="442"/>
      <c r="OJ214" s="442"/>
      <c r="OK214" s="442"/>
      <c r="OL214" s="442"/>
      <c r="OM214" s="442"/>
      <c r="ON214" s="442"/>
      <c r="OO214" s="442"/>
      <c r="OP214" s="442"/>
      <c r="OQ214" s="442"/>
      <c r="OR214" s="442"/>
      <c r="OS214" s="442"/>
      <c r="OT214" s="442"/>
      <c r="OU214" s="442"/>
      <c r="OV214" s="442"/>
      <c r="OW214" s="442"/>
      <c r="OX214" s="442"/>
      <c r="OY214" s="442"/>
      <c r="OZ214" s="442"/>
      <c r="PA214" s="442"/>
      <c r="PB214" s="442"/>
      <c r="PC214" s="442"/>
      <c r="PD214" s="442"/>
      <c r="PE214" s="442"/>
      <c r="PF214" s="442"/>
      <c r="PG214" s="442"/>
      <c r="PH214" s="442"/>
      <c r="PI214" s="442"/>
      <c r="PJ214" s="442"/>
      <c r="PK214" s="442"/>
      <c r="PL214" s="442"/>
      <c r="PM214" s="442"/>
      <c r="PN214" s="442"/>
      <c r="PO214" s="442"/>
      <c r="PP214" s="442"/>
      <c r="PQ214" s="442"/>
      <c r="PR214" s="442"/>
      <c r="PS214" s="442"/>
      <c r="PT214" s="442"/>
      <c r="PU214" s="442"/>
      <c r="PV214" s="442"/>
      <c r="PW214" s="442"/>
      <c r="PX214" s="442"/>
      <c r="PY214" s="442"/>
      <c r="PZ214" s="442"/>
      <c r="QA214" s="442"/>
      <c r="QB214" s="442"/>
      <c r="QC214" s="442"/>
      <c r="QD214" s="442"/>
      <c r="QE214" s="442"/>
      <c r="QF214" s="442"/>
      <c r="QG214" s="442"/>
      <c r="QH214" s="442"/>
      <c r="QI214" s="442"/>
      <c r="QJ214" s="442"/>
      <c r="QK214" s="442"/>
      <c r="QL214" s="442"/>
      <c r="QM214" s="442"/>
      <c r="QN214" s="442"/>
      <c r="QO214" s="442"/>
      <c r="QP214" s="442"/>
      <c r="QQ214" s="442"/>
      <c r="QR214" s="442"/>
      <c r="QS214" s="442"/>
      <c r="QT214" s="442"/>
      <c r="QU214" s="442"/>
      <c r="QV214" s="442"/>
      <c r="QW214" s="442"/>
      <c r="QX214" s="442"/>
      <c r="QY214" s="442"/>
      <c r="QZ214" s="442"/>
      <c r="RA214" s="442"/>
      <c r="RB214" s="442"/>
      <c r="RC214" s="442"/>
      <c r="RD214" s="442"/>
      <c r="RE214" s="442"/>
      <c r="RF214" s="442"/>
      <c r="RG214" s="442"/>
      <c r="RH214" s="442"/>
      <c r="RI214" s="442"/>
      <c r="RJ214" s="442"/>
      <c r="RK214" s="442"/>
      <c r="RL214" s="442"/>
      <c r="RM214" s="442"/>
      <c r="RN214" s="442"/>
      <c r="RO214" s="442"/>
      <c r="RP214" s="442"/>
      <c r="RQ214" s="442"/>
      <c r="RR214" s="442"/>
      <c r="RS214" s="442"/>
      <c r="RT214" s="442"/>
      <c r="RU214" s="442"/>
      <c r="RV214" s="442"/>
      <c r="RW214" s="442"/>
      <c r="RX214" s="442"/>
      <c r="RY214" s="442"/>
      <c r="RZ214" s="442"/>
      <c r="SA214" s="442"/>
      <c r="SB214" s="442"/>
      <c r="SC214" s="442"/>
      <c r="SD214" s="442"/>
      <c r="SE214" s="442"/>
      <c r="SF214" s="442"/>
      <c r="SG214" s="442"/>
      <c r="SH214" s="442"/>
      <c r="SI214" s="442"/>
      <c r="SJ214" s="442"/>
      <c r="SK214" s="442"/>
      <c r="SL214" s="442"/>
      <c r="SM214" s="442"/>
      <c r="SN214" s="442"/>
      <c r="SO214" s="442"/>
      <c r="SP214" s="442"/>
      <c r="SQ214" s="442"/>
      <c r="SR214" s="442"/>
      <c r="SS214" s="442"/>
      <c r="ST214" s="442"/>
      <c r="SU214" s="442"/>
      <c r="SV214" s="442"/>
      <c r="SW214" s="442"/>
      <c r="SX214" s="442"/>
      <c r="SY214" s="442"/>
      <c r="SZ214" s="442"/>
      <c r="TA214" s="442"/>
      <c r="TB214" s="442"/>
      <c r="TC214" s="442"/>
      <c r="TD214" s="442"/>
      <c r="TE214" s="442"/>
      <c r="TF214" s="442"/>
      <c r="TG214" s="442"/>
      <c r="TH214" s="442"/>
      <c r="TI214" s="442"/>
      <c r="TJ214" s="442"/>
      <c r="TK214" s="442"/>
      <c r="TL214" s="442"/>
      <c r="TM214" s="442"/>
      <c r="TN214" s="442"/>
      <c r="TO214" s="442"/>
      <c r="TP214" s="442"/>
      <c r="TQ214" s="442"/>
      <c r="TR214" s="442"/>
      <c r="TS214" s="442"/>
      <c r="TT214" s="442"/>
      <c r="TU214" s="442"/>
      <c r="TV214" s="442"/>
      <c r="TW214" s="442"/>
      <c r="TX214" s="442"/>
      <c r="TY214" s="442"/>
      <c r="TZ214" s="442"/>
      <c r="UA214" s="442"/>
      <c r="UB214" s="442"/>
      <c r="UC214" s="442"/>
      <c r="UD214" s="442"/>
      <c r="UE214" s="442"/>
      <c r="UF214" s="442"/>
      <c r="UG214" s="442"/>
      <c r="UH214" s="442"/>
      <c r="UI214" s="442"/>
      <c r="UJ214" s="442"/>
      <c r="UK214" s="442"/>
      <c r="UL214" s="442"/>
      <c r="UM214" s="442"/>
      <c r="UN214" s="442"/>
      <c r="UO214" s="442"/>
      <c r="UP214" s="442"/>
      <c r="UQ214" s="442"/>
      <c r="UR214" s="442"/>
      <c r="US214" s="442"/>
      <c r="UT214" s="442"/>
      <c r="UU214" s="442"/>
      <c r="UV214" s="442"/>
      <c r="UW214" s="442"/>
      <c r="UX214" s="442"/>
      <c r="UY214" s="442"/>
      <c r="UZ214" s="442"/>
      <c r="VA214" s="442"/>
      <c r="VB214" s="442"/>
      <c r="VC214" s="442"/>
      <c r="VD214" s="442"/>
      <c r="VE214" s="442"/>
      <c r="VF214" s="442"/>
      <c r="VG214" s="442"/>
      <c r="VH214" s="442"/>
      <c r="VI214" s="442"/>
      <c r="VJ214" s="442"/>
      <c r="VK214" s="442"/>
      <c r="VL214" s="442"/>
      <c r="VM214" s="442"/>
      <c r="VN214" s="442"/>
      <c r="VO214" s="442"/>
      <c r="VP214" s="442"/>
      <c r="VQ214" s="442"/>
      <c r="VR214" s="442"/>
      <c r="VS214" s="442"/>
      <c r="VT214" s="442"/>
      <c r="VU214" s="442"/>
      <c r="VV214" s="442"/>
      <c r="VW214" s="442"/>
      <c r="VX214" s="442"/>
      <c r="VY214" s="442"/>
      <c r="VZ214" s="442"/>
      <c r="WA214" s="442"/>
      <c r="WB214" s="442"/>
      <c r="WC214" s="442"/>
      <c r="WD214" s="442"/>
      <c r="WE214" s="442"/>
      <c r="WF214" s="442"/>
      <c r="WG214" s="442"/>
      <c r="WH214" s="442"/>
      <c r="WI214" s="442"/>
      <c r="WJ214" s="442"/>
      <c r="WK214" s="442"/>
      <c r="WL214" s="442"/>
      <c r="WM214" s="442"/>
      <c r="WN214" s="442"/>
      <c r="WO214" s="442"/>
      <c r="WP214" s="442"/>
      <c r="WQ214" s="442"/>
      <c r="WR214" s="442"/>
      <c r="WS214" s="442"/>
      <c r="WT214" s="442"/>
      <c r="WU214" s="442"/>
      <c r="WV214" s="442"/>
      <c r="WW214" s="442"/>
      <c r="WX214" s="442"/>
      <c r="WY214" s="442"/>
      <c r="WZ214" s="442"/>
      <c r="XA214" s="442"/>
      <c r="XB214" s="442"/>
      <c r="XC214" s="442"/>
      <c r="XD214" s="442"/>
      <c r="XE214" s="442"/>
      <c r="XF214" s="442"/>
      <c r="XG214" s="442"/>
      <c r="XH214" s="442"/>
      <c r="XI214" s="442"/>
      <c r="XJ214" s="442"/>
      <c r="XK214" s="442"/>
      <c r="XL214" s="442"/>
      <c r="XM214" s="442"/>
      <c r="XN214" s="442"/>
      <c r="XO214" s="442"/>
      <c r="XP214" s="442"/>
      <c r="XQ214" s="442"/>
      <c r="XR214" s="442"/>
      <c r="XS214" s="442"/>
      <c r="XT214" s="442"/>
      <c r="XU214" s="442"/>
      <c r="XV214" s="442"/>
      <c r="XW214" s="442"/>
      <c r="XX214" s="442"/>
      <c r="XY214" s="442"/>
      <c r="XZ214" s="442"/>
      <c r="YA214" s="442"/>
      <c r="YB214" s="442"/>
      <c r="YC214" s="442"/>
      <c r="YD214" s="442"/>
      <c r="YE214" s="442"/>
      <c r="YF214" s="442"/>
      <c r="YG214" s="442"/>
      <c r="YH214" s="442"/>
      <c r="YI214" s="442"/>
      <c r="YJ214" s="442"/>
      <c r="YK214" s="442"/>
      <c r="YL214" s="442"/>
      <c r="YM214" s="442"/>
      <c r="YN214" s="442"/>
      <c r="YO214" s="442"/>
      <c r="YP214" s="442"/>
      <c r="YQ214" s="442"/>
      <c r="YR214" s="442"/>
      <c r="YS214" s="442"/>
      <c r="YT214" s="442"/>
      <c r="YU214" s="442"/>
      <c r="YV214" s="442"/>
      <c r="YW214" s="442"/>
      <c r="YX214" s="442"/>
      <c r="YY214" s="442"/>
      <c r="YZ214" s="442"/>
      <c r="ZA214" s="442"/>
      <c r="ZB214" s="442"/>
      <c r="ZC214" s="442"/>
      <c r="ZD214" s="442"/>
      <c r="ZE214" s="442"/>
      <c r="ZF214" s="442"/>
      <c r="ZG214" s="442"/>
      <c r="ZH214" s="442"/>
      <c r="ZI214" s="442"/>
      <c r="ZJ214" s="442"/>
      <c r="ZK214" s="442"/>
      <c r="ZL214" s="442"/>
      <c r="ZM214" s="442"/>
      <c r="ZN214" s="442"/>
      <c r="ZO214" s="442"/>
      <c r="ZP214" s="442"/>
      <c r="ZQ214" s="442"/>
      <c r="ZR214" s="442"/>
      <c r="ZS214" s="442"/>
      <c r="ZT214" s="442"/>
      <c r="ZU214" s="442"/>
      <c r="ZV214" s="442"/>
      <c r="ZW214" s="442"/>
      <c r="ZX214" s="442"/>
      <c r="ZY214" s="442"/>
      <c r="ZZ214" s="442"/>
      <c r="AAA214" s="442"/>
      <c r="AAB214" s="442"/>
      <c r="AAC214" s="442"/>
      <c r="AAD214" s="442"/>
      <c r="AAE214" s="442"/>
      <c r="AAF214" s="442"/>
      <c r="AAG214" s="442"/>
      <c r="AAH214" s="442"/>
      <c r="AAI214" s="442"/>
      <c r="AAJ214" s="442"/>
      <c r="AAK214" s="442"/>
      <c r="AAL214" s="442"/>
      <c r="AAM214" s="442"/>
      <c r="AAN214" s="442"/>
      <c r="AAO214" s="442"/>
      <c r="AAP214" s="442"/>
      <c r="AAQ214" s="442"/>
      <c r="AAR214" s="442"/>
      <c r="AAS214" s="442"/>
      <c r="AAT214" s="442"/>
      <c r="AAU214" s="442"/>
      <c r="AAV214" s="442"/>
      <c r="AAW214" s="442"/>
      <c r="AAX214" s="442"/>
      <c r="AAY214" s="442"/>
      <c r="AAZ214" s="442"/>
      <c r="ABA214" s="442"/>
      <c r="ABB214" s="442"/>
      <c r="ABC214" s="442"/>
      <c r="ABD214" s="442"/>
      <c r="ABE214" s="442"/>
      <c r="ABF214" s="442"/>
      <c r="ABG214" s="442"/>
      <c r="ABH214" s="442"/>
      <c r="ABI214" s="442"/>
      <c r="ABJ214" s="442"/>
      <c r="ABK214" s="442"/>
      <c r="ABL214" s="442"/>
      <c r="ABM214" s="442"/>
      <c r="ABN214" s="442"/>
      <c r="ABO214" s="442"/>
      <c r="ABP214" s="442"/>
      <c r="ABQ214" s="442"/>
      <c r="ABR214" s="442"/>
      <c r="ABS214" s="442"/>
      <c r="ABT214" s="442"/>
      <c r="ABU214" s="442"/>
      <c r="ABV214" s="442"/>
      <c r="ABW214" s="442"/>
      <c r="ABX214" s="442"/>
      <c r="ABY214" s="442"/>
      <c r="ABZ214" s="442"/>
      <c r="ACA214" s="442"/>
      <c r="ACB214" s="442"/>
      <c r="ACC214" s="442"/>
      <c r="ACD214" s="442"/>
      <c r="ACE214" s="442"/>
      <c r="ACF214" s="442"/>
      <c r="ACG214" s="442"/>
      <c r="ACH214" s="442"/>
      <c r="ACI214" s="442"/>
      <c r="ACJ214" s="442"/>
      <c r="ACK214" s="442"/>
      <c r="ACL214" s="442"/>
      <c r="ACM214" s="442"/>
      <c r="ACN214" s="442"/>
      <c r="ACO214" s="442"/>
      <c r="ACP214" s="442"/>
      <c r="ACQ214" s="442"/>
      <c r="ACR214" s="442"/>
      <c r="ACS214" s="442"/>
      <c r="ACT214" s="442"/>
      <c r="ACU214" s="442"/>
      <c r="ACV214" s="442"/>
      <c r="ACW214" s="442"/>
      <c r="ACX214" s="442"/>
      <c r="ACY214" s="442"/>
      <c r="ACZ214" s="442"/>
      <c r="ADA214" s="442"/>
      <c r="ADB214" s="442"/>
      <c r="ADC214" s="442"/>
      <c r="ADD214" s="442"/>
      <c r="ADE214" s="442"/>
      <c r="ADF214" s="442"/>
      <c r="ADG214" s="442"/>
      <c r="ADH214" s="442"/>
      <c r="ADI214" s="442"/>
      <c r="ADJ214" s="442"/>
      <c r="ADK214" s="442"/>
      <c r="ADL214" s="442"/>
      <c r="ADM214" s="442"/>
      <c r="ADN214" s="442"/>
      <c r="ADO214" s="442"/>
      <c r="ADP214" s="442"/>
      <c r="ADQ214" s="442"/>
      <c r="ADR214" s="442"/>
      <c r="ADS214" s="442"/>
      <c r="ADT214" s="442"/>
      <c r="ADU214" s="442"/>
      <c r="ADV214" s="442"/>
      <c r="ADW214" s="442"/>
      <c r="ADX214" s="442"/>
      <c r="ADY214" s="442"/>
      <c r="ADZ214" s="442"/>
      <c r="AEA214" s="442"/>
      <c r="AEB214" s="442"/>
      <c r="AEC214" s="442"/>
      <c r="AED214" s="442"/>
      <c r="AEE214" s="442"/>
      <c r="AEF214" s="442"/>
      <c r="AEG214" s="442"/>
      <c r="AEH214" s="442"/>
      <c r="AEI214" s="442"/>
      <c r="AEJ214" s="442"/>
      <c r="AEK214" s="442"/>
      <c r="AEL214" s="442"/>
      <c r="AEM214" s="442"/>
      <c r="AEN214" s="442"/>
      <c r="AEO214" s="442"/>
      <c r="AEP214" s="442"/>
      <c r="AEQ214" s="442"/>
      <c r="AER214" s="442"/>
      <c r="AES214" s="442"/>
      <c r="AET214" s="442"/>
      <c r="AEU214" s="442"/>
      <c r="AEV214" s="442"/>
      <c r="AEW214" s="442"/>
      <c r="AEX214" s="442"/>
      <c r="AEY214" s="442"/>
      <c r="AEZ214" s="442"/>
      <c r="AFA214" s="442"/>
      <c r="AFB214" s="442"/>
      <c r="AFC214" s="442"/>
      <c r="AFD214" s="442"/>
      <c r="AFE214" s="442"/>
      <c r="AFF214" s="442"/>
      <c r="AFG214" s="442"/>
      <c r="AFH214" s="442"/>
      <c r="AFI214" s="442"/>
      <c r="AFJ214" s="442"/>
      <c r="AFK214" s="442"/>
      <c r="AFL214" s="442"/>
      <c r="AFM214" s="442"/>
      <c r="AFN214" s="442"/>
      <c r="AFO214" s="442"/>
      <c r="AFP214" s="442"/>
      <c r="AFQ214" s="442"/>
      <c r="AFR214" s="442"/>
      <c r="AFS214" s="442"/>
      <c r="AFT214" s="442"/>
      <c r="AFU214" s="442"/>
      <c r="AFV214" s="442"/>
      <c r="AFW214" s="442"/>
      <c r="AFX214" s="442"/>
      <c r="AFY214" s="442"/>
      <c r="AFZ214" s="442"/>
      <c r="AGA214" s="442"/>
      <c r="AGB214" s="442"/>
      <c r="AGC214" s="442"/>
      <c r="AGD214" s="442"/>
      <c r="AGE214" s="442"/>
      <c r="AGF214" s="442"/>
      <c r="AGG214" s="442"/>
      <c r="AGH214" s="442"/>
      <c r="AGI214" s="442"/>
      <c r="AGJ214" s="442"/>
      <c r="AGK214" s="442"/>
      <c r="AGL214" s="442"/>
      <c r="AGM214" s="442"/>
      <c r="AGN214" s="442"/>
      <c r="AGO214" s="442"/>
      <c r="AGP214" s="442"/>
      <c r="AGQ214" s="442"/>
      <c r="AGR214" s="442"/>
      <c r="AGS214" s="442"/>
      <c r="AGT214" s="442"/>
      <c r="AGU214" s="442"/>
      <c r="AGV214" s="442"/>
      <c r="AGW214" s="442"/>
      <c r="AGX214" s="442"/>
      <c r="AGY214" s="442"/>
      <c r="AGZ214" s="442"/>
      <c r="AHA214" s="442"/>
      <c r="AHB214" s="442"/>
      <c r="AHC214" s="442"/>
      <c r="AHD214" s="442"/>
      <c r="AHE214" s="442"/>
      <c r="AHF214" s="442"/>
      <c r="AHG214" s="442"/>
      <c r="AHH214" s="442"/>
    </row>
    <row r="215" spans="2:892" s="593" customFormat="1" hidden="1">
      <c r="B215" s="597"/>
      <c r="C215" s="595"/>
      <c r="D215" s="78"/>
      <c r="E215" s="78"/>
      <c r="F215" s="78"/>
      <c r="G215" s="78"/>
      <c r="H215" s="78"/>
      <c r="I215" s="78"/>
      <c r="J215" s="78"/>
      <c r="K215" s="78"/>
      <c r="L215" s="78"/>
      <c r="M215" s="78"/>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s="66"/>
      <c r="CT215" s="66"/>
      <c r="CU215" s="66"/>
      <c r="CV215" s="66"/>
      <c r="CW215" s="66"/>
      <c r="CX215" s="66"/>
      <c r="CY215" s="66"/>
      <c r="CZ215" s="66"/>
      <c r="DA215" s="66"/>
      <c r="DB215" s="66"/>
      <c r="DC215" s="66"/>
      <c r="DD215" s="66"/>
      <c r="DE215" s="66"/>
      <c r="DF215" s="66"/>
      <c r="DG215" s="66"/>
      <c r="DH215" s="66"/>
      <c r="DI215" s="66"/>
      <c r="DJ215" s="66"/>
      <c r="DK215" s="66"/>
      <c r="DL215" s="66"/>
      <c r="DM215" s="66"/>
      <c r="DN215" s="66"/>
      <c r="DO215" s="66"/>
      <c r="DP215" s="66"/>
      <c r="DQ215" s="66"/>
      <c r="DR215" s="66"/>
      <c r="DS215" s="66"/>
      <c r="DT215" s="66"/>
      <c r="DU215" s="66"/>
      <c r="DV215" s="66"/>
      <c r="DW215" s="66"/>
      <c r="DX215" s="66"/>
      <c r="DY215" s="66"/>
      <c r="DZ215" s="66"/>
      <c r="EA215" s="66"/>
      <c r="EB215" s="66"/>
      <c r="EC215" s="66"/>
      <c r="ED215" s="66"/>
      <c r="EE215" s="66"/>
      <c r="EF215" s="66"/>
      <c r="EG215" s="66"/>
      <c r="EH215" s="66"/>
      <c r="EI215" s="66"/>
      <c r="EJ215" s="66"/>
      <c r="EK215" s="66"/>
      <c r="EL215" s="66"/>
      <c r="EM215" s="66"/>
      <c r="EN215" s="66"/>
      <c r="EO215" s="66"/>
      <c r="EP215" s="66"/>
      <c r="EQ215" s="66"/>
      <c r="ER215" s="66"/>
      <c r="ES215" s="66"/>
      <c r="ET215" s="66"/>
      <c r="EU215" s="66"/>
      <c r="EV215" s="66"/>
      <c r="EW215" s="66"/>
      <c r="EX215" s="66"/>
      <c r="EY215" s="66"/>
      <c r="EZ215" s="66"/>
      <c r="FA215" s="66"/>
      <c r="FB215" s="66"/>
      <c r="FC215" s="66"/>
      <c r="FD215" s="66"/>
      <c r="FE215" s="66"/>
      <c r="FF215" s="66"/>
      <c r="FG215" s="66"/>
      <c r="FH215" s="66"/>
      <c r="FI215" s="66"/>
      <c r="FJ215" s="66"/>
      <c r="FK215" s="66"/>
      <c r="FL215" s="66"/>
      <c r="FM215" s="66"/>
      <c r="FN215" s="66"/>
      <c r="FO215" s="66"/>
      <c r="FP215" s="66"/>
      <c r="FQ215" s="66"/>
      <c r="FR215" s="66"/>
      <c r="FS215" s="66"/>
      <c r="FT215" s="66"/>
      <c r="FU215" s="66"/>
      <c r="FV215" s="66"/>
      <c r="FW215" s="66"/>
      <c r="FX215" s="66"/>
      <c r="FY215" s="66"/>
      <c r="FZ215" s="66"/>
      <c r="GA215" s="66"/>
      <c r="GB215" s="66"/>
      <c r="GC215" s="66"/>
      <c r="GD215" s="66"/>
      <c r="GE215" s="66"/>
      <c r="GF215" s="66"/>
      <c r="GG215" s="66"/>
      <c r="GH215" s="66"/>
      <c r="GI215" s="66"/>
      <c r="GJ215" s="66"/>
      <c r="GK215" s="66"/>
      <c r="GL215" s="66"/>
      <c r="GM215" s="66"/>
      <c r="GN215" s="66"/>
      <c r="GO215" s="66"/>
      <c r="GP215" s="66"/>
      <c r="GQ215" s="66"/>
      <c r="GR215" s="66"/>
      <c r="GS215" s="66"/>
      <c r="GT215" s="66"/>
      <c r="GU215" s="66"/>
      <c r="GV215" s="66"/>
      <c r="GW215" s="66"/>
      <c r="GX215" s="66"/>
      <c r="GY215" s="66"/>
      <c r="GZ215" s="66"/>
      <c r="HA215" s="66"/>
      <c r="HB215" s="66"/>
      <c r="HC215" s="66"/>
      <c r="HD215" s="66"/>
      <c r="HE215" s="66"/>
      <c r="HF215" s="66"/>
      <c r="HG215" s="66"/>
      <c r="HH215" s="66"/>
      <c r="HI215" s="66"/>
      <c r="HJ215" s="66"/>
      <c r="HK215" s="66"/>
      <c r="HL215" s="66"/>
      <c r="HM215" s="66"/>
      <c r="HN215" s="66"/>
      <c r="HO215" s="66"/>
      <c r="HP215" s="66"/>
      <c r="HQ215" s="66"/>
      <c r="HR215" s="66"/>
      <c r="HS215" s="66"/>
      <c r="HT215" s="66"/>
      <c r="HU215" s="66"/>
      <c r="HV215" s="66"/>
      <c r="HW215" s="66"/>
      <c r="HX215" s="66"/>
      <c r="HY215" s="66"/>
      <c r="HZ215" s="66"/>
      <c r="IA215" s="66"/>
      <c r="IB215" s="66"/>
      <c r="IC215" s="66"/>
      <c r="ID215" s="66"/>
      <c r="IE215" s="66"/>
      <c r="IF215" s="66"/>
      <c r="IG215" s="66"/>
      <c r="IH215" s="66"/>
      <c r="II215" s="66"/>
      <c r="IJ215" s="66"/>
      <c r="IK215" s="66"/>
      <c r="IL215" s="66"/>
      <c r="IM215" s="66"/>
      <c r="IN215" s="66"/>
      <c r="IO215" s="66"/>
      <c r="IP215" s="66"/>
      <c r="IQ215" s="66"/>
      <c r="IR215" s="66"/>
      <c r="IS215" s="66"/>
      <c r="IT215" s="66"/>
      <c r="IU215" s="66"/>
      <c r="IV215" s="66"/>
      <c r="IW215" s="66"/>
      <c r="IX215" s="442"/>
      <c r="IY215" s="442"/>
      <c r="IZ215" s="442"/>
      <c r="JA215" s="442"/>
      <c r="JB215" s="442"/>
      <c r="JC215" s="442"/>
      <c r="JD215" s="442"/>
      <c r="JE215" s="442"/>
      <c r="JF215" s="442"/>
      <c r="JG215" s="442"/>
      <c r="JH215" s="442"/>
      <c r="JI215" s="442"/>
      <c r="JJ215" s="442"/>
      <c r="JK215" s="442"/>
      <c r="JL215" s="442"/>
      <c r="JM215" s="442"/>
      <c r="JN215" s="442"/>
      <c r="JO215" s="442"/>
      <c r="JP215" s="442"/>
      <c r="JQ215" s="442"/>
      <c r="JR215" s="442"/>
      <c r="JS215" s="442"/>
      <c r="JT215" s="442"/>
      <c r="JU215" s="442"/>
      <c r="JV215" s="442"/>
      <c r="JW215" s="442"/>
      <c r="JX215" s="442"/>
      <c r="JY215" s="442"/>
      <c r="JZ215" s="442"/>
      <c r="KA215" s="442"/>
      <c r="KB215" s="442"/>
      <c r="KC215" s="442"/>
      <c r="KD215" s="442"/>
      <c r="KE215" s="442"/>
      <c r="KF215" s="442"/>
      <c r="KG215" s="442"/>
      <c r="KH215" s="442"/>
      <c r="KI215" s="442"/>
      <c r="KJ215" s="442"/>
      <c r="KK215" s="442"/>
      <c r="KL215" s="442"/>
      <c r="KM215" s="442"/>
      <c r="KN215" s="442"/>
      <c r="KO215" s="442"/>
      <c r="KP215" s="442"/>
      <c r="KQ215" s="442"/>
      <c r="KR215" s="442"/>
      <c r="KS215" s="442"/>
      <c r="KT215" s="442"/>
      <c r="KU215" s="442"/>
      <c r="KV215" s="442"/>
      <c r="KW215" s="442"/>
      <c r="KX215" s="442"/>
      <c r="KY215" s="442"/>
      <c r="KZ215" s="442"/>
      <c r="LA215" s="442"/>
      <c r="LB215" s="442"/>
      <c r="LC215" s="442"/>
      <c r="LD215" s="442"/>
      <c r="LE215" s="442"/>
      <c r="LF215" s="442"/>
      <c r="LG215" s="442"/>
      <c r="LH215" s="442"/>
      <c r="LI215" s="442"/>
      <c r="LJ215" s="442"/>
      <c r="LK215" s="442"/>
      <c r="LL215" s="442"/>
      <c r="LM215" s="442"/>
      <c r="LN215" s="442"/>
      <c r="LO215" s="442"/>
      <c r="LP215" s="442"/>
      <c r="LQ215" s="442"/>
      <c r="LR215" s="442"/>
      <c r="LS215" s="442"/>
      <c r="LT215" s="442"/>
      <c r="LU215" s="442"/>
      <c r="LV215" s="442"/>
      <c r="LW215" s="442"/>
      <c r="LX215" s="442"/>
      <c r="LY215" s="442"/>
      <c r="LZ215" s="442"/>
      <c r="MA215" s="442"/>
      <c r="MB215" s="442"/>
      <c r="MC215" s="442"/>
      <c r="MD215" s="442"/>
      <c r="ME215" s="442"/>
      <c r="MF215" s="442"/>
      <c r="MG215" s="442"/>
      <c r="MH215" s="442"/>
      <c r="MI215" s="442"/>
      <c r="MJ215" s="442"/>
      <c r="MK215" s="442"/>
      <c r="ML215" s="442"/>
      <c r="MM215" s="442"/>
      <c r="MN215" s="442"/>
      <c r="MO215" s="442"/>
      <c r="MP215" s="442"/>
      <c r="MQ215" s="442"/>
      <c r="MR215" s="442"/>
      <c r="MS215" s="442"/>
      <c r="MT215" s="442"/>
      <c r="MU215" s="442"/>
      <c r="MV215" s="442"/>
      <c r="MW215" s="442"/>
      <c r="MX215" s="442"/>
      <c r="MY215" s="442"/>
      <c r="MZ215" s="442"/>
      <c r="NA215" s="442"/>
      <c r="NB215" s="442"/>
      <c r="NC215" s="442"/>
      <c r="ND215" s="442"/>
      <c r="NE215" s="442"/>
      <c r="NF215" s="442"/>
      <c r="NG215" s="442"/>
      <c r="NH215" s="442"/>
      <c r="NI215" s="442"/>
      <c r="NJ215" s="442"/>
      <c r="NK215" s="442"/>
      <c r="NL215" s="442"/>
      <c r="NM215" s="442"/>
      <c r="NN215" s="442"/>
      <c r="NO215" s="442"/>
      <c r="NP215" s="442"/>
      <c r="NQ215" s="442"/>
      <c r="NR215" s="442"/>
      <c r="NS215" s="442"/>
      <c r="NT215" s="442"/>
      <c r="NU215" s="442"/>
      <c r="NV215" s="442"/>
      <c r="NW215" s="442"/>
      <c r="NX215" s="442"/>
      <c r="NY215" s="442"/>
      <c r="NZ215" s="442"/>
      <c r="OA215" s="442"/>
      <c r="OB215" s="442"/>
      <c r="OC215" s="442"/>
      <c r="OD215" s="442"/>
      <c r="OE215" s="442"/>
      <c r="OF215" s="442"/>
      <c r="OG215" s="442"/>
      <c r="OH215" s="442"/>
      <c r="OI215" s="442"/>
      <c r="OJ215" s="442"/>
      <c r="OK215" s="442"/>
      <c r="OL215" s="442"/>
      <c r="OM215" s="442"/>
      <c r="ON215" s="442"/>
      <c r="OO215" s="442"/>
      <c r="OP215" s="442"/>
      <c r="OQ215" s="442"/>
      <c r="OR215" s="442"/>
      <c r="OS215" s="442"/>
      <c r="OT215" s="442"/>
      <c r="OU215" s="442"/>
      <c r="OV215" s="442"/>
      <c r="OW215" s="442"/>
      <c r="OX215" s="442"/>
      <c r="OY215" s="442"/>
      <c r="OZ215" s="442"/>
      <c r="PA215" s="442"/>
      <c r="PB215" s="442"/>
      <c r="PC215" s="442"/>
      <c r="PD215" s="442"/>
      <c r="PE215" s="442"/>
      <c r="PF215" s="442"/>
      <c r="PG215" s="442"/>
      <c r="PH215" s="442"/>
      <c r="PI215" s="442"/>
      <c r="PJ215" s="442"/>
      <c r="PK215" s="442"/>
      <c r="PL215" s="442"/>
      <c r="PM215" s="442"/>
      <c r="PN215" s="442"/>
      <c r="PO215" s="442"/>
      <c r="PP215" s="442"/>
      <c r="PQ215" s="442"/>
      <c r="PR215" s="442"/>
      <c r="PS215" s="442"/>
      <c r="PT215" s="442"/>
      <c r="PU215" s="442"/>
      <c r="PV215" s="442"/>
      <c r="PW215" s="442"/>
      <c r="PX215" s="442"/>
      <c r="PY215" s="442"/>
      <c r="PZ215" s="442"/>
      <c r="QA215" s="442"/>
      <c r="QB215" s="442"/>
      <c r="QC215" s="442"/>
      <c r="QD215" s="442"/>
      <c r="QE215" s="442"/>
      <c r="QF215" s="442"/>
      <c r="QG215" s="442"/>
      <c r="QH215" s="442"/>
      <c r="QI215" s="442"/>
      <c r="QJ215" s="442"/>
      <c r="QK215" s="442"/>
      <c r="QL215" s="442"/>
      <c r="QM215" s="442"/>
      <c r="QN215" s="442"/>
      <c r="QO215" s="442"/>
      <c r="QP215" s="442"/>
      <c r="QQ215" s="442"/>
      <c r="QR215" s="442"/>
      <c r="QS215" s="442"/>
      <c r="QT215" s="442"/>
      <c r="QU215" s="442"/>
      <c r="QV215" s="442"/>
      <c r="QW215" s="442"/>
      <c r="QX215" s="442"/>
      <c r="QY215" s="442"/>
      <c r="QZ215" s="442"/>
      <c r="RA215" s="442"/>
      <c r="RB215" s="442"/>
      <c r="RC215" s="442"/>
      <c r="RD215" s="442"/>
      <c r="RE215" s="442"/>
      <c r="RF215" s="442"/>
      <c r="RG215" s="442"/>
      <c r="RH215" s="442"/>
      <c r="RI215" s="442"/>
      <c r="RJ215" s="442"/>
      <c r="RK215" s="442"/>
      <c r="RL215" s="442"/>
      <c r="RM215" s="442"/>
      <c r="RN215" s="442"/>
      <c r="RO215" s="442"/>
      <c r="RP215" s="442"/>
      <c r="RQ215" s="442"/>
      <c r="RR215" s="442"/>
      <c r="RS215" s="442"/>
      <c r="RT215" s="442"/>
      <c r="RU215" s="442"/>
      <c r="RV215" s="442"/>
      <c r="RW215" s="442"/>
      <c r="RX215" s="442"/>
      <c r="RY215" s="442"/>
      <c r="RZ215" s="442"/>
      <c r="SA215" s="442"/>
      <c r="SB215" s="442"/>
      <c r="SC215" s="442"/>
      <c r="SD215" s="442"/>
      <c r="SE215" s="442"/>
      <c r="SF215" s="442"/>
      <c r="SG215" s="442"/>
      <c r="SH215" s="442"/>
      <c r="SI215" s="442"/>
      <c r="SJ215" s="442"/>
      <c r="SK215" s="442"/>
      <c r="SL215" s="442"/>
      <c r="SM215" s="442"/>
      <c r="SN215" s="442"/>
      <c r="SO215" s="442"/>
      <c r="SP215" s="442"/>
      <c r="SQ215" s="442"/>
      <c r="SR215" s="442"/>
      <c r="SS215" s="442"/>
      <c r="ST215" s="442"/>
      <c r="SU215" s="442"/>
      <c r="SV215" s="442"/>
      <c r="SW215" s="442"/>
      <c r="SX215" s="442"/>
      <c r="SY215" s="442"/>
      <c r="SZ215" s="442"/>
      <c r="TA215" s="442"/>
      <c r="TB215" s="442"/>
      <c r="TC215" s="442"/>
      <c r="TD215" s="442"/>
      <c r="TE215" s="442"/>
      <c r="TF215" s="442"/>
      <c r="TG215" s="442"/>
      <c r="TH215" s="442"/>
      <c r="TI215" s="442"/>
      <c r="TJ215" s="442"/>
      <c r="TK215" s="442"/>
      <c r="TL215" s="442"/>
      <c r="TM215" s="442"/>
      <c r="TN215" s="442"/>
      <c r="TO215" s="442"/>
      <c r="TP215" s="442"/>
      <c r="TQ215" s="442"/>
      <c r="TR215" s="442"/>
      <c r="TS215" s="442"/>
      <c r="TT215" s="442"/>
      <c r="TU215" s="442"/>
      <c r="TV215" s="442"/>
      <c r="TW215" s="442"/>
      <c r="TX215" s="442"/>
      <c r="TY215" s="442"/>
      <c r="TZ215" s="442"/>
      <c r="UA215" s="442"/>
      <c r="UB215" s="442"/>
      <c r="UC215" s="442"/>
      <c r="UD215" s="442"/>
      <c r="UE215" s="442"/>
      <c r="UF215" s="442"/>
      <c r="UG215" s="442"/>
      <c r="UH215" s="442"/>
      <c r="UI215" s="442"/>
      <c r="UJ215" s="442"/>
      <c r="UK215" s="442"/>
      <c r="UL215" s="442"/>
      <c r="UM215" s="442"/>
      <c r="UN215" s="442"/>
      <c r="UO215" s="442"/>
      <c r="UP215" s="442"/>
      <c r="UQ215" s="442"/>
      <c r="UR215" s="442"/>
      <c r="US215" s="442"/>
      <c r="UT215" s="442"/>
      <c r="UU215" s="442"/>
      <c r="UV215" s="442"/>
      <c r="UW215" s="442"/>
      <c r="UX215" s="442"/>
      <c r="UY215" s="442"/>
      <c r="UZ215" s="442"/>
      <c r="VA215" s="442"/>
      <c r="VB215" s="442"/>
      <c r="VC215" s="442"/>
      <c r="VD215" s="442"/>
      <c r="VE215" s="442"/>
      <c r="VF215" s="442"/>
      <c r="VG215" s="442"/>
      <c r="VH215" s="442"/>
      <c r="VI215" s="442"/>
      <c r="VJ215" s="442"/>
      <c r="VK215" s="442"/>
      <c r="VL215" s="442"/>
      <c r="VM215" s="442"/>
      <c r="VN215" s="442"/>
      <c r="VO215" s="442"/>
      <c r="VP215" s="442"/>
      <c r="VQ215" s="442"/>
      <c r="VR215" s="442"/>
      <c r="VS215" s="442"/>
      <c r="VT215" s="442"/>
      <c r="VU215" s="442"/>
      <c r="VV215" s="442"/>
      <c r="VW215" s="442"/>
      <c r="VX215" s="442"/>
      <c r="VY215" s="442"/>
      <c r="VZ215" s="442"/>
      <c r="WA215" s="442"/>
      <c r="WB215" s="442"/>
      <c r="WC215" s="442"/>
      <c r="WD215" s="442"/>
      <c r="WE215" s="442"/>
      <c r="WF215" s="442"/>
      <c r="WG215" s="442"/>
      <c r="WH215" s="442"/>
      <c r="WI215" s="442"/>
      <c r="WJ215" s="442"/>
      <c r="WK215" s="442"/>
      <c r="WL215" s="442"/>
      <c r="WM215" s="442"/>
      <c r="WN215" s="442"/>
      <c r="WO215" s="442"/>
      <c r="WP215" s="442"/>
      <c r="WQ215" s="442"/>
      <c r="WR215" s="442"/>
      <c r="WS215" s="442"/>
      <c r="WT215" s="442"/>
      <c r="WU215" s="442"/>
      <c r="WV215" s="442"/>
      <c r="WW215" s="442"/>
      <c r="WX215" s="442"/>
      <c r="WY215" s="442"/>
      <c r="WZ215" s="442"/>
      <c r="XA215" s="442"/>
      <c r="XB215" s="442"/>
      <c r="XC215" s="442"/>
      <c r="XD215" s="442"/>
      <c r="XE215" s="442"/>
      <c r="XF215" s="442"/>
      <c r="XG215" s="442"/>
      <c r="XH215" s="442"/>
      <c r="XI215" s="442"/>
      <c r="XJ215" s="442"/>
      <c r="XK215" s="442"/>
      <c r="XL215" s="442"/>
      <c r="XM215" s="442"/>
      <c r="XN215" s="442"/>
      <c r="XO215" s="442"/>
      <c r="XP215" s="442"/>
      <c r="XQ215" s="442"/>
      <c r="XR215" s="442"/>
      <c r="XS215" s="442"/>
      <c r="XT215" s="442"/>
      <c r="XU215" s="442"/>
      <c r="XV215" s="442"/>
      <c r="XW215" s="442"/>
      <c r="XX215" s="442"/>
      <c r="XY215" s="442"/>
      <c r="XZ215" s="442"/>
      <c r="YA215" s="442"/>
      <c r="YB215" s="442"/>
      <c r="YC215" s="442"/>
      <c r="YD215" s="442"/>
      <c r="YE215" s="442"/>
      <c r="YF215" s="442"/>
      <c r="YG215" s="442"/>
      <c r="YH215" s="442"/>
      <c r="YI215" s="442"/>
      <c r="YJ215" s="442"/>
      <c r="YK215" s="442"/>
      <c r="YL215" s="442"/>
      <c r="YM215" s="442"/>
      <c r="YN215" s="442"/>
      <c r="YO215" s="442"/>
      <c r="YP215" s="442"/>
      <c r="YQ215" s="442"/>
      <c r="YR215" s="442"/>
      <c r="YS215" s="442"/>
      <c r="YT215" s="442"/>
      <c r="YU215" s="442"/>
      <c r="YV215" s="442"/>
      <c r="YW215" s="442"/>
      <c r="YX215" s="442"/>
      <c r="YY215" s="442"/>
      <c r="YZ215" s="442"/>
      <c r="ZA215" s="442"/>
      <c r="ZB215" s="442"/>
      <c r="ZC215" s="442"/>
      <c r="ZD215" s="442"/>
      <c r="ZE215" s="442"/>
      <c r="ZF215" s="442"/>
      <c r="ZG215" s="442"/>
      <c r="ZH215" s="442"/>
      <c r="ZI215" s="442"/>
      <c r="ZJ215" s="442"/>
      <c r="ZK215" s="442"/>
      <c r="ZL215" s="442"/>
      <c r="ZM215" s="442"/>
      <c r="ZN215" s="442"/>
      <c r="ZO215" s="442"/>
      <c r="ZP215" s="442"/>
      <c r="ZQ215" s="442"/>
      <c r="ZR215" s="442"/>
      <c r="ZS215" s="442"/>
      <c r="ZT215" s="442"/>
      <c r="ZU215" s="442"/>
      <c r="ZV215" s="442"/>
      <c r="ZW215" s="442"/>
      <c r="ZX215" s="442"/>
      <c r="ZY215" s="442"/>
      <c r="ZZ215" s="442"/>
      <c r="AAA215" s="442"/>
      <c r="AAB215" s="442"/>
      <c r="AAC215" s="442"/>
      <c r="AAD215" s="442"/>
      <c r="AAE215" s="442"/>
      <c r="AAF215" s="442"/>
      <c r="AAG215" s="442"/>
      <c r="AAH215" s="442"/>
      <c r="AAI215" s="442"/>
      <c r="AAJ215" s="442"/>
      <c r="AAK215" s="442"/>
      <c r="AAL215" s="442"/>
      <c r="AAM215" s="442"/>
      <c r="AAN215" s="442"/>
      <c r="AAO215" s="442"/>
      <c r="AAP215" s="442"/>
      <c r="AAQ215" s="442"/>
      <c r="AAR215" s="442"/>
      <c r="AAS215" s="442"/>
      <c r="AAT215" s="442"/>
      <c r="AAU215" s="442"/>
      <c r="AAV215" s="442"/>
      <c r="AAW215" s="442"/>
      <c r="AAX215" s="442"/>
      <c r="AAY215" s="442"/>
      <c r="AAZ215" s="442"/>
      <c r="ABA215" s="442"/>
      <c r="ABB215" s="442"/>
      <c r="ABC215" s="442"/>
      <c r="ABD215" s="442"/>
      <c r="ABE215" s="442"/>
      <c r="ABF215" s="442"/>
      <c r="ABG215" s="442"/>
      <c r="ABH215" s="442"/>
      <c r="ABI215" s="442"/>
      <c r="ABJ215" s="442"/>
      <c r="ABK215" s="442"/>
      <c r="ABL215" s="442"/>
      <c r="ABM215" s="442"/>
      <c r="ABN215" s="442"/>
      <c r="ABO215" s="442"/>
      <c r="ABP215" s="442"/>
      <c r="ABQ215" s="442"/>
      <c r="ABR215" s="442"/>
      <c r="ABS215" s="442"/>
      <c r="ABT215" s="442"/>
      <c r="ABU215" s="442"/>
      <c r="ABV215" s="442"/>
      <c r="ABW215" s="442"/>
      <c r="ABX215" s="442"/>
      <c r="ABY215" s="442"/>
      <c r="ABZ215" s="442"/>
      <c r="ACA215" s="442"/>
      <c r="ACB215" s="442"/>
      <c r="ACC215" s="442"/>
      <c r="ACD215" s="442"/>
      <c r="ACE215" s="442"/>
      <c r="ACF215" s="442"/>
      <c r="ACG215" s="442"/>
      <c r="ACH215" s="442"/>
      <c r="ACI215" s="442"/>
      <c r="ACJ215" s="442"/>
      <c r="ACK215" s="442"/>
      <c r="ACL215" s="442"/>
      <c r="ACM215" s="442"/>
      <c r="ACN215" s="442"/>
      <c r="ACO215" s="442"/>
      <c r="ACP215" s="442"/>
      <c r="ACQ215" s="442"/>
      <c r="ACR215" s="442"/>
      <c r="ACS215" s="442"/>
      <c r="ACT215" s="442"/>
      <c r="ACU215" s="442"/>
      <c r="ACV215" s="442"/>
      <c r="ACW215" s="442"/>
      <c r="ACX215" s="442"/>
      <c r="ACY215" s="442"/>
      <c r="ACZ215" s="442"/>
      <c r="ADA215" s="442"/>
      <c r="ADB215" s="442"/>
      <c r="ADC215" s="442"/>
      <c r="ADD215" s="442"/>
      <c r="ADE215" s="442"/>
      <c r="ADF215" s="442"/>
      <c r="ADG215" s="442"/>
      <c r="ADH215" s="442"/>
      <c r="ADI215" s="442"/>
      <c r="ADJ215" s="442"/>
      <c r="ADK215" s="442"/>
      <c r="ADL215" s="442"/>
      <c r="ADM215" s="442"/>
      <c r="ADN215" s="442"/>
      <c r="ADO215" s="442"/>
      <c r="ADP215" s="442"/>
      <c r="ADQ215" s="442"/>
      <c r="ADR215" s="442"/>
      <c r="ADS215" s="442"/>
      <c r="ADT215" s="442"/>
      <c r="ADU215" s="442"/>
      <c r="ADV215" s="442"/>
      <c r="ADW215" s="442"/>
      <c r="ADX215" s="442"/>
      <c r="ADY215" s="442"/>
      <c r="ADZ215" s="442"/>
      <c r="AEA215" s="442"/>
      <c r="AEB215" s="442"/>
      <c r="AEC215" s="442"/>
      <c r="AED215" s="442"/>
      <c r="AEE215" s="442"/>
      <c r="AEF215" s="442"/>
      <c r="AEG215" s="442"/>
      <c r="AEH215" s="442"/>
      <c r="AEI215" s="442"/>
      <c r="AEJ215" s="442"/>
      <c r="AEK215" s="442"/>
      <c r="AEL215" s="442"/>
      <c r="AEM215" s="442"/>
      <c r="AEN215" s="442"/>
      <c r="AEO215" s="442"/>
      <c r="AEP215" s="442"/>
      <c r="AEQ215" s="442"/>
      <c r="AER215" s="442"/>
      <c r="AES215" s="442"/>
      <c r="AET215" s="442"/>
      <c r="AEU215" s="442"/>
      <c r="AEV215" s="442"/>
      <c r="AEW215" s="442"/>
      <c r="AEX215" s="442"/>
      <c r="AEY215" s="442"/>
      <c r="AEZ215" s="442"/>
      <c r="AFA215" s="442"/>
      <c r="AFB215" s="442"/>
      <c r="AFC215" s="442"/>
      <c r="AFD215" s="442"/>
      <c r="AFE215" s="442"/>
      <c r="AFF215" s="442"/>
      <c r="AFG215" s="442"/>
      <c r="AFH215" s="442"/>
      <c r="AFI215" s="442"/>
      <c r="AFJ215" s="442"/>
      <c r="AFK215" s="442"/>
      <c r="AFL215" s="442"/>
      <c r="AFM215" s="442"/>
      <c r="AFN215" s="442"/>
      <c r="AFO215" s="442"/>
      <c r="AFP215" s="442"/>
      <c r="AFQ215" s="442"/>
      <c r="AFR215" s="442"/>
      <c r="AFS215" s="442"/>
      <c r="AFT215" s="442"/>
      <c r="AFU215" s="442"/>
      <c r="AFV215" s="442"/>
      <c r="AFW215" s="442"/>
      <c r="AFX215" s="442"/>
      <c r="AFY215" s="442"/>
      <c r="AFZ215" s="442"/>
      <c r="AGA215" s="442"/>
      <c r="AGB215" s="442"/>
      <c r="AGC215" s="442"/>
      <c r="AGD215" s="442"/>
      <c r="AGE215" s="442"/>
      <c r="AGF215" s="442"/>
      <c r="AGG215" s="442"/>
      <c r="AGH215" s="442"/>
      <c r="AGI215" s="442"/>
      <c r="AGJ215" s="442"/>
      <c r="AGK215" s="442"/>
      <c r="AGL215" s="442"/>
      <c r="AGM215" s="442"/>
      <c r="AGN215" s="442"/>
      <c r="AGO215" s="442"/>
      <c r="AGP215" s="442"/>
      <c r="AGQ215" s="442"/>
      <c r="AGR215" s="442"/>
      <c r="AGS215" s="442"/>
      <c r="AGT215" s="442"/>
      <c r="AGU215" s="442"/>
      <c r="AGV215" s="442"/>
      <c r="AGW215" s="442"/>
      <c r="AGX215" s="442"/>
      <c r="AGY215" s="442"/>
      <c r="AGZ215" s="442"/>
      <c r="AHA215" s="442"/>
      <c r="AHB215" s="442"/>
      <c r="AHC215" s="442"/>
      <c r="AHD215" s="442"/>
      <c r="AHE215" s="442"/>
      <c r="AHF215" s="442"/>
      <c r="AHG215" s="442"/>
      <c r="AHH215" s="442"/>
    </row>
    <row r="216" spans="2:892" s="593" customFormat="1" hidden="1">
      <c r="B216" s="597"/>
      <c r="C216" s="595"/>
      <c r="D216" s="78"/>
      <c r="E216" s="78"/>
      <c r="F216" s="78"/>
      <c r="G216" s="78"/>
      <c r="H216" s="78"/>
      <c r="I216" s="78"/>
      <c r="J216" s="78"/>
      <c r="K216" s="78"/>
      <c r="L216" s="78"/>
      <c r="M216" s="78"/>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s="66"/>
      <c r="CT216" s="66"/>
      <c r="CU216" s="66"/>
      <c r="CV216" s="66"/>
      <c r="CW216" s="66"/>
      <c r="CX216" s="66"/>
      <c r="CY216" s="66"/>
      <c r="CZ216" s="66"/>
      <c r="DA216" s="66"/>
      <c r="DB216" s="66"/>
      <c r="DC216" s="66"/>
      <c r="DD216" s="66"/>
      <c r="DE216" s="66"/>
      <c r="DF216" s="66"/>
      <c r="DG216" s="66"/>
      <c r="DH216" s="66"/>
      <c r="DI216" s="66"/>
      <c r="DJ216" s="66"/>
      <c r="DK216" s="66"/>
      <c r="DL216" s="66"/>
      <c r="DM216" s="66"/>
      <c r="DN216" s="66"/>
      <c r="DO216" s="66"/>
      <c r="DP216" s="66"/>
      <c r="DQ216" s="66"/>
      <c r="DR216" s="66"/>
      <c r="DS216" s="66"/>
      <c r="DT216" s="66"/>
      <c r="DU216" s="66"/>
      <c r="DV216" s="66"/>
      <c r="DW216" s="66"/>
      <c r="DX216" s="66"/>
      <c r="DY216" s="66"/>
      <c r="DZ216" s="66"/>
      <c r="EA216" s="66"/>
      <c r="EB216" s="66"/>
      <c r="EC216" s="66"/>
      <c r="ED216" s="66"/>
      <c r="EE216" s="66"/>
      <c r="EF216" s="66"/>
      <c r="EG216" s="66"/>
      <c r="EH216" s="66"/>
      <c r="EI216" s="66"/>
      <c r="EJ216" s="66"/>
      <c r="EK216" s="66"/>
      <c r="EL216" s="66"/>
      <c r="EM216" s="66"/>
      <c r="EN216" s="66"/>
      <c r="EO216" s="66"/>
      <c r="EP216" s="66"/>
      <c r="EQ216" s="66"/>
      <c r="ER216" s="66"/>
      <c r="ES216" s="66"/>
      <c r="ET216" s="66"/>
      <c r="EU216" s="66"/>
      <c r="EV216" s="66"/>
      <c r="EW216" s="66"/>
      <c r="EX216" s="66"/>
      <c r="EY216" s="66"/>
      <c r="EZ216" s="66"/>
      <c r="FA216" s="66"/>
      <c r="FB216" s="66"/>
      <c r="FC216" s="66"/>
      <c r="FD216" s="66"/>
      <c r="FE216" s="66"/>
      <c r="FF216" s="66"/>
      <c r="FG216" s="66"/>
      <c r="FH216" s="66"/>
      <c r="FI216" s="66"/>
      <c r="FJ216" s="66"/>
      <c r="FK216" s="66"/>
      <c r="FL216" s="66"/>
      <c r="FM216" s="66"/>
      <c r="FN216" s="66"/>
      <c r="FO216" s="66"/>
      <c r="FP216" s="66"/>
      <c r="FQ216" s="66"/>
      <c r="FR216" s="66"/>
      <c r="FS216" s="66"/>
      <c r="FT216" s="66"/>
      <c r="FU216" s="66"/>
      <c r="FV216" s="66"/>
      <c r="FW216" s="66"/>
      <c r="FX216" s="66"/>
      <c r="FY216" s="66"/>
      <c r="FZ216" s="66"/>
      <c r="GA216" s="66"/>
      <c r="GB216" s="66"/>
      <c r="GC216" s="66"/>
      <c r="GD216" s="66"/>
      <c r="GE216" s="66"/>
      <c r="GF216" s="66"/>
      <c r="GG216" s="66"/>
      <c r="GH216" s="66"/>
      <c r="GI216" s="66"/>
      <c r="GJ216" s="66"/>
      <c r="GK216" s="66"/>
      <c r="GL216" s="66"/>
      <c r="GM216" s="66"/>
      <c r="GN216" s="66"/>
      <c r="GO216" s="66"/>
      <c r="GP216" s="66"/>
      <c r="GQ216" s="66"/>
      <c r="GR216" s="66"/>
      <c r="GS216" s="66"/>
      <c r="GT216" s="66"/>
      <c r="GU216" s="66"/>
      <c r="GV216" s="66"/>
      <c r="GW216" s="66"/>
      <c r="GX216" s="66"/>
      <c r="GY216" s="66"/>
      <c r="GZ216" s="66"/>
      <c r="HA216" s="66"/>
      <c r="HB216" s="66"/>
      <c r="HC216" s="66"/>
      <c r="HD216" s="66"/>
      <c r="HE216" s="66"/>
      <c r="HF216" s="66"/>
      <c r="HG216" s="66"/>
      <c r="HH216" s="66"/>
      <c r="HI216" s="66"/>
      <c r="HJ216" s="66"/>
      <c r="HK216" s="66"/>
      <c r="HL216" s="66"/>
      <c r="HM216" s="66"/>
      <c r="HN216" s="66"/>
      <c r="HO216" s="66"/>
      <c r="HP216" s="66"/>
      <c r="HQ216" s="66"/>
      <c r="HR216" s="66"/>
      <c r="HS216" s="66"/>
      <c r="HT216" s="66"/>
      <c r="HU216" s="66"/>
      <c r="HV216" s="66"/>
      <c r="HW216" s="66"/>
      <c r="HX216" s="66"/>
      <c r="HY216" s="66"/>
      <c r="HZ216" s="66"/>
      <c r="IA216" s="66"/>
      <c r="IB216" s="66"/>
      <c r="IC216" s="66"/>
      <c r="ID216" s="66"/>
      <c r="IE216" s="66"/>
      <c r="IF216" s="66"/>
      <c r="IG216" s="66"/>
      <c r="IH216" s="66"/>
      <c r="II216" s="66"/>
      <c r="IJ216" s="66"/>
      <c r="IK216" s="66"/>
      <c r="IL216" s="66"/>
      <c r="IM216" s="66"/>
      <c r="IN216" s="66"/>
      <c r="IO216" s="66"/>
      <c r="IP216" s="66"/>
      <c r="IQ216" s="66"/>
      <c r="IR216" s="66"/>
      <c r="IS216" s="66"/>
      <c r="IT216" s="66"/>
      <c r="IU216" s="66"/>
      <c r="IV216" s="66"/>
      <c r="IW216" s="66"/>
      <c r="IX216" s="442"/>
      <c r="IY216" s="442"/>
      <c r="IZ216" s="442"/>
      <c r="JA216" s="442"/>
      <c r="JB216" s="442"/>
      <c r="JC216" s="442"/>
      <c r="JD216" s="442"/>
      <c r="JE216" s="442"/>
      <c r="JF216" s="442"/>
      <c r="JG216" s="442"/>
      <c r="JH216" s="442"/>
      <c r="JI216" s="442"/>
      <c r="JJ216" s="442"/>
      <c r="JK216" s="442"/>
      <c r="JL216" s="442"/>
      <c r="JM216" s="442"/>
      <c r="JN216" s="442"/>
      <c r="JO216" s="442"/>
      <c r="JP216" s="442"/>
      <c r="JQ216" s="442"/>
      <c r="JR216" s="442"/>
      <c r="JS216" s="442"/>
      <c r="JT216" s="442"/>
      <c r="JU216" s="442"/>
      <c r="JV216" s="442"/>
      <c r="JW216" s="442"/>
      <c r="JX216" s="442"/>
      <c r="JY216" s="442"/>
      <c r="JZ216" s="442"/>
      <c r="KA216" s="442"/>
      <c r="KB216" s="442"/>
      <c r="KC216" s="442"/>
      <c r="KD216" s="442"/>
      <c r="KE216" s="442"/>
      <c r="KF216" s="442"/>
      <c r="KG216" s="442"/>
      <c r="KH216" s="442"/>
      <c r="KI216" s="442"/>
      <c r="KJ216" s="442"/>
      <c r="KK216" s="442"/>
      <c r="KL216" s="442"/>
      <c r="KM216" s="442"/>
      <c r="KN216" s="442"/>
      <c r="KO216" s="442"/>
      <c r="KP216" s="442"/>
      <c r="KQ216" s="442"/>
      <c r="KR216" s="442"/>
      <c r="KS216" s="442"/>
      <c r="KT216" s="442"/>
      <c r="KU216" s="442"/>
      <c r="KV216" s="442"/>
      <c r="KW216" s="442"/>
      <c r="KX216" s="442"/>
      <c r="KY216" s="442"/>
      <c r="KZ216" s="442"/>
      <c r="LA216" s="442"/>
      <c r="LB216" s="442"/>
      <c r="LC216" s="442"/>
      <c r="LD216" s="442"/>
      <c r="LE216" s="442"/>
      <c r="LF216" s="442"/>
      <c r="LG216" s="442"/>
      <c r="LH216" s="442"/>
      <c r="LI216" s="442"/>
      <c r="LJ216" s="442"/>
      <c r="LK216" s="442"/>
      <c r="LL216" s="442"/>
      <c r="LM216" s="442"/>
      <c r="LN216" s="442"/>
      <c r="LO216" s="442"/>
      <c r="LP216" s="442"/>
      <c r="LQ216" s="442"/>
      <c r="LR216" s="442"/>
      <c r="LS216" s="442"/>
      <c r="LT216" s="442"/>
      <c r="LU216" s="442"/>
      <c r="LV216" s="442"/>
      <c r="LW216" s="442"/>
      <c r="LX216" s="442"/>
      <c r="LY216" s="442"/>
      <c r="LZ216" s="442"/>
      <c r="MA216" s="442"/>
      <c r="MB216" s="442"/>
      <c r="MC216" s="442"/>
      <c r="MD216" s="442"/>
      <c r="ME216" s="442"/>
      <c r="MF216" s="442"/>
      <c r="MG216" s="442"/>
      <c r="MH216" s="442"/>
      <c r="MI216" s="442"/>
      <c r="MJ216" s="442"/>
      <c r="MK216" s="442"/>
      <c r="ML216" s="442"/>
      <c r="MM216" s="442"/>
      <c r="MN216" s="442"/>
      <c r="MO216" s="442"/>
      <c r="MP216" s="442"/>
      <c r="MQ216" s="442"/>
      <c r="MR216" s="442"/>
      <c r="MS216" s="442"/>
      <c r="MT216" s="442"/>
      <c r="MU216" s="442"/>
      <c r="MV216" s="442"/>
      <c r="MW216" s="442"/>
      <c r="MX216" s="442"/>
      <c r="MY216" s="442"/>
      <c r="MZ216" s="442"/>
      <c r="NA216" s="442"/>
      <c r="NB216" s="442"/>
      <c r="NC216" s="442"/>
      <c r="ND216" s="442"/>
      <c r="NE216" s="442"/>
      <c r="NF216" s="442"/>
      <c r="NG216" s="442"/>
      <c r="NH216" s="442"/>
      <c r="NI216" s="442"/>
      <c r="NJ216" s="442"/>
      <c r="NK216" s="442"/>
      <c r="NL216" s="442"/>
      <c r="NM216" s="442"/>
      <c r="NN216" s="442"/>
      <c r="NO216" s="442"/>
      <c r="NP216" s="442"/>
      <c r="NQ216" s="442"/>
      <c r="NR216" s="442"/>
      <c r="NS216" s="442"/>
      <c r="NT216" s="442"/>
      <c r="NU216" s="442"/>
      <c r="NV216" s="442"/>
      <c r="NW216" s="442"/>
      <c r="NX216" s="442"/>
      <c r="NY216" s="442"/>
      <c r="NZ216" s="442"/>
      <c r="OA216" s="442"/>
      <c r="OB216" s="442"/>
      <c r="OC216" s="442"/>
      <c r="OD216" s="442"/>
      <c r="OE216" s="442"/>
      <c r="OF216" s="442"/>
      <c r="OG216" s="442"/>
      <c r="OH216" s="442"/>
      <c r="OI216" s="442"/>
      <c r="OJ216" s="442"/>
      <c r="OK216" s="442"/>
      <c r="OL216" s="442"/>
      <c r="OM216" s="442"/>
      <c r="ON216" s="442"/>
      <c r="OO216" s="442"/>
      <c r="OP216" s="442"/>
      <c r="OQ216" s="442"/>
      <c r="OR216" s="442"/>
      <c r="OS216" s="442"/>
      <c r="OT216" s="442"/>
      <c r="OU216" s="442"/>
      <c r="OV216" s="442"/>
      <c r="OW216" s="442"/>
      <c r="OX216" s="442"/>
      <c r="OY216" s="442"/>
      <c r="OZ216" s="442"/>
      <c r="PA216" s="442"/>
      <c r="PB216" s="442"/>
      <c r="PC216" s="442"/>
      <c r="PD216" s="442"/>
      <c r="PE216" s="442"/>
      <c r="PF216" s="442"/>
      <c r="PG216" s="442"/>
      <c r="PH216" s="442"/>
      <c r="PI216" s="442"/>
      <c r="PJ216" s="442"/>
      <c r="PK216" s="442"/>
      <c r="PL216" s="442"/>
      <c r="PM216" s="442"/>
      <c r="PN216" s="442"/>
      <c r="PO216" s="442"/>
      <c r="PP216" s="442"/>
      <c r="PQ216" s="442"/>
      <c r="PR216" s="442"/>
      <c r="PS216" s="442"/>
      <c r="PT216" s="442"/>
      <c r="PU216" s="442"/>
      <c r="PV216" s="442"/>
      <c r="PW216" s="442"/>
      <c r="PX216" s="442"/>
      <c r="PY216" s="442"/>
      <c r="PZ216" s="442"/>
      <c r="QA216" s="442"/>
      <c r="QB216" s="442"/>
      <c r="QC216" s="442"/>
      <c r="QD216" s="442"/>
      <c r="QE216" s="442"/>
      <c r="QF216" s="442"/>
      <c r="QG216" s="442"/>
      <c r="QH216" s="442"/>
      <c r="QI216" s="442"/>
      <c r="QJ216" s="442"/>
      <c r="QK216" s="442"/>
      <c r="QL216" s="442"/>
      <c r="QM216" s="442"/>
      <c r="QN216" s="442"/>
      <c r="QO216" s="442"/>
      <c r="QP216" s="442"/>
      <c r="QQ216" s="442"/>
      <c r="QR216" s="442"/>
      <c r="QS216" s="442"/>
      <c r="QT216" s="442"/>
      <c r="QU216" s="442"/>
      <c r="QV216" s="442"/>
      <c r="QW216" s="442"/>
      <c r="QX216" s="442"/>
      <c r="QY216" s="442"/>
      <c r="QZ216" s="442"/>
      <c r="RA216" s="442"/>
      <c r="RB216" s="442"/>
      <c r="RC216" s="442"/>
      <c r="RD216" s="442"/>
      <c r="RE216" s="442"/>
      <c r="RF216" s="442"/>
      <c r="RG216" s="442"/>
      <c r="RH216" s="442"/>
      <c r="RI216" s="442"/>
      <c r="RJ216" s="442"/>
      <c r="RK216" s="442"/>
      <c r="RL216" s="442"/>
      <c r="RM216" s="442"/>
      <c r="RN216" s="442"/>
      <c r="RO216" s="442"/>
      <c r="RP216" s="442"/>
      <c r="RQ216" s="442"/>
      <c r="RR216" s="442"/>
      <c r="RS216" s="442"/>
      <c r="RT216" s="442"/>
      <c r="RU216" s="442"/>
      <c r="RV216" s="442"/>
      <c r="RW216" s="442"/>
      <c r="RX216" s="442"/>
      <c r="RY216" s="442"/>
      <c r="RZ216" s="442"/>
      <c r="SA216" s="442"/>
      <c r="SB216" s="442"/>
      <c r="SC216" s="442"/>
      <c r="SD216" s="442"/>
      <c r="SE216" s="442"/>
      <c r="SF216" s="442"/>
      <c r="SG216" s="442"/>
      <c r="SH216" s="442"/>
      <c r="SI216" s="442"/>
      <c r="SJ216" s="442"/>
      <c r="SK216" s="442"/>
      <c r="SL216" s="442"/>
      <c r="SM216" s="442"/>
      <c r="SN216" s="442"/>
      <c r="SO216" s="442"/>
      <c r="SP216" s="442"/>
      <c r="SQ216" s="442"/>
      <c r="SR216" s="442"/>
      <c r="SS216" s="442"/>
      <c r="ST216" s="442"/>
      <c r="SU216" s="442"/>
      <c r="SV216" s="442"/>
      <c r="SW216" s="442"/>
      <c r="SX216" s="442"/>
      <c r="SY216" s="442"/>
      <c r="SZ216" s="442"/>
      <c r="TA216" s="442"/>
      <c r="TB216" s="442"/>
      <c r="TC216" s="442"/>
      <c r="TD216" s="442"/>
      <c r="TE216" s="442"/>
      <c r="TF216" s="442"/>
      <c r="TG216" s="442"/>
      <c r="TH216" s="442"/>
      <c r="TI216" s="442"/>
      <c r="TJ216" s="442"/>
      <c r="TK216" s="442"/>
      <c r="TL216" s="442"/>
      <c r="TM216" s="442"/>
      <c r="TN216" s="442"/>
      <c r="TO216" s="442"/>
      <c r="TP216" s="442"/>
      <c r="TQ216" s="442"/>
      <c r="TR216" s="442"/>
      <c r="TS216" s="442"/>
      <c r="TT216" s="442"/>
      <c r="TU216" s="442"/>
      <c r="TV216" s="442"/>
      <c r="TW216" s="442"/>
      <c r="TX216" s="442"/>
      <c r="TY216" s="442"/>
      <c r="TZ216" s="442"/>
      <c r="UA216" s="442"/>
      <c r="UB216" s="442"/>
      <c r="UC216" s="442"/>
      <c r="UD216" s="442"/>
      <c r="UE216" s="442"/>
      <c r="UF216" s="442"/>
      <c r="UG216" s="442"/>
      <c r="UH216" s="442"/>
      <c r="UI216" s="442"/>
      <c r="UJ216" s="442"/>
      <c r="UK216" s="442"/>
      <c r="UL216" s="442"/>
      <c r="UM216" s="442"/>
      <c r="UN216" s="442"/>
      <c r="UO216" s="442"/>
      <c r="UP216" s="442"/>
      <c r="UQ216" s="442"/>
      <c r="UR216" s="442"/>
      <c r="US216" s="442"/>
      <c r="UT216" s="442"/>
      <c r="UU216" s="442"/>
      <c r="UV216" s="442"/>
      <c r="UW216" s="442"/>
      <c r="UX216" s="442"/>
      <c r="UY216" s="442"/>
      <c r="UZ216" s="442"/>
      <c r="VA216" s="442"/>
      <c r="VB216" s="442"/>
      <c r="VC216" s="442"/>
      <c r="VD216" s="442"/>
      <c r="VE216" s="442"/>
      <c r="VF216" s="442"/>
      <c r="VG216" s="442"/>
      <c r="VH216" s="442"/>
      <c r="VI216" s="442"/>
      <c r="VJ216" s="442"/>
      <c r="VK216" s="442"/>
      <c r="VL216" s="442"/>
      <c r="VM216" s="442"/>
      <c r="VN216" s="442"/>
      <c r="VO216" s="442"/>
      <c r="VP216" s="442"/>
      <c r="VQ216" s="442"/>
      <c r="VR216" s="442"/>
      <c r="VS216" s="442"/>
      <c r="VT216" s="442"/>
      <c r="VU216" s="442"/>
      <c r="VV216" s="442"/>
      <c r="VW216" s="442"/>
      <c r="VX216" s="442"/>
      <c r="VY216" s="442"/>
      <c r="VZ216" s="442"/>
      <c r="WA216" s="442"/>
      <c r="WB216" s="442"/>
      <c r="WC216" s="442"/>
      <c r="WD216" s="442"/>
      <c r="WE216" s="442"/>
      <c r="WF216" s="442"/>
      <c r="WG216" s="442"/>
      <c r="WH216" s="442"/>
      <c r="WI216" s="442"/>
      <c r="WJ216" s="442"/>
      <c r="WK216" s="442"/>
      <c r="WL216" s="442"/>
      <c r="WM216" s="442"/>
      <c r="WN216" s="442"/>
      <c r="WO216" s="442"/>
      <c r="WP216" s="442"/>
      <c r="WQ216" s="442"/>
      <c r="WR216" s="442"/>
      <c r="WS216" s="442"/>
      <c r="WT216" s="442"/>
      <c r="WU216" s="442"/>
      <c r="WV216" s="442"/>
      <c r="WW216" s="442"/>
      <c r="WX216" s="442"/>
      <c r="WY216" s="442"/>
      <c r="WZ216" s="442"/>
      <c r="XA216" s="442"/>
      <c r="XB216" s="442"/>
      <c r="XC216" s="442"/>
      <c r="XD216" s="442"/>
      <c r="XE216" s="442"/>
      <c r="XF216" s="442"/>
      <c r="XG216" s="442"/>
      <c r="XH216" s="442"/>
      <c r="XI216" s="442"/>
      <c r="XJ216" s="442"/>
      <c r="XK216" s="442"/>
      <c r="XL216" s="442"/>
      <c r="XM216" s="442"/>
      <c r="XN216" s="442"/>
      <c r="XO216" s="442"/>
      <c r="XP216" s="442"/>
      <c r="XQ216" s="442"/>
      <c r="XR216" s="442"/>
      <c r="XS216" s="442"/>
      <c r="XT216" s="442"/>
      <c r="XU216" s="442"/>
      <c r="XV216" s="442"/>
      <c r="XW216" s="442"/>
      <c r="XX216" s="442"/>
      <c r="XY216" s="442"/>
      <c r="XZ216" s="442"/>
      <c r="YA216" s="442"/>
      <c r="YB216" s="442"/>
      <c r="YC216" s="442"/>
      <c r="YD216" s="442"/>
      <c r="YE216" s="442"/>
      <c r="YF216" s="442"/>
      <c r="YG216" s="442"/>
      <c r="YH216" s="442"/>
      <c r="YI216" s="442"/>
      <c r="YJ216" s="442"/>
      <c r="YK216" s="442"/>
      <c r="YL216" s="442"/>
      <c r="YM216" s="442"/>
      <c r="YN216" s="442"/>
      <c r="YO216" s="442"/>
      <c r="YP216" s="442"/>
      <c r="YQ216" s="442"/>
      <c r="YR216" s="442"/>
      <c r="YS216" s="442"/>
      <c r="YT216" s="442"/>
      <c r="YU216" s="442"/>
      <c r="YV216" s="442"/>
      <c r="YW216" s="442"/>
      <c r="YX216" s="442"/>
      <c r="YY216" s="442"/>
      <c r="YZ216" s="442"/>
      <c r="ZA216" s="442"/>
      <c r="ZB216" s="442"/>
      <c r="ZC216" s="442"/>
      <c r="ZD216" s="442"/>
      <c r="ZE216" s="442"/>
      <c r="ZF216" s="442"/>
      <c r="ZG216" s="442"/>
      <c r="ZH216" s="442"/>
      <c r="ZI216" s="442"/>
      <c r="ZJ216" s="442"/>
      <c r="ZK216" s="442"/>
      <c r="ZL216" s="442"/>
      <c r="ZM216" s="442"/>
      <c r="ZN216" s="442"/>
      <c r="ZO216" s="442"/>
      <c r="ZP216" s="442"/>
      <c r="ZQ216" s="442"/>
      <c r="ZR216" s="442"/>
      <c r="ZS216" s="442"/>
      <c r="ZT216" s="442"/>
      <c r="ZU216" s="442"/>
      <c r="ZV216" s="442"/>
      <c r="ZW216" s="442"/>
      <c r="ZX216" s="442"/>
      <c r="ZY216" s="442"/>
      <c r="ZZ216" s="442"/>
      <c r="AAA216" s="442"/>
      <c r="AAB216" s="442"/>
      <c r="AAC216" s="442"/>
      <c r="AAD216" s="442"/>
      <c r="AAE216" s="442"/>
      <c r="AAF216" s="442"/>
      <c r="AAG216" s="442"/>
      <c r="AAH216" s="442"/>
      <c r="AAI216" s="442"/>
      <c r="AAJ216" s="442"/>
      <c r="AAK216" s="442"/>
      <c r="AAL216" s="442"/>
      <c r="AAM216" s="442"/>
      <c r="AAN216" s="442"/>
      <c r="AAO216" s="442"/>
      <c r="AAP216" s="442"/>
      <c r="AAQ216" s="442"/>
      <c r="AAR216" s="442"/>
      <c r="AAS216" s="442"/>
      <c r="AAT216" s="442"/>
      <c r="AAU216" s="442"/>
      <c r="AAV216" s="442"/>
      <c r="AAW216" s="442"/>
      <c r="AAX216" s="442"/>
      <c r="AAY216" s="442"/>
      <c r="AAZ216" s="442"/>
      <c r="ABA216" s="442"/>
      <c r="ABB216" s="442"/>
      <c r="ABC216" s="442"/>
      <c r="ABD216" s="442"/>
      <c r="ABE216" s="442"/>
      <c r="ABF216" s="442"/>
      <c r="ABG216" s="442"/>
      <c r="ABH216" s="442"/>
      <c r="ABI216" s="442"/>
      <c r="ABJ216" s="442"/>
      <c r="ABK216" s="442"/>
      <c r="ABL216" s="442"/>
      <c r="ABM216" s="442"/>
      <c r="ABN216" s="442"/>
      <c r="ABO216" s="442"/>
      <c r="ABP216" s="442"/>
      <c r="ABQ216" s="442"/>
      <c r="ABR216" s="442"/>
      <c r="ABS216" s="442"/>
      <c r="ABT216" s="442"/>
      <c r="ABU216" s="442"/>
      <c r="ABV216" s="442"/>
      <c r="ABW216" s="442"/>
      <c r="ABX216" s="442"/>
      <c r="ABY216" s="442"/>
      <c r="ABZ216" s="442"/>
      <c r="ACA216" s="442"/>
      <c r="ACB216" s="442"/>
      <c r="ACC216" s="442"/>
      <c r="ACD216" s="442"/>
      <c r="ACE216" s="442"/>
      <c r="ACF216" s="442"/>
      <c r="ACG216" s="442"/>
      <c r="ACH216" s="442"/>
      <c r="ACI216" s="442"/>
      <c r="ACJ216" s="442"/>
      <c r="ACK216" s="442"/>
      <c r="ACL216" s="442"/>
      <c r="ACM216" s="442"/>
      <c r="ACN216" s="442"/>
      <c r="ACO216" s="442"/>
      <c r="ACP216" s="442"/>
      <c r="ACQ216" s="442"/>
      <c r="ACR216" s="442"/>
      <c r="ACS216" s="442"/>
      <c r="ACT216" s="442"/>
      <c r="ACU216" s="442"/>
      <c r="ACV216" s="442"/>
      <c r="ACW216" s="442"/>
      <c r="ACX216" s="442"/>
      <c r="ACY216" s="442"/>
      <c r="ACZ216" s="442"/>
      <c r="ADA216" s="442"/>
      <c r="ADB216" s="442"/>
      <c r="ADC216" s="442"/>
      <c r="ADD216" s="442"/>
      <c r="ADE216" s="442"/>
      <c r="ADF216" s="442"/>
      <c r="ADG216" s="442"/>
      <c r="ADH216" s="442"/>
      <c r="ADI216" s="442"/>
      <c r="ADJ216" s="442"/>
      <c r="ADK216" s="442"/>
      <c r="ADL216" s="442"/>
      <c r="ADM216" s="442"/>
      <c r="ADN216" s="442"/>
      <c r="ADO216" s="442"/>
      <c r="ADP216" s="442"/>
      <c r="ADQ216" s="442"/>
      <c r="ADR216" s="442"/>
      <c r="ADS216" s="442"/>
      <c r="ADT216" s="442"/>
      <c r="ADU216" s="442"/>
      <c r="ADV216" s="442"/>
      <c r="ADW216" s="442"/>
      <c r="ADX216" s="442"/>
      <c r="ADY216" s="442"/>
      <c r="ADZ216" s="442"/>
      <c r="AEA216" s="442"/>
      <c r="AEB216" s="442"/>
      <c r="AEC216" s="442"/>
      <c r="AED216" s="442"/>
      <c r="AEE216" s="442"/>
      <c r="AEF216" s="442"/>
      <c r="AEG216" s="442"/>
      <c r="AEH216" s="442"/>
      <c r="AEI216" s="442"/>
      <c r="AEJ216" s="442"/>
      <c r="AEK216" s="442"/>
      <c r="AEL216" s="442"/>
      <c r="AEM216" s="442"/>
      <c r="AEN216" s="442"/>
      <c r="AEO216" s="442"/>
      <c r="AEP216" s="442"/>
      <c r="AEQ216" s="442"/>
      <c r="AER216" s="442"/>
      <c r="AES216" s="442"/>
      <c r="AET216" s="442"/>
      <c r="AEU216" s="442"/>
      <c r="AEV216" s="442"/>
      <c r="AEW216" s="442"/>
      <c r="AEX216" s="442"/>
      <c r="AEY216" s="442"/>
      <c r="AEZ216" s="442"/>
      <c r="AFA216" s="442"/>
      <c r="AFB216" s="442"/>
      <c r="AFC216" s="442"/>
      <c r="AFD216" s="442"/>
      <c r="AFE216" s="442"/>
      <c r="AFF216" s="442"/>
      <c r="AFG216" s="442"/>
      <c r="AFH216" s="442"/>
      <c r="AFI216" s="442"/>
      <c r="AFJ216" s="442"/>
      <c r="AFK216" s="442"/>
      <c r="AFL216" s="442"/>
      <c r="AFM216" s="442"/>
      <c r="AFN216" s="442"/>
      <c r="AFO216" s="442"/>
      <c r="AFP216" s="442"/>
      <c r="AFQ216" s="442"/>
      <c r="AFR216" s="442"/>
      <c r="AFS216" s="442"/>
      <c r="AFT216" s="442"/>
      <c r="AFU216" s="442"/>
      <c r="AFV216" s="442"/>
      <c r="AFW216" s="442"/>
      <c r="AFX216" s="442"/>
      <c r="AFY216" s="442"/>
      <c r="AFZ216" s="442"/>
      <c r="AGA216" s="442"/>
      <c r="AGB216" s="442"/>
      <c r="AGC216" s="442"/>
      <c r="AGD216" s="442"/>
      <c r="AGE216" s="442"/>
      <c r="AGF216" s="442"/>
      <c r="AGG216" s="442"/>
      <c r="AGH216" s="442"/>
      <c r="AGI216" s="442"/>
      <c r="AGJ216" s="442"/>
      <c r="AGK216" s="442"/>
      <c r="AGL216" s="442"/>
      <c r="AGM216" s="442"/>
      <c r="AGN216" s="442"/>
      <c r="AGO216" s="442"/>
      <c r="AGP216" s="442"/>
      <c r="AGQ216" s="442"/>
      <c r="AGR216" s="442"/>
      <c r="AGS216" s="442"/>
      <c r="AGT216" s="442"/>
      <c r="AGU216" s="442"/>
      <c r="AGV216" s="442"/>
      <c r="AGW216" s="442"/>
      <c r="AGX216" s="442"/>
      <c r="AGY216" s="442"/>
      <c r="AGZ216" s="442"/>
      <c r="AHA216" s="442"/>
      <c r="AHB216" s="442"/>
      <c r="AHC216" s="442"/>
      <c r="AHD216" s="442"/>
      <c r="AHE216" s="442"/>
      <c r="AHF216" s="442"/>
      <c r="AHG216" s="442"/>
      <c r="AHH216" s="442"/>
    </row>
    <row r="217" spans="2:892" s="593" customFormat="1" hidden="1">
      <c r="B217" s="597"/>
      <c r="C217" s="595"/>
      <c r="D217" s="78"/>
      <c r="E217" s="78"/>
      <c r="F217" s="78"/>
      <c r="G217" s="78"/>
      <c r="H217" s="78"/>
      <c r="I217" s="78"/>
      <c r="J217" s="78"/>
      <c r="K217" s="78"/>
      <c r="L217" s="78"/>
      <c r="M217" s="78"/>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s="66"/>
      <c r="CT217" s="66"/>
      <c r="CU217" s="66"/>
      <c r="CV217" s="66"/>
      <c r="CW217" s="66"/>
      <c r="CX217" s="66"/>
      <c r="CY217" s="66"/>
      <c r="CZ217" s="66"/>
      <c r="DA217" s="66"/>
      <c r="DB217" s="66"/>
      <c r="DC217" s="66"/>
      <c r="DD217" s="66"/>
      <c r="DE217" s="66"/>
      <c r="DF217" s="66"/>
      <c r="DG217" s="66"/>
      <c r="DH217" s="66"/>
      <c r="DI217" s="66"/>
      <c r="DJ217" s="66"/>
      <c r="DK217" s="66"/>
      <c r="DL217" s="66"/>
      <c r="DM217" s="66"/>
      <c r="DN217" s="66"/>
      <c r="DO217" s="66"/>
      <c r="DP217" s="66"/>
      <c r="DQ217" s="66"/>
      <c r="DR217" s="66"/>
      <c r="DS217" s="66"/>
      <c r="DT217" s="66"/>
      <c r="DU217" s="66"/>
      <c r="DV217" s="66"/>
      <c r="DW217" s="66"/>
      <c r="DX217" s="66"/>
      <c r="DY217" s="66"/>
      <c r="DZ217" s="66"/>
      <c r="EA217" s="66"/>
      <c r="EB217" s="66"/>
      <c r="EC217" s="66"/>
      <c r="ED217" s="66"/>
      <c r="EE217" s="66"/>
      <c r="EF217" s="66"/>
      <c r="EG217" s="66"/>
      <c r="EH217" s="66"/>
      <c r="EI217" s="66"/>
      <c r="EJ217" s="66"/>
      <c r="EK217" s="66"/>
      <c r="EL217" s="66"/>
      <c r="EM217" s="66"/>
      <c r="EN217" s="66"/>
      <c r="EO217" s="66"/>
      <c r="EP217" s="66"/>
      <c r="EQ217" s="66"/>
      <c r="ER217" s="66"/>
      <c r="ES217" s="66"/>
      <c r="ET217" s="66"/>
      <c r="EU217" s="66"/>
      <c r="EV217" s="66"/>
      <c r="EW217" s="66"/>
      <c r="EX217" s="66"/>
      <c r="EY217" s="66"/>
      <c r="EZ217" s="66"/>
      <c r="FA217" s="66"/>
      <c r="FB217" s="66"/>
      <c r="FC217" s="66"/>
      <c r="FD217" s="66"/>
      <c r="FE217" s="66"/>
      <c r="FF217" s="66"/>
      <c r="FG217" s="66"/>
      <c r="FH217" s="66"/>
      <c r="FI217" s="66"/>
      <c r="FJ217" s="66"/>
      <c r="FK217" s="66"/>
      <c r="FL217" s="66"/>
      <c r="FM217" s="66"/>
      <c r="FN217" s="66"/>
      <c r="FO217" s="66"/>
      <c r="FP217" s="66"/>
      <c r="FQ217" s="66"/>
      <c r="FR217" s="66"/>
      <c r="FS217" s="66"/>
      <c r="FT217" s="66"/>
      <c r="FU217" s="66"/>
      <c r="FV217" s="66"/>
      <c r="FW217" s="66"/>
      <c r="FX217" s="66"/>
      <c r="FY217" s="66"/>
      <c r="FZ217" s="66"/>
      <c r="GA217" s="66"/>
      <c r="GB217" s="66"/>
      <c r="GC217" s="66"/>
      <c r="GD217" s="66"/>
      <c r="GE217" s="66"/>
      <c r="GF217" s="66"/>
      <c r="GG217" s="66"/>
      <c r="GH217" s="66"/>
      <c r="GI217" s="66"/>
      <c r="GJ217" s="66"/>
      <c r="GK217" s="66"/>
      <c r="GL217" s="66"/>
      <c r="GM217" s="66"/>
      <c r="GN217" s="66"/>
      <c r="GO217" s="66"/>
      <c r="GP217" s="66"/>
      <c r="GQ217" s="66"/>
      <c r="GR217" s="66"/>
      <c r="GS217" s="66"/>
      <c r="GT217" s="66"/>
      <c r="GU217" s="66"/>
      <c r="GV217" s="66"/>
      <c r="GW217" s="66"/>
      <c r="GX217" s="66"/>
      <c r="GY217" s="66"/>
      <c r="GZ217" s="66"/>
      <c r="HA217" s="66"/>
      <c r="HB217" s="66"/>
      <c r="HC217" s="66"/>
      <c r="HD217" s="66"/>
      <c r="HE217" s="66"/>
      <c r="HF217" s="66"/>
      <c r="HG217" s="66"/>
      <c r="HH217" s="66"/>
      <c r="HI217" s="66"/>
      <c r="HJ217" s="66"/>
      <c r="HK217" s="66"/>
      <c r="HL217" s="66"/>
      <c r="HM217" s="66"/>
      <c r="HN217" s="66"/>
      <c r="HO217" s="66"/>
      <c r="HP217" s="66"/>
      <c r="HQ217" s="66"/>
      <c r="HR217" s="66"/>
      <c r="HS217" s="66"/>
      <c r="HT217" s="66"/>
      <c r="HU217" s="66"/>
      <c r="HV217" s="66"/>
      <c r="HW217" s="66"/>
      <c r="HX217" s="66"/>
      <c r="HY217" s="66"/>
      <c r="HZ217" s="66"/>
      <c r="IA217" s="66"/>
      <c r="IB217" s="66"/>
      <c r="IC217" s="66"/>
      <c r="ID217" s="66"/>
      <c r="IE217" s="66"/>
      <c r="IF217" s="66"/>
      <c r="IG217" s="66"/>
      <c r="IH217" s="66"/>
      <c r="II217" s="66"/>
      <c r="IJ217" s="66"/>
      <c r="IK217" s="66"/>
      <c r="IL217" s="66"/>
      <c r="IM217" s="66"/>
      <c r="IN217" s="66"/>
      <c r="IO217" s="66"/>
      <c r="IP217" s="66"/>
      <c r="IQ217" s="66"/>
      <c r="IR217" s="66"/>
      <c r="IS217" s="66"/>
      <c r="IT217" s="66"/>
      <c r="IU217" s="66"/>
      <c r="IV217" s="66"/>
      <c r="IW217" s="66"/>
      <c r="IX217" s="442"/>
      <c r="IY217" s="442"/>
      <c r="IZ217" s="442"/>
      <c r="JA217" s="442"/>
      <c r="JB217" s="442"/>
      <c r="JC217" s="442"/>
      <c r="JD217" s="442"/>
      <c r="JE217" s="442"/>
      <c r="JF217" s="442"/>
      <c r="JG217" s="442"/>
      <c r="JH217" s="442"/>
      <c r="JI217" s="442"/>
      <c r="JJ217" s="442"/>
      <c r="JK217" s="442"/>
      <c r="JL217" s="442"/>
      <c r="JM217" s="442"/>
      <c r="JN217" s="442"/>
      <c r="JO217" s="442"/>
      <c r="JP217" s="442"/>
      <c r="JQ217" s="442"/>
      <c r="JR217" s="442"/>
      <c r="JS217" s="442"/>
      <c r="JT217" s="442"/>
      <c r="JU217" s="442"/>
      <c r="JV217" s="442"/>
      <c r="JW217" s="442"/>
      <c r="JX217" s="442"/>
      <c r="JY217" s="442"/>
      <c r="JZ217" s="442"/>
      <c r="KA217" s="442"/>
      <c r="KB217" s="442"/>
      <c r="KC217" s="442"/>
      <c r="KD217" s="442"/>
      <c r="KE217" s="442"/>
      <c r="KF217" s="442"/>
      <c r="KG217" s="442"/>
      <c r="KH217" s="442"/>
      <c r="KI217" s="442"/>
      <c r="KJ217" s="442"/>
      <c r="KK217" s="442"/>
      <c r="KL217" s="442"/>
      <c r="KM217" s="442"/>
      <c r="KN217" s="442"/>
      <c r="KO217" s="442"/>
      <c r="KP217" s="442"/>
      <c r="KQ217" s="442"/>
      <c r="KR217" s="442"/>
      <c r="KS217" s="442"/>
      <c r="KT217" s="442"/>
      <c r="KU217" s="442"/>
      <c r="KV217" s="442"/>
      <c r="KW217" s="442"/>
      <c r="KX217" s="442"/>
      <c r="KY217" s="442"/>
      <c r="KZ217" s="442"/>
      <c r="LA217" s="442"/>
      <c r="LB217" s="442"/>
      <c r="LC217" s="442"/>
      <c r="LD217" s="442"/>
      <c r="LE217" s="442"/>
      <c r="LF217" s="442"/>
      <c r="LG217" s="442"/>
      <c r="LH217" s="442"/>
      <c r="LI217" s="442"/>
      <c r="LJ217" s="442"/>
      <c r="LK217" s="442"/>
      <c r="LL217" s="442"/>
      <c r="LM217" s="442"/>
      <c r="LN217" s="442"/>
      <c r="LO217" s="442"/>
      <c r="LP217" s="442"/>
      <c r="LQ217" s="442"/>
      <c r="LR217" s="442"/>
      <c r="LS217" s="442"/>
      <c r="LT217" s="442"/>
      <c r="LU217" s="442"/>
      <c r="LV217" s="442"/>
      <c r="LW217" s="442"/>
      <c r="LX217" s="442"/>
      <c r="LY217" s="442"/>
      <c r="LZ217" s="442"/>
      <c r="MA217" s="442"/>
      <c r="MB217" s="442"/>
      <c r="MC217" s="442"/>
      <c r="MD217" s="442"/>
      <c r="ME217" s="442"/>
      <c r="MF217" s="442"/>
      <c r="MG217" s="442"/>
      <c r="MH217" s="442"/>
      <c r="MI217" s="442"/>
      <c r="MJ217" s="442"/>
      <c r="MK217" s="442"/>
      <c r="ML217" s="442"/>
      <c r="MM217" s="442"/>
      <c r="MN217" s="442"/>
      <c r="MO217" s="442"/>
      <c r="MP217" s="442"/>
      <c r="MQ217" s="442"/>
      <c r="MR217" s="442"/>
      <c r="MS217" s="442"/>
      <c r="MT217" s="442"/>
      <c r="MU217" s="442"/>
      <c r="MV217" s="442"/>
      <c r="MW217" s="442"/>
      <c r="MX217" s="442"/>
      <c r="MY217" s="442"/>
      <c r="MZ217" s="442"/>
      <c r="NA217" s="442"/>
      <c r="NB217" s="442"/>
      <c r="NC217" s="442"/>
      <c r="ND217" s="442"/>
      <c r="NE217" s="442"/>
      <c r="NF217" s="442"/>
      <c r="NG217" s="442"/>
      <c r="NH217" s="442"/>
      <c r="NI217" s="442"/>
      <c r="NJ217" s="442"/>
      <c r="NK217" s="442"/>
      <c r="NL217" s="442"/>
      <c r="NM217" s="442"/>
      <c r="NN217" s="442"/>
      <c r="NO217" s="442"/>
      <c r="NP217" s="442"/>
      <c r="NQ217" s="442"/>
      <c r="NR217" s="442"/>
      <c r="NS217" s="442"/>
      <c r="NT217" s="442"/>
      <c r="NU217" s="442"/>
      <c r="NV217" s="442"/>
      <c r="NW217" s="442"/>
      <c r="NX217" s="442"/>
      <c r="NY217" s="442"/>
      <c r="NZ217" s="442"/>
      <c r="OA217" s="442"/>
      <c r="OB217" s="442"/>
      <c r="OC217" s="442"/>
      <c r="OD217" s="442"/>
      <c r="OE217" s="442"/>
      <c r="OF217" s="442"/>
      <c r="OG217" s="442"/>
      <c r="OH217" s="442"/>
      <c r="OI217" s="442"/>
      <c r="OJ217" s="442"/>
      <c r="OK217" s="442"/>
      <c r="OL217" s="442"/>
      <c r="OM217" s="442"/>
      <c r="ON217" s="442"/>
      <c r="OO217" s="442"/>
      <c r="OP217" s="442"/>
      <c r="OQ217" s="442"/>
      <c r="OR217" s="442"/>
      <c r="OS217" s="442"/>
      <c r="OT217" s="442"/>
      <c r="OU217" s="442"/>
      <c r="OV217" s="442"/>
      <c r="OW217" s="442"/>
      <c r="OX217" s="442"/>
      <c r="OY217" s="442"/>
      <c r="OZ217" s="442"/>
      <c r="PA217" s="442"/>
      <c r="PB217" s="442"/>
      <c r="PC217" s="442"/>
      <c r="PD217" s="442"/>
      <c r="PE217" s="442"/>
      <c r="PF217" s="442"/>
      <c r="PG217" s="442"/>
      <c r="PH217" s="442"/>
      <c r="PI217" s="442"/>
      <c r="PJ217" s="442"/>
      <c r="PK217" s="442"/>
      <c r="PL217" s="442"/>
      <c r="PM217" s="442"/>
      <c r="PN217" s="442"/>
      <c r="PO217" s="442"/>
      <c r="PP217" s="442"/>
      <c r="PQ217" s="442"/>
      <c r="PR217" s="442"/>
      <c r="PS217" s="442"/>
      <c r="PT217" s="442"/>
      <c r="PU217" s="442"/>
      <c r="PV217" s="442"/>
      <c r="PW217" s="442"/>
      <c r="PX217" s="442"/>
      <c r="PY217" s="442"/>
      <c r="PZ217" s="442"/>
      <c r="QA217" s="442"/>
      <c r="QB217" s="442"/>
      <c r="QC217" s="442"/>
      <c r="QD217" s="442"/>
      <c r="QE217" s="442"/>
      <c r="QF217" s="442"/>
      <c r="QG217" s="442"/>
      <c r="QH217" s="442"/>
      <c r="QI217" s="442"/>
      <c r="QJ217" s="442"/>
      <c r="QK217" s="442"/>
      <c r="QL217" s="442"/>
      <c r="QM217" s="442"/>
      <c r="QN217" s="442"/>
      <c r="QO217" s="442"/>
      <c r="QP217" s="442"/>
      <c r="QQ217" s="442"/>
      <c r="QR217" s="442"/>
      <c r="QS217" s="442"/>
      <c r="QT217" s="442"/>
      <c r="QU217" s="442"/>
      <c r="QV217" s="442"/>
      <c r="QW217" s="442"/>
      <c r="QX217" s="442"/>
      <c r="QY217" s="442"/>
      <c r="QZ217" s="442"/>
      <c r="RA217" s="442"/>
      <c r="RB217" s="442"/>
      <c r="RC217" s="442"/>
      <c r="RD217" s="442"/>
      <c r="RE217" s="442"/>
      <c r="RF217" s="442"/>
      <c r="RG217" s="442"/>
      <c r="RH217" s="442"/>
      <c r="RI217" s="442"/>
      <c r="RJ217" s="442"/>
      <c r="RK217" s="442"/>
      <c r="RL217" s="442"/>
      <c r="RM217" s="442"/>
      <c r="RN217" s="442"/>
      <c r="RO217" s="442"/>
      <c r="RP217" s="442"/>
      <c r="RQ217" s="442"/>
      <c r="RR217" s="442"/>
      <c r="RS217" s="442"/>
      <c r="RT217" s="442"/>
      <c r="RU217" s="442"/>
      <c r="RV217" s="442"/>
      <c r="RW217" s="442"/>
      <c r="RX217" s="442"/>
      <c r="RY217" s="442"/>
      <c r="RZ217" s="442"/>
      <c r="SA217" s="442"/>
      <c r="SB217" s="442"/>
      <c r="SC217" s="442"/>
      <c r="SD217" s="442"/>
      <c r="SE217" s="442"/>
      <c r="SF217" s="442"/>
      <c r="SG217" s="442"/>
      <c r="SH217" s="442"/>
      <c r="SI217" s="442"/>
      <c r="SJ217" s="442"/>
      <c r="SK217" s="442"/>
      <c r="SL217" s="442"/>
      <c r="SM217" s="442"/>
      <c r="SN217" s="442"/>
      <c r="SO217" s="442"/>
      <c r="SP217" s="442"/>
      <c r="SQ217" s="442"/>
      <c r="SR217" s="442"/>
      <c r="SS217" s="442"/>
      <c r="ST217" s="442"/>
      <c r="SU217" s="442"/>
      <c r="SV217" s="442"/>
      <c r="SW217" s="442"/>
      <c r="SX217" s="442"/>
      <c r="SY217" s="442"/>
      <c r="SZ217" s="442"/>
      <c r="TA217" s="442"/>
      <c r="TB217" s="442"/>
      <c r="TC217" s="442"/>
      <c r="TD217" s="442"/>
      <c r="TE217" s="442"/>
      <c r="TF217" s="442"/>
      <c r="TG217" s="442"/>
      <c r="TH217" s="442"/>
      <c r="TI217" s="442"/>
      <c r="TJ217" s="442"/>
      <c r="TK217" s="442"/>
      <c r="TL217" s="442"/>
      <c r="TM217" s="442"/>
      <c r="TN217" s="442"/>
      <c r="TO217" s="442"/>
      <c r="TP217" s="442"/>
      <c r="TQ217" s="442"/>
      <c r="TR217" s="442"/>
      <c r="TS217" s="442"/>
      <c r="TT217" s="442"/>
      <c r="TU217" s="442"/>
      <c r="TV217" s="442"/>
      <c r="TW217" s="442"/>
      <c r="TX217" s="442"/>
      <c r="TY217" s="442"/>
      <c r="TZ217" s="442"/>
      <c r="UA217" s="442"/>
      <c r="UB217" s="442"/>
      <c r="UC217" s="442"/>
      <c r="UD217" s="442"/>
      <c r="UE217" s="442"/>
      <c r="UF217" s="442"/>
      <c r="UG217" s="442"/>
      <c r="UH217" s="442"/>
      <c r="UI217" s="442"/>
      <c r="UJ217" s="442"/>
      <c r="UK217" s="442"/>
      <c r="UL217" s="442"/>
      <c r="UM217" s="442"/>
      <c r="UN217" s="442"/>
      <c r="UO217" s="442"/>
      <c r="UP217" s="442"/>
      <c r="UQ217" s="442"/>
      <c r="UR217" s="442"/>
      <c r="US217" s="442"/>
      <c r="UT217" s="442"/>
      <c r="UU217" s="442"/>
      <c r="UV217" s="442"/>
      <c r="UW217" s="442"/>
      <c r="UX217" s="442"/>
      <c r="UY217" s="442"/>
      <c r="UZ217" s="442"/>
      <c r="VA217" s="442"/>
      <c r="VB217" s="442"/>
      <c r="VC217" s="442"/>
      <c r="VD217" s="442"/>
      <c r="VE217" s="442"/>
      <c r="VF217" s="442"/>
      <c r="VG217" s="442"/>
      <c r="VH217" s="442"/>
      <c r="VI217" s="442"/>
      <c r="VJ217" s="442"/>
      <c r="VK217" s="442"/>
      <c r="VL217" s="442"/>
      <c r="VM217" s="442"/>
      <c r="VN217" s="442"/>
      <c r="VO217" s="442"/>
      <c r="VP217" s="442"/>
      <c r="VQ217" s="442"/>
      <c r="VR217" s="442"/>
      <c r="VS217" s="442"/>
      <c r="VT217" s="442"/>
      <c r="VU217" s="442"/>
      <c r="VV217" s="442"/>
      <c r="VW217" s="442"/>
      <c r="VX217" s="442"/>
      <c r="VY217" s="442"/>
      <c r="VZ217" s="442"/>
      <c r="WA217" s="442"/>
      <c r="WB217" s="442"/>
      <c r="WC217" s="442"/>
      <c r="WD217" s="442"/>
      <c r="WE217" s="442"/>
      <c r="WF217" s="442"/>
      <c r="WG217" s="442"/>
      <c r="WH217" s="442"/>
      <c r="WI217" s="442"/>
      <c r="WJ217" s="442"/>
      <c r="WK217" s="442"/>
      <c r="WL217" s="442"/>
      <c r="WM217" s="442"/>
      <c r="WN217" s="442"/>
      <c r="WO217" s="442"/>
      <c r="WP217" s="442"/>
      <c r="WQ217" s="442"/>
      <c r="WR217" s="442"/>
      <c r="WS217" s="442"/>
      <c r="WT217" s="442"/>
      <c r="WU217" s="442"/>
      <c r="WV217" s="442"/>
      <c r="WW217" s="442"/>
      <c r="WX217" s="442"/>
      <c r="WY217" s="442"/>
      <c r="WZ217" s="442"/>
      <c r="XA217" s="442"/>
      <c r="XB217" s="442"/>
      <c r="XC217" s="442"/>
      <c r="XD217" s="442"/>
      <c r="XE217" s="442"/>
      <c r="XF217" s="442"/>
      <c r="XG217" s="442"/>
      <c r="XH217" s="442"/>
      <c r="XI217" s="442"/>
      <c r="XJ217" s="442"/>
      <c r="XK217" s="442"/>
      <c r="XL217" s="442"/>
      <c r="XM217" s="442"/>
      <c r="XN217" s="442"/>
      <c r="XO217" s="442"/>
      <c r="XP217" s="442"/>
      <c r="XQ217" s="442"/>
      <c r="XR217" s="442"/>
      <c r="XS217" s="442"/>
      <c r="XT217" s="442"/>
      <c r="XU217" s="442"/>
      <c r="XV217" s="442"/>
      <c r="XW217" s="442"/>
      <c r="XX217" s="442"/>
      <c r="XY217" s="442"/>
      <c r="XZ217" s="442"/>
      <c r="YA217" s="442"/>
      <c r="YB217" s="442"/>
      <c r="YC217" s="442"/>
      <c r="YD217" s="442"/>
      <c r="YE217" s="442"/>
      <c r="YF217" s="442"/>
      <c r="YG217" s="442"/>
      <c r="YH217" s="442"/>
      <c r="YI217" s="442"/>
      <c r="YJ217" s="442"/>
      <c r="YK217" s="442"/>
      <c r="YL217" s="442"/>
      <c r="YM217" s="442"/>
      <c r="YN217" s="442"/>
      <c r="YO217" s="442"/>
      <c r="YP217" s="442"/>
      <c r="YQ217" s="442"/>
      <c r="YR217" s="442"/>
      <c r="YS217" s="442"/>
      <c r="YT217" s="442"/>
      <c r="YU217" s="442"/>
      <c r="YV217" s="442"/>
      <c r="YW217" s="442"/>
      <c r="YX217" s="442"/>
      <c r="YY217" s="442"/>
      <c r="YZ217" s="442"/>
      <c r="ZA217" s="442"/>
      <c r="ZB217" s="442"/>
      <c r="ZC217" s="442"/>
      <c r="ZD217" s="442"/>
      <c r="ZE217" s="442"/>
      <c r="ZF217" s="442"/>
      <c r="ZG217" s="442"/>
      <c r="ZH217" s="442"/>
      <c r="ZI217" s="442"/>
      <c r="ZJ217" s="442"/>
      <c r="ZK217" s="442"/>
      <c r="ZL217" s="442"/>
      <c r="ZM217" s="442"/>
      <c r="ZN217" s="442"/>
      <c r="ZO217" s="442"/>
      <c r="ZP217" s="442"/>
      <c r="ZQ217" s="442"/>
      <c r="ZR217" s="442"/>
      <c r="ZS217" s="442"/>
      <c r="ZT217" s="442"/>
      <c r="ZU217" s="442"/>
      <c r="ZV217" s="442"/>
      <c r="ZW217" s="442"/>
      <c r="ZX217" s="442"/>
      <c r="ZY217" s="442"/>
      <c r="ZZ217" s="442"/>
      <c r="AAA217" s="442"/>
      <c r="AAB217" s="442"/>
      <c r="AAC217" s="442"/>
      <c r="AAD217" s="442"/>
      <c r="AAE217" s="442"/>
      <c r="AAF217" s="442"/>
      <c r="AAG217" s="442"/>
      <c r="AAH217" s="442"/>
      <c r="AAI217" s="442"/>
      <c r="AAJ217" s="442"/>
      <c r="AAK217" s="442"/>
      <c r="AAL217" s="442"/>
      <c r="AAM217" s="442"/>
      <c r="AAN217" s="442"/>
      <c r="AAO217" s="442"/>
      <c r="AAP217" s="442"/>
      <c r="AAQ217" s="442"/>
      <c r="AAR217" s="442"/>
      <c r="AAS217" s="442"/>
      <c r="AAT217" s="442"/>
      <c r="AAU217" s="442"/>
      <c r="AAV217" s="442"/>
      <c r="AAW217" s="442"/>
      <c r="AAX217" s="442"/>
      <c r="AAY217" s="442"/>
      <c r="AAZ217" s="442"/>
      <c r="ABA217" s="442"/>
      <c r="ABB217" s="442"/>
      <c r="ABC217" s="442"/>
      <c r="ABD217" s="442"/>
      <c r="ABE217" s="442"/>
      <c r="ABF217" s="442"/>
      <c r="ABG217" s="442"/>
      <c r="ABH217" s="442"/>
      <c r="ABI217" s="442"/>
      <c r="ABJ217" s="442"/>
      <c r="ABK217" s="442"/>
      <c r="ABL217" s="442"/>
      <c r="ABM217" s="442"/>
      <c r="ABN217" s="442"/>
      <c r="ABO217" s="442"/>
      <c r="ABP217" s="442"/>
      <c r="ABQ217" s="442"/>
      <c r="ABR217" s="442"/>
      <c r="ABS217" s="442"/>
      <c r="ABT217" s="442"/>
      <c r="ABU217" s="442"/>
      <c r="ABV217" s="442"/>
      <c r="ABW217" s="442"/>
      <c r="ABX217" s="442"/>
      <c r="ABY217" s="442"/>
      <c r="ABZ217" s="442"/>
      <c r="ACA217" s="442"/>
      <c r="ACB217" s="442"/>
      <c r="ACC217" s="442"/>
      <c r="ACD217" s="442"/>
      <c r="ACE217" s="442"/>
      <c r="ACF217" s="442"/>
      <c r="ACG217" s="442"/>
      <c r="ACH217" s="442"/>
      <c r="ACI217" s="442"/>
      <c r="ACJ217" s="442"/>
      <c r="ACK217" s="442"/>
      <c r="ACL217" s="442"/>
      <c r="ACM217" s="442"/>
      <c r="ACN217" s="442"/>
      <c r="ACO217" s="442"/>
      <c r="ACP217" s="442"/>
      <c r="ACQ217" s="442"/>
      <c r="ACR217" s="442"/>
      <c r="ACS217" s="442"/>
      <c r="ACT217" s="442"/>
      <c r="ACU217" s="442"/>
      <c r="ACV217" s="442"/>
      <c r="ACW217" s="442"/>
      <c r="ACX217" s="442"/>
      <c r="ACY217" s="442"/>
      <c r="ACZ217" s="442"/>
      <c r="ADA217" s="442"/>
      <c r="ADB217" s="442"/>
      <c r="ADC217" s="442"/>
      <c r="ADD217" s="442"/>
      <c r="ADE217" s="442"/>
      <c r="ADF217" s="442"/>
      <c r="ADG217" s="442"/>
      <c r="ADH217" s="442"/>
      <c r="ADI217" s="442"/>
      <c r="ADJ217" s="442"/>
      <c r="ADK217" s="442"/>
      <c r="ADL217" s="442"/>
      <c r="ADM217" s="442"/>
      <c r="ADN217" s="442"/>
      <c r="ADO217" s="442"/>
      <c r="ADP217" s="442"/>
      <c r="ADQ217" s="442"/>
      <c r="ADR217" s="442"/>
      <c r="ADS217" s="442"/>
      <c r="ADT217" s="442"/>
      <c r="ADU217" s="442"/>
      <c r="ADV217" s="442"/>
      <c r="ADW217" s="442"/>
      <c r="ADX217" s="442"/>
      <c r="ADY217" s="442"/>
      <c r="ADZ217" s="442"/>
      <c r="AEA217" s="442"/>
      <c r="AEB217" s="442"/>
      <c r="AEC217" s="442"/>
      <c r="AED217" s="442"/>
      <c r="AEE217" s="442"/>
      <c r="AEF217" s="442"/>
      <c r="AEG217" s="442"/>
      <c r="AEH217" s="442"/>
      <c r="AEI217" s="442"/>
      <c r="AEJ217" s="442"/>
      <c r="AEK217" s="442"/>
      <c r="AEL217" s="442"/>
      <c r="AEM217" s="442"/>
      <c r="AEN217" s="442"/>
      <c r="AEO217" s="442"/>
      <c r="AEP217" s="442"/>
      <c r="AEQ217" s="442"/>
      <c r="AER217" s="442"/>
      <c r="AES217" s="442"/>
      <c r="AET217" s="442"/>
      <c r="AEU217" s="442"/>
      <c r="AEV217" s="442"/>
      <c r="AEW217" s="442"/>
      <c r="AEX217" s="442"/>
      <c r="AEY217" s="442"/>
      <c r="AEZ217" s="442"/>
      <c r="AFA217" s="442"/>
      <c r="AFB217" s="442"/>
      <c r="AFC217" s="442"/>
      <c r="AFD217" s="442"/>
      <c r="AFE217" s="442"/>
      <c r="AFF217" s="442"/>
      <c r="AFG217" s="442"/>
      <c r="AFH217" s="442"/>
      <c r="AFI217" s="442"/>
      <c r="AFJ217" s="442"/>
      <c r="AFK217" s="442"/>
      <c r="AFL217" s="442"/>
      <c r="AFM217" s="442"/>
      <c r="AFN217" s="442"/>
      <c r="AFO217" s="442"/>
      <c r="AFP217" s="442"/>
      <c r="AFQ217" s="442"/>
      <c r="AFR217" s="442"/>
      <c r="AFS217" s="442"/>
      <c r="AFT217" s="442"/>
      <c r="AFU217" s="442"/>
      <c r="AFV217" s="442"/>
      <c r="AFW217" s="442"/>
      <c r="AFX217" s="442"/>
      <c r="AFY217" s="442"/>
      <c r="AFZ217" s="442"/>
      <c r="AGA217" s="442"/>
      <c r="AGB217" s="442"/>
      <c r="AGC217" s="442"/>
      <c r="AGD217" s="442"/>
      <c r="AGE217" s="442"/>
      <c r="AGF217" s="442"/>
      <c r="AGG217" s="442"/>
      <c r="AGH217" s="442"/>
      <c r="AGI217" s="442"/>
      <c r="AGJ217" s="442"/>
      <c r="AGK217" s="442"/>
      <c r="AGL217" s="442"/>
      <c r="AGM217" s="442"/>
      <c r="AGN217" s="442"/>
      <c r="AGO217" s="442"/>
      <c r="AGP217" s="442"/>
      <c r="AGQ217" s="442"/>
      <c r="AGR217" s="442"/>
      <c r="AGS217" s="442"/>
      <c r="AGT217" s="442"/>
      <c r="AGU217" s="442"/>
      <c r="AGV217" s="442"/>
      <c r="AGW217" s="442"/>
      <c r="AGX217" s="442"/>
      <c r="AGY217" s="442"/>
      <c r="AGZ217" s="442"/>
      <c r="AHA217" s="442"/>
      <c r="AHB217" s="442"/>
      <c r="AHC217" s="442"/>
      <c r="AHD217" s="442"/>
      <c r="AHE217" s="442"/>
      <c r="AHF217" s="442"/>
      <c r="AHG217" s="442"/>
      <c r="AHH217" s="442"/>
    </row>
    <row r="218" spans="2:892" s="593" customFormat="1" hidden="1">
      <c r="B218" s="597"/>
      <c r="C218" s="595"/>
      <c r="D218" s="78"/>
      <c r="E218" s="78"/>
      <c r="F218" s="78"/>
      <c r="G218" s="78"/>
      <c r="H218" s="78"/>
      <c r="I218" s="78"/>
      <c r="J218" s="78"/>
      <c r="K218" s="78"/>
      <c r="L218" s="78"/>
      <c r="M218" s="7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s="66"/>
      <c r="CT218" s="66"/>
      <c r="CU218" s="66"/>
      <c r="CV218" s="66"/>
      <c r="CW218" s="66"/>
      <c r="CX218" s="66"/>
      <c r="CY218" s="66"/>
      <c r="CZ218" s="66"/>
      <c r="DA218" s="66"/>
      <c r="DB218" s="66"/>
      <c r="DC218" s="66"/>
      <c r="DD218" s="66"/>
      <c r="DE218" s="66"/>
      <c r="DF218" s="66"/>
      <c r="DG218" s="66"/>
      <c r="DH218" s="66"/>
      <c r="DI218" s="66"/>
      <c r="DJ218" s="66"/>
      <c r="DK218" s="66"/>
      <c r="DL218" s="66"/>
      <c r="DM218" s="66"/>
      <c r="DN218" s="66"/>
      <c r="DO218" s="66"/>
      <c r="DP218" s="66"/>
      <c r="DQ218" s="66"/>
      <c r="DR218" s="66"/>
      <c r="DS218" s="66"/>
      <c r="DT218" s="66"/>
      <c r="DU218" s="66"/>
      <c r="DV218" s="66"/>
      <c r="DW218" s="66"/>
      <c r="DX218" s="66"/>
      <c r="DY218" s="66"/>
      <c r="DZ218" s="66"/>
      <c r="EA218" s="66"/>
      <c r="EB218" s="66"/>
      <c r="EC218" s="66"/>
      <c r="ED218" s="66"/>
      <c r="EE218" s="66"/>
      <c r="EF218" s="66"/>
      <c r="EG218" s="66"/>
      <c r="EH218" s="66"/>
      <c r="EI218" s="66"/>
      <c r="EJ218" s="66"/>
      <c r="EK218" s="66"/>
      <c r="EL218" s="66"/>
      <c r="EM218" s="66"/>
      <c r="EN218" s="66"/>
      <c r="EO218" s="66"/>
      <c r="EP218" s="66"/>
      <c r="EQ218" s="66"/>
      <c r="ER218" s="66"/>
      <c r="ES218" s="66"/>
      <c r="ET218" s="66"/>
      <c r="EU218" s="66"/>
      <c r="EV218" s="66"/>
      <c r="EW218" s="66"/>
      <c r="EX218" s="66"/>
      <c r="EY218" s="66"/>
      <c r="EZ218" s="66"/>
      <c r="FA218" s="66"/>
      <c r="FB218" s="66"/>
      <c r="FC218" s="66"/>
      <c r="FD218" s="66"/>
      <c r="FE218" s="66"/>
      <c r="FF218" s="66"/>
      <c r="FG218" s="66"/>
      <c r="FH218" s="66"/>
      <c r="FI218" s="66"/>
      <c r="FJ218" s="66"/>
      <c r="FK218" s="66"/>
      <c r="FL218" s="66"/>
      <c r="FM218" s="66"/>
      <c r="FN218" s="66"/>
      <c r="FO218" s="66"/>
      <c r="FP218" s="66"/>
      <c r="FQ218" s="66"/>
      <c r="FR218" s="66"/>
      <c r="FS218" s="66"/>
      <c r="FT218" s="66"/>
      <c r="FU218" s="66"/>
      <c r="FV218" s="66"/>
      <c r="FW218" s="66"/>
      <c r="FX218" s="66"/>
      <c r="FY218" s="66"/>
      <c r="FZ218" s="66"/>
      <c r="GA218" s="66"/>
      <c r="GB218" s="66"/>
      <c r="GC218" s="66"/>
      <c r="GD218" s="66"/>
      <c r="GE218" s="66"/>
      <c r="GF218" s="66"/>
      <c r="GG218" s="66"/>
      <c r="GH218" s="66"/>
      <c r="GI218" s="66"/>
      <c r="GJ218" s="66"/>
      <c r="GK218" s="66"/>
      <c r="GL218" s="66"/>
      <c r="GM218" s="66"/>
      <c r="GN218" s="66"/>
      <c r="GO218" s="66"/>
      <c r="GP218" s="66"/>
      <c r="GQ218" s="66"/>
      <c r="GR218" s="66"/>
      <c r="GS218" s="66"/>
      <c r="GT218" s="66"/>
      <c r="GU218" s="66"/>
      <c r="GV218" s="66"/>
      <c r="GW218" s="66"/>
      <c r="GX218" s="66"/>
      <c r="GY218" s="66"/>
      <c r="GZ218" s="66"/>
      <c r="HA218" s="66"/>
      <c r="HB218" s="66"/>
      <c r="HC218" s="66"/>
      <c r="HD218" s="66"/>
      <c r="HE218" s="66"/>
      <c r="HF218" s="66"/>
      <c r="HG218" s="66"/>
      <c r="HH218" s="66"/>
      <c r="HI218" s="66"/>
      <c r="HJ218" s="66"/>
      <c r="HK218" s="66"/>
      <c r="HL218" s="66"/>
      <c r="HM218" s="66"/>
      <c r="HN218" s="66"/>
      <c r="HO218" s="66"/>
      <c r="HP218" s="66"/>
      <c r="HQ218" s="66"/>
      <c r="HR218" s="66"/>
      <c r="HS218" s="66"/>
      <c r="HT218" s="66"/>
      <c r="HU218" s="66"/>
      <c r="HV218" s="66"/>
      <c r="HW218" s="66"/>
      <c r="HX218" s="66"/>
      <c r="HY218" s="66"/>
      <c r="HZ218" s="66"/>
      <c r="IA218" s="66"/>
      <c r="IB218" s="66"/>
      <c r="IC218" s="66"/>
      <c r="ID218" s="66"/>
      <c r="IE218" s="66"/>
      <c r="IF218" s="66"/>
      <c r="IG218" s="66"/>
      <c r="IH218" s="66"/>
      <c r="II218" s="66"/>
      <c r="IJ218" s="66"/>
      <c r="IK218" s="66"/>
      <c r="IL218" s="66"/>
      <c r="IM218" s="66"/>
      <c r="IN218" s="66"/>
      <c r="IO218" s="66"/>
      <c r="IP218" s="66"/>
      <c r="IQ218" s="66"/>
      <c r="IR218" s="66"/>
      <c r="IS218" s="66"/>
      <c r="IT218" s="66"/>
      <c r="IU218" s="66"/>
      <c r="IV218" s="66"/>
      <c r="IW218" s="66"/>
      <c r="IX218" s="442"/>
      <c r="IY218" s="442"/>
      <c r="IZ218" s="442"/>
      <c r="JA218" s="442"/>
      <c r="JB218" s="442"/>
      <c r="JC218" s="442"/>
      <c r="JD218" s="442"/>
      <c r="JE218" s="442"/>
      <c r="JF218" s="442"/>
      <c r="JG218" s="442"/>
      <c r="JH218" s="442"/>
      <c r="JI218" s="442"/>
      <c r="JJ218" s="442"/>
      <c r="JK218" s="442"/>
      <c r="JL218" s="442"/>
      <c r="JM218" s="442"/>
      <c r="JN218" s="442"/>
      <c r="JO218" s="442"/>
      <c r="JP218" s="442"/>
      <c r="JQ218" s="442"/>
      <c r="JR218" s="442"/>
      <c r="JS218" s="442"/>
      <c r="JT218" s="442"/>
      <c r="JU218" s="442"/>
      <c r="JV218" s="442"/>
      <c r="JW218" s="442"/>
      <c r="JX218" s="442"/>
      <c r="JY218" s="442"/>
      <c r="JZ218" s="442"/>
      <c r="KA218" s="442"/>
      <c r="KB218" s="442"/>
      <c r="KC218" s="442"/>
      <c r="KD218" s="442"/>
      <c r="KE218" s="442"/>
      <c r="KF218" s="442"/>
      <c r="KG218" s="442"/>
      <c r="KH218" s="442"/>
      <c r="KI218" s="442"/>
      <c r="KJ218" s="442"/>
      <c r="KK218" s="442"/>
      <c r="KL218" s="442"/>
      <c r="KM218" s="442"/>
      <c r="KN218" s="442"/>
      <c r="KO218" s="442"/>
      <c r="KP218" s="442"/>
      <c r="KQ218" s="442"/>
      <c r="KR218" s="442"/>
      <c r="KS218" s="442"/>
      <c r="KT218" s="442"/>
      <c r="KU218" s="442"/>
      <c r="KV218" s="442"/>
      <c r="KW218" s="442"/>
      <c r="KX218" s="442"/>
      <c r="KY218" s="442"/>
      <c r="KZ218" s="442"/>
      <c r="LA218" s="442"/>
      <c r="LB218" s="442"/>
      <c r="LC218" s="442"/>
      <c r="LD218" s="442"/>
      <c r="LE218" s="442"/>
      <c r="LF218" s="442"/>
      <c r="LG218" s="442"/>
      <c r="LH218" s="442"/>
      <c r="LI218" s="442"/>
      <c r="LJ218" s="442"/>
      <c r="LK218" s="442"/>
      <c r="LL218" s="442"/>
      <c r="LM218" s="442"/>
      <c r="LN218" s="442"/>
      <c r="LO218" s="442"/>
      <c r="LP218" s="442"/>
      <c r="LQ218" s="442"/>
      <c r="LR218" s="442"/>
      <c r="LS218" s="442"/>
      <c r="LT218" s="442"/>
      <c r="LU218" s="442"/>
      <c r="LV218" s="442"/>
      <c r="LW218" s="442"/>
      <c r="LX218" s="442"/>
      <c r="LY218" s="442"/>
      <c r="LZ218" s="442"/>
      <c r="MA218" s="442"/>
      <c r="MB218" s="442"/>
      <c r="MC218" s="442"/>
      <c r="MD218" s="442"/>
      <c r="ME218" s="442"/>
      <c r="MF218" s="442"/>
      <c r="MG218" s="442"/>
      <c r="MH218" s="442"/>
      <c r="MI218" s="442"/>
      <c r="MJ218" s="442"/>
      <c r="MK218" s="442"/>
      <c r="ML218" s="442"/>
      <c r="MM218" s="442"/>
      <c r="MN218" s="442"/>
      <c r="MO218" s="442"/>
      <c r="MP218" s="442"/>
      <c r="MQ218" s="442"/>
      <c r="MR218" s="442"/>
      <c r="MS218" s="442"/>
      <c r="MT218" s="442"/>
      <c r="MU218" s="442"/>
      <c r="MV218" s="442"/>
      <c r="MW218" s="442"/>
      <c r="MX218" s="442"/>
      <c r="MY218" s="442"/>
      <c r="MZ218" s="442"/>
      <c r="NA218" s="442"/>
      <c r="NB218" s="442"/>
      <c r="NC218" s="442"/>
      <c r="ND218" s="442"/>
      <c r="NE218" s="442"/>
      <c r="NF218" s="442"/>
      <c r="NG218" s="442"/>
      <c r="NH218" s="442"/>
      <c r="NI218" s="442"/>
      <c r="NJ218" s="442"/>
      <c r="NK218" s="442"/>
      <c r="NL218" s="442"/>
      <c r="NM218" s="442"/>
      <c r="NN218" s="442"/>
      <c r="NO218" s="442"/>
      <c r="NP218" s="442"/>
      <c r="NQ218" s="442"/>
      <c r="NR218" s="442"/>
      <c r="NS218" s="442"/>
      <c r="NT218" s="442"/>
      <c r="NU218" s="442"/>
      <c r="NV218" s="442"/>
      <c r="NW218" s="442"/>
      <c r="NX218" s="442"/>
      <c r="NY218" s="442"/>
      <c r="NZ218" s="442"/>
      <c r="OA218" s="442"/>
      <c r="OB218" s="442"/>
      <c r="OC218" s="442"/>
      <c r="OD218" s="442"/>
      <c r="OE218" s="442"/>
      <c r="OF218" s="442"/>
      <c r="OG218" s="442"/>
      <c r="OH218" s="442"/>
      <c r="OI218" s="442"/>
      <c r="OJ218" s="442"/>
      <c r="OK218" s="442"/>
      <c r="OL218" s="442"/>
      <c r="OM218" s="442"/>
      <c r="ON218" s="442"/>
      <c r="OO218" s="442"/>
      <c r="OP218" s="442"/>
      <c r="OQ218" s="442"/>
      <c r="OR218" s="442"/>
      <c r="OS218" s="442"/>
      <c r="OT218" s="442"/>
      <c r="OU218" s="442"/>
      <c r="OV218" s="442"/>
      <c r="OW218" s="442"/>
      <c r="OX218" s="442"/>
      <c r="OY218" s="442"/>
      <c r="OZ218" s="442"/>
      <c r="PA218" s="442"/>
      <c r="PB218" s="442"/>
      <c r="PC218" s="442"/>
      <c r="PD218" s="442"/>
      <c r="PE218" s="442"/>
      <c r="PF218" s="442"/>
      <c r="PG218" s="442"/>
      <c r="PH218" s="442"/>
      <c r="PI218" s="442"/>
      <c r="PJ218" s="442"/>
      <c r="PK218" s="442"/>
      <c r="PL218" s="442"/>
      <c r="PM218" s="442"/>
      <c r="PN218" s="442"/>
      <c r="PO218" s="442"/>
      <c r="PP218" s="442"/>
      <c r="PQ218" s="442"/>
      <c r="PR218" s="442"/>
      <c r="PS218" s="442"/>
      <c r="PT218" s="442"/>
      <c r="PU218" s="442"/>
      <c r="PV218" s="442"/>
      <c r="PW218" s="442"/>
      <c r="PX218" s="442"/>
      <c r="PY218" s="442"/>
      <c r="PZ218" s="442"/>
      <c r="QA218" s="442"/>
      <c r="QB218" s="442"/>
      <c r="QC218" s="442"/>
      <c r="QD218" s="442"/>
      <c r="QE218" s="442"/>
      <c r="QF218" s="442"/>
      <c r="QG218" s="442"/>
      <c r="QH218" s="442"/>
      <c r="QI218" s="442"/>
      <c r="QJ218" s="442"/>
      <c r="QK218" s="442"/>
      <c r="QL218" s="442"/>
      <c r="QM218" s="442"/>
      <c r="QN218" s="442"/>
      <c r="QO218" s="442"/>
      <c r="QP218" s="442"/>
      <c r="QQ218" s="442"/>
      <c r="QR218" s="442"/>
      <c r="QS218" s="442"/>
      <c r="QT218" s="442"/>
      <c r="QU218" s="442"/>
      <c r="QV218" s="442"/>
      <c r="QW218" s="442"/>
      <c r="QX218" s="442"/>
      <c r="QY218" s="442"/>
      <c r="QZ218" s="442"/>
      <c r="RA218" s="442"/>
      <c r="RB218" s="442"/>
      <c r="RC218" s="442"/>
      <c r="RD218" s="442"/>
      <c r="RE218" s="442"/>
      <c r="RF218" s="442"/>
      <c r="RG218" s="442"/>
      <c r="RH218" s="442"/>
      <c r="RI218" s="442"/>
      <c r="RJ218" s="442"/>
      <c r="RK218" s="442"/>
      <c r="RL218" s="442"/>
      <c r="RM218" s="442"/>
      <c r="RN218" s="442"/>
      <c r="RO218" s="442"/>
      <c r="RP218" s="442"/>
      <c r="RQ218" s="442"/>
      <c r="RR218" s="442"/>
      <c r="RS218" s="442"/>
      <c r="RT218" s="442"/>
      <c r="RU218" s="442"/>
      <c r="RV218" s="442"/>
      <c r="RW218" s="442"/>
      <c r="RX218" s="442"/>
      <c r="RY218" s="442"/>
      <c r="RZ218" s="442"/>
      <c r="SA218" s="442"/>
      <c r="SB218" s="442"/>
      <c r="SC218" s="442"/>
      <c r="SD218" s="442"/>
      <c r="SE218" s="442"/>
      <c r="SF218" s="442"/>
      <c r="SG218" s="442"/>
      <c r="SH218" s="442"/>
      <c r="SI218" s="442"/>
      <c r="SJ218" s="442"/>
      <c r="SK218" s="442"/>
      <c r="SL218" s="442"/>
      <c r="SM218" s="442"/>
      <c r="SN218" s="442"/>
      <c r="SO218" s="442"/>
      <c r="SP218" s="442"/>
      <c r="SQ218" s="442"/>
      <c r="SR218" s="442"/>
      <c r="SS218" s="442"/>
      <c r="ST218" s="442"/>
      <c r="SU218" s="442"/>
      <c r="SV218" s="442"/>
      <c r="SW218" s="442"/>
      <c r="SX218" s="442"/>
      <c r="SY218" s="442"/>
      <c r="SZ218" s="442"/>
      <c r="TA218" s="442"/>
      <c r="TB218" s="442"/>
      <c r="TC218" s="442"/>
      <c r="TD218" s="442"/>
      <c r="TE218" s="442"/>
      <c r="TF218" s="442"/>
      <c r="TG218" s="442"/>
      <c r="TH218" s="442"/>
      <c r="TI218" s="442"/>
      <c r="TJ218" s="442"/>
      <c r="TK218" s="442"/>
      <c r="TL218" s="442"/>
      <c r="TM218" s="442"/>
      <c r="TN218" s="442"/>
      <c r="TO218" s="442"/>
      <c r="TP218" s="442"/>
      <c r="TQ218" s="442"/>
      <c r="TR218" s="442"/>
      <c r="TS218" s="442"/>
      <c r="TT218" s="442"/>
      <c r="TU218" s="442"/>
      <c r="TV218" s="442"/>
      <c r="TW218" s="442"/>
      <c r="TX218" s="442"/>
      <c r="TY218" s="442"/>
      <c r="TZ218" s="442"/>
      <c r="UA218" s="442"/>
      <c r="UB218" s="442"/>
      <c r="UC218" s="442"/>
      <c r="UD218" s="442"/>
      <c r="UE218" s="442"/>
      <c r="UF218" s="442"/>
      <c r="UG218" s="442"/>
      <c r="UH218" s="442"/>
      <c r="UI218" s="442"/>
      <c r="UJ218" s="442"/>
      <c r="UK218" s="442"/>
      <c r="UL218" s="442"/>
      <c r="UM218" s="442"/>
      <c r="UN218" s="442"/>
      <c r="UO218" s="442"/>
      <c r="UP218" s="442"/>
      <c r="UQ218" s="442"/>
      <c r="UR218" s="442"/>
      <c r="US218" s="442"/>
      <c r="UT218" s="442"/>
      <c r="UU218" s="442"/>
      <c r="UV218" s="442"/>
      <c r="UW218" s="442"/>
      <c r="UX218" s="442"/>
      <c r="UY218" s="442"/>
      <c r="UZ218" s="442"/>
      <c r="VA218" s="442"/>
      <c r="VB218" s="442"/>
      <c r="VC218" s="442"/>
      <c r="VD218" s="442"/>
      <c r="VE218" s="442"/>
      <c r="VF218" s="442"/>
      <c r="VG218" s="442"/>
      <c r="VH218" s="442"/>
      <c r="VI218" s="442"/>
      <c r="VJ218" s="442"/>
      <c r="VK218" s="442"/>
      <c r="VL218" s="442"/>
      <c r="VM218" s="442"/>
      <c r="VN218" s="442"/>
      <c r="VO218" s="442"/>
      <c r="VP218" s="442"/>
      <c r="VQ218" s="442"/>
      <c r="VR218" s="442"/>
      <c r="VS218" s="442"/>
      <c r="VT218" s="442"/>
      <c r="VU218" s="442"/>
      <c r="VV218" s="442"/>
      <c r="VW218" s="442"/>
      <c r="VX218" s="442"/>
      <c r="VY218" s="442"/>
      <c r="VZ218" s="442"/>
      <c r="WA218" s="442"/>
      <c r="WB218" s="442"/>
      <c r="WC218" s="442"/>
      <c r="WD218" s="442"/>
      <c r="WE218" s="442"/>
      <c r="WF218" s="442"/>
      <c r="WG218" s="442"/>
      <c r="WH218" s="442"/>
      <c r="WI218" s="442"/>
      <c r="WJ218" s="442"/>
      <c r="WK218" s="442"/>
      <c r="WL218" s="442"/>
      <c r="WM218" s="442"/>
      <c r="WN218" s="442"/>
      <c r="WO218" s="442"/>
      <c r="WP218" s="442"/>
      <c r="WQ218" s="442"/>
      <c r="WR218" s="442"/>
      <c r="WS218" s="442"/>
      <c r="WT218" s="442"/>
      <c r="WU218" s="442"/>
      <c r="WV218" s="442"/>
      <c r="WW218" s="442"/>
      <c r="WX218" s="442"/>
      <c r="WY218" s="442"/>
      <c r="WZ218" s="442"/>
      <c r="XA218" s="442"/>
      <c r="XB218" s="442"/>
      <c r="XC218" s="442"/>
      <c r="XD218" s="442"/>
      <c r="XE218" s="442"/>
      <c r="XF218" s="442"/>
      <c r="XG218" s="442"/>
      <c r="XH218" s="442"/>
      <c r="XI218" s="442"/>
      <c r="XJ218" s="442"/>
      <c r="XK218" s="442"/>
      <c r="XL218" s="442"/>
      <c r="XM218" s="442"/>
      <c r="XN218" s="442"/>
      <c r="XO218" s="442"/>
      <c r="XP218" s="442"/>
      <c r="XQ218" s="442"/>
      <c r="XR218" s="442"/>
      <c r="XS218" s="442"/>
      <c r="XT218" s="442"/>
      <c r="XU218" s="442"/>
      <c r="XV218" s="442"/>
      <c r="XW218" s="442"/>
      <c r="XX218" s="442"/>
      <c r="XY218" s="442"/>
      <c r="XZ218" s="442"/>
      <c r="YA218" s="442"/>
      <c r="YB218" s="442"/>
      <c r="YC218" s="442"/>
      <c r="YD218" s="442"/>
      <c r="YE218" s="442"/>
      <c r="YF218" s="442"/>
      <c r="YG218" s="442"/>
      <c r="YH218" s="442"/>
      <c r="YI218" s="442"/>
      <c r="YJ218" s="442"/>
      <c r="YK218" s="442"/>
      <c r="YL218" s="442"/>
      <c r="YM218" s="442"/>
      <c r="YN218" s="442"/>
      <c r="YO218" s="442"/>
      <c r="YP218" s="442"/>
      <c r="YQ218" s="442"/>
      <c r="YR218" s="442"/>
      <c r="YS218" s="442"/>
      <c r="YT218" s="442"/>
      <c r="YU218" s="442"/>
      <c r="YV218" s="442"/>
      <c r="YW218" s="442"/>
      <c r="YX218" s="442"/>
      <c r="YY218" s="442"/>
      <c r="YZ218" s="442"/>
      <c r="ZA218" s="442"/>
      <c r="ZB218" s="442"/>
      <c r="ZC218" s="442"/>
      <c r="ZD218" s="442"/>
      <c r="ZE218" s="442"/>
      <c r="ZF218" s="442"/>
      <c r="ZG218" s="442"/>
      <c r="ZH218" s="442"/>
      <c r="ZI218" s="442"/>
      <c r="ZJ218" s="442"/>
      <c r="ZK218" s="442"/>
      <c r="ZL218" s="442"/>
      <c r="ZM218" s="442"/>
      <c r="ZN218" s="442"/>
      <c r="ZO218" s="442"/>
      <c r="ZP218" s="442"/>
      <c r="ZQ218" s="442"/>
      <c r="ZR218" s="442"/>
      <c r="ZS218" s="442"/>
      <c r="ZT218" s="442"/>
      <c r="ZU218" s="442"/>
      <c r="ZV218" s="442"/>
      <c r="ZW218" s="442"/>
      <c r="ZX218" s="442"/>
      <c r="ZY218" s="442"/>
      <c r="ZZ218" s="442"/>
      <c r="AAA218" s="442"/>
      <c r="AAB218" s="442"/>
      <c r="AAC218" s="442"/>
      <c r="AAD218" s="442"/>
      <c r="AAE218" s="442"/>
      <c r="AAF218" s="442"/>
      <c r="AAG218" s="442"/>
      <c r="AAH218" s="442"/>
      <c r="AAI218" s="442"/>
      <c r="AAJ218" s="442"/>
      <c r="AAK218" s="442"/>
      <c r="AAL218" s="442"/>
      <c r="AAM218" s="442"/>
      <c r="AAN218" s="442"/>
      <c r="AAO218" s="442"/>
      <c r="AAP218" s="442"/>
      <c r="AAQ218" s="442"/>
      <c r="AAR218" s="442"/>
      <c r="AAS218" s="442"/>
      <c r="AAT218" s="442"/>
      <c r="AAU218" s="442"/>
      <c r="AAV218" s="442"/>
      <c r="AAW218" s="442"/>
      <c r="AAX218" s="442"/>
      <c r="AAY218" s="442"/>
      <c r="AAZ218" s="442"/>
      <c r="ABA218" s="442"/>
      <c r="ABB218" s="442"/>
      <c r="ABC218" s="442"/>
      <c r="ABD218" s="442"/>
      <c r="ABE218" s="442"/>
      <c r="ABF218" s="442"/>
      <c r="ABG218" s="442"/>
      <c r="ABH218" s="442"/>
      <c r="ABI218" s="442"/>
      <c r="ABJ218" s="442"/>
      <c r="ABK218" s="442"/>
      <c r="ABL218" s="442"/>
      <c r="ABM218" s="442"/>
      <c r="ABN218" s="442"/>
      <c r="ABO218" s="442"/>
      <c r="ABP218" s="442"/>
      <c r="ABQ218" s="442"/>
      <c r="ABR218" s="442"/>
      <c r="ABS218" s="442"/>
      <c r="ABT218" s="442"/>
      <c r="ABU218" s="442"/>
      <c r="ABV218" s="442"/>
      <c r="ABW218" s="442"/>
      <c r="ABX218" s="442"/>
      <c r="ABY218" s="442"/>
      <c r="ABZ218" s="442"/>
      <c r="ACA218" s="442"/>
      <c r="ACB218" s="442"/>
      <c r="ACC218" s="442"/>
      <c r="ACD218" s="442"/>
      <c r="ACE218" s="442"/>
      <c r="ACF218" s="442"/>
      <c r="ACG218" s="442"/>
      <c r="ACH218" s="442"/>
      <c r="ACI218" s="442"/>
      <c r="ACJ218" s="442"/>
      <c r="ACK218" s="442"/>
      <c r="ACL218" s="442"/>
      <c r="ACM218" s="442"/>
      <c r="ACN218" s="442"/>
      <c r="ACO218" s="442"/>
      <c r="ACP218" s="442"/>
      <c r="ACQ218" s="442"/>
      <c r="ACR218" s="442"/>
      <c r="ACS218" s="442"/>
      <c r="ACT218" s="442"/>
      <c r="ACU218" s="442"/>
      <c r="ACV218" s="442"/>
      <c r="ACW218" s="442"/>
      <c r="ACX218" s="442"/>
      <c r="ACY218" s="442"/>
      <c r="ACZ218" s="442"/>
      <c r="ADA218" s="442"/>
      <c r="ADB218" s="442"/>
      <c r="ADC218" s="442"/>
      <c r="ADD218" s="442"/>
      <c r="ADE218" s="442"/>
      <c r="ADF218" s="442"/>
      <c r="ADG218" s="442"/>
      <c r="ADH218" s="442"/>
      <c r="ADI218" s="442"/>
      <c r="ADJ218" s="442"/>
      <c r="ADK218" s="442"/>
      <c r="ADL218" s="442"/>
      <c r="ADM218" s="442"/>
      <c r="ADN218" s="442"/>
      <c r="ADO218" s="442"/>
      <c r="ADP218" s="442"/>
      <c r="ADQ218" s="442"/>
      <c r="ADR218" s="442"/>
      <c r="ADS218" s="442"/>
      <c r="ADT218" s="442"/>
      <c r="ADU218" s="442"/>
      <c r="ADV218" s="442"/>
      <c r="ADW218" s="442"/>
      <c r="ADX218" s="442"/>
      <c r="ADY218" s="442"/>
      <c r="ADZ218" s="442"/>
      <c r="AEA218" s="442"/>
      <c r="AEB218" s="442"/>
      <c r="AEC218" s="442"/>
      <c r="AED218" s="442"/>
      <c r="AEE218" s="442"/>
      <c r="AEF218" s="442"/>
      <c r="AEG218" s="442"/>
      <c r="AEH218" s="442"/>
      <c r="AEI218" s="442"/>
      <c r="AEJ218" s="442"/>
      <c r="AEK218" s="442"/>
      <c r="AEL218" s="442"/>
      <c r="AEM218" s="442"/>
      <c r="AEN218" s="442"/>
      <c r="AEO218" s="442"/>
      <c r="AEP218" s="442"/>
      <c r="AEQ218" s="442"/>
      <c r="AER218" s="442"/>
      <c r="AES218" s="442"/>
      <c r="AET218" s="442"/>
      <c r="AEU218" s="442"/>
      <c r="AEV218" s="442"/>
      <c r="AEW218" s="442"/>
      <c r="AEX218" s="442"/>
      <c r="AEY218" s="442"/>
      <c r="AEZ218" s="442"/>
      <c r="AFA218" s="442"/>
      <c r="AFB218" s="442"/>
      <c r="AFC218" s="442"/>
      <c r="AFD218" s="442"/>
      <c r="AFE218" s="442"/>
      <c r="AFF218" s="442"/>
      <c r="AFG218" s="442"/>
      <c r="AFH218" s="442"/>
      <c r="AFI218" s="442"/>
      <c r="AFJ218" s="442"/>
      <c r="AFK218" s="442"/>
      <c r="AFL218" s="442"/>
      <c r="AFM218" s="442"/>
      <c r="AFN218" s="442"/>
      <c r="AFO218" s="442"/>
      <c r="AFP218" s="442"/>
      <c r="AFQ218" s="442"/>
      <c r="AFR218" s="442"/>
      <c r="AFS218" s="442"/>
      <c r="AFT218" s="442"/>
      <c r="AFU218" s="442"/>
      <c r="AFV218" s="442"/>
      <c r="AFW218" s="442"/>
      <c r="AFX218" s="442"/>
      <c r="AFY218" s="442"/>
      <c r="AFZ218" s="442"/>
      <c r="AGA218" s="442"/>
      <c r="AGB218" s="442"/>
      <c r="AGC218" s="442"/>
      <c r="AGD218" s="442"/>
      <c r="AGE218" s="442"/>
      <c r="AGF218" s="442"/>
      <c r="AGG218" s="442"/>
      <c r="AGH218" s="442"/>
      <c r="AGI218" s="442"/>
      <c r="AGJ218" s="442"/>
      <c r="AGK218" s="442"/>
      <c r="AGL218" s="442"/>
      <c r="AGM218" s="442"/>
      <c r="AGN218" s="442"/>
      <c r="AGO218" s="442"/>
      <c r="AGP218" s="442"/>
      <c r="AGQ218" s="442"/>
      <c r="AGR218" s="442"/>
      <c r="AGS218" s="442"/>
      <c r="AGT218" s="442"/>
      <c r="AGU218" s="442"/>
      <c r="AGV218" s="442"/>
      <c r="AGW218" s="442"/>
      <c r="AGX218" s="442"/>
      <c r="AGY218" s="442"/>
      <c r="AGZ218" s="442"/>
      <c r="AHA218" s="442"/>
      <c r="AHB218" s="442"/>
      <c r="AHC218" s="442"/>
      <c r="AHD218" s="442"/>
      <c r="AHE218" s="442"/>
      <c r="AHF218" s="442"/>
      <c r="AHG218" s="442"/>
      <c r="AHH218" s="442"/>
    </row>
    <row r="219" spans="2:892" s="593" customFormat="1" hidden="1">
      <c r="B219" s="597"/>
      <c r="C219" s="595"/>
      <c r="D219" s="78"/>
      <c r="E219" s="78"/>
      <c r="F219" s="78"/>
      <c r="G219" s="78"/>
      <c r="H219" s="78"/>
      <c r="I219" s="78"/>
      <c r="J219" s="78"/>
      <c r="K219" s="78"/>
      <c r="L219" s="78"/>
      <c r="M219" s="78"/>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s="66"/>
      <c r="CT219" s="66"/>
      <c r="CU219" s="66"/>
      <c r="CV219" s="66"/>
      <c r="CW219" s="66"/>
      <c r="CX219" s="66"/>
      <c r="CY219" s="66"/>
      <c r="CZ219" s="66"/>
      <c r="DA219" s="66"/>
      <c r="DB219" s="66"/>
      <c r="DC219" s="66"/>
      <c r="DD219" s="66"/>
      <c r="DE219" s="66"/>
      <c r="DF219" s="66"/>
      <c r="DG219" s="66"/>
      <c r="DH219" s="66"/>
      <c r="DI219" s="66"/>
      <c r="DJ219" s="66"/>
      <c r="DK219" s="66"/>
      <c r="DL219" s="66"/>
      <c r="DM219" s="66"/>
      <c r="DN219" s="66"/>
      <c r="DO219" s="66"/>
      <c r="DP219" s="66"/>
      <c r="DQ219" s="66"/>
      <c r="DR219" s="66"/>
      <c r="DS219" s="66"/>
      <c r="DT219" s="66"/>
      <c r="DU219" s="66"/>
      <c r="DV219" s="66"/>
      <c r="DW219" s="66"/>
      <c r="DX219" s="66"/>
      <c r="DY219" s="66"/>
      <c r="DZ219" s="66"/>
      <c r="EA219" s="66"/>
      <c r="EB219" s="66"/>
      <c r="EC219" s="66"/>
      <c r="ED219" s="66"/>
      <c r="EE219" s="66"/>
      <c r="EF219" s="66"/>
      <c r="EG219" s="66"/>
      <c r="EH219" s="66"/>
      <c r="EI219" s="66"/>
      <c r="EJ219" s="66"/>
      <c r="EK219" s="66"/>
      <c r="EL219" s="66"/>
      <c r="EM219" s="66"/>
      <c r="EN219" s="66"/>
      <c r="EO219" s="66"/>
      <c r="EP219" s="66"/>
      <c r="EQ219" s="66"/>
      <c r="ER219" s="66"/>
      <c r="ES219" s="66"/>
      <c r="ET219" s="66"/>
      <c r="EU219" s="66"/>
      <c r="EV219" s="66"/>
      <c r="EW219" s="66"/>
      <c r="EX219" s="66"/>
      <c r="EY219" s="66"/>
      <c r="EZ219" s="66"/>
      <c r="FA219" s="66"/>
      <c r="FB219" s="66"/>
      <c r="FC219" s="66"/>
      <c r="FD219" s="66"/>
      <c r="FE219" s="66"/>
      <c r="FF219" s="66"/>
      <c r="FG219" s="66"/>
      <c r="FH219" s="66"/>
      <c r="FI219" s="66"/>
      <c r="FJ219" s="66"/>
      <c r="FK219" s="66"/>
      <c r="FL219" s="66"/>
      <c r="FM219" s="66"/>
      <c r="FN219" s="66"/>
      <c r="FO219" s="66"/>
      <c r="FP219" s="66"/>
      <c r="FQ219" s="66"/>
      <c r="FR219" s="66"/>
      <c r="FS219" s="66"/>
      <c r="FT219" s="66"/>
      <c r="FU219" s="66"/>
      <c r="FV219" s="66"/>
      <c r="FW219" s="66"/>
      <c r="FX219" s="66"/>
      <c r="FY219" s="66"/>
      <c r="FZ219" s="66"/>
      <c r="GA219" s="66"/>
      <c r="GB219" s="66"/>
      <c r="GC219" s="66"/>
      <c r="GD219" s="66"/>
      <c r="GE219" s="66"/>
      <c r="GF219" s="66"/>
      <c r="GG219" s="66"/>
      <c r="GH219" s="66"/>
      <c r="GI219" s="66"/>
      <c r="GJ219" s="66"/>
      <c r="GK219" s="66"/>
      <c r="GL219" s="66"/>
      <c r="GM219" s="66"/>
      <c r="GN219" s="66"/>
      <c r="GO219" s="66"/>
      <c r="GP219" s="66"/>
      <c r="GQ219" s="66"/>
      <c r="GR219" s="66"/>
      <c r="GS219" s="66"/>
      <c r="GT219" s="66"/>
      <c r="GU219" s="66"/>
      <c r="GV219" s="66"/>
      <c r="GW219" s="66"/>
      <c r="GX219" s="66"/>
      <c r="GY219" s="66"/>
      <c r="GZ219" s="66"/>
      <c r="HA219" s="66"/>
      <c r="HB219" s="66"/>
      <c r="HC219" s="66"/>
      <c r="HD219" s="66"/>
      <c r="HE219" s="66"/>
      <c r="HF219" s="66"/>
      <c r="HG219" s="66"/>
      <c r="HH219" s="66"/>
      <c r="HI219" s="66"/>
      <c r="HJ219" s="66"/>
      <c r="HK219" s="66"/>
      <c r="HL219" s="66"/>
      <c r="HM219" s="66"/>
      <c r="HN219" s="66"/>
      <c r="HO219" s="66"/>
      <c r="HP219" s="66"/>
      <c r="HQ219" s="66"/>
      <c r="HR219" s="66"/>
      <c r="HS219" s="66"/>
      <c r="HT219" s="66"/>
      <c r="HU219" s="66"/>
      <c r="HV219" s="66"/>
      <c r="HW219" s="66"/>
      <c r="HX219" s="66"/>
      <c r="HY219" s="66"/>
      <c r="HZ219" s="66"/>
      <c r="IA219" s="66"/>
      <c r="IB219" s="66"/>
      <c r="IC219" s="66"/>
      <c r="ID219" s="66"/>
      <c r="IE219" s="66"/>
      <c r="IF219" s="66"/>
      <c r="IG219" s="66"/>
      <c r="IH219" s="66"/>
      <c r="II219" s="66"/>
      <c r="IJ219" s="66"/>
      <c r="IK219" s="66"/>
      <c r="IL219" s="66"/>
      <c r="IM219" s="66"/>
      <c r="IN219" s="66"/>
      <c r="IO219" s="66"/>
      <c r="IP219" s="66"/>
      <c r="IQ219" s="66"/>
      <c r="IR219" s="66"/>
      <c r="IS219" s="66"/>
      <c r="IT219" s="66"/>
      <c r="IU219" s="66"/>
      <c r="IV219" s="66"/>
      <c r="IW219" s="66"/>
      <c r="IX219" s="442"/>
      <c r="IY219" s="442"/>
      <c r="IZ219" s="442"/>
      <c r="JA219" s="442"/>
      <c r="JB219" s="442"/>
      <c r="JC219" s="442"/>
      <c r="JD219" s="442"/>
      <c r="JE219" s="442"/>
      <c r="JF219" s="442"/>
      <c r="JG219" s="442"/>
      <c r="JH219" s="442"/>
      <c r="JI219" s="442"/>
      <c r="JJ219" s="442"/>
      <c r="JK219" s="442"/>
      <c r="JL219" s="442"/>
      <c r="JM219" s="442"/>
      <c r="JN219" s="442"/>
      <c r="JO219" s="442"/>
      <c r="JP219" s="442"/>
      <c r="JQ219" s="442"/>
      <c r="JR219" s="442"/>
      <c r="JS219" s="442"/>
      <c r="JT219" s="442"/>
      <c r="JU219" s="442"/>
      <c r="JV219" s="442"/>
      <c r="JW219" s="442"/>
      <c r="JX219" s="442"/>
      <c r="JY219" s="442"/>
      <c r="JZ219" s="442"/>
      <c r="KA219" s="442"/>
      <c r="KB219" s="442"/>
      <c r="KC219" s="442"/>
      <c r="KD219" s="442"/>
      <c r="KE219" s="442"/>
      <c r="KF219" s="442"/>
      <c r="KG219" s="442"/>
      <c r="KH219" s="442"/>
      <c r="KI219" s="442"/>
      <c r="KJ219" s="442"/>
      <c r="KK219" s="442"/>
      <c r="KL219" s="442"/>
      <c r="KM219" s="442"/>
      <c r="KN219" s="442"/>
      <c r="KO219" s="442"/>
      <c r="KP219" s="442"/>
      <c r="KQ219" s="442"/>
      <c r="KR219" s="442"/>
      <c r="KS219" s="442"/>
      <c r="KT219" s="442"/>
      <c r="KU219" s="442"/>
      <c r="KV219" s="442"/>
      <c r="KW219" s="442"/>
      <c r="KX219" s="442"/>
      <c r="KY219" s="442"/>
      <c r="KZ219" s="442"/>
      <c r="LA219" s="442"/>
      <c r="LB219" s="442"/>
      <c r="LC219" s="442"/>
      <c r="LD219" s="442"/>
      <c r="LE219" s="442"/>
      <c r="LF219" s="442"/>
      <c r="LG219" s="442"/>
      <c r="LH219" s="442"/>
      <c r="LI219" s="442"/>
      <c r="LJ219" s="442"/>
      <c r="LK219" s="442"/>
      <c r="LL219" s="442"/>
      <c r="LM219" s="442"/>
      <c r="LN219" s="442"/>
      <c r="LO219" s="442"/>
      <c r="LP219" s="442"/>
      <c r="LQ219" s="442"/>
      <c r="LR219" s="442"/>
      <c r="LS219" s="442"/>
      <c r="LT219" s="442"/>
      <c r="LU219" s="442"/>
      <c r="LV219" s="442"/>
      <c r="LW219" s="442"/>
      <c r="LX219" s="442"/>
      <c r="LY219" s="442"/>
      <c r="LZ219" s="442"/>
      <c r="MA219" s="442"/>
      <c r="MB219" s="442"/>
      <c r="MC219" s="442"/>
      <c r="MD219" s="442"/>
      <c r="ME219" s="442"/>
      <c r="MF219" s="442"/>
      <c r="MG219" s="442"/>
      <c r="MH219" s="442"/>
      <c r="MI219" s="442"/>
      <c r="MJ219" s="442"/>
      <c r="MK219" s="442"/>
      <c r="ML219" s="442"/>
      <c r="MM219" s="442"/>
      <c r="MN219" s="442"/>
      <c r="MO219" s="442"/>
      <c r="MP219" s="442"/>
      <c r="MQ219" s="442"/>
      <c r="MR219" s="442"/>
      <c r="MS219" s="442"/>
      <c r="MT219" s="442"/>
      <c r="MU219" s="442"/>
      <c r="MV219" s="442"/>
      <c r="MW219" s="442"/>
      <c r="MX219" s="442"/>
      <c r="MY219" s="442"/>
      <c r="MZ219" s="442"/>
      <c r="NA219" s="442"/>
      <c r="NB219" s="442"/>
      <c r="NC219" s="442"/>
      <c r="ND219" s="442"/>
      <c r="NE219" s="442"/>
      <c r="NF219" s="442"/>
      <c r="NG219" s="442"/>
      <c r="NH219" s="442"/>
      <c r="NI219" s="442"/>
      <c r="NJ219" s="442"/>
      <c r="NK219" s="442"/>
      <c r="NL219" s="442"/>
      <c r="NM219" s="442"/>
      <c r="NN219" s="442"/>
      <c r="NO219" s="442"/>
      <c r="NP219" s="442"/>
      <c r="NQ219" s="442"/>
      <c r="NR219" s="442"/>
      <c r="NS219" s="442"/>
      <c r="NT219" s="442"/>
      <c r="NU219" s="442"/>
      <c r="NV219" s="442"/>
      <c r="NW219" s="442"/>
      <c r="NX219" s="442"/>
      <c r="NY219" s="442"/>
      <c r="NZ219" s="442"/>
      <c r="OA219" s="442"/>
      <c r="OB219" s="442"/>
      <c r="OC219" s="442"/>
      <c r="OD219" s="442"/>
      <c r="OE219" s="442"/>
      <c r="OF219" s="442"/>
      <c r="OG219" s="442"/>
      <c r="OH219" s="442"/>
      <c r="OI219" s="442"/>
      <c r="OJ219" s="442"/>
      <c r="OK219" s="442"/>
      <c r="OL219" s="442"/>
      <c r="OM219" s="442"/>
      <c r="ON219" s="442"/>
      <c r="OO219" s="442"/>
      <c r="OP219" s="442"/>
      <c r="OQ219" s="442"/>
      <c r="OR219" s="442"/>
      <c r="OS219" s="442"/>
      <c r="OT219" s="442"/>
      <c r="OU219" s="442"/>
      <c r="OV219" s="442"/>
      <c r="OW219" s="442"/>
      <c r="OX219" s="442"/>
      <c r="OY219" s="442"/>
      <c r="OZ219" s="442"/>
      <c r="PA219" s="442"/>
      <c r="PB219" s="442"/>
      <c r="PC219" s="442"/>
      <c r="PD219" s="442"/>
      <c r="PE219" s="442"/>
      <c r="PF219" s="442"/>
      <c r="PG219" s="442"/>
      <c r="PH219" s="442"/>
      <c r="PI219" s="442"/>
      <c r="PJ219" s="442"/>
      <c r="PK219" s="442"/>
      <c r="PL219" s="442"/>
      <c r="PM219" s="442"/>
      <c r="PN219" s="442"/>
      <c r="PO219" s="442"/>
      <c r="PP219" s="442"/>
      <c r="PQ219" s="442"/>
      <c r="PR219" s="442"/>
      <c r="PS219" s="442"/>
      <c r="PT219" s="442"/>
      <c r="PU219" s="442"/>
      <c r="PV219" s="442"/>
      <c r="PW219" s="442"/>
      <c r="PX219" s="442"/>
      <c r="PY219" s="442"/>
      <c r="PZ219" s="442"/>
      <c r="QA219" s="442"/>
      <c r="QB219" s="442"/>
      <c r="QC219" s="442"/>
      <c r="QD219" s="442"/>
      <c r="QE219" s="442"/>
      <c r="QF219" s="442"/>
      <c r="QG219" s="442"/>
      <c r="QH219" s="442"/>
      <c r="QI219" s="442"/>
      <c r="QJ219" s="442"/>
      <c r="QK219" s="442"/>
      <c r="QL219" s="442"/>
      <c r="QM219" s="442"/>
      <c r="QN219" s="442"/>
      <c r="QO219" s="442"/>
      <c r="QP219" s="442"/>
      <c r="QQ219" s="442"/>
      <c r="QR219" s="442"/>
      <c r="QS219" s="442"/>
      <c r="QT219" s="442"/>
      <c r="QU219" s="442"/>
      <c r="QV219" s="442"/>
      <c r="QW219" s="442"/>
      <c r="QX219" s="442"/>
      <c r="QY219" s="442"/>
      <c r="QZ219" s="442"/>
      <c r="RA219" s="442"/>
      <c r="RB219" s="442"/>
      <c r="RC219" s="442"/>
      <c r="RD219" s="442"/>
      <c r="RE219" s="442"/>
      <c r="RF219" s="442"/>
      <c r="RG219" s="442"/>
      <c r="RH219" s="442"/>
      <c r="RI219" s="442"/>
      <c r="RJ219" s="442"/>
      <c r="RK219" s="442"/>
      <c r="RL219" s="442"/>
      <c r="RM219" s="442"/>
      <c r="RN219" s="442"/>
      <c r="RO219" s="442"/>
      <c r="RP219" s="442"/>
      <c r="RQ219" s="442"/>
      <c r="RR219" s="442"/>
      <c r="RS219" s="442"/>
      <c r="RT219" s="442"/>
      <c r="RU219" s="442"/>
      <c r="RV219" s="442"/>
      <c r="RW219" s="442"/>
      <c r="RX219" s="442"/>
      <c r="RY219" s="442"/>
      <c r="RZ219" s="442"/>
      <c r="SA219" s="442"/>
      <c r="SB219" s="442"/>
      <c r="SC219" s="442"/>
      <c r="SD219" s="442"/>
      <c r="SE219" s="442"/>
      <c r="SF219" s="442"/>
      <c r="SG219" s="442"/>
      <c r="SH219" s="442"/>
      <c r="SI219" s="442"/>
      <c r="SJ219" s="442"/>
      <c r="SK219" s="442"/>
      <c r="SL219" s="442"/>
      <c r="SM219" s="442"/>
      <c r="SN219" s="442"/>
      <c r="SO219" s="442"/>
      <c r="SP219" s="442"/>
      <c r="SQ219" s="442"/>
      <c r="SR219" s="442"/>
      <c r="SS219" s="442"/>
      <c r="ST219" s="442"/>
      <c r="SU219" s="442"/>
      <c r="SV219" s="442"/>
      <c r="SW219" s="442"/>
      <c r="SX219" s="442"/>
      <c r="SY219" s="442"/>
      <c r="SZ219" s="442"/>
      <c r="TA219" s="442"/>
      <c r="TB219" s="442"/>
      <c r="TC219" s="442"/>
      <c r="TD219" s="442"/>
      <c r="TE219" s="442"/>
      <c r="TF219" s="442"/>
      <c r="TG219" s="442"/>
      <c r="TH219" s="442"/>
      <c r="TI219" s="442"/>
      <c r="TJ219" s="442"/>
      <c r="TK219" s="442"/>
      <c r="TL219" s="442"/>
      <c r="TM219" s="442"/>
      <c r="TN219" s="442"/>
      <c r="TO219" s="442"/>
      <c r="TP219" s="442"/>
      <c r="TQ219" s="442"/>
      <c r="TR219" s="442"/>
      <c r="TS219" s="442"/>
      <c r="TT219" s="442"/>
      <c r="TU219" s="442"/>
      <c r="TV219" s="442"/>
      <c r="TW219" s="442"/>
      <c r="TX219" s="442"/>
      <c r="TY219" s="442"/>
      <c r="TZ219" s="442"/>
      <c r="UA219" s="442"/>
      <c r="UB219" s="442"/>
      <c r="UC219" s="442"/>
      <c r="UD219" s="442"/>
      <c r="UE219" s="442"/>
      <c r="UF219" s="442"/>
      <c r="UG219" s="442"/>
      <c r="UH219" s="442"/>
      <c r="UI219" s="442"/>
      <c r="UJ219" s="442"/>
      <c r="UK219" s="442"/>
      <c r="UL219" s="442"/>
      <c r="UM219" s="442"/>
      <c r="UN219" s="442"/>
      <c r="UO219" s="442"/>
      <c r="UP219" s="442"/>
      <c r="UQ219" s="442"/>
      <c r="UR219" s="442"/>
      <c r="US219" s="442"/>
      <c r="UT219" s="442"/>
      <c r="UU219" s="442"/>
      <c r="UV219" s="442"/>
      <c r="UW219" s="442"/>
      <c r="UX219" s="442"/>
      <c r="UY219" s="442"/>
      <c r="UZ219" s="442"/>
      <c r="VA219" s="442"/>
      <c r="VB219" s="442"/>
      <c r="VC219" s="442"/>
      <c r="VD219" s="442"/>
      <c r="VE219" s="442"/>
      <c r="VF219" s="442"/>
      <c r="VG219" s="442"/>
      <c r="VH219" s="442"/>
      <c r="VI219" s="442"/>
      <c r="VJ219" s="442"/>
      <c r="VK219" s="442"/>
      <c r="VL219" s="442"/>
      <c r="VM219" s="442"/>
      <c r="VN219" s="442"/>
      <c r="VO219" s="442"/>
      <c r="VP219" s="442"/>
      <c r="VQ219" s="442"/>
      <c r="VR219" s="442"/>
      <c r="VS219" s="442"/>
      <c r="VT219" s="442"/>
      <c r="VU219" s="442"/>
      <c r="VV219" s="442"/>
      <c r="VW219" s="442"/>
      <c r="VX219" s="442"/>
      <c r="VY219" s="442"/>
      <c r="VZ219" s="442"/>
      <c r="WA219" s="442"/>
      <c r="WB219" s="442"/>
      <c r="WC219" s="442"/>
      <c r="WD219" s="442"/>
      <c r="WE219" s="442"/>
      <c r="WF219" s="442"/>
      <c r="WG219" s="442"/>
      <c r="WH219" s="442"/>
      <c r="WI219" s="442"/>
      <c r="WJ219" s="442"/>
      <c r="WK219" s="442"/>
      <c r="WL219" s="442"/>
      <c r="WM219" s="442"/>
      <c r="WN219" s="442"/>
      <c r="WO219" s="442"/>
      <c r="WP219" s="442"/>
      <c r="WQ219" s="442"/>
      <c r="WR219" s="442"/>
      <c r="WS219" s="442"/>
      <c r="WT219" s="442"/>
      <c r="WU219" s="442"/>
      <c r="WV219" s="442"/>
      <c r="WW219" s="442"/>
      <c r="WX219" s="442"/>
      <c r="WY219" s="442"/>
      <c r="WZ219" s="442"/>
      <c r="XA219" s="442"/>
      <c r="XB219" s="442"/>
      <c r="XC219" s="442"/>
      <c r="XD219" s="442"/>
      <c r="XE219" s="442"/>
      <c r="XF219" s="442"/>
      <c r="XG219" s="442"/>
      <c r="XH219" s="442"/>
      <c r="XI219" s="442"/>
      <c r="XJ219" s="442"/>
      <c r="XK219" s="442"/>
      <c r="XL219" s="442"/>
      <c r="XM219" s="442"/>
      <c r="XN219" s="442"/>
      <c r="XO219" s="442"/>
      <c r="XP219" s="442"/>
      <c r="XQ219" s="442"/>
      <c r="XR219" s="442"/>
      <c r="XS219" s="442"/>
      <c r="XT219" s="442"/>
      <c r="XU219" s="442"/>
      <c r="XV219" s="442"/>
      <c r="XW219" s="442"/>
      <c r="XX219" s="442"/>
      <c r="XY219" s="442"/>
      <c r="XZ219" s="442"/>
      <c r="YA219" s="442"/>
      <c r="YB219" s="442"/>
      <c r="YC219" s="442"/>
      <c r="YD219" s="442"/>
      <c r="YE219" s="442"/>
      <c r="YF219" s="442"/>
      <c r="YG219" s="442"/>
      <c r="YH219" s="442"/>
      <c r="YI219" s="442"/>
      <c r="YJ219" s="442"/>
      <c r="YK219" s="442"/>
      <c r="YL219" s="442"/>
      <c r="YM219" s="442"/>
      <c r="YN219" s="442"/>
      <c r="YO219" s="442"/>
      <c r="YP219" s="442"/>
      <c r="YQ219" s="442"/>
      <c r="YR219" s="442"/>
      <c r="YS219" s="442"/>
      <c r="YT219" s="442"/>
      <c r="YU219" s="442"/>
      <c r="YV219" s="442"/>
      <c r="YW219" s="442"/>
      <c r="YX219" s="442"/>
      <c r="YY219" s="442"/>
      <c r="YZ219" s="442"/>
      <c r="ZA219" s="442"/>
      <c r="ZB219" s="442"/>
      <c r="ZC219" s="442"/>
      <c r="ZD219" s="442"/>
      <c r="ZE219" s="442"/>
      <c r="ZF219" s="442"/>
      <c r="ZG219" s="442"/>
      <c r="ZH219" s="442"/>
      <c r="ZI219" s="442"/>
      <c r="ZJ219" s="442"/>
      <c r="ZK219" s="442"/>
      <c r="ZL219" s="442"/>
      <c r="ZM219" s="442"/>
      <c r="ZN219" s="442"/>
      <c r="ZO219" s="442"/>
      <c r="ZP219" s="442"/>
      <c r="ZQ219" s="442"/>
      <c r="ZR219" s="442"/>
      <c r="ZS219" s="442"/>
      <c r="ZT219" s="442"/>
      <c r="ZU219" s="442"/>
      <c r="ZV219" s="442"/>
      <c r="ZW219" s="442"/>
      <c r="ZX219" s="442"/>
      <c r="ZY219" s="442"/>
      <c r="ZZ219" s="442"/>
      <c r="AAA219" s="442"/>
      <c r="AAB219" s="442"/>
      <c r="AAC219" s="442"/>
      <c r="AAD219" s="442"/>
      <c r="AAE219" s="442"/>
      <c r="AAF219" s="442"/>
      <c r="AAG219" s="442"/>
      <c r="AAH219" s="442"/>
      <c r="AAI219" s="442"/>
      <c r="AAJ219" s="442"/>
      <c r="AAK219" s="442"/>
      <c r="AAL219" s="442"/>
      <c r="AAM219" s="442"/>
      <c r="AAN219" s="442"/>
      <c r="AAO219" s="442"/>
      <c r="AAP219" s="442"/>
      <c r="AAQ219" s="442"/>
      <c r="AAR219" s="442"/>
      <c r="AAS219" s="442"/>
      <c r="AAT219" s="442"/>
      <c r="AAU219" s="442"/>
      <c r="AAV219" s="442"/>
      <c r="AAW219" s="442"/>
      <c r="AAX219" s="442"/>
      <c r="AAY219" s="442"/>
      <c r="AAZ219" s="442"/>
      <c r="ABA219" s="442"/>
      <c r="ABB219" s="442"/>
      <c r="ABC219" s="442"/>
      <c r="ABD219" s="442"/>
      <c r="ABE219" s="442"/>
      <c r="ABF219" s="442"/>
      <c r="ABG219" s="442"/>
      <c r="ABH219" s="442"/>
      <c r="ABI219" s="442"/>
      <c r="ABJ219" s="442"/>
      <c r="ABK219" s="442"/>
      <c r="ABL219" s="442"/>
      <c r="ABM219" s="442"/>
      <c r="ABN219" s="442"/>
      <c r="ABO219" s="442"/>
      <c r="ABP219" s="442"/>
      <c r="ABQ219" s="442"/>
      <c r="ABR219" s="442"/>
      <c r="ABS219" s="442"/>
      <c r="ABT219" s="442"/>
      <c r="ABU219" s="442"/>
      <c r="ABV219" s="442"/>
      <c r="ABW219" s="442"/>
      <c r="ABX219" s="442"/>
      <c r="ABY219" s="442"/>
      <c r="ABZ219" s="442"/>
      <c r="ACA219" s="442"/>
      <c r="ACB219" s="442"/>
      <c r="ACC219" s="442"/>
      <c r="ACD219" s="442"/>
      <c r="ACE219" s="442"/>
      <c r="ACF219" s="442"/>
      <c r="ACG219" s="442"/>
      <c r="ACH219" s="442"/>
      <c r="ACI219" s="442"/>
      <c r="ACJ219" s="442"/>
      <c r="ACK219" s="442"/>
      <c r="ACL219" s="442"/>
      <c r="ACM219" s="442"/>
      <c r="ACN219" s="442"/>
      <c r="ACO219" s="442"/>
      <c r="ACP219" s="442"/>
      <c r="ACQ219" s="442"/>
      <c r="ACR219" s="442"/>
      <c r="ACS219" s="442"/>
      <c r="ACT219" s="442"/>
      <c r="ACU219" s="442"/>
      <c r="ACV219" s="442"/>
      <c r="ACW219" s="442"/>
      <c r="ACX219" s="442"/>
      <c r="ACY219" s="442"/>
      <c r="ACZ219" s="442"/>
      <c r="ADA219" s="442"/>
      <c r="ADB219" s="442"/>
      <c r="ADC219" s="442"/>
      <c r="ADD219" s="442"/>
      <c r="ADE219" s="442"/>
      <c r="ADF219" s="442"/>
      <c r="ADG219" s="442"/>
      <c r="ADH219" s="442"/>
      <c r="ADI219" s="442"/>
      <c r="ADJ219" s="442"/>
      <c r="ADK219" s="442"/>
      <c r="ADL219" s="442"/>
      <c r="ADM219" s="442"/>
      <c r="ADN219" s="442"/>
      <c r="ADO219" s="442"/>
      <c r="ADP219" s="442"/>
      <c r="ADQ219" s="442"/>
      <c r="ADR219" s="442"/>
      <c r="ADS219" s="442"/>
      <c r="ADT219" s="442"/>
      <c r="ADU219" s="442"/>
      <c r="ADV219" s="442"/>
      <c r="ADW219" s="442"/>
      <c r="ADX219" s="442"/>
      <c r="ADY219" s="442"/>
      <c r="ADZ219" s="442"/>
      <c r="AEA219" s="442"/>
      <c r="AEB219" s="442"/>
      <c r="AEC219" s="442"/>
      <c r="AED219" s="442"/>
      <c r="AEE219" s="442"/>
      <c r="AEF219" s="442"/>
      <c r="AEG219" s="442"/>
      <c r="AEH219" s="442"/>
      <c r="AEI219" s="442"/>
      <c r="AEJ219" s="442"/>
      <c r="AEK219" s="442"/>
      <c r="AEL219" s="442"/>
      <c r="AEM219" s="442"/>
      <c r="AEN219" s="442"/>
      <c r="AEO219" s="442"/>
      <c r="AEP219" s="442"/>
      <c r="AEQ219" s="442"/>
      <c r="AER219" s="442"/>
      <c r="AES219" s="442"/>
      <c r="AET219" s="442"/>
      <c r="AEU219" s="442"/>
      <c r="AEV219" s="442"/>
      <c r="AEW219" s="442"/>
      <c r="AEX219" s="442"/>
      <c r="AEY219" s="442"/>
      <c r="AEZ219" s="442"/>
      <c r="AFA219" s="442"/>
      <c r="AFB219" s="442"/>
      <c r="AFC219" s="442"/>
      <c r="AFD219" s="442"/>
      <c r="AFE219" s="442"/>
      <c r="AFF219" s="442"/>
      <c r="AFG219" s="442"/>
      <c r="AFH219" s="442"/>
      <c r="AFI219" s="442"/>
      <c r="AFJ219" s="442"/>
      <c r="AFK219" s="442"/>
      <c r="AFL219" s="442"/>
      <c r="AFM219" s="442"/>
      <c r="AFN219" s="442"/>
      <c r="AFO219" s="442"/>
      <c r="AFP219" s="442"/>
      <c r="AFQ219" s="442"/>
      <c r="AFR219" s="442"/>
      <c r="AFS219" s="442"/>
      <c r="AFT219" s="442"/>
      <c r="AFU219" s="442"/>
      <c r="AFV219" s="442"/>
      <c r="AFW219" s="442"/>
      <c r="AFX219" s="442"/>
      <c r="AFY219" s="442"/>
      <c r="AFZ219" s="442"/>
      <c r="AGA219" s="442"/>
      <c r="AGB219" s="442"/>
      <c r="AGC219" s="442"/>
      <c r="AGD219" s="442"/>
      <c r="AGE219" s="442"/>
      <c r="AGF219" s="442"/>
      <c r="AGG219" s="442"/>
      <c r="AGH219" s="442"/>
      <c r="AGI219" s="442"/>
      <c r="AGJ219" s="442"/>
      <c r="AGK219" s="442"/>
      <c r="AGL219" s="442"/>
      <c r="AGM219" s="442"/>
      <c r="AGN219" s="442"/>
      <c r="AGO219" s="442"/>
      <c r="AGP219" s="442"/>
      <c r="AGQ219" s="442"/>
      <c r="AGR219" s="442"/>
      <c r="AGS219" s="442"/>
      <c r="AGT219" s="442"/>
      <c r="AGU219" s="442"/>
      <c r="AGV219" s="442"/>
      <c r="AGW219" s="442"/>
      <c r="AGX219" s="442"/>
      <c r="AGY219" s="442"/>
      <c r="AGZ219" s="442"/>
      <c r="AHA219" s="442"/>
      <c r="AHB219" s="442"/>
      <c r="AHC219" s="442"/>
      <c r="AHD219" s="442"/>
      <c r="AHE219" s="442"/>
      <c r="AHF219" s="442"/>
      <c r="AHG219" s="442"/>
      <c r="AHH219" s="442"/>
    </row>
    <row r="220" spans="2:892" s="593" customFormat="1" hidden="1">
      <c r="B220" s="597"/>
      <c r="C220" s="595"/>
      <c r="D220" s="78"/>
      <c r="E220" s="78"/>
      <c r="F220" s="78"/>
      <c r="G220" s="78"/>
      <c r="H220" s="78"/>
      <c r="I220" s="78"/>
      <c r="J220" s="78"/>
      <c r="K220" s="78"/>
      <c r="L220" s="78"/>
      <c r="M220" s="78"/>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s="66"/>
      <c r="CT220" s="66"/>
      <c r="CU220" s="66"/>
      <c r="CV220" s="66"/>
      <c r="CW220" s="66"/>
      <c r="CX220" s="66"/>
      <c r="CY220" s="66"/>
      <c r="CZ220" s="66"/>
      <c r="DA220" s="66"/>
      <c r="DB220" s="66"/>
      <c r="DC220" s="66"/>
      <c r="DD220" s="66"/>
      <c r="DE220" s="66"/>
      <c r="DF220" s="66"/>
      <c r="DG220" s="66"/>
      <c r="DH220" s="66"/>
      <c r="DI220" s="66"/>
      <c r="DJ220" s="66"/>
      <c r="DK220" s="66"/>
      <c r="DL220" s="66"/>
      <c r="DM220" s="66"/>
      <c r="DN220" s="66"/>
      <c r="DO220" s="66"/>
      <c r="DP220" s="66"/>
      <c r="DQ220" s="66"/>
      <c r="DR220" s="66"/>
      <c r="DS220" s="66"/>
      <c r="DT220" s="66"/>
      <c r="DU220" s="66"/>
      <c r="DV220" s="66"/>
      <c r="DW220" s="66"/>
      <c r="DX220" s="66"/>
      <c r="DY220" s="66"/>
      <c r="DZ220" s="66"/>
      <c r="EA220" s="66"/>
      <c r="EB220" s="66"/>
      <c r="EC220" s="66"/>
      <c r="ED220" s="66"/>
      <c r="EE220" s="66"/>
      <c r="EF220" s="66"/>
      <c r="EG220" s="66"/>
      <c r="EH220" s="66"/>
      <c r="EI220" s="66"/>
      <c r="EJ220" s="66"/>
      <c r="EK220" s="66"/>
      <c r="EL220" s="66"/>
      <c r="EM220" s="66"/>
      <c r="EN220" s="66"/>
      <c r="EO220" s="66"/>
      <c r="EP220" s="66"/>
      <c r="EQ220" s="66"/>
      <c r="ER220" s="66"/>
      <c r="ES220" s="66"/>
      <c r="ET220" s="66"/>
      <c r="EU220" s="66"/>
      <c r="EV220" s="66"/>
      <c r="EW220" s="66"/>
      <c r="EX220" s="66"/>
      <c r="EY220" s="66"/>
      <c r="EZ220" s="66"/>
      <c r="FA220" s="66"/>
      <c r="FB220" s="66"/>
      <c r="FC220" s="66"/>
      <c r="FD220" s="66"/>
      <c r="FE220" s="66"/>
      <c r="FF220" s="66"/>
      <c r="FG220" s="66"/>
      <c r="FH220" s="66"/>
      <c r="FI220" s="66"/>
      <c r="FJ220" s="66"/>
      <c r="FK220" s="66"/>
      <c r="FL220" s="66"/>
      <c r="FM220" s="66"/>
      <c r="FN220" s="66"/>
      <c r="FO220" s="66"/>
      <c r="FP220" s="66"/>
      <c r="FQ220" s="66"/>
      <c r="FR220" s="66"/>
      <c r="FS220" s="66"/>
      <c r="FT220" s="66"/>
      <c r="FU220" s="66"/>
      <c r="FV220" s="66"/>
      <c r="FW220" s="66"/>
      <c r="FX220" s="66"/>
      <c r="FY220" s="66"/>
      <c r="FZ220" s="66"/>
      <c r="GA220" s="66"/>
      <c r="GB220" s="66"/>
      <c r="GC220" s="66"/>
      <c r="GD220" s="66"/>
      <c r="GE220" s="66"/>
      <c r="GF220" s="66"/>
      <c r="GG220" s="66"/>
      <c r="GH220" s="66"/>
      <c r="GI220" s="66"/>
      <c r="GJ220" s="66"/>
      <c r="GK220" s="66"/>
      <c r="GL220" s="66"/>
      <c r="GM220" s="66"/>
      <c r="GN220" s="66"/>
      <c r="GO220" s="66"/>
      <c r="GP220" s="66"/>
      <c r="GQ220" s="66"/>
      <c r="GR220" s="66"/>
      <c r="GS220" s="66"/>
      <c r="GT220" s="66"/>
      <c r="GU220" s="66"/>
      <c r="GV220" s="66"/>
      <c r="GW220" s="66"/>
      <c r="GX220" s="66"/>
      <c r="GY220" s="66"/>
      <c r="GZ220" s="66"/>
      <c r="HA220" s="66"/>
      <c r="HB220" s="66"/>
      <c r="HC220" s="66"/>
      <c r="HD220" s="66"/>
      <c r="HE220" s="66"/>
      <c r="HF220" s="66"/>
      <c r="HG220" s="66"/>
      <c r="HH220" s="66"/>
      <c r="HI220" s="66"/>
      <c r="HJ220" s="66"/>
      <c r="HK220" s="66"/>
      <c r="HL220" s="66"/>
      <c r="HM220" s="66"/>
      <c r="HN220" s="66"/>
      <c r="HO220" s="66"/>
      <c r="HP220" s="66"/>
      <c r="HQ220" s="66"/>
      <c r="HR220" s="66"/>
      <c r="HS220" s="66"/>
      <c r="HT220" s="66"/>
      <c r="HU220" s="66"/>
      <c r="HV220" s="66"/>
      <c r="HW220" s="66"/>
      <c r="HX220" s="66"/>
      <c r="HY220" s="66"/>
      <c r="HZ220" s="66"/>
      <c r="IA220" s="66"/>
      <c r="IB220" s="66"/>
      <c r="IC220" s="66"/>
      <c r="ID220" s="66"/>
      <c r="IE220" s="66"/>
      <c r="IF220" s="66"/>
      <c r="IG220" s="66"/>
      <c r="IH220" s="66"/>
      <c r="II220" s="66"/>
      <c r="IJ220" s="66"/>
      <c r="IK220" s="66"/>
      <c r="IL220" s="66"/>
      <c r="IM220" s="66"/>
      <c r="IN220" s="66"/>
      <c r="IO220" s="66"/>
      <c r="IP220" s="66"/>
      <c r="IQ220" s="66"/>
      <c r="IR220" s="66"/>
      <c r="IS220" s="66"/>
      <c r="IT220" s="66"/>
      <c r="IU220" s="66"/>
      <c r="IV220" s="66"/>
      <c r="IW220" s="66"/>
      <c r="IX220" s="442"/>
      <c r="IY220" s="442"/>
      <c r="IZ220" s="442"/>
      <c r="JA220" s="442"/>
      <c r="JB220" s="442"/>
      <c r="JC220" s="442"/>
      <c r="JD220" s="442"/>
      <c r="JE220" s="442"/>
      <c r="JF220" s="442"/>
      <c r="JG220" s="442"/>
      <c r="JH220" s="442"/>
      <c r="JI220" s="442"/>
      <c r="JJ220" s="442"/>
      <c r="JK220" s="442"/>
      <c r="JL220" s="442"/>
      <c r="JM220" s="442"/>
      <c r="JN220" s="442"/>
      <c r="JO220" s="442"/>
      <c r="JP220" s="442"/>
      <c r="JQ220" s="442"/>
      <c r="JR220" s="442"/>
      <c r="JS220" s="442"/>
      <c r="JT220" s="442"/>
      <c r="JU220" s="442"/>
      <c r="JV220" s="442"/>
      <c r="JW220" s="442"/>
      <c r="JX220" s="442"/>
      <c r="JY220" s="442"/>
      <c r="JZ220" s="442"/>
      <c r="KA220" s="442"/>
      <c r="KB220" s="442"/>
      <c r="KC220" s="442"/>
      <c r="KD220" s="442"/>
      <c r="KE220" s="442"/>
      <c r="KF220" s="442"/>
      <c r="KG220" s="442"/>
      <c r="KH220" s="442"/>
      <c r="KI220" s="442"/>
      <c r="KJ220" s="442"/>
      <c r="KK220" s="442"/>
      <c r="KL220" s="442"/>
      <c r="KM220" s="442"/>
      <c r="KN220" s="442"/>
      <c r="KO220" s="442"/>
      <c r="KP220" s="442"/>
      <c r="KQ220" s="442"/>
      <c r="KR220" s="442"/>
      <c r="KS220" s="442"/>
      <c r="KT220" s="442"/>
      <c r="KU220" s="442"/>
      <c r="KV220" s="442"/>
      <c r="KW220" s="442"/>
      <c r="KX220" s="442"/>
      <c r="KY220" s="442"/>
      <c r="KZ220" s="442"/>
      <c r="LA220" s="442"/>
      <c r="LB220" s="442"/>
      <c r="LC220" s="442"/>
      <c r="LD220" s="442"/>
      <c r="LE220" s="442"/>
      <c r="LF220" s="442"/>
      <c r="LG220" s="442"/>
      <c r="LH220" s="442"/>
      <c r="LI220" s="442"/>
      <c r="LJ220" s="442"/>
      <c r="LK220" s="442"/>
      <c r="LL220" s="442"/>
      <c r="LM220" s="442"/>
      <c r="LN220" s="442"/>
      <c r="LO220" s="442"/>
      <c r="LP220" s="442"/>
      <c r="LQ220" s="442"/>
      <c r="LR220" s="442"/>
      <c r="LS220" s="442"/>
      <c r="LT220" s="442"/>
      <c r="LU220" s="442"/>
      <c r="LV220" s="442"/>
      <c r="LW220" s="442"/>
      <c r="LX220" s="442"/>
      <c r="LY220" s="442"/>
      <c r="LZ220" s="442"/>
      <c r="MA220" s="442"/>
      <c r="MB220" s="442"/>
      <c r="MC220" s="442"/>
      <c r="MD220" s="442"/>
      <c r="ME220" s="442"/>
      <c r="MF220" s="442"/>
      <c r="MG220" s="442"/>
      <c r="MH220" s="442"/>
      <c r="MI220" s="442"/>
      <c r="MJ220" s="442"/>
      <c r="MK220" s="442"/>
      <c r="ML220" s="442"/>
      <c r="MM220" s="442"/>
      <c r="MN220" s="442"/>
      <c r="MO220" s="442"/>
      <c r="MP220" s="442"/>
      <c r="MQ220" s="442"/>
      <c r="MR220" s="442"/>
      <c r="MS220" s="442"/>
      <c r="MT220" s="442"/>
      <c r="MU220" s="442"/>
      <c r="MV220" s="442"/>
      <c r="MW220" s="442"/>
      <c r="MX220" s="442"/>
      <c r="MY220" s="442"/>
      <c r="MZ220" s="442"/>
      <c r="NA220" s="442"/>
      <c r="NB220" s="442"/>
      <c r="NC220" s="442"/>
      <c r="ND220" s="442"/>
      <c r="NE220" s="442"/>
      <c r="NF220" s="442"/>
      <c r="NG220" s="442"/>
      <c r="NH220" s="442"/>
      <c r="NI220" s="442"/>
      <c r="NJ220" s="442"/>
      <c r="NK220" s="442"/>
      <c r="NL220" s="442"/>
      <c r="NM220" s="442"/>
      <c r="NN220" s="442"/>
      <c r="NO220" s="442"/>
      <c r="NP220" s="442"/>
      <c r="NQ220" s="442"/>
      <c r="NR220" s="442"/>
      <c r="NS220" s="442"/>
      <c r="NT220" s="442"/>
      <c r="NU220" s="442"/>
      <c r="NV220" s="442"/>
      <c r="NW220" s="442"/>
      <c r="NX220" s="442"/>
      <c r="NY220" s="442"/>
      <c r="NZ220" s="442"/>
      <c r="OA220" s="442"/>
      <c r="OB220" s="442"/>
      <c r="OC220" s="442"/>
      <c r="OD220" s="442"/>
      <c r="OE220" s="442"/>
      <c r="OF220" s="442"/>
      <c r="OG220" s="442"/>
      <c r="OH220" s="442"/>
      <c r="OI220" s="442"/>
      <c r="OJ220" s="442"/>
      <c r="OK220" s="442"/>
      <c r="OL220" s="442"/>
      <c r="OM220" s="442"/>
      <c r="ON220" s="442"/>
      <c r="OO220" s="442"/>
      <c r="OP220" s="442"/>
      <c r="OQ220" s="442"/>
      <c r="OR220" s="442"/>
      <c r="OS220" s="442"/>
      <c r="OT220" s="442"/>
      <c r="OU220" s="442"/>
      <c r="OV220" s="442"/>
      <c r="OW220" s="442"/>
      <c r="OX220" s="442"/>
      <c r="OY220" s="442"/>
      <c r="OZ220" s="442"/>
      <c r="PA220" s="442"/>
      <c r="PB220" s="442"/>
      <c r="PC220" s="442"/>
      <c r="PD220" s="442"/>
      <c r="PE220" s="442"/>
      <c r="PF220" s="442"/>
      <c r="PG220" s="442"/>
      <c r="PH220" s="442"/>
      <c r="PI220" s="442"/>
      <c r="PJ220" s="442"/>
      <c r="PK220" s="442"/>
      <c r="PL220" s="442"/>
      <c r="PM220" s="442"/>
      <c r="PN220" s="442"/>
      <c r="PO220" s="442"/>
      <c r="PP220" s="442"/>
      <c r="PQ220" s="442"/>
      <c r="PR220" s="442"/>
      <c r="PS220" s="442"/>
      <c r="PT220" s="442"/>
      <c r="PU220" s="442"/>
      <c r="PV220" s="442"/>
      <c r="PW220" s="442"/>
      <c r="PX220" s="442"/>
      <c r="PY220" s="442"/>
      <c r="PZ220" s="442"/>
      <c r="QA220" s="442"/>
      <c r="QB220" s="442"/>
      <c r="QC220" s="442"/>
      <c r="QD220" s="442"/>
      <c r="QE220" s="442"/>
      <c r="QF220" s="442"/>
      <c r="QG220" s="442"/>
      <c r="QH220" s="442"/>
      <c r="QI220" s="442"/>
      <c r="QJ220" s="442"/>
      <c r="QK220" s="442"/>
      <c r="QL220" s="442"/>
      <c r="QM220" s="442"/>
      <c r="QN220" s="442"/>
      <c r="QO220" s="442"/>
      <c r="QP220" s="442"/>
      <c r="QQ220" s="442"/>
      <c r="QR220" s="442"/>
      <c r="QS220" s="442"/>
      <c r="QT220" s="442"/>
      <c r="QU220" s="442"/>
      <c r="QV220" s="442"/>
      <c r="QW220" s="442"/>
      <c r="QX220" s="442"/>
      <c r="QY220" s="442"/>
      <c r="QZ220" s="442"/>
      <c r="RA220" s="442"/>
      <c r="RB220" s="442"/>
      <c r="RC220" s="442"/>
      <c r="RD220" s="442"/>
      <c r="RE220" s="442"/>
      <c r="RF220" s="442"/>
      <c r="RG220" s="442"/>
      <c r="RH220" s="442"/>
      <c r="RI220" s="442"/>
      <c r="RJ220" s="442"/>
      <c r="RK220" s="442"/>
      <c r="RL220" s="442"/>
      <c r="RM220" s="442"/>
      <c r="RN220" s="442"/>
      <c r="RO220" s="442"/>
      <c r="RP220" s="442"/>
      <c r="RQ220" s="442"/>
      <c r="RR220" s="442"/>
      <c r="RS220" s="442"/>
      <c r="RT220" s="442"/>
      <c r="RU220" s="442"/>
      <c r="RV220" s="442"/>
      <c r="RW220" s="442"/>
      <c r="RX220" s="442"/>
      <c r="RY220" s="442"/>
      <c r="RZ220" s="442"/>
      <c r="SA220" s="442"/>
      <c r="SB220" s="442"/>
      <c r="SC220" s="442"/>
      <c r="SD220" s="442"/>
      <c r="SE220" s="442"/>
      <c r="SF220" s="442"/>
      <c r="SG220" s="442"/>
      <c r="SH220" s="442"/>
      <c r="SI220" s="442"/>
      <c r="SJ220" s="442"/>
      <c r="SK220" s="442"/>
      <c r="SL220" s="442"/>
      <c r="SM220" s="442"/>
      <c r="SN220" s="442"/>
      <c r="SO220" s="442"/>
      <c r="SP220" s="442"/>
      <c r="SQ220" s="442"/>
      <c r="SR220" s="442"/>
      <c r="SS220" s="442"/>
      <c r="ST220" s="442"/>
      <c r="SU220" s="442"/>
      <c r="SV220" s="442"/>
      <c r="SW220" s="442"/>
      <c r="SX220" s="442"/>
      <c r="SY220" s="442"/>
      <c r="SZ220" s="442"/>
      <c r="TA220" s="442"/>
      <c r="TB220" s="442"/>
      <c r="TC220" s="442"/>
      <c r="TD220" s="442"/>
      <c r="TE220" s="442"/>
      <c r="TF220" s="442"/>
      <c r="TG220" s="442"/>
      <c r="TH220" s="442"/>
      <c r="TI220" s="442"/>
      <c r="TJ220" s="442"/>
      <c r="TK220" s="442"/>
      <c r="TL220" s="442"/>
      <c r="TM220" s="442"/>
      <c r="TN220" s="442"/>
      <c r="TO220" s="442"/>
      <c r="TP220" s="442"/>
      <c r="TQ220" s="442"/>
      <c r="TR220" s="442"/>
      <c r="TS220" s="442"/>
      <c r="TT220" s="442"/>
      <c r="TU220" s="442"/>
      <c r="TV220" s="442"/>
      <c r="TW220" s="442"/>
      <c r="TX220" s="442"/>
      <c r="TY220" s="442"/>
      <c r="TZ220" s="442"/>
      <c r="UA220" s="442"/>
      <c r="UB220" s="442"/>
      <c r="UC220" s="442"/>
      <c r="UD220" s="442"/>
      <c r="UE220" s="442"/>
      <c r="UF220" s="442"/>
      <c r="UG220" s="442"/>
      <c r="UH220" s="442"/>
      <c r="UI220" s="442"/>
      <c r="UJ220" s="442"/>
      <c r="UK220" s="442"/>
      <c r="UL220" s="442"/>
      <c r="UM220" s="442"/>
      <c r="UN220" s="442"/>
      <c r="UO220" s="442"/>
      <c r="UP220" s="442"/>
      <c r="UQ220" s="442"/>
      <c r="UR220" s="442"/>
      <c r="US220" s="442"/>
      <c r="UT220" s="442"/>
      <c r="UU220" s="442"/>
      <c r="UV220" s="442"/>
      <c r="UW220" s="442"/>
      <c r="UX220" s="442"/>
      <c r="UY220" s="442"/>
      <c r="UZ220" s="442"/>
      <c r="VA220" s="442"/>
      <c r="VB220" s="442"/>
      <c r="VC220" s="442"/>
      <c r="VD220" s="442"/>
      <c r="VE220" s="442"/>
      <c r="VF220" s="442"/>
      <c r="VG220" s="442"/>
      <c r="VH220" s="442"/>
      <c r="VI220" s="442"/>
      <c r="VJ220" s="442"/>
      <c r="VK220" s="442"/>
      <c r="VL220" s="442"/>
      <c r="VM220" s="442"/>
      <c r="VN220" s="442"/>
      <c r="VO220" s="442"/>
      <c r="VP220" s="442"/>
      <c r="VQ220" s="442"/>
      <c r="VR220" s="442"/>
      <c r="VS220" s="442"/>
      <c r="VT220" s="442"/>
      <c r="VU220" s="442"/>
      <c r="VV220" s="442"/>
      <c r="VW220" s="442"/>
      <c r="VX220" s="442"/>
      <c r="VY220" s="442"/>
      <c r="VZ220" s="442"/>
      <c r="WA220" s="442"/>
      <c r="WB220" s="442"/>
      <c r="WC220" s="442"/>
      <c r="WD220" s="442"/>
      <c r="WE220" s="442"/>
      <c r="WF220" s="442"/>
      <c r="WG220" s="442"/>
      <c r="WH220" s="442"/>
      <c r="WI220" s="442"/>
      <c r="WJ220" s="442"/>
      <c r="WK220" s="442"/>
      <c r="WL220" s="442"/>
      <c r="WM220" s="442"/>
      <c r="WN220" s="442"/>
      <c r="WO220" s="442"/>
      <c r="WP220" s="442"/>
      <c r="WQ220" s="442"/>
      <c r="WR220" s="442"/>
      <c r="WS220" s="442"/>
      <c r="WT220" s="442"/>
      <c r="WU220" s="442"/>
      <c r="WV220" s="442"/>
      <c r="WW220" s="442"/>
      <c r="WX220" s="442"/>
      <c r="WY220" s="442"/>
      <c r="WZ220" s="442"/>
      <c r="XA220" s="442"/>
      <c r="XB220" s="442"/>
      <c r="XC220" s="442"/>
      <c r="XD220" s="442"/>
      <c r="XE220" s="442"/>
      <c r="XF220" s="442"/>
      <c r="XG220" s="442"/>
      <c r="XH220" s="442"/>
      <c r="XI220" s="442"/>
      <c r="XJ220" s="442"/>
      <c r="XK220" s="442"/>
      <c r="XL220" s="442"/>
      <c r="XM220" s="442"/>
      <c r="XN220" s="442"/>
      <c r="XO220" s="442"/>
      <c r="XP220" s="442"/>
      <c r="XQ220" s="442"/>
      <c r="XR220" s="442"/>
      <c r="XS220" s="442"/>
      <c r="XT220" s="442"/>
      <c r="XU220" s="442"/>
      <c r="XV220" s="442"/>
      <c r="XW220" s="442"/>
      <c r="XX220" s="442"/>
      <c r="XY220" s="442"/>
      <c r="XZ220" s="442"/>
      <c r="YA220" s="442"/>
      <c r="YB220" s="442"/>
      <c r="YC220" s="442"/>
      <c r="YD220" s="442"/>
      <c r="YE220" s="442"/>
      <c r="YF220" s="442"/>
      <c r="YG220" s="442"/>
      <c r="YH220" s="442"/>
      <c r="YI220" s="442"/>
      <c r="YJ220" s="442"/>
      <c r="YK220" s="442"/>
      <c r="YL220" s="442"/>
      <c r="YM220" s="442"/>
      <c r="YN220" s="442"/>
      <c r="YO220" s="442"/>
      <c r="YP220" s="442"/>
      <c r="YQ220" s="442"/>
      <c r="YR220" s="442"/>
      <c r="YS220" s="442"/>
      <c r="YT220" s="442"/>
      <c r="YU220" s="442"/>
      <c r="YV220" s="442"/>
      <c r="YW220" s="442"/>
      <c r="YX220" s="442"/>
      <c r="YY220" s="442"/>
      <c r="YZ220" s="442"/>
      <c r="ZA220" s="442"/>
      <c r="ZB220" s="442"/>
      <c r="ZC220" s="442"/>
      <c r="ZD220" s="442"/>
      <c r="ZE220" s="442"/>
      <c r="ZF220" s="442"/>
      <c r="ZG220" s="442"/>
      <c r="ZH220" s="442"/>
      <c r="ZI220" s="442"/>
      <c r="ZJ220" s="442"/>
      <c r="ZK220" s="442"/>
      <c r="ZL220" s="442"/>
      <c r="ZM220" s="442"/>
      <c r="ZN220" s="442"/>
      <c r="ZO220" s="442"/>
      <c r="ZP220" s="442"/>
      <c r="ZQ220" s="442"/>
      <c r="ZR220" s="442"/>
      <c r="ZS220" s="442"/>
      <c r="ZT220" s="442"/>
      <c r="ZU220" s="442"/>
      <c r="ZV220" s="442"/>
      <c r="ZW220" s="442"/>
      <c r="ZX220" s="442"/>
      <c r="ZY220" s="442"/>
      <c r="ZZ220" s="442"/>
      <c r="AAA220" s="442"/>
      <c r="AAB220" s="442"/>
      <c r="AAC220" s="442"/>
      <c r="AAD220" s="442"/>
      <c r="AAE220" s="442"/>
      <c r="AAF220" s="442"/>
      <c r="AAG220" s="442"/>
      <c r="AAH220" s="442"/>
      <c r="AAI220" s="442"/>
      <c r="AAJ220" s="442"/>
      <c r="AAK220" s="442"/>
      <c r="AAL220" s="442"/>
      <c r="AAM220" s="442"/>
      <c r="AAN220" s="442"/>
      <c r="AAO220" s="442"/>
      <c r="AAP220" s="442"/>
      <c r="AAQ220" s="442"/>
      <c r="AAR220" s="442"/>
      <c r="AAS220" s="442"/>
      <c r="AAT220" s="442"/>
      <c r="AAU220" s="442"/>
      <c r="AAV220" s="442"/>
      <c r="AAW220" s="442"/>
      <c r="AAX220" s="442"/>
      <c r="AAY220" s="442"/>
      <c r="AAZ220" s="442"/>
      <c r="ABA220" s="442"/>
      <c r="ABB220" s="442"/>
      <c r="ABC220" s="442"/>
      <c r="ABD220" s="442"/>
      <c r="ABE220" s="442"/>
      <c r="ABF220" s="442"/>
      <c r="ABG220" s="442"/>
      <c r="ABH220" s="442"/>
      <c r="ABI220" s="442"/>
      <c r="ABJ220" s="442"/>
      <c r="ABK220" s="442"/>
      <c r="ABL220" s="442"/>
      <c r="ABM220" s="442"/>
      <c r="ABN220" s="442"/>
      <c r="ABO220" s="442"/>
      <c r="ABP220" s="442"/>
      <c r="ABQ220" s="442"/>
      <c r="ABR220" s="442"/>
      <c r="ABS220" s="442"/>
      <c r="ABT220" s="442"/>
      <c r="ABU220" s="442"/>
      <c r="ABV220" s="442"/>
      <c r="ABW220" s="442"/>
      <c r="ABX220" s="442"/>
      <c r="ABY220" s="442"/>
      <c r="ABZ220" s="442"/>
      <c r="ACA220" s="442"/>
      <c r="ACB220" s="442"/>
      <c r="ACC220" s="442"/>
      <c r="ACD220" s="442"/>
      <c r="ACE220" s="442"/>
      <c r="ACF220" s="442"/>
      <c r="ACG220" s="442"/>
      <c r="ACH220" s="442"/>
      <c r="ACI220" s="442"/>
      <c r="ACJ220" s="442"/>
      <c r="ACK220" s="442"/>
      <c r="ACL220" s="442"/>
      <c r="ACM220" s="442"/>
      <c r="ACN220" s="442"/>
      <c r="ACO220" s="442"/>
      <c r="ACP220" s="442"/>
      <c r="ACQ220" s="442"/>
      <c r="ACR220" s="442"/>
      <c r="ACS220" s="442"/>
      <c r="ACT220" s="442"/>
      <c r="ACU220" s="442"/>
      <c r="ACV220" s="442"/>
      <c r="ACW220" s="442"/>
      <c r="ACX220" s="442"/>
      <c r="ACY220" s="442"/>
      <c r="ACZ220" s="442"/>
      <c r="ADA220" s="442"/>
      <c r="ADB220" s="442"/>
      <c r="ADC220" s="442"/>
      <c r="ADD220" s="442"/>
      <c r="ADE220" s="442"/>
      <c r="ADF220" s="442"/>
      <c r="ADG220" s="442"/>
      <c r="ADH220" s="442"/>
      <c r="ADI220" s="442"/>
      <c r="ADJ220" s="442"/>
      <c r="ADK220" s="442"/>
      <c r="ADL220" s="442"/>
      <c r="ADM220" s="442"/>
      <c r="ADN220" s="442"/>
      <c r="ADO220" s="442"/>
      <c r="ADP220" s="442"/>
      <c r="ADQ220" s="442"/>
      <c r="ADR220" s="442"/>
      <c r="ADS220" s="442"/>
      <c r="ADT220" s="442"/>
      <c r="ADU220" s="442"/>
      <c r="ADV220" s="442"/>
      <c r="ADW220" s="442"/>
      <c r="ADX220" s="442"/>
      <c r="ADY220" s="442"/>
      <c r="ADZ220" s="442"/>
      <c r="AEA220" s="442"/>
      <c r="AEB220" s="442"/>
      <c r="AEC220" s="442"/>
      <c r="AED220" s="442"/>
      <c r="AEE220" s="442"/>
      <c r="AEF220" s="442"/>
      <c r="AEG220" s="442"/>
      <c r="AEH220" s="442"/>
      <c r="AEI220" s="442"/>
      <c r="AEJ220" s="442"/>
      <c r="AEK220" s="442"/>
      <c r="AEL220" s="442"/>
      <c r="AEM220" s="442"/>
      <c r="AEN220" s="442"/>
      <c r="AEO220" s="442"/>
      <c r="AEP220" s="442"/>
      <c r="AEQ220" s="442"/>
      <c r="AER220" s="442"/>
      <c r="AES220" s="442"/>
      <c r="AET220" s="442"/>
      <c r="AEU220" s="442"/>
      <c r="AEV220" s="442"/>
      <c r="AEW220" s="442"/>
      <c r="AEX220" s="442"/>
      <c r="AEY220" s="442"/>
      <c r="AEZ220" s="442"/>
      <c r="AFA220" s="442"/>
      <c r="AFB220" s="442"/>
      <c r="AFC220" s="442"/>
      <c r="AFD220" s="442"/>
      <c r="AFE220" s="442"/>
      <c r="AFF220" s="442"/>
      <c r="AFG220" s="442"/>
      <c r="AFH220" s="442"/>
      <c r="AFI220" s="442"/>
      <c r="AFJ220" s="442"/>
      <c r="AFK220" s="442"/>
      <c r="AFL220" s="442"/>
      <c r="AFM220" s="442"/>
      <c r="AFN220" s="442"/>
      <c r="AFO220" s="442"/>
      <c r="AFP220" s="442"/>
      <c r="AFQ220" s="442"/>
      <c r="AFR220" s="442"/>
      <c r="AFS220" s="442"/>
      <c r="AFT220" s="442"/>
      <c r="AFU220" s="442"/>
      <c r="AFV220" s="442"/>
      <c r="AFW220" s="442"/>
      <c r="AFX220" s="442"/>
      <c r="AFY220" s="442"/>
      <c r="AFZ220" s="442"/>
      <c r="AGA220" s="442"/>
      <c r="AGB220" s="442"/>
      <c r="AGC220" s="442"/>
      <c r="AGD220" s="442"/>
      <c r="AGE220" s="442"/>
      <c r="AGF220" s="442"/>
      <c r="AGG220" s="442"/>
      <c r="AGH220" s="442"/>
      <c r="AGI220" s="442"/>
      <c r="AGJ220" s="442"/>
      <c r="AGK220" s="442"/>
      <c r="AGL220" s="442"/>
      <c r="AGM220" s="442"/>
      <c r="AGN220" s="442"/>
      <c r="AGO220" s="442"/>
      <c r="AGP220" s="442"/>
      <c r="AGQ220" s="442"/>
      <c r="AGR220" s="442"/>
      <c r="AGS220" s="442"/>
      <c r="AGT220" s="442"/>
      <c r="AGU220" s="442"/>
      <c r="AGV220" s="442"/>
      <c r="AGW220" s="442"/>
      <c r="AGX220" s="442"/>
      <c r="AGY220" s="442"/>
      <c r="AGZ220" s="442"/>
      <c r="AHA220" s="442"/>
      <c r="AHB220" s="442"/>
      <c r="AHC220" s="442"/>
      <c r="AHD220" s="442"/>
      <c r="AHE220" s="442"/>
      <c r="AHF220" s="442"/>
      <c r="AHG220" s="442"/>
      <c r="AHH220" s="442"/>
    </row>
    <row r="221" spans="2:892" s="593" customFormat="1" hidden="1">
      <c r="B221" s="597"/>
      <c r="C221" s="595"/>
      <c r="D221" s="78"/>
      <c r="E221" s="78"/>
      <c r="F221" s="78"/>
      <c r="G221" s="78"/>
      <c r="H221" s="78"/>
      <c r="I221" s="78"/>
      <c r="J221" s="78"/>
      <c r="K221" s="78"/>
      <c r="L221" s="78"/>
      <c r="M221" s="78"/>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s="66"/>
      <c r="CT221" s="66"/>
      <c r="CU221" s="66"/>
      <c r="CV221" s="66"/>
      <c r="CW221" s="66"/>
      <c r="CX221" s="66"/>
      <c r="CY221" s="66"/>
      <c r="CZ221" s="66"/>
      <c r="DA221" s="66"/>
      <c r="DB221" s="66"/>
      <c r="DC221" s="66"/>
      <c r="DD221" s="66"/>
      <c r="DE221" s="66"/>
      <c r="DF221" s="66"/>
      <c r="DG221" s="66"/>
      <c r="DH221" s="66"/>
      <c r="DI221" s="66"/>
      <c r="DJ221" s="66"/>
      <c r="DK221" s="66"/>
      <c r="DL221" s="66"/>
      <c r="DM221" s="66"/>
      <c r="DN221" s="66"/>
      <c r="DO221" s="66"/>
      <c r="DP221" s="66"/>
      <c r="DQ221" s="66"/>
      <c r="DR221" s="66"/>
      <c r="DS221" s="66"/>
      <c r="DT221" s="66"/>
      <c r="DU221" s="66"/>
      <c r="DV221" s="66"/>
      <c r="DW221" s="66"/>
      <c r="DX221" s="66"/>
      <c r="DY221" s="66"/>
      <c r="DZ221" s="66"/>
      <c r="EA221" s="66"/>
      <c r="EB221" s="66"/>
      <c r="EC221" s="66"/>
      <c r="ED221" s="66"/>
      <c r="EE221" s="66"/>
      <c r="EF221" s="66"/>
      <c r="EG221" s="66"/>
      <c r="EH221" s="66"/>
      <c r="EI221" s="66"/>
      <c r="EJ221" s="66"/>
      <c r="EK221" s="66"/>
      <c r="EL221" s="66"/>
      <c r="EM221" s="66"/>
      <c r="EN221" s="66"/>
      <c r="EO221" s="66"/>
      <c r="EP221" s="66"/>
      <c r="EQ221" s="66"/>
      <c r="ER221" s="66"/>
      <c r="ES221" s="66"/>
      <c r="ET221" s="66"/>
      <c r="EU221" s="66"/>
      <c r="EV221" s="66"/>
      <c r="EW221" s="66"/>
      <c r="EX221" s="66"/>
      <c r="EY221" s="66"/>
      <c r="EZ221" s="66"/>
      <c r="FA221" s="66"/>
      <c r="FB221" s="66"/>
      <c r="FC221" s="66"/>
      <c r="FD221" s="66"/>
      <c r="FE221" s="66"/>
      <c r="FF221" s="66"/>
      <c r="FG221" s="66"/>
      <c r="FH221" s="66"/>
      <c r="FI221" s="66"/>
      <c r="FJ221" s="66"/>
      <c r="FK221" s="66"/>
      <c r="FL221" s="66"/>
      <c r="FM221" s="66"/>
      <c r="FN221" s="66"/>
      <c r="FO221" s="66"/>
      <c r="FP221" s="66"/>
      <c r="FQ221" s="66"/>
      <c r="FR221" s="66"/>
      <c r="FS221" s="66"/>
      <c r="FT221" s="66"/>
      <c r="FU221" s="66"/>
      <c r="FV221" s="66"/>
      <c r="FW221" s="66"/>
      <c r="FX221" s="66"/>
      <c r="FY221" s="66"/>
      <c r="FZ221" s="66"/>
      <c r="GA221" s="66"/>
      <c r="GB221" s="66"/>
      <c r="GC221" s="66"/>
      <c r="GD221" s="66"/>
      <c r="GE221" s="66"/>
      <c r="GF221" s="66"/>
      <c r="GG221" s="66"/>
      <c r="GH221" s="66"/>
      <c r="GI221" s="66"/>
      <c r="GJ221" s="66"/>
      <c r="GK221" s="66"/>
      <c r="GL221" s="66"/>
      <c r="GM221" s="66"/>
      <c r="GN221" s="66"/>
      <c r="GO221" s="66"/>
      <c r="GP221" s="66"/>
      <c r="GQ221" s="66"/>
      <c r="GR221" s="66"/>
      <c r="GS221" s="66"/>
      <c r="GT221" s="66"/>
      <c r="GU221" s="66"/>
      <c r="GV221" s="66"/>
      <c r="GW221" s="66"/>
      <c r="GX221" s="66"/>
      <c r="GY221" s="66"/>
      <c r="GZ221" s="66"/>
      <c r="HA221" s="66"/>
      <c r="HB221" s="66"/>
      <c r="HC221" s="66"/>
      <c r="HD221" s="66"/>
      <c r="HE221" s="66"/>
      <c r="HF221" s="66"/>
      <c r="HG221" s="66"/>
      <c r="HH221" s="66"/>
      <c r="HI221" s="66"/>
      <c r="HJ221" s="66"/>
      <c r="HK221" s="66"/>
      <c r="HL221" s="66"/>
      <c r="HM221" s="66"/>
      <c r="HN221" s="66"/>
      <c r="HO221" s="66"/>
      <c r="HP221" s="66"/>
      <c r="HQ221" s="66"/>
      <c r="HR221" s="66"/>
      <c r="HS221" s="66"/>
      <c r="HT221" s="66"/>
      <c r="HU221" s="66"/>
      <c r="HV221" s="66"/>
      <c r="HW221" s="66"/>
      <c r="HX221" s="66"/>
      <c r="HY221" s="66"/>
      <c r="HZ221" s="66"/>
      <c r="IA221" s="66"/>
      <c r="IB221" s="66"/>
      <c r="IC221" s="66"/>
      <c r="ID221" s="66"/>
      <c r="IE221" s="66"/>
      <c r="IF221" s="66"/>
      <c r="IG221" s="66"/>
      <c r="IH221" s="66"/>
      <c r="II221" s="66"/>
      <c r="IJ221" s="66"/>
      <c r="IK221" s="66"/>
      <c r="IL221" s="66"/>
      <c r="IM221" s="66"/>
      <c r="IN221" s="66"/>
      <c r="IO221" s="66"/>
      <c r="IP221" s="66"/>
      <c r="IQ221" s="66"/>
      <c r="IR221" s="66"/>
      <c r="IS221" s="66"/>
      <c r="IT221" s="66"/>
      <c r="IU221" s="66"/>
      <c r="IV221" s="66"/>
      <c r="IW221" s="66"/>
      <c r="IX221" s="442"/>
      <c r="IY221" s="442"/>
      <c r="IZ221" s="442"/>
      <c r="JA221" s="442"/>
      <c r="JB221" s="442"/>
      <c r="JC221" s="442"/>
      <c r="JD221" s="442"/>
      <c r="JE221" s="442"/>
      <c r="JF221" s="442"/>
      <c r="JG221" s="442"/>
      <c r="JH221" s="442"/>
      <c r="JI221" s="442"/>
      <c r="JJ221" s="442"/>
      <c r="JK221" s="442"/>
      <c r="JL221" s="442"/>
      <c r="JM221" s="442"/>
      <c r="JN221" s="442"/>
      <c r="JO221" s="442"/>
      <c r="JP221" s="442"/>
      <c r="JQ221" s="442"/>
      <c r="JR221" s="442"/>
      <c r="JS221" s="442"/>
      <c r="JT221" s="442"/>
      <c r="JU221" s="442"/>
      <c r="JV221" s="442"/>
      <c r="JW221" s="442"/>
      <c r="JX221" s="442"/>
      <c r="JY221" s="442"/>
      <c r="JZ221" s="442"/>
      <c r="KA221" s="442"/>
      <c r="KB221" s="442"/>
      <c r="KC221" s="442"/>
      <c r="KD221" s="442"/>
      <c r="KE221" s="442"/>
      <c r="KF221" s="442"/>
      <c r="KG221" s="442"/>
      <c r="KH221" s="442"/>
      <c r="KI221" s="442"/>
      <c r="KJ221" s="442"/>
      <c r="KK221" s="442"/>
      <c r="KL221" s="442"/>
      <c r="KM221" s="442"/>
      <c r="KN221" s="442"/>
      <c r="KO221" s="442"/>
      <c r="KP221" s="442"/>
      <c r="KQ221" s="442"/>
      <c r="KR221" s="442"/>
      <c r="KS221" s="442"/>
      <c r="KT221" s="442"/>
      <c r="KU221" s="442"/>
      <c r="KV221" s="442"/>
      <c r="KW221" s="442"/>
      <c r="KX221" s="442"/>
      <c r="KY221" s="442"/>
      <c r="KZ221" s="442"/>
      <c r="LA221" s="442"/>
      <c r="LB221" s="442"/>
      <c r="LC221" s="442"/>
      <c r="LD221" s="442"/>
      <c r="LE221" s="442"/>
      <c r="LF221" s="442"/>
      <c r="LG221" s="442"/>
      <c r="LH221" s="442"/>
      <c r="LI221" s="442"/>
      <c r="LJ221" s="442"/>
      <c r="LK221" s="442"/>
      <c r="LL221" s="442"/>
      <c r="LM221" s="442"/>
      <c r="LN221" s="442"/>
      <c r="LO221" s="442"/>
      <c r="LP221" s="442"/>
      <c r="LQ221" s="442"/>
      <c r="LR221" s="442"/>
      <c r="LS221" s="442"/>
      <c r="LT221" s="442"/>
      <c r="LU221" s="442"/>
      <c r="LV221" s="442"/>
      <c r="LW221" s="442"/>
      <c r="LX221" s="442"/>
      <c r="LY221" s="442"/>
      <c r="LZ221" s="442"/>
      <c r="MA221" s="442"/>
      <c r="MB221" s="442"/>
      <c r="MC221" s="442"/>
      <c r="MD221" s="442"/>
      <c r="ME221" s="442"/>
      <c r="MF221" s="442"/>
      <c r="MG221" s="442"/>
      <c r="MH221" s="442"/>
      <c r="MI221" s="442"/>
      <c r="MJ221" s="442"/>
      <c r="MK221" s="442"/>
      <c r="ML221" s="442"/>
      <c r="MM221" s="442"/>
      <c r="MN221" s="442"/>
      <c r="MO221" s="442"/>
      <c r="MP221" s="442"/>
      <c r="MQ221" s="442"/>
      <c r="MR221" s="442"/>
      <c r="MS221" s="442"/>
      <c r="MT221" s="442"/>
      <c r="MU221" s="442"/>
      <c r="MV221" s="442"/>
      <c r="MW221" s="442"/>
      <c r="MX221" s="442"/>
      <c r="MY221" s="442"/>
      <c r="MZ221" s="442"/>
      <c r="NA221" s="442"/>
      <c r="NB221" s="442"/>
      <c r="NC221" s="442"/>
      <c r="ND221" s="442"/>
      <c r="NE221" s="442"/>
      <c r="NF221" s="442"/>
      <c r="NG221" s="442"/>
      <c r="NH221" s="442"/>
      <c r="NI221" s="442"/>
      <c r="NJ221" s="442"/>
      <c r="NK221" s="442"/>
      <c r="NL221" s="442"/>
      <c r="NM221" s="442"/>
      <c r="NN221" s="442"/>
      <c r="NO221" s="442"/>
      <c r="NP221" s="442"/>
      <c r="NQ221" s="442"/>
      <c r="NR221" s="442"/>
      <c r="NS221" s="442"/>
      <c r="NT221" s="442"/>
      <c r="NU221" s="442"/>
      <c r="NV221" s="442"/>
      <c r="NW221" s="442"/>
      <c r="NX221" s="442"/>
      <c r="NY221" s="442"/>
      <c r="NZ221" s="442"/>
      <c r="OA221" s="442"/>
      <c r="OB221" s="442"/>
      <c r="OC221" s="442"/>
      <c r="OD221" s="442"/>
      <c r="OE221" s="442"/>
      <c r="OF221" s="442"/>
      <c r="OG221" s="442"/>
      <c r="OH221" s="442"/>
      <c r="OI221" s="442"/>
      <c r="OJ221" s="442"/>
      <c r="OK221" s="442"/>
      <c r="OL221" s="442"/>
      <c r="OM221" s="442"/>
      <c r="ON221" s="442"/>
      <c r="OO221" s="442"/>
      <c r="OP221" s="442"/>
      <c r="OQ221" s="442"/>
      <c r="OR221" s="442"/>
      <c r="OS221" s="442"/>
      <c r="OT221" s="442"/>
      <c r="OU221" s="442"/>
      <c r="OV221" s="442"/>
      <c r="OW221" s="442"/>
      <c r="OX221" s="442"/>
      <c r="OY221" s="442"/>
      <c r="OZ221" s="442"/>
      <c r="PA221" s="442"/>
      <c r="PB221" s="442"/>
      <c r="PC221" s="442"/>
      <c r="PD221" s="442"/>
      <c r="PE221" s="442"/>
      <c r="PF221" s="442"/>
      <c r="PG221" s="442"/>
      <c r="PH221" s="442"/>
      <c r="PI221" s="442"/>
      <c r="PJ221" s="442"/>
      <c r="PK221" s="442"/>
      <c r="PL221" s="442"/>
      <c r="PM221" s="442"/>
      <c r="PN221" s="442"/>
      <c r="PO221" s="442"/>
      <c r="PP221" s="442"/>
      <c r="PQ221" s="442"/>
      <c r="PR221" s="442"/>
      <c r="PS221" s="442"/>
      <c r="PT221" s="442"/>
      <c r="PU221" s="442"/>
      <c r="PV221" s="442"/>
      <c r="PW221" s="442"/>
      <c r="PX221" s="442"/>
      <c r="PY221" s="442"/>
      <c r="PZ221" s="442"/>
      <c r="QA221" s="442"/>
      <c r="QB221" s="442"/>
      <c r="QC221" s="442"/>
      <c r="QD221" s="442"/>
      <c r="QE221" s="442"/>
      <c r="QF221" s="442"/>
      <c r="QG221" s="442"/>
      <c r="QH221" s="442"/>
      <c r="QI221" s="442"/>
      <c r="QJ221" s="442"/>
      <c r="QK221" s="442"/>
      <c r="QL221" s="442"/>
      <c r="QM221" s="442"/>
      <c r="QN221" s="442"/>
      <c r="QO221" s="442"/>
      <c r="QP221" s="442"/>
      <c r="QQ221" s="442"/>
      <c r="QR221" s="442"/>
      <c r="QS221" s="442"/>
      <c r="QT221" s="442"/>
      <c r="QU221" s="442"/>
      <c r="QV221" s="442"/>
      <c r="QW221" s="442"/>
      <c r="QX221" s="442"/>
      <c r="QY221" s="442"/>
      <c r="QZ221" s="442"/>
      <c r="RA221" s="442"/>
      <c r="RB221" s="442"/>
      <c r="RC221" s="442"/>
      <c r="RD221" s="442"/>
      <c r="RE221" s="442"/>
      <c r="RF221" s="442"/>
      <c r="RG221" s="442"/>
      <c r="RH221" s="442"/>
      <c r="RI221" s="442"/>
      <c r="RJ221" s="442"/>
      <c r="RK221" s="442"/>
      <c r="RL221" s="442"/>
      <c r="RM221" s="442"/>
      <c r="RN221" s="442"/>
      <c r="RO221" s="442"/>
      <c r="RP221" s="442"/>
      <c r="RQ221" s="442"/>
      <c r="RR221" s="442"/>
      <c r="RS221" s="442"/>
      <c r="RT221" s="442"/>
      <c r="RU221" s="442"/>
      <c r="RV221" s="442"/>
      <c r="RW221" s="442"/>
      <c r="RX221" s="442"/>
      <c r="RY221" s="442"/>
      <c r="RZ221" s="442"/>
      <c r="SA221" s="442"/>
      <c r="SB221" s="442"/>
      <c r="SC221" s="442"/>
      <c r="SD221" s="442"/>
      <c r="SE221" s="442"/>
      <c r="SF221" s="442"/>
      <c r="SG221" s="442"/>
      <c r="SH221" s="442"/>
      <c r="SI221" s="442"/>
      <c r="SJ221" s="442"/>
      <c r="SK221" s="442"/>
      <c r="SL221" s="442"/>
      <c r="SM221" s="442"/>
      <c r="SN221" s="442"/>
      <c r="SO221" s="442"/>
      <c r="SP221" s="442"/>
      <c r="SQ221" s="442"/>
      <c r="SR221" s="442"/>
      <c r="SS221" s="442"/>
      <c r="ST221" s="442"/>
      <c r="SU221" s="442"/>
      <c r="SV221" s="442"/>
      <c r="SW221" s="442"/>
      <c r="SX221" s="442"/>
      <c r="SY221" s="442"/>
      <c r="SZ221" s="442"/>
      <c r="TA221" s="442"/>
      <c r="TB221" s="442"/>
      <c r="TC221" s="442"/>
      <c r="TD221" s="442"/>
      <c r="TE221" s="442"/>
      <c r="TF221" s="442"/>
      <c r="TG221" s="442"/>
      <c r="TH221" s="442"/>
      <c r="TI221" s="442"/>
      <c r="TJ221" s="442"/>
      <c r="TK221" s="442"/>
      <c r="TL221" s="442"/>
      <c r="TM221" s="442"/>
      <c r="TN221" s="442"/>
      <c r="TO221" s="442"/>
      <c r="TP221" s="442"/>
      <c r="TQ221" s="442"/>
      <c r="TR221" s="442"/>
      <c r="TS221" s="442"/>
      <c r="TT221" s="442"/>
      <c r="TU221" s="442"/>
      <c r="TV221" s="442"/>
      <c r="TW221" s="442"/>
      <c r="TX221" s="442"/>
      <c r="TY221" s="442"/>
      <c r="TZ221" s="442"/>
      <c r="UA221" s="442"/>
      <c r="UB221" s="442"/>
      <c r="UC221" s="442"/>
      <c r="UD221" s="442"/>
      <c r="UE221" s="442"/>
      <c r="UF221" s="442"/>
      <c r="UG221" s="442"/>
      <c r="UH221" s="442"/>
      <c r="UI221" s="442"/>
      <c r="UJ221" s="442"/>
      <c r="UK221" s="442"/>
      <c r="UL221" s="442"/>
      <c r="UM221" s="442"/>
      <c r="UN221" s="442"/>
      <c r="UO221" s="442"/>
      <c r="UP221" s="442"/>
      <c r="UQ221" s="442"/>
      <c r="UR221" s="442"/>
      <c r="US221" s="442"/>
      <c r="UT221" s="442"/>
      <c r="UU221" s="442"/>
      <c r="UV221" s="442"/>
      <c r="UW221" s="442"/>
      <c r="UX221" s="442"/>
      <c r="UY221" s="442"/>
      <c r="UZ221" s="442"/>
      <c r="VA221" s="442"/>
      <c r="VB221" s="442"/>
      <c r="VC221" s="442"/>
      <c r="VD221" s="442"/>
      <c r="VE221" s="442"/>
      <c r="VF221" s="442"/>
      <c r="VG221" s="442"/>
      <c r="VH221" s="442"/>
      <c r="VI221" s="442"/>
      <c r="VJ221" s="442"/>
      <c r="VK221" s="442"/>
      <c r="VL221" s="442"/>
      <c r="VM221" s="442"/>
      <c r="VN221" s="442"/>
      <c r="VO221" s="442"/>
      <c r="VP221" s="442"/>
      <c r="VQ221" s="442"/>
      <c r="VR221" s="442"/>
      <c r="VS221" s="442"/>
      <c r="VT221" s="442"/>
      <c r="VU221" s="442"/>
      <c r="VV221" s="442"/>
      <c r="VW221" s="442"/>
      <c r="VX221" s="442"/>
      <c r="VY221" s="442"/>
      <c r="VZ221" s="442"/>
      <c r="WA221" s="442"/>
      <c r="WB221" s="442"/>
      <c r="WC221" s="442"/>
      <c r="WD221" s="442"/>
      <c r="WE221" s="442"/>
      <c r="WF221" s="442"/>
      <c r="WG221" s="442"/>
      <c r="WH221" s="442"/>
      <c r="WI221" s="442"/>
      <c r="WJ221" s="442"/>
      <c r="WK221" s="442"/>
      <c r="WL221" s="442"/>
      <c r="WM221" s="442"/>
      <c r="WN221" s="442"/>
      <c r="WO221" s="442"/>
      <c r="WP221" s="442"/>
      <c r="WQ221" s="442"/>
      <c r="WR221" s="442"/>
      <c r="WS221" s="442"/>
      <c r="WT221" s="442"/>
      <c r="WU221" s="442"/>
      <c r="WV221" s="442"/>
      <c r="WW221" s="442"/>
      <c r="WX221" s="442"/>
      <c r="WY221" s="442"/>
      <c r="WZ221" s="442"/>
      <c r="XA221" s="442"/>
      <c r="XB221" s="442"/>
      <c r="XC221" s="442"/>
      <c r="XD221" s="442"/>
      <c r="XE221" s="442"/>
      <c r="XF221" s="442"/>
      <c r="XG221" s="442"/>
      <c r="XH221" s="442"/>
      <c r="XI221" s="442"/>
      <c r="XJ221" s="442"/>
      <c r="XK221" s="442"/>
      <c r="XL221" s="442"/>
      <c r="XM221" s="442"/>
      <c r="XN221" s="442"/>
      <c r="XO221" s="442"/>
      <c r="XP221" s="442"/>
      <c r="XQ221" s="442"/>
      <c r="XR221" s="442"/>
      <c r="XS221" s="442"/>
      <c r="XT221" s="442"/>
      <c r="XU221" s="442"/>
      <c r="XV221" s="442"/>
      <c r="XW221" s="442"/>
      <c r="XX221" s="442"/>
      <c r="XY221" s="442"/>
      <c r="XZ221" s="442"/>
      <c r="YA221" s="442"/>
      <c r="YB221" s="442"/>
      <c r="YC221" s="442"/>
      <c r="YD221" s="442"/>
      <c r="YE221" s="442"/>
      <c r="YF221" s="442"/>
      <c r="YG221" s="442"/>
      <c r="YH221" s="442"/>
      <c r="YI221" s="442"/>
      <c r="YJ221" s="442"/>
      <c r="YK221" s="442"/>
      <c r="YL221" s="442"/>
      <c r="YM221" s="442"/>
      <c r="YN221" s="442"/>
      <c r="YO221" s="442"/>
      <c r="YP221" s="442"/>
      <c r="YQ221" s="442"/>
      <c r="YR221" s="442"/>
      <c r="YS221" s="442"/>
      <c r="YT221" s="442"/>
      <c r="YU221" s="442"/>
      <c r="YV221" s="442"/>
      <c r="YW221" s="442"/>
      <c r="YX221" s="442"/>
      <c r="YY221" s="442"/>
      <c r="YZ221" s="442"/>
      <c r="ZA221" s="442"/>
      <c r="ZB221" s="442"/>
      <c r="ZC221" s="442"/>
      <c r="ZD221" s="442"/>
      <c r="ZE221" s="442"/>
      <c r="ZF221" s="442"/>
      <c r="ZG221" s="442"/>
      <c r="ZH221" s="442"/>
      <c r="ZI221" s="442"/>
      <c r="ZJ221" s="442"/>
      <c r="ZK221" s="442"/>
      <c r="ZL221" s="442"/>
      <c r="ZM221" s="442"/>
      <c r="ZN221" s="442"/>
      <c r="ZO221" s="442"/>
      <c r="ZP221" s="442"/>
      <c r="ZQ221" s="442"/>
      <c r="ZR221" s="442"/>
      <c r="ZS221" s="442"/>
      <c r="ZT221" s="442"/>
      <c r="ZU221" s="442"/>
      <c r="ZV221" s="442"/>
      <c r="ZW221" s="442"/>
      <c r="ZX221" s="442"/>
      <c r="ZY221" s="442"/>
      <c r="ZZ221" s="442"/>
      <c r="AAA221" s="442"/>
      <c r="AAB221" s="442"/>
      <c r="AAC221" s="442"/>
      <c r="AAD221" s="442"/>
      <c r="AAE221" s="442"/>
      <c r="AAF221" s="442"/>
      <c r="AAG221" s="442"/>
      <c r="AAH221" s="442"/>
      <c r="AAI221" s="442"/>
      <c r="AAJ221" s="442"/>
      <c r="AAK221" s="442"/>
      <c r="AAL221" s="442"/>
      <c r="AAM221" s="442"/>
      <c r="AAN221" s="442"/>
      <c r="AAO221" s="442"/>
      <c r="AAP221" s="442"/>
      <c r="AAQ221" s="442"/>
      <c r="AAR221" s="442"/>
      <c r="AAS221" s="442"/>
      <c r="AAT221" s="442"/>
      <c r="AAU221" s="442"/>
      <c r="AAV221" s="442"/>
      <c r="AAW221" s="442"/>
      <c r="AAX221" s="442"/>
      <c r="AAY221" s="442"/>
      <c r="AAZ221" s="442"/>
      <c r="ABA221" s="442"/>
      <c r="ABB221" s="442"/>
      <c r="ABC221" s="442"/>
      <c r="ABD221" s="442"/>
      <c r="ABE221" s="442"/>
      <c r="ABF221" s="442"/>
      <c r="ABG221" s="442"/>
      <c r="ABH221" s="442"/>
      <c r="ABI221" s="442"/>
      <c r="ABJ221" s="442"/>
      <c r="ABK221" s="442"/>
      <c r="ABL221" s="442"/>
      <c r="ABM221" s="442"/>
      <c r="ABN221" s="442"/>
      <c r="ABO221" s="442"/>
      <c r="ABP221" s="442"/>
      <c r="ABQ221" s="442"/>
      <c r="ABR221" s="442"/>
      <c r="ABS221" s="442"/>
      <c r="ABT221" s="442"/>
      <c r="ABU221" s="442"/>
      <c r="ABV221" s="442"/>
      <c r="ABW221" s="442"/>
      <c r="ABX221" s="442"/>
      <c r="ABY221" s="442"/>
      <c r="ABZ221" s="442"/>
      <c r="ACA221" s="442"/>
      <c r="ACB221" s="442"/>
      <c r="ACC221" s="442"/>
      <c r="ACD221" s="442"/>
      <c r="ACE221" s="442"/>
      <c r="ACF221" s="442"/>
      <c r="ACG221" s="442"/>
      <c r="ACH221" s="442"/>
      <c r="ACI221" s="442"/>
      <c r="ACJ221" s="442"/>
      <c r="ACK221" s="442"/>
      <c r="ACL221" s="442"/>
      <c r="ACM221" s="442"/>
      <c r="ACN221" s="442"/>
      <c r="ACO221" s="442"/>
      <c r="ACP221" s="442"/>
      <c r="ACQ221" s="442"/>
      <c r="ACR221" s="442"/>
      <c r="ACS221" s="442"/>
      <c r="ACT221" s="442"/>
      <c r="ACU221" s="442"/>
      <c r="ACV221" s="442"/>
      <c r="ACW221" s="442"/>
      <c r="ACX221" s="442"/>
      <c r="ACY221" s="442"/>
      <c r="ACZ221" s="442"/>
      <c r="ADA221" s="442"/>
      <c r="ADB221" s="442"/>
      <c r="ADC221" s="442"/>
      <c r="ADD221" s="442"/>
      <c r="ADE221" s="442"/>
      <c r="ADF221" s="442"/>
      <c r="ADG221" s="442"/>
      <c r="ADH221" s="442"/>
      <c r="ADI221" s="442"/>
      <c r="ADJ221" s="442"/>
      <c r="ADK221" s="442"/>
      <c r="ADL221" s="442"/>
      <c r="ADM221" s="442"/>
      <c r="ADN221" s="442"/>
      <c r="ADO221" s="442"/>
      <c r="ADP221" s="442"/>
      <c r="ADQ221" s="442"/>
      <c r="ADR221" s="442"/>
      <c r="ADS221" s="442"/>
      <c r="ADT221" s="442"/>
      <c r="ADU221" s="442"/>
      <c r="ADV221" s="442"/>
      <c r="ADW221" s="442"/>
      <c r="ADX221" s="442"/>
      <c r="ADY221" s="442"/>
      <c r="ADZ221" s="442"/>
      <c r="AEA221" s="442"/>
      <c r="AEB221" s="442"/>
      <c r="AEC221" s="442"/>
      <c r="AED221" s="442"/>
      <c r="AEE221" s="442"/>
      <c r="AEF221" s="442"/>
      <c r="AEG221" s="442"/>
      <c r="AEH221" s="442"/>
      <c r="AEI221" s="442"/>
      <c r="AEJ221" s="442"/>
      <c r="AEK221" s="442"/>
      <c r="AEL221" s="442"/>
      <c r="AEM221" s="442"/>
      <c r="AEN221" s="442"/>
      <c r="AEO221" s="442"/>
      <c r="AEP221" s="442"/>
      <c r="AEQ221" s="442"/>
      <c r="AER221" s="442"/>
      <c r="AES221" s="442"/>
      <c r="AET221" s="442"/>
      <c r="AEU221" s="442"/>
      <c r="AEV221" s="442"/>
      <c r="AEW221" s="442"/>
      <c r="AEX221" s="442"/>
      <c r="AEY221" s="442"/>
      <c r="AEZ221" s="442"/>
      <c r="AFA221" s="442"/>
      <c r="AFB221" s="442"/>
      <c r="AFC221" s="442"/>
      <c r="AFD221" s="442"/>
      <c r="AFE221" s="442"/>
      <c r="AFF221" s="442"/>
      <c r="AFG221" s="442"/>
      <c r="AFH221" s="442"/>
      <c r="AFI221" s="442"/>
      <c r="AFJ221" s="442"/>
      <c r="AFK221" s="442"/>
      <c r="AFL221" s="442"/>
      <c r="AFM221" s="442"/>
      <c r="AFN221" s="442"/>
      <c r="AFO221" s="442"/>
      <c r="AFP221" s="442"/>
      <c r="AFQ221" s="442"/>
      <c r="AFR221" s="442"/>
      <c r="AFS221" s="442"/>
      <c r="AFT221" s="442"/>
      <c r="AFU221" s="442"/>
      <c r="AFV221" s="442"/>
      <c r="AFW221" s="442"/>
      <c r="AFX221" s="442"/>
      <c r="AFY221" s="442"/>
      <c r="AFZ221" s="442"/>
      <c r="AGA221" s="442"/>
      <c r="AGB221" s="442"/>
      <c r="AGC221" s="442"/>
      <c r="AGD221" s="442"/>
      <c r="AGE221" s="442"/>
      <c r="AGF221" s="442"/>
      <c r="AGG221" s="442"/>
      <c r="AGH221" s="442"/>
      <c r="AGI221" s="442"/>
      <c r="AGJ221" s="442"/>
      <c r="AGK221" s="442"/>
      <c r="AGL221" s="442"/>
      <c r="AGM221" s="442"/>
      <c r="AGN221" s="442"/>
      <c r="AGO221" s="442"/>
      <c r="AGP221" s="442"/>
      <c r="AGQ221" s="442"/>
      <c r="AGR221" s="442"/>
      <c r="AGS221" s="442"/>
      <c r="AGT221" s="442"/>
      <c r="AGU221" s="442"/>
      <c r="AGV221" s="442"/>
      <c r="AGW221" s="442"/>
      <c r="AGX221" s="442"/>
      <c r="AGY221" s="442"/>
      <c r="AGZ221" s="442"/>
      <c r="AHA221" s="442"/>
      <c r="AHB221" s="442"/>
      <c r="AHC221" s="442"/>
      <c r="AHD221" s="442"/>
      <c r="AHE221" s="442"/>
      <c r="AHF221" s="442"/>
      <c r="AHG221" s="442"/>
      <c r="AHH221" s="442"/>
    </row>
    <row r="222" spans="2:892" s="593" customFormat="1" hidden="1">
      <c r="B222" s="597"/>
      <c r="C222" s="595"/>
      <c r="D222" s="78"/>
      <c r="E222" s="78"/>
      <c r="F222" s="78"/>
      <c r="G222" s="78"/>
      <c r="H222" s="78"/>
      <c r="I222" s="78"/>
      <c r="J222" s="78"/>
      <c r="K222" s="78"/>
      <c r="L222" s="78"/>
      <c r="M222" s="78"/>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s="66"/>
      <c r="CT222" s="66"/>
      <c r="CU222" s="66"/>
      <c r="CV222" s="66"/>
      <c r="CW222" s="66"/>
      <c r="CX222" s="66"/>
      <c r="CY222" s="66"/>
      <c r="CZ222" s="66"/>
      <c r="DA222" s="66"/>
      <c r="DB222" s="66"/>
      <c r="DC222" s="66"/>
      <c r="DD222" s="66"/>
      <c r="DE222" s="66"/>
      <c r="DF222" s="66"/>
      <c r="DG222" s="66"/>
      <c r="DH222" s="66"/>
      <c r="DI222" s="66"/>
      <c r="DJ222" s="66"/>
      <c r="DK222" s="66"/>
      <c r="DL222" s="66"/>
      <c r="DM222" s="66"/>
      <c r="DN222" s="66"/>
      <c r="DO222" s="66"/>
      <c r="DP222" s="66"/>
      <c r="DQ222" s="66"/>
      <c r="DR222" s="66"/>
      <c r="DS222" s="66"/>
      <c r="DT222" s="66"/>
      <c r="DU222" s="66"/>
      <c r="DV222" s="66"/>
      <c r="DW222" s="66"/>
      <c r="DX222" s="66"/>
      <c r="DY222" s="66"/>
      <c r="DZ222" s="66"/>
      <c r="EA222" s="66"/>
      <c r="EB222" s="66"/>
      <c r="EC222" s="66"/>
      <c r="ED222" s="66"/>
      <c r="EE222" s="66"/>
      <c r="EF222" s="66"/>
      <c r="EG222" s="66"/>
      <c r="EH222" s="66"/>
      <c r="EI222" s="66"/>
      <c r="EJ222" s="66"/>
      <c r="EK222" s="66"/>
      <c r="EL222" s="66"/>
      <c r="EM222" s="66"/>
      <c r="EN222" s="66"/>
      <c r="EO222" s="66"/>
      <c r="EP222" s="66"/>
      <c r="EQ222" s="66"/>
      <c r="ER222" s="66"/>
      <c r="ES222" s="66"/>
      <c r="ET222" s="66"/>
      <c r="EU222" s="66"/>
      <c r="EV222" s="66"/>
      <c r="EW222" s="66"/>
      <c r="EX222" s="66"/>
      <c r="EY222" s="66"/>
      <c r="EZ222" s="66"/>
      <c r="FA222" s="66"/>
      <c r="FB222" s="66"/>
      <c r="FC222" s="66"/>
      <c r="FD222" s="66"/>
      <c r="FE222" s="66"/>
      <c r="FF222" s="66"/>
      <c r="FG222" s="66"/>
      <c r="FH222" s="66"/>
      <c r="FI222" s="66"/>
      <c r="FJ222" s="66"/>
      <c r="FK222" s="66"/>
      <c r="FL222" s="66"/>
      <c r="FM222" s="66"/>
      <c r="FN222" s="66"/>
      <c r="FO222" s="66"/>
      <c r="FP222" s="66"/>
      <c r="FQ222" s="66"/>
      <c r="FR222" s="66"/>
      <c r="FS222" s="66"/>
      <c r="FT222" s="66"/>
      <c r="FU222" s="66"/>
      <c r="FV222" s="66"/>
      <c r="FW222" s="66"/>
      <c r="FX222" s="66"/>
      <c r="FY222" s="66"/>
      <c r="FZ222" s="66"/>
      <c r="GA222" s="66"/>
      <c r="GB222" s="66"/>
      <c r="GC222" s="66"/>
      <c r="GD222" s="66"/>
      <c r="GE222" s="66"/>
      <c r="GF222" s="66"/>
      <c r="GG222" s="66"/>
      <c r="GH222" s="66"/>
      <c r="GI222" s="66"/>
      <c r="GJ222" s="66"/>
      <c r="GK222" s="66"/>
      <c r="GL222" s="66"/>
      <c r="GM222" s="66"/>
      <c r="GN222" s="66"/>
      <c r="GO222" s="66"/>
      <c r="GP222" s="66"/>
      <c r="GQ222" s="66"/>
      <c r="GR222" s="66"/>
      <c r="GS222" s="66"/>
      <c r="GT222" s="66"/>
      <c r="GU222" s="66"/>
      <c r="GV222" s="66"/>
      <c r="GW222" s="66"/>
      <c r="GX222" s="66"/>
      <c r="GY222" s="66"/>
      <c r="GZ222" s="66"/>
      <c r="HA222" s="66"/>
      <c r="HB222" s="66"/>
      <c r="HC222" s="66"/>
      <c r="HD222" s="66"/>
      <c r="HE222" s="66"/>
      <c r="HF222" s="66"/>
      <c r="HG222" s="66"/>
      <c r="HH222" s="66"/>
      <c r="HI222" s="66"/>
      <c r="HJ222" s="66"/>
      <c r="HK222" s="66"/>
      <c r="HL222" s="66"/>
      <c r="HM222" s="66"/>
      <c r="HN222" s="66"/>
      <c r="HO222" s="66"/>
      <c r="HP222" s="66"/>
      <c r="HQ222" s="66"/>
      <c r="HR222" s="66"/>
      <c r="HS222" s="66"/>
      <c r="HT222" s="66"/>
      <c r="HU222" s="66"/>
      <c r="HV222" s="66"/>
      <c r="HW222" s="66"/>
      <c r="HX222" s="66"/>
      <c r="HY222" s="66"/>
      <c r="HZ222" s="66"/>
      <c r="IA222" s="66"/>
      <c r="IB222" s="66"/>
      <c r="IC222" s="66"/>
      <c r="ID222" s="66"/>
      <c r="IE222" s="66"/>
      <c r="IF222" s="66"/>
      <c r="IG222" s="66"/>
      <c r="IH222" s="66"/>
      <c r="II222" s="66"/>
      <c r="IJ222" s="66"/>
      <c r="IK222" s="66"/>
      <c r="IL222" s="66"/>
      <c r="IM222" s="66"/>
      <c r="IN222" s="66"/>
      <c r="IO222" s="66"/>
      <c r="IP222" s="66"/>
      <c r="IQ222" s="66"/>
      <c r="IR222" s="66"/>
      <c r="IS222" s="66"/>
      <c r="IT222" s="66"/>
      <c r="IU222" s="66"/>
      <c r="IV222" s="66"/>
      <c r="IW222" s="66"/>
      <c r="IX222" s="442"/>
      <c r="IY222" s="442"/>
      <c r="IZ222" s="442"/>
      <c r="JA222" s="442"/>
      <c r="JB222" s="442"/>
      <c r="JC222" s="442"/>
      <c r="JD222" s="442"/>
      <c r="JE222" s="442"/>
      <c r="JF222" s="442"/>
      <c r="JG222" s="442"/>
      <c r="JH222" s="442"/>
      <c r="JI222" s="442"/>
      <c r="JJ222" s="442"/>
      <c r="JK222" s="442"/>
      <c r="JL222" s="442"/>
      <c r="JM222" s="442"/>
      <c r="JN222" s="442"/>
      <c r="JO222" s="442"/>
      <c r="JP222" s="442"/>
      <c r="JQ222" s="442"/>
      <c r="JR222" s="442"/>
      <c r="JS222" s="442"/>
      <c r="JT222" s="442"/>
      <c r="JU222" s="442"/>
      <c r="JV222" s="442"/>
      <c r="JW222" s="442"/>
      <c r="JX222" s="442"/>
      <c r="JY222" s="442"/>
      <c r="JZ222" s="442"/>
      <c r="KA222" s="442"/>
      <c r="KB222" s="442"/>
      <c r="KC222" s="442"/>
      <c r="KD222" s="442"/>
      <c r="KE222" s="442"/>
      <c r="KF222" s="442"/>
      <c r="KG222" s="442"/>
      <c r="KH222" s="442"/>
      <c r="KI222" s="442"/>
      <c r="KJ222" s="442"/>
      <c r="KK222" s="442"/>
      <c r="KL222" s="442"/>
      <c r="KM222" s="442"/>
      <c r="KN222" s="442"/>
      <c r="KO222" s="442"/>
      <c r="KP222" s="442"/>
      <c r="KQ222" s="442"/>
      <c r="KR222" s="442"/>
      <c r="KS222" s="442"/>
      <c r="KT222" s="442"/>
      <c r="KU222" s="442"/>
      <c r="KV222" s="442"/>
      <c r="KW222" s="442"/>
      <c r="KX222" s="442"/>
      <c r="KY222" s="442"/>
      <c r="KZ222" s="442"/>
      <c r="LA222" s="442"/>
      <c r="LB222" s="442"/>
      <c r="LC222" s="442"/>
      <c r="LD222" s="442"/>
      <c r="LE222" s="442"/>
      <c r="LF222" s="442"/>
      <c r="LG222" s="442"/>
      <c r="LH222" s="442"/>
      <c r="LI222" s="442"/>
      <c r="LJ222" s="442"/>
      <c r="LK222" s="442"/>
      <c r="LL222" s="442"/>
      <c r="LM222" s="442"/>
      <c r="LN222" s="442"/>
      <c r="LO222" s="442"/>
      <c r="LP222" s="442"/>
      <c r="LQ222" s="442"/>
      <c r="LR222" s="442"/>
      <c r="LS222" s="442"/>
      <c r="LT222" s="442"/>
      <c r="LU222" s="442"/>
      <c r="LV222" s="442"/>
      <c r="LW222" s="442"/>
      <c r="LX222" s="442"/>
      <c r="LY222" s="442"/>
      <c r="LZ222" s="442"/>
      <c r="MA222" s="442"/>
      <c r="MB222" s="442"/>
      <c r="MC222" s="442"/>
      <c r="MD222" s="442"/>
      <c r="ME222" s="442"/>
      <c r="MF222" s="442"/>
      <c r="MG222" s="442"/>
      <c r="MH222" s="442"/>
      <c r="MI222" s="442"/>
      <c r="MJ222" s="442"/>
      <c r="MK222" s="442"/>
      <c r="ML222" s="442"/>
      <c r="MM222" s="442"/>
      <c r="MN222" s="442"/>
      <c r="MO222" s="442"/>
      <c r="MP222" s="442"/>
      <c r="MQ222" s="442"/>
      <c r="MR222" s="442"/>
      <c r="MS222" s="442"/>
      <c r="MT222" s="442"/>
      <c r="MU222" s="442"/>
      <c r="MV222" s="442"/>
      <c r="MW222" s="442"/>
      <c r="MX222" s="442"/>
      <c r="MY222" s="442"/>
      <c r="MZ222" s="442"/>
      <c r="NA222" s="442"/>
      <c r="NB222" s="442"/>
      <c r="NC222" s="442"/>
      <c r="ND222" s="442"/>
      <c r="NE222" s="442"/>
      <c r="NF222" s="442"/>
      <c r="NG222" s="442"/>
      <c r="NH222" s="442"/>
      <c r="NI222" s="442"/>
      <c r="NJ222" s="442"/>
      <c r="NK222" s="442"/>
      <c r="NL222" s="442"/>
      <c r="NM222" s="442"/>
      <c r="NN222" s="442"/>
      <c r="NO222" s="442"/>
      <c r="NP222" s="442"/>
      <c r="NQ222" s="442"/>
      <c r="NR222" s="442"/>
      <c r="NS222" s="442"/>
      <c r="NT222" s="442"/>
      <c r="NU222" s="442"/>
      <c r="NV222" s="442"/>
      <c r="NW222" s="442"/>
      <c r="NX222" s="442"/>
      <c r="NY222" s="442"/>
      <c r="NZ222" s="442"/>
      <c r="OA222" s="442"/>
      <c r="OB222" s="442"/>
      <c r="OC222" s="442"/>
      <c r="OD222" s="442"/>
      <c r="OE222" s="442"/>
      <c r="OF222" s="442"/>
      <c r="OG222" s="442"/>
      <c r="OH222" s="442"/>
      <c r="OI222" s="442"/>
      <c r="OJ222" s="442"/>
      <c r="OK222" s="442"/>
      <c r="OL222" s="442"/>
      <c r="OM222" s="442"/>
      <c r="ON222" s="442"/>
      <c r="OO222" s="442"/>
      <c r="OP222" s="442"/>
      <c r="OQ222" s="442"/>
      <c r="OR222" s="442"/>
      <c r="OS222" s="442"/>
      <c r="OT222" s="442"/>
      <c r="OU222" s="442"/>
      <c r="OV222" s="442"/>
      <c r="OW222" s="442"/>
      <c r="OX222" s="442"/>
      <c r="OY222" s="442"/>
      <c r="OZ222" s="442"/>
      <c r="PA222" s="442"/>
      <c r="PB222" s="442"/>
      <c r="PC222" s="442"/>
      <c r="PD222" s="442"/>
      <c r="PE222" s="442"/>
      <c r="PF222" s="442"/>
      <c r="PG222" s="442"/>
      <c r="PH222" s="442"/>
      <c r="PI222" s="442"/>
      <c r="PJ222" s="442"/>
      <c r="PK222" s="442"/>
      <c r="PL222" s="442"/>
      <c r="PM222" s="442"/>
      <c r="PN222" s="442"/>
      <c r="PO222" s="442"/>
      <c r="PP222" s="442"/>
      <c r="PQ222" s="442"/>
      <c r="PR222" s="442"/>
      <c r="PS222" s="442"/>
      <c r="PT222" s="442"/>
      <c r="PU222" s="442"/>
      <c r="PV222" s="442"/>
      <c r="PW222" s="442"/>
      <c r="PX222" s="442"/>
      <c r="PY222" s="442"/>
      <c r="PZ222" s="442"/>
      <c r="QA222" s="442"/>
      <c r="QB222" s="442"/>
      <c r="QC222" s="442"/>
      <c r="QD222" s="442"/>
      <c r="QE222" s="442"/>
      <c r="QF222" s="442"/>
      <c r="QG222" s="442"/>
      <c r="QH222" s="442"/>
      <c r="QI222" s="442"/>
      <c r="QJ222" s="442"/>
      <c r="QK222" s="442"/>
      <c r="QL222" s="442"/>
      <c r="QM222" s="442"/>
      <c r="QN222" s="442"/>
      <c r="QO222" s="442"/>
      <c r="QP222" s="442"/>
      <c r="QQ222" s="442"/>
      <c r="QR222" s="442"/>
      <c r="QS222" s="442"/>
      <c r="QT222" s="442"/>
      <c r="QU222" s="442"/>
      <c r="QV222" s="442"/>
      <c r="QW222" s="442"/>
      <c r="QX222" s="442"/>
      <c r="QY222" s="442"/>
      <c r="QZ222" s="442"/>
      <c r="RA222" s="442"/>
      <c r="RB222" s="442"/>
      <c r="RC222" s="442"/>
      <c r="RD222" s="442"/>
      <c r="RE222" s="442"/>
      <c r="RF222" s="442"/>
      <c r="RG222" s="442"/>
      <c r="RH222" s="442"/>
      <c r="RI222" s="442"/>
      <c r="RJ222" s="442"/>
      <c r="RK222" s="442"/>
      <c r="RL222" s="442"/>
      <c r="RM222" s="442"/>
      <c r="RN222" s="442"/>
      <c r="RO222" s="442"/>
      <c r="RP222" s="442"/>
      <c r="RQ222" s="442"/>
      <c r="RR222" s="442"/>
      <c r="RS222" s="442"/>
      <c r="RT222" s="442"/>
      <c r="RU222" s="442"/>
      <c r="RV222" s="442"/>
      <c r="RW222" s="442"/>
      <c r="RX222" s="442"/>
      <c r="RY222" s="442"/>
      <c r="RZ222" s="442"/>
      <c r="SA222" s="442"/>
      <c r="SB222" s="442"/>
      <c r="SC222" s="442"/>
      <c r="SD222" s="442"/>
      <c r="SE222" s="442"/>
      <c r="SF222" s="442"/>
      <c r="SG222" s="442"/>
      <c r="SH222" s="442"/>
      <c r="SI222" s="442"/>
      <c r="SJ222" s="442"/>
      <c r="SK222" s="442"/>
      <c r="SL222" s="442"/>
      <c r="SM222" s="442"/>
      <c r="SN222" s="442"/>
      <c r="SO222" s="442"/>
      <c r="SP222" s="442"/>
      <c r="SQ222" s="442"/>
      <c r="SR222" s="442"/>
      <c r="SS222" s="442"/>
      <c r="ST222" s="442"/>
      <c r="SU222" s="442"/>
      <c r="SV222" s="442"/>
      <c r="SW222" s="442"/>
      <c r="SX222" s="442"/>
      <c r="SY222" s="442"/>
      <c r="SZ222" s="442"/>
      <c r="TA222" s="442"/>
      <c r="TB222" s="442"/>
      <c r="TC222" s="442"/>
      <c r="TD222" s="442"/>
      <c r="TE222" s="442"/>
      <c r="TF222" s="442"/>
      <c r="TG222" s="442"/>
      <c r="TH222" s="442"/>
      <c r="TI222" s="442"/>
      <c r="TJ222" s="442"/>
      <c r="TK222" s="442"/>
      <c r="TL222" s="442"/>
      <c r="TM222" s="442"/>
      <c r="TN222" s="442"/>
      <c r="TO222" s="442"/>
      <c r="TP222" s="442"/>
      <c r="TQ222" s="442"/>
      <c r="TR222" s="442"/>
      <c r="TS222" s="442"/>
      <c r="TT222" s="442"/>
      <c r="TU222" s="442"/>
      <c r="TV222" s="442"/>
      <c r="TW222" s="442"/>
      <c r="TX222" s="442"/>
      <c r="TY222" s="442"/>
      <c r="TZ222" s="442"/>
      <c r="UA222" s="442"/>
      <c r="UB222" s="442"/>
      <c r="UC222" s="442"/>
      <c r="UD222" s="442"/>
      <c r="UE222" s="442"/>
      <c r="UF222" s="442"/>
      <c r="UG222" s="442"/>
      <c r="UH222" s="442"/>
      <c r="UI222" s="442"/>
      <c r="UJ222" s="442"/>
      <c r="UK222" s="442"/>
      <c r="UL222" s="442"/>
      <c r="UM222" s="442"/>
      <c r="UN222" s="442"/>
      <c r="UO222" s="442"/>
      <c r="UP222" s="442"/>
      <c r="UQ222" s="442"/>
      <c r="UR222" s="442"/>
      <c r="US222" s="442"/>
      <c r="UT222" s="442"/>
      <c r="UU222" s="442"/>
      <c r="UV222" s="442"/>
      <c r="UW222" s="442"/>
      <c r="UX222" s="442"/>
      <c r="UY222" s="442"/>
      <c r="UZ222" s="442"/>
      <c r="VA222" s="442"/>
      <c r="VB222" s="442"/>
      <c r="VC222" s="442"/>
      <c r="VD222" s="442"/>
      <c r="VE222" s="442"/>
      <c r="VF222" s="442"/>
      <c r="VG222" s="442"/>
      <c r="VH222" s="442"/>
      <c r="VI222" s="442"/>
      <c r="VJ222" s="442"/>
      <c r="VK222" s="442"/>
      <c r="VL222" s="442"/>
      <c r="VM222" s="442"/>
      <c r="VN222" s="442"/>
      <c r="VO222" s="442"/>
      <c r="VP222" s="442"/>
      <c r="VQ222" s="442"/>
      <c r="VR222" s="442"/>
      <c r="VS222" s="442"/>
      <c r="VT222" s="442"/>
      <c r="VU222" s="442"/>
      <c r="VV222" s="442"/>
      <c r="VW222" s="442"/>
      <c r="VX222" s="442"/>
      <c r="VY222" s="442"/>
      <c r="VZ222" s="442"/>
      <c r="WA222" s="442"/>
      <c r="WB222" s="442"/>
      <c r="WC222" s="442"/>
      <c r="WD222" s="442"/>
      <c r="WE222" s="442"/>
      <c r="WF222" s="442"/>
      <c r="WG222" s="442"/>
      <c r="WH222" s="442"/>
      <c r="WI222" s="442"/>
      <c r="WJ222" s="442"/>
      <c r="WK222" s="442"/>
      <c r="WL222" s="442"/>
      <c r="WM222" s="442"/>
      <c r="WN222" s="442"/>
      <c r="WO222" s="442"/>
      <c r="WP222" s="442"/>
      <c r="WQ222" s="442"/>
      <c r="WR222" s="442"/>
      <c r="WS222" s="442"/>
      <c r="WT222" s="442"/>
      <c r="WU222" s="442"/>
      <c r="WV222" s="442"/>
      <c r="WW222" s="442"/>
      <c r="WX222" s="442"/>
      <c r="WY222" s="442"/>
      <c r="WZ222" s="442"/>
      <c r="XA222" s="442"/>
      <c r="XB222" s="442"/>
      <c r="XC222" s="442"/>
      <c r="XD222" s="442"/>
      <c r="XE222" s="442"/>
      <c r="XF222" s="442"/>
      <c r="XG222" s="442"/>
      <c r="XH222" s="442"/>
      <c r="XI222" s="442"/>
      <c r="XJ222" s="442"/>
      <c r="XK222" s="442"/>
      <c r="XL222" s="442"/>
      <c r="XM222" s="442"/>
      <c r="XN222" s="442"/>
      <c r="XO222" s="442"/>
      <c r="XP222" s="442"/>
      <c r="XQ222" s="442"/>
      <c r="XR222" s="442"/>
      <c r="XS222" s="442"/>
      <c r="XT222" s="442"/>
      <c r="XU222" s="442"/>
      <c r="XV222" s="442"/>
      <c r="XW222" s="442"/>
      <c r="XX222" s="442"/>
      <c r="XY222" s="442"/>
      <c r="XZ222" s="442"/>
      <c r="YA222" s="442"/>
      <c r="YB222" s="442"/>
      <c r="YC222" s="442"/>
      <c r="YD222" s="442"/>
      <c r="YE222" s="442"/>
      <c r="YF222" s="442"/>
      <c r="YG222" s="442"/>
      <c r="YH222" s="442"/>
      <c r="YI222" s="442"/>
      <c r="YJ222" s="442"/>
      <c r="YK222" s="442"/>
      <c r="YL222" s="442"/>
      <c r="YM222" s="442"/>
      <c r="YN222" s="442"/>
      <c r="YO222" s="442"/>
      <c r="YP222" s="442"/>
      <c r="YQ222" s="442"/>
      <c r="YR222" s="442"/>
      <c r="YS222" s="442"/>
      <c r="YT222" s="442"/>
      <c r="YU222" s="442"/>
      <c r="YV222" s="442"/>
      <c r="YW222" s="442"/>
      <c r="YX222" s="442"/>
      <c r="YY222" s="442"/>
      <c r="YZ222" s="442"/>
      <c r="ZA222" s="442"/>
      <c r="ZB222" s="442"/>
      <c r="ZC222" s="442"/>
      <c r="ZD222" s="442"/>
      <c r="ZE222" s="442"/>
      <c r="ZF222" s="442"/>
      <c r="ZG222" s="442"/>
      <c r="ZH222" s="442"/>
      <c r="ZI222" s="442"/>
      <c r="ZJ222" s="442"/>
      <c r="ZK222" s="442"/>
      <c r="ZL222" s="442"/>
      <c r="ZM222" s="442"/>
      <c r="ZN222" s="442"/>
      <c r="ZO222" s="442"/>
      <c r="ZP222" s="442"/>
      <c r="ZQ222" s="442"/>
      <c r="ZR222" s="442"/>
      <c r="ZS222" s="442"/>
      <c r="ZT222" s="442"/>
      <c r="ZU222" s="442"/>
      <c r="ZV222" s="442"/>
      <c r="ZW222" s="442"/>
      <c r="ZX222" s="442"/>
      <c r="ZY222" s="442"/>
      <c r="ZZ222" s="442"/>
      <c r="AAA222" s="442"/>
      <c r="AAB222" s="442"/>
      <c r="AAC222" s="442"/>
      <c r="AAD222" s="442"/>
      <c r="AAE222" s="442"/>
      <c r="AAF222" s="442"/>
      <c r="AAG222" s="442"/>
      <c r="AAH222" s="442"/>
      <c r="AAI222" s="442"/>
      <c r="AAJ222" s="442"/>
      <c r="AAK222" s="442"/>
      <c r="AAL222" s="442"/>
      <c r="AAM222" s="442"/>
      <c r="AAN222" s="442"/>
      <c r="AAO222" s="442"/>
      <c r="AAP222" s="442"/>
      <c r="AAQ222" s="442"/>
      <c r="AAR222" s="442"/>
      <c r="AAS222" s="442"/>
      <c r="AAT222" s="442"/>
      <c r="AAU222" s="442"/>
      <c r="AAV222" s="442"/>
      <c r="AAW222" s="442"/>
      <c r="AAX222" s="442"/>
      <c r="AAY222" s="442"/>
      <c r="AAZ222" s="442"/>
      <c r="ABA222" s="442"/>
      <c r="ABB222" s="442"/>
      <c r="ABC222" s="442"/>
      <c r="ABD222" s="442"/>
      <c r="ABE222" s="442"/>
      <c r="ABF222" s="442"/>
      <c r="ABG222" s="442"/>
      <c r="ABH222" s="442"/>
      <c r="ABI222" s="442"/>
      <c r="ABJ222" s="442"/>
      <c r="ABK222" s="442"/>
      <c r="ABL222" s="442"/>
      <c r="ABM222" s="442"/>
      <c r="ABN222" s="442"/>
      <c r="ABO222" s="442"/>
      <c r="ABP222" s="442"/>
      <c r="ABQ222" s="442"/>
      <c r="ABR222" s="442"/>
      <c r="ABS222" s="442"/>
      <c r="ABT222" s="442"/>
      <c r="ABU222" s="442"/>
      <c r="ABV222" s="442"/>
      <c r="ABW222" s="442"/>
      <c r="ABX222" s="442"/>
      <c r="ABY222" s="442"/>
      <c r="ABZ222" s="442"/>
      <c r="ACA222" s="442"/>
      <c r="ACB222" s="442"/>
      <c r="ACC222" s="442"/>
      <c r="ACD222" s="442"/>
      <c r="ACE222" s="442"/>
      <c r="ACF222" s="442"/>
      <c r="ACG222" s="442"/>
      <c r="ACH222" s="442"/>
      <c r="ACI222" s="442"/>
      <c r="ACJ222" s="442"/>
      <c r="ACK222" s="442"/>
      <c r="ACL222" s="442"/>
      <c r="ACM222" s="442"/>
      <c r="ACN222" s="442"/>
      <c r="ACO222" s="442"/>
      <c r="ACP222" s="442"/>
      <c r="ACQ222" s="442"/>
      <c r="ACR222" s="442"/>
      <c r="ACS222" s="442"/>
      <c r="ACT222" s="442"/>
      <c r="ACU222" s="442"/>
      <c r="ACV222" s="442"/>
      <c r="ACW222" s="442"/>
      <c r="ACX222" s="442"/>
      <c r="ACY222" s="442"/>
      <c r="ACZ222" s="442"/>
      <c r="ADA222" s="442"/>
      <c r="ADB222" s="442"/>
      <c r="ADC222" s="442"/>
      <c r="ADD222" s="442"/>
      <c r="ADE222" s="442"/>
      <c r="ADF222" s="442"/>
      <c r="ADG222" s="442"/>
      <c r="ADH222" s="442"/>
      <c r="ADI222" s="442"/>
      <c r="ADJ222" s="442"/>
      <c r="ADK222" s="442"/>
      <c r="ADL222" s="442"/>
      <c r="ADM222" s="442"/>
      <c r="ADN222" s="442"/>
      <c r="ADO222" s="442"/>
      <c r="ADP222" s="442"/>
      <c r="ADQ222" s="442"/>
      <c r="ADR222" s="442"/>
      <c r="ADS222" s="442"/>
      <c r="ADT222" s="442"/>
      <c r="ADU222" s="442"/>
      <c r="ADV222" s="442"/>
      <c r="ADW222" s="442"/>
      <c r="ADX222" s="442"/>
      <c r="ADY222" s="442"/>
      <c r="ADZ222" s="442"/>
      <c r="AEA222" s="442"/>
      <c r="AEB222" s="442"/>
      <c r="AEC222" s="442"/>
      <c r="AED222" s="442"/>
      <c r="AEE222" s="442"/>
      <c r="AEF222" s="442"/>
      <c r="AEG222" s="442"/>
      <c r="AEH222" s="442"/>
      <c r="AEI222" s="442"/>
      <c r="AEJ222" s="442"/>
      <c r="AEK222" s="442"/>
      <c r="AEL222" s="442"/>
      <c r="AEM222" s="442"/>
      <c r="AEN222" s="442"/>
      <c r="AEO222" s="442"/>
      <c r="AEP222" s="442"/>
      <c r="AEQ222" s="442"/>
      <c r="AER222" s="442"/>
      <c r="AES222" s="442"/>
      <c r="AET222" s="442"/>
      <c r="AEU222" s="442"/>
      <c r="AEV222" s="442"/>
      <c r="AEW222" s="442"/>
      <c r="AEX222" s="442"/>
      <c r="AEY222" s="442"/>
      <c r="AEZ222" s="442"/>
      <c r="AFA222" s="442"/>
      <c r="AFB222" s="442"/>
      <c r="AFC222" s="442"/>
      <c r="AFD222" s="442"/>
      <c r="AFE222" s="442"/>
      <c r="AFF222" s="442"/>
      <c r="AFG222" s="442"/>
      <c r="AFH222" s="442"/>
      <c r="AFI222" s="442"/>
      <c r="AFJ222" s="442"/>
      <c r="AFK222" s="442"/>
      <c r="AFL222" s="442"/>
      <c r="AFM222" s="442"/>
      <c r="AFN222" s="442"/>
      <c r="AFO222" s="442"/>
      <c r="AFP222" s="442"/>
      <c r="AFQ222" s="442"/>
      <c r="AFR222" s="442"/>
      <c r="AFS222" s="442"/>
      <c r="AFT222" s="442"/>
      <c r="AFU222" s="442"/>
      <c r="AFV222" s="442"/>
      <c r="AFW222" s="442"/>
      <c r="AFX222" s="442"/>
      <c r="AFY222" s="442"/>
      <c r="AFZ222" s="442"/>
      <c r="AGA222" s="442"/>
      <c r="AGB222" s="442"/>
      <c r="AGC222" s="442"/>
      <c r="AGD222" s="442"/>
      <c r="AGE222" s="442"/>
      <c r="AGF222" s="442"/>
      <c r="AGG222" s="442"/>
      <c r="AGH222" s="442"/>
      <c r="AGI222" s="442"/>
      <c r="AGJ222" s="442"/>
      <c r="AGK222" s="442"/>
      <c r="AGL222" s="442"/>
      <c r="AGM222" s="442"/>
      <c r="AGN222" s="442"/>
      <c r="AGO222" s="442"/>
      <c r="AGP222" s="442"/>
      <c r="AGQ222" s="442"/>
      <c r="AGR222" s="442"/>
      <c r="AGS222" s="442"/>
      <c r="AGT222" s="442"/>
      <c r="AGU222" s="442"/>
      <c r="AGV222" s="442"/>
      <c r="AGW222" s="442"/>
      <c r="AGX222" s="442"/>
      <c r="AGY222" s="442"/>
      <c r="AGZ222" s="442"/>
      <c r="AHA222" s="442"/>
      <c r="AHB222" s="442"/>
      <c r="AHC222" s="442"/>
      <c r="AHD222" s="442"/>
      <c r="AHE222" s="442"/>
      <c r="AHF222" s="442"/>
      <c r="AHG222" s="442"/>
      <c r="AHH222" s="442"/>
    </row>
    <row r="223" spans="2:892" s="593" customFormat="1" hidden="1">
      <c r="B223" s="597"/>
      <c r="C223" s="595"/>
      <c r="D223" s="78"/>
      <c r="E223" s="78"/>
      <c r="F223" s="78"/>
      <c r="G223" s="78"/>
      <c r="H223" s="78"/>
      <c r="I223" s="78"/>
      <c r="J223" s="78"/>
      <c r="K223" s="78"/>
      <c r="L223" s="78"/>
      <c r="M223" s="78"/>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s="66"/>
      <c r="CT223" s="66"/>
      <c r="CU223" s="66"/>
      <c r="CV223" s="66"/>
      <c r="CW223" s="66"/>
      <c r="CX223" s="66"/>
      <c r="CY223" s="66"/>
      <c r="CZ223" s="66"/>
      <c r="DA223" s="66"/>
      <c r="DB223" s="66"/>
      <c r="DC223" s="66"/>
      <c r="DD223" s="66"/>
      <c r="DE223" s="66"/>
      <c r="DF223" s="66"/>
      <c r="DG223" s="66"/>
      <c r="DH223" s="66"/>
      <c r="DI223" s="66"/>
      <c r="DJ223" s="66"/>
      <c r="DK223" s="66"/>
      <c r="DL223" s="66"/>
      <c r="DM223" s="66"/>
      <c r="DN223" s="66"/>
      <c r="DO223" s="66"/>
      <c r="DP223" s="66"/>
      <c r="DQ223" s="66"/>
      <c r="DR223" s="66"/>
      <c r="DS223" s="66"/>
      <c r="DT223" s="66"/>
      <c r="DU223" s="66"/>
      <c r="DV223" s="66"/>
      <c r="DW223" s="66"/>
      <c r="DX223" s="66"/>
      <c r="DY223" s="66"/>
      <c r="DZ223" s="66"/>
      <c r="EA223" s="66"/>
      <c r="EB223" s="66"/>
      <c r="EC223" s="66"/>
      <c r="ED223" s="66"/>
      <c r="EE223" s="66"/>
      <c r="EF223" s="66"/>
      <c r="EG223" s="66"/>
      <c r="EH223" s="66"/>
      <c r="EI223" s="66"/>
      <c r="EJ223" s="66"/>
      <c r="EK223" s="66"/>
      <c r="EL223" s="66"/>
      <c r="EM223" s="66"/>
      <c r="EN223" s="66"/>
      <c r="EO223" s="66"/>
      <c r="EP223" s="66"/>
      <c r="EQ223" s="66"/>
      <c r="ER223" s="66"/>
      <c r="ES223" s="66"/>
      <c r="ET223" s="66"/>
      <c r="EU223" s="66"/>
      <c r="EV223" s="66"/>
      <c r="EW223" s="66"/>
      <c r="EX223" s="66"/>
      <c r="EY223" s="66"/>
      <c r="EZ223" s="66"/>
      <c r="FA223" s="66"/>
      <c r="FB223" s="66"/>
      <c r="FC223" s="66"/>
      <c r="FD223" s="66"/>
      <c r="FE223" s="66"/>
      <c r="FF223" s="66"/>
      <c r="FG223" s="66"/>
      <c r="FH223" s="66"/>
      <c r="FI223" s="66"/>
      <c r="FJ223" s="66"/>
      <c r="FK223" s="66"/>
      <c r="FL223" s="66"/>
      <c r="FM223" s="66"/>
      <c r="FN223" s="66"/>
      <c r="FO223" s="66"/>
      <c r="FP223" s="66"/>
      <c r="FQ223" s="66"/>
      <c r="FR223" s="66"/>
      <c r="FS223" s="66"/>
      <c r="FT223" s="66"/>
      <c r="FU223" s="66"/>
      <c r="FV223" s="66"/>
      <c r="FW223" s="66"/>
      <c r="FX223" s="66"/>
      <c r="FY223" s="66"/>
      <c r="FZ223" s="66"/>
      <c r="GA223" s="66"/>
      <c r="GB223" s="66"/>
      <c r="GC223" s="66"/>
      <c r="GD223" s="66"/>
      <c r="GE223" s="66"/>
      <c r="GF223" s="66"/>
      <c r="GG223" s="66"/>
      <c r="GH223" s="66"/>
      <c r="GI223" s="66"/>
      <c r="GJ223" s="66"/>
      <c r="GK223" s="66"/>
      <c r="GL223" s="66"/>
      <c r="GM223" s="66"/>
      <c r="GN223" s="66"/>
      <c r="GO223" s="66"/>
      <c r="GP223" s="66"/>
      <c r="GQ223" s="66"/>
      <c r="GR223" s="66"/>
      <c r="GS223" s="66"/>
      <c r="GT223" s="66"/>
      <c r="GU223" s="66"/>
      <c r="GV223" s="66"/>
      <c r="GW223" s="66"/>
      <c r="GX223" s="66"/>
      <c r="GY223" s="66"/>
      <c r="GZ223" s="66"/>
      <c r="HA223" s="66"/>
      <c r="HB223" s="66"/>
      <c r="HC223" s="66"/>
      <c r="HD223" s="66"/>
      <c r="HE223" s="66"/>
      <c r="HF223" s="66"/>
      <c r="HG223" s="66"/>
      <c r="HH223" s="66"/>
      <c r="HI223" s="66"/>
      <c r="HJ223" s="66"/>
      <c r="HK223" s="66"/>
      <c r="HL223" s="66"/>
      <c r="HM223" s="66"/>
      <c r="HN223" s="66"/>
      <c r="HO223" s="66"/>
      <c r="HP223" s="66"/>
      <c r="HQ223" s="66"/>
      <c r="HR223" s="66"/>
      <c r="HS223" s="66"/>
      <c r="HT223" s="66"/>
      <c r="HU223" s="66"/>
      <c r="HV223" s="66"/>
      <c r="HW223" s="66"/>
      <c r="HX223" s="66"/>
      <c r="HY223" s="66"/>
      <c r="HZ223" s="66"/>
      <c r="IA223" s="66"/>
      <c r="IB223" s="66"/>
      <c r="IC223" s="66"/>
      <c r="ID223" s="66"/>
      <c r="IE223" s="66"/>
      <c r="IF223" s="66"/>
      <c r="IG223" s="66"/>
      <c r="IH223" s="66"/>
      <c r="II223" s="66"/>
      <c r="IJ223" s="66"/>
      <c r="IK223" s="66"/>
      <c r="IL223" s="66"/>
      <c r="IM223" s="66"/>
      <c r="IN223" s="66"/>
      <c r="IO223" s="66"/>
      <c r="IP223" s="66"/>
      <c r="IQ223" s="66"/>
      <c r="IR223" s="66"/>
      <c r="IS223" s="66"/>
      <c r="IT223" s="66"/>
      <c r="IU223" s="66"/>
      <c r="IV223" s="66"/>
      <c r="IW223" s="66"/>
      <c r="IX223" s="442"/>
      <c r="IY223" s="442"/>
      <c r="IZ223" s="442"/>
      <c r="JA223" s="442"/>
      <c r="JB223" s="442"/>
      <c r="JC223" s="442"/>
      <c r="JD223" s="442"/>
      <c r="JE223" s="442"/>
      <c r="JF223" s="442"/>
      <c r="JG223" s="442"/>
      <c r="JH223" s="442"/>
      <c r="JI223" s="442"/>
      <c r="JJ223" s="442"/>
      <c r="JK223" s="442"/>
      <c r="JL223" s="442"/>
      <c r="JM223" s="442"/>
      <c r="JN223" s="442"/>
      <c r="JO223" s="442"/>
      <c r="JP223" s="442"/>
      <c r="JQ223" s="442"/>
      <c r="JR223" s="442"/>
      <c r="JS223" s="442"/>
      <c r="JT223" s="442"/>
      <c r="JU223" s="442"/>
      <c r="JV223" s="442"/>
      <c r="JW223" s="442"/>
      <c r="JX223" s="442"/>
      <c r="JY223" s="442"/>
      <c r="JZ223" s="442"/>
      <c r="KA223" s="442"/>
      <c r="KB223" s="442"/>
      <c r="KC223" s="442"/>
      <c r="KD223" s="442"/>
      <c r="KE223" s="442"/>
      <c r="KF223" s="442"/>
      <c r="KG223" s="442"/>
      <c r="KH223" s="442"/>
      <c r="KI223" s="442"/>
      <c r="KJ223" s="442"/>
      <c r="KK223" s="442"/>
      <c r="KL223" s="442"/>
      <c r="KM223" s="442"/>
      <c r="KN223" s="442"/>
      <c r="KO223" s="442"/>
      <c r="KP223" s="442"/>
      <c r="KQ223" s="442"/>
      <c r="KR223" s="442"/>
      <c r="KS223" s="442"/>
      <c r="KT223" s="442"/>
      <c r="KU223" s="442"/>
      <c r="KV223" s="442"/>
      <c r="KW223" s="442"/>
      <c r="KX223" s="442"/>
      <c r="KY223" s="442"/>
      <c r="KZ223" s="442"/>
      <c r="LA223" s="442"/>
      <c r="LB223" s="442"/>
      <c r="LC223" s="442"/>
      <c r="LD223" s="442"/>
      <c r="LE223" s="442"/>
      <c r="LF223" s="442"/>
      <c r="LG223" s="442"/>
      <c r="LH223" s="442"/>
      <c r="LI223" s="442"/>
      <c r="LJ223" s="442"/>
      <c r="LK223" s="442"/>
      <c r="LL223" s="442"/>
      <c r="LM223" s="442"/>
      <c r="LN223" s="442"/>
      <c r="LO223" s="442"/>
      <c r="LP223" s="442"/>
      <c r="LQ223" s="442"/>
      <c r="LR223" s="442"/>
      <c r="LS223" s="442"/>
      <c r="LT223" s="442"/>
      <c r="LU223" s="442"/>
      <c r="LV223" s="442"/>
      <c r="LW223" s="442"/>
      <c r="LX223" s="442"/>
      <c r="LY223" s="442"/>
      <c r="LZ223" s="442"/>
      <c r="MA223" s="442"/>
      <c r="MB223" s="442"/>
      <c r="MC223" s="442"/>
      <c r="MD223" s="442"/>
      <c r="ME223" s="442"/>
      <c r="MF223" s="442"/>
      <c r="MG223" s="442"/>
      <c r="MH223" s="442"/>
      <c r="MI223" s="442"/>
      <c r="MJ223" s="442"/>
      <c r="MK223" s="442"/>
      <c r="ML223" s="442"/>
      <c r="MM223" s="442"/>
      <c r="MN223" s="442"/>
      <c r="MO223" s="442"/>
      <c r="MP223" s="442"/>
      <c r="MQ223" s="442"/>
      <c r="MR223" s="442"/>
      <c r="MS223" s="442"/>
      <c r="MT223" s="442"/>
      <c r="MU223" s="442"/>
      <c r="MV223" s="442"/>
      <c r="MW223" s="442"/>
      <c r="MX223" s="442"/>
      <c r="MY223" s="442"/>
      <c r="MZ223" s="442"/>
      <c r="NA223" s="442"/>
      <c r="NB223" s="442"/>
      <c r="NC223" s="442"/>
      <c r="ND223" s="442"/>
      <c r="NE223" s="442"/>
      <c r="NF223" s="442"/>
      <c r="NG223" s="442"/>
      <c r="NH223" s="442"/>
      <c r="NI223" s="442"/>
      <c r="NJ223" s="442"/>
      <c r="NK223" s="442"/>
      <c r="NL223" s="442"/>
      <c r="NM223" s="442"/>
      <c r="NN223" s="442"/>
      <c r="NO223" s="442"/>
      <c r="NP223" s="442"/>
      <c r="NQ223" s="442"/>
      <c r="NR223" s="442"/>
      <c r="NS223" s="442"/>
      <c r="NT223" s="442"/>
      <c r="NU223" s="442"/>
      <c r="NV223" s="442"/>
      <c r="NW223" s="442"/>
      <c r="NX223" s="442"/>
      <c r="NY223" s="442"/>
      <c r="NZ223" s="442"/>
      <c r="OA223" s="442"/>
      <c r="OB223" s="442"/>
      <c r="OC223" s="442"/>
      <c r="OD223" s="442"/>
      <c r="OE223" s="442"/>
      <c r="OF223" s="442"/>
      <c r="OG223" s="442"/>
      <c r="OH223" s="442"/>
      <c r="OI223" s="442"/>
      <c r="OJ223" s="442"/>
      <c r="OK223" s="442"/>
      <c r="OL223" s="442"/>
      <c r="OM223" s="442"/>
      <c r="ON223" s="442"/>
      <c r="OO223" s="442"/>
      <c r="OP223" s="442"/>
      <c r="OQ223" s="442"/>
      <c r="OR223" s="442"/>
      <c r="OS223" s="442"/>
      <c r="OT223" s="442"/>
      <c r="OU223" s="442"/>
      <c r="OV223" s="442"/>
      <c r="OW223" s="442"/>
      <c r="OX223" s="442"/>
      <c r="OY223" s="442"/>
      <c r="OZ223" s="442"/>
      <c r="PA223" s="442"/>
      <c r="PB223" s="442"/>
      <c r="PC223" s="442"/>
      <c r="PD223" s="442"/>
      <c r="PE223" s="442"/>
      <c r="PF223" s="442"/>
      <c r="PG223" s="442"/>
      <c r="PH223" s="442"/>
      <c r="PI223" s="442"/>
      <c r="PJ223" s="442"/>
      <c r="PK223" s="442"/>
      <c r="PL223" s="442"/>
      <c r="PM223" s="442"/>
      <c r="PN223" s="442"/>
      <c r="PO223" s="442"/>
      <c r="PP223" s="442"/>
      <c r="PQ223" s="442"/>
      <c r="PR223" s="442"/>
      <c r="PS223" s="442"/>
      <c r="PT223" s="442"/>
      <c r="PU223" s="442"/>
      <c r="PV223" s="442"/>
      <c r="PW223" s="442"/>
      <c r="PX223" s="442"/>
      <c r="PY223" s="442"/>
      <c r="PZ223" s="442"/>
      <c r="QA223" s="442"/>
      <c r="QB223" s="442"/>
      <c r="QC223" s="442"/>
      <c r="QD223" s="442"/>
      <c r="QE223" s="442"/>
      <c r="QF223" s="442"/>
      <c r="QG223" s="442"/>
      <c r="QH223" s="442"/>
      <c r="QI223" s="442"/>
      <c r="QJ223" s="442"/>
      <c r="QK223" s="442"/>
      <c r="QL223" s="442"/>
      <c r="QM223" s="442"/>
      <c r="QN223" s="442"/>
      <c r="QO223" s="442"/>
      <c r="QP223" s="442"/>
      <c r="QQ223" s="442"/>
      <c r="QR223" s="442"/>
      <c r="QS223" s="442"/>
      <c r="QT223" s="442"/>
      <c r="QU223" s="442"/>
      <c r="QV223" s="442"/>
      <c r="QW223" s="442"/>
      <c r="QX223" s="442"/>
      <c r="QY223" s="442"/>
      <c r="QZ223" s="442"/>
      <c r="RA223" s="442"/>
      <c r="RB223" s="442"/>
      <c r="RC223" s="442"/>
      <c r="RD223" s="442"/>
      <c r="RE223" s="442"/>
      <c r="RF223" s="442"/>
      <c r="RG223" s="442"/>
      <c r="RH223" s="442"/>
      <c r="RI223" s="442"/>
      <c r="RJ223" s="442"/>
      <c r="RK223" s="442"/>
      <c r="RL223" s="442"/>
      <c r="RM223" s="442"/>
      <c r="RN223" s="442"/>
      <c r="RO223" s="442"/>
      <c r="RP223" s="442"/>
      <c r="RQ223" s="442"/>
      <c r="RR223" s="442"/>
      <c r="RS223" s="442"/>
      <c r="RT223" s="442"/>
      <c r="RU223" s="442"/>
      <c r="RV223" s="442"/>
      <c r="RW223" s="442"/>
      <c r="RX223" s="442"/>
      <c r="RY223" s="442"/>
      <c r="RZ223" s="442"/>
      <c r="SA223" s="442"/>
      <c r="SB223" s="442"/>
      <c r="SC223" s="442"/>
      <c r="SD223" s="442"/>
      <c r="SE223" s="442"/>
      <c r="SF223" s="442"/>
      <c r="SG223" s="442"/>
      <c r="SH223" s="442"/>
      <c r="SI223" s="442"/>
      <c r="SJ223" s="442"/>
      <c r="SK223" s="442"/>
      <c r="SL223" s="442"/>
      <c r="SM223" s="442"/>
      <c r="SN223" s="442"/>
      <c r="SO223" s="442"/>
      <c r="SP223" s="442"/>
      <c r="SQ223" s="442"/>
      <c r="SR223" s="442"/>
      <c r="SS223" s="442"/>
      <c r="ST223" s="442"/>
      <c r="SU223" s="442"/>
      <c r="SV223" s="442"/>
      <c r="SW223" s="442"/>
      <c r="SX223" s="442"/>
      <c r="SY223" s="442"/>
      <c r="SZ223" s="442"/>
      <c r="TA223" s="442"/>
      <c r="TB223" s="442"/>
      <c r="TC223" s="442"/>
      <c r="TD223" s="442"/>
      <c r="TE223" s="442"/>
      <c r="TF223" s="442"/>
      <c r="TG223" s="442"/>
      <c r="TH223" s="442"/>
      <c r="TI223" s="442"/>
      <c r="TJ223" s="442"/>
      <c r="TK223" s="442"/>
      <c r="TL223" s="442"/>
      <c r="TM223" s="442"/>
      <c r="TN223" s="442"/>
      <c r="TO223" s="442"/>
      <c r="TP223" s="442"/>
      <c r="TQ223" s="442"/>
      <c r="TR223" s="442"/>
      <c r="TS223" s="442"/>
      <c r="TT223" s="442"/>
      <c r="TU223" s="442"/>
      <c r="TV223" s="442"/>
      <c r="TW223" s="442"/>
      <c r="TX223" s="442"/>
      <c r="TY223" s="442"/>
      <c r="TZ223" s="442"/>
      <c r="UA223" s="442"/>
      <c r="UB223" s="442"/>
      <c r="UC223" s="442"/>
      <c r="UD223" s="442"/>
      <c r="UE223" s="442"/>
      <c r="UF223" s="442"/>
      <c r="UG223" s="442"/>
      <c r="UH223" s="442"/>
      <c r="UI223" s="442"/>
      <c r="UJ223" s="442"/>
      <c r="UK223" s="442"/>
      <c r="UL223" s="442"/>
      <c r="UM223" s="442"/>
      <c r="UN223" s="442"/>
      <c r="UO223" s="442"/>
      <c r="UP223" s="442"/>
      <c r="UQ223" s="442"/>
      <c r="UR223" s="442"/>
      <c r="US223" s="442"/>
      <c r="UT223" s="442"/>
      <c r="UU223" s="442"/>
      <c r="UV223" s="442"/>
      <c r="UW223" s="442"/>
      <c r="UX223" s="442"/>
      <c r="UY223" s="442"/>
      <c r="UZ223" s="442"/>
      <c r="VA223" s="442"/>
      <c r="VB223" s="442"/>
      <c r="VC223" s="442"/>
      <c r="VD223" s="442"/>
      <c r="VE223" s="442"/>
      <c r="VF223" s="442"/>
      <c r="VG223" s="442"/>
      <c r="VH223" s="442"/>
      <c r="VI223" s="442"/>
      <c r="VJ223" s="442"/>
      <c r="VK223" s="442"/>
      <c r="VL223" s="442"/>
      <c r="VM223" s="442"/>
      <c r="VN223" s="442"/>
      <c r="VO223" s="442"/>
      <c r="VP223" s="442"/>
      <c r="VQ223" s="442"/>
      <c r="VR223" s="442"/>
      <c r="VS223" s="442"/>
      <c r="VT223" s="442"/>
      <c r="VU223" s="442"/>
      <c r="VV223" s="442"/>
      <c r="VW223" s="442"/>
      <c r="VX223" s="442"/>
      <c r="VY223" s="442"/>
      <c r="VZ223" s="442"/>
      <c r="WA223" s="442"/>
      <c r="WB223" s="442"/>
      <c r="WC223" s="442"/>
      <c r="WD223" s="442"/>
      <c r="WE223" s="442"/>
      <c r="WF223" s="442"/>
      <c r="WG223" s="442"/>
      <c r="WH223" s="442"/>
      <c r="WI223" s="442"/>
      <c r="WJ223" s="442"/>
      <c r="WK223" s="442"/>
      <c r="WL223" s="442"/>
      <c r="WM223" s="442"/>
      <c r="WN223" s="442"/>
      <c r="WO223" s="442"/>
      <c r="WP223" s="442"/>
      <c r="WQ223" s="442"/>
      <c r="WR223" s="442"/>
      <c r="WS223" s="442"/>
      <c r="WT223" s="442"/>
      <c r="WU223" s="442"/>
      <c r="WV223" s="442"/>
      <c r="WW223" s="442"/>
      <c r="WX223" s="442"/>
      <c r="WY223" s="442"/>
      <c r="WZ223" s="442"/>
      <c r="XA223" s="442"/>
      <c r="XB223" s="442"/>
      <c r="XC223" s="442"/>
      <c r="XD223" s="442"/>
      <c r="XE223" s="442"/>
      <c r="XF223" s="442"/>
      <c r="XG223" s="442"/>
      <c r="XH223" s="442"/>
      <c r="XI223" s="442"/>
      <c r="XJ223" s="442"/>
      <c r="XK223" s="442"/>
      <c r="XL223" s="442"/>
      <c r="XM223" s="442"/>
      <c r="XN223" s="442"/>
      <c r="XO223" s="442"/>
      <c r="XP223" s="442"/>
      <c r="XQ223" s="442"/>
      <c r="XR223" s="442"/>
      <c r="XS223" s="442"/>
      <c r="XT223" s="442"/>
      <c r="XU223" s="442"/>
      <c r="XV223" s="442"/>
      <c r="XW223" s="442"/>
      <c r="XX223" s="442"/>
      <c r="XY223" s="442"/>
      <c r="XZ223" s="442"/>
      <c r="YA223" s="442"/>
      <c r="YB223" s="442"/>
      <c r="YC223" s="442"/>
      <c r="YD223" s="442"/>
      <c r="YE223" s="442"/>
      <c r="YF223" s="442"/>
      <c r="YG223" s="442"/>
      <c r="YH223" s="442"/>
      <c r="YI223" s="442"/>
      <c r="YJ223" s="442"/>
      <c r="YK223" s="442"/>
      <c r="YL223" s="442"/>
      <c r="YM223" s="442"/>
      <c r="YN223" s="442"/>
      <c r="YO223" s="442"/>
      <c r="YP223" s="442"/>
      <c r="YQ223" s="442"/>
      <c r="YR223" s="442"/>
      <c r="YS223" s="442"/>
      <c r="YT223" s="442"/>
      <c r="YU223" s="442"/>
      <c r="YV223" s="442"/>
      <c r="YW223" s="442"/>
      <c r="YX223" s="442"/>
      <c r="YY223" s="442"/>
      <c r="YZ223" s="442"/>
      <c r="ZA223" s="442"/>
      <c r="ZB223" s="442"/>
      <c r="ZC223" s="442"/>
      <c r="ZD223" s="442"/>
      <c r="ZE223" s="442"/>
      <c r="ZF223" s="442"/>
      <c r="ZG223" s="442"/>
      <c r="ZH223" s="442"/>
      <c r="ZI223" s="442"/>
      <c r="ZJ223" s="442"/>
      <c r="ZK223" s="442"/>
      <c r="ZL223" s="442"/>
      <c r="ZM223" s="442"/>
      <c r="ZN223" s="442"/>
      <c r="ZO223" s="442"/>
      <c r="ZP223" s="442"/>
      <c r="ZQ223" s="442"/>
      <c r="ZR223" s="442"/>
      <c r="ZS223" s="442"/>
      <c r="ZT223" s="442"/>
      <c r="ZU223" s="442"/>
      <c r="ZV223" s="442"/>
      <c r="ZW223" s="442"/>
      <c r="ZX223" s="442"/>
      <c r="ZY223" s="442"/>
      <c r="ZZ223" s="442"/>
      <c r="AAA223" s="442"/>
      <c r="AAB223" s="442"/>
      <c r="AAC223" s="442"/>
      <c r="AAD223" s="442"/>
      <c r="AAE223" s="442"/>
      <c r="AAF223" s="442"/>
      <c r="AAG223" s="442"/>
      <c r="AAH223" s="442"/>
      <c r="AAI223" s="442"/>
      <c r="AAJ223" s="442"/>
      <c r="AAK223" s="442"/>
      <c r="AAL223" s="442"/>
      <c r="AAM223" s="442"/>
      <c r="AAN223" s="442"/>
      <c r="AAO223" s="442"/>
      <c r="AAP223" s="442"/>
      <c r="AAQ223" s="442"/>
      <c r="AAR223" s="442"/>
      <c r="AAS223" s="442"/>
      <c r="AAT223" s="442"/>
      <c r="AAU223" s="442"/>
      <c r="AAV223" s="442"/>
      <c r="AAW223" s="442"/>
      <c r="AAX223" s="442"/>
      <c r="AAY223" s="442"/>
      <c r="AAZ223" s="442"/>
      <c r="ABA223" s="442"/>
      <c r="ABB223" s="442"/>
      <c r="ABC223" s="442"/>
      <c r="ABD223" s="442"/>
      <c r="ABE223" s="442"/>
      <c r="ABF223" s="442"/>
      <c r="ABG223" s="442"/>
      <c r="ABH223" s="442"/>
      <c r="ABI223" s="442"/>
      <c r="ABJ223" s="442"/>
      <c r="ABK223" s="442"/>
      <c r="ABL223" s="442"/>
      <c r="ABM223" s="442"/>
      <c r="ABN223" s="442"/>
      <c r="ABO223" s="442"/>
      <c r="ABP223" s="442"/>
      <c r="ABQ223" s="442"/>
      <c r="ABR223" s="442"/>
      <c r="ABS223" s="442"/>
      <c r="ABT223" s="442"/>
      <c r="ABU223" s="442"/>
      <c r="ABV223" s="442"/>
      <c r="ABW223" s="442"/>
      <c r="ABX223" s="442"/>
      <c r="ABY223" s="442"/>
      <c r="ABZ223" s="442"/>
      <c r="ACA223" s="442"/>
      <c r="ACB223" s="442"/>
      <c r="ACC223" s="442"/>
      <c r="ACD223" s="442"/>
      <c r="ACE223" s="442"/>
      <c r="ACF223" s="442"/>
      <c r="ACG223" s="442"/>
      <c r="ACH223" s="442"/>
      <c r="ACI223" s="442"/>
      <c r="ACJ223" s="442"/>
      <c r="ACK223" s="442"/>
      <c r="ACL223" s="442"/>
      <c r="ACM223" s="442"/>
      <c r="ACN223" s="442"/>
      <c r="ACO223" s="442"/>
      <c r="ACP223" s="442"/>
      <c r="ACQ223" s="442"/>
      <c r="ACR223" s="442"/>
      <c r="ACS223" s="442"/>
      <c r="ACT223" s="442"/>
      <c r="ACU223" s="442"/>
      <c r="ACV223" s="442"/>
      <c r="ACW223" s="442"/>
      <c r="ACX223" s="442"/>
      <c r="ACY223" s="442"/>
      <c r="ACZ223" s="442"/>
      <c r="ADA223" s="442"/>
      <c r="ADB223" s="442"/>
      <c r="ADC223" s="442"/>
      <c r="ADD223" s="442"/>
      <c r="ADE223" s="442"/>
      <c r="ADF223" s="442"/>
      <c r="ADG223" s="442"/>
      <c r="ADH223" s="442"/>
      <c r="ADI223" s="442"/>
      <c r="ADJ223" s="442"/>
      <c r="ADK223" s="442"/>
      <c r="ADL223" s="442"/>
      <c r="ADM223" s="442"/>
      <c r="ADN223" s="442"/>
      <c r="ADO223" s="442"/>
      <c r="ADP223" s="442"/>
      <c r="ADQ223" s="442"/>
      <c r="ADR223" s="442"/>
      <c r="ADS223" s="442"/>
      <c r="ADT223" s="442"/>
      <c r="ADU223" s="442"/>
      <c r="ADV223" s="442"/>
      <c r="ADW223" s="442"/>
      <c r="ADX223" s="442"/>
      <c r="ADY223" s="442"/>
      <c r="ADZ223" s="442"/>
      <c r="AEA223" s="442"/>
      <c r="AEB223" s="442"/>
      <c r="AEC223" s="442"/>
      <c r="AED223" s="442"/>
      <c r="AEE223" s="442"/>
      <c r="AEF223" s="442"/>
      <c r="AEG223" s="442"/>
      <c r="AEH223" s="442"/>
      <c r="AEI223" s="442"/>
      <c r="AEJ223" s="442"/>
      <c r="AEK223" s="442"/>
      <c r="AEL223" s="442"/>
      <c r="AEM223" s="442"/>
      <c r="AEN223" s="442"/>
      <c r="AEO223" s="442"/>
      <c r="AEP223" s="442"/>
      <c r="AEQ223" s="442"/>
      <c r="AER223" s="442"/>
      <c r="AES223" s="442"/>
      <c r="AET223" s="442"/>
      <c r="AEU223" s="442"/>
      <c r="AEV223" s="442"/>
      <c r="AEW223" s="442"/>
      <c r="AEX223" s="442"/>
      <c r="AEY223" s="442"/>
      <c r="AEZ223" s="442"/>
      <c r="AFA223" s="442"/>
      <c r="AFB223" s="442"/>
      <c r="AFC223" s="442"/>
      <c r="AFD223" s="442"/>
      <c r="AFE223" s="442"/>
      <c r="AFF223" s="442"/>
      <c r="AFG223" s="442"/>
      <c r="AFH223" s="442"/>
      <c r="AFI223" s="442"/>
      <c r="AFJ223" s="442"/>
      <c r="AFK223" s="442"/>
      <c r="AFL223" s="442"/>
      <c r="AFM223" s="442"/>
      <c r="AFN223" s="442"/>
      <c r="AFO223" s="442"/>
      <c r="AFP223" s="442"/>
      <c r="AFQ223" s="442"/>
      <c r="AFR223" s="442"/>
      <c r="AFS223" s="442"/>
      <c r="AFT223" s="442"/>
      <c r="AFU223" s="442"/>
      <c r="AFV223" s="442"/>
      <c r="AFW223" s="442"/>
      <c r="AFX223" s="442"/>
      <c r="AFY223" s="442"/>
      <c r="AFZ223" s="442"/>
      <c r="AGA223" s="442"/>
      <c r="AGB223" s="442"/>
      <c r="AGC223" s="442"/>
      <c r="AGD223" s="442"/>
      <c r="AGE223" s="442"/>
      <c r="AGF223" s="442"/>
      <c r="AGG223" s="442"/>
      <c r="AGH223" s="442"/>
      <c r="AGI223" s="442"/>
      <c r="AGJ223" s="442"/>
      <c r="AGK223" s="442"/>
      <c r="AGL223" s="442"/>
      <c r="AGM223" s="442"/>
      <c r="AGN223" s="442"/>
      <c r="AGO223" s="442"/>
      <c r="AGP223" s="442"/>
      <c r="AGQ223" s="442"/>
      <c r="AGR223" s="442"/>
      <c r="AGS223" s="442"/>
      <c r="AGT223" s="442"/>
      <c r="AGU223" s="442"/>
      <c r="AGV223" s="442"/>
      <c r="AGW223" s="442"/>
      <c r="AGX223" s="442"/>
      <c r="AGY223" s="442"/>
      <c r="AGZ223" s="442"/>
      <c r="AHA223" s="442"/>
      <c r="AHB223" s="442"/>
      <c r="AHC223" s="442"/>
      <c r="AHD223" s="442"/>
      <c r="AHE223" s="442"/>
      <c r="AHF223" s="442"/>
      <c r="AHG223" s="442"/>
      <c r="AHH223" s="442"/>
    </row>
    <row r="224" spans="2:892" s="593" customFormat="1" hidden="1">
      <c r="B224" s="597"/>
      <c r="C224" s="595"/>
      <c r="D224" s="78"/>
      <c r="E224" s="78"/>
      <c r="F224" s="78"/>
      <c r="G224" s="78"/>
      <c r="H224" s="78"/>
      <c r="I224" s="78"/>
      <c r="J224" s="78"/>
      <c r="K224" s="78"/>
      <c r="L224" s="78"/>
      <c r="M224" s="78"/>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s="66"/>
      <c r="CT224" s="66"/>
      <c r="CU224" s="66"/>
      <c r="CV224" s="66"/>
      <c r="CW224" s="66"/>
      <c r="CX224" s="66"/>
      <c r="CY224" s="66"/>
      <c r="CZ224" s="66"/>
      <c r="DA224" s="66"/>
      <c r="DB224" s="66"/>
      <c r="DC224" s="66"/>
      <c r="DD224" s="66"/>
      <c r="DE224" s="66"/>
      <c r="DF224" s="66"/>
      <c r="DG224" s="66"/>
      <c r="DH224" s="66"/>
      <c r="DI224" s="66"/>
      <c r="DJ224" s="66"/>
      <c r="DK224" s="66"/>
      <c r="DL224" s="66"/>
      <c r="DM224" s="66"/>
      <c r="DN224" s="66"/>
      <c r="DO224" s="66"/>
      <c r="DP224" s="66"/>
      <c r="DQ224" s="66"/>
      <c r="DR224" s="66"/>
      <c r="DS224" s="66"/>
      <c r="DT224" s="66"/>
      <c r="DU224" s="66"/>
      <c r="DV224" s="66"/>
      <c r="DW224" s="66"/>
      <c r="DX224" s="66"/>
      <c r="DY224" s="66"/>
      <c r="DZ224" s="66"/>
      <c r="EA224" s="66"/>
      <c r="EB224" s="66"/>
      <c r="EC224" s="66"/>
      <c r="ED224" s="66"/>
      <c r="EE224" s="66"/>
      <c r="EF224" s="66"/>
      <c r="EG224" s="66"/>
      <c r="EH224" s="66"/>
      <c r="EI224" s="66"/>
      <c r="EJ224" s="66"/>
      <c r="EK224" s="66"/>
      <c r="EL224" s="66"/>
      <c r="EM224" s="66"/>
      <c r="EN224" s="66"/>
      <c r="EO224" s="66"/>
      <c r="EP224" s="66"/>
      <c r="EQ224" s="66"/>
      <c r="ER224" s="66"/>
      <c r="ES224" s="66"/>
      <c r="ET224" s="66"/>
      <c r="EU224" s="66"/>
      <c r="EV224" s="66"/>
      <c r="EW224" s="66"/>
      <c r="EX224" s="66"/>
      <c r="EY224" s="66"/>
      <c r="EZ224" s="66"/>
      <c r="FA224" s="66"/>
      <c r="FB224" s="66"/>
      <c r="FC224" s="66"/>
      <c r="FD224" s="66"/>
      <c r="FE224" s="66"/>
      <c r="FF224" s="66"/>
      <c r="FG224" s="66"/>
      <c r="FH224" s="66"/>
      <c r="FI224" s="66"/>
      <c r="FJ224" s="66"/>
      <c r="FK224" s="66"/>
      <c r="FL224" s="66"/>
      <c r="FM224" s="66"/>
      <c r="FN224" s="66"/>
      <c r="FO224" s="66"/>
      <c r="FP224" s="66"/>
      <c r="FQ224" s="66"/>
      <c r="FR224" s="66"/>
      <c r="FS224" s="66"/>
      <c r="FT224" s="66"/>
      <c r="FU224" s="66"/>
      <c r="FV224" s="66"/>
      <c r="FW224" s="66"/>
      <c r="FX224" s="66"/>
      <c r="FY224" s="66"/>
      <c r="FZ224" s="66"/>
      <c r="GA224" s="66"/>
      <c r="GB224" s="66"/>
      <c r="GC224" s="66"/>
      <c r="GD224" s="66"/>
      <c r="GE224" s="66"/>
      <c r="GF224" s="66"/>
      <c r="GG224" s="66"/>
      <c r="GH224" s="66"/>
      <c r="GI224" s="66"/>
      <c r="GJ224" s="66"/>
      <c r="GK224" s="66"/>
      <c r="GL224" s="66"/>
      <c r="GM224" s="66"/>
      <c r="GN224" s="66"/>
      <c r="GO224" s="66"/>
      <c r="GP224" s="66"/>
      <c r="GQ224" s="66"/>
      <c r="GR224" s="66"/>
      <c r="GS224" s="66"/>
      <c r="GT224" s="66"/>
      <c r="GU224" s="66"/>
      <c r="GV224" s="66"/>
      <c r="GW224" s="66"/>
      <c r="GX224" s="66"/>
      <c r="GY224" s="66"/>
      <c r="GZ224" s="66"/>
      <c r="HA224" s="66"/>
      <c r="HB224" s="66"/>
      <c r="HC224" s="66"/>
      <c r="HD224" s="66"/>
      <c r="HE224" s="66"/>
      <c r="HF224" s="66"/>
      <c r="HG224" s="66"/>
      <c r="HH224" s="66"/>
      <c r="HI224" s="66"/>
      <c r="HJ224" s="66"/>
      <c r="HK224" s="66"/>
      <c r="HL224" s="66"/>
      <c r="HM224" s="66"/>
      <c r="HN224" s="66"/>
      <c r="HO224" s="66"/>
      <c r="HP224" s="66"/>
      <c r="HQ224" s="66"/>
      <c r="HR224" s="66"/>
      <c r="HS224" s="66"/>
      <c r="HT224" s="66"/>
      <c r="HU224" s="66"/>
      <c r="HV224" s="66"/>
      <c r="HW224" s="66"/>
      <c r="HX224" s="66"/>
      <c r="HY224" s="66"/>
      <c r="HZ224" s="66"/>
      <c r="IA224" s="66"/>
      <c r="IB224" s="66"/>
      <c r="IC224" s="66"/>
      <c r="ID224" s="66"/>
      <c r="IE224" s="66"/>
      <c r="IF224" s="66"/>
      <c r="IG224" s="66"/>
      <c r="IH224" s="66"/>
      <c r="II224" s="66"/>
      <c r="IJ224" s="66"/>
      <c r="IK224" s="66"/>
      <c r="IL224" s="66"/>
      <c r="IM224" s="66"/>
      <c r="IN224" s="66"/>
      <c r="IO224" s="66"/>
      <c r="IP224" s="66"/>
      <c r="IQ224" s="66"/>
      <c r="IR224" s="66"/>
      <c r="IS224" s="66"/>
      <c r="IT224" s="66"/>
      <c r="IU224" s="66"/>
      <c r="IV224" s="66"/>
      <c r="IW224" s="66"/>
      <c r="IX224" s="442"/>
      <c r="IY224" s="442"/>
      <c r="IZ224" s="442"/>
      <c r="JA224" s="442"/>
      <c r="JB224" s="442"/>
      <c r="JC224" s="442"/>
      <c r="JD224" s="442"/>
      <c r="JE224" s="442"/>
      <c r="JF224" s="442"/>
      <c r="JG224" s="442"/>
      <c r="JH224" s="442"/>
      <c r="JI224" s="442"/>
      <c r="JJ224" s="442"/>
      <c r="JK224" s="442"/>
      <c r="JL224" s="442"/>
      <c r="JM224" s="442"/>
      <c r="JN224" s="442"/>
      <c r="JO224" s="442"/>
      <c r="JP224" s="442"/>
      <c r="JQ224" s="442"/>
      <c r="JR224" s="442"/>
      <c r="JS224" s="442"/>
      <c r="JT224" s="442"/>
      <c r="JU224" s="442"/>
      <c r="JV224" s="442"/>
      <c r="JW224" s="442"/>
      <c r="JX224" s="442"/>
      <c r="JY224" s="442"/>
      <c r="JZ224" s="442"/>
      <c r="KA224" s="442"/>
      <c r="KB224" s="442"/>
      <c r="KC224" s="442"/>
      <c r="KD224" s="442"/>
      <c r="KE224" s="442"/>
      <c r="KF224" s="442"/>
      <c r="KG224" s="442"/>
      <c r="KH224" s="442"/>
      <c r="KI224" s="442"/>
      <c r="KJ224" s="442"/>
      <c r="KK224" s="442"/>
      <c r="KL224" s="442"/>
      <c r="KM224" s="442"/>
      <c r="KN224" s="442"/>
      <c r="KO224" s="442"/>
      <c r="KP224" s="442"/>
      <c r="KQ224" s="442"/>
      <c r="KR224" s="442"/>
      <c r="KS224" s="442"/>
      <c r="KT224" s="442"/>
      <c r="KU224" s="442"/>
      <c r="KV224" s="442"/>
      <c r="KW224" s="442"/>
      <c r="KX224" s="442"/>
      <c r="KY224" s="442"/>
      <c r="KZ224" s="442"/>
      <c r="LA224" s="442"/>
      <c r="LB224" s="442"/>
      <c r="LC224" s="442"/>
      <c r="LD224" s="442"/>
      <c r="LE224" s="442"/>
      <c r="LF224" s="442"/>
      <c r="LG224" s="442"/>
      <c r="LH224" s="442"/>
      <c r="LI224" s="442"/>
      <c r="LJ224" s="442"/>
      <c r="LK224" s="442"/>
      <c r="LL224" s="442"/>
      <c r="LM224" s="442"/>
      <c r="LN224" s="442"/>
      <c r="LO224" s="442"/>
      <c r="LP224" s="442"/>
      <c r="LQ224" s="442"/>
      <c r="LR224" s="442"/>
      <c r="LS224" s="442"/>
      <c r="LT224" s="442"/>
      <c r="LU224" s="442"/>
      <c r="LV224" s="442"/>
      <c r="LW224" s="442"/>
      <c r="LX224" s="442"/>
      <c r="LY224" s="442"/>
      <c r="LZ224" s="442"/>
      <c r="MA224" s="442"/>
      <c r="MB224" s="442"/>
      <c r="MC224" s="442"/>
      <c r="MD224" s="442"/>
      <c r="ME224" s="442"/>
      <c r="MF224" s="442"/>
      <c r="MG224" s="442"/>
      <c r="MH224" s="442"/>
      <c r="MI224" s="442"/>
      <c r="MJ224" s="442"/>
      <c r="MK224" s="442"/>
      <c r="ML224" s="442"/>
      <c r="MM224" s="442"/>
      <c r="MN224" s="442"/>
      <c r="MO224" s="442"/>
      <c r="MP224" s="442"/>
      <c r="MQ224" s="442"/>
      <c r="MR224" s="442"/>
      <c r="MS224" s="442"/>
      <c r="MT224" s="442"/>
      <c r="MU224" s="442"/>
      <c r="MV224" s="442"/>
      <c r="MW224" s="442"/>
      <c r="MX224" s="442"/>
      <c r="MY224" s="442"/>
      <c r="MZ224" s="442"/>
      <c r="NA224" s="442"/>
      <c r="NB224" s="442"/>
      <c r="NC224" s="442"/>
      <c r="ND224" s="442"/>
      <c r="NE224" s="442"/>
      <c r="NF224" s="442"/>
      <c r="NG224" s="442"/>
      <c r="NH224" s="442"/>
      <c r="NI224" s="442"/>
      <c r="NJ224" s="442"/>
      <c r="NK224" s="442"/>
      <c r="NL224" s="442"/>
      <c r="NM224" s="442"/>
      <c r="NN224" s="442"/>
      <c r="NO224" s="442"/>
      <c r="NP224" s="442"/>
      <c r="NQ224" s="442"/>
      <c r="NR224" s="442"/>
      <c r="NS224" s="442"/>
      <c r="NT224" s="442"/>
      <c r="NU224" s="442"/>
      <c r="NV224" s="442"/>
      <c r="NW224" s="442"/>
      <c r="NX224" s="442"/>
      <c r="NY224" s="442"/>
      <c r="NZ224" s="442"/>
      <c r="OA224" s="442"/>
      <c r="OB224" s="442"/>
      <c r="OC224" s="442"/>
      <c r="OD224" s="442"/>
      <c r="OE224" s="442"/>
      <c r="OF224" s="442"/>
      <c r="OG224" s="442"/>
      <c r="OH224" s="442"/>
      <c r="OI224" s="442"/>
      <c r="OJ224" s="442"/>
      <c r="OK224" s="442"/>
      <c r="OL224" s="442"/>
      <c r="OM224" s="442"/>
      <c r="ON224" s="442"/>
      <c r="OO224" s="442"/>
      <c r="OP224" s="442"/>
      <c r="OQ224" s="442"/>
      <c r="OR224" s="442"/>
      <c r="OS224" s="442"/>
      <c r="OT224" s="442"/>
      <c r="OU224" s="442"/>
      <c r="OV224" s="442"/>
      <c r="OW224" s="442"/>
      <c r="OX224" s="442"/>
      <c r="OY224" s="442"/>
      <c r="OZ224" s="442"/>
      <c r="PA224" s="442"/>
      <c r="PB224" s="442"/>
      <c r="PC224" s="442"/>
      <c r="PD224" s="442"/>
      <c r="PE224" s="442"/>
      <c r="PF224" s="442"/>
      <c r="PG224" s="442"/>
      <c r="PH224" s="442"/>
      <c r="PI224" s="442"/>
      <c r="PJ224" s="442"/>
      <c r="PK224" s="442"/>
      <c r="PL224" s="442"/>
      <c r="PM224" s="442"/>
      <c r="PN224" s="442"/>
      <c r="PO224" s="442"/>
      <c r="PP224" s="442"/>
      <c r="PQ224" s="442"/>
      <c r="PR224" s="442"/>
      <c r="PS224" s="442"/>
      <c r="PT224" s="442"/>
      <c r="PU224" s="442"/>
      <c r="PV224" s="442"/>
      <c r="PW224" s="442"/>
      <c r="PX224" s="442"/>
      <c r="PY224" s="442"/>
      <c r="PZ224" s="442"/>
      <c r="QA224" s="442"/>
      <c r="QB224" s="442"/>
      <c r="QC224" s="442"/>
      <c r="QD224" s="442"/>
      <c r="QE224" s="442"/>
      <c r="QF224" s="442"/>
      <c r="QG224" s="442"/>
      <c r="QH224" s="442"/>
      <c r="QI224" s="442"/>
      <c r="QJ224" s="442"/>
      <c r="QK224" s="442"/>
      <c r="QL224" s="442"/>
      <c r="QM224" s="442"/>
      <c r="QN224" s="442"/>
      <c r="QO224" s="442"/>
      <c r="QP224" s="442"/>
      <c r="QQ224" s="442"/>
      <c r="QR224" s="442"/>
      <c r="QS224" s="442"/>
      <c r="QT224" s="442"/>
      <c r="QU224" s="442"/>
      <c r="QV224" s="442"/>
      <c r="QW224" s="442"/>
      <c r="QX224" s="442"/>
      <c r="QY224" s="442"/>
      <c r="QZ224" s="442"/>
      <c r="RA224" s="442"/>
      <c r="RB224" s="442"/>
      <c r="RC224" s="442"/>
      <c r="RD224" s="442"/>
      <c r="RE224" s="442"/>
      <c r="RF224" s="442"/>
      <c r="RG224" s="442"/>
      <c r="RH224" s="442"/>
      <c r="RI224" s="442"/>
      <c r="RJ224" s="442"/>
      <c r="RK224" s="442"/>
      <c r="RL224" s="442"/>
      <c r="RM224" s="442"/>
      <c r="RN224" s="442"/>
      <c r="RO224" s="442"/>
      <c r="RP224" s="442"/>
      <c r="RQ224" s="442"/>
      <c r="RR224" s="442"/>
      <c r="RS224" s="442"/>
      <c r="RT224" s="442"/>
      <c r="RU224" s="442"/>
      <c r="RV224" s="442"/>
      <c r="RW224" s="442"/>
      <c r="RX224" s="442"/>
      <c r="RY224" s="442"/>
      <c r="RZ224" s="442"/>
      <c r="SA224" s="442"/>
      <c r="SB224" s="442"/>
      <c r="SC224" s="442"/>
      <c r="SD224" s="442"/>
      <c r="SE224" s="442"/>
      <c r="SF224" s="442"/>
      <c r="SG224" s="442"/>
      <c r="SH224" s="442"/>
      <c r="SI224" s="442"/>
      <c r="SJ224" s="442"/>
      <c r="SK224" s="442"/>
      <c r="SL224" s="442"/>
      <c r="SM224" s="442"/>
      <c r="SN224" s="442"/>
      <c r="SO224" s="442"/>
      <c r="SP224" s="442"/>
      <c r="SQ224" s="442"/>
      <c r="SR224" s="442"/>
      <c r="SS224" s="442"/>
      <c r="ST224" s="442"/>
      <c r="SU224" s="442"/>
      <c r="SV224" s="442"/>
      <c r="SW224" s="442"/>
      <c r="SX224" s="442"/>
      <c r="SY224" s="442"/>
      <c r="SZ224" s="442"/>
      <c r="TA224" s="442"/>
      <c r="TB224" s="442"/>
      <c r="TC224" s="442"/>
      <c r="TD224" s="442"/>
      <c r="TE224" s="442"/>
      <c r="TF224" s="442"/>
      <c r="TG224" s="442"/>
      <c r="TH224" s="442"/>
      <c r="TI224" s="442"/>
      <c r="TJ224" s="442"/>
      <c r="TK224" s="442"/>
      <c r="TL224" s="442"/>
      <c r="TM224" s="442"/>
      <c r="TN224" s="442"/>
      <c r="TO224" s="442"/>
      <c r="TP224" s="442"/>
      <c r="TQ224" s="442"/>
      <c r="TR224" s="442"/>
      <c r="TS224" s="442"/>
      <c r="TT224" s="442"/>
      <c r="TU224" s="442"/>
      <c r="TV224" s="442"/>
      <c r="TW224" s="442"/>
      <c r="TX224" s="442"/>
      <c r="TY224" s="442"/>
      <c r="TZ224" s="442"/>
      <c r="UA224" s="442"/>
      <c r="UB224" s="442"/>
      <c r="UC224" s="442"/>
      <c r="UD224" s="442"/>
      <c r="UE224" s="442"/>
      <c r="UF224" s="442"/>
      <c r="UG224" s="442"/>
      <c r="UH224" s="442"/>
      <c r="UI224" s="442"/>
      <c r="UJ224" s="442"/>
      <c r="UK224" s="442"/>
      <c r="UL224" s="442"/>
      <c r="UM224" s="442"/>
      <c r="UN224" s="442"/>
      <c r="UO224" s="442"/>
      <c r="UP224" s="442"/>
      <c r="UQ224" s="442"/>
      <c r="UR224" s="442"/>
      <c r="US224" s="442"/>
      <c r="UT224" s="442"/>
      <c r="UU224" s="442"/>
      <c r="UV224" s="442"/>
      <c r="UW224" s="442"/>
      <c r="UX224" s="442"/>
      <c r="UY224" s="442"/>
      <c r="UZ224" s="442"/>
      <c r="VA224" s="442"/>
      <c r="VB224" s="442"/>
      <c r="VC224" s="442"/>
      <c r="VD224" s="442"/>
      <c r="VE224" s="442"/>
      <c r="VF224" s="442"/>
      <c r="VG224" s="442"/>
      <c r="VH224" s="442"/>
      <c r="VI224" s="442"/>
      <c r="VJ224" s="442"/>
      <c r="VK224" s="442"/>
      <c r="VL224" s="442"/>
      <c r="VM224" s="442"/>
      <c r="VN224" s="442"/>
      <c r="VO224" s="442"/>
      <c r="VP224" s="442"/>
      <c r="VQ224" s="442"/>
      <c r="VR224" s="442"/>
      <c r="VS224" s="442"/>
      <c r="VT224" s="442"/>
      <c r="VU224" s="442"/>
      <c r="VV224" s="442"/>
      <c r="VW224" s="442"/>
      <c r="VX224" s="442"/>
      <c r="VY224" s="442"/>
      <c r="VZ224" s="442"/>
      <c r="WA224" s="442"/>
      <c r="WB224" s="442"/>
      <c r="WC224" s="442"/>
      <c r="WD224" s="442"/>
      <c r="WE224" s="442"/>
      <c r="WF224" s="442"/>
      <c r="WG224" s="442"/>
      <c r="WH224" s="442"/>
      <c r="WI224" s="442"/>
      <c r="WJ224" s="442"/>
      <c r="WK224" s="442"/>
      <c r="WL224" s="442"/>
      <c r="WM224" s="442"/>
      <c r="WN224" s="442"/>
      <c r="WO224" s="442"/>
      <c r="WP224" s="442"/>
      <c r="WQ224" s="442"/>
      <c r="WR224" s="442"/>
      <c r="WS224" s="442"/>
      <c r="WT224" s="442"/>
      <c r="WU224" s="442"/>
      <c r="WV224" s="442"/>
      <c r="WW224" s="442"/>
      <c r="WX224" s="442"/>
      <c r="WY224" s="442"/>
      <c r="WZ224" s="442"/>
      <c r="XA224" s="442"/>
      <c r="XB224" s="442"/>
      <c r="XC224" s="442"/>
      <c r="XD224" s="442"/>
      <c r="XE224" s="442"/>
      <c r="XF224" s="442"/>
      <c r="XG224" s="442"/>
      <c r="XH224" s="442"/>
      <c r="XI224" s="442"/>
      <c r="XJ224" s="442"/>
      <c r="XK224" s="442"/>
      <c r="XL224" s="442"/>
      <c r="XM224" s="442"/>
      <c r="XN224" s="442"/>
      <c r="XO224" s="442"/>
      <c r="XP224" s="442"/>
      <c r="XQ224" s="442"/>
      <c r="XR224" s="442"/>
      <c r="XS224" s="442"/>
      <c r="XT224" s="442"/>
      <c r="XU224" s="442"/>
      <c r="XV224" s="442"/>
      <c r="XW224" s="442"/>
      <c r="XX224" s="442"/>
      <c r="XY224" s="442"/>
      <c r="XZ224" s="442"/>
      <c r="YA224" s="442"/>
      <c r="YB224" s="442"/>
      <c r="YC224" s="442"/>
      <c r="YD224" s="442"/>
      <c r="YE224" s="442"/>
      <c r="YF224" s="442"/>
      <c r="YG224" s="442"/>
      <c r="YH224" s="442"/>
      <c r="YI224" s="442"/>
      <c r="YJ224" s="442"/>
      <c r="YK224" s="442"/>
      <c r="YL224" s="442"/>
      <c r="YM224" s="442"/>
      <c r="YN224" s="442"/>
      <c r="YO224" s="442"/>
      <c r="YP224" s="442"/>
      <c r="YQ224" s="442"/>
      <c r="YR224" s="442"/>
      <c r="YS224" s="442"/>
      <c r="YT224" s="442"/>
      <c r="YU224" s="442"/>
      <c r="YV224" s="442"/>
      <c r="YW224" s="442"/>
      <c r="YX224" s="442"/>
      <c r="YY224" s="442"/>
      <c r="YZ224" s="442"/>
      <c r="ZA224" s="442"/>
      <c r="ZB224" s="442"/>
      <c r="ZC224" s="442"/>
      <c r="ZD224" s="442"/>
      <c r="ZE224" s="442"/>
      <c r="ZF224" s="442"/>
      <c r="ZG224" s="442"/>
      <c r="ZH224" s="442"/>
      <c r="ZI224" s="442"/>
      <c r="ZJ224" s="442"/>
      <c r="ZK224" s="442"/>
      <c r="ZL224" s="442"/>
      <c r="ZM224" s="442"/>
      <c r="ZN224" s="442"/>
      <c r="ZO224" s="442"/>
      <c r="ZP224" s="442"/>
      <c r="ZQ224" s="442"/>
      <c r="ZR224" s="442"/>
      <c r="ZS224" s="442"/>
      <c r="ZT224" s="442"/>
      <c r="ZU224" s="442"/>
      <c r="ZV224" s="442"/>
      <c r="ZW224" s="442"/>
      <c r="ZX224" s="442"/>
      <c r="ZY224" s="442"/>
      <c r="ZZ224" s="442"/>
      <c r="AAA224" s="442"/>
      <c r="AAB224" s="442"/>
      <c r="AAC224" s="442"/>
      <c r="AAD224" s="442"/>
      <c r="AAE224" s="442"/>
      <c r="AAF224" s="442"/>
      <c r="AAG224" s="442"/>
      <c r="AAH224" s="442"/>
      <c r="AAI224" s="442"/>
      <c r="AAJ224" s="442"/>
      <c r="AAK224" s="442"/>
      <c r="AAL224" s="442"/>
      <c r="AAM224" s="442"/>
      <c r="AAN224" s="442"/>
      <c r="AAO224" s="442"/>
      <c r="AAP224" s="442"/>
      <c r="AAQ224" s="442"/>
      <c r="AAR224" s="442"/>
      <c r="AAS224" s="442"/>
      <c r="AAT224" s="442"/>
      <c r="AAU224" s="442"/>
      <c r="AAV224" s="442"/>
      <c r="AAW224" s="442"/>
      <c r="AAX224" s="442"/>
      <c r="AAY224" s="442"/>
      <c r="AAZ224" s="442"/>
      <c r="ABA224" s="442"/>
      <c r="ABB224" s="442"/>
      <c r="ABC224" s="442"/>
      <c r="ABD224" s="442"/>
      <c r="ABE224" s="442"/>
      <c r="ABF224" s="442"/>
      <c r="ABG224" s="442"/>
      <c r="ABH224" s="442"/>
      <c r="ABI224" s="442"/>
      <c r="ABJ224" s="442"/>
      <c r="ABK224" s="442"/>
      <c r="ABL224" s="442"/>
      <c r="ABM224" s="442"/>
      <c r="ABN224" s="442"/>
      <c r="ABO224" s="442"/>
      <c r="ABP224" s="442"/>
      <c r="ABQ224" s="442"/>
      <c r="ABR224" s="442"/>
      <c r="ABS224" s="442"/>
      <c r="ABT224" s="442"/>
      <c r="ABU224" s="442"/>
      <c r="ABV224" s="442"/>
      <c r="ABW224" s="442"/>
      <c r="ABX224" s="442"/>
      <c r="ABY224" s="442"/>
      <c r="ABZ224" s="442"/>
      <c r="ACA224" s="442"/>
      <c r="ACB224" s="442"/>
      <c r="ACC224" s="442"/>
      <c r="ACD224" s="442"/>
      <c r="ACE224" s="442"/>
      <c r="ACF224" s="442"/>
      <c r="ACG224" s="442"/>
      <c r="ACH224" s="442"/>
      <c r="ACI224" s="442"/>
      <c r="ACJ224" s="442"/>
      <c r="ACK224" s="442"/>
      <c r="ACL224" s="442"/>
      <c r="ACM224" s="442"/>
      <c r="ACN224" s="442"/>
      <c r="ACO224" s="442"/>
      <c r="ACP224" s="442"/>
      <c r="ACQ224" s="442"/>
      <c r="ACR224" s="442"/>
      <c r="ACS224" s="442"/>
      <c r="ACT224" s="442"/>
      <c r="ACU224" s="442"/>
      <c r="ACV224" s="442"/>
      <c r="ACW224" s="442"/>
      <c r="ACX224" s="442"/>
      <c r="ACY224" s="442"/>
      <c r="ACZ224" s="442"/>
      <c r="ADA224" s="442"/>
      <c r="ADB224" s="442"/>
      <c r="ADC224" s="442"/>
      <c r="ADD224" s="442"/>
      <c r="ADE224" s="442"/>
      <c r="ADF224" s="442"/>
      <c r="ADG224" s="442"/>
      <c r="ADH224" s="442"/>
      <c r="ADI224" s="442"/>
      <c r="ADJ224" s="442"/>
      <c r="ADK224" s="442"/>
      <c r="ADL224" s="442"/>
      <c r="ADM224" s="442"/>
      <c r="ADN224" s="442"/>
      <c r="ADO224" s="442"/>
      <c r="ADP224" s="442"/>
      <c r="ADQ224" s="442"/>
      <c r="ADR224" s="442"/>
      <c r="ADS224" s="442"/>
      <c r="ADT224" s="442"/>
      <c r="ADU224" s="442"/>
      <c r="ADV224" s="442"/>
      <c r="ADW224" s="442"/>
      <c r="ADX224" s="442"/>
      <c r="ADY224" s="442"/>
      <c r="ADZ224" s="442"/>
      <c r="AEA224" s="442"/>
      <c r="AEB224" s="442"/>
      <c r="AEC224" s="442"/>
      <c r="AED224" s="442"/>
      <c r="AEE224" s="442"/>
      <c r="AEF224" s="442"/>
      <c r="AEG224" s="442"/>
      <c r="AEH224" s="442"/>
      <c r="AEI224" s="442"/>
      <c r="AEJ224" s="442"/>
      <c r="AEK224" s="442"/>
      <c r="AEL224" s="442"/>
      <c r="AEM224" s="442"/>
      <c r="AEN224" s="442"/>
      <c r="AEO224" s="442"/>
      <c r="AEP224" s="442"/>
      <c r="AEQ224" s="442"/>
      <c r="AER224" s="442"/>
      <c r="AES224" s="442"/>
      <c r="AET224" s="442"/>
      <c r="AEU224" s="442"/>
      <c r="AEV224" s="442"/>
      <c r="AEW224" s="442"/>
      <c r="AEX224" s="442"/>
      <c r="AEY224" s="442"/>
      <c r="AEZ224" s="442"/>
      <c r="AFA224" s="442"/>
      <c r="AFB224" s="442"/>
      <c r="AFC224" s="442"/>
      <c r="AFD224" s="442"/>
      <c r="AFE224" s="442"/>
      <c r="AFF224" s="442"/>
      <c r="AFG224" s="442"/>
      <c r="AFH224" s="442"/>
      <c r="AFI224" s="442"/>
      <c r="AFJ224" s="442"/>
      <c r="AFK224" s="442"/>
      <c r="AFL224" s="442"/>
      <c r="AFM224" s="442"/>
      <c r="AFN224" s="442"/>
      <c r="AFO224" s="442"/>
      <c r="AFP224" s="442"/>
      <c r="AFQ224" s="442"/>
      <c r="AFR224" s="442"/>
      <c r="AFS224" s="442"/>
      <c r="AFT224" s="442"/>
      <c r="AFU224" s="442"/>
      <c r="AFV224" s="442"/>
      <c r="AFW224" s="442"/>
      <c r="AFX224" s="442"/>
      <c r="AFY224" s="442"/>
      <c r="AFZ224" s="442"/>
      <c r="AGA224" s="442"/>
      <c r="AGB224" s="442"/>
      <c r="AGC224" s="442"/>
      <c r="AGD224" s="442"/>
      <c r="AGE224" s="442"/>
      <c r="AGF224" s="442"/>
      <c r="AGG224" s="442"/>
      <c r="AGH224" s="442"/>
      <c r="AGI224" s="442"/>
      <c r="AGJ224" s="442"/>
      <c r="AGK224" s="442"/>
      <c r="AGL224" s="442"/>
      <c r="AGM224" s="442"/>
      <c r="AGN224" s="442"/>
      <c r="AGO224" s="442"/>
      <c r="AGP224" s="442"/>
      <c r="AGQ224" s="442"/>
      <c r="AGR224" s="442"/>
      <c r="AGS224" s="442"/>
      <c r="AGT224" s="442"/>
      <c r="AGU224" s="442"/>
      <c r="AGV224" s="442"/>
      <c r="AGW224" s="442"/>
      <c r="AGX224" s="442"/>
      <c r="AGY224" s="442"/>
      <c r="AGZ224" s="442"/>
      <c r="AHA224" s="442"/>
      <c r="AHB224" s="442"/>
      <c r="AHC224" s="442"/>
      <c r="AHD224" s="442"/>
      <c r="AHE224" s="442"/>
      <c r="AHF224" s="442"/>
      <c r="AHG224" s="442"/>
      <c r="AHH224" s="442"/>
    </row>
    <row r="225" spans="2:892" s="593" customFormat="1" hidden="1">
      <c r="B225" s="597"/>
      <c r="C225" s="595"/>
      <c r="D225" s="78"/>
      <c r="E225" s="78"/>
      <c r="F225" s="78"/>
      <c r="G225" s="78"/>
      <c r="H225" s="78"/>
      <c r="I225" s="78"/>
      <c r="J225" s="78"/>
      <c r="K225" s="78"/>
      <c r="L225" s="78"/>
      <c r="M225" s="78"/>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s="66"/>
      <c r="CT225" s="66"/>
      <c r="CU225" s="66"/>
      <c r="CV225" s="66"/>
      <c r="CW225" s="66"/>
      <c r="CX225" s="66"/>
      <c r="CY225" s="66"/>
      <c r="CZ225" s="66"/>
      <c r="DA225" s="66"/>
      <c r="DB225" s="66"/>
      <c r="DC225" s="66"/>
      <c r="DD225" s="66"/>
      <c r="DE225" s="66"/>
      <c r="DF225" s="66"/>
      <c r="DG225" s="66"/>
      <c r="DH225" s="66"/>
      <c r="DI225" s="66"/>
      <c r="DJ225" s="66"/>
      <c r="DK225" s="66"/>
      <c r="DL225" s="66"/>
      <c r="DM225" s="66"/>
      <c r="DN225" s="66"/>
      <c r="DO225" s="66"/>
      <c r="DP225" s="66"/>
      <c r="DQ225" s="66"/>
      <c r="DR225" s="66"/>
      <c r="DS225" s="66"/>
      <c r="DT225" s="66"/>
      <c r="DU225" s="66"/>
      <c r="DV225" s="66"/>
      <c r="DW225" s="66"/>
      <c r="DX225" s="66"/>
      <c r="DY225" s="66"/>
      <c r="DZ225" s="66"/>
      <c r="EA225" s="66"/>
      <c r="EB225" s="66"/>
      <c r="EC225" s="66"/>
      <c r="ED225" s="66"/>
      <c r="EE225" s="66"/>
      <c r="EF225" s="66"/>
      <c r="EG225" s="66"/>
      <c r="EH225" s="66"/>
      <c r="EI225" s="66"/>
      <c r="EJ225" s="66"/>
      <c r="EK225" s="66"/>
      <c r="EL225" s="66"/>
      <c r="EM225" s="66"/>
      <c r="EN225" s="66"/>
      <c r="EO225" s="66"/>
      <c r="EP225" s="66"/>
      <c r="EQ225" s="66"/>
      <c r="ER225" s="66"/>
      <c r="ES225" s="66"/>
      <c r="ET225" s="66"/>
      <c r="EU225" s="66"/>
      <c r="EV225" s="66"/>
      <c r="EW225" s="66"/>
      <c r="EX225" s="66"/>
      <c r="EY225" s="66"/>
      <c r="EZ225" s="66"/>
      <c r="FA225" s="66"/>
      <c r="FB225" s="66"/>
      <c r="FC225" s="66"/>
      <c r="FD225" s="66"/>
      <c r="FE225" s="66"/>
      <c r="FF225" s="66"/>
      <c r="FG225" s="66"/>
      <c r="FH225" s="66"/>
      <c r="FI225" s="66"/>
      <c r="FJ225" s="66"/>
      <c r="FK225" s="66"/>
      <c r="FL225" s="66"/>
      <c r="FM225" s="66"/>
      <c r="FN225" s="66"/>
      <c r="FO225" s="66"/>
      <c r="FP225" s="66"/>
      <c r="FQ225" s="66"/>
      <c r="FR225" s="66"/>
      <c r="FS225" s="66"/>
      <c r="FT225" s="66"/>
      <c r="FU225" s="66"/>
      <c r="FV225" s="66"/>
      <c r="FW225" s="66"/>
      <c r="FX225" s="66"/>
      <c r="FY225" s="66"/>
      <c r="FZ225" s="66"/>
      <c r="GA225" s="66"/>
      <c r="GB225" s="66"/>
      <c r="GC225" s="66"/>
      <c r="GD225" s="66"/>
      <c r="GE225" s="66"/>
      <c r="GF225" s="66"/>
      <c r="GG225" s="66"/>
      <c r="GH225" s="66"/>
      <c r="GI225" s="66"/>
      <c r="GJ225" s="66"/>
      <c r="GK225" s="66"/>
      <c r="GL225" s="66"/>
      <c r="GM225" s="66"/>
      <c r="GN225" s="66"/>
      <c r="GO225" s="66"/>
      <c r="GP225" s="66"/>
      <c r="GQ225" s="66"/>
      <c r="GR225" s="66"/>
      <c r="GS225" s="66"/>
      <c r="GT225" s="66"/>
      <c r="GU225" s="66"/>
      <c r="GV225" s="66"/>
      <c r="GW225" s="66"/>
      <c r="GX225" s="66"/>
      <c r="GY225" s="66"/>
      <c r="GZ225" s="66"/>
      <c r="HA225" s="66"/>
      <c r="HB225" s="66"/>
      <c r="HC225" s="66"/>
      <c r="HD225" s="66"/>
      <c r="HE225" s="66"/>
      <c r="HF225" s="66"/>
      <c r="HG225" s="66"/>
      <c r="HH225" s="66"/>
      <c r="HI225" s="66"/>
      <c r="HJ225" s="66"/>
      <c r="HK225" s="66"/>
      <c r="HL225" s="66"/>
      <c r="HM225" s="66"/>
      <c r="HN225" s="66"/>
      <c r="HO225" s="66"/>
      <c r="HP225" s="66"/>
      <c r="HQ225" s="66"/>
      <c r="HR225" s="66"/>
      <c r="HS225" s="66"/>
      <c r="HT225" s="66"/>
      <c r="HU225" s="66"/>
      <c r="HV225" s="66"/>
      <c r="HW225" s="66"/>
      <c r="HX225" s="66"/>
      <c r="HY225" s="66"/>
      <c r="HZ225" s="66"/>
      <c r="IA225" s="66"/>
      <c r="IB225" s="66"/>
      <c r="IC225" s="66"/>
      <c r="ID225" s="66"/>
      <c r="IE225" s="66"/>
      <c r="IF225" s="66"/>
      <c r="IG225" s="66"/>
      <c r="IH225" s="66"/>
      <c r="II225" s="66"/>
      <c r="IJ225" s="66"/>
      <c r="IK225" s="66"/>
      <c r="IL225" s="66"/>
      <c r="IM225" s="66"/>
      <c r="IN225" s="66"/>
      <c r="IO225" s="66"/>
      <c r="IP225" s="66"/>
      <c r="IQ225" s="66"/>
      <c r="IR225" s="66"/>
      <c r="IS225" s="66"/>
      <c r="IT225" s="66"/>
      <c r="IU225" s="66"/>
      <c r="IV225" s="66"/>
      <c r="IW225" s="66"/>
      <c r="IX225" s="442"/>
      <c r="IY225" s="442"/>
      <c r="IZ225" s="442"/>
      <c r="JA225" s="442"/>
      <c r="JB225" s="442"/>
      <c r="JC225" s="442"/>
      <c r="JD225" s="442"/>
      <c r="JE225" s="442"/>
      <c r="JF225" s="442"/>
      <c r="JG225" s="442"/>
      <c r="JH225" s="442"/>
      <c r="JI225" s="442"/>
      <c r="JJ225" s="442"/>
      <c r="JK225" s="442"/>
      <c r="JL225" s="442"/>
      <c r="JM225" s="442"/>
      <c r="JN225" s="442"/>
      <c r="JO225" s="442"/>
      <c r="JP225" s="442"/>
      <c r="JQ225" s="442"/>
      <c r="JR225" s="442"/>
      <c r="JS225" s="442"/>
      <c r="JT225" s="442"/>
      <c r="JU225" s="442"/>
      <c r="JV225" s="442"/>
      <c r="JW225" s="442"/>
      <c r="JX225" s="442"/>
      <c r="JY225" s="442"/>
      <c r="JZ225" s="442"/>
      <c r="KA225" s="442"/>
      <c r="KB225" s="442"/>
      <c r="KC225" s="442"/>
      <c r="KD225" s="442"/>
      <c r="KE225" s="442"/>
      <c r="KF225" s="442"/>
      <c r="KG225" s="442"/>
      <c r="KH225" s="442"/>
      <c r="KI225" s="442"/>
      <c r="KJ225" s="442"/>
      <c r="KK225" s="442"/>
      <c r="KL225" s="442"/>
      <c r="KM225" s="442"/>
      <c r="KN225" s="442"/>
      <c r="KO225" s="442"/>
      <c r="KP225" s="442"/>
      <c r="KQ225" s="442"/>
      <c r="KR225" s="442"/>
      <c r="KS225" s="442"/>
      <c r="KT225" s="442"/>
      <c r="KU225" s="442"/>
      <c r="KV225" s="442"/>
      <c r="KW225" s="442"/>
      <c r="KX225" s="442"/>
      <c r="KY225" s="442"/>
      <c r="KZ225" s="442"/>
      <c r="LA225" s="442"/>
      <c r="LB225" s="442"/>
      <c r="LC225" s="442"/>
      <c r="LD225" s="442"/>
      <c r="LE225" s="442"/>
      <c r="LF225" s="442"/>
      <c r="LG225" s="442"/>
      <c r="LH225" s="442"/>
      <c r="LI225" s="442"/>
      <c r="LJ225" s="442"/>
      <c r="LK225" s="442"/>
      <c r="LL225" s="442"/>
      <c r="LM225" s="442"/>
      <c r="LN225" s="442"/>
      <c r="LO225" s="442"/>
      <c r="LP225" s="442"/>
      <c r="LQ225" s="442"/>
      <c r="LR225" s="442"/>
      <c r="LS225" s="442"/>
      <c r="LT225" s="442"/>
      <c r="LU225" s="442"/>
      <c r="LV225" s="442"/>
      <c r="LW225" s="442"/>
      <c r="LX225" s="442"/>
      <c r="LY225" s="442"/>
      <c r="LZ225" s="442"/>
      <c r="MA225" s="442"/>
      <c r="MB225" s="442"/>
      <c r="MC225" s="442"/>
      <c r="MD225" s="442"/>
      <c r="ME225" s="442"/>
      <c r="MF225" s="442"/>
      <c r="MG225" s="442"/>
      <c r="MH225" s="442"/>
      <c r="MI225" s="442"/>
      <c r="MJ225" s="442"/>
      <c r="MK225" s="442"/>
      <c r="ML225" s="442"/>
      <c r="MM225" s="442"/>
      <c r="MN225" s="442"/>
      <c r="MO225" s="442"/>
      <c r="MP225" s="442"/>
      <c r="MQ225" s="442"/>
      <c r="MR225" s="442"/>
      <c r="MS225" s="442"/>
      <c r="MT225" s="442"/>
      <c r="MU225" s="442"/>
      <c r="MV225" s="442"/>
      <c r="MW225" s="442"/>
      <c r="MX225" s="442"/>
      <c r="MY225" s="442"/>
      <c r="MZ225" s="442"/>
      <c r="NA225" s="442"/>
      <c r="NB225" s="442"/>
      <c r="NC225" s="442"/>
      <c r="ND225" s="442"/>
      <c r="NE225" s="442"/>
      <c r="NF225" s="442"/>
      <c r="NG225" s="442"/>
      <c r="NH225" s="442"/>
      <c r="NI225" s="442"/>
      <c r="NJ225" s="442"/>
      <c r="NK225" s="442"/>
      <c r="NL225" s="442"/>
      <c r="NM225" s="442"/>
      <c r="NN225" s="442"/>
      <c r="NO225" s="442"/>
      <c r="NP225" s="442"/>
      <c r="NQ225" s="442"/>
      <c r="NR225" s="442"/>
      <c r="NS225" s="442"/>
      <c r="NT225" s="442"/>
      <c r="NU225" s="442"/>
      <c r="NV225" s="442"/>
      <c r="NW225" s="442"/>
      <c r="NX225" s="442"/>
      <c r="NY225" s="442"/>
      <c r="NZ225" s="442"/>
      <c r="OA225" s="442"/>
      <c r="OB225" s="442"/>
      <c r="OC225" s="442"/>
      <c r="OD225" s="442"/>
      <c r="OE225" s="442"/>
      <c r="OF225" s="442"/>
      <c r="OG225" s="442"/>
      <c r="OH225" s="442"/>
      <c r="OI225" s="442"/>
      <c r="OJ225" s="442"/>
      <c r="OK225" s="442"/>
      <c r="OL225" s="442"/>
      <c r="OM225" s="442"/>
      <c r="ON225" s="442"/>
      <c r="OO225" s="442"/>
      <c r="OP225" s="442"/>
      <c r="OQ225" s="442"/>
      <c r="OR225" s="442"/>
      <c r="OS225" s="442"/>
      <c r="OT225" s="442"/>
      <c r="OU225" s="442"/>
      <c r="OV225" s="442"/>
      <c r="OW225" s="442"/>
      <c r="OX225" s="442"/>
      <c r="OY225" s="442"/>
      <c r="OZ225" s="442"/>
      <c r="PA225" s="442"/>
      <c r="PB225" s="442"/>
      <c r="PC225" s="442"/>
      <c r="PD225" s="442"/>
      <c r="PE225" s="442"/>
      <c r="PF225" s="442"/>
      <c r="PG225" s="442"/>
      <c r="PH225" s="442"/>
      <c r="PI225" s="442"/>
      <c r="PJ225" s="442"/>
      <c r="PK225" s="442"/>
      <c r="PL225" s="442"/>
      <c r="PM225" s="442"/>
      <c r="PN225" s="442"/>
      <c r="PO225" s="442"/>
      <c r="PP225" s="442"/>
      <c r="PQ225" s="442"/>
      <c r="PR225" s="442"/>
      <c r="PS225" s="442"/>
      <c r="PT225" s="442"/>
      <c r="PU225" s="442"/>
      <c r="PV225" s="442"/>
      <c r="PW225" s="442"/>
      <c r="PX225" s="442"/>
      <c r="PY225" s="442"/>
      <c r="PZ225" s="442"/>
      <c r="QA225" s="442"/>
      <c r="QB225" s="442"/>
      <c r="QC225" s="442"/>
      <c r="QD225" s="442"/>
      <c r="QE225" s="442"/>
      <c r="QF225" s="442"/>
      <c r="QG225" s="442"/>
      <c r="QH225" s="442"/>
      <c r="QI225" s="442"/>
      <c r="QJ225" s="442"/>
      <c r="QK225" s="442"/>
      <c r="QL225" s="442"/>
      <c r="QM225" s="442"/>
      <c r="QN225" s="442"/>
      <c r="QO225" s="442"/>
      <c r="QP225" s="442"/>
      <c r="QQ225" s="442"/>
      <c r="QR225" s="442"/>
      <c r="QS225" s="442"/>
      <c r="QT225" s="442"/>
      <c r="QU225" s="442"/>
      <c r="QV225" s="442"/>
      <c r="QW225" s="442"/>
      <c r="QX225" s="442"/>
      <c r="QY225" s="442"/>
      <c r="QZ225" s="442"/>
      <c r="RA225" s="442"/>
      <c r="RB225" s="442"/>
      <c r="RC225" s="442"/>
      <c r="RD225" s="442"/>
      <c r="RE225" s="442"/>
      <c r="RF225" s="442"/>
      <c r="RG225" s="442"/>
      <c r="RH225" s="442"/>
      <c r="RI225" s="442"/>
      <c r="RJ225" s="442"/>
      <c r="RK225" s="442"/>
      <c r="RL225" s="442"/>
      <c r="RM225" s="442"/>
      <c r="RN225" s="442"/>
      <c r="RO225" s="442"/>
      <c r="RP225" s="442"/>
      <c r="RQ225" s="442"/>
      <c r="RR225" s="442"/>
      <c r="RS225" s="442"/>
      <c r="RT225" s="442"/>
      <c r="RU225" s="442"/>
      <c r="RV225" s="442"/>
      <c r="RW225" s="442"/>
      <c r="RX225" s="442"/>
      <c r="RY225" s="442"/>
      <c r="RZ225" s="442"/>
      <c r="SA225" s="442"/>
      <c r="SB225" s="442"/>
      <c r="SC225" s="442"/>
      <c r="SD225" s="442"/>
      <c r="SE225" s="442"/>
      <c r="SF225" s="442"/>
      <c r="SG225" s="442"/>
      <c r="SH225" s="442"/>
      <c r="SI225" s="442"/>
      <c r="SJ225" s="442"/>
      <c r="SK225" s="442"/>
      <c r="SL225" s="442"/>
      <c r="SM225" s="442"/>
      <c r="SN225" s="442"/>
      <c r="SO225" s="442"/>
      <c r="SP225" s="442"/>
      <c r="SQ225" s="442"/>
      <c r="SR225" s="442"/>
      <c r="SS225" s="442"/>
      <c r="ST225" s="442"/>
      <c r="SU225" s="442"/>
      <c r="SV225" s="442"/>
      <c r="SW225" s="442"/>
      <c r="SX225" s="442"/>
      <c r="SY225" s="442"/>
      <c r="SZ225" s="442"/>
      <c r="TA225" s="442"/>
      <c r="TB225" s="442"/>
      <c r="TC225" s="442"/>
      <c r="TD225" s="442"/>
      <c r="TE225" s="442"/>
      <c r="TF225" s="442"/>
      <c r="TG225" s="442"/>
      <c r="TH225" s="442"/>
      <c r="TI225" s="442"/>
      <c r="TJ225" s="442"/>
      <c r="TK225" s="442"/>
      <c r="TL225" s="442"/>
      <c r="TM225" s="442"/>
      <c r="TN225" s="442"/>
      <c r="TO225" s="442"/>
      <c r="TP225" s="442"/>
      <c r="TQ225" s="442"/>
      <c r="TR225" s="442"/>
      <c r="TS225" s="442"/>
      <c r="TT225" s="442"/>
      <c r="TU225" s="442"/>
      <c r="TV225" s="442"/>
      <c r="TW225" s="442"/>
      <c r="TX225" s="442"/>
      <c r="TY225" s="442"/>
      <c r="TZ225" s="442"/>
      <c r="UA225" s="442"/>
      <c r="UB225" s="442"/>
      <c r="UC225" s="442"/>
      <c r="UD225" s="442"/>
      <c r="UE225" s="442"/>
      <c r="UF225" s="442"/>
      <c r="UG225" s="442"/>
      <c r="UH225" s="442"/>
      <c r="UI225" s="442"/>
      <c r="UJ225" s="442"/>
      <c r="UK225" s="442"/>
      <c r="UL225" s="442"/>
      <c r="UM225" s="442"/>
      <c r="UN225" s="442"/>
      <c r="UO225" s="442"/>
      <c r="UP225" s="442"/>
      <c r="UQ225" s="442"/>
      <c r="UR225" s="442"/>
      <c r="US225" s="442"/>
      <c r="UT225" s="442"/>
      <c r="UU225" s="442"/>
      <c r="UV225" s="442"/>
      <c r="UW225" s="442"/>
      <c r="UX225" s="442"/>
      <c r="UY225" s="442"/>
      <c r="UZ225" s="442"/>
      <c r="VA225" s="442"/>
      <c r="VB225" s="442"/>
      <c r="VC225" s="442"/>
      <c r="VD225" s="442"/>
      <c r="VE225" s="442"/>
      <c r="VF225" s="442"/>
      <c r="VG225" s="442"/>
      <c r="VH225" s="442"/>
      <c r="VI225" s="442"/>
      <c r="VJ225" s="442"/>
      <c r="VK225" s="442"/>
      <c r="VL225" s="442"/>
      <c r="VM225" s="442"/>
      <c r="VN225" s="442"/>
      <c r="VO225" s="442"/>
      <c r="VP225" s="442"/>
      <c r="VQ225" s="442"/>
      <c r="VR225" s="442"/>
      <c r="VS225" s="442"/>
      <c r="VT225" s="442"/>
      <c r="VU225" s="442"/>
      <c r="VV225" s="442"/>
      <c r="VW225" s="442"/>
      <c r="VX225" s="442"/>
      <c r="VY225" s="442"/>
      <c r="VZ225" s="442"/>
      <c r="WA225" s="442"/>
      <c r="WB225" s="442"/>
      <c r="WC225" s="442"/>
      <c r="WD225" s="442"/>
      <c r="WE225" s="442"/>
      <c r="WF225" s="442"/>
      <c r="WG225" s="442"/>
      <c r="WH225" s="442"/>
      <c r="WI225" s="442"/>
      <c r="WJ225" s="442"/>
      <c r="WK225" s="442"/>
      <c r="WL225" s="442"/>
      <c r="WM225" s="442"/>
      <c r="WN225" s="442"/>
      <c r="WO225" s="442"/>
      <c r="WP225" s="442"/>
      <c r="WQ225" s="442"/>
      <c r="WR225" s="442"/>
      <c r="WS225" s="442"/>
      <c r="WT225" s="442"/>
      <c r="WU225" s="442"/>
      <c r="WV225" s="442"/>
      <c r="WW225" s="442"/>
      <c r="WX225" s="442"/>
      <c r="WY225" s="442"/>
      <c r="WZ225" s="442"/>
      <c r="XA225" s="442"/>
      <c r="XB225" s="442"/>
      <c r="XC225" s="442"/>
      <c r="XD225" s="442"/>
      <c r="XE225" s="442"/>
      <c r="XF225" s="442"/>
      <c r="XG225" s="442"/>
      <c r="XH225" s="442"/>
      <c r="XI225" s="442"/>
      <c r="XJ225" s="442"/>
      <c r="XK225" s="442"/>
      <c r="XL225" s="442"/>
      <c r="XM225" s="442"/>
      <c r="XN225" s="442"/>
      <c r="XO225" s="442"/>
      <c r="XP225" s="442"/>
      <c r="XQ225" s="442"/>
      <c r="XR225" s="442"/>
      <c r="XS225" s="442"/>
      <c r="XT225" s="442"/>
      <c r="XU225" s="442"/>
      <c r="XV225" s="442"/>
      <c r="XW225" s="442"/>
      <c r="XX225" s="442"/>
      <c r="XY225" s="442"/>
      <c r="XZ225" s="442"/>
      <c r="YA225" s="442"/>
      <c r="YB225" s="442"/>
      <c r="YC225" s="442"/>
      <c r="YD225" s="442"/>
      <c r="YE225" s="442"/>
      <c r="YF225" s="442"/>
      <c r="YG225" s="442"/>
      <c r="YH225" s="442"/>
      <c r="YI225" s="442"/>
      <c r="YJ225" s="442"/>
      <c r="YK225" s="442"/>
      <c r="YL225" s="442"/>
      <c r="YM225" s="442"/>
      <c r="YN225" s="442"/>
      <c r="YO225" s="442"/>
      <c r="YP225" s="442"/>
      <c r="YQ225" s="442"/>
      <c r="YR225" s="442"/>
      <c r="YS225" s="442"/>
      <c r="YT225" s="442"/>
      <c r="YU225" s="442"/>
      <c r="YV225" s="442"/>
      <c r="YW225" s="442"/>
      <c r="YX225" s="442"/>
      <c r="YY225" s="442"/>
      <c r="YZ225" s="442"/>
      <c r="ZA225" s="442"/>
      <c r="ZB225" s="442"/>
      <c r="ZC225" s="442"/>
      <c r="ZD225" s="442"/>
      <c r="ZE225" s="442"/>
      <c r="ZF225" s="442"/>
      <c r="ZG225" s="442"/>
      <c r="ZH225" s="442"/>
      <c r="ZI225" s="442"/>
      <c r="ZJ225" s="442"/>
      <c r="ZK225" s="442"/>
      <c r="ZL225" s="442"/>
      <c r="ZM225" s="442"/>
      <c r="ZN225" s="442"/>
      <c r="ZO225" s="442"/>
      <c r="ZP225" s="442"/>
      <c r="ZQ225" s="442"/>
      <c r="ZR225" s="442"/>
      <c r="ZS225" s="442"/>
      <c r="ZT225" s="442"/>
      <c r="ZU225" s="442"/>
      <c r="ZV225" s="442"/>
      <c r="ZW225" s="442"/>
      <c r="ZX225" s="442"/>
      <c r="ZY225" s="442"/>
      <c r="ZZ225" s="442"/>
      <c r="AAA225" s="442"/>
      <c r="AAB225" s="442"/>
      <c r="AAC225" s="442"/>
      <c r="AAD225" s="442"/>
      <c r="AAE225" s="442"/>
      <c r="AAF225" s="442"/>
      <c r="AAG225" s="442"/>
      <c r="AAH225" s="442"/>
      <c r="AAI225" s="442"/>
      <c r="AAJ225" s="442"/>
      <c r="AAK225" s="442"/>
      <c r="AAL225" s="442"/>
      <c r="AAM225" s="442"/>
      <c r="AAN225" s="442"/>
      <c r="AAO225" s="442"/>
      <c r="AAP225" s="442"/>
      <c r="AAQ225" s="442"/>
      <c r="AAR225" s="442"/>
      <c r="AAS225" s="442"/>
      <c r="AAT225" s="442"/>
      <c r="AAU225" s="442"/>
      <c r="AAV225" s="442"/>
      <c r="AAW225" s="442"/>
      <c r="AAX225" s="442"/>
      <c r="AAY225" s="442"/>
      <c r="AAZ225" s="442"/>
      <c r="ABA225" s="442"/>
      <c r="ABB225" s="442"/>
      <c r="ABC225" s="442"/>
      <c r="ABD225" s="442"/>
      <c r="ABE225" s="442"/>
      <c r="ABF225" s="442"/>
      <c r="ABG225" s="442"/>
      <c r="ABH225" s="442"/>
      <c r="ABI225" s="442"/>
      <c r="ABJ225" s="442"/>
      <c r="ABK225" s="442"/>
      <c r="ABL225" s="442"/>
      <c r="ABM225" s="442"/>
      <c r="ABN225" s="442"/>
      <c r="ABO225" s="442"/>
      <c r="ABP225" s="442"/>
      <c r="ABQ225" s="442"/>
      <c r="ABR225" s="442"/>
      <c r="ABS225" s="442"/>
      <c r="ABT225" s="442"/>
      <c r="ABU225" s="442"/>
      <c r="ABV225" s="442"/>
      <c r="ABW225" s="442"/>
      <c r="ABX225" s="442"/>
      <c r="ABY225" s="442"/>
      <c r="ABZ225" s="442"/>
      <c r="ACA225" s="442"/>
      <c r="ACB225" s="442"/>
      <c r="ACC225" s="442"/>
      <c r="ACD225" s="442"/>
      <c r="ACE225" s="442"/>
      <c r="ACF225" s="442"/>
      <c r="ACG225" s="442"/>
      <c r="ACH225" s="442"/>
      <c r="ACI225" s="442"/>
      <c r="ACJ225" s="442"/>
      <c r="ACK225" s="442"/>
      <c r="ACL225" s="442"/>
      <c r="ACM225" s="442"/>
      <c r="ACN225" s="442"/>
      <c r="ACO225" s="442"/>
      <c r="ACP225" s="442"/>
      <c r="ACQ225" s="442"/>
      <c r="ACR225" s="442"/>
      <c r="ACS225" s="442"/>
      <c r="ACT225" s="442"/>
      <c r="ACU225" s="442"/>
      <c r="ACV225" s="442"/>
      <c r="ACW225" s="442"/>
      <c r="ACX225" s="442"/>
      <c r="ACY225" s="442"/>
      <c r="ACZ225" s="442"/>
      <c r="ADA225" s="442"/>
      <c r="ADB225" s="442"/>
      <c r="ADC225" s="442"/>
      <c r="ADD225" s="442"/>
      <c r="ADE225" s="442"/>
      <c r="ADF225" s="442"/>
      <c r="ADG225" s="442"/>
      <c r="ADH225" s="442"/>
      <c r="ADI225" s="442"/>
      <c r="ADJ225" s="442"/>
      <c r="ADK225" s="442"/>
      <c r="ADL225" s="442"/>
      <c r="ADM225" s="442"/>
      <c r="ADN225" s="442"/>
      <c r="ADO225" s="442"/>
      <c r="ADP225" s="442"/>
      <c r="ADQ225" s="442"/>
      <c r="ADR225" s="442"/>
      <c r="ADS225" s="442"/>
      <c r="ADT225" s="442"/>
      <c r="ADU225" s="442"/>
      <c r="ADV225" s="442"/>
      <c r="ADW225" s="442"/>
      <c r="ADX225" s="442"/>
      <c r="ADY225" s="442"/>
      <c r="ADZ225" s="442"/>
      <c r="AEA225" s="442"/>
      <c r="AEB225" s="442"/>
      <c r="AEC225" s="442"/>
      <c r="AED225" s="442"/>
      <c r="AEE225" s="442"/>
      <c r="AEF225" s="442"/>
      <c r="AEG225" s="442"/>
      <c r="AEH225" s="442"/>
      <c r="AEI225" s="442"/>
      <c r="AEJ225" s="442"/>
      <c r="AEK225" s="442"/>
      <c r="AEL225" s="442"/>
      <c r="AEM225" s="442"/>
      <c r="AEN225" s="442"/>
      <c r="AEO225" s="442"/>
      <c r="AEP225" s="442"/>
      <c r="AEQ225" s="442"/>
      <c r="AER225" s="442"/>
      <c r="AES225" s="442"/>
      <c r="AET225" s="442"/>
      <c r="AEU225" s="442"/>
      <c r="AEV225" s="442"/>
      <c r="AEW225" s="442"/>
      <c r="AEX225" s="442"/>
      <c r="AEY225" s="442"/>
      <c r="AEZ225" s="442"/>
      <c r="AFA225" s="442"/>
      <c r="AFB225" s="442"/>
      <c r="AFC225" s="442"/>
      <c r="AFD225" s="442"/>
      <c r="AFE225" s="442"/>
      <c r="AFF225" s="442"/>
      <c r="AFG225" s="442"/>
      <c r="AFH225" s="442"/>
      <c r="AFI225" s="442"/>
      <c r="AFJ225" s="442"/>
      <c r="AFK225" s="442"/>
      <c r="AFL225" s="442"/>
      <c r="AFM225" s="442"/>
      <c r="AFN225" s="442"/>
      <c r="AFO225" s="442"/>
      <c r="AFP225" s="442"/>
      <c r="AFQ225" s="442"/>
      <c r="AFR225" s="442"/>
      <c r="AFS225" s="442"/>
      <c r="AFT225" s="442"/>
      <c r="AFU225" s="442"/>
      <c r="AFV225" s="442"/>
      <c r="AFW225" s="442"/>
      <c r="AFX225" s="442"/>
      <c r="AFY225" s="442"/>
      <c r="AFZ225" s="442"/>
      <c r="AGA225" s="442"/>
      <c r="AGB225" s="442"/>
      <c r="AGC225" s="442"/>
      <c r="AGD225" s="442"/>
      <c r="AGE225" s="442"/>
      <c r="AGF225" s="442"/>
      <c r="AGG225" s="442"/>
      <c r="AGH225" s="442"/>
      <c r="AGI225" s="442"/>
      <c r="AGJ225" s="442"/>
      <c r="AGK225" s="442"/>
      <c r="AGL225" s="442"/>
      <c r="AGM225" s="442"/>
      <c r="AGN225" s="442"/>
      <c r="AGO225" s="442"/>
      <c r="AGP225" s="442"/>
      <c r="AGQ225" s="442"/>
      <c r="AGR225" s="442"/>
      <c r="AGS225" s="442"/>
      <c r="AGT225" s="442"/>
      <c r="AGU225" s="442"/>
      <c r="AGV225" s="442"/>
      <c r="AGW225" s="442"/>
      <c r="AGX225" s="442"/>
      <c r="AGY225" s="442"/>
      <c r="AGZ225" s="442"/>
      <c r="AHA225" s="442"/>
      <c r="AHB225" s="442"/>
      <c r="AHC225" s="442"/>
      <c r="AHD225" s="442"/>
      <c r="AHE225" s="442"/>
      <c r="AHF225" s="442"/>
      <c r="AHG225" s="442"/>
      <c r="AHH225" s="442"/>
    </row>
    <row r="226" spans="2:892" s="593" customFormat="1" hidden="1">
      <c r="B226" s="597"/>
      <c r="C226" s="595"/>
      <c r="D226" s="78"/>
      <c r="E226" s="78"/>
      <c r="F226" s="78"/>
      <c r="G226" s="78"/>
      <c r="H226" s="78"/>
      <c r="I226" s="78"/>
      <c r="J226" s="78"/>
      <c r="K226" s="78"/>
      <c r="L226" s="78"/>
      <c r="M226" s="78"/>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s="66"/>
      <c r="CT226" s="66"/>
      <c r="CU226" s="66"/>
      <c r="CV226" s="66"/>
      <c r="CW226" s="66"/>
      <c r="CX226" s="66"/>
      <c r="CY226" s="66"/>
      <c r="CZ226" s="66"/>
      <c r="DA226" s="66"/>
      <c r="DB226" s="66"/>
      <c r="DC226" s="66"/>
      <c r="DD226" s="66"/>
      <c r="DE226" s="66"/>
      <c r="DF226" s="66"/>
      <c r="DG226" s="66"/>
      <c r="DH226" s="66"/>
      <c r="DI226" s="66"/>
      <c r="DJ226" s="66"/>
      <c r="DK226" s="66"/>
      <c r="DL226" s="66"/>
      <c r="DM226" s="66"/>
      <c r="DN226" s="66"/>
      <c r="DO226" s="66"/>
      <c r="DP226" s="66"/>
      <c r="DQ226" s="66"/>
      <c r="DR226" s="66"/>
      <c r="DS226" s="66"/>
      <c r="DT226" s="66"/>
      <c r="DU226" s="66"/>
      <c r="DV226" s="66"/>
      <c r="DW226" s="66"/>
      <c r="DX226" s="66"/>
      <c r="DY226" s="66"/>
      <c r="DZ226" s="66"/>
      <c r="EA226" s="66"/>
      <c r="EB226" s="66"/>
      <c r="EC226" s="66"/>
      <c r="ED226" s="66"/>
      <c r="EE226" s="66"/>
      <c r="EF226" s="66"/>
      <c r="EG226" s="66"/>
      <c r="EH226" s="66"/>
      <c r="EI226" s="66"/>
      <c r="EJ226" s="66"/>
      <c r="EK226" s="66"/>
      <c r="EL226" s="66"/>
      <c r="EM226" s="66"/>
      <c r="EN226" s="66"/>
      <c r="EO226" s="66"/>
      <c r="EP226" s="66"/>
      <c r="EQ226" s="66"/>
      <c r="ER226" s="66"/>
      <c r="ES226" s="66"/>
      <c r="ET226" s="66"/>
      <c r="EU226" s="66"/>
      <c r="EV226" s="66"/>
      <c r="EW226" s="66"/>
      <c r="EX226" s="66"/>
      <c r="EY226" s="66"/>
      <c r="EZ226" s="66"/>
      <c r="FA226" s="66"/>
      <c r="FB226" s="66"/>
      <c r="FC226" s="66"/>
      <c r="FD226" s="66"/>
      <c r="FE226" s="66"/>
      <c r="FF226" s="66"/>
      <c r="FG226" s="66"/>
      <c r="FH226" s="66"/>
      <c r="FI226" s="66"/>
      <c r="FJ226" s="66"/>
      <c r="FK226" s="66"/>
      <c r="FL226" s="66"/>
      <c r="FM226" s="66"/>
      <c r="FN226" s="66"/>
      <c r="FO226" s="66"/>
      <c r="FP226" s="66"/>
      <c r="FQ226" s="66"/>
      <c r="FR226" s="66"/>
      <c r="FS226" s="66"/>
      <c r="FT226" s="66"/>
      <c r="FU226" s="66"/>
      <c r="FV226" s="66"/>
      <c r="FW226" s="66"/>
      <c r="FX226" s="66"/>
      <c r="FY226" s="66"/>
      <c r="FZ226" s="66"/>
      <c r="GA226" s="66"/>
      <c r="GB226" s="66"/>
      <c r="GC226" s="66"/>
      <c r="GD226" s="66"/>
      <c r="GE226" s="66"/>
      <c r="GF226" s="66"/>
      <c r="GG226" s="66"/>
      <c r="GH226" s="66"/>
      <c r="GI226" s="66"/>
      <c r="GJ226" s="66"/>
      <c r="GK226" s="66"/>
      <c r="GL226" s="66"/>
      <c r="GM226" s="66"/>
      <c r="GN226" s="66"/>
      <c r="GO226" s="66"/>
      <c r="GP226" s="66"/>
      <c r="GQ226" s="66"/>
      <c r="GR226" s="66"/>
      <c r="GS226" s="66"/>
      <c r="GT226" s="66"/>
      <c r="GU226" s="66"/>
      <c r="GV226" s="66"/>
      <c r="GW226" s="66"/>
      <c r="GX226" s="66"/>
      <c r="GY226" s="66"/>
      <c r="GZ226" s="66"/>
      <c r="HA226" s="66"/>
      <c r="HB226" s="66"/>
      <c r="HC226" s="66"/>
      <c r="HD226" s="66"/>
      <c r="HE226" s="66"/>
      <c r="HF226" s="66"/>
      <c r="HG226" s="66"/>
      <c r="HH226" s="66"/>
      <c r="HI226" s="66"/>
      <c r="HJ226" s="66"/>
      <c r="HK226" s="66"/>
      <c r="HL226" s="66"/>
      <c r="HM226" s="66"/>
      <c r="HN226" s="66"/>
      <c r="HO226" s="66"/>
      <c r="HP226" s="66"/>
      <c r="HQ226" s="66"/>
      <c r="HR226" s="66"/>
      <c r="HS226" s="66"/>
      <c r="HT226" s="66"/>
      <c r="HU226" s="66"/>
      <c r="HV226" s="66"/>
      <c r="HW226" s="66"/>
      <c r="HX226" s="66"/>
      <c r="HY226" s="66"/>
      <c r="HZ226" s="66"/>
      <c r="IA226" s="66"/>
      <c r="IB226" s="66"/>
      <c r="IC226" s="66"/>
      <c r="ID226" s="66"/>
      <c r="IE226" s="66"/>
      <c r="IF226" s="66"/>
      <c r="IG226" s="66"/>
      <c r="IH226" s="66"/>
      <c r="II226" s="66"/>
      <c r="IJ226" s="66"/>
      <c r="IK226" s="66"/>
      <c r="IL226" s="66"/>
      <c r="IM226" s="66"/>
      <c r="IN226" s="66"/>
      <c r="IO226" s="66"/>
      <c r="IP226" s="66"/>
      <c r="IQ226" s="66"/>
      <c r="IR226" s="66"/>
      <c r="IS226" s="66"/>
      <c r="IT226" s="66"/>
      <c r="IU226" s="66"/>
      <c r="IV226" s="66"/>
      <c r="IW226" s="66"/>
      <c r="IX226" s="442"/>
      <c r="IY226" s="442"/>
      <c r="IZ226" s="442"/>
      <c r="JA226" s="442"/>
      <c r="JB226" s="442"/>
      <c r="JC226" s="442"/>
      <c r="JD226" s="442"/>
      <c r="JE226" s="442"/>
      <c r="JF226" s="442"/>
      <c r="JG226" s="442"/>
      <c r="JH226" s="442"/>
      <c r="JI226" s="442"/>
      <c r="JJ226" s="442"/>
      <c r="JK226" s="442"/>
      <c r="JL226" s="442"/>
      <c r="JM226" s="442"/>
      <c r="JN226" s="442"/>
      <c r="JO226" s="442"/>
      <c r="JP226" s="442"/>
      <c r="JQ226" s="442"/>
      <c r="JR226" s="442"/>
      <c r="JS226" s="442"/>
      <c r="JT226" s="442"/>
      <c r="JU226" s="442"/>
      <c r="JV226" s="442"/>
      <c r="JW226" s="442"/>
      <c r="JX226" s="442"/>
      <c r="JY226" s="442"/>
      <c r="JZ226" s="442"/>
      <c r="KA226" s="442"/>
      <c r="KB226" s="442"/>
      <c r="KC226" s="442"/>
      <c r="KD226" s="442"/>
      <c r="KE226" s="442"/>
      <c r="KF226" s="442"/>
      <c r="KG226" s="442"/>
      <c r="KH226" s="442"/>
      <c r="KI226" s="442"/>
      <c r="KJ226" s="442"/>
      <c r="KK226" s="442"/>
      <c r="KL226" s="442"/>
      <c r="KM226" s="442"/>
      <c r="KN226" s="442"/>
      <c r="KO226" s="442"/>
      <c r="KP226" s="442"/>
      <c r="KQ226" s="442"/>
      <c r="KR226" s="442"/>
      <c r="KS226" s="442"/>
      <c r="KT226" s="442"/>
      <c r="KU226" s="442"/>
      <c r="KV226" s="442"/>
      <c r="KW226" s="442"/>
      <c r="KX226" s="442"/>
      <c r="KY226" s="442"/>
      <c r="KZ226" s="442"/>
      <c r="LA226" s="442"/>
      <c r="LB226" s="442"/>
      <c r="LC226" s="442"/>
      <c r="LD226" s="442"/>
      <c r="LE226" s="442"/>
      <c r="LF226" s="442"/>
      <c r="LG226" s="442"/>
      <c r="LH226" s="442"/>
      <c r="LI226" s="442"/>
      <c r="LJ226" s="442"/>
      <c r="LK226" s="442"/>
      <c r="LL226" s="442"/>
      <c r="LM226" s="442"/>
      <c r="LN226" s="442"/>
      <c r="LO226" s="442"/>
      <c r="LP226" s="442"/>
      <c r="LQ226" s="442"/>
      <c r="LR226" s="442"/>
      <c r="LS226" s="442"/>
      <c r="LT226" s="442"/>
      <c r="LU226" s="442"/>
      <c r="LV226" s="442"/>
      <c r="LW226" s="442"/>
      <c r="LX226" s="442"/>
      <c r="LY226" s="442"/>
      <c r="LZ226" s="442"/>
      <c r="MA226" s="442"/>
      <c r="MB226" s="442"/>
      <c r="MC226" s="442"/>
      <c r="MD226" s="442"/>
      <c r="ME226" s="442"/>
      <c r="MF226" s="442"/>
      <c r="MG226" s="442"/>
      <c r="MH226" s="442"/>
      <c r="MI226" s="442"/>
      <c r="MJ226" s="442"/>
      <c r="MK226" s="442"/>
      <c r="ML226" s="442"/>
      <c r="MM226" s="442"/>
      <c r="MN226" s="442"/>
      <c r="MO226" s="442"/>
      <c r="MP226" s="442"/>
      <c r="MQ226" s="442"/>
      <c r="MR226" s="442"/>
      <c r="MS226" s="442"/>
      <c r="MT226" s="442"/>
      <c r="MU226" s="442"/>
      <c r="MV226" s="442"/>
      <c r="MW226" s="442"/>
      <c r="MX226" s="442"/>
      <c r="MY226" s="442"/>
      <c r="MZ226" s="442"/>
      <c r="NA226" s="442"/>
      <c r="NB226" s="442"/>
      <c r="NC226" s="442"/>
      <c r="ND226" s="442"/>
      <c r="NE226" s="442"/>
      <c r="NF226" s="442"/>
      <c r="NG226" s="442"/>
      <c r="NH226" s="442"/>
      <c r="NI226" s="442"/>
      <c r="NJ226" s="442"/>
      <c r="NK226" s="442"/>
      <c r="NL226" s="442"/>
      <c r="NM226" s="442"/>
      <c r="NN226" s="442"/>
      <c r="NO226" s="442"/>
      <c r="NP226" s="442"/>
      <c r="NQ226" s="442"/>
      <c r="NR226" s="442"/>
      <c r="NS226" s="442"/>
      <c r="NT226" s="442"/>
      <c r="NU226" s="442"/>
      <c r="NV226" s="442"/>
      <c r="NW226" s="442"/>
      <c r="NX226" s="442"/>
      <c r="NY226" s="442"/>
      <c r="NZ226" s="442"/>
      <c r="OA226" s="442"/>
      <c r="OB226" s="442"/>
      <c r="OC226" s="442"/>
      <c r="OD226" s="442"/>
      <c r="OE226" s="442"/>
      <c r="OF226" s="442"/>
      <c r="OG226" s="442"/>
      <c r="OH226" s="442"/>
      <c r="OI226" s="442"/>
      <c r="OJ226" s="442"/>
      <c r="OK226" s="442"/>
      <c r="OL226" s="442"/>
      <c r="OM226" s="442"/>
      <c r="ON226" s="442"/>
      <c r="OO226" s="442"/>
      <c r="OP226" s="442"/>
      <c r="OQ226" s="442"/>
      <c r="OR226" s="442"/>
      <c r="OS226" s="442"/>
      <c r="OT226" s="442"/>
      <c r="OU226" s="442"/>
      <c r="OV226" s="442"/>
      <c r="OW226" s="442"/>
      <c r="OX226" s="442"/>
      <c r="OY226" s="442"/>
      <c r="OZ226" s="442"/>
      <c r="PA226" s="442"/>
      <c r="PB226" s="442"/>
      <c r="PC226" s="442"/>
      <c r="PD226" s="442"/>
      <c r="PE226" s="442"/>
      <c r="PF226" s="442"/>
      <c r="PG226" s="442"/>
      <c r="PH226" s="442"/>
      <c r="PI226" s="442"/>
      <c r="PJ226" s="442"/>
      <c r="PK226" s="442"/>
      <c r="PL226" s="442"/>
      <c r="PM226" s="442"/>
      <c r="PN226" s="442"/>
      <c r="PO226" s="442"/>
      <c r="PP226" s="442"/>
      <c r="PQ226" s="442"/>
      <c r="PR226" s="442"/>
      <c r="PS226" s="442"/>
      <c r="PT226" s="442"/>
      <c r="PU226" s="442"/>
      <c r="PV226" s="442"/>
      <c r="PW226" s="442"/>
      <c r="PX226" s="442"/>
      <c r="PY226" s="442"/>
      <c r="PZ226" s="442"/>
      <c r="QA226" s="442"/>
      <c r="QB226" s="442"/>
      <c r="QC226" s="442"/>
      <c r="QD226" s="442"/>
      <c r="QE226" s="442"/>
      <c r="QF226" s="442"/>
      <c r="QG226" s="442"/>
      <c r="QH226" s="442"/>
      <c r="QI226" s="442"/>
      <c r="QJ226" s="442"/>
      <c r="QK226" s="442"/>
      <c r="QL226" s="442"/>
      <c r="QM226" s="442"/>
      <c r="QN226" s="442"/>
      <c r="QO226" s="442"/>
      <c r="QP226" s="442"/>
      <c r="QQ226" s="442"/>
      <c r="QR226" s="442"/>
      <c r="QS226" s="442"/>
      <c r="QT226" s="442"/>
      <c r="QU226" s="442"/>
      <c r="QV226" s="442"/>
      <c r="QW226" s="442"/>
      <c r="QX226" s="442"/>
      <c r="QY226" s="442"/>
      <c r="QZ226" s="442"/>
      <c r="RA226" s="442"/>
      <c r="RB226" s="442"/>
      <c r="RC226" s="442"/>
      <c r="RD226" s="442"/>
      <c r="RE226" s="442"/>
      <c r="RF226" s="442"/>
      <c r="RG226" s="442"/>
      <c r="RH226" s="442"/>
      <c r="RI226" s="442"/>
      <c r="RJ226" s="442"/>
      <c r="RK226" s="442"/>
      <c r="RL226" s="442"/>
      <c r="RM226" s="442"/>
      <c r="RN226" s="442"/>
      <c r="RO226" s="442"/>
      <c r="RP226" s="442"/>
      <c r="RQ226" s="442"/>
      <c r="RR226" s="442"/>
      <c r="RS226" s="442"/>
      <c r="RT226" s="442"/>
      <c r="RU226" s="442"/>
      <c r="RV226" s="442"/>
      <c r="RW226" s="442"/>
      <c r="RX226" s="442"/>
      <c r="RY226" s="442"/>
      <c r="RZ226" s="442"/>
      <c r="SA226" s="442"/>
      <c r="SB226" s="442"/>
      <c r="SC226" s="442"/>
      <c r="SD226" s="442"/>
      <c r="SE226" s="442"/>
      <c r="SF226" s="442"/>
      <c r="SG226" s="442"/>
      <c r="SH226" s="442"/>
      <c r="SI226" s="442"/>
      <c r="SJ226" s="442"/>
      <c r="SK226" s="442"/>
      <c r="SL226" s="442"/>
      <c r="SM226" s="442"/>
      <c r="SN226" s="442"/>
      <c r="SO226" s="442"/>
      <c r="SP226" s="442"/>
      <c r="SQ226" s="442"/>
      <c r="SR226" s="442"/>
      <c r="SS226" s="442"/>
      <c r="ST226" s="442"/>
      <c r="SU226" s="442"/>
      <c r="SV226" s="442"/>
      <c r="SW226" s="442"/>
      <c r="SX226" s="442"/>
      <c r="SY226" s="442"/>
      <c r="SZ226" s="442"/>
      <c r="TA226" s="442"/>
      <c r="TB226" s="442"/>
      <c r="TC226" s="442"/>
      <c r="TD226" s="442"/>
      <c r="TE226" s="442"/>
      <c r="TF226" s="442"/>
      <c r="TG226" s="442"/>
      <c r="TH226" s="442"/>
      <c r="TI226" s="442"/>
      <c r="TJ226" s="442"/>
      <c r="TK226" s="442"/>
      <c r="TL226" s="442"/>
      <c r="TM226" s="442"/>
      <c r="TN226" s="442"/>
      <c r="TO226" s="442"/>
      <c r="TP226" s="442"/>
      <c r="TQ226" s="442"/>
      <c r="TR226" s="442"/>
      <c r="TS226" s="442"/>
      <c r="TT226" s="442"/>
      <c r="TU226" s="442"/>
      <c r="TV226" s="442"/>
      <c r="TW226" s="442"/>
      <c r="TX226" s="442"/>
      <c r="TY226" s="442"/>
      <c r="TZ226" s="442"/>
      <c r="UA226" s="442"/>
      <c r="UB226" s="442"/>
      <c r="UC226" s="442"/>
      <c r="UD226" s="442"/>
      <c r="UE226" s="442"/>
      <c r="UF226" s="442"/>
      <c r="UG226" s="442"/>
      <c r="UH226" s="442"/>
      <c r="UI226" s="442"/>
      <c r="UJ226" s="442"/>
      <c r="UK226" s="442"/>
      <c r="UL226" s="442"/>
      <c r="UM226" s="442"/>
      <c r="UN226" s="442"/>
      <c r="UO226" s="442"/>
      <c r="UP226" s="442"/>
      <c r="UQ226" s="442"/>
      <c r="UR226" s="442"/>
      <c r="US226" s="442"/>
      <c r="UT226" s="442"/>
      <c r="UU226" s="442"/>
      <c r="UV226" s="442"/>
      <c r="UW226" s="442"/>
      <c r="UX226" s="442"/>
      <c r="UY226" s="442"/>
      <c r="UZ226" s="442"/>
      <c r="VA226" s="442"/>
      <c r="VB226" s="442"/>
      <c r="VC226" s="442"/>
      <c r="VD226" s="442"/>
      <c r="VE226" s="442"/>
      <c r="VF226" s="442"/>
      <c r="VG226" s="442"/>
      <c r="VH226" s="442"/>
      <c r="VI226" s="442"/>
      <c r="VJ226" s="442"/>
      <c r="VK226" s="442"/>
      <c r="VL226" s="442"/>
      <c r="VM226" s="442"/>
      <c r="VN226" s="442"/>
      <c r="VO226" s="442"/>
      <c r="VP226" s="442"/>
      <c r="VQ226" s="442"/>
      <c r="VR226" s="442"/>
      <c r="VS226" s="442"/>
      <c r="VT226" s="442"/>
      <c r="VU226" s="442"/>
      <c r="VV226" s="442"/>
      <c r="VW226" s="442"/>
      <c r="VX226" s="442"/>
      <c r="VY226" s="442"/>
      <c r="VZ226" s="442"/>
      <c r="WA226" s="442"/>
      <c r="WB226" s="442"/>
      <c r="WC226" s="442"/>
      <c r="WD226" s="442"/>
      <c r="WE226" s="442"/>
      <c r="WF226" s="442"/>
      <c r="WG226" s="442"/>
      <c r="WH226" s="442"/>
      <c r="WI226" s="442"/>
      <c r="WJ226" s="442"/>
      <c r="WK226" s="442"/>
      <c r="WL226" s="442"/>
      <c r="WM226" s="442"/>
      <c r="WN226" s="442"/>
      <c r="WO226" s="442"/>
      <c r="WP226" s="442"/>
      <c r="WQ226" s="442"/>
      <c r="WR226" s="442"/>
      <c r="WS226" s="442"/>
      <c r="WT226" s="442"/>
      <c r="WU226" s="442"/>
      <c r="WV226" s="442"/>
      <c r="WW226" s="442"/>
      <c r="WX226" s="442"/>
      <c r="WY226" s="442"/>
      <c r="WZ226" s="442"/>
      <c r="XA226" s="442"/>
      <c r="XB226" s="442"/>
      <c r="XC226" s="442"/>
      <c r="XD226" s="442"/>
      <c r="XE226" s="442"/>
      <c r="XF226" s="442"/>
      <c r="XG226" s="442"/>
      <c r="XH226" s="442"/>
      <c r="XI226" s="442"/>
      <c r="XJ226" s="442"/>
      <c r="XK226" s="442"/>
      <c r="XL226" s="442"/>
      <c r="XM226" s="442"/>
      <c r="XN226" s="442"/>
      <c r="XO226" s="442"/>
      <c r="XP226" s="442"/>
      <c r="XQ226" s="442"/>
      <c r="XR226" s="442"/>
      <c r="XS226" s="442"/>
      <c r="XT226" s="442"/>
      <c r="XU226" s="442"/>
      <c r="XV226" s="442"/>
      <c r="XW226" s="442"/>
      <c r="XX226" s="442"/>
      <c r="XY226" s="442"/>
      <c r="XZ226" s="442"/>
      <c r="YA226" s="442"/>
      <c r="YB226" s="442"/>
      <c r="YC226" s="442"/>
      <c r="YD226" s="442"/>
      <c r="YE226" s="442"/>
      <c r="YF226" s="442"/>
      <c r="YG226" s="442"/>
      <c r="YH226" s="442"/>
      <c r="YI226" s="442"/>
      <c r="YJ226" s="442"/>
      <c r="YK226" s="442"/>
      <c r="YL226" s="442"/>
      <c r="YM226" s="442"/>
      <c r="YN226" s="442"/>
      <c r="YO226" s="442"/>
      <c r="YP226" s="442"/>
      <c r="YQ226" s="442"/>
      <c r="YR226" s="442"/>
      <c r="YS226" s="442"/>
      <c r="YT226" s="442"/>
      <c r="YU226" s="442"/>
      <c r="YV226" s="442"/>
      <c r="YW226" s="442"/>
      <c r="YX226" s="442"/>
      <c r="YY226" s="442"/>
      <c r="YZ226" s="442"/>
      <c r="ZA226" s="442"/>
      <c r="ZB226" s="442"/>
      <c r="ZC226" s="442"/>
      <c r="ZD226" s="442"/>
      <c r="ZE226" s="442"/>
      <c r="ZF226" s="442"/>
      <c r="ZG226" s="442"/>
      <c r="ZH226" s="442"/>
      <c r="ZI226" s="442"/>
      <c r="ZJ226" s="442"/>
      <c r="ZK226" s="442"/>
      <c r="ZL226" s="442"/>
      <c r="ZM226" s="442"/>
      <c r="ZN226" s="442"/>
      <c r="ZO226" s="442"/>
      <c r="ZP226" s="442"/>
      <c r="ZQ226" s="442"/>
      <c r="ZR226" s="442"/>
      <c r="ZS226" s="442"/>
      <c r="ZT226" s="442"/>
      <c r="ZU226" s="442"/>
      <c r="ZV226" s="442"/>
      <c r="ZW226" s="442"/>
      <c r="ZX226" s="442"/>
      <c r="ZY226" s="442"/>
      <c r="ZZ226" s="442"/>
      <c r="AAA226" s="442"/>
      <c r="AAB226" s="442"/>
      <c r="AAC226" s="442"/>
      <c r="AAD226" s="442"/>
      <c r="AAE226" s="442"/>
      <c r="AAF226" s="442"/>
      <c r="AAG226" s="442"/>
      <c r="AAH226" s="442"/>
      <c r="AAI226" s="442"/>
      <c r="AAJ226" s="442"/>
      <c r="AAK226" s="442"/>
      <c r="AAL226" s="442"/>
      <c r="AAM226" s="442"/>
      <c r="AAN226" s="442"/>
      <c r="AAO226" s="442"/>
      <c r="AAP226" s="442"/>
      <c r="AAQ226" s="442"/>
      <c r="AAR226" s="442"/>
      <c r="AAS226" s="442"/>
      <c r="AAT226" s="442"/>
      <c r="AAU226" s="442"/>
      <c r="AAV226" s="442"/>
      <c r="AAW226" s="442"/>
      <c r="AAX226" s="442"/>
      <c r="AAY226" s="442"/>
      <c r="AAZ226" s="442"/>
      <c r="ABA226" s="442"/>
      <c r="ABB226" s="442"/>
      <c r="ABC226" s="442"/>
      <c r="ABD226" s="442"/>
      <c r="ABE226" s="442"/>
      <c r="ABF226" s="442"/>
      <c r="ABG226" s="442"/>
      <c r="ABH226" s="442"/>
      <c r="ABI226" s="442"/>
      <c r="ABJ226" s="442"/>
      <c r="ABK226" s="442"/>
      <c r="ABL226" s="442"/>
      <c r="ABM226" s="442"/>
      <c r="ABN226" s="442"/>
      <c r="ABO226" s="442"/>
      <c r="ABP226" s="442"/>
      <c r="ABQ226" s="442"/>
      <c r="ABR226" s="442"/>
      <c r="ABS226" s="442"/>
      <c r="ABT226" s="442"/>
      <c r="ABU226" s="442"/>
      <c r="ABV226" s="442"/>
      <c r="ABW226" s="442"/>
      <c r="ABX226" s="442"/>
      <c r="ABY226" s="442"/>
      <c r="ABZ226" s="442"/>
      <c r="ACA226" s="442"/>
      <c r="ACB226" s="442"/>
      <c r="ACC226" s="442"/>
      <c r="ACD226" s="442"/>
      <c r="ACE226" s="442"/>
      <c r="ACF226" s="442"/>
      <c r="ACG226" s="442"/>
      <c r="ACH226" s="442"/>
      <c r="ACI226" s="442"/>
      <c r="ACJ226" s="442"/>
      <c r="ACK226" s="442"/>
      <c r="ACL226" s="442"/>
      <c r="ACM226" s="442"/>
      <c r="ACN226" s="442"/>
      <c r="ACO226" s="442"/>
      <c r="ACP226" s="442"/>
      <c r="ACQ226" s="442"/>
      <c r="ACR226" s="442"/>
      <c r="ACS226" s="442"/>
      <c r="ACT226" s="442"/>
      <c r="ACU226" s="442"/>
      <c r="ACV226" s="442"/>
      <c r="ACW226" s="442"/>
      <c r="ACX226" s="442"/>
      <c r="ACY226" s="442"/>
      <c r="ACZ226" s="442"/>
      <c r="ADA226" s="442"/>
      <c r="ADB226" s="442"/>
      <c r="ADC226" s="442"/>
      <c r="ADD226" s="442"/>
      <c r="ADE226" s="442"/>
      <c r="ADF226" s="442"/>
      <c r="ADG226" s="442"/>
      <c r="ADH226" s="442"/>
      <c r="ADI226" s="442"/>
      <c r="ADJ226" s="442"/>
      <c r="ADK226" s="442"/>
      <c r="ADL226" s="442"/>
      <c r="ADM226" s="442"/>
      <c r="ADN226" s="442"/>
      <c r="ADO226" s="442"/>
      <c r="ADP226" s="442"/>
      <c r="ADQ226" s="442"/>
      <c r="ADR226" s="442"/>
      <c r="ADS226" s="442"/>
      <c r="ADT226" s="442"/>
      <c r="ADU226" s="442"/>
      <c r="ADV226" s="442"/>
      <c r="ADW226" s="442"/>
      <c r="ADX226" s="442"/>
      <c r="ADY226" s="442"/>
      <c r="ADZ226" s="442"/>
      <c r="AEA226" s="442"/>
      <c r="AEB226" s="442"/>
      <c r="AEC226" s="442"/>
      <c r="AED226" s="442"/>
      <c r="AEE226" s="442"/>
      <c r="AEF226" s="442"/>
      <c r="AEG226" s="442"/>
      <c r="AEH226" s="442"/>
      <c r="AEI226" s="442"/>
      <c r="AEJ226" s="442"/>
      <c r="AEK226" s="442"/>
      <c r="AEL226" s="442"/>
      <c r="AEM226" s="442"/>
      <c r="AEN226" s="442"/>
      <c r="AEO226" s="442"/>
      <c r="AEP226" s="442"/>
      <c r="AEQ226" s="442"/>
      <c r="AER226" s="442"/>
      <c r="AES226" s="442"/>
      <c r="AET226" s="442"/>
      <c r="AEU226" s="442"/>
      <c r="AEV226" s="442"/>
      <c r="AEW226" s="442"/>
      <c r="AEX226" s="442"/>
      <c r="AEY226" s="442"/>
      <c r="AEZ226" s="442"/>
      <c r="AFA226" s="442"/>
      <c r="AFB226" s="442"/>
      <c r="AFC226" s="442"/>
      <c r="AFD226" s="442"/>
      <c r="AFE226" s="442"/>
      <c r="AFF226" s="442"/>
      <c r="AFG226" s="442"/>
      <c r="AFH226" s="442"/>
      <c r="AFI226" s="442"/>
      <c r="AFJ226" s="442"/>
      <c r="AFK226" s="442"/>
      <c r="AFL226" s="442"/>
      <c r="AFM226" s="442"/>
      <c r="AFN226" s="442"/>
      <c r="AFO226" s="442"/>
      <c r="AFP226" s="442"/>
      <c r="AFQ226" s="442"/>
      <c r="AFR226" s="442"/>
      <c r="AFS226" s="442"/>
      <c r="AFT226" s="442"/>
      <c r="AFU226" s="442"/>
      <c r="AFV226" s="442"/>
      <c r="AFW226" s="442"/>
      <c r="AFX226" s="442"/>
      <c r="AFY226" s="442"/>
      <c r="AFZ226" s="442"/>
      <c r="AGA226" s="442"/>
      <c r="AGB226" s="442"/>
      <c r="AGC226" s="442"/>
      <c r="AGD226" s="442"/>
      <c r="AGE226" s="442"/>
      <c r="AGF226" s="442"/>
      <c r="AGG226" s="442"/>
      <c r="AGH226" s="442"/>
      <c r="AGI226" s="442"/>
      <c r="AGJ226" s="442"/>
      <c r="AGK226" s="442"/>
      <c r="AGL226" s="442"/>
      <c r="AGM226" s="442"/>
      <c r="AGN226" s="442"/>
      <c r="AGO226" s="442"/>
      <c r="AGP226" s="442"/>
      <c r="AGQ226" s="442"/>
      <c r="AGR226" s="442"/>
      <c r="AGS226" s="442"/>
      <c r="AGT226" s="442"/>
      <c r="AGU226" s="442"/>
      <c r="AGV226" s="442"/>
      <c r="AGW226" s="442"/>
      <c r="AGX226" s="442"/>
      <c r="AGY226" s="442"/>
      <c r="AGZ226" s="442"/>
      <c r="AHA226" s="442"/>
      <c r="AHB226" s="442"/>
      <c r="AHC226" s="442"/>
      <c r="AHD226" s="442"/>
      <c r="AHE226" s="442"/>
      <c r="AHF226" s="442"/>
      <c r="AHG226" s="442"/>
      <c r="AHH226" s="442"/>
    </row>
    <row r="227" spans="2:892" s="593" customFormat="1" hidden="1">
      <c r="B227" s="597"/>
      <c r="C227" s="595"/>
      <c r="D227" s="78"/>
      <c r="E227" s="78"/>
      <c r="F227" s="78"/>
      <c r="G227" s="78"/>
      <c r="H227" s="78"/>
      <c r="I227" s="78"/>
      <c r="J227" s="78"/>
      <c r="K227" s="78"/>
      <c r="L227" s="78"/>
      <c r="M227" s="78"/>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s="66"/>
      <c r="CT227" s="66"/>
      <c r="CU227" s="66"/>
      <c r="CV227" s="66"/>
      <c r="CW227" s="66"/>
      <c r="CX227" s="66"/>
      <c r="CY227" s="66"/>
      <c r="CZ227" s="66"/>
      <c r="DA227" s="66"/>
      <c r="DB227" s="66"/>
      <c r="DC227" s="66"/>
      <c r="DD227" s="66"/>
      <c r="DE227" s="66"/>
      <c r="DF227" s="66"/>
      <c r="DG227" s="66"/>
      <c r="DH227" s="66"/>
      <c r="DI227" s="66"/>
      <c r="DJ227" s="66"/>
      <c r="DK227" s="66"/>
      <c r="DL227" s="66"/>
      <c r="DM227" s="66"/>
      <c r="DN227" s="66"/>
      <c r="DO227" s="66"/>
      <c r="DP227" s="66"/>
      <c r="DQ227" s="66"/>
      <c r="DR227" s="66"/>
      <c r="DS227" s="66"/>
      <c r="DT227" s="66"/>
      <c r="DU227" s="66"/>
      <c r="DV227" s="66"/>
      <c r="DW227" s="66"/>
      <c r="DX227" s="66"/>
      <c r="DY227" s="66"/>
      <c r="DZ227" s="66"/>
      <c r="EA227" s="66"/>
      <c r="EB227" s="66"/>
      <c r="EC227" s="66"/>
      <c r="ED227" s="66"/>
      <c r="EE227" s="66"/>
      <c r="EF227" s="66"/>
      <c r="EG227" s="66"/>
      <c r="EH227" s="66"/>
      <c r="EI227" s="66"/>
      <c r="EJ227" s="66"/>
      <c r="EK227" s="66"/>
      <c r="EL227" s="66"/>
      <c r="EM227" s="66"/>
      <c r="EN227" s="66"/>
      <c r="EO227" s="66"/>
      <c r="EP227" s="66"/>
      <c r="EQ227" s="66"/>
      <c r="ER227" s="66"/>
      <c r="ES227" s="66"/>
      <c r="ET227" s="66"/>
      <c r="EU227" s="66"/>
      <c r="EV227" s="66"/>
      <c r="EW227" s="66"/>
      <c r="EX227" s="66"/>
      <c r="EY227" s="66"/>
      <c r="EZ227" s="66"/>
      <c r="FA227" s="66"/>
      <c r="FB227" s="66"/>
      <c r="FC227" s="66"/>
      <c r="FD227" s="66"/>
      <c r="FE227" s="66"/>
      <c r="FF227" s="66"/>
      <c r="FG227" s="66"/>
      <c r="FH227" s="66"/>
      <c r="FI227" s="66"/>
      <c r="FJ227" s="66"/>
      <c r="FK227" s="66"/>
      <c r="FL227" s="66"/>
      <c r="FM227" s="66"/>
      <c r="FN227" s="66"/>
      <c r="FO227" s="66"/>
      <c r="FP227" s="66"/>
      <c r="FQ227" s="66"/>
      <c r="FR227" s="66"/>
      <c r="FS227" s="66"/>
      <c r="FT227" s="66"/>
      <c r="FU227" s="66"/>
      <c r="FV227" s="66"/>
      <c r="FW227" s="66"/>
      <c r="FX227" s="66"/>
      <c r="FY227" s="66"/>
      <c r="FZ227" s="66"/>
      <c r="GA227" s="66"/>
      <c r="GB227" s="66"/>
      <c r="GC227" s="66"/>
      <c r="GD227" s="66"/>
      <c r="GE227" s="66"/>
      <c r="GF227" s="66"/>
      <c r="GG227" s="66"/>
      <c r="GH227" s="66"/>
      <c r="GI227" s="66"/>
      <c r="GJ227" s="66"/>
      <c r="GK227" s="66"/>
      <c r="GL227" s="66"/>
      <c r="GM227" s="66"/>
      <c r="GN227" s="66"/>
      <c r="GO227" s="66"/>
      <c r="GP227" s="66"/>
      <c r="GQ227" s="66"/>
      <c r="GR227" s="66"/>
      <c r="GS227" s="66"/>
      <c r="GT227" s="66"/>
      <c r="GU227" s="66"/>
      <c r="GV227" s="66"/>
      <c r="GW227" s="66"/>
      <c r="GX227" s="66"/>
      <c r="GY227" s="66"/>
      <c r="GZ227" s="66"/>
      <c r="HA227" s="66"/>
      <c r="HB227" s="66"/>
      <c r="HC227" s="66"/>
      <c r="HD227" s="66"/>
      <c r="HE227" s="66"/>
      <c r="HF227" s="66"/>
      <c r="HG227" s="66"/>
      <c r="HH227" s="66"/>
      <c r="HI227" s="66"/>
      <c r="HJ227" s="66"/>
      <c r="HK227" s="66"/>
      <c r="HL227" s="66"/>
      <c r="HM227" s="66"/>
      <c r="HN227" s="66"/>
      <c r="HO227" s="66"/>
      <c r="HP227" s="66"/>
      <c r="HQ227" s="66"/>
      <c r="HR227" s="66"/>
      <c r="HS227" s="66"/>
      <c r="HT227" s="66"/>
      <c r="HU227" s="66"/>
      <c r="HV227" s="66"/>
      <c r="HW227" s="66"/>
      <c r="HX227" s="66"/>
      <c r="HY227" s="66"/>
      <c r="HZ227" s="66"/>
      <c r="IA227" s="66"/>
      <c r="IB227" s="66"/>
      <c r="IC227" s="66"/>
      <c r="ID227" s="66"/>
      <c r="IE227" s="66"/>
      <c r="IF227" s="66"/>
      <c r="IG227" s="66"/>
      <c r="IH227" s="66"/>
      <c r="II227" s="66"/>
      <c r="IJ227" s="66"/>
      <c r="IK227" s="66"/>
      <c r="IL227" s="66"/>
      <c r="IM227" s="66"/>
      <c r="IN227" s="66"/>
      <c r="IO227" s="66"/>
      <c r="IP227" s="66"/>
      <c r="IQ227" s="66"/>
      <c r="IR227" s="66"/>
      <c r="IS227" s="66"/>
      <c r="IT227" s="66"/>
      <c r="IU227" s="66"/>
      <c r="IV227" s="66"/>
      <c r="IW227" s="66"/>
      <c r="IX227" s="442"/>
      <c r="IY227" s="442"/>
      <c r="IZ227" s="442"/>
      <c r="JA227" s="442"/>
      <c r="JB227" s="442"/>
      <c r="JC227" s="442"/>
      <c r="JD227" s="442"/>
      <c r="JE227" s="442"/>
      <c r="JF227" s="442"/>
      <c r="JG227" s="442"/>
      <c r="JH227" s="442"/>
      <c r="JI227" s="442"/>
      <c r="JJ227" s="442"/>
      <c r="JK227" s="442"/>
      <c r="JL227" s="442"/>
      <c r="JM227" s="442"/>
      <c r="JN227" s="442"/>
      <c r="JO227" s="442"/>
      <c r="JP227" s="442"/>
      <c r="JQ227" s="442"/>
      <c r="JR227" s="442"/>
      <c r="JS227" s="442"/>
      <c r="JT227" s="442"/>
      <c r="JU227" s="442"/>
      <c r="JV227" s="442"/>
      <c r="JW227" s="442"/>
      <c r="JX227" s="442"/>
      <c r="JY227" s="442"/>
      <c r="JZ227" s="442"/>
      <c r="KA227" s="442"/>
      <c r="KB227" s="442"/>
      <c r="KC227" s="442"/>
      <c r="KD227" s="442"/>
      <c r="KE227" s="442"/>
      <c r="KF227" s="442"/>
      <c r="KG227" s="442"/>
      <c r="KH227" s="442"/>
      <c r="KI227" s="442"/>
      <c r="KJ227" s="442"/>
      <c r="KK227" s="442"/>
      <c r="KL227" s="442"/>
      <c r="KM227" s="442"/>
      <c r="KN227" s="442"/>
      <c r="KO227" s="442"/>
      <c r="KP227" s="442"/>
      <c r="KQ227" s="442"/>
      <c r="KR227" s="442"/>
      <c r="KS227" s="442"/>
      <c r="KT227" s="442"/>
      <c r="KU227" s="442"/>
      <c r="KV227" s="442"/>
      <c r="KW227" s="442"/>
      <c r="KX227" s="442"/>
      <c r="KY227" s="442"/>
      <c r="KZ227" s="442"/>
      <c r="LA227" s="442"/>
      <c r="LB227" s="442"/>
      <c r="LC227" s="442"/>
      <c r="LD227" s="442"/>
      <c r="LE227" s="442"/>
      <c r="LF227" s="442"/>
      <c r="LG227" s="442"/>
      <c r="LH227" s="442"/>
      <c r="LI227" s="442"/>
      <c r="LJ227" s="442"/>
      <c r="LK227" s="442"/>
      <c r="LL227" s="442"/>
      <c r="LM227" s="442"/>
      <c r="LN227" s="442"/>
      <c r="LO227" s="442"/>
      <c r="LP227" s="442"/>
      <c r="LQ227" s="442"/>
      <c r="LR227" s="442"/>
      <c r="LS227" s="442"/>
      <c r="LT227" s="442"/>
      <c r="LU227" s="442"/>
      <c r="LV227" s="442"/>
      <c r="LW227" s="442"/>
      <c r="LX227" s="442"/>
      <c r="LY227" s="442"/>
      <c r="LZ227" s="442"/>
      <c r="MA227" s="442"/>
      <c r="MB227" s="442"/>
      <c r="MC227" s="442"/>
      <c r="MD227" s="442"/>
      <c r="ME227" s="442"/>
      <c r="MF227" s="442"/>
      <c r="MG227" s="442"/>
      <c r="MH227" s="442"/>
      <c r="MI227" s="442"/>
      <c r="MJ227" s="442"/>
      <c r="MK227" s="442"/>
      <c r="ML227" s="442"/>
      <c r="MM227" s="442"/>
      <c r="MN227" s="442"/>
      <c r="MO227" s="442"/>
      <c r="MP227" s="442"/>
      <c r="MQ227" s="442"/>
      <c r="MR227" s="442"/>
      <c r="MS227" s="442"/>
      <c r="MT227" s="442"/>
      <c r="MU227" s="442"/>
      <c r="MV227" s="442"/>
      <c r="MW227" s="442"/>
      <c r="MX227" s="442"/>
      <c r="MY227" s="442"/>
      <c r="MZ227" s="442"/>
      <c r="NA227" s="442"/>
      <c r="NB227" s="442"/>
      <c r="NC227" s="442"/>
      <c r="ND227" s="442"/>
      <c r="NE227" s="442"/>
      <c r="NF227" s="442"/>
      <c r="NG227" s="442"/>
      <c r="NH227" s="442"/>
      <c r="NI227" s="442"/>
      <c r="NJ227" s="442"/>
      <c r="NK227" s="442"/>
      <c r="NL227" s="442"/>
      <c r="NM227" s="442"/>
      <c r="NN227" s="442"/>
      <c r="NO227" s="442"/>
      <c r="NP227" s="442"/>
      <c r="NQ227" s="442"/>
      <c r="NR227" s="442"/>
      <c r="NS227" s="442"/>
      <c r="NT227" s="442"/>
      <c r="NU227" s="442"/>
      <c r="NV227" s="442"/>
      <c r="NW227" s="442"/>
      <c r="NX227" s="442"/>
      <c r="NY227" s="442"/>
      <c r="NZ227" s="442"/>
      <c r="OA227" s="442"/>
      <c r="OB227" s="442"/>
      <c r="OC227" s="442"/>
      <c r="OD227" s="442"/>
      <c r="OE227" s="442"/>
      <c r="OF227" s="442"/>
      <c r="OG227" s="442"/>
      <c r="OH227" s="442"/>
      <c r="OI227" s="442"/>
      <c r="OJ227" s="442"/>
      <c r="OK227" s="442"/>
      <c r="OL227" s="442"/>
      <c r="OM227" s="442"/>
      <c r="ON227" s="442"/>
      <c r="OO227" s="442"/>
      <c r="OP227" s="442"/>
      <c r="OQ227" s="442"/>
      <c r="OR227" s="442"/>
      <c r="OS227" s="442"/>
      <c r="OT227" s="442"/>
      <c r="OU227" s="442"/>
      <c r="OV227" s="442"/>
      <c r="OW227" s="442"/>
      <c r="OX227" s="442"/>
      <c r="OY227" s="442"/>
      <c r="OZ227" s="442"/>
      <c r="PA227" s="442"/>
      <c r="PB227" s="442"/>
      <c r="PC227" s="442"/>
      <c r="PD227" s="442"/>
      <c r="PE227" s="442"/>
      <c r="PF227" s="442"/>
      <c r="PG227" s="442"/>
      <c r="PH227" s="442"/>
      <c r="PI227" s="442"/>
      <c r="PJ227" s="442"/>
      <c r="PK227" s="442"/>
      <c r="PL227" s="442"/>
      <c r="PM227" s="442"/>
      <c r="PN227" s="442"/>
      <c r="PO227" s="442"/>
      <c r="PP227" s="442"/>
      <c r="PQ227" s="442"/>
      <c r="PR227" s="442"/>
      <c r="PS227" s="442"/>
      <c r="PT227" s="442"/>
      <c r="PU227" s="442"/>
      <c r="PV227" s="442"/>
      <c r="PW227" s="442"/>
      <c r="PX227" s="442"/>
      <c r="PY227" s="442"/>
      <c r="PZ227" s="442"/>
      <c r="QA227" s="442"/>
      <c r="QB227" s="442"/>
      <c r="QC227" s="442"/>
      <c r="QD227" s="442"/>
      <c r="QE227" s="442"/>
      <c r="QF227" s="442"/>
      <c r="QG227" s="442"/>
      <c r="QH227" s="442"/>
      <c r="QI227" s="442"/>
      <c r="QJ227" s="442"/>
      <c r="QK227" s="442"/>
      <c r="QL227" s="442"/>
      <c r="QM227" s="442"/>
      <c r="QN227" s="442"/>
      <c r="QO227" s="442"/>
      <c r="QP227" s="442"/>
      <c r="QQ227" s="442"/>
      <c r="QR227" s="442"/>
      <c r="QS227" s="442"/>
      <c r="QT227" s="442"/>
      <c r="QU227" s="442"/>
      <c r="QV227" s="442"/>
      <c r="QW227" s="442"/>
      <c r="QX227" s="442"/>
      <c r="QY227" s="442"/>
      <c r="QZ227" s="442"/>
      <c r="RA227" s="442"/>
      <c r="RB227" s="442"/>
      <c r="RC227" s="442"/>
      <c r="RD227" s="442"/>
      <c r="RE227" s="442"/>
      <c r="RF227" s="442"/>
      <c r="RG227" s="442"/>
      <c r="RH227" s="442"/>
      <c r="RI227" s="442"/>
      <c r="RJ227" s="442"/>
      <c r="RK227" s="442"/>
      <c r="RL227" s="442"/>
      <c r="RM227" s="442"/>
      <c r="RN227" s="442"/>
      <c r="RO227" s="442"/>
      <c r="RP227" s="442"/>
      <c r="RQ227" s="442"/>
      <c r="RR227" s="442"/>
      <c r="RS227" s="442"/>
      <c r="RT227" s="442"/>
      <c r="RU227" s="442"/>
      <c r="RV227" s="442"/>
      <c r="RW227" s="442"/>
      <c r="RX227" s="442"/>
      <c r="RY227" s="442"/>
      <c r="RZ227" s="442"/>
      <c r="SA227" s="442"/>
      <c r="SB227" s="442"/>
      <c r="SC227" s="442"/>
      <c r="SD227" s="442"/>
      <c r="SE227" s="442"/>
      <c r="SF227" s="442"/>
      <c r="SG227" s="442"/>
      <c r="SH227" s="442"/>
      <c r="SI227" s="442"/>
      <c r="SJ227" s="442"/>
      <c r="SK227" s="442"/>
      <c r="SL227" s="442"/>
      <c r="SM227" s="442"/>
      <c r="SN227" s="442"/>
      <c r="SO227" s="442"/>
      <c r="SP227" s="442"/>
      <c r="SQ227" s="442"/>
      <c r="SR227" s="442"/>
      <c r="SS227" s="442"/>
      <c r="ST227" s="442"/>
      <c r="SU227" s="442"/>
      <c r="SV227" s="442"/>
      <c r="SW227" s="442"/>
      <c r="SX227" s="442"/>
      <c r="SY227" s="442"/>
      <c r="SZ227" s="442"/>
      <c r="TA227" s="442"/>
      <c r="TB227" s="442"/>
      <c r="TC227" s="442"/>
      <c r="TD227" s="442"/>
      <c r="TE227" s="442"/>
      <c r="TF227" s="442"/>
      <c r="TG227" s="442"/>
      <c r="TH227" s="442"/>
      <c r="TI227" s="442"/>
      <c r="TJ227" s="442"/>
      <c r="TK227" s="442"/>
      <c r="TL227" s="442"/>
      <c r="TM227" s="442"/>
      <c r="TN227" s="442"/>
      <c r="TO227" s="442"/>
      <c r="TP227" s="442"/>
      <c r="TQ227" s="442"/>
      <c r="TR227" s="442"/>
      <c r="TS227" s="442"/>
      <c r="TT227" s="442"/>
      <c r="TU227" s="442"/>
      <c r="TV227" s="442"/>
      <c r="TW227" s="442"/>
      <c r="TX227" s="442"/>
      <c r="TY227" s="442"/>
      <c r="TZ227" s="442"/>
      <c r="UA227" s="442"/>
      <c r="UB227" s="442"/>
      <c r="UC227" s="442"/>
      <c r="UD227" s="442"/>
      <c r="UE227" s="442"/>
      <c r="UF227" s="442"/>
      <c r="UG227" s="442"/>
      <c r="UH227" s="442"/>
      <c r="UI227" s="442"/>
      <c r="UJ227" s="442"/>
      <c r="UK227" s="442"/>
      <c r="UL227" s="442"/>
      <c r="UM227" s="442"/>
      <c r="UN227" s="442"/>
      <c r="UO227" s="442"/>
      <c r="UP227" s="442"/>
      <c r="UQ227" s="442"/>
      <c r="UR227" s="442"/>
      <c r="US227" s="442"/>
      <c r="UT227" s="442"/>
      <c r="UU227" s="442"/>
      <c r="UV227" s="442"/>
      <c r="UW227" s="442"/>
      <c r="UX227" s="442"/>
      <c r="UY227" s="442"/>
      <c r="UZ227" s="442"/>
      <c r="VA227" s="442"/>
      <c r="VB227" s="442"/>
      <c r="VC227" s="442"/>
      <c r="VD227" s="442"/>
      <c r="VE227" s="442"/>
      <c r="VF227" s="442"/>
      <c r="VG227" s="442"/>
      <c r="VH227" s="442"/>
      <c r="VI227" s="442"/>
      <c r="VJ227" s="442"/>
      <c r="VK227" s="442"/>
      <c r="VL227" s="442"/>
      <c r="VM227" s="442"/>
      <c r="VN227" s="442"/>
      <c r="VO227" s="442"/>
      <c r="VP227" s="442"/>
      <c r="VQ227" s="442"/>
      <c r="VR227" s="442"/>
      <c r="VS227" s="442"/>
      <c r="VT227" s="442"/>
      <c r="VU227" s="442"/>
      <c r="VV227" s="442"/>
      <c r="VW227" s="442"/>
      <c r="VX227" s="442"/>
      <c r="VY227" s="442"/>
      <c r="VZ227" s="442"/>
      <c r="WA227" s="442"/>
      <c r="WB227" s="442"/>
      <c r="WC227" s="442"/>
      <c r="WD227" s="442"/>
      <c r="WE227" s="442"/>
      <c r="WF227" s="442"/>
      <c r="WG227" s="442"/>
      <c r="WH227" s="442"/>
      <c r="WI227" s="442"/>
      <c r="WJ227" s="442"/>
      <c r="WK227" s="442"/>
      <c r="WL227" s="442"/>
      <c r="WM227" s="442"/>
      <c r="WN227" s="442"/>
      <c r="WO227" s="442"/>
      <c r="WP227" s="442"/>
      <c r="WQ227" s="442"/>
      <c r="WR227" s="442"/>
      <c r="WS227" s="442"/>
      <c r="WT227" s="442"/>
      <c r="WU227" s="442"/>
      <c r="WV227" s="442"/>
      <c r="WW227" s="442"/>
      <c r="WX227" s="442"/>
      <c r="WY227" s="442"/>
      <c r="WZ227" s="442"/>
      <c r="XA227" s="442"/>
      <c r="XB227" s="442"/>
      <c r="XC227" s="442"/>
      <c r="XD227" s="442"/>
      <c r="XE227" s="442"/>
      <c r="XF227" s="442"/>
      <c r="XG227" s="442"/>
      <c r="XH227" s="442"/>
      <c r="XI227" s="442"/>
      <c r="XJ227" s="442"/>
      <c r="XK227" s="442"/>
      <c r="XL227" s="442"/>
      <c r="XM227" s="442"/>
      <c r="XN227" s="442"/>
      <c r="XO227" s="442"/>
      <c r="XP227" s="442"/>
      <c r="XQ227" s="442"/>
      <c r="XR227" s="442"/>
      <c r="XS227" s="442"/>
      <c r="XT227" s="442"/>
      <c r="XU227" s="442"/>
      <c r="XV227" s="442"/>
      <c r="XW227" s="442"/>
      <c r="XX227" s="442"/>
      <c r="XY227" s="442"/>
      <c r="XZ227" s="442"/>
      <c r="YA227" s="442"/>
      <c r="YB227" s="442"/>
      <c r="YC227" s="442"/>
      <c r="YD227" s="442"/>
      <c r="YE227" s="442"/>
      <c r="YF227" s="442"/>
      <c r="YG227" s="442"/>
      <c r="YH227" s="442"/>
      <c r="YI227" s="442"/>
      <c r="YJ227" s="442"/>
      <c r="YK227" s="442"/>
      <c r="YL227" s="442"/>
      <c r="YM227" s="442"/>
      <c r="YN227" s="442"/>
      <c r="YO227" s="442"/>
      <c r="YP227" s="442"/>
      <c r="YQ227" s="442"/>
      <c r="YR227" s="442"/>
      <c r="YS227" s="442"/>
      <c r="YT227" s="442"/>
      <c r="YU227" s="442"/>
      <c r="YV227" s="442"/>
      <c r="YW227" s="442"/>
      <c r="YX227" s="442"/>
      <c r="YY227" s="442"/>
      <c r="YZ227" s="442"/>
      <c r="ZA227" s="442"/>
      <c r="ZB227" s="442"/>
      <c r="ZC227" s="442"/>
      <c r="ZD227" s="442"/>
      <c r="ZE227" s="442"/>
      <c r="ZF227" s="442"/>
      <c r="ZG227" s="442"/>
      <c r="ZH227" s="442"/>
      <c r="ZI227" s="442"/>
      <c r="ZJ227" s="442"/>
      <c r="ZK227" s="442"/>
      <c r="ZL227" s="442"/>
      <c r="ZM227" s="442"/>
      <c r="ZN227" s="442"/>
      <c r="ZO227" s="442"/>
      <c r="ZP227" s="442"/>
      <c r="ZQ227" s="442"/>
      <c r="ZR227" s="442"/>
      <c r="ZS227" s="442"/>
      <c r="ZT227" s="442"/>
      <c r="ZU227" s="442"/>
      <c r="ZV227" s="442"/>
      <c r="ZW227" s="442"/>
      <c r="ZX227" s="442"/>
      <c r="ZY227" s="442"/>
      <c r="ZZ227" s="442"/>
      <c r="AAA227" s="442"/>
      <c r="AAB227" s="442"/>
      <c r="AAC227" s="442"/>
      <c r="AAD227" s="442"/>
      <c r="AAE227" s="442"/>
      <c r="AAF227" s="442"/>
      <c r="AAG227" s="442"/>
      <c r="AAH227" s="442"/>
      <c r="AAI227" s="442"/>
      <c r="AAJ227" s="442"/>
      <c r="AAK227" s="442"/>
      <c r="AAL227" s="442"/>
      <c r="AAM227" s="442"/>
      <c r="AAN227" s="442"/>
      <c r="AAO227" s="442"/>
      <c r="AAP227" s="442"/>
      <c r="AAQ227" s="442"/>
      <c r="AAR227" s="442"/>
      <c r="AAS227" s="442"/>
      <c r="AAT227" s="442"/>
      <c r="AAU227" s="442"/>
      <c r="AAV227" s="442"/>
      <c r="AAW227" s="442"/>
      <c r="AAX227" s="442"/>
      <c r="AAY227" s="442"/>
      <c r="AAZ227" s="442"/>
      <c r="ABA227" s="442"/>
      <c r="ABB227" s="442"/>
      <c r="ABC227" s="442"/>
      <c r="ABD227" s="442"/>
      <c r="ABE227" s="442"/>
      <c r="ABF227" s="442"/>
      <c r="ABG227" s="442"/>
      <c r="ABH227" s="442"/>
      <c r="ABI227" s="442"/>
      <c r="ABJ227" s="442"/>
      <c r="ABK227" s="442"/>
      <c r="ABL227" s="442"/>
      <c r="ABM227" s="442"/>
      <c r="ABN227" s="442"/>
      <c r="ABO227" s="442"/>
      <c r="ABP227" s="442"/>
      <c r="ABQ227" s="442"/>
      <c r="ABR227" s="442"/>
      <c r="ABS227" s="442"/>
      <c r="ABT227" s="442"/>
      <c r="ABU227" s="442"/>
      <c r="ABV227" s="442"/>
      <c r="ABW227" s="442"/>
      <c r="ABX227" s="442"/>
      <c r="ABY227" s="442"/>
      <c r="ABZ227" s="442"/>
      <c r="ACA227" s="442"/>
      <c r="ACB227" s="442"/>
      <c r="ACC227" s="442"/>
      <c r="ACD227" s="442"/>
      <c r="ACE227" s="442"/>
      <c r="ACF227" s="442"/>
      <c r="ACG227" s="442"/>
      <c r="ACH227" s="442"/>
      <c r="ACI227" s="442"/>
      <c r="ACJ227" s="442"/>
      <c r="ACK227" s="442"/>
      <c r="ACL227" s="442"/>
      <c r="ACM227" s="442"/>
      <c r="ACN227" s="442"/>
      <c r="ACO227" s="442"/>
      <c r="ACP227" s="442"/>
      <c r="ACQ227" s="442"/>
      <c r="ACR227" s="442"/>
      <c r="ACS227" s="442"/>
      <c r="ACT227" s="442"/>
      <c r="ACU227" s="442"/>
      <c r="ACV227" s="442"/>
      <c r="ACW227" s="442"/>
      <c r="ACX227" s="442"/>
      <c r="ACY227" s="442"/>
      <c r="ACZ227" s="442"/>
      <c r="ADA227" s="442"/>
      <c r="ADB227" s="442"/>
      <c r="ADC227" s="442"/>
      <c r="ADD227" s="442"/>
      <c r="ADE227" s="442"/>
      <c r="ADF227" s="442"/>
      <c r="ADG227" s="442"/>
      <c r="ADH227" s="442"/>
      <c r="ADI227" s="442"/>
      <c r="ADJ227" s="442"/>
      <c r="ADK227" s="442"/>
      <c r="ADL227" s="442"/>
      <c r="ADM227" s="442"/>
      <c r="ADN227" s="442"/>
      <c r="ADO227" s="442"/>
      <c r="ADP227" s="442"/>
      <c r="ADQ227" s="442"/>
      <c r="ADR227" s="442"/>
      <c r="ADS227" s="442"/>
      <c r="ADT227" s="442"/>
      <c r="ADU227" s="442"/>
      <c r="ADV227" s="442"/>
      <c r="ADW227" s="442"/>
      <c r="ADX227" s="442"/>
      <c r="ADY227" s="442"/>
      <c r="ADZ227" s="442"/>
      <c r="AEA227" s="442"/>
      <c r="AEB227" s="442"/>
      <c r="AEC227" s="442"/>
      <c r="AED227" s="442"/>
      <c r="AEE227" s="442"/>
      <c r="AEF227" s="442"/>
      <c r="AEG227" s="442"/>
      <c r="AEH227" s="442"/>
      <c r="AEI227" s="442"/>
      <c r="AEJ227" s="442"/>
      <c r="AEK227" s="442"/>
      <c r="AEL227" s="442"/>
      <c r="AEM227" s="442"/>
      <c r="AEN227" s="442"/>
      <c r="AEO227" s="442"/>
      <c r="AEP227" s="442"/>
      <c r="AEQ227" s="442"/>
      <c r="AER227" s="442"/>
      <c r="AES227" s="442"/>
      <c r="AET227" s="442"/>
      <c r="AEU227" s="442"/>
      <c r="AEV227" s="442"/>
      <c r="AEW227" s="442"/>
      <c r="AEX227" s="442"/>
      <c r="AEY227" s="442"/>
      <c r="AEZ227" s="442"/>
      <c r="AFA227" s="442"/>
      <c r="AFB227" s="442"/>
      <c r="AFC227" s="442"/>
      <c r="AFD227" s="442"/>
      <c r="AFE227" s="442"/>
      <c r="AFF227" s="442"/>
      <c r="AFG227" s="442"/>
      <c r="AFH227" s="442"/>
      <c r="AFI227" s="442"/>
      <c r="AFJ227" s="442"/>
      <c r="AFK227" s="442"/>
      <c r="AFL227" s="442"/>
      <c r="AFM227" s="442"/>
      <c r="AFN227" s="442"/>
      <c r="AFO227" s="442"/>
      <c r="AFP227" s="442"/>
      <c r="AFQ227" s="442"/>
      <c r="AFR227" s="442"/>
      <c r="AFS227" s="442"/>
      <c r="AFT227" s="442"/>
      <c r="AFU227" s="442"/>
      <c r="AFV227" s="442"/>
      <c r="AFW227" s="442"/>
      <c r="AFX227" s="442"/>
      <c r="AFY227" s="442"/>
      <c r="AFZ227" s="442"/>
      <c r="AGA227" s="442"/>
      <c r="AGB227" s="442"/>
      <c r="AGC227" s="442"/>
      <c r="AGD227" s="442"/>
      <c r="AGE227" s="442"/>
      <c r="AGF227" s="442"/>
      <c r="AGG227" s="442"/>
      <c r="AGH227" s="442"/>
      <c r="AGI227" s="442"/>
      <c r="AGJ227" s="442"/>
      <c r="AGK227" s="442"/>
      <c r="AGL227" s="442"/>
      <c r="AGM227" s="442"/>
      <c r="AGN227" s="442"/>
      <c r="AGO227" s="442"/>
      <c r="AGP227" s="442"/>
      <c r="AGQ227" s="442"/>
      <c r="AGR227" s="442"/>
      <c r="AGS227" s="442"/>
      <c r="AGT227" s="442"/>
      <c r="AGU227" s="442"/>
      <c r="AGV227" s="442"/>
      <c r="AGW227" s="442"/>
      <c r="AGX227" s="442"/>
      <c r="AGY227" s="442"/>
      <c r="AGZ227" s="442"/>
      <c r="AHA227" s="442"/>
      <c r="AHB227" s="442"/>
      <c r="AHC227" s="442"/>
      <c r="AHD227" s="442"/>
      <c r="AHE227" s="442"/>
      <c r="AHF227" s="442"/>
      <c r="AHG227" s="442"/>
      <c r="AHH227" s="442"/>
    </row>
    <row r="228" spans="2:892" s="593" customFormat="1" hidden="1">
      <c r="B228" s="597"/>
      <c r="C228" s="595"/>
      <c r="D228" s="78"/>
      <c r="E228" s="78"/>
      <c r="F228" s="78"/>
      <c r="G228" s="78"/>
      <c r="H228" s="78"/>
      <c r="I228" s="78"/>
      <c r="J228" s="78"/>
      <c r="K228" s="78"/>
      <c r="L228" s="78"/>
      <c r="M228" s="7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s="66"/>
      <c r="CT228" s="66"/>
      <c r="CU228" s="66"/>
      <c r="CV228" s="66"/>
      <c r="CW228" s="66"/>
      <c r="CX228" s="66"/>
      <c r="CY228" s="66"/>
      <c r="CZ228" s="66"/>
      <c r="DA228" s="66"/>
      <c r="DB228" s="66"/>
      <c r="DC228" s="66"/>
      <c r="DD228" s="66"/>
      <c r="DE228" s="66"/>
      <c r="DF228" s="66"/>
      <c r="DG228" s="66"/>
      <c r="DH228" s="66"/>
      <c r="DI228" s="66"/>
      <c r="DJ228" s="66"/>
      <c r="DK228" s="66"/>
      <c r="DL228" s="66"/>
      <c r="DM228" s="66"/>
      <c r="DN228" s="66"/>
      <c r="DO228" s="66"/>
      <c r="DP228" s="66"/>
      <c r="DQ228" s="66"/>
      <c r="DR228" s="66"/>
      <c r="DS228" s="66"/>
      <c r="DT228" s="66"/>
      <c r="DU228" s="66"/>
      <c r="DV228" s="66"/>
      <c r="DW228" s="66"/>
      <c r="DX228" s="66"/>
      <c r="DY228" s="66"/>
      <c r="DZ228" s="66"/>
      <c r="EA228" s="66"/>
      <c r="EB228" s="66"/>
      <c r="EC228" s="66"/>
      <c r="ED228" s="66"/>
      <c r="EE228" s="66"/>
      <c r="EF228" s="66"/>
      <c r="EG228" s="66"/>
      <c r="EH228" s="66"/>
      <c r="EI228" s="66"/>
      <c r="EJ228" s="66"/>
      <c r="EK228" s="66"/>
      <c r="EL228" s="66"/>
      <c r="EM228" s="66"/>
      <c r="EN228" s="66"/>
      <c r="EO228" s="66"/>
      <c r="EP228" s="66"/>
      <c r="EQ228" s="66"/>
      <c r="ER228" s="66"/>
      <c r="ES228" s="66"/>
      <c r="ET228" s="66"/>
      <c r="EU228" s="66"/>
      <c r="EV228" s="66"/>
      <c r="EW228" s="66"/>
      <c r="EX228" s="66"/>
      <c r="EY228" s="66"/>
      <c r="EZ228" s="66"/>
      <c r="FA228" s="66"/>
      <c r="FB228" s="66"/>
      <c r="FC228" s="66"/>
      <c r="FD228" s="66"/>
      <c r="FE228" s="66"/>
      <c r="FF228" s="66"/>
      <c r="FG228" s="66"/>
      <c r="FH228" s="66"/>
      <c r="FI228" s="66"/>
      <c r="FJ228" s="66"/>
      <c r="FK228" s="66"/>
      <c r="FL228" s="66"/>
      <c r="FM228" s="66"/>
      <c r="FN228" s="66"/>
      <c r="FO228" s="66"/>
      <c r="FP228" s="66"/>
      <c r="FQ228" s="66"/>
      <c r="FR228" s="66"/>
      <c r="FS228" s="66"/>
      <c r="FT228" s="66"/>
      <c r="FU228" s="66"/>
      <c r="FV228" s="66"/>
      <c r="FW228" s="66"/>
      <c r="FX228" s="66"/>
      <c r="FY228" s="66"/>
      <c r="FZ228" s="66"/>
      <c r="GA228" s="66"/>
      <c r="GB228" s="66"/>
      <c r="GC228" s="66"/>
      <c r="GD228" s="66"/>
      <c r="GE228" s="66"/>
      <c r="GF228" s="66"/>
      <c r="GG228" s="66"/>
      <c r="GH228" s="66"/>
      <c r="GI228" s="66"/>
      <c r="GJ228" s="66"/>
      <c r="GK228" s="66"/>
      <c r="GL228" s="66"/>
      <c r="GM228" s="66"/>
      <c r="GN228" s="66"/>
      <c r="GO228" s="66"/>
      <c r="GP228" s="66"/>
      <c r="GQ228" s="66"/>
      <c r="GR228" s="66"/>
      <c r="GS228" s="66"/>
      <c r="GT228" s="66"/>
      <c r="GU228" s="66"/>
      <c r="GV228" s="66"/>
      <c r="GW228" s="66"/>
      <c r="GX228" s="66"/>
      <c r="GY228" s="66"/>
      <c r="GZ228" s="66"/>
      <c r="HA228" s="66"/>
      <c r="HB228" s="66"/>
      <c r="HC228" s="66"/>
      <c r="HD228" s="66"/>
      <c r="HE228" s="66"/>
      <c r="HF228" s="66"/>
      <c r="HG228" s="66"/>
      <c r="HH228" s="66"/>
      <c r="HI228" s="66"/>
      <c r="HJ228" s="66"/>
      <c r="HK228" s="66"/>
      <c r="HL228" s="66"/>
      <c r="HM228" s="66"/>
      <c r="HN228" s="66"/>
      <c r="HO228" s="66"/>
      <c r="HP228" s="66"/>
      <c r="HQ228" s="66"/>
      <c r="HR228" s="66"/>
      <c r="HS228" s="66"/>
      <c r="HT228" s="66"/>
      <c r="HU228" s="66"/>
      <c r="HV228" s="66"/>
      <c r="HW228" s="66"/>
      <c r="HX228" s="66"/>
      <c r="HY228" s="66"/>
      <c r="HZ228" s="66"/>
      <c r="IA228" s="66"/>
      <c r="IB228" s="66"/>
      <c r="IC228" s="66"/>
      <c r="ID228" s="66"/>
      <c r="IE228" s="66"/>
      <c r="IF228" s="66"/>
      <c r="IG228" s="66"/>
      <c r="IH228" s="66"/>
      <c r="II228" s="66"/>
      <c r="IJ228" s="66"/>
      <c r="IK228" s="66"/>
      <c r="IL228" s="66"/>
      <c r="IM228" s="66"/>
      <c r="IN228" s="66"/>
      <c r="IO228" s="66"/>
      <c r="IP228" s="66"/>
      <c r="IQ228" s="66"/>
      <c r="IR228" s="66"/>
      <c r="IS228" s="66"/>
      <c r="IT228" s="66"/>
      <c r="IU228" s="66"/>
      <c r="IV228" s="66"/>
      <c r="IW228" s="66"/>
      <c r="IX228" s="442"/>
      <c r="IY228" s="442"/>
      <c r="IZ228" s="442"/>
      <c r="JA228" s="442"/>
      <c r="JB228" s="442"/>
      <c r="JC228" s="442"/>
      <c r="JD228" s="442"/>
      <c r="JE228" s="442"/>
      <c r="JF228" s="442"/>
      <c r="JG228" s="442"/>
      <c r="JH228" s="442"/>
      <c r="JI228" s="442"/>
      <c r="JJ228" s="442"/>
      <c r="JK228" s="442"/>
      <c r="JL228" s="442"/>
      <c r="JM228" s="442"/>
      <c r="JN228" s="442"/>
      <c r="JO228" s="442"/>
      <c r="JP228" s="442"/>
      <c r="JQ228" s="442"/>
      <c r="JR228" s="442"/>
      <c r="JS228" s="442"/>
      <c r="JT228" s="442"/>
      <c r="JU228" s="442"/>
      <c r="JV228" s="442"/>
      <c r="JW228" s="442"/>
      <c r="JX228" s="442"/>
      <c r="JY228" s="442"/>
      <c r="JZ228" s="442"/>
      <c r="KA228" s="442"/>
      <c r="KB228" s="442"/>
      <c r="KC228" s="442"/>
      <c r="KD228" s="442"/>
      <c r="KE228" s="442"/>
      <c r="KF228" s="442"/>
      <c r="KG228" s="442"/>
      <c r="KH228" s="442"/>
      <c r="KI228" s="442"/>
      <c r="KJ228" s="442"/>
      <c r="KK228" s="442"/>
      <c r="KL228" s="442"/>
      <c r="KM228" s="442"/>
      <c r="KN228" s="442"/>
      <c r="KO228" s="442"/>
      <c r="KP228" s="442"/>
      <c r="KQ228" s="442"/>
      <c r="KR228" s="442"/>
      <c r="KS228" s="442"/>
      <c r="KT228" s="442"/>
      <c r="KU228" s="442"/>
      <c r="KV228" s="442"/>
      <c r="KW228" s="442"/>
      <c r="KX228" s="442"/>
      <c r="KY228" s="442"/>
      <c r="KZ228" s="442"/>
      <c r="LA228" s="442"/>
      <c r="LB228" s="442"/>
      <c r="LC228" s="442"/>
      <c r="LD228" s="442"/>
      <c r="LE228" s="442"/>
      <c r="LF228" s="442"/>
      <c r="LG228" s="442"/>
      <c r="LH228" s="442"/>
      <c r="LI228" s="442"/>
      <c r="LJ228" s="442"/>
      <c r="LK228" s="442"/>
      <c r="LL228" s="442"/>
      <c r="LM228" s="442"/>
      <c r="LN228" s="442"/>
      <c r="LO228" s="442"/>
      <c r="LP228" s="442"/>
      <c r="LQ228" s="442"/>
      <c r="LR228" s="442"/>
      <c r="LS228" s="442"/>
      <c r="LT228" s="442"/>
      <c r="LU228" s="442"/>
      <c r="LV228" s="442"/>
      <c r="LW228" s="442"/>
      <c r="LX228" s="442"/>
      <c r="LY228" s="442"/>
      <c r="LZ228" s="442"/>
      <c r="MA228" s="442"/>
      <c r="MB228" s="442"/>
      <c r="MC228" s="442"/>
      <c r="MD228" s="442"/>
      <c r="ME228" s="442"/>
      <c r="MF228" s="442"/>
      <c r="MG228" s="442"/>
      <c r="MH228" s="442"/>
      <c r="MI228" s="442"/>
      <c r="MJ228" s="442"/>
      <c r="MK228" s="442"/>
      <c r="ML228" s="442"/>
      <c r="MM228" s="442"/>
      <c r="MN228" s="442"/>
      <c r="MO228" s="442"/>
      <c r="MP228" s="442"/>
      <c r="MQ228" s="442"/>
      <c r="MR228" s="442"/>
      <c r="MS228" s="442"/>
      <c r="MT228" s="442"/>
      <c r="MU228" s="442"/>
      <c r="MV228" s="442"/>
      <c r="MW228" s="442"/>
      <c r="MX228" s="442"/>
      <c r="MY228" s="442"/>
      <c r="MZ228" s="442"/>
      <c r="NA228" s="442"/>
      <c r="NB228" s="442"/>
      <c r="NC228" s="442"/>
      <c r="ND228" s="442"/>
      <c r="NE228" s="442"/>
      <c r="NF228" s="442"/>
      <c r="NG228" s="442"/>
      <c r="NH228" s="442"/>
      <c r="NI228" s="442"/>
      <c r="NJ228" s="442"/>
      <c r="NK228" s="442"/>
      <c r="NL228" s="442"/>
      <c r="NM228" s="442"/>
      <c r="NN228" s="442"/>
      <c r="NO228" s="442"/>
      <c r="NP228" s="442"/>
      <c r="NQ228" s="442"/>
      <c r="NR228" s="442"/>
      <c r="NS228" s="442"/>
      <c r="NT228" s="442"/>
      <c r="NU228" s="442"/>
      <c r="NV228" s="442"/>
      <c r="NW228" s="442"/>
      <c r="NX228" s="442"/>
      <c r="NY228" s="442"/>
      <c r="NZ228" s="442"/>
      <c r="OA228" s="442"/>
      <c r="OB228" s="442"/>
      <c r="OC228" s="442"/>
      <c r="OD228" s="442"/>
      <c r="OE228" s="442"/>
      <c r="OF228" s="442"/>
      <c r="OG228" s="442"/>
      <c r="OH228" s="442"/>
      <c r="OI228" s="442"/>
      <c r="OJ228" s="442"/>
      <c r="OK228" s="442"/>
      <c r="OL228" s="442"/>
      <c r="OM228" s="442"/>
      <c r="ON228" s="442"/>
      <c r="OO228" s="442"/>
      <c r="OP228" s="442"/>
      <c r="OQ228" s="442"/>
      <c r="OR228" s="442"/>
      <c r="OS228" s="442"/>
      <c r="OT228" s="442"/>
      <c r="OU228" s="442"/>
      <c r="OV228" s="442"/>
      <c r="OW228" s="442"/>
      <c r="OX228" s="442"/>
      <c r="OY228" s="442"/>
      <c r="OZ228" s="442"/>
      <c r="PA228" s="442"/>
      <c r="PB228" s="442"/>
      <c r="PC228" s="442"/>
      <c r="PD228" s="442"/>
      <c r="PE228" s="442"/>
      <c r="PF228" s="442"/>
      <c r="PG228" s="442"/>
      <c r="PH228" s="442"/>
      <c r="PI228" s="442"/>
      <c r="PJ228" s="442"/>
      <c r="PK228" s="442"/>
      <c r="PL228" s="442"/>
      <c r="PM228" s="442"/>
      <c r="PN228" s="442"/>
      <c r="PO228" s="442"/>
      <c r="PP228" s="442"/>
      <c r="PQ228" s="442"/>
      <c r="PR228" s="442"/>
      <c r="PS228" s="442"/>
      <c r="PT228" s="442"/>
      <c r="PU228" s="442"/>
      <c r="PV228" s="442"/>
      <c r="PW228" s="442"/>
      <c r="PX228" s="442"/>
      <c r="PY228" s="442"/>
      <c r="PZ228" s="442"/>
      <c r="QA228" s="442"/>
      <c r="QB228" s="442"/>
      <c r="QC228" s="442"/>
      <c r="QD228" s="442"/>
      <c r="QE228" s="442"/>
      <c r="QF228" s="442"/>
      <c r="QG228" s="442"/>
      <c r="QH228" s="442"/>
      <c r="QI228" s="442"/>
      <c r="QJ228" s="442"/>
      <c r="QK228" s="442"/>
      <c r="QL228" s="442"/>
      <c r="QM228" s="442"/>
      <c r="QN228" s="442"/>
      <c r="QO228" s="442"/>
      <c r="QP228" s="442"/>
      <c r="QQ228" s="442"/>
      <c r="QR228" s="442"/>
      <c r="QS228" s="442"/>
      <c r="QT228" s="442"/>
      <c r="QU228" s="442"/>
      <c r="QV228" s="442"/>
      <c r="QW228" s="442"/>
      <c r="QX228" s="442"/>
      <c r="QY228" s="442"/>
      <c r="QZ228" s="442"/>
      <c r="RA228" s="442"/>
      <c r="RB228" s="442"/>
      <c r="RC228" s="442"/>
      <c r="RD228" s="442"/>
      <c r="RE228" s="442"/>
      <c r="RF228" s="442"/>
      <c r="RG228" s="442"/>
      <c r="RH228" s="442"/>
      <c r="RI228" s="442"/>
      <c r="RJ228" s="442"/>
      <c r="RK228" s="442"/>
      <c r="RL228" s="442"/>
      <c r="RM228" s="442"/>
      <c r="RN228" s="442"/>
      <c r="RO228" s="442"/>
      <c r="RP228" s="442"/>
      <c r="RQ228" s="442"/>
      <c r="RR228" s="442"/>
      <c r="RS228" s="442"/>
      <c r="RT228" s="442"/>
      <c r="RU228" s="442"/>
      <c r="RV228" s="442"/>
      <c r="RW228" s="442"/>
      <c r="RX228" s="442"/>
      <c r="RY228" s="442"/>
      <c r="RZ228" s="442"/>
      <c r="SA228" s="442"/>
      <c r="SB228" s="442"/>
      <c r="SC228" s="442"/>
      <c r="SD228" s="442"/>
      <c r="SE228" s="442"/>
      <c r="SF228" s="442"/>
      <c r="SG228" s="442"/>
      <c r="SH228" s="442"/>
      <c r="SI228" s="442"/>
      <c r="SJ228" s="442"/>
      <c r="SK228" s="442"/>
      <c r="SL228" s="442"/>
      <c r="SM228" s="442"/>
      <c r="SN228" s="442"/>
      <c r="SO228" s="442"/>
      <c r="SP228" s="442"/>
      <c r="SQ228" s="442"/>
      <c r="SR228" s="442"/>
      <c r="SS228" s="442"/>
      <c r="ST228" s="442"/>
      <c r="SU228" s="442"/>
      <c r="SV228" s="442"/>
      <c r="SW228" s="442"/>
      <c r="SX228" s="442"/>
      <c r="SY228" s="442"/>
      <c r="SZ228" s="442"/>
      <c r="TA228" s="442"/>
      <c r="TB228" s="442"/>
      <c r="TC228" s="442"/>
      <c r="TD228" s="442"/>
      <c r="TE228" s="442"/>
      <c r="TF228" s="442"/>
      <c r="TG228" s="442"/>
      <c r="TH228" s="442"/>
      <c r="TI228" s="442"/>
      <c r="TJ228" s="442"/>
      <c r="TK228" s="442"/>
      <c r="TL228" s="442"/>
      <c r="TM228" s="442"/>
      <c r="TN228" s="442"/>
      <c r="TO228" s="442"/>
      <c r="TP228" s="442"/>
      <c r="TQ228" s="442"/>
      <c r="TR228" s="442"/>
      <c r="TS228" s="442"/>
      <c r="TT228" s="442"/>
      <c r="TU228" s="442"/>
      <c r="TV228" s="442"/>
      <c r="TW228" s="442"/>
      <c r="TX228" s="442"/>
      <c r="TY228" s="442"/>
      <c r="TZ228" s="442"/>
      <c r="UA228" s="442"/>
      <c r="UB228" s="442"/>
      <c r="UC228" s="442"/>
      <c r="UD228" s="442"/>
      <c r="UE228" s="442"/>
      <c r="UF228" s="442"/>
      <c r="UG228" s="442"/>
      <c r="UH228" s="442"/>
      <c r="UI228" s="442"/>
      <c r="UJ228" s="442"/>
      <c r="UK228" s="442"/>
      <c r="UL228" s="442"/>
      <c r="UM228" s="442"/>
      <c r="UN228" s="442"/>
      <c r="UO228" s="442"/>
      <c r="UP228" s="442"/>
      <c r="UQ228" s="442"/>
      <c r="UR228" s="442"/>
      <c r="US228" s="442"/>
      <c r="UT228" s="442"/>
      <c r="UU228" s="442"/>
      <c r="UV228" s="442"/>
      <c r="UW228" s="442"/>
      <c r="UX228" s="442"/>
      <c r="UY228" s="442"/>
      <c r="UZ228" s="442"/>
      <c r="VA228" s="442"/>
      <c r="VB228" s="442"/>
      <c r="VC228" s="442"/>
      <c r="VD228" s="442"/>
      <c r="VE228" s="442"/>
      <c r="VF228" s="442"/>
      <c r="VG228" s="442"/>
      <c r="VH228" s="442"/>
      <c r="VI228" s="442"/>
      <c r="VJ228" s="442"/>
      <c r="VK228" s="442"/>
      <c r="VL228" s="442"/>
      <c r="VM228" s="442"/>
      <c r="VN228" s="442"/>
      <c r="VO228" s="442"/>
      <c r="VP228" s="442"/>
      <c r="VQ228" s="442"/>
      <c r="VR228" s="442"/>
      <c r="VS228" s="442"/>
      <c r="VT228" s="442"/>
      <c r="VU228" s="442"/>
      <c r="VV228" s="442"/>
      <c r="VW228" s="442"/>
      <c r="VX228" s="442"/>
      <c r="VY228" s="442"/>
      <c r="VZ228" s="442"/>
      <c r="WA228" s="442"/>
      <c r="WB228" s="442"/>
      <c r="WC228" s="442"/>
      <c r="WD228" s="442"/>
      <c r="WE228" s="442"/>
      <c r="WF228" s="442"/>
      <c r="WG228" s="442"/>
      <c r="WH228" s="442"/>
      <c r="WI228" s="442"/>
      <c r="WJ228" s="442"/>
      <c r="WK228" s="442"/>
      <c r="WL228" s="442"/>
      <c r="WM228" s="442"/>
      <c r="WN228" s="442"/>
      <c r="WO228" s="442"/>
      <c r="WP228" s="442"/>
      <c r="WQ228" s="442"/>
      <c r="WR228" s="442"/>
      <c r="WS228" s="442"/>
      <c r="WT228" s="442"/>
      <c r="WU228" s="442"/>
      <c r="WV228" s="442"/>
      <c r="WW228" s="442"/>
      <c r="WX228" s="442"/>
      <c r="WY228" s="442"/>
      <c r="WZ228" s="442"/>
      <c r="XA228" s="442"/>
      <c r="XB228" s="442"/>
      <c r="XC228" s="442"/>
      <c r="XD228" s="442"/>
      <c r="XE228" s="442"/>
      <c r="XF228" s="442"/>
      <c r="XG228" s="442"/>
      <c r="XH228" s="442"/>
      <c r="XI228" s="442"/>
      <c r="XJ228" s="442"/>
      <c r="XK228" s="442"/>
      <c r="XL228" s="442"/>
      <c r="XM228" s="442"/>
      <c r="XN228" s="442"/>
      <c r="XO228" s="442"/>
      <c r="XP228" s="442"/>
      <c r="XQ228" s="442"/>
      <c r="XR228" s="442"/>
      <c r="XS228" s="442"/>
      <c r="XT228" s="442"/>
      <c r="XU228" s="442"/>
      <c r="XV228" s="442"/>
      <c r="XW228" s="442"/>
      <c r="XX228" s="442"/>
      <c r="XY228" s="442"/>
      <c r="XZ228" s="442"/>
      <c r="YA228" s="442"/>
      <c r="YB228" s="442"/>
      <c r="YC228" s="442"/>
      <c r="YD228" s="442"/>
      <c r="YE228" s="442"/>
      <c r="YF228" s="442"/>
      <c r="YG228" s="442"/>
      <c r="YH228" s="442"/>
      <c r="YI228" s="442"/>
      <c r="YJ228" s="442"/>
      <c r="YK228" s="442"/>
      <c r="YL228" s="442"/>
      <c r="YM228" s="442"/>
      <c r="YN228" s="442"/>
      <c r="YO228" s="442"/>
      <c r="YP228" s="442"/>
      <c r="YQ228" s="442"/>
      <c r="YR228" s="442"/>
      <c r="YS228" s="442"/>
      <c r="YT228" s="442"/>
      <c r="YU228" s="442"/>
      <c r="YV228" s="442"/>
      <c r="YW228" s="442"/>
      <c r="YX228" s="442"/>
      <c r="YY228" s="442"/>
      <c r="YZ228" s="442"/>
      <c r="ZA228" s="442"/>
      <c r="ZB228" s="442"/>
      <c r="ZC228" s="442"/>
      <c r="ZD228" s="442"/>
      <c r="ZE228" s="442"/>
      <c r="ZF228" s="442"/>
      <c r="ZG228" s="442"/>
      <c r="ZH228" s="442"/>
      <c r="ZI228" s="442"/>
      <c r="ZJ228" s="442"/>
      <c r="ZK228" s="442"/>
      <c r="ZL228" s="442"/>
      <c r="ZM228" s="442"/>
      <c r="ZN228" s="442"/>
      <c r="ZO228" s="442"/>
      <c r="ZP228" s="442"/>
      <c r="ZQ228" s="442"/>
      <c r="ZR228" s="442"/>
      <c r="ZS228" s="442"/>
      <c r="ZT228" s="442"/>
      <c r="ZU228" s="442"/>
      <c r="ZV228" s="442"/>
      <c r="ZW228" s="442"/>
      <c r="ZX228" s="442"/>
      <c r="ZY228" s="442"/>
      <c r="ZZ228" s="442"/>
      <c r="AAA228" s="442"/>
      <c r="AAB228" s="442"/>
      <c r="AAC228" s="442"/>
      <c r="AAD228" s="442"/>
      <c r="AAE228" s="442"/>
      <c r="AAF228" s="442"/>
      <c r="AAG228" s="442"/>
      <c r="AAH228" s="442"/>
      <c r="AAI228" s="442"/>
      <c r="AAJ228" s="442"/>
      <c r="AAK228" s="442"/>
      <c r="AAL228" s="442"/>
      <c r="AAM228" s="442"/>
      <c r="AAN228" s="442"/>
      <c r="AAO228" s="442"/>
      <c r="AAP228" s="442"/>
      <c r="AAQ228" s="442"/>
      <c r="AAR228" s="442"/>
      <c r="AAS228" s="442"/>
      <c r="AAT228" s="442"/>
      <c r="AAU228" s="442"/>
      <c r="AAV228" s="442"/>
      <c r="AAW228" s="442"/>
      <c r="AAX228" s="442"/>
      <c r="AAY228" s="442"/>
      <c r="AAZ228" s="442"/>
      <c r="ABA228" s="442"/>
      <c r="ABB228" s="442"/>
      <c r="ABC228" s="442"/>
      <c r="ABD228" s="442"/>
      <c r="ABE228" s="442"/>
      <c r="ABF228" s="442"/>
      <c r="ABG228" s="442"/>
      <c r="ABH228" s="442"/>
      <c r="ABI228" s="442"/>
      <c r="ABJ228" s="442"/>
      <c r="ABK228" s="442"/>
      <c r="ABL228" s="442"/>
      <c r="ABM228" s="442"/>
      <c r="ABN228" s="442"/>
      <c r="ABO228" s="442"/>
      <c r="ABP228" s="442"/>
      <c r="ABQ228" s="442"/>
      <c r="ABR228" s="442"/>
      <c r="ABS228" s="442"/>
      <c r="ABT228" s="442"/>
      <c r="ABU228" s="442"/>
      <c r="ABV228" s="442"/>
      <c r="ABW228" s="442"/>
      <c r="ABX228" s="442"/>
      <c r="ABY228" s="442"/>
      <c r="ABZ228" s="442"/>
      <c r="ACA228" s="442"/>
      <c r="ACB228" s="442"/>
      <c r="ACC228" s="442"/>
      <c r="ACD228" s="442"/>
      <c r="ACE228" s="442"/>
      <c r="ACF228" s="442"/>
      <c r="ACG228" s="442"/>
      <c r="ACH228" s="442"/>
      <c r="ACI228" s="442"/>
      <c r="ACJ228" s="442"/>
      <c r="ACK228" s="442"/>
      <c r="ACL228" s="442"/>
      <c r="ACM228" s="442"/>
      <c r="ACN228" s="442"/>
      <c r="ACO228" s="442"/>
      <c r="ACP228" s="442"/>
      <c r="ACQ228" s="442"/>
      <c r="ACR228" s="442"/>
      <c r="ACS228" s="442"/>
      <c r="ACT228" s="442"/>
      <c r="ACU228" s="442"/>
      <c r="ACV228" s="442"/>
      <c r="ACW228" s="442"/>
      <c r="ACX228" s="442"/>
      <c r="ACY228" s="442"/>
      <c r="ACZ228" s="442"/>
      <c r="ADA228" s="442"/>
      <c r="ADB228" s="442"/>
      <c r="ADC228" s="442"/>
      <c r="ADD228" s="442"/>
      <c r="ADE228" s="442"/>
      <c r="ADF228" s="442"/>
      <c r="ADG228" s="442"/>
      <c r="ADH228" s="442"/>
      <c r="ADI228" s="442"/>
      <c r="ADJ228" s="442"/>
      <c r="ADK228" s="442"/>
      <c r="ADL228" s="442"/>
      <c r="ADM228" s="442"/>
      <c r="ADN228" s="442"/>
      <c r="ADO228" s="442"/>
      <c r="ADP228" s="442"/>
      <c r="ADQ228" s="442"/>
      <c r="ADR228" s="442"/>
      <c r="ADS228" s="442"/>
      <c r="ADT228" s="442"/>
      <c r="ADU228" s="442"/>
      <c r="ADV228" s="442"/>
      <c r="ADW228" s="442"/>
      <c r="ADX228" s="442"/>
      <c r="ADY228" s="442"/>
      <c r="ADZ228" s="442"/>
      <c r="AEA228" s="442"/>
      <c r="AEB228" s="442"/>
      <c r="AEC228" s="442"/>
      <c r="AED228" s="442"/>
      <c r="AEE228" s="442"/>
      <c r="AEF228" s="442"/>
      <c r="AEG228" s="442"/>
      <c r="AEH228" s="442"/>
      <c r="AEI228" s="442"/>
      <c r="AEJ228" s="442"/>
      <c r="AEK228" s="442"/>
      <c r="AEL228" s="442"/>
      <c r="AEM228" s="442"/>
      <c r="AEN228" s="442"/>
      <c r="AEO228" s="442"/>
      <c r="AEP228" s="442"/>
      <c r="AEQ228" s="442"/>
      <c r="AER228" s="442"/>
      <c r="AES228" s="442"/>
      <c r="AET228" s="442"/>
      <c r="AEU228" s="442"/>
      <c r="AEV228" s="442"/>
      <c r="AEW228" s="442"/>
      <c r="AEX228" s="442"/>
      <c r="AEY228" s="442"/>
      <c r="AEZ228" s="442"/>
      <c r="AFA228" s="442"/>
      <c r="AFB228" s="442"/>
      <c r="AFC228" s="442"/>
      <c r="AFD228" s="442"/>
      <c r="AFE228" s="442"/>
      <c r="AFF228" s="442"/>
      <c r="AFG228" s="442"/>
      <c r="AFH228" s="442"/>
      <c r="AFI228" s="442"/>
      <c r="AFJ228" s="442"/>
      <c r="AFK228" s="442"/>
      <c r="AFL228" s="442"/>
      <c r="AFM228" s="442"/>
      <c r="AFN228" s="442"/>
      <c r="AFO228" s="442"/>
      <c r="AFP228" s="442"/>
      <c r="AFQ228" s="442"/>
      <c r="AFR228" s="442"/>
      <c r="AFS228" s="442"/>
      <c r="AFT228" s="442"/>
      <c r="AFU228" s="442"/>
      <c r="AFV228" s="442"/>
      <c r="AFW228" s="442"/>
      <c r="AFX228" s="442"/>
      <c r="AFY228" s="442"/>
      <c r="AFZ228" s="442"/>
      <c r="AGA228" s="442"/>
      <c r="AGB228" s="442"/>
      <c r="AGC228" s="442"/>
      <c r="AGD228" s="442"/>
      <c r="AGE228" s="442"/>
      <c r="AGF228" s="442"/>
      <c r="AGG228" s="442"/>
      <c r="AGH228" s="442"/>
      <c r="AGI228" s="442"/>
      <c r="AGJ228" s="442"/>
      <c r="AGK228" s="442"/>
      <c r="AGL228" s="442"/>
      <c r="AGM228" s="442"/>
      <c r="AGN228" s="442"/>
      <c r="AGO228" s="442"/>
      <c r="AGP228" s="442"/>
      <c r="AGQ228" s="442"/>
      <c r="AGR228" s="442"/>
      <c r="AGS228" s="442"/>
      <c r="AGT228" s="442"/>
      <c r="AGU228" s="442"/>
      <c r="AGV228" s="442"/>
      <c r="AGW228" s="442"/>
      <c r="AGX228" s="442"/>
      <c r="AGY228" s="442"/>
      <c r="AGZ228" s="442"/>
      <c r="AHA228" s="442"/>
      <c r="AHB228" s="442"/>
      <c r="AHC228" s="442"/>
      <c r="AHD228" s="442"/>
      <c r="AHE228" s="442"/>
      <c r="AHF228" s="442"/>
      <c r="AHG228" s="442"/>
      <c r="AHH228" s="442"/>
    </row>
    <row r="229" spans="2:892" s="593" customFormat="1" hidden="1">
      <c r="B229" s="597"/>
      <c r="C229" s="595"/>
      <c r="D229" s="78"/>
      <c r="E229" s="78"/>
      <c r="F229" s="78"/>
      <c r="G229" s="78"/>
      <c r="H229" s="78"/>
      <c r="I229" s="78"/>
      <c r="J229" s="78"/>
      <c r="K229" s="78"/>
      <c r="L229" s="78"/>
      <c r="M229" s="78"/>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s="66"/>
      <c r="CT229" s="66"/>
      <c r="CU229" s="66"/>
      <c r="CV229" s="66"/>
      <c r="CW229" s="66"/>
      <c r="CX229" s="66"/>
      <c r="CY229" s="66"/>
      <c r="CZ229" s="66"/>
      <c r="DA229" s="66"/>
      <c r="DB229" s="66"/>
      <c r="DC229" s="66"/>
      <c r="DD229" s="66"/>
      <c r="DE229" s="66"/>
      <c r="DF229" s="66"/>
      <c r="DG229" s="66"/>
      <c r="DH229" s="66"/>
      <c r="DI229" s="66"/>
      <c r="DJ229" s="66"/>
      <c r="DK229" s="66"/>
      <c r="DL229" s="66"/>
      <c r="DM229" s="66"/>
      <c r="DN229" s="66"/>
      <c r="DO229" s="66"/>
      <c r="DP229" s="66"/>
      <c r="DQ229" s="66"/>
      <c r="DR229" s="66"/>
      <c r="DS229" s="66"/>
      <c r="DT229" s="66"/>
      <c r="DU229" s="66"/>
      <c r="DV229" s="66"/>
      <c r="DW229" s="66"/>
      <c r="DX229" s="66"/>
      <c r="DY229" s="66"/>
      <c r="DZ229" s="66"/>
      <c r="EA229" s="66"/>
      <c r="EB229" s="66"/>
      <c r="EC229" s="66"/>
      <c r="ED229" s="66"/>
      <c r="EE229" s="66"/>
      <c r="EF229" s="66"/>
      <c r="EG229" s="66"/>
      <c r="EH229" s="66"/>
      <c r="EI229" s="66"/>
      <c r="EJ229" s="66"/>
      <c r="EK229" s="66"/>
      <c r="EL229" s="66"/>
      <c r="EM229" s="66"/>
      <c r="EN229" s="66"/>
      <c r="EO229" s="66"/>
      <c r="EP229" s="66"/>
      <c r="EQ229" s="66"/>
      <c r="ER229" s="66"/>
      <c r="ES229" s="66"/>
      <c r="ET229" s="66"/>
      <c r="EU229" s="66"/>
      <c r="EV229" s="66"/>
      <c r="EW229" s="66"/>
      <c r="EX229" s="66"/>
      <c r="EY229" s="66"/>
      <c r="EZ229" s="66"/>
      <c r="FA229" s="66"/>
      <c r="FB229" s="66"/>
      <c r="FC229" s="66"/>
      <c r="FD229" s="66"/>
      <c r="FE229" s="66"/>
      <c r="FF229" s="66"/>
      <c r="FG229" s="66"/>
      <c r="FH229" s="66"/>
      <c r="FI229" s="66"/>
      <c r="FJ229" s="66"/>
      <c r="FK229" s="66"/>
      <c r="FL229" s="66"/>
      <c r="FM229" s="66"/>
      <c r="FN229" s="66"/>
      <c r="FO229" s="66"/>
      <c r="FP229" s="66"/>
      <c r="FQ229" s="66"/>
      <c r="FR229" s="66"/>
      <c r="FS229" s="66"/>
      <c r="FT229" s="66"/>
      <c r="FU229" s="66"/>
      <c r="FV229" s="66"/>
      <c r="FW229" s="66"/>
      <c r="FX229" s="66"/>
      <c r="FY229" s="66"/>
      <c r="FZ229" s="66"/>
      <c r="GA229" s="66"/>
      <c r="GB229" s="66"/>
      <c r="GC229" s="66"/>
      <c r="GD229" s="66"/>
      <c r="GE229" s="66"/>
      <c r="GF229" s="66"/>
      <c r="GG229" s="66"/>
      <c r="GH229" s="66"/>
      <c r="GI229" s="66"/>
      <c r="GJ229" s="66"/>
      <c r="GK229" s="66"/>
      <c r="GL229" s="66"/>
      <c r="GM229" s="66"/>
      <c r="GN229" s="66"/>
      <c r="GO229" s="66"/>
      <c r="GP229" s="66"/>
      <c r="GQ229" s="66"/>
      <c r="GR229" s="66"/>
      <c r="GS229" s="66"/>
      <c r="GT229" s="66"/>
      <c r="GU229" s="66"/>
      <c r="GV229" s="66"/>
      <c r="GW229" s="66"/>
      <c r="GX229" s="66"/>
      <c r="GY229" s="66"/>
      <c r="GZ229" s="66"/>
      <c r="HA229" s="66"/>
      <c r="HB229" s="66"/>
      <c r="HC229" s="66"/>
      <c r="HD229" s="66"/>
      <c r="HE229" s="66"/>
      <c r="HF229" s="66"/>
      <c r="HG229" s="66"/>
      <c r="HH229" s="66"/>
      <c r="HI229" s="66"/>
      <c r="HJ229" s="66"/>
      <c r="HK229" s="66"/>
      <c r="HL229" s="66"/>
      <c r="HM229" s="66"/>
      <c r="HN229" s="66"/>
      <c r="HO229" s="66"/>
      <c r="HP229" s="66"/>
      <c r="HQ229" s="66"/>
      <c r="HR229" s="66"/>
      <c r="HS229" s="66"/>
      <c r="HT229" s="66"/>
      <c r="HU229" s="66"/>
      <c r="HV229" s="66"/>
      <c r="HW229" s="66"/>
      <c r="HX229" s="66"/>
      <c r="HY229" s="66"/>
      <c r="HZ229" s="66"/>
      <c r="IA229" s="66"/>
      <c r="IB229" s="66"/>
      <c r="IC229" s="66"/>
      <c r="ID229" s="66"/>
      <c r="IE229" s="66"/>
      <c r="IF229" s="66"/>
      <c r="IG229" s="66"/>
      <c r="IH229" s="66"/>
      <c r="II229" s="66"/>
      <c r="IJ229" s="66"/>
      <c r="IK229" s="66"/>
      <c r="IL229" s="66"/>
      <c r="IM229" s="66"/>
      <c r="IN229" s="66"/>
      <c r="IO229" s="66"/>
      <c r="IP229" s="66"/>
      <c r="IQ229" s="66"/>
      <c r="IR229" s="66"/>
      <c r="IS229" s="66"/>
      <c r="IT229" s="66"/>
      <c r="IU229" s="66"/>
      <c r="IV229" s="66"/>
      <c r="IW229" s="66"/>
      <c r="IX229" s="442"/>
      <c r="IY229" s="442"/>
      <c r="IZ229" s="442"/>
      <c r="JA229" s="442"/>
      <c r="JB229" s="442"/>
      <c r="JC229" s="442"/>
      <c r="JD229" s="442"/>
      <c r="JE229" s="442"/>
      <c r="JF229" s="442"/>
      <c r="JG229" s="442"/>
      <c r="JH229" s="442"/>
      <c r="JI229" s="442"/>
      <c r="JJ229" s="442"/>
      <c r="JK229" s="442"/>
      <c r="JL229" s="442"/>
      <c r="JM229" s="442"/>
      <c r="JN229" s="442"/>
      <c r="JO229" s="442"/>
      <c r="JP229" s="442"/>
      <c r="JQ229" s="442"/>
      <c r="JR229" s="442"/>
      <c r="JS229" s="442"/>
      <c r="JT229" s="442"/>
      <c r="JU229" s="442"/>
      <c r="JV229" s="442"/>
      <c r="JW229" s="442"/>
      <c r="JX229" s="442"/>
      <c r="JY229" s="442"/>
      <c r="JZ229" s="442"/>
      <c r="KA229" s="442"/>
      <c r="KB229" s="442"/>
      <c r="KC229" s="442"/>
      <c r="KD229" s="442"/>
      <c r="KE229" s="442"/>
      <c r="KF229" s="442"/>
      <c r="KG229" s="442"/>
      <c r="KH229" s="442"/>
      <c r="KI229" s="442"/>
      <c r="KJ229" s="442"/>
      <c r="KK229" s="442"/>
      <c r="KL229" s="442"/>
      <c r="KM229" s="442"/>
      <c r="KN229" s="442"/>
      <c r="KO229" s="442"/>
      <c r="KP229" s="442"/>
      <c r="KQ229" s="442"/>
      <c r="KR229" s="442"/>
      <c r="KS229" s="442"/>
      <c r="KT229" s="442"/>
      <c r="KU229" s="442"/>
      <c r="KV229" s="442"/>
      <c r="KW229" s="442"/>
      <c r="KX229" s="442"/>
      <c r="KY229" s="442"/>
      <c r="KZ229" s="442"/>
      <c r="LA229" s="442"/>
      <c r="LB229" s="442"/>
      <c r="LC229" s="442"/>
      <c r="LD229" s="442"/>
      <c r="LE229" s="442"/>
      <c r="LF229" s="442"/>
      <c r="LG229" s="442"/>
      <c r="LH229" s="442"/>
      <c r="LI229" s="442"/>
      <c r="LJ229" s="442"/>
      <c r="LK229" s="442"/>
      <c r="LL229" s="442"/>
      <c r="LM229" s="442"/>
      <c r="LN229" s="442"/>
      <c r="LO229" s="442"/>
      <c r="LP229" s="442"/>
      <c r="LQ229" s="442"/>
      <c r="LR229" s="442"/>
      <c r="LS229" s="442"/>
      <c r="LT229" s="442"/>
      <c r="LU229" s="442"/>
      <c r="LV229" s="442"/>
      <c r="LW229" s="442"/>
      <c r="LX229" s="442"/>
      <c r="LY229" s="442"/>
      <c r="LZ229" s="442"/>
      <c r="MA229" s="442"/>
      <c r="MB229" s="442"/>
      <c r="MC229" s="442"/>
      <c r="MD229" s="442"/>
      <c r="ME229" s="442"/>
      <c r="MF229" s="442"/>
      <c r="MG229" s="442"/>
      <c r="MH229" s="442"/>
      <c r="MI229" s="442"/>
      <c r="MJ229" s="442"/>
      <c r="MK229" s="442"/>
      <c r="ML229" s="442"/>
      <c r="MM229" s="442"/>
      <c r="MN229" s="442"/>
      <c r="MO229" s="442"/>
      <c r="MP229" s="442"/>
      <c r="MQ229" s="442"/>
      <c r="MR229" s="442"/>
      <c r="MS229" s="442"/>
      <c r="MT229" s="442"/>
      <c r="MU229" s="442"/>
      <c r="MV229" s="442"/>
      <c r="MW229" s="442"/>
      <c r="MX229" s="442"/>
      <c r="MY229" s="442"/>
      <c r="MZ229" s="442"/>
      <c r="NA229" s="442"/>
      <c r="NB229" s="442"/>
      <c r="NC229" s="442"/>
      <c r="ND229" s="442"/>
      <c r="NE229" s="442"/>
      <c r="NF229" s="442"/>
      <c r="NG229" s="442"/>
      <c r="NH229" s="442"/>
      <c r="NI229" s="442"/>
      <c r="NJ229" s="442"/>
      <c r="NK229" s="442"/>
      <c r="NL229" s="442"/>
      <c r="NM229" s="442"/>
      <c r="NN229" s="442"/>
      <c r="NO229" s="442"/>
      <c r="NP229" s="442"/>
      <c r="NQ229" s="442"/>
      <c r="NR229" s="442"/>
      <c r="NS229" s="442"/>
      <c r="NT229" s="442"/>
      <c r="NU229" s="442"/>
      <c r="NV229" s="442"/>
      <c r="NW229" s="442"/>
      <c r="NX229" s="442"/>
      <c r="NY229" s="442"/>
      <c r="NZ229" s="442"/>
      <c r="OA229" s="442"/>
      <c r="OB229" s="442"/>
      <c r="OC229" s="442"/>
      <c r="OD229" s="442"/>
      <c r="OE229" s="442"/>
      <c r="OF229" s="442"/>
      <c r="OG229" s="442"/>
      <c r="OH229" s="442"/>
      <c r="OI229" s="442"/>
      <c r="OJ229" s="442"/>
      <c r="OK229" s="442"/>
      <c r="OL229" s="442"/>
      <c r="OM229" s="442"/>
      <c r="ON229" s="442"/>
      <c r="OO229" s="442"/>
      <c r="OP229" s="442"/>
      <c r="OQ229" s="442"/>
      <c r="OR229" s="442"/>
      <c r="OS229" s="442"/>
      <c r="OT229" s="442"/>
      <c r="OU229" s="442"/>
      <c r="OV229" s="442"/>
      <c r="OW229" s="442"/>
      <c r="OX229" s="442"/>
      <c r="OY229" s="442"/>
      <c r="OZ229" s="442"/>
      <c r="PA229" s="442"/>
      <c r="PB229" s="442"/>
      <c r="PC229" s="442"/>
      <c r="PD229" s="442"/>
      <c r="PE229" s="442"/>
      <c r="PF229" s="442"/>
      <c r="PG229" s="442"/>
      <c r="PH229" s="442"/>
      <c r="PI229" s="442"/>
      <c r="PJ229" s="442"/>
      <c r="PK229" s="442"/>
      <c r="PL229" s="442"/>
      <c r="PM229" s="442"/>
      <c r="PN229" s="442"/>
      <c r="PO229" s="442"/>
      <c r="PP229" s="442"/>
      <c r="PQ229" s="442"/>
      <c r="PR229" s="442"/>
      <c r="PS229" s="442"/>
      <c r="PT229" s="442"/>
      <c r="PU229" s="442"/>
      <c r="PV229" s="442"/>
      <c r="PW229" s="442"/>
      <c r="PX229" s="442"/>
      <c r="PY229" s="442"/>
      <c r="PZ229" s="442"/>
      <c r="QA229" s="442"/>
      <c r="QB229" s="442"/>
      <c r="QC229" s="442"/>
      <c r="QD229" s="442"/>
      <c r="QE229" s="442"/>
      <c r="QF229" s="442"/>
      <c r="QG229" s="442"/>
      <c r="QH229" s="442"/>
      <c r="QI229" s="442"/>
      <c r="QJ229" s="442"/>
      <c r="QK229" s="442"/>
      <c r="QL229" s="442"/>
      <c r="QM229" s="442"/>
      <c r="QN229" s="442"/>
      <c r="QO229" s="442"/>
      <c r="QP229" s="442"/>
      <c r="QQ229" s="442"/>
      <c r="QR229" s="442"/>
      <c r="QS229" s="442"/>
      <c r="QT229" s="442"/>
      <c r="QU229" s="442"/>
      <c r="QV229" s="442"/>
      <c r="QW229" s="442"/>
      <c r="QX229" s="442"/>
      <c r="QY229" s="442"/>
      <c r="QZ229" s="442"/>
      <c r="RA229" s="442"/>
      <c r="RB229" s="442"/>
      <c r="RC229" s="442"/>
      <c r="RD229" s="442"/>
      <c r="RE229" s="442"/>
      <c r="RF229" s="442"/>
      <c r="RG229" s="442"/>
      <c r="RH229" s="442"/>
      <c r="RI229" s="442"/>
      <c r="RJ229" s="442"/>
      <c r="RK229" s="442"/>
      <c r="RL229" s="442"/>
      <c r="RM229" s="442"/>
      <c r="RN229" s="442"/>
      <c r="RO229" s="442"/>
      <c r="RP229" s="442"/>
      <c r="RQ229" s="442"/>
      <c r="RR229" s="442"/>
      <c r="RS229" s="442"/>
      <c r="RT229" s="442"/>
      <c r="RU229" s="442"/>
      <c r="RV229" s="442"/>
      <c r="RW229" s="442"/>
      <c r="RX229" s="442"/>
      <c r="RY229" s="442"/>
      <c r="RZ229" s="442"/>
      <c r="SA229" s="442"/>
      <c r="SB229" s="442"/>
      <c r="SC229" s="442"/>
      <c r="SD229" s="442"/>
      <c r="SE229" s="442"/>
      <c r="SF229" s="442"/>
      <c r="SG229" s="442"/>
      <c r="SH229" s="442"/>
      <c r="SI229" s="442"/>
      <c r="SJ229" s="442"/>
      <c r="SK229" s="442"/>
      <c r="SL229" s="442"/>
      <c r="SM229" s="442"/>
      <c r="SN229" s="442"/>
      <c r="SO229" s="442"/>
      <c r="SP229" s="442"/>
      <c r="SQ229" s="442"/>
      <c r="SR229" s="442"/>
      <c r="SS229" s="442"/>
      <c r="ST229" s="442"/>
      <c r="SU229" s="442"/>
      <c r="SV229" s="442"/>
      <c r="SW229" s="442"/>
      <c r="SX229" s="442"/>
      <c r="SY229" s="442"/>
      <c r="SZ229" s="442"/>
      <c r="TA229" s="442"/>
      <c r="TB229" s="442"/>
      <c r="TC229" s="442"/>
      <c r="TD229" s="442"/>
      <c r="TE229" s="442"/>
      <c r="TF229" s="442"/>
      <c r="TG229" s="442"/>
      <c r="TH229" s="442"/>
      <c r="TI229" s="442"/>
      <c r="TJ229" s="442"/>
      <c r="TK229" s="442"/>
      <c r="TL229" s="442"/>
      <c r="TM229" s="442"/>
      <c r="TN229" s="442"/>
      <c r="TO229" s="442"/>
      <c r="TP229" s="442"/>
      <c r="TQ229" s="442"/>
      <c r="TR229" s="442"/>
      <c r="TS229" s="442"/>
      <c r="TT229" s="442"/>
      <c r="TU229" s="442"/>
      <c r="TV229" s="442"/>
      <c r="TW229" s="442"/>
      <c r="TX229" s="442"/>
      <c r="TY229" s="442"/>
      <c r="TZ229" s="442"/>
      <c r="UA229" s="442"/>
      <c r="UB229" s="442"/>
      <c r="UC229" s="442"/>
      <c r="UD229" s="442"/>
      <c r="UE229" s="442"/>
      <c r="UF229" s="442"/>
      <c r="UG229" s="442"/>
      <c r="UH229" s="442"/>
      <c r="UI229" s="442"/>
      <c r="UJ229" s="442"/>
      <c r="UK229" s="442"/>
      <c r="UL229" s="442"/>
      <c r="UM229" s="442"/>
      <c r="UN229" s="442"/>
      <c r="UO229" s="442"/>
      <c r="UP229" s="442"/>
      <c r="UQ229" s="442"/>
      <c r="UR229" s="442"/>
      <c r="US229" s="442"/>
      <c r="UT229" s="442"/>
      <c r="UU229" s="442"/>
      <c r="UV229" s="442"/>
      <c r="UW229" s="442"/>
      <c r="UX229" s="442"/>
      <c r="UY229" s="442"/>
      <c r="UZ229" s="442"/>
      <c r="VA229" s="442"/>
      <c r="VB229" s="442"/>
      <c r="VC229" s="442"/>
      <c r="VD229" s="442"/>
      <c r="VE229" s="442"/>
      <c r="VF229" s="442"/>
      <c r="VG229" s="442"/>
      <c r="VH229" s="442"/>
      <c r="VI229" s="442"/>
      <c r="VJ229" s="442"/>
      <c r="VK229" s="442"/>
      <c r="VL229" s="442"/>
      <c r="VM229" s="442"/>
      <c r="VN229" s="442"/>
      <c r="VO229" s="442"/>
      <c r="VP229" s="442"/>
      <c r="VQ229" s="442"/>
      <c r="VR229" s="442"/>
      <c r="VS229" s="442"/>
      <c r="VT229" s="442"/>
      <c r="VU229" s="442"/>
      <c r="VV229" s="442"/>
      <c r="VW229" s="442"/>
      <c r="VX229" s="442"/>
      <c r="VY229" s="442"/>
      <c r="VZ229" s="442"/>
      <c r="WA229" s="442"/>
      <c r="WB229" s="442"/>
      <c r="WC229" s="442"/>
      <c r="WD229" s="442"/>
      <c r="WE229" s="442"/>
      <c r="WF229" s="442"/>
      <c r="WG229" s="442"/>
      <c r="WH229" s="442"/>
      <c r="WI229" s="442"/>
      <c r="WJ229" s="442"/>
      <c r="WK229" s="442"/>
      <c r="WL229" s="442"/>
      <c r="WM229" s="442"/>
      <c r="WN229" s="442"/>
      <c r="WO229" s="442"/>
      <c r="WP229" s="442"/>
      <c r="WQ229" s="442"/>
      <c r="WR229" s="442"/>
      <c r="WS229" s="442"/>
      <c r="WT229" s="442"/>
      <c r="WU229" s="442"/>
      <c r="WV229" s="442"/>
      <c r="WW229" s="442"/>
      <c r="WX229" s="442"/>
      <c r="WY229" s="442"/>
      <c r="WZ229" s="442"/>
      <c r="XA229" s="442"/>
      <c r="XB229" s="442"/>
      <c r="XC229" s="442"/>
      <c r="XD229" s="442"/>
      <c r="XE229" s="442"/>
      <c r="XF229" s="442"/>
      <c r="XG229" s="442"/>
      <c r="XH229" s="442"/>
      <c r="XI229" s="442"/>
      <c r="XJ229" s="442"/>
      <c r="XK229" s="442"/>
      <c r="XL229" s="442"/>
      <c r="XM229" s="442"/>
      <c r="XN229" s="442"/>
      <c r="XO229" s="442"/>
      <c r="XP229" s="442"/>
      <c r="XQ229" s="442"/>
      <c r="XR229" s="442"/>
      <c r="XS229" s="442"/>
      <c r="XT229" s="442"/>
      <c r="XU229" s="442"/>
      <c r="XV229" s="442"/>
      <c r="XW229" s="442"/>
      <c r="XX229" s="442"/>
      <c r="XY229" s="442"/>
      <c r="XZ229" s="442"/>
      <c r="YA229" s="442"/>
      <c r="YB229" s="442"/>
      <c r="YC229" s="442"/>
      <c r="YD229" s="442"/>
      <c r="YE229" s="442"/>
      <c r="YF229" s="442"/>
      <c r="YG229" s="442"/>
      <c r="YH229" s="442"/>
      <c r="YI229" s="442"/>
      <c r="YJ229" s="442"/>
      <c r="YK229" s="442"/>
      <c r="YL229" s="442"/>
      <c r="YM229" s="442"/>
      <c r="YN229" s="442"/>
      <c r="YO229" s="442"/>
      <c r="YP229" s="442"/>
      <c r="YQ229" s="442"/>
      <c r="YR229" s="442"/>
      <c r="YS229" s="442"/>
      <c r="YT229" s="442"/>
      <c r="YU229" s="442"/>
      <c r="YV229" s="442"/>
      <c r="YW229" s="442"/>
      <c r="YX229" s="442"/>
      <c r="YY229" s="442"/>
      <c r="YZ229" s="442"/>
      <c r="ZA229" s="442"/>
      <c r="ZB229" s="442"/>
      <c r="ZC229" s="442"/>
      <c r="ZD229" s="442"/>
      <c r="ZE229" s="442"/>
      <c r="ZF229" s="442"/>
      <c r="ZG229" s="442"/>
      <c r="ZH229" s="442"/>
      <c r="ZI229" s="442"/>
      <c r="ZJ229" s="442"/>
      <c r="ZK229" s="442"/>
      <c r="ZL229" s="442"/>
      <c r="ZM229" s="442"/>
      <c r="ZN229" s="442"/>
      <c r="ZO229" s="442"/>
      <c r="ZP229" s="442"/>
      <c r="ZQ229" s="442"/>
      <c r="ZR229" s="442"/>
      <c r="ZS229" s="442"/>
      <c r="ZT229" s="442"/>
      <c r="ZU229" s="442"/>
      <c r="ZV229" s="442"/>
      <c r="ZW229" s="442"/>
      <c r="ZX229" s="442"/>
      <c r="ZY229" s="442"/>
      <c r="ZZ229" s="442"/>
      <c r="AAA229" s="442"/>
      <c r="AAB229" s="442"/>
      <c r="AAC229" s="442"/>
      <c r="AAD229" s="442"/>
      <c r="AAE229" s="442"/>
      <c r="AAF229" s="442"/>
      <c r="AAG229" s="442"/>
      <c r="AAH229" s="442"/>
      <c r="AAI229" s="442"/>
      <c r="AAJ229" s="442"/>
      <c r="AAK229" s="442"/>
      <c r="AAL229" s="442"/>
      <c r="AAM229" s="442"/>
      <c r="AAN229" s="442"/>
      <c r="AAO229" s="442"/>
      <c r="AAP229" s="442"/>
      <c r="AAQ229" s="442"/>
      <c r="AAR229" s="442"/>
      <c r="AAS229" s="442"/>
      <c r="AAT229" s="442"/>
      <c r="AAU229" s="442"/>
      <c r="AAV229" s="442"/>
      <c r="AAW229" s="442"/>
      <c r="AAX229" s="442"/>
      <c r="AAY229" s="442"/>
      <c r="AAZ229" s="442"/>
      <c r="ABA229" s="442"/>
      <c r="ABB229" s="442"/>
      <c r="ABC229" s="442"/>
      <c r="ABD229" s="442"/>
      <c r="ABE229" s="442"/>
      <c r="ABF229" s="442"/>
      <c r="ABG229" s="442"/>
      <c r="ABH229" s="442"/>
      <c r="ABI229" s="442"/>
      <c r="ABJ229" s="442"/>
      <c r="ABK229" s="442"/>
      <c r="ABL229" s="442"/>
      <c r="ABM229" s="442"/>
      <c r="ABN229" s="442"/>
      <c r="ABO229" s="442"/>
      <c r="ABP229" s="442"/>
      <c r="ABQ229" s="442"/>
      <c r="ABR229" s="442"/>
      <c r="ABS229" s="442"/>
      <c r="ABT229" s="442"/>
      <c r="ABU229" s="442"/>
      <c r="ABV229" s="442"/>
      <c r="ABW229" s="442"/>
      <c r="ABX229" s="442"/>
      <c r="ABY229" s="442"/>
      <c r="ABZ229" s="442"/>
      <c r="ACA229" s="442"/>
      <c r="ACB229" s="442"/>
      <c r="ACC229" s="442"/>
      <c r="ACD229" s="442"/>
      <c r="ACE229" s="442"/>
      <c r="ACF229" s="442"/>
      <c r="ACG229" s="442"/>
      <c r="ACH229" s="442"/>
      <c r="ACI229" s="442"/>
      <c r="ACJ229" s="442"/>
      <c r="ACK229" s="442"/>
      <c r="ACL229" s="442"/>
      <c r="ACM229" s="442"/>
      <c r="ACN229" s="442"/>
      <c r="ACO229" s="442"/>
      <c r="ACP229" s="442"/>
      <c r="ACQ229" s="442"/>
      <c r="ACR229" s="442"/>
      <c r="ACS229" s="442"/>
      <c r="ACT229" s="442"/>
      <c r="ACU229" s="442"/>
      <c r="ACV229" s="442"/>
      <c r="ACW229" s="442"/>
      <c r="ACX229" s="442"/>
      <c r="ACY229" s="442"/>
      <c r="ACZ229" s="442"/>
      <c r="ADA229" s="442"/>
      <c r="ADB229" s="442"/>
      <c r="ADC229" s="442"/>
      <c r="ADD229" s="442"/>
      <c r="ADE229" s="442"/>
      <c r="ADF229" s="442"/>
      <c r="ADG229" s="442"/>
      <c r="ADH229" s="442"/>
      <c r="ADI229" s="442"/>
      <c r="ADJ229" s="442"/>
      <c r="ADK229" s="442"/>
      <c r="ADL229" s="442"/>
      <c r="ADM229" s="442"/>
      <c r="ADN229" s="442"/>
      <c r="ADO229" s="442"/>
      <c r="ADP229" s="442"/>
      <c r="ADQ229" s="442"/>
      <c r="ADR229" s="442"/>
      <c r="ADS229" s="442"/>
      <c r="ADT229" s="442"/>
      <c r="ADU229" s="442"/>
      <c r="ADV229" s="442"/>
      <c r="ADW229" s="442"/>
      <c r="ADX229" s="442"/>
      <c r="ADY229" s="442"/>
      <c r="ADZ229" s="442"/>
      <c r="AEA229" s="442"/>
      <c r="AEB229" s="442"/>
      <c r="AEC229" s="442"/>
      <c r="AED229" s="442"/>
      <c r="AEE229" s="442"/>
      <c r="AEF229" s="442"/>
      <c r="AEG229" s="442"/>
      <c r="AEH229" s="442"/>
      <c r="AEI229" s="442"/>
      <c r="AEJ229" s="442"/>
      <c r="AEK229" s="442"/>
      <c r="AEL229" s="442"/>
      <c r="AEM229" s="442"/>
      <c r="AEN229" s="442"/>
      <c r="AEO229" s="442"/>
      <c r="AEP229" s="442"/>
      <c r="AEQ229" s="442"/>
      <c r="AER229" s="442"/>
      <c r="AES229" s="442"/>
      <c r="AET229" s="442"/>
      <c r="AEU229" s="442"/>
      <c r="AEV229" s="442"/>
      <c r="AEW229" s="442"/>
      <c r="AEX229" s="442"/>
      <c r="AEY229" s="442"/>
      <c r="AEZ229" s="442"/>
      <c r="AFA229" s="442"/>
      <c r="AFB229" s="442"/>
      <c r="AFC229" s="442"/>
      <c r="AFD229" s="442"/>
      <c r="AFE229" s="442"/>
      <c r="AFF229" s="442"/>
      <c r="AFG229" s="442"/>
      <c r="AFH229" s="442"/>
      <c r="AFI229" s="442"/>
      <c r="AFJ229" s="442"/>
      <c r="AFK229" s="442"/>
      <c r="AFL229" s="442"/>
      <c r="AFM229" s="442"/>
      <c r="AFN229" s="442"/>
      <c r="AFO229" s="442"/>
      <c r="AFP229" s="442"/>
      <c r="AFQ229" s="442"/>
      <c r="AFR229" s="442"/>
      <c r="AFS229" s="442"/>
      <c r="AFT229" s="442"/>
      <c r="AFU229" s="442"/>
      <c r="AFV229" s="442"/>
      <c r="AFW229" s="442"/>
      <c r="AFX229" s="442"/>
      <c r="AFY229" s="442"/>
      <c r="AFZ229" s="442"/>
      <c r="AGA229" s="442"/>
      <c r="AGB229" s="442"/>
      <c r="AGC229" s="442"/>
      <c r="AGD229" s="442"/>
      <c r="AGE229" s="442"/>
      <c r="AGF229" s="442"/>
      <c r="AGG229" s="442"/>
      <c r="AGH229" s="442"/>
      <c r="AGI229" s="442"/>
      <c r="AGJ229" s="442"/>
      <c r="AGK229" s="442"/>
      <c r="AGL229" s="442"/>
      <c r="AGM229" s="442"/>
      <c r="AGN229" s="442"/>
      <c r="AGO229" s="442"/>
      <c r="AGP229" s="442"/>
      <c r="AGQ229" s="442"/>
      <c r="AGR229" s="442"/>
      <c r="AGS229" s="442"/>
      <c r="AGT229" s="442"/>
      <c r="AGU229" s="442"/>
      <c r="AGV229" s="442"/>
      <c r="AGW229" s="442"/>
      <c r="AGX229" s="442"/>
      <c r="AGY229" s="442"/>
      <c r="AGZ229" s="442"/>
      <c r="AHA229" s="442"/>
      <c r="AHB229" s="442"/>
      <c r="AHC229" s="442"/>
      <c r="AHD229" s="442"/>
      <c r="AHE229" s="442"/>
      <c r="AHF229" s="442"/>
      <c r="AHG229" s="442"/>
      <c r="AHH229" s="442"/>
    </row>
    <row r="230" spans="2:892" s="593" customFormat="1" hidden="1">
      <c r="B230" s="597"/>
      <c r="C230" s="595"/>
      <c r="D230" s="78"/>
      <c r="E230" s="78"/>
      <c r="F230" s="78"/>
      <c r="G230" s="78"/>
      <c r="H230" s="78"/>
      <c r="I230" s="78"/>
      <c r="J230" s="78"/>
      <c r="K230" s="78"/>
      <c r="L230" s="78"/>
      <c r="M230" s="78"/>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s="66"/>
      <c r="CT230" s="66"/>
      <c r="CU230" s="66"/>
      <c r="CV230" s="66"/>
      <c r="CW230" s="66"/>
      <c r="CX230" s="66"/>
      <c r="CY230" s="66"/>
      <c r="CZ230" s="66"/>
      <c r="DA230" s="66"/>
      <c r="DB230" s="66"/>
      <c r="DC230" s="66"/>
      <c r="DD230" s="66"/>
      <c r="DE230" s="66"/>
      <c r="DF230" s="66"/>
      <c r="DG230" s="66"/>
      <c r="DH230" s="66"/>
      <c r="DI230" s="66"/>
      <c r="DJ230" s="66"/>
      <c r="DK230" s="66"/>
      <c r="DL230" s="66"/>
      <c r="DM230" s="66"/>
      <c r="DN230" s="66"/>
      <c r="DO230" s="66"/>
      <c r="DP230" s="66"/>
      <c r="DQ230" s="66"/>
      <c r="DR230" s="66"/>
      <c r="DS230" s="66"/>
      <c r="DT230" s="66"/>
      <c r="DU230" s="66"/>
      <c r="DV230" s="66"/>
      <c r="DW230" s="66"/>
      <c r="DX230" s="66"/>
      <c r="DY230" s="66"/>
      <c r="DZ230" s="66"/>
      <c r="EA230" s="66"/>
      <c r="EB230" s="66"/>
      <c r="EC230" s="66"/>
      <c r="ED230" s="66"/>
      <c r="EE230" s="66"/>
      <c r="EF230" s="66"/>
      <c r="EG230" s="66"/>
      <c r="EH230" s="66"/>
      <c r="EI230" s="66"/>
      <c r="EJ230" s="66"/>
      <c r="EK230" s="66"/>
      <c r="EL230" s="66"/>
      <c r="EM230" s="66"/>
      <c r="EN230" s="66"/>
      <c r="EO230" s="66"/>
      <c r="EP230" s="66"/>
      <c r="EQ230" s="66"/>
      <c r="ER230" s="66"/>
      <c r="ES230" s="66"/>
      <c r="ET230" s="66"/>
      <c r="EU230" s="66"/>
      <c r="EV230" s="66"/>
      <c r="EW230" s="66"/>
      <c r="EX230" s="66"/>
      <c r="EY230" s="66"/>
      <c r="EZ230" s="66"/>
      <c r="FA230" s="66"/>
      <c r="FB230" s="66"/>
      <c r="FC230" s="66"/>
      <c r="FD230" s="66"/>
      <c r="FE230" s="66"/>
      <c r="FF230" s="66"/>
      <c r="FG230" s="66"/>
      <c r="FH230" s="66"/>
      <c r="FI230" s="66"/>
      <c r="FJ230" s="66"/>
      <c r="FK230" s="66"/>
      <c r="FL230" s="66"/>
      <c r="FM230" s="66"/>
      <c r="FN230" s="66"/>
      <c r="FO230" s="66"/>
      <c r="FP230" s="66"/>
      <c r="FQ230" s="66"/>
      <c r="FR230" s="66"/>
      <c r="FS230" s="66"/>
      <c r="FT230" s="66"/>
      <c r="FU230" s="66"/>
      <c r="FV230" s="66"/>
      <c r="FW230" s="66"/>
      <c r="FX230" s="66"/>
      <c r="FY230" s="66"/>
      <c r="FZ230" s="66"/>
      <c r="GA230" s="66"/>
      <c r="GB230" s="66"/>
      <c r="GC230" s="66"/>
      <c r="GD230" s="66"/>
      <c r="GE230" s="66"/>
      <c r="GF230" s="66"/>
      <c r="GG230" s="66"/>
      <c r="GH230" s="66"/>
      <c r="GI230" s="66"/>
      <c r="GJ230" s="66"/>
      <c r="GK230" s="66"/>
      <c r="GL230" s="66"/>
      <c r="GM230" s="66"/>
      <c r="GN230" s="66"/>
      <c r="GO230" s="66"/>
      <c r="GP230" s="66"/>
      <c r="GQ230" s="66"/>
      <c r="GR230" s="66"/>
      <c r="GS230" s="66"/>
      <c r="GT230" s="66"/>
      <c r="GU230" s="66"/>
      <c r="GV230" s="66"/>
      <c r="GW230" s="66"/>
      <c r="GX230" s="66"/>
      <c r="GY230" s="66"/>
      <c r="GZ230" s="66"/>
      <c r="HA230" s="66"/>
      <c r="HB230" s="66"/>
      <c r="HC230" s="66"/>
      <c r="HD230" s="66"/>
      <c r="HE230" s="66"/>
      <c r="HF230" s="66"/>
      <c r="HG230" s="66"/>
      <c r="HH230" s="66"/>
      <c r="HI230" s="66"/>
      <c r="HJ230" s="66"/>
      <c r="HK230" s="66"/>
      <c r="HL230" s="66"/>
      <c r="HM230" s="66"/>
      <c r="HN230" s="66"/>
      <c r="HO230" s="66"/>
      <c r="HP230" s="66"/>
      <c r="HQ230" s="66"/>
      <c r="HR230" s="66"/>
      <c r="HS230" s="66"/>
      <c r="HT230" s="66"/>
      <c r="HU230" s="66"/>
      <c r="HV230" s="66"/>
      <c r="HW230" s="66"/>
      <c r="HX230" s="66"/>
      <c r="HY230" s="66"/>
      <c r="HZ230" s="66"/>
      <c r="IA230" s="66"/>
      <c r="IB230" s="66"/>
      <c r="IC230" s="66"/>
      <c r="ID230" s="66"/>
      <c r="IE230" s="66"/>
      <c r="IF230" s="66"/>
      <c r="IG230" s="66"/>
      <c r="IH230" s="66"/>
      <c r="II230" s="66"/>
      <c r="IJ230" s="66"/>
      <c r="IK230" s="66"/>
      <c r="IL230" s="66"/>
      <c r="IM230" s="66"/>
      <c r="IN230" s="66"/>
      <c r="IO230" s="66"/>
      <c r="IP230" s="66"/>
      <c r="IQ230" s="66"/>
      <c r="IR230" s="66"/>
      <c r="IS230" s="66"/>
      <c r="IT230" s="66"/>
      <c r="IU230" s="66"/>
      <c r="IV230" s="66"/>
      <c r="IW230" s="66"/>
      <c r="IX230" s="442"/>
      <c r="IY230" s="442"/>
      <c r="IZ230" s="442"/>
      <c r="JA230" s="442"/>
      <c r="JB230" s="442"/>
      <c r="JC230" s="442"/>
      <c r="JD230" s="442"/>
      <c r="JE230" s="442"/>
      <c r="JF230" s="442"/>
      <c r="JG230" s="442"/>
      <c r="JH230" s="442"/>
      <c r="JI230" s="442"/>
      <c r="JJ230" s="442"/>
      <c r="JK230" s="442"/>
      <c r="JL230" s="442"/>
      <c r="JM230" s="442"/>
      <c r="JN230" s="442"/>
      <c r="JO230" s="442"/>
      <c r="JP230" s="442"/>
      <c r="JQ230" s="442"/>
      <c r="JR230" s="442"/>
      <c r="JS230" s="442"/>
      <c r="JT230" s="442"/>
      <c r="JU230" s="442"/>
      <c r="JV230" s="442"/>
      <c r="JW230" s="442"/>
      <c r="JX230" s="442"/>
      <c r="JY230" s="442"/>
      <c r="JZ230" s="442"/>
      <c r="KA230" s="442"/>
      <c r="KB230" s="442"/>
      <c r="KC230" s="442"/>
      <c r="KD230" s="442"/>
      <c r="KE230" s="442"/>
      <c r="KF230" s="442"/>
      <c r="KG230" s="442"/>
      <c r="KH230" s="442"/>
      <c r="KI230" s="442"/>
      <c r="KJ230" s="442"/>
      <c r="KK230" s="442"/>
      <c r="KL230" s="442"/>
      <c r="KM230" s="442"/>
      <c r="KN230" s="442"/>
      <c r="KO230" s="442"/>
      <c r="KP230" s="442"/>
      <c r="KQ230" s="442"/>
      <c r="KR230" s="442"/>
      <c r="KS230" s="442"/>
      <c r="KT230" s="442"/>
      <c r="KU230" s="442"/>
      <c r="KV230" s="442"/>
      <c r="KW230" s="442"/>
      <c r="KX230" s="442"/>
      <c r="KY230" s="442"/>
      <c r="KZ230" s="442"/>
      <c r="LA230" s="442"/>
      <c r="LB230" s="442"/>
      <c r="LC230" s="442"/>
      <c r="LD230" s="442"/>
      <c r="LE230" s="442"/>
      <c r="LF230" s="442"/>
      <c r="LG230" s="442"/>
      <c r="LH230" s="442"/>
      <c r="LI230" s="442"/>
      <c r="LJ230" s="442"/>
      <c r="LK230" s="442"/>
      <c r="LL230" s="442"/>
      <c r="LM230" s="442"/>
      <c r="LN230" s="442"/>
      <c r="LO230" s="442"/>
      <c r="LP230" s="442"/>
      <c r="LQ230" s="442"/>
      <c r="LR230" s="442"/>
      <c r="LS230" s="442"/>
      <c r="LT230" s="442"/>
      <c r="LU230" s="442"/>
      <c r="LV230" s="442"/>
      <c r="LW230" s="442"/>
      <c r="LX230" s="442"/>
      <c r="LY230" s="442"/>
      <c r="LZ230" s="442"/>
      <c r="MA230" s="442"/>
      <c r="MB230" s="442"/>
      <c r="MC230" s="442"/>
      <c r="MD230" s="442"/>
      <c r="ME230" s="442"/>
      <c r="MF230" s="442"/>
      <c r="MG230" s="442"/>
      <c r="MH230" s="442"/>
      <c r="MI230" s="442"/>
      <c r="MJ230" s="442"/>
      <c r="MK230" s="442"/>
      <c r="ML230" s="442"/>
      <c r="MM230" s="442"/>
      <c r="MN230" s="442"/>
      <c r="MO230" s="442"/>
      <c r="MP230" s="442"/>
      <c r="MQ230" s="442"/>
      <c r="MR230" s="442"/>
      <c r="MS230" s="442"/>
      <c r="MT230" s="442"/>
      <c r="MU230" s="442"/>
      <c r="MV230" s="442"/>
      <c r="MW230" s="442"/>
      <c r="MX230" s="442"/>
      <c r="MY230" s="442"/>
      <c r="MZ230" s="442"/>
      <c r="NA230" s="442"/>
      <c r="NB230" s="442"/>
      <c r="NC230" s="442"/>
      <c r="ND230" s="442"/>
      <c r="NE230" s="442"/>
      <c r="NF230" s="442"/>
      <c r="NG230" s="442"/>
      <c r="NH230" s="442"/>
      <c r="NI230" s="442"/>
      <c r="NJ230" s="442"/>
      <c r="NK230" s="442"/>
      <c r="NL230" s="442"/>
      <c r="NM230" s="442"/>
      <c r="NN230" s="442"/>
      <c r="NO230" s="442"/>
      <c r="NP230" s="442"/>
      <c r="NQ230" s="442"/>
      <c r="NR230" s="442"/>
      <c r="NS230" s="442"/>
      <c r="NT230" s="442"/>
      <c r="NU230" s="442"/>
      <c r="NV230" s="442"/>
      <c r="NW230" s="442"/>
      <c r="NX230" s="442"/>
      <c r="NY230" s="442"/>
      <c r="NZ230" s="442"/>
      <c r="OA230" s="442"/>
      <c r="OB230" s="442"/>
      <c r="OC230" s="442"/>
      <c r="OD230" s="442"/>
      <c r="OE230" s="442"/>
      <c r="OF230" s="442"/>
      <c r="OG230" s="442"/>
      <c r="OH230" s="442"/>
      <c r="OI230" s="442"/>
      <c r="OJ230" s="442"/>
      <c r="OK230" s="442"/>
      <c r="OL230" s="442"/>
      <c r="OM230" s="442"/>
      <c r="ON230" s="442"/>
      <c r="OO230" s="442"/>
      <c r="OP230" s="442"/>
      <c r="OQ230" s="442"/>
      <c r="OR230" s="442"/>
      <c r="OS230" s="442"/>
      <c r="OT230" s="442"/>
      <c r="OU230" s="442"/>
      <c r="OV230" s="442"/>
      <c r="OW230" s="442"/>
      <c r="OX230" s="442"/>
      <c r="OY230" s="442"/>
      <c r="OZ230" s="442"/>
      <c r="PA230" s="442"/>
      <c r="PB230" s="442"/>
      <c r="PC230" s="442"/>
      <c r="PD230" s="442"/>
      <c r="PE230" s="442"/>
      <c r="PF230" s="442"/>
      <c r="PG230" s="442"/>
      <c r="PH230" s="442"/>
      <c r="PI230" s="442"/>
      <c r="PJ230" s="442"/>
      <c r="PK230" s="442"/>
      <c r="PL230" s="442"/>
      <c r="PM230" s="442"/>
      <c r="PN230" s="442"/>
      <c r="PO230" s="442"/>
      <c r="PP230" s="442"/>
      <c r="PQ230" s="442"/>
      <c r="PR230" s="442"/>
      <c r="PS230" s="442"/>
      <c r="PT230" s="442"/>
      <c r="PU230" s="442"/>
      <c r="PV230" s="442"/>
      <c r="PW230" s="442"/>
      <c r="PX230" s="442"/>
      <c r="PY230" s="442"/>
      <c r="PZ230" s="442"/>
      <c r="QA230" s="442"/>
      <c r="QB230" s="442"/>
      <c r="QC230" s="442"/>
      <c r="QD230" s="442"/>
      <c r="QE230" s="442"/>
      <c r="QF230" s="442"/>
      <c r="QG230" s="442"/>
      <c r="QH230" s="442"/>
      <c r="QI230" s="442"/>
      <c r="QJ230" s="442"/>
      <c r="QK230" s="442"/>
      <c r="QL230" s="442"/>
      <c r="QM230" s="442"/>
      <c r="QN230" s="442"/>
      <c r="QO230" s="442"/>
      <c r="QP230" s="442"/>
      <c r="QQ230" s="442"/>
      <c r="QR230" s="442"/>
      <c r="QS230" s="442"/>
      <c r="QT230" s="442"/>
      <c r="QU230" s="442"/>
      <c r="QV230" s="442"/>
      <c r="QW230" s="442"/>
      <c r="QX230" s="442"/>
      <c r="QY230" s="442"/>
      <c r="QZ230" s="442"/>
      <c r="RA230" s="442"/>
      <c r="RB230" s="442"/>
      <c r="RC230" s="442"/>
      <c r="RD230" s="442"/>
      <c r="RE230" s="442"/>
      <c r="RF230" s="442"/>
      <c r="RG230" s="442"/>
      <c r="RH230" s="442"/>
      <c r="RI230" s="442"/>
      <c r="RJ230" s="442"/>
      <c r="RK230" s="442"/>
      <c r="RL230" s="442"/>
      <c r="RM230" s="442"/>
      <c r="RN230" s="442"/>
      <c r="RO230" s="442"/>
      <c r="RP230" s="442"/>
      <c r="RQ230" s="442"/>
      <c r="RR230" s="442"/>
      <c r="RS230" s="442"/>
      <c r="RT230" s="442"/>
      <c r="RU230" s="442"/>
      <c r="RV230" s="442"/>
      <c r="RW230" s="442"/>
      <c r="RX230" s="442"/>
      <c r="RY230" s="442"/>
      <c r="RZ230" s="442"/>
      <c r="SA230" s="442"/>
      <c r="SB230" s="442"/>
      <c r="SC230" s="442"/>
      <c r="SD230" s="442"/>
      <c r="SE230" s="442"/>
      <c r="SF230" s="442"/>
      <c r="SG230" s="442"/>
      <c r="SH230" s="442"/>
      <c r="SI230" s="442"/>
      <c r="SJ230" s="442"/>
      <c r="SK230" s="442"/>
      <c r="SL230" s="442"/>
      <c r="SM230" s="442"/>
      <c r="SN230" s="442"/>
      <c r="SO230" s="442"/>
      <c r="SP230" s="442"/>
      <c r="SQ230" s="442"/>
      <c r="SR230" s="442"/>
      <c r="SS230" s="442"/>
      <c r="ST230" s="442"/>
      <c r="SU230" s="442"/>
      <c r="SV230" s="442"/>
      <c r="SW230" s="442"/>
      <c r="SX230" s="442"/>
      <c r="SY230" s="442"/>
      <c r="SZ230" s="442"/>
      <c r="TA230" s="442"/>
      <c r="TB230" s="442"/>
      <c r="TC230" s="442"/>
      <c r="TD230" s="442"/>
      <c r="TE230" s="442"/>
      <c r="TF230" s="442"/>
      <c r="TG230" s="442"/>
      <c r="TH230" s="442"/>
      <c r="TI230" s="442"/>
      <c r="TJ230" s="442"/>
      <c r="TK230" s="442"/>
      <c r="TL230" s="442"/>
      <c r="TM230" s="442"/>
      <c r="TN230" s="442"/>
      <c r="TO230" s="442"/>
      <c r="TP230" s="442"/>
      <c r="TQ230" s="442"/>
      <c r="TR230" s="442"/>
      <c r="TS230" s="442"/>
      <c r="TT230" s="442"/>
      <c r="TU230" s="442"/>
      <c r="TV230" s="442"/>
      <c r="TW230" s="442"/>
      <c r="TX230" s="442"/>
      <c r="TY230" s="442"/>
      <c r="TZ230" s="442"/>
      <c r="UA230" s="442"/>
      <c r="UB230" s="442"/>
      <c r="UC230" s="442"/>
      <c r="UD230" s="442"/>
      <c r="UE230" s="442"/>
      <c r="UF230" s="442"/>
      <c r="UG230" s="442"/>
      <c r="UH230" s="442"/>
      <c r="UI230" s="442"/>
      <c r="UJ230" s="442"/>
      <c r="UK230" s="442"/>
      <c r="UL230" s="442"/>
      <c r="UM230" s="442"/>
      <c r="UN230" s="442"/>
      <c r="UO230" s="442"/>
      <c r="UP230" s="442"/>
      <c r="UQ230" s="442"/>
      <c r="UR230" s="442"/>
      <c r="US230" s="442"/>
      <c r="UT230" s="442"/>
      <c r="UU230" s="442"/>
      <c r="UV230" s="442"/>
      <c r="UW230" s="442"/>
      <c r="UX230" s="442"/>
      <c r="UY230" s="442"/>
      <c r="UZ230" s="442"/>
      <c r="VA230" s="442"/>
      <c r="VB230" s="442"/>
      <c r="VC230" s="442"/>
      <c r="VD230" s="442"/>
      <c r="VE230" s="442"/>
      <c r="VF230" s="442"/>
      <c r="VG230" s="442"/>
      <c r="VH230" s="442"/>
      <c r="VI230" s="442"/>
      <c r="VJ230" s="442"/>
      <c r="VK230" s="442"/>
      <c r="VL230" s="442"/>
      <c r="VM230" s="442"/>
      <c r="VN230" s="442"/>
      <c r="VO230" s="442"/>
      <c r="VP230" s="442"/>
      <c r="VQ230" s="442"/>
      <c r="VR230" s="442"/>
      <c r="VS230" s="442"/>
      <c r="VT230" s="442"/>
      <c r="VU230" s="442"/>
      <c r="VV230" s="442"/>
      <c r="VW230" s="442"/>
      <c r="VX230" s="442"/>
      <c r="VY230" s="442"/>
      <c r="VZ230" s="442"/>
      <c r="WA230" s="442"/>
      <c r="WB230" s="442"/>
      <c r="WC230" s="442"/>
      <c r="WD230" s="442"/>
      <c r="WE230" s="442"/>
      <c r="WF230" s="442"/>
      <c r="WG230" s="442"/>
      <c r="WH230" s="442"/>
      <c r="WI230" s="442"/>
      <c r="WJ230" s="442"/>
      <c r="WK230" s="442"/>
      <c r="WL230" s="442"/>
      <c r="WM230" s="442"/>
      <c r="WN230" s="442"/>
      <c r="WO230" s="442"/>
      <c r="WP230" s="442"/>
      <c r="WQ230" s="442"/>
      <c r="WR230" s="442"/>
      <c r="WS230" s="442"/>
      <c r="WT230" s="442"/>
      <c r="WU230" s="442"/>
      <c r="WV230" s="442"/>
      <c r="WW230" s="442"/>
      <c r="WX230" s="442"/>
      <c r="WY230" s="442"/>
      <c r="WZ230" s="442"/>
      <c r="XA230" s="442"/>
      <c r="XB230" s="442"/>
      <c r="XC230" s="442"/>
      <c r="XD230" s="442"/>
      <c r="XE230" s="442"/>
      <c r="XF230" s="442"/>
      <c r="XG230" s="442"/>
      <c r="XH230" s="442"/>
      <c r="XI230" s="442"/>
      <c r="XJ230" s="442"/>
      <c r="XK230" s="442"/>
      <c r="XL230" s="442"/>
      <c r="XM230" s="442"/>
      <c r="XN230" s="442"/>
      <c r="XO230" s="442"/>
      <c r="XP230" s="442"/>
      <c r="XQ230" s="442"/>
      <c r="XR230" s="442"/>
      <c r="XS230" s="442"/>
      <c r="XT230" s="442"/>
      <c r="XU230" s="442"/>
      <c r="XV230" s="442"/>
      <c r="XW230" s="442"/>
      <c r="XX230" s="442"/>
      <c r="XY230" s="442"/>
      <c r="XZ230" s="442"/>
      <c r="YA230" s="442"/>
      <c r="YB230" s="442"/>
      <c r="YC230" s="442"/>
      <c r="YD230" s="442"/>
      <c r="YE230" s="442"/>
      <c r="YF230" s="442"/>
      <c r="YG230" s="442"/>
      <c r="YH230" s="442"/>
      <c r="YI230" s="442"/>
      <c r="YJ230" s="442"/>
      <c r="YK230" s="442"/>
      <c r="YL230" s="442"/>
      <c r="YM230" s="442"/>
      <c r="YN230" s="442"/>
      <c r="YO230" s="442"/>
      <c r="YP230" s="442"/>
      <c r="YQ230" s="442"/>
      <c r="YR230" s="442"/>
      <c r="YS230" s="442"/>
      <c r="YT230" s="442"/>
      <c r="YU230" s="442"/>
      <c r="YV230" s="442"/>
      <c r="YW230" s="442"/>
      <c r="YX230" s="442"/>
      <c r="YY230" s="442"/>
      <c r="YZ230" s="442"/>
      <c r="ZA230" s="442"/>
      <c r="ZB230" s="442"/>
      <c r="ZC230" s="442"/>
      <c r="ZD230" s="442"/>
      <c r="ZE230" s="442"/>
      <c r="ZF230" s="442"/>
      <c r="ZG230" s="442"/>
      <c r="ZH230" s="442"/>
      <c r="ZI230" s="442"/>
      <c r="ZJ230" s="442"/>
      <c r="ZK230" s="442"/>
      <c r="ZL230" s="442"/>
      <c r="ZM230" s="442"/>
      <c r="ZN230" s="442"/>
      <c r="ZO230" s="442"/>
      <c r="ZP230" s="442"/>
      <c r="ZQ230" s="442"/>
      <c r="ZR230" s="442"/>
      <c r="ZS230" s="442"/>
      <c r="ZT230" s="442"/>
      <c r="ZU230" s="442"/>
      <c r="ZV230" s="442"/>
      <c r="ZW230" s="442"/>
      <c r="ZX230" s="442"/>
      <c r="ZY230" s="442"/>
      <c r="ZZ230" s="442"/>
      <c r="AAA230" s="442"/>
      <c r="AAB230" s="442"/>
      <c r="AAC230" s="442"/>
      <c r="AAD230" s="442"/>
      <c r="AAE230" s="442"/>
      <c r="AAF230" s="442"/>
      <c r="AAG230" s="442"/>
      <c r="AAH230" s="442"/>
      <c r="AAI230" s="442"/>
      <c r="AAJ230" s="442"/>
      <c r="AAK230" s="442"/>
      <c r="AAL230" s="442"/>
      <c r="AAM230" s="442"/>
      <c r="AAN230" s="442"/>
      <c r="AAO230" s="442"/>
      <c r="AAP230" s="442"/>
      <c r="AAQ230" s="442"/>
      <c r="AAR230" s="442"/>
      <c r="AAS230" s="442"/>
      <c r="AAT230" s="442"/>
      <c r="AAU230" s="442"/>
      <c r="AAV230" s="442"/>
      <c r="AAW230" s="442"/>
      <c r="AAX230" s="442"/>
      <c r="AAY230" s="442"/>
      <c r="AAZ230" s="442"/>
      <c r="ABA230" s="442"/>
      <c r="ABB230" s="442"/>
      <c r="ABC230" s="442"/>
      <c r="ABD230" s="442"/>
      <c r="ABE230" s="442"/>
      <c r="ABF230" s="442"/>
      <c r="ABG230" s="442"/>
      <c r="ABH230" s="442"/>
      <c r="ABI230" s="442"/>
      <c r="ABJ230" s="442"/>
      <c r="ABK230" s="442"/>
      <c r="ABL230" s="442"/>
      <c r="ABM230" s="442"/>
      <c r="ABN230" s="442"/>
      <c r="ABO230" s="442"/>
      <c r="ABP230" s="442"/>
      <c r="ABQ230" s="442"/>
      <c r="ABR230" s="442"/>
      <c r="ABS230" s="442"/>
      <c r="ABT230" s="442"/>
      <c r="ABU230" s="442"/>
      <c r="ABV230" s="442"/>
      <c r="ABW230" s="442"/>
      <c r="ABX230" s="442"/>
      <c r="ABY230" s="442"/>
      <c r="ABZ230" s="442"/>
      <c r="ACA230" s="442"/>
      <c r="ACB230" s="442"/>
      <c r="ACC230" s="442"/>
      <c r="ACD230" s="442"/>
      <c r="ACE230" s="442"/>
      <c r="ACF230" s="442"/>
      <c r="ACG230" s="442"/>
      <c r="ACH230" s="442"/>
      <c r="ACI230" s="442"/>
      <c r="ACJ230" s="442"/>
      <c r="ACK230" s="442"/>
      <c r="ACL230" s="442"/>
      <c r="ACM230" s="442"/>
      <c r="ACN230" s="442"/>
      <c r="ACO230" s="442"/>
      <c r="ACP230" s="442"/>
      <c r="ACQ230" s="442"/>
      <c r="ACR230" s="442"/>
      <c r="ACS230" s="442"/>
      <c r="ACT230" s="442"/>
      <c r="ACU230" s="442"/>
      <c r="ACV230" s="442"/>
      <c r="ACW230" s="442"/>
      <c r="ACX230" s="442"/>
      <c r="ACY230" s="442"/>
      <c r="ACZ230" s="442"/>
      <c r="ADA230" s="442"/>
      <c r="ADB230" s="442"/>
      <c r="ADC230" s="442"/>
      <c r="ADD230" s="442"/>
      <c r="ADE230" s="442"/>
      <c r="ADF230" s="442"/>
      <c r="ADG230" s="442"/>
      <c r="ADH230" s="442"/>
      <c r="ADI230" s="442"/>
      <c r="ADJ230" s="442"/>
      <c r="ADK230" s="442"/>
      <c r="ADL230" s="442"/>
      <c r="ADM230" s="442"/>
      <c r="ADN230" s="442"/>
      <c r="ADO230" s="442"/>
      <c r="ADP230" s="442"/>
      <c r="ADQ230" s="442"/>
      <c r="ADR230" s="442"/>
      <c r="ADS230" s="442"/>
      <c r="ADT230" s="442"/>
      <c r="ADU230" s="442"/>
      <c r="ADV230" s="442"/>
      <c r="ADW230" s="442"/>
      <c r="ADX230" s="442"/>
      <c r="ADY230" s="442"/>
      <c r="ADZ230" s="442"/>
      <c r="AEA230" s="442"/>
      <c r="AEB230" s="442"/>
      <c r="AEC230" s="442"/>
      <c r="AED230" s="442"/>
      <c r="AEE230" s="442"/>
      <c r="AEF230" s="442"/>
      <c r="AEG230" s="442"/>
      <c r="AEH230" s="442"/>
      <c r="AEI230" s="442"/>
      <c r="AEJ230" s="442"/>
      <c r="AEK230" s="442"/>
      <c r="AEL230" s="442"/>
      <c r="AEM230" s="442"/>
      <c r="AEN230" s="442"/>
      <c r="AEO230" s="442"/>
      <c r="AEP230" s="442"/>
      <c r="AEQ230" s="442"/>
      <c r="AER230" s="442"/>
      <c r="AES230" s="442"/>
      <c r="AET230" s="442"/>
      <c r="AEU230" s="442"/>
      <c r="AEV230" s="442"/>
      <c r="AEW230" s="442"/>
      <c r="AEX230" s="442"/>
      <c r="AEY230" s="442"/>
      <c r="AEZ230" s="442"/>
      <c r="AFA230" s="442"/>
      <c r="AFB230" s="442"/>
      <c r="AFC230" s="442"/>
      <c r="AFD230" s="442"/>
      <c r="AFE230" s="442"/>
      <c r="AFF230" s="442"/>
      <c r="AFG230" s="442"/>
      <c r="AFH230" s="442"/>
      <c r="AFI230" s="442"/>
      <c r="AFJ230" s="442"/>
      <c r="AFK230" s="442"/>
      <c r="AFL230" s="442"/>
      <c r="AFM230" s="442"/>
      <c r="AFN230" s="442"/>
      <c r="AFO230" s="442"/>
      <c r="AFP230" s="442"/>
      <c r="AFQ230" s="442"/>
      <c r="AFR230" s="442"/>
      <c r="AFS230" s="442"/>
      <c r="AFT230" s="442"/>
      <c r="AFU230" s="442"/>
      <c r="AFV230" s="442"/>
      <c r="AFW230" s="442"/>
      <c r="AFX230" s="442"/>
      <c r="AFY230" s="442"/>
      <c r="AFZ230" s="442"/>
      <c r="AGA230" s="442"/>
      <c r="AGB230" s="442"/>
      <c r="AGC230" s="442"/>
      <c r="AGD230" s="442"/>
      <c r="AGE230" s="442"/>
      <c r="AGF230" s="442"/>
      <c r="AGG230" s="442"/>
      <c r="AGH230" s="442"/>
      <c r="AGI230" s="442"/>
      <c r="AGJ230" s="442"/>
      <c r="AGK230" s="442"/>
      <c r="AGL230" s="442"/>
      <c r="AGM230" s="442"/>
      <c r="AGN230" s="442"/>
      <c r="AGO230" s="442"/>
      <c r="AGP230" s="442"/>
      <c r="AGQ230" s="442"/>
      <c r="AGR230" s="442"/>
      <c r="AGS230" s="442"/>
      <c r="AGT230" s="442"/>
      <c r="AGU230" s="442"/>
      <c r="AGV230" s="442"/>
      <c r="AGW230" s="442"/>
      <c r="AGX230" s="442"/>
      <c r="AGY230" s="442"/>
      <c r="AGZ230" s="442"/>
      <c r="AHA230" s="442"/>
      <c r="AHB230" s="442"/>
      <c r="AHC230" s="442"/>
      <c r="AHD230" s="442"/>
      <c r="AHE230" s="442"/>
      <c r="AHF230" s="442"/>
      <c r="AHG230" s="442"/>
      <c r="AHH230" s="442"/>
    </row>
    <row r="231" spans="2:892" s="593" customFormat="1" hidden="1">
      <c r="B231" s="597"/>
      <c r="C231" s="595"/>
      <c r="D231" s="78"/>
      <c r="E231" s="78"/>
      <c r="F231" s="78"/>
      <c r="G231" s="78"/>
      <c r="H231" s="78"/>
      <c r="I231" s="78"/>
      <c r="J231" s="78"/>
      <c r="K231" s="78"/>
      <c r="L231" s="78"/>
      <c r="M231" s="78"/>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s="66"/>
      <c r="CT231" s="66"/>
      <c r="CU231" s="66"/>
      <c r="CV231" s="66"/>
      <c r="CW231" s="66"/>
      <c r="CX231" s="66"/>
      <c r="CY231" s="66"/>
      <c r="CZ231" s="66"/>
      <c r="DA231" s="66"/>
      <c r="DB231" s="66"/>
      <c r="DC231" s="66"/>
      <c r="DD231" s="66"/>
      <c r="DE231" s="66"/>
      <c r="DF231" s="66"/>
      <c r="DG231" s="66"/>
      <c r="DH231" s="66"/>
      <c r="DI231" s="66"/>
      <c r="DJ231" s="66"/>
      <c r="DK231" s="66"/>
      <c r="DL231" s="66"/>
      <c r="DM231" s="66"/>
      <c r="DN231" s="66"/>
      <c r="DO231" s="66"/>
      <c r="DP231" s="66"/>
      <c r="DQ231" s="66"/>
      <c r="DR231" s="66"/>
      <c r="DS231" s="66"/>
      <c r="DT231" s="66"/>
      <c r="DU231" s="66"/>
      <c r="DV231" s="66"/>
      <c r="DW231" s="66"/>
      <c r="DX231" s="66"/>
      <c r="DY231" s="66"/>
      <c r="DZ231" s="66"/>
      <c r="EA231" s="66"/>
      <c r="EB231" s="66"/>
      <c r="EC231" s="66"/>
      <c r="ED231" s="66"/>
      <c r="EE231" s="66"/>
      <c r="EF231" s="66"/>
      <c r="EG231" s="66"/>
      <c r="EH231" s="66"/>
      <c r="EI231" s="66"/>
      <c r="EJ231" s="66"/>
      <c r="EK231" s="66"/>
      <c r="EL231" s="66"/>
      <c r="EM231" s="66"/>
      <c r="EN231" s="66"/>
      <c r="EO231" s="66"/>
      <c r="EP231" s="66"/>
      <c r="EQ231" s="66"/>
      <c r="ER231" s="66"/>
      <c r="ES231" s="66"/>
      <c r="ET231" s="66"/>
      <c r="EU231" s="66"/>
      <c r="EV231" s="66"/>
      <c r="EW231" s="66"/>
      <c r="EX231" s="66"/>
      <c r="EY231" s="66"/>
      <c r="EZ231" s="66"/>
      <c r="FA231" s="66"/>
      <c r="FB231" s="66"/>
      <c r="FC231" s="66"/>
      <c r="FD231" s="66"/>
      <c r="FE231" s="66"/>
      <c r="FF231" s="66"/>
      <c r="FG231" s="66"/>
      <c r="FH231" s="66"/>
      <c r="FI231" s="66"/>
      <c r="FJ231" s="66"/>
      <c r="FK231" s="66"/>
      <c r="FL231" s="66"/>
      <c r="FM231" s="66"/>
      <c r="FN231" s="66"/>
      <c r="FO231" s="66"/>
      <c r="FP231" s="66"/>
      <c r="FQ231" s="66"/>
      <c r="FR231" s="66"/>
      <c r="FS231" s="66"/>
      <c r="FT231" s="66"/>
      <c r="FU231" s="66"/>
      <c r="FV231" s="66"/>
      <c r="FW231" s="66"/>
      <c r="FX231" s="66"/>
      <c r="FY231" s="66"/>
      <c r="FZ231" s="66"/>
      <c r="GA231" s="66"/>
      <c r="GB231" s="66"/>
      <c r="GC231" s="66"/>
      <c r="GD231" s="66"/>
      <c r="GE231" s="66"/>
      <c r="GF231" s="66"/>
      <c r="GG231" s="66"/>
      <c r="GH231" s="66"/>
      <c r="GI231" s="66"/>
      <c r="GJ231" s="66"/>
      <c r="GK231" s="66"/>
      <c r="GL231" s="66"/>
      <c r="GM231" s="66"/>
      <c r="GN231" s="66"/>
      <c r="GO231" s="66"/>
      <c r="GP231" s="66"/>
      <c r="GQ231" s="66"/>
      <c r="GR231" s="66"/>
      <c r="GS231" s="66"/>
      <c r="GT231" s="66"/>
      <c r="GU231" s="66"/>
      <c r="GV231" s="66"/>
      <c r="GW231" s="66"/>
      <c r="GX231" s="66"/>
      <c r="GY231" s="66"/>
      <c r="GZ231" s="66"/>
      <c r="HA231" s="66"/>
      <c r="HB231" s="66"/>
      <c r="HC231" s="66"/>
      <c r="HD231" s="66"/>
      <c r="HE231" s="66"/>
      <c r="HF231" s="66"/>
      <c r="HG231" s="66"/>
      <c r="HH231" s="66"/>
      <c r="HI231" s="66"/>
      <c r="HJ231" s="66"/>
      <c r="HK231" s="66"/>
      <c r="HL231" s="66"/>
      <c r="HM231" s="66"/>
      <c r="HN231" s="66"/>
      <c r="HO231" s="66"/>
      <c r="HP231" s="66"/>
      <c r="HQ231" s="66"/>
      <c r="HR231" s="66"/>
      <c r="HS231" s="66"/>
      <c r="HT231" s="66"/>
      <c r="HU231" s="66"/>
      <c r="HV231" s="66"/>
      <c r="HW231" s="66"/>
      <c r="HX231" s="66"/>
      <c r="HY231" s="66"/>
      <c r="HZ231" s="66"/>
      <c r="IA231" s="66"/>
      <c r="IB231" s="66"/>
      <c r="IC231" s="66"/>
      <c r="ID231" s="66"/>
      <c r="IE231" s="66"/>
      <c r="IF231" s="66"/>
      <c r="IG231" s="66"/>
      <c r="IH231" s="66"/>
      <c r="II231" s="66"/>
      <c r="IJ231" s="66"/>
      <c r="IK231" s="66"/>
      <c r="IL231" s="66"/>
      <c r="IM231" s="66"/>
      <c r="IN231" s="66"/>
      <c r="IO231" s="66"/>
      <c r="IP231" s="66"/>
      <c r="IQ231" s="66"/>
      <c r="IR231" s="66"/>
      <c r="IS231" s="66"/>
      <c r="IT231" s="66"/>
      <c r="IU231" s="66"/>
      <c r="IV231" s="66"/>
      <c r="IW231" s="66"/>
      <c r="IX231" s="442"/>
      <c r="IY231" s="442"/>
      <c r="IZ231" s="442"/>
      <c r="JA231" s="442"/>
      <c r="JB231" s="442"/>
      <c r="JC231" s="442"/>
      <c r="JD231" s="442"/>
      <c r="JE231" s="442"/>
      <c r="JF231" s="442"/>
      <c r="JG231" s="442"/>
      <c r="JH231" s="442"/>
      <c r="JI231" s="442"/>
      <c r="JJ231" s="442"/>
      <c r="JK231" s="442"/>
      <c r="JL231" s="442"/>
      <c r="JM231" s="442"/>
      <c r="JN231" s="442"/>
      <c r="JO231" s="442"/>
      <c r="JP231" s="442"/>
      <c r="JQ231" s="442"/>
      <c r="JR231" s="442"/>
      <c r="JS231" s="442"/>
      <c r="JT231" s="442"/>
      <c r="JU231" s="442"/>
      <c r="JV231" s="442"/>
      <c r="JW231" s="442"/>
      <c r="JX231" s="442"/>
      <c r="JY231" s="442"/>
      <c r="JZ231" s="442"/>
      <c r="KA231" s="442"/>
      <c r="KB231" s="442"/>
      <c r="KC231" s="442"/>
      <c r="KD231" s="442"/>
      <c r="KE231" s="442"/>
      <c r="KF231" s="442"/>
      <c r="KG231" s="442"/>
      <c r="KH231" s="442"/>
      <c r="KI231" s="442"/>
      <c r="KJ231" s="442"/>
      <c r="KK231" s="442"/>
      <c r="KL231" s="442"/>
      <c r="KM231" s="442"/>
      <c r="KN231" s="442"/>
      <c r="KO231" s="442"/>
      <c r="KP231" s="442"/>
      <c r="KQ231" s="442"/>
      <c r="KR231" s="442"/>
      <c r="KS231" s="442"/>
      <c r="KT231" s="442"/>
      <c r="KU231" s="442"/>
      <c r="KV231" s="442"/>
      <c r="KW231" s="442"/>
      <c r="KX231" s="442"/>
      <c r="KY231" s="442"/>
      <c r="KZ231" s="442"/>
      <c r="LA231" s="442"/>
      <c r="LB231" s="442"/>
      <c r="LC231" s="442"/>
      <c r="LD231" s="442"/>
      <c r="LE231" s="442"/>
      <c r="LF231" s="442"/>
      <c r="LG231" s="442"/>
      <c r="LH231" s="442"/>
      <c r="LI231" s="442"/>
      <c r="LJ231" s="442"/>
      <c r="LK231" s="442"/>
      <c r="LL231" s="442"/>
      <c r="LM231" s="442"/>
      <c r="LN231" s="442"/>
      <c r="LO231" s="442"/>
      <c r="LP231" s="442"/>
      <c r="LQ231" s="442"/>
      <c r="LR231" s="442"/>
      <c r="LS231" s="442"/>
      <c r="LT231" s="442"/>
      <c r="LU231" s="442"/>
      <c r="LV231" s="442"/>
      <c r="LW231" s="442"/>
      <c r="LX231" s="442"/>
      <c r="LY231" s="442"/>
      <c r="LZ231" s="442"/>
      <c r="MA231" s="442"/>
      <c r="MB231" s="442"/>
      <c r="MC231" s="442"/>
      <c r="MD231" s="442"/>
      <c r="ME231" s="442"/>
      <c r="MF231" s="442"/>
      <c r="MG231" s="442"/>
      <c r="MH231" s="442"/>
      <c r="MI231" s="442"/>
      <c r="MJ231" s="442"/>
      <c r="MK231" s="442"/>
      <c r="ML231" s="442"/>
      <c r="MM231" s="442"/>
      <c r="MN231" s="442"/>
      <c r="MO231" s="442"/>
      <c r="MP231" s="442"/>
      <c r="MQ231" s="442"/>
      <c r="MR231" s="442"/>
      <c r="MS231" s="442"/>
      <c r="MT231" s="442"/>
      <c r="MU231" s="442"/>
      <c r="MV231" s="442"/>
      <c r="MW231" s="442"/>
      <c r="MX231" s="442"/>
      <c r="MY231" s="442"/>
      <c r="MZ231" s="442"/>
      <c r="NA231" s="442"/>
      <c r="NB231" s="442"/>
      <c r="NC231" s="442"/>
      <c r="ND231" s="442"/>
      <c r="NE231" s="442"/>
      <c r="NF231" s="442"/>
      <c r="NG231" s="442"/>
      <c r="NH231" s="442"/>
      <c r="NI231" s="442"/>
      <c r="NJ231" s="442"/>
      <c r="NK231" s="442"/>
      <c r="NL231" s="442"/>
      <c r="NM231" s="442"/>
      <c r="NN231" s="442"/>
      <c r="NO231" s="442"/>
      <c r="NP231" s="442"/>
      <c r="NQ231" s="442"/>
      <c r="NR231" s="442"/>
      <c r="NS231" s="442"/>
      <c r="NT231" s="442"/>
      <c r="NU231" s="442"/>
      <c r="NV231" s="442"/>
      <c r="NW231" s="442"/>
      <c r="NX231" s="442"/>
      <c r="NY231" s="442"/>
      <c r="NZ231" s="442"/>
      <c r="OA231" s="442"/>
      <c r="OB231" s="442"/>
      <c r="OC231" s="442"/>
      <c r="OD231" s="442"/>
      <c r="OE231" s="442"/>
      <c r="OF231" s="442"/>
      <c r="OG231" s="442"/>
      <c r="OH231" s="442"/>
      <c r="OI231" s="442"/>
      <c r="OJ231" s="442"/>
      <c r="OK231" s="442"/>
      <c r="OL231" s="442"/>
      <c r="OM231" s="442"/>
      <c r="ON231" s="442"/>
      <c r="OO231" s="442"/>
      <c r="OP231" s="442"/>
      <c r="OQ231" s="442"/>
      <c r="OR231" s="442"/>
      <c r="OS231" s="442"/>
      <c r="OT231" s="442"/>
      <c r="OU231" s="442"/>
      <c r="OV231" s="442"/>
      <c r="OW231" s="442"/>
      <c r="OX231" s="442"/>
      <c r="OY231" s="442"/>
      <c r="OZ231" s="442"/>
      <c r="PA231" s="442"/>
      <c r="PB231" s="442"/>
      <c r="PC231" s="442"/>
      <c r="PD231" s="442"/>
      <c r="PE231" s="442"/>
      <c r="PF231" s="442"/>
      <c r="PG231" s="442"/>
      <c r="PH231" s="442"/>
      <c r="PI231" s="442"/>
      <c r="PJ231" s="442"/>
      <c r="PK231" s="442"/>
      <c r="PL231" s="442"/>
      <c r="PM231" s="442"/>
      <c r="PN231" s="442"/>
      <c r="PO231" s="442"/>
      <c r="PP231" s="442"/>
      <c r="PQ231" s="442"/>
      <c r="PR231" s="442"/>
      <c r="PS231" s="442"/>
      <c r="PT231" s="442"/>
      <c r="PU231" s="442"/>
      <c r="PV231" s="442"/>
      <c r="PW231" s="442"/>
      <c r="PX231" s="442"/>
      <c r="PY231" s="442"/>
      <c r="PZ231" s="442"/>
      <c r="QA231" s="442"/>
      <c r="QB231" s="442"/>
      <c r="QC231" s="442"/>
      <c r="QD231" s="442"/>
      <c r="QE231" s="442"/>
      <c r="QF231" s="442"/>
      <c r="QG231" s="442"/>
      <c r="QH231" s="442"/>
      <c r="QI231" s="442"/>
      <c r="QJ231" s="442"/>
      <c r="QK231" s="442"/>
      <c r="QL231" s="442"/>
      <c r="QM231" s="442"/>
      <c r="QN231" s="442"/>
      <c r="QO231" s="442"/>
      <c r="QP231" s="442"/>
      <c r="QQ231" s="442"/>
      <c r="QR231" s="442"/>
      <c r="QS231" s="442"/>
      <c r="QT231" s="442"/>
      <c r="QU231" s="442"/>
      <c r="QV231" s="442"/>
      <c r="QW231" s="442"/>
      <c r="QX231" s="442"/>
      <c r="QY231" s="442"/>
      <c r="QZ231" s="442"/>
      <c r="RA231" s="442"/>
      <c r="RB231" s="442"/>
      <c r="RC231" s="442"/>
      <c r="RD231" s="442"/>
      <c r="RE231" s="442"/>
      <c r="RF231" s="442"/>
      <c r="RG231" s="442"/>
      <c r="RH231" s="442"/>
      <c r="RI231" s="442"/>
      <c r="RJ231" s="442"/>
      <c r="RK231" s="442"/>
      <c r="RL231" s="442"/>
      <c r="RM231" s="442"/>
      <c r="RN231" s="442"/>
      <c r="RO231" s="442"/>
      <c r="RP231" s="442"/>
      <c r="RQ231" s="442"/>
      <c r="RR231" s="442"/>
      <c r="RS231" s="442"/>
      <c r="RT231" s="442"/>
      <c r="RU231" s="442"/>
      <c r="RV231" s="442"/>
      <c r="RW231" s="442"/>
      <c r="RX231" s="442"/>
      <c r="RY231" s="442"/>
      <c r="RZ231" s="442"/>
      <c r="SA231" s="442"/>
      <c r="SB231" s="442"/>
      <c r="SC231" s="442"/>
      <c r="SD231" s="442"/>
      <c r="SE231" s="442"/>
      <c r="SF231" s="442"/>
      <c r="SG231" s="442"/>
      <c r="SH231" s="442"/>
      <c r="SI231" s="442"/>
      <c r="SJ231" s="442"/>
      <c r="SK231" s="442"/>
      <c r="SL231" s="442"/>
      <c r="SM231" s="442"/>
      <c r="SN231" s="442"/>
      <c r="SO231" s="442"/>
      <c r="SP231" s="442"/>
      <c r="SQ231" s="442"/>
      <c r="SR231" s="442"/>
      <c r="SS231" s="442"/>
      <c r="ST231" s="442"/>
      <c r="SU231" s="442"/>
      <c r="SV231" s="442"/>
      <c r="SW231" s="442"/>
      <c r="SX231" s="442"/>
      <c r="SY231" s="442"/>
      <c r="SZ231" s="442"/>
      <c r="TA231" s="442"/>
      <c r="TB231" s="442"/>
      <c r="TC231" s="442"/>
      <c r="TD231" s="442"/>
      <c r="TE231" s="442"/>
      <c r="TF231" s="442"/>
      <c r="TG231" s="442"/>
      <c r="TH231" s="442"/>
      <c r="TI231" s="442"/>
      <c r="TJ231" s="442"/>
      <c r="TK231" s="442"/>
      <c r="TL231" s="442"/>
      <c r="TM231" s="442"/>
      <c r="TN231" s="442"/>
      <c r="TO231" s="442"/>
      <c r="TP231" s="442"/>
      <c r="TQ231" s="442"/>
      <c r="TR231" s="442"/>
      <c r="TS231" s="442"/>
      <c r="TT231" s="442"/>
      <c r="TU231" s="442"/>
      <c r="TV231" s="442"/>
      <c r="TW231" s="442"/>
      <c r="TX231" s="442"/>
      <c r="TY231" s="442"/>
      <c r="TZ231" s="442"/>
      <c r="UA231" s="442"/>
      <c r="UB231" s="442"/>
      <c r="UC231" s="442"/>
      <c r="UD231" s="442"/>
      <c r="UE231" s="442"/>
      <c r="UF231" s="442"/>
      <c r="UG231" s="442"/>
      <c r="UH231" s="442"/>
      <c r="UI231" s="442"/>
      <c r="UJ231" s="442"/>
      <c r="UK231" s="442"/>
      <c r="UL231" s="442"/>
      <c r="UM231" s="442"/>
      <c r="UN231" s="442"/>
      <c r="UO231" s="442"/>
      <c r="UP231" s="442"/>
      <c r="UQ231" s="442"/>
      <c r="UR231" s="442"/>
      <c r="US231" s="442"/>
      <c r="UT231" s="442"/>
      <c r="UU231" s="442"/>
      <c r="UV231" s="442"/>
      <c r="UW231" s="442"/>
      <c r="UX231" s="442"/>
      <c r="UY231" s="442"/>
      <c r="UZ231" s="442"/>
      <c r="VA231" s="442"/>
      <c r="VB231" s="442"/>
      <c r="VC231" s="442"/>
      <c r="VD231" s="442"/>
      <c r="VE231" s="442"/>
      <c r="VF231" s="442"/>
      <c r="VG231" s="442"/>
      <c r="VH231" s="442"/>
      <c r="VI231" s="442"/>
      <c r="VJ231" s="442"/>
      <c r="VK231" s="442"/>
      <c r="VL231" s="442"/>
      <c r="VM231" s="442"/>
      <c r="VN231" s="442"/>
      <c r="VO231" s="442"/>
      <c r="VP231" s="442"/>
      <c r="VQ231" s="442"/>
      <c r="VR231" s="442"/>
      <c r="VS231" s="442"/>
      <c r="VT231" s="442"/>
      <c r="VU231" s="442"/>
      <c r="VV231" s="442"/>
      <c r="VW231" s="442"/>
      <c r="VX231" s="442"/>
      <c r="VY231" s="442"/>
      <c r="VZ231" s="442"/>
      <c r="WA231" s="442"/>
      <c r="WB231" s="442"/>
      <c r="WC231" s="442"/>
      <c r="WD231" s="442"/>
      <c r="WE231" s="442"/>
      <c r="WF231" s="442"/>
      <c r="WG231" s="442"/>
      <c r="WH231" s="442"/>
      <c r="WI231" s="442"/>
      <c r="WJ231" s="442"/>
      <c r="WK231" s="442"/>
      <c r="WL231" s="442"/>
      <c r="WM231" s="442"/>
      <c r="WN231" s="442"/>
      <c r="WO231" s="442"/>
      <c r="WP231" s="442"/>
      <c r="WQ231" s="442"/>
      <c r="WR231" s="442"/>
      <c r="WS231" s="442"/>
      <c r="WT231" s="442"/>
      <c r="WU231" s="442"/>
      <c r="WV231" s="442"/>
      <c r="WW231" s="442"/>
      <c r="WX231" s="442"/>
      <c r="WY231" s="442"/>
      <c r="WZ231" s="442"/>
      <c r="XA231" s="442"/>
      <c r="XB231" s="442"/>
      <c r="XC231" s="442"/>
      <c r="XD231" s="442"/>
      <c r="XE231" s="442"/>
      <c r="XF231" s="442"/>
      <c r="XG231" s="442"/>
      <c r="XH231" s="442"/>
      <c r="XI231" s="442"/>
      <c r="XJ231" s="442"/>
      <c r="XK231" s="442"/>
      <c r="XL231" s="442"/>
      <c r="XM231" s="442"/>
      <c r="XN231" s="442"/>
      <c r="XO231" s="442"/>
      <c r="XP231" s="442"/>
      <c r="XQ231" s="442"/>
      <c r="XR231" s="442"/>
      <c r="XS231" s="442"/>
      <c r="XT231" s="442"/>
      <c r="XU231" s="442"/>
      <c r="XV231" s="442"/>
      <c r="XW231" s="442"/>
      <c r="XX231" s="442"/>
      <c r="XY231" s="442"/>
      <c r="XZ231" s="442"/>
      <c r="YA231" s="442"/>
      <c r="YB231" s="442"/>
      <c r="YC231" s="442"/>
      <c r="YD231" s="442"/>
      <c r="YE231" s="442"/>
      <c r="YF231" s="442"/>
      <c r="YG231" s="442"/>
      <c r="YH231" s="442"/>
      <c r="YI231" s="442"/>
      <c r="YJ231" s="442"/>
      <c r="YK231" s="442"/>
      <c r="YL231" s="442"/>
      <c r="YM231" s="442"/>
      <c r="YN231" s="442"/>
      <c r="YO231" s="442"/>
      <c r="YP231" s="442"/>
      <c r="YQ231" s="442"/>
      <c r="YR231" s="442"/>
      <c r="YS231" s="442"/>
      <c r="YT231" s="442"/>
      <c r="YU231" s="442"/>
      <c r="YV231" s="442"/>
      <c r="YW231" s="442"/>
      <c r="YX231" s="442"/>
      <c r="YY231" s="442"/>
      <c r="YZ231" s="442"/>
      <c r="ZA231" s="442"/>
      <c r="ZB231" s="442"/>
      <c r="ZC231" s="442"/>
      <c r="ZD231" s="442"/>
      <c r="ZE231" s="442"/>
      <c r="ZF231" s="442"/>
      <c r="ZG231" s="442"/>
      <c r="ZH231" s="442"/>
      <c r="ZI231" s="442"/>
      <c r="ZJ231" s="442"/>
      <c r="ZK231" s="442"/>
      <c r="ZL231" s="442"/>
      <c r="ZM231" s="442"/>
      <c r="ZN231" s="442"/>
      <c r="ZO231" s="442"/>
      <c r="ZP231" s="442"/>
      <c r="ZQ231" s="442"/>
      <c r="ZR231" s="442"/>
      <c r="ZS231" s="442"/>
      <c r="ZT231" s="442"/>
      <c r="ZU231" s="442"/>
      <c r="ZV231" s="442"/>
      <c r="ZW231" s="442"/>
      <c r="ZX231" s="442"/>
      <c r="ZY231" s="442"/>
      <c r="ZZ231" s="442"/>
      <c r="AAA231" s="442"/>
      <c r="AAB231" s="442"/>
      <c r="AAC231" s="442"/>
      <c r="AAD231" s="442"/>
      <c r="AAE231" s="442"/>
      <c r="AAF231" s="442"/>
      <c r="AAG231" s="442"/>
      <c r="AAH231" s="442"/>
      <c r="AAI231" s="442"/>
      <c r="AAJ231" s="442"/>
      <c r="AAK231" s="442"/>
      <c r="AAL231" s="442"/>
      <c r="AAM231" s="442"/>
      <c r="AAN231" s="442"/>
      <c r="AAO231" s="442"/>
      <c r="AAP231" s="442"/>
      <c r="AAQ231" s="442"/>
      <c r="AAR231" s="442"/>
      <c r="AAS231" s="442"/>
      <c r="AAT231" s="442"/>
      <c r="AAU231" s="442"/>
      <c r="AAV231" s="442"/>
      <c r="AAW231" s="442"/>
      <c r="AAX231" s="442"/>
      <c r="AAY231" s="442"/>
      <c r="AAZ231" s="442"/>
      <c r="ABA231" s="442"/>
      <c r="ABB231" s="442"/>
      <c r="ABC231" s="442"/>
      <c r="ABD231" s="442"/>
      <c r="ABE231" s="442"/>
      <c r="ABF231" s="442"/>
      <c r="ABG231" s="442"/>
      <c r="ABH231" s="442"/>
      <c r="ABI231" s="442"/>
      <c r="ABJ231" s="442"/>
      <c r="ABK231" s="442"/>
      <c r="ABL231" s="442"/>
      <c r="ABM231" s="442"/>
      <c r="ABN231" s="442"/>
      <c r="ABO231" s="442"/>
      <c r="ABP231" s="442"/>
      <c r="ABQ231" s="442"/>
      <c r="ABR231" s="442"/>
      <c r="ABS231" s="442"/>
      <c r="ABT231" s="442"/>
      <c r="ABU231" s="442"/>
      <c r="ABV231" s="442"/>
      <c r="ABW231" s="442"/>
      <c r="ABX231" s="442"/>
      <c r="ABY231" s="442"/>
      <c r="ABZ231" s="442"/>
      <c r="ACA231" s="442"/>
      <c r="ACB231" s="442"/>
      <c r="ACC231" s="442"/>
      <c r="ACD231" s="442"/>
      <c r="ACE231" s="442"/>
      <c r="ACF231" s="442"/>
      <c r="ACG231" s="442"/>
      <c r="ACH231" s="442"/>
      <c r="ACI231" s="442"/>
      <c r="ACJ231" s="442"/>
      <c r="ACK231" s="442"/>
      <c r="ACL231" s="442"/>
      <c r="ACM231" s="442"/>
      <c r="ACN231" s="442"/>
      <c r="ACO231" s="442"/>
      <c r="ACP231" s="442"/>
      <c r="ACQ231" s="442"/>
      <c r="ACR231" s="442"/>
      <c r="ACS231" s="442"/>
      <c r="ACT231" s="442"/>
      <c r="ACU231" s="442"/>
      <c r="ACV231" s="442"/>
      <c r="ACW231" s="442"/>
      <c r="ACX231" s="442"/>
      <c r="ACY231" s="442"/>
      <c r="ACZ231" s="442"/>
      <c r="ADA231" s="442"/>
      <c r="ADB231" s="442"/>
      <c r="ADC231" s="442"/>
      <c r="ADD231" s="442"/>
      <c r="ADE231" s="442"/>
      <c r="ADF231" s="442"/>
      <c r="ADG231" s="442"/>
      <c r="ADH231" s="442"/>
      <c r="ADI231" s="442"/>
      <c r="ADJ231" s="442"/>
      <c r="ADK231" s="442"/>
      <c r="ADL231" s="442"/>
      <c r="ADM231" s="442"/>
      <c r="ADN231" s="442"/>
      <c r="ADO231" s="442"/>
      <c r="ADP231" s="442"/>
      <c r="ADQ231" s="442"/>
      <c r="ADR231" s="442"/>
      <c r="ADS231" s="442"/>
      <c r="ADT231" s="442"/>
      <c r="ADU231" s="442"/>
      <c r="ADV231" s="442"/>
      <c r="ADW231" s="442"/>
      <c r="ADX231" s="442"/>
      <c r="ADY231" s="442"/>
      <c r="ADZ231" s="442"/>
      <c r="AEA231" s="442"/>
      <c r="AEB231" s="442"/>
      <c r="AEC231" s="442"/>
      <c r="AED231" s="442"/>
      <c r="AEE231" s="442"/>
      <c r="AEF231" s="442"/>
      <c r="AEG231" s="442"/>
      <c r="AEH231" s="442"/>
      <c r="AEI231" s="442"/>
      <c r="AEJ231" s="442"/>
      <c r="AEK231" s="442"/>
      <c r="AEL231" s="442"/>
      <c r="AEM231" s="442"/>
      <c r="AEN231" s="442"/>
      <c r="AEO231" s="442"/>
      <c r="AEP231" s="442"/>
      <c r="AEQ231" s="442"/>
      <c r="AER231" s="442"/>
      <c r="AES231" s="442"/>
      <c r="AET231" s="442"/>
      <c r="AEU231" s="442"/>
      <c r="AEV231" s="442"/>
      <c r="AEW231" s="442"/>
      <c r="AEX231" s="442"/>
      <c r="AEY231" s="442"/>
      <c r="AEZ231" s="442"/>
      <c r="AFA231" s="442"/>
      <c r="AFB231" s="442"/>
      <c r="AFC231" s="442"/>
      <c r="AFD231" s="442"/>
      <c r="AFE231" s="442"/>
      <c r="AFF231" s="442"/>
      <c r="AFG231" s="442"/>
      <c r="AFH231" s="442"/>
      <c r="AFI231" s="442"/>
      <c r="AFJ231" s="442"/>
      <c r="AFK231" s="442"/>
      <c r="AFL231" s="442"/>
      <c r="AFM231" s="442"/>
      <c r="AFN231" s="442"/>
      <c r="AFO231" s="442"/>
      <c r="AFP231" s="442"/>
      <c r="AFQ231" s="442"/>
      <c r="AFR231" s="442"/>
      <c r="AFS231" s="442"/>
      <c r="AFT231" s="442"/>
      <c r="AFU231" s="442"/>
      <c r="AFV231" s="442"/>
      <c r="AFW231" s="442"/>
      <c r="AFX231" s="442"/>
      <c r="AFY231" s="442"/>
      <c r="AFZ231" s="442"/>
      <c r="AGA231" s="442"/>
      <c r="AGB231" s="442"/>
      <c r="AGC231" s="442"/>
      <c r="AGD231" s="442"/>
      <c r="AGE231" s="442"/>
      <c r="AGF231" s="442"/>
      <c r="AGG231" s="442"/>
      <c r="AGH231" s="442"/>
      <c r="AGI231" s="442"/>
      <c r="AGJ231" s="442"/>
      <c r="AGK231" s="442"/>
      <c r="AGL231" s="442"/>
      <c r="AGM231" s="442"/>
      <c r="AGN231" s="442"/>
      <c r="AGO231" s="442"/>
      <c r="AGP231" s="442"/>
      <c r="AGQ231" s="442"/>
      <c r="AGR231" s="442"/>
      <c r="AGS231" s="442"/>
      <c r="AGT231" s="442"/>
      <c r="AGU231" s="442"/>
      <c r="AGV231" s="442"/>
      <c r="AGW231" s="442"/>
      <c r="AGX231" s="442"/>
      <c r="AGY231" s="442"/>
      <c r="AGZ231" s="442"/>
      <c r="AHA231" s="442"/>
      <c r="AHB231" s="442"/>
      <c r="AHC231" s="442"/>
      <c r="AHD231" s="442"/>
      <c r="AHE231" s="442"/>
      <c r="AHF231" s="442"/>
      <c r="AHG231" s="442"/>
      <c r="AHH231" s="442"/>
    </row>
    <row r="232" spans="2:892" s="593" customFormat="1" hidden="1">
      <c r="B232" s="597"/>
      <c r="C232" s="595"/>
      <c r="D232" s="78"/>
      <c r="E232" s="78"/>
      <c r="F232" s="78"/>
      <c r="G232" s="78"/>
      <c r="H232" s="78"/>
      <c r="I232" s="78"/>
      <c r="J232" s="78"/>
      <c r="K232" s="78"/>
      <c r="L232" s="78"/>
      <c r="M232" s="78"/>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s="66"/>
      <c r="CT232" s="66"/>
      <c r="CU232" s="66"/>
      <c r="CV232" s="66"/>
      <c r="CW232" s="66"/>
      <c r="CX232" s="66"/>
      <c r="CY232" s="66"/>
      <c r="CZ232" s="66"/>
      <c r="DA232" s="66"/>
      <c r="DB232" s="66"/>
      <c r="DC232" s="66"/>
      <c r="DD232" s="66"/>
      <c r="DE232" s="66"/>
      <c r="DF232" s="66"/>
      <c r="DG232" s="66"/>
      <c r="DH232" s="66"/>
      <c r="DI232" s="66"/>
      <c r="DJ232" s="66"/>
      <c r="DK232" s="66"/>
      <c r="DL232" s="66"/>
      <c r="DM232" s="66"/>
      <c r="DN232" s="66"/>
      <c r="DO232" s="66"/>
      <c r="DP232" s="66"/>
      <c r="DQ232" s="66"/>
      <c r="DR232" s="66"/>
      <c r="DS232" s="66"/>
      <c r="DT232" s="66"/>
      <c r="DU232" s="66"/>
      <c r="DV232" s="66"/>
      <c r="DW232" s="66"/>
      <c r="DX232" s="66"/>
      <c r="DY232" s="66"/>
      <c r="DZ232" s="66"/>
      <c r="EA232" s="66"/>
      <c r="EB232" s="66"/>
      <c r="EC232" s="66"/>
      <c r="ED232" s="66"/>
      <c r="EE232" s="66"/>
      <c r="EF232" s="66"/>
      <c r="EG232" s="66"/>
      <c r="EH232" s="66"/>
      <c r="EI232" s="66"/>
      <c r="EJ232" s="66"/>
      <c r="EK232" s="66"/>
      <c r="EL232" s="66"/>
      <c r="EM232" s="66"/>
      <c r="EN232" s="66"/>
      <c r="EO232" s="66"/>
      <c r="EP232" s="66"/>
      <c r="EQ232" s="66"/>
      <c r="ER232" s="66"/>
      <c r="ES232" s="66"/>
      <c r="ET232" s="66"/>
      <c r="EU232" s="66"/>
      <c r="EV232" s="66"/>
      <c r="EW232" s="66"/>
      <c r="EX232" s="66"/>
      <c r="EY232" s="66"/>
      <c r="EZ232" s="66"/>
      <c r="FA232" s="66"/>
      <c r="FB232" s="66"/>
      <c r="FC232" s="66"/>
      <c r="FD232" s="66"/>
      <c r="FE232" s="66"/>
      <c r="FF232" s="66"/>
      <c r="FG232" s="66"/>
      <c r="FH232" s="66"/>
      <c r="FI232" s="66"/>
      <c r="FJ232" s="66"/>
      <c r="FK232" s="66"/>
      <c r="FL232" s="66"/>
      <c r="FM232" s="66"/>
      <c r="FN232" s="66"/>
      <c r="FO232" s="66"/>
      <c r="FP232" s="66"/>
      <c r="FQ232" s="66"/>
      <c r="FR232" s="66"/>
      <c r="FS232" s="66"/>
      <c r="FT232" s="66"/>
      <c r="FU232" s="66"/>
      <c r="FV232" s="66"/>
      <c r="FW232" s="66"/>
      <c r="FX232" s="66"/>
      <c r="FY232" s="66"/>
      <c r="FZ232" s="66"/>
      <c r="GA232" s="66"/>
      <c r="GB232" s="66"/>
      <c r="GC232" s="66"/>
      <c r="GD232" s="66"/>
      <c r="GE232" s="66"/>
      <c r="GF232" s="66"/>
      <c r="GG232" s="66"/>
      <c r="GH232" s="66"/>
      <c r="GI232" s="66"/>
      <c r="GJ232" s="66"/>
      <c r="GK232" s="66"/>
      <c r="GL232" s="66"/>
      <c r="GM232" s="66"/>
      <c r="GN232" s="66"/>
      <c r="GO232" s="66"/>
      <c r="GP232" s="66"/>
      <c r="GQ232" s="66"/>
      <c r="GR232" s="66"/>
      <c r="GS232" s="66"/>
      <c r="GT232" s="66"/>
      <c r="GU232" s="66"/>
      <c r="GV232" s="66"/>
      <c r="GW232" s="66"/>
      <c r="GX232" s="66"/>
      <c r="GY232" s="66"/>
      <c r="GZ232" s="66"/>
      <c r="HA232" s="66"/>
      <c r="HB232" s="66"/>
      <c r="HC232" s="66"/>
      <c r="HD232" s="66"/>
      <c r="HE232" s="66"/>
      <c r="HF232" s="66"/>
      <c r="HG232" s="66"/>
      <c r="HH232" s="66"/>
      <c r="HI232" s="66"/>
      <c r="HJ232" s="66"/>
      <c r="HK232" s="66"/>
      <c r="HL232" s="66"/>
      <c r="HM232" s="66"/>
      <c r="HN232" s="66"/>
      <c r="HO232" s="66"/>
      <c r="HP232" s="66"/>
      <c r="HQ232" s="66"/>
      <c r="HR232" s="66"/>
      <c r="HS232" s="66"/>
      <c r="HT232" s="66"/>
      <c r="HU232" s="66"/>
      <c r="HV232" s="66"/>
      <c r="HW232" s="66"/>
      <c r="HX232" s="66"/>
      <c r="HY232" s="66"/>
      <c r="HZ232" s="66"/>
      <c r="IA232" s="66"/>
      <c r="IB232" s="66"/>
      <c r="IC232" s="66"/>
      <c r="ID232" s="66"/>
      <c r="IE232" s="66"/>
      <c r="IF232" s="66"/>
      <c r="IG232" s="66"/>
      <c r="IH232" s="66"/>
      <c r="II232" s="66"/>
      <c r="IJ232" s="66"/>
      <c r="IK232" s="66"/>
      <c r="IL232" s="66"/>
      <c r="IM232" s="66"/>
      <c r="IN232" s="66"/>
      <c r="IO232" s="66"/>
      <c r="IP232" s="66"/>
      <c r="IQ232" s="66"/>
      <c r="IR232" s="66"/>
      <c r="IS232" s="66"/>
      <c r="IT232" s="66"/>
      <c r="IU232" s="66"/>
      <c r="IV232" s="66"/>
      <c r="IW232" s="66"/>
      <c r="IX232" s="442"/>
      <c r="IY232" s="442"/>
      <c r="IZ232" s="442"/>
      <c r="JA232" s="442"/>
      <c r="JB232" s="442"/>
      <c r="JC232" s="442"/>
      <c r="JD232" s="442"/>
      <c r="JE232" s="442"/>
      <c r="JF232" s="442"/>
      <c r="JG232" s="442"/>
      <c r="JH232" s="442"/>
      <c r="JI232" s="442"/>
      <c r="JJ232" s="442"/>
      <c r="JK232" s="442"/>
      <c r="JL232" s="442"/>
      <c r="JM232" s="442"/>
      <c r="JN232" s="442"/>
      <c r="JO232" s="442"/>
      <c r="JP232" s="442"/>
      <c r="JQ232" s="442"/>
      <c r="JR232" s="442"/>
      <c r="JS232" s="442"/>
      <c r="JT232" s="442"/>
      <c r="JU232" s="442"/>
      <c r="JV232" s="442"/>
      <c r="JW232" s="442"/>
      <c r="JX232" s="442"/>
      <c r="JY232" s="442"/>
      <c r="JZ232" s="442"/>
      <c r="KA232" s="442"/>
      <c r="KB232" s="442"/>
      <c r="KC232" s="442"/>
      <c r="KD232" s="442"/>
      <c r="KE232" s="442"/>
      <c r="KF232" s="442"/>
      <c r="KG232" s="442"/>
      <c r="KH232" s="442"/>
      <c r="KI232" s="442"/>
      <c r="KJ232" s="442"/>
      <c r="KK232" s="442"/>
      <c r="KL232" s="442"/>
      <c r="KM232" s="442"/>
      <c r="KN232" s="442"/>
      <c r="KO232" s="442"/>
      <c r="KP232" s="442"/>
      <c r="KQ232" s="442"/>
      <c r="KR232" s="442"/>
      <c r="KS232" s="442"/>
      <c r="KT232" s="442"/>
      <c r="KU232" s="442"/>
      <c r="KV232" s="442"/>
      <c r="KW232" s="442"/>
      <c r="KX232" s="442"/>
      <c r="KY232" s="442"/>
      <c r="KZ232" s="442"/>
      <c r="LA232" s="442"/>
      <c r="LB232" s="442"/>
      <c r="LC232" s="442"/>
      <c r="LD232" s="442"/>
      <c r="LE232" s="442"/>
      <c r="LF232" s="442"/>
      <c r="LG232" s="442"/>
      <c r="LH232" s="442"/>
      <c r="LI232" s="442"/>
      <c r="LJ232" s="442"/>
      <c r="LK232" s="442"/>
      <c r="LL232" s="442"/>
      <c r="LM232" s="442"/>
      <c r="LN232" s="442"/>
      <c r="LO232" s="442"/>
      <c r="LP232" s="442"/>
      <c r="LQ232" s="442"/>
      <c r="LR232" s="442"/>
      <c r="LS232" s="442"/>
      <c r="LT232" s="442"/>
      <c r="LU232" s="442"/>
      <c r="LV232" s="442"/>
      <c r="LW232" s="442"/>
      <c r="LX232" s="442"/>
      <c r="LY232" s="442"/>
      <c r="LZ232" s="442"/>
      <c r="MA232" s="442"/>
      <c r="MB232" s="442"/>
      <c r="MC232" s="442"/>
      <c r="MD232" s="442"/>
      <c r="ME232" s="442"/>
      <c r="MF232" s="442"/>
      <c r="MG232" s="442"/>
      <c r="MH232" s="442"/>
      <c r="MI232" s="442"/>
      <c r="MJ232" s="442"/>
      <c r="MK232" s="442"/>
      <c r="ML232" s="442"/>
      <c r="MM232" s="442"/>
      <c r="MN232" s="442"/>
      <c r="MO232" s="442"/>
      <c r="MP232" s="442"/>
      <c r="MQ232" s="442"/>
      <c r="MR232" s="442"/>
      <c r="MS232" s="442"/>
      <c r="MT232" s="442"/>
      <c r="MU232" s="442"/>
      <c r="MV232" s="442"/>
      <c r="MW232" s="442"/>
      <c r="MX232" s="442"/>
      <c r="MY232" s="442"/>
      <c r="MZ232" s="442"/>
      <c r="NA232" s="442"/>
      <c r="NB232" s="442"/>
      <c r="NC232" s="442"/>
      <c r="ND232" s="442"/>
      <c r="NE232" s="442"/>
      <c r="NF232" s="442"/>
      <c r="NG232" s="442"/>
      <c r="NH232" s="442"/>
      <c r="NI232" s="442"/>
      <c r="NJ232" s="442"/>
      <c r="NK232" s="442"/>
      <c r="NL232" s="442"/>
      <c r="NM232" s="442"/>
      <c r="NN232" s="442"/>
      <c r="NO232" s="442"/>
      <c r="NP232" s="442"/>
      <c r="NQ232" s="442"/>
      <c r="NR232" s="442"/>
      <c r="NS232" s="442"/>
      <c r="NT232" s="442"/>
      <c r="NU232" s="442"/>
      <c r="NV232" s="442"/>
      <c r="NW232" s="442"/>
      <c r="NX232" s="442"/>
      <c r="NY232" s="442"/>
      <c r="NZ232" s="442"/>
      <c r="OA232" s="442"/>
      <c r="OB232" s="442"/>
      <c r="OC232" s="442"/>
      <c r="OD232" s="442"/>
      <c r="OE232" s="442"/>
      <c r="OF232" s="442"/>
      <c r="OG232" s="442"/>
      <c r="OH232" s="442"/>
      <c r="OI232" s="442"/>
      <c r="OJ232" s="442"/>
      <c r="OK232" s="442"/>
      <c r="OL232" s="442"/>
      <c r="OM232" s="442"/>
      <c r="ON232" s="442"/>
      <c r="OO232" s="442"/>
      <c r="OP232" s="442"/>
      <c r="OQ232" s="442"/>
      <c r="OR232" s="442"/>
      <c r="OS232" s="442"/>
      <c r="OT232" s="442"/>
      <c r="OU232" s="442"/>
      <c r="OV232" s="442"/>
      <c r="OW232" s="442"/>
      <c r="OX232" s="442"/>
      <c r="OY232" s="442"/>
      <c r="OZ232" s="442"/>
      <c r="PA232" s="442"/>
      <c r="PB232" s="442"/>
      <c r="PC232" s="442"/>
      <c r="PD232" s="442"/>
      <c r="PE232" s="442"/>
      <c r="PF232" s="442"/>
      <c r="PG232" s="442"/>
      <c r="PH232" s="442"/>
      <c r="PI232" s="442"/>
      <c r="PJ232" s="442"/>
      <c r="PK232" s="442"/>
      <c r="PL232" s="442"/>
      <c r="PM232" s="442"/>
      <c r="PN232" s="442"/>
      <c r="PO232" s="442"/>
      <c r="PP232" s="442"/>
      <c r="PQ232" s="442"/>
      <c r="PR232" s="442"/>
      <c r="PS232" s="442"/>
      <c r="PT232" s="442"/>
      <c r="PU232" s="442"/>
      <c r="PV232" s="442"/>
      <c r="PW232" s="442"/>
      <c r="PX232" s="442"/>
      <c r="PY232" s="442"/>
      <c r="PZ232" s="442"/>
      <c r="QA232" s="442"/>
      <c r="QB232" s="442"/>
      <c r="QC232" s="442"/>
      <c r="QD232" s="442"/>
      <c r="QE232" s="442"/>
      <c r="QF232" s="442"/>
      <c r="QG232" s="442"/>
      <c r="QH232" s="442"/>
      <c r="QI232" s="442"/>
      <c r="QJ232" s="442"/>
      <c r="QK232" s="442"/>
      <c r="QL232" s="442"/>
      <c r="QM232" s="442"/>
      <c r="QN232" s="442"/>
      <c r="QO232" s="442"/>
      <c r="QP232" s="442"/>
      <c r="QQ232" s="442"/>
      <c r="QR232" s="442"/>
      <c r="QS232" s="442"/>
      <c r="QT232" s="442"/>
      <c r="QU232" s="442"/>
      <c r="QV232" s="442"/>
      <c r="QW232" s="442"/>
      <c r="QX232" s="442"/>
      <c r="QY232" s="442"/>
      <c r="QZ232" s="442"/>
      <c r="RA232" s="442"/>
      <c r="RB232" s="442"/>
      <c r="RC232" s="442"/>
      <c r="RD232" s="442"/>
      <c r="RE232" s="442"/>
      <c r="RF232" s="442"/>
      <c r="RG232" s="442"/>
      <c r="RH232" s="442"/>
      <c r="RI232" s="442"/>
      <c r="RJ232" s="442"/>
      <c r="RK232" s="442"/>
      <c r="RL232" s="442"/>
      <c r="RM232" s="442"/>
      <c r="RN232" s="442"/>
      <c r="RO232" s="442"/>
      <c r="RP232" s="442"/>
      <c r="RQ232" s="442"/>
      <c r="RR232" s="442"/>
      <c r="RS232" s="442"/>
      <c r="RT232" s="442"/>
      <c r="RU232" s="442"/>
      <c r="RV232" s="442"/>
      <c r="RW232" s="442"/>
      <c r="RX232" s="442"/>
      <c r="RY232" s="442"/>
      <c r="RZ232" s="442"/>
      <c r="SA232" s="442"/>
      <c r="SB232" s="442"/>
      <c r="SC232" s="442"/>
      <c r="SD232" s="442"/>
      <c r="SE232" s="442"/>
      <c r="SF232" s="442"/>
      <c r="SG232" s="442"/>
      <c r="SH232" s="442"/>
      <c r="SI232" s="442"/>
      <c r="SJ232" s="442"/>
      <c r="SK232" s="442"/>
      <c r="SL232" s="442"/>
      <c r="SM232" s="442"/>
      <c r="SN232" s="442"/>
      <c r="SO232" s="442"/>
      <c r="SP232" s="442"/>
      <c r="SQ232" s="442"/>
      <c r="SR232" s="442"/>
      <c r="SS232" s="442"/>
      <c r="ST232" s="442"/>
      <c r="SU232" s="442"/>
      <c r="SV232" s="442"/>
      <c r="SW232" s="442"/>
      <c r="SX232" s="442"/>
      <c r="SY232" s="442"/>
      <c r="SZ232" s="442"/>
      <c r="TA232" s="442"/>
      <c r="TB232" s="442"/>
      <c r="TC232" s="442"/>
      <c r="TD232" s="442"/>
      <c r="TE232" s="442"/>
      <c r="TF232" s="442"/>
      <c r="TG232" s="442"/>
      <c r="TH232" s="442"/>
      <c r="TI232" s="442"/>
      <c r="TJ232" s="442"/>
      <c r="TK232" s="442"/>
      <c r="TL232" s="442"/>
      <c r="TM232" s="442"/>
      <c r="TN232" s="442"/>
      <c r="TO232" s="442"/>
      <c r="TP232" s="442"/>
      <c r="TQ232" s="442"/>
      <c r="TR232" s="442"/>
      <c r="TS232" s="442"/>
      <c r="TT232" s="442"/>
      <c r="TU232" s="442"/>
      <c r="TV232" s="442"/>
      <c r="TW232" s="442"/>
      <c r="TX232" s="442"/>
      <c r="TY232" s="442"/>
      <c r="TZ232" s="442"/>
      <c r="UA232" s="442"/>
      <c r="UB232" s="442"/>
      <c r="UC232" s="442"/>
      <c r="UD232" s="442"/>
      <c r="UE232" s="442"/>
      <c r="UF232" s="442"/>
      <c r="UG232" s="442"/>
      <c r="UH232" s="442"/>
      <c r="UI232" s="442"/>
      <c r="UJ232" s="442"/>
      <c r="UK232" s="442"/>
      <c r="UL232" s="442"/>
      <c r="UM232" s="442"/>
      <c r="UN232" s="442"/>
      <c r="UO232" s="442"/>
      <c r="UP232" s="442"/>
      <c r="UQ232" s="442"/>
      <c r="UR232" s="442"/>
      <c r="US232" s="442"/>
      <c r="UT232" s="442"/>
      <c r="UU232" s="442"/>
      <c r="UV232" s="442"/>
      <c r="UW232" s="442"/>
      <c r="UX232" s="442"/>
      <c r="UY232" s="442"/>
      <c r="UZ232" s="442"/>
      <c r="VA232" s="442"/>
      <c r="VB232" s="442"/>
      <c r="VC232" s="442"/>
      <c r="VD232" s="442"/>
      <c r="VE232" s="442"/>
      <c r="VF232" s="442"/>
      <c r="VG232" s="442"/>
      <c r="VH232" s="442"/>
      <c r="VI232" s="442"/>
      <c r="VJ232" s="442"/>
      <c r="VK232" s="442"/>
      <c r="VL232" s="442"/>
      <c r="VM232" s="442"/>
      <c r="VN232" s="442"/>
      <c r="VO232" s="442"/>
      <c r="VP232" s="442"/>
      <c r="VQ232" s="442"/>
      <c r="VR232" s="442"/>
      <c r="VS232" s="442"/>
      <c r="VT232" s="442"/>
      <c r="VU232" s="442"/>
      <c r="VV232" s="442"/>
      <c r="VW232" s="442"/>
      <c r="VX232" s="442"/>
      <c r="VY232" s="442"/>
      <c r="VZ232" s="442"/>
      <c r="WA232" s="442"/>
      <c r="WB232" s="442"/>
      <c r="WC232" s="442"/>
      <c r="WD232" s="442"/>
      <c r="WE232" s="442"/>
      <c r="WF232" s="442"/>
      <c r="WG232" s="442"/>
      <c r="WH232" s="442"/>
      <c r="WI232" s="442"/>
      <c r="WJ232" s="442"/>
      <c r="WK232" s="442"/>
      <c r="WL232" s="442"/>
      <c r="WM232" s="442"/>
      <c r="WN232" s="442"/>
      <c r="WO232" s="442"/>
      <c r="WP232" s="442"/>
      <c r="WQ232" s="442"/>
      <c r="WR232" s="442"/>
      <c r="WS232" s="442"/>
      <c r="WT232" s="442"/>
      <c r="WU232" s="442"/>
      <c r="WV232" s="442"/>
      <c r="WW232" s="442"/>
      <c r="WX232" s="442"/>
      <c r="WY232" s="442"/>
      <c r="WZ232" s="442"/>
      <c r="XA232" s="442"/>
      <c r="XB232" s="442"/>
      <c r="XC232" s="442"/>
      <c r="XD232" s="442"/>
      <c r="XE232" s="442"/>
      <c r="XF232" s="442"/>
      <c r="XG232" s="442"/>
      <c r="XH232" s="442"/>
      <c r="XI232" s="442"/>
      <c r="XJ232" s="442"/>
      <c r="XK232" s="442"/>
      <c r="XL232" s="442"/>
      <c r="XM232" s="442"/>
      <c r="XN232" s="442"/>
      <c r="XO232" s="442"/>
      <c r="XP232" s="442"/>
      <c r="XQ232" s="442"/>
      <c r="XR232" s="442"/>
      <c r="XS232" s="442"/>
      <c r="XT232" s="442"/>
      <c r="XU232" s="442"/>
      <c r="XV232" s="442"/>
      <c r="XW232" s="442"/>
      <c r="XX232" s="442"/>
      <c r="XY232" s="442"/>
      <c r="XZ232" s="442"/>
      <c r="YA232" s="442"/>
      <c r="YB232" s="442"/>
      <c r="YC232" s="442"/>
      <c r="YD232" s="442"/>
      <c r="YE232" s="442"/>
      <c r="YF232" s="442"/>
      <c r="YG232" s="442"/>
      <c r="YH232" s="442"/>
      <c r="YI232" s="442"/>
      <c r="YJ232" s="442"/>
      <c r="YK232" s="442"/>
      <c r="YL232" s="442"/>
      <c r="YM232" s="442"/>
      <c r="YN232" s="442"/>
      <c r="YO232" s="442"/>
      <c r="YP232" s="442"/>
      <c r="YQ232" s="442"/>
      <c r="YR232" s="442"/>
      <c r="YS232" s="442"/>
      <c r="YT232" s="442"/>
      <c r="YU232" s="442"/>
      <c r="YV232" s="442"/>
      <c r="YW232" s="442"/>
      <c r="YX232" s="442"/>
      <c r="YY232" s="442"/>
      <c r="YZ232" s="442"/>
      <c r="ZA232" s="442"/>
      <c r="ZB232" s="442"/>
      <c r="ZC232" s="442"/>
      <c r="ZD232" s="442"/>
      <c r="ZE232" s="442"/>
      <c r="ZF232" s="442"/>
      <c r="ZG232" s="442"/>
      <c r="ZH232" s="442"/>
      <c r="ZI232" s="442"/>
      <c r="ZJ232" s="442"/>
      <c r="ZK232" s="442"/>
      <c r="ZL232" s="442"/>
      <c r="ZM232" s="442"/>
      <c r="ZN232" s="442"/>
      <c r="ZO232" s="442"/>
      <c r="ZP232" s="442"/>
      <c r="ZQ232" s="442"/>
      <c r="ZR232" s="442"/>
      <c r="ZS232" s="442"/>
      <c r="ZT232" s="442"/>
      <c r="ZU232" s="442"/>
      <c r="ZV232" s="442"/>
      <c r="ZW232" s="442"/>
      <c r="ZX232" s="442"/>
      <c r="ZY232" s="442"/>
      <c r="ZZ232" s="442"/>
      <c r="AAA232" s="442"/>
      <c r="AAB232" s="442"/>
      <c r="AAC232" s="442"/>
      <c r="AAD232" s="442"/>
      <c r="AAE232" s="442"/>
      <c r="AAF232" s="442"/>
      <c r="AAG232" s="442"/>
      <c r="AAH232" s="442"/>
      <c r="AAI232" s="442"/>
      <c r="AAJ232" s="442"/>
      <c r="AAK232" s="442"/>
      <c r="AAL232" s="442"/>
      <c r="AAM232" s="442"/>
      <c r="AAN232" s="442"/>
      <c r="AAO232" s="442"/>
      <c r="AAP232" s="442"/>
      <c r="AAQ232" s="442"/>
      <c r="AAR232" s="442"/>
      <c r="AAS232" s="442"/>
      <c r="AAT232" s="442"/>
      <c r="AAU232" s="442"/>
      <c r="AAV232" s="442"/>
      <c r="AAW232" s="442"/>
      <c r="AAX232" s="442"/>
      <c r="AAY232" s="442"/>
      <c r="AAZ232" s="442"/>
      <c r="ABA232" s="442"/>
      <c r="ABB232" s="442"/>
      <c r="ABC232" s="442"/>
      <c r="ABD232" s="442"/>
      <c r="ABE232" s="442"/>
      <c r="ABF232" s="442"/>
      <c r="ABG232" s="442"/>
      <c r="ABH232" s="442"/>
      <c r="ABI232" s="442"/>
      <c r="ABJ232" s="442"/>
      <c r="ABK232" s="442"/>
      <c r="ABL232" s="442"/>
      <c r="ABM232" s="442"/>
      <c r="ABN232" s="442"/>
      <c r="ABO232" s="442"/>
      <c r="ABP232" s="442"/>
      <c r="ABQ232" s="442"/>
      <c r="ABR232" s="442"/>
      <c r="ABS232" s="442"/>
      <c r="ABT232" s="442"/>
      <c r="ABU232" s="442"/>
      <c r="ABV232" s="442"/>
      <c r="ABW232" s="442"/>
      <c r="ABX232" s="442"/>
      <c r="ABY232" s="442"/>
      <c r="ABZ232" s="442"/>
      <c r="ACA232" s="442"/>
      <c r="ACB232" s="442"/>
      <c r="ACC232" s="442"/>
      <c r="ACD232" s="442"/>
      <c r="ACE232" s="442"/>
      <c r="ACF232" s="442"/>
      <c r="ACG232" s="442"/>
      <c r="ACH232" s="442"/>
      <c r="ACI232" s="442"/>
      <c r="ACJ232" s="442"/>
      <c r="ACK232" s="442"/>
      <c r="ACL232" s="442"/>
      <c r="ACM232" s="442"/>
      <c r="ACN232" s="442"/>
      <c r="ACO232" s="442"/>
      <c r="ACP232" s="442"/>
      <c r="ACQ232" s="442"/>
      <c r="ACR232" s="442"/>
      <c r="ACS232" s="442"/>
      <c r="ACT232" s="442"/>
      <c r="ACU232" s="442"/>
      <c r="ACV232" s="442"/>
      <c r="ACW232" s="442"/>
      <c r="ACX232" s="442"/>
      <c r="ACY232" s="442"/>
      <c r="ACZ232" s="442"/>
      <c r="ADA232" s="442"/>
      <c r="ADB232" s="442"/>
      <c r="ADC232" s="442"/>
      <c r="ADD232" s="442"/>
      <c r="ADE232" s="442"/>
      <c r="ADF232" s="442"/>
      <c r="ADG232" s="442"/>
      <c r="ADH232" s="442"/>
      <c r="ADI232" s="442"/>
      <c r="ADJ232" s="442"/>
      <c r="ADK232" s="442"/>
      <c r="ADL232" s="442"/>
      <c r="ADM232" s="442"/>
      <c r="ADN232" s="442"/>
      <c r="ADO232" s="442"/>
      <c r="ADP232" s="442"/>
      <c r="ADQ232" s="442"/>
      <c r="ADR232" s="442"/>
      <c r="ADS232" s="442"/>
      <c r="ADT232" s="442"/>
      <c r="ADU232" s="442"/>
      <c r="ADV232" s="442"/>
      <c r="ADW232" s="442"/>
      <c r="ADX232" s="442"/>
      <c r="ADY232" s="442"/>
      <c r="ADZ232" s="442"/>
      <c r="AEA232" s="442"/>
      <c r="AEB232" s="442"/>
      <c r="AEC232" s="442"/>
      <c r="AED232" s="442"/>
      <c r="AEE232" s="442"/>
      <c r="AEF232" s="442"/>
      <c r="AEG232" s="442"/>
      <c r="AEH232" s="442"/>
      <c r="AEI232" s="442"/>
      <c r="AEJ232" s="442"/>
      <c r="AEK232" s="442"/>
      <c r="AEL232" s="442"/>
      <c r="AEM232" s="442"/>
      <c r="AEN232" s="442"/>
      <c r="AEO232" s="442"/>
      <c r="AEP232" s="442"/>
      <c r="AEQ232" s="442"/>
      <c r="AER232" s="442"/>
      <c r="AES232" s="442"/>
      <c r="AET232" s="442"/>
      <c r="AEU232" s="442"/>
      <c r="AEV232" s="442"/>
      <c r="AEW232" s="442"/>
      <c r="AEX232" s="442"/>
      <c r="AEY232" s="442"/>
      <c r="AEZ232" s="442"/>
      <c r="AFA232" s="442"/>
      <c r="AFB232" s="442"/>
      <c r="AFC232" s="442"/>
      <c r="AFD232" s="442"/>
      <c r="AFE232" s="442"/>
      <c r="AFF232" s="442"/>
      <c r="AFG232" s="442"/>
      <c r="AFH232" s="442"/>
      <c r="AFI232" s="442"/>
      <c r="AFJ232" s="442"/>
      <c r="AFK232" s="442"/>
      <c r="AFL232" s="442"/>
      <c r="AFM232" s="442"/>
      <c r="AFN232" s="442"/>
      <c r="AFO232" s="442"/>
      <c r="AFP232" s="442"/>
      <c r="AFQ232" s="442"/>
      <c r="AFR232" s="442"/>
      <c r="AFS232" s="442"/>
      <c r="AFT232" s="442"/>
      <c r="AFU232" s="442"/>
      <c r="AFV232" s="442"/>
      <c r="AFW232" s="442"/>
      <c r="AFX232" s="442"/>
      <c r="AFY232" s="442"/>
      <c r="AFZ232" s="442"/>
      <c r="AGA232" s="442"/>
      <c r="AGB232" s="442"/>
      <c r="AGC232" s="442"/>
      <c r="AGD232" s="442"/>
      <c r="AGE232" s="442"/>
      <c r="AGF232" s="442"/>
      <c r="AGG232" s="442"/>
      <c r="AGH232" s="442"/>
      <c r="AGI232" s="442"/>
      <c r="AGJ232" s="442"/>
      <c r="AGK232" s="442"/>
      <c r="AGL232" s="442"/>
      <c r="AGM232" s="442"/>
      <c r="AGN232" s="442"/>
      <c r="AGO232" s="442"/>
      <c r="AGP232" s="442"/>
      <c r="AGQ232" s="442"/>
      <c r="AGR232" s="442"/>
      <c r="AGS232" s="442"/>
      <c r="AGT232" s="442"/>
      <c r="AGU232" s="442"/>
      <c r="AGV232" s="442"/>
      <c r="AGW232" s="442"/>
      <c r="AGX232" s="442"/>
      <c r="AGY232" s="442"/>
      <c r="AGZ232" s="442"/>
      <c r="AHA232" s="442"/>
      <c r="AHB232" s="442"/>
      <c r="AHC232" s="442"/>
      <c r="AHD232" s="442"/>
      <c r="AHE232" s="442"/>
      <c r="AHF232" s="442"/>
      <c r="AHG232" s="442"/>
      <c r="AHH232" s="442"/>
    </row>
    <row r="233" spans="2:892" s="593" customFormat="1" hidden="1">
      <c r="B233" s="597"/>
      <c r="C233" s="595"/>
      <c r="D233" s="78"/>
      <c r="E233" s="78"/>
      <c r="F233" s="78"/>
      <c r="G233" s="78"/>
      <c r="H233" s="78"/>
      <c r="I233" s="78"/>
      <c r="J233" s="78"/>
      <c r="K233" s="78"/>
      <c r="L233" s="78"/>
      <c r="M233" s="78"/>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s="66"/>
      <c r="CT233" s="66"/>
      <c r="CU233" s="66"/>
      <c r="CV233" s="66"/>
      <c r="CW233" s="66"/>
      <c r="CX233" s="66"/>
      <c r="CY233" s="66"/>
      <c r="CZ233" s="66"/>
      <c r="DA233" s="66"/>
      <c r="DB233" s="66"/>
      <c r="DC233" s="66"/>
      <c r="DD233" s="66"/>
      <c r="DE233" s="66"/>
      <c r="DF233" s="66"/>
      <c r="DG233" s="66"/>
      <c r="DH233" s="66"/>
      <c r="DI233" s="66"/>
      <c r="DJ233" s="66"/>
      <c r="DK233" s="66"/>
      <c r="DL233" s="66"/>
      <c r="DM233" s="66"/>
      <c r="DN233" s="66"/>
      <c r="DO233" s="66"/>
      <c r="DP233" s="66"/>
      <c r="DQ233" s="66"/>
      <c r="DR233" s="66"/>
      <c r="DS233" s="66"/>
      <c r="DT233" s="66"/>
      <c r="DU233" s="66"/>
      <c r="DV233" s="66"/>
      <c r="DW233" s="66"/>
      <c r="DX233" s="66"/>
      <c r="DY233" s="66"/>
      <c r="DZ233" s="66"/>
      <c r="EA233" s="66"/>
      <c r="EB233" s="66"/>
      <c r="EC233" s="66"/>
      <c r="ED233" s="66"/>
      <c r="EE233" s="66"/>
      <c r="EF233" s="66"/>
      <c r="EG233" s="66"/>
      <c r="EH233" s="66"/>
      <c r="EI233" s="66"/>
      <c r="EJ233" s="66"/>
      <c r="EK233" s="66"/>
      <c r="EL233" s="66"/>
      <c r="EM233" s="66"/>
      <c r="EN233" s="66"/>
      <c r="EO233" s="66"/>
      <c r="EP233" s="66"/>
      <c r="EQ233" s="66"/>
      <c r="ER233" s="66"/>
      <c r="ES233" s="66"/>
      <c r="ET233" s="66"/>
      <c r="EU233" s="66"/>
      <c r="EV233" s="66"/>
      <c r="EW233" s="66"/>
      <c r="EX233" s="66"/>
      <c r="EY233" s="66"/>
      <c r="EZ233" s="66"/>
      <c r="FA233" s="66"/>
      <c r="FB233" s="66"/>
      <c r="FC233" s="66"/>
      <c r="FD233" s="66"/>
      <c r="FE233" s="66"/>
      <c r="FF233" s="66"/>
      <c r="FG233" s="66"/>
      <c r="FH233" s="66"/>
      <c r="FI233" s="66"/>
      <c r="FJ233" s="66"/>
      <c r="FK233" s="66"/>
      <c r="FL233" s="66"/>
      <c r="FM233" s="66"/>
      <c r="FN233" s="66"/>
      <c r="FO233" s="66"/>
      <c r="FP233" s="66"/>
      <c r="FQ233" s="66"/>
      <c r="FR233" s="66"/>
      <c r="FS233" s="66"/>
      <c r="FT233" s="66"/>
      <c r="FU233" s="66"/>
      <c r="FV233" s="66"/>
      <c r="FW233" s="66"/>
      <c r="FX233" s="66"/>
      <c r="FY233" s="66"/>
      <c r="FZ233" s="66"/>
      <c r="GA233" s="66"/>
      <c r="GB233" s="66"/>
      <c r="GC233" s="66"/>
      <c r="GD233" s="66"/>
      <c r="GE233" s="66"/>
      <c r="GF233" s="66"/>
      <c r="GG233" s="66"/>
      <c r="GH233" s="66"/>
      <c r="GI233" s="66"/>
      <c r="GJ233" s="66"/>
      <c r="GK233" s="66"/>
      <c r="GL233" s="66"/>
      <c r="GM233" s="66"/>
      <c r="GN233" s="66"/>
      <c r="GO233" s="66"/>
      <c r="GP233" s="66"/>
      <c r="GQ233" s="66"/>
      <c r="GR233" s="66"/>
      <c r="GS233" s="66"/>
      <c r="GT233" s="66"/>
      <c r="GU233" s="66"/>
      <c r="GV233" s="66"/>
      <c r="GW233" s="66"/>
      <c r="GX233" s="66"/>
      <c r="GY233" s="66"/>
      <c r="GZ233" s="66"/>
      <c r="HA233" s="66"/>
      <c r="HB233" s="66"/>
      <c r="HC233" s="66"/>
      <c r="HD233" s="66"/>
      <c r="HE233" s="66"/>
      <c r="HF233" s="66"/>
      <c r="HG233" s="66"/>
      <c r="HH233" s="66"/>
      <c r="HI233" s="66"/>
      <c r="HJ233" s="66"/>
      <c r="HK233" s="66"/>
      <c r="HL233" s="66"/>
      <c r="HM233" s="66"/>
      <c r="HN233" s="66"/>
      <c r="HO233" s="66"/>
      <c r="HP233" s="66"/>
      <c r="HQ233" s="66"/>
      <c r="HR233" s="66"/>
      <c r="HS233" s="66"/>
      <c r="HT233" s="66"/>
      <c r="HU233" s="66"/>
      <c r="HV233" s="66"/>
      <c r="HW233" s="66"/>
      <c r="HX233" s="66"/>
      <c r="HY233" s="66"/>
      <c r="HZ233" s="66"/>
      <c r="IA233" s="66"/>
      <c r="IB233" s="66"/>
      <c r="IC233" s="66"/>
      <c r="ID233" s="66"/>
      <c r="IE233" s="66"/>
      <c r="IF233" s="66"/>
      <c r="IG233" s="66"/>
      <c r="IH233" s="66"/>
      <c r="II233" s="66"/>
      <c r="IJ233" s="66"/>
      <c r="IK233" s="66"/>
      <c r="IL233" s="66"/>
      <c r="IM233" s="66"/>
      <c r="IN233" s="66"/>
      <c r="IO233" s="66"/>
      <c r="IP233" s="66"/>
      <c r="IQ233" s="66"/>
      <c r="IR233" s="66"/>
      <c r="IS233" s="66"/>
      <c r="IT233" s="66"/>
      <c r="IU233" s="66"/>
      <c r="IV233" s="66"/>
      <c r="IW233" s="66"/>
      <c r="IX233" s="442"/>
      <c r="IY233" s="442"/>
      <c r="IZ233" s="442"/>
      <c r="JA233" s="442"/>
      <c r="JB233" s="442"/>
      <c r="JC233" s="442"/>
      <c r="JD233" s="442"/>
      <c r="JE233" s="442"/>
      <c r="JF233" s="442"/>
      <c r="JG233" s="442"/>
      <c r="JH233" s="442"/>
      <c r="JI233" s="442"/>
      <c r="JJ233" s="442"/>
      <c r="JK233" s="442"/>
      <c r="JL233" s="442"/>
      <c r="JM233" s="442"/>
      <c r="JN233" s="442"/>
      <c r="JO233" s="442"/>
      <c r="JP233" s="442"/>
      <c r="JQ233" s="442"/>
      <c r="JR233" s="442"/>
      <c r="JS233" s="442"/>
      <c r="JT233" s="442"/>
      <c r="JU233" s="442"/>
      <c r="JV233" s="442"/>
      <c r="JW233" s="442"/>
      <c r="JX233" s="442"/>
      <c r="JY233" s="442"/>
      <c r="JZ233" s="442"/>
      <c r="KA233" s="442"/>
      <c r="KB233" s="442"/>
      <c r="KC233" s="442"/>
      <c r="KD233" s="442"/>
      <c r="KE233" s="442"/>
      <c r="KF233" s="442"/>
      <c r="KG233" s="442"/>
      <c r="KH233" s="442"/>
      <c r="KI233" s="442"/>
      <c r="KJ233" s="442"/>
      <c r="KK233" s="442"/>
      <c r="KL233" s="442"/>
      <c r="KM233" s="442"/>
      <c r="KN233" s="442"/>
      <c r="KO233" s="442"/>
      <c r="KP233" s="442"/>
      <c r="KQ233" s="442"/>
      <c r="KR233" s="442"/>
      <c r="KS233" s="442"/>
      <c r="KT233" s="442"/>
      <c r="KU233" s="442"/>
      <c r="KV233" s="442"/>
      <c r="KW233" s="442"/>
      <c r="KX233" s="442"/>
      <c r="KY233" s="442"/>
      <c r="KZ233" s="442"/>
      <c r="LA233" s="442"/>
      <c r="LB233" s="442"/>
      <c r="LC233" s="442"/>
      <c r="LD233" s="442"/>
      <c r="LE233" s="442"/>
      <c r="LF233" s="442"/>
      <c r="LG233" s="442"/>
      <c r="LH233" s="442"/>
      <c r="LI233" s="442"/>
      <c r="LJ233" s="442"/>
      <c r="LK233" s="442"/>
      <c r="LL233" s="442"/>
      <c r="LM233" s="442"/>
      <c r="LN233" s="442"/>
      <c r="LO233" s="442"/>
      <c r="LP233" s="442"/>
      <c r="LQ233" s="442"/>
      <c r="LR233" s="442"/>
      <c r="LS233" s="442"/>
      <c r="LT233" s="442"/>
      <c r="LU233" s="442"/>
      <c r="LV233" s="442"/>
      <c r="LW233" s="442"/>
      <c r="LX233" s="442"/>
      <c r="LY233" s="442"/>
      <c r="LZ233" s="442"/>
      <c r="MA233" s="442"/>
      <c r="MB233" s="442"/>
      <c r="MC233" s="442"/>
      <c r="MD233" s="442"/>
      <c r="ME233" s="442"/>
      <c r="MF233" s="442"/>
      <c r="MG233" s="442"/>
      <c r="MH233" s="442"/>
      <c r="MI233" s="442"/>
      <c r="MJ233" s="442"/>
      <c r="MK233" s="442"/>
      <c r="ML233" s="442"/>
      <c r="MM233" s="442"/>
      <c r="MN233" s="442"/>
      <c r="MO233" s="442"/>
      <c r="MP233" s="442"/>
      <c r="MQ233" s="442"/>
      <c r="MR233" s="442"/>
      <c r="MS233" s="442"/>
      <c r="MT233" s="442"/>
      <c r="MU233" s="442"/>
      <c r="MV233" s="442"/>
      <c r="MW233" s="442"/>
      <c r="MX233" s="442"/>
      <c r="MY233" s="442"/>
      <c r="MZ233" s="442"/>
      <c r="NA233" s="442"/>
      <c r="NB233" s="442"/>
      <c r="NC233" s="442"/>
      <c r="ND233" s="442"/>
      <c r="NE233" s="442"/>
      <c r="NF233" s="442"/>
      <c r="NG233" s="442"/>
      <c r="NH233" s="442"/>
      <c r="NI233" s="442"/>
      <c r="NJ233" s="442"/>
      <c r="NK233" s="442"/>
      <c r="NL233" s="442"/>
      <c r="NM233" s="442"/>
      <c r="NN233" s="442"/>
      <c r="NO233" s="442"/>
      <c r="NP233" s="442"/>
      <c r="NQ233" s="442"/>
      <c r="NR233" s="442"/>
      <c r="NS233" s="442"/>
      <c r="NT233" s="442"/>
      <c r="NU233" s="442"/>
      <c r="NV233" s="442"/>
      <c r="NW233" s="442"/>
      <c r="NX233" s="442"/>
      <c r="NY233" s="442"/>
      <c r="NZ233" s="442"/>
      <c r="OA233" s="442"/>
      <c r="OB233" s="442"/>
      <c r="OC233" s="442"/>
      <c r="OD233" s="442"/>
      <c r="OE233" s="442"/>
      <c r="OF233" s="442"/>
      <c r="OG233" s="442"/>
      <c r="OH233" s="442"/>
      <c r="OI233" s="442"/>
      <c r="OJ233" s="442"/>
      <c r="OK233" s="442"/>
      <c r="OL233" s="442"/>
      <c r="OM233" s="442"/>
      <c r="ON233" s="442"/>
      <c r="OO233" s="442"/>
      <c r="OP233" s="442"/>
      <c r="OQ233" s="442"/>
      <c r="OR233" s="442"/>
      <c r="OS233" s="442"/>
      <c r="OT233" s="442"/>
      <c r="OU233" s="442"/>
      <c r="OV233" s="442"/>
      <c r="OW233" s="442"/>
      <c r="OX233" s="442"/>
      <c r="OY233" s="442"/>
      <c r="OZ233" s="442"/>
      <c r="PA233" s="442"/>
      <c r="PB233" s="442"/>
      <c r="PC233" s="442"/>
      <c r="PD233" s="442"/>
      <c r="PE233" s="442"/>
      <c r="PF233" s="442"/>
      <c r="PG233" s="442"/>
      <c r="PH233" s="442"/>
      <c r="PI233" s="442"/>
      <c r="PJ233" s="442"/>
      <c r="PK233" s="442"/>
      <c r="PL233" s="442"/>
      <c r="PM233" s="442"/>
      <c r="PN233" s="442"/>
      <c r="PO233" s="442"/>
      <c r="PP233" s="442"/>
      <c r="PQ233" s="442"/>
      <c r="PR233" s="442"/>
      <c r="PS233" s="442"/>
      <c r="PT233" s="442"/>
      <c r="PU233" s="442"/>
      <c r="PV233" s="442"/>
      <c r="PW233" s="442"/>
      <c r="PX233" s="442"/>
      <c r="PY233" s="442"/>
      <c r="PZ233" s="442"/>
      <c r="QA233" s="442"/>
      <c r="QB233" s="442"/>
      <c r="QC233" s="442"/>
      <c r="QD233" s="442"/>
      <c r="QE233" s="442"/>
      <c r="QF233" s="442"/>
      <c r="QG233" s="442"/>
      <c r="QH233" s="442"/>
      <c r="QI233" s="442"/>
      <c r="QJ233" s="442"/>
      <c r="QK233" s="442"/>
      <c r="QL233" s="442"/>
      <c r="QM233" s="442"/>
      <c r="QN233" s="442"/>
      <c r="QO233" s="442"/>
      <c r="QP233" s="442"/>
      <c r="QQ233" s="442"/>
      <c r="QR233" s="442"/>
      <c r="QS233" s="442"/>
      <c r="QT233" s="442"/>
      <c r="QU233" s="442"/>
      <c r="QV233" s="442"/>
      <c r="QW233" s="442"/>
      <c r="QX233" s="442"/>
      <c r="QY233" s="442"/>
      <c r="QZ233" s="442"/>
      <c r="RA233" s="442"/>
      <c r="RB233" s="442"/>
      <c r="RC233" s="442"/>
      <c r="RD233" s="442"/>
      <c r="RE233" s="442"/>
      <c r="RF233" s="442"/>
      <c r="RG233" s="442"/>
      <c r="RH233" s="442"/>
      <c r="RI233" s="442"/>
      <c r="RJ233" s="442"/>
      <c r="RK233" s="442"/>
      <c r="RL233" s="442"/>
      <c r="RM233" s="442"/>
      <c r="RN233" s="442"/>
      <c r="RO233" s="442"/>
      <c r="RP233" s="442"/>
      <c r="RQ233" s="442"/>
      <c r="RR233" s="442"/>
      <c r="RS233" s="442"/>
      <c r="RT233" s="442"/>
      <c r="RU233" s="442"/>
      <c r="RV233" s="442"/>
      <c r="RW233" s="442"/>
      <c r="RX233" s="442"/>
      <c r="RY233" s="442"/>
      <c r="RZ233" s="442"/>
      <c r="SA233" s="442"/>
      <c r="SB233" s="442"/>
      <c r="SC233" s="442"/>
      <c r="SD233" s="442"/>
      <c r="SE233" s="442"/>
      <c r="SF233" s="442"/>
      <c r="SG233" s="442"/>
      <c r="SH233" s="442"/>
      <c r="SI233" s="442"/>
      <c r="SJ233" s="442"/>
      <c r="SK233" s="442"/>
      <c r="SL233" s="442"/>
      <c r="SM233" s="442"/>
      <c r="SN233" s="442"/>
      <c r="SO233" s="442"/>
      <c r="SP233" s="442"/>
      <c r="SQ233" s="442"/>
      <c r="SR233" s="442"/>
      <c r="SS233" s="442"/>
      <c r="ST233" s="442"/>
      <c r="SU233" s="442"/>
      <c r="SV233" s="442"/>
      <c r="SW233" s="442"/>
      <c r="SX233" s="442"/>
      <c r="SY233" s="442"/>
      <c r="SZ233" s="442"/>
      <c r="TA233" s="442"/>
      <c r="TB233" s="442"/>
      <c r="TC233" s="442"/>
      <c r="TD233" s="442"/>
      <c r="TE233" s="442"/>
      <c r="TF233" s="442"/>
      <c r="TG233" s="442"/>
      <c r="TH233" s="442"/>
      <c r="TI233" s="442"/>
      <c r="TJ233" s="442"/>
      <c r="TK233" s="442"/>
      <c r="TL233" s="442"/>
      <c r="TM233" s="442"/>
      <c r="TN233" s="442"/>
      <c r="TO233" s="442"/>
      <c r="TP233" s="442"/>
      <c r="TQ233" s="442"/>
      <c r="TR233" s="442"/>
      <c r="TS233" s="442"/>
      <c r="TT233" s="442"/>
      <c r="TU233" s="442"/>
      <c r="TV233" s="442"/>
      <c r="TW233" s="442"/>
      <c r="TX233" s="442"/>
      <c r="TY233" s="442"/>
      <c r="TZ233" s="442"/>
      <c r="UA233" s="442"/>
      <c r="UB233" s="442"/>
      <c r="UC233" s="442"/>
      <c r="UD233" s="442"/>
      <c r="UE233" s="442"/>
      <c r="UF233" s="442"/>
      <c r="UG233" s="442"/>
      <c r="UH233" s="442"/>
      <c r="UI233" s="442"/>
      <c r="UJ233" s="442"/>
      <c r="UK233" s="442"/>
      <c r="UL233" s="442"/>
      <c r="UM233" s="442"/>
      <c r="UN233" s="442"/>
      <c r="UO233" s="442"/>
      <c r="UP233" s="442"/>
      <c r="UQ233" s="442"/>
      <c r="UR233" s="442"/>
      <c r="US233" s="442"/>
      <c r="UT233" s="442"/>
      <c r="UU233" s="442"/>
      <c r="UV233" s="442"/>
      <c r="UW233" s="442"/>
      <c r="UX233" s="442"/>
      <c r="UY233" s="442"/>
      <c r="UZ233" s="442"/>
      <c r="VA233" s="442"/>
      <c r="VB233" s="442"/>
      <c r="VC233" s="442"/>
      <c r="VD233" s="442"/>
      <c r="VE233" s="442"/>
      <c r="VF233" s="442"/>
      <c r="VG233" s="442"/>
      <c r="VH233" s="442"/>
      <c r="VI233" s="442"/>
      <c r="VJ233" s="442"/>
      <c r="VK233" s="442"/>
      <c r="VL233" s="442"/>
      <c r="VM233" s="442"/>
      <c r="VN233" s="442"/>
      <c r="VO233" s="442"/>
      <c r="VP233" s="442"/>
      <c r="VQ233" s="442"/>
      <c r="VR233" s="442"/>
      <c r="VS233" s="442"/>
      <c r="VT233" s="442"/>
      <c r="VU233" s="442"/>
      <c r="VV233" s="442"/>
      <c r="VW233" s="442"/>
      <c r="VX233" s="442"/>
      <c r="VY233" s="442"/>
      <c r="VZ233" s="442"/>
      <c r="WA233" s="442"/>
      <c r="WB233" s="442"/>
      <c r="WC233" s="442"/>
      <c r="WD233" s="442"/>
      <c r="WE233" s="442"/>
      <c r="WF233" s="442"/>
      <c r="WG233" s="442"/>
      <c r="WH233" s="442"/>
      <c r="WI233" s="442"/>
      <c r="WJ233" s="442"/>
      <c r="WK233" s="442"/>
      <c r="WL233" s="442"/>
      <c r="WM233" s="442"/>
      <c r="WN233" s="442"/>
      <c r="WO233" s="442"/>
      <c r="WP233" s="442"/>
      <c r="WQ233" s="442"/>
      <c r="WR233" s="442"/>
      <c r="WS233" s="442"/>
      <c r="WT233" s="442"/>
      <c r="WU233" s="442"/>
      <c r="WV233" s="442"/>
      <c r="WW233" s="442"/>
      <c r="WX233" s="442"/>
      <c r="WY233" s="442"/>
      <c r="WZ233" s="442"/>
      <c r="XA233" s="442"/>
      <c r="XB233" s="442"/>
      <c r="XC233" s="442"/>
      <c r="XD233" s="442"/>
      <c r="XE233" s="442"/>
      <c r="XF233" s="442"/>
      <c r="XG233" s="442"/>
      <c r="XH233" s="442"/>
      <c r="XI233" s="442"/>
      <c r="XJ233" s="442"/>
      <c r="XK233" s="442"/>
      <c r="XL233" s="442"/>
      <c r="XM233" s="442"/>
      <c r="XN233" s="442"/>
      <c r="XO233" s="442"/>
      <c r="XP233" s="442"/>
      <c r="XQ233" s="442"/>
      <c r="XR233" s="442"/>
      <c r="XS233" s="442"/>
      <c r="XT233" s="442"/>
      <c r="XU233" s="442"/>
      <c r="XV233" s="442"/>
      <c r="XW233" s="442"/>
      <c r="XX233" s="442"/>
      <c r="XY233" s="442"/>
      <c r="XZ233" s="442"/>
      <c r="YA233" s="442"/>
      <c r="YB233" s="442"/>
      <c r="YC233" s="442"/>
      <c r="YD233" s="442"/>
      <c r="YE233" s="442"/>
      <c r="YF233" s="442"/>
      <c r="YG233" s="442"/>
      <c r="YH233" s="442"/>
      <c r="YI233" s="442"/>
      <c r="YJ233" s="442"/>
      <c r="YK233" s="442"/>
      <c r="YL233" s="442"/>
      <c r="YM233" s="442"/>
      <c r="YN233" s="442"/>
      <c r="YO233" s="442"/>
      <c r="YP233" s="442"/>
      <c r="YQ233" s="442"/>
      <c r="YR233" s="442"/>
      <c r="YS233" s="442"/>
      <c r="YT233" s="442"/>
      <c r="YU233" s="442"/>
      <c r="YV233" s="442"/>
      <c r="YW233" s="442"/>
      <c r="YX233" s="442"/>
      <c r="YY233" s="442"/>
      <c r="YZ233" s="442"/>
      <c r="ZA233" s="442"/>
      <c r="ZB233" s="442"/>
      <c r="ZC233" s="442"/>
      <c r="ZD233" s="442"/>
      <c r="ZE233" s="442"/>
      <c r="ZF233" s="442"/>
      <c r="ZG233" s="442"/>
      <c r="ZH233" s="442"/>
      <c r="ZI233" s="442"/>
      <c r="ZJ233" s="442"/>
      <c r="ZK233" s="442"/>
      <c r="ZL233" s="442"/>
      <c r="ZM233" s="442"/>
      <c r="ZN233" s="442"/>
      <c r="ZO233" s="442"/>
      <c r="ZP233" s="442"/>
      <c r="ZQ233" s="442"/>
      <c r="ZR233" s="442"/>
      <c r="ZS233" s="442"/>
      <c r="ZT233" s="442"/>
      <c r="ZU233" s="442"/>
      <c r="ZV233" s="442"/>
      <c r="ZW233" s="442"/>
      <c r="ZX233" s="442"/>
      <c r="ZY233" s="442"/>
      <c r="ZZ233" s="442"/>
      <c r="AAA233" s="442"/>
      <c r="AAB233" s="442"/>
      <c r="AAC233" s="442"/>
      <c r="AAD233" s="442"/>
      <c r="AAE233" s="442"/>
      <c r="AAF233" s="442"/>
      <c r="AAG233" s="442"/>
      <c r="AAH233" s="442"/>
      <c r="AAI233" s="442"/>
      <c r="AAJ233" s="442"/>
      <c r="AAK233" s="442"/>
      <c r="AAL233" s="442"/>
      <c r="AAM233" s="442"/>
      <c r="AAN233" s="442"/>
      <c r="AAO233" s="442"/>
      <c r="AAP233" s="442"/>
      <c r="AAQ233" s="442"/>
      <c r="AAR233" s="442"/>
      <c r="AAS233" s="442"/>
      <c r="AAT233" s="442"/>
      <c r="AAU233" s="442"/>
      <c r="AAV233" s="442"/>
      <c r="AAW233" s="442"/>
      <c r="AAX233" s="442"/>
      <c r="AAY233" s="442"/>
      <c r="AAZ233" s="442"/>
      <c r="ABA233" s="442"/>
      <c r="ABB233" s="442"/>
      <c r="ABC233" s="442"/>
      <c r="ABD233" s="442"/>
      <c r="ABE233" s="442"/>
      <c r="ABF233" s="442"/>
      <c r="ABG233" s="442"/>
      <c r="ABH233" s="442"/>
      <c r="ABI233" s="442"/>
      <c r="ABJ233" s="442"/>
      <c r="ABK233" s="442"/>
      <c r="ABL233" s="442"/>
      <c r="ABM233" s="442"/>
      <c r="ABN233" s="442"/>
      <c r="ABO233" s="442"/>
      <c r="ABP233" s="442"/>
      <c r="ABQ233" s="442"/>
      <c r="ABR233" s="442"/>
      <c r="ABS233" s="442"/>
      <c r="ABT233" s="442"/>
      <c r="ABU233" s="442"/>
      <c r="ABV233" s="442"/>
      <c r="ABW233" s="442"/>
      <c r="ABX233" s="442"/>
      <c r="ABY233" s="442"/>
      <c r="ABZ233" s="442"/>
      <c r="ACA233" s="442"/>
      <c r="ACB233" s="442"/>
      <c r="ACC233" s="442"/>
      <c r="ACD233" s="442"/>
      <c r="ACE233" s="442"/>
      <c r="ACF233" s="442"/>
      <c r="ACG233" s="442"/>
      <c r="ACH233" s="442"/>
      <c r="ACI233" s="442"/>
      <c r="ACJ233" s="442"/>
      <c r="ACK233" s="442"/>
      <c r="ACL233" s="442"/>
      <c r="ACM233" s="442"/>
      <c r="ACN233" s="442"/>
      <c r="ACO233" s="442"/>
      <c r="ACP233" s="442"/>
      <c r="ACQ233" s="442"/>
      <c r="ACR233" s="442"/>
      <c r="ACS233" s="442"/>
      <c r="ACT233" s="442"/>
      <c r="ACU233" s="442"/>
      <c r="ACV233" s="442"/>
      <c r="ACW233" s="442"/>
      <c r="ACX233" s="442"/>
      <c r="ACY233" s="442"/>
      <c r="ACZ233" s="442"/>
      <c r="ADA233" s="442"/>
      <c r="ADB233" s="442"/>
      <c r="ADC233" s="442"/>
      <c r="ADD233" s="442"/>
      <c r="ADE233" s="442"/>
      <c r="ADF233" s="442"/>
      <c r="ADG233" s="442"/>
      <c r="ADH233" s="442"/>
      <c r="ADI233" s="442"/>
      <c r="ADJ233" s="442"/>
      <c r="ADK233" s="442"/>
      <c r="ADL233" s="442"/>
      <c r="ADM233" s="442"/>
      <c r="ADN233" s="442"/>
      <c r="ADO233" s="442"/>
      <c r="ADP233" s="442"/>
      <c r="ADQ233" s="442"/>
      <c r="ADR233" s="442"/>
      <c r="ADS233" s="442"/>
      <c r="ADT233" s="442"/>
      <c r="ADU233" s="442"/>
      <c r="ADV233" s="442"/>
      <c r="ADW233" s="442"/>
      <c r="ADX233" s="442"/>
      <c r="ADY233" s="442"/>
      <c r="ADZ233" s="442"/>
      <c r="AEA233" s="442"/>
      <c r="AEB233" s="442"/>
      <c r="AEC233" s="442"/>
      <c r="AED233" s="442"/>
      <c r="AEE233" s="442"/>
      <c r="AEF233" s="442"/>
      <c r="AEG233" s="442"/>
      <c r="AEH233" s="442"/>
      <c r="AEI233" s="442"/>
      <c r="AEJ233" s="442"/>
      <c r="AEK233" s="442"/>
      <c r="AEL233" s="442"/>
      <c r="AEM233" s="442"/>
      <c r="AEN233" s="442"/>
      <c r="AEO233" s="442"/>
      <c r="AEP233" s="442"/>
      <c r="AEQ233" s="442"/>
      <c r="AER233" s="442"/>
      <c r="AES233" s="442"/>
      <c r="AET233" s="442"/>
      <c r="AEU233" s="442"/>
      <c r="AEV233" s="442"/>
      <c r="AEW233" s="442"/>
      <c r="AEX233" s="442"/>
      <c r="AEY233" s="442"/>
      <c r="AEZ233" s="442"/>
      <c r="AFA233" s="442"/>
      <c r="AFB233" s="442"/>
      <c r="AFC233" s="442"/>
      <c r="AFD233" s="442"/>
      <c r="AFE233" s="442"/>
      <c r="AFF233" s="442"/>
      <c r="AFG233" s="442"/>
      <c r="AFH233" s="442"/>
      <c r="AFI233" s="442"/>
      <c r="AFJ233" s="442"/>
      <c r="AFK233" s="442"/>
      <c r="AFL233" s="442"/>
      <c r="AFM233" s="442"/>
      <c r="AFN233" s="442"/>
      <c r="AFO233" s="442"/>
      <c r="AFP233" s="442"/>
      <c r="AFQ233" s="442"/>
      <c r="AFR233" s="442"/>
      <c r="AFS233" s="442"/>
      <c r="AFT233" s="442"/>
      <c r="AFU233" s="442"/>
      <c r="AFV233" s="442"/>
      <c r="AFW233" s="442"/>
      <c r="AFX233" s="442"/>
      <c r="AFY233" s="442"/>
      <c r="AFZ233" s="442"/>
      <c r="AGA233" s="442"/>
      <c r="AGB233" s="442"/>
      <c r="AGC233" s="442"/>
      <c r="AGD233" s="442"/>
      <c r="AGE233" s="442"/>
      <c r="AGF233" s="442"/>
      <c r="AGG233" s="442"/>
      <c r="AGH233" s="442"/>
      <c r="AGI233" s="442"/>
      <c r="AGJ233" s="442"/>
      <c r="AGK233" s="442"/>
      <c r="AGL233" s="442"/>
      <c r="AGM233" s="442"/>
      <c r="AGN233" s="442"/>
      <c r="AGO233" s="442"/>
      <c r="AGP233" s="442"/>
      <c r="AGQ233" s="442"/>
      <c r="AGR233" s="442"/>
      <c r="AGS233" s="442"/>
      <c r="AGT233" s="442"/>
      <c r="AGU233" s="442"/>
      <c r="AGV233" s="442"/>
      <c r="AGW233" s="442"/>
      <c r="AGX233" s="442"/>
      <c r="AGY233" s="442"/>
      <c r="AGZ233" s="442"/>
      <c r="AHA233" s="442"/>
      <c r="AHB233" s="442"/>
      <c r="AHC233" s="442"/>
      <c r="AHD233" s="442"/>
      <c r="AHE233" s="442"/>
      <c r="AHF233" s="442"/>
      <c r="AHG233" s="442"/>
      <c r="AHH233" s="442"/>
    </row>
    <row r="234" spans="2:892" s="593" customFormat="1" hidden="1">
      <c r="B234" s="597"/>
      <c r="C234" s="595"/>
      <c r="D234" s="78"/>
      <c r="E234" s="78"/>
      <c r="F234" s="78"/>
      <c r="G234" s="78"/>
      <c r="H234" s="78"/>
      <c r="I234" s="78"/>
      <c r="J234" s="78"/>
      <c r="K234" s="78"/>
      <c r="L234" s="78"/>
      <c r="M234" s="78"/>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s="66"/>
      <c r="CT234" s="66"/>
      <c r="CU234" s="66"/>
      <c r="CV234" s="66"/>
      <c r="CW234" s="66"/>
      <c r="CX234" s="66"/>
      <c r="CY234" s="66"/>
      <c r="CZ234" s="66"/>
      <c r="DA234" s="66"/>
      <c r="DB234" s="66"/>
      <c r="DC234" s="66"/>
      <c r="DD234" s="66"/>
      <c r="DE234" s="66"/>
      <c r="DF234" s="66"/>
      <c r="DG234" s="66"/>
      <c r="DH234" s="66"/>
      <c r="DI234" s="66"/>
      <c r="DJ234" s="66"/>
      <c r="DK234" s="66"/>
      <c r="DL234" s="66"/>
      <c r="DM234" s="66"/>
      <c r="DN234" s="66"/>
      <c r="DO234" s="66"/>
      <c r="DP234" s="66"/>
      <c r="DQ234" s="66"/>
      <c r="DR234" s="66"/>
      <c r="DS234" s="66"/>
      <c r="DT234" s="66"/>
      <c r="DU234" s="66"/>
      <c r="DV234" s="66"/>
      <c r="DW234" s="66"/>
      <c r="DX234" s="66"/>
      <c r="DY234" s="66"/>
      <c r="DZ234" s="66"/>
      <c r="EA234" s="66"/>
      <c r="EB234" s="66"/>
      <c r="EC234" s="66"/>
      <c r="ED234" s="66"/>
      <c r="EE234" s="66"/>
      <c r="EF234" s="66"/>
      <c r="EG234" s="66"/>
      <c r="EH234" s="66"/>
      <c r="EI234" s="66"/>
      <c r="EJ234" s="66"/>
      <c r="EK234" s="66"/>
      <c r="EL234" s="66"/>
      <c r="EM234" s="66"/>
      <c r="EN234" s="66"/>
      <c r="EO234" s="66"/>
      <c r="EP234" s="66"/>
      <c r="EQ234" s="66"/>
      <c r="ER234" s="66"/>
      <c r="ES234" s="66"/>
      <c r="ET234" s="66"/>
      <c r="EU234" s="66"/>
      <c r="EV234" s="66"/>
      <c r="EW234" s="66"/>
      <c r="EX234" s="66"/>
      <c r="EY234" s="66"/>
      <c r="EZ234" s="66"/>
      <c r="FA234" s="66"/>
      <c r="FB234" s="66"/>
      <c r="FC234" s="66"/>
      <c r="FD234" s="66"/>
      <c r="FE234" s="66"/>
      <c r="FF234" s="66"/>
      <c r="FG234" s="66"/>
      <c r="FH234" s="66"/>
      <c r="FI234" s="66"/>
      <c r="FJ234" s="66"/>
      <c r="FK234" s="66"/>
      <c r="FL234" s="66"/>
      <c r="FM234" s="66"/>
      <c r="FN234" s="66"/>
      <c r="FO234" s="66"/>
      <c r="FP234" s="66"/>
      <c r="FQ234" s="66"/>
      <c r="FR234" s="66"/>
      <c r="FS234" s="66"/>
      <c r="FT234" s="66"/>
      <c r="FU234" s="66"/>
      <c r="FV234" s="66"/>
      <c r="FW234" s="66"/>
      <c r="FX234" s="66"/>
      <c r="FY234" s="66"/>
      <c r="FZ234" s="66"/>
      <c r="GA234" s="66"/>
      <c r="GB234" s="66"/>
      <c r="GC234" s="66"/>
      <c r="GD234" s="66"/>
      <c r="GE234" s="66"/>
      <c r="GF234" s="66"/>
      <c r="GG234" s="66"/>
      <c r="GH234" s="66"/>
      <c r="GI234" s="66"/>
      <c r="GJ234" s="66"/>
      <c r="GK234" s="66"/>
      <c r="GL234" s="66"/>
      <c r="GM234" s="66"/>
      <c r="GN234" s="66"/>
      <c r="GO234" s="66"/>
      <c r="GP234" s="66"/>
      <c r="GQ234" s="66"/>
      <c r="GR234" s="66"/>
      <c r="GS234" s="66"/>
      <c r="GT234" s="66"/>
      <c r="GU234" s="66"/>
      <c r="GV234" s="66"/>
      <c r="GW234" s="66"/>
      <c r="GX234" s="66"/>
      <c r="GY234" s="66"/>
      <c r="GZ234" s="66"/>
      <c r="HA234" s="66"/>
      <c r="HB234" s="66"/>
      <c r="HC234" s="66"/>
      <c r="HD234" s="66"/>
      <c r="HE234" s="66"/>
      <c r="HF234" s="66"/>
      <c r="HG234" s="66"/>
      <c r="HH234" s="66"/>
      <c r="HI234" s="66"/>
      <c r="HJ234" s="66"/>
      <c r="HK234" s="66"/>
      <c r="HL234" s="66"/>
      <c r="HM234" s="66"/>
      <c r="HN234" s="66"/>
      <c r="HO234" s="66"/>
      <c r="HP234" s="66"/>
      <c r="HQ234" s="66"/>
      <c r="HR234" s="66"/>
      <c r="HS234" s="66"/>
      <c r="HT234" s="66"/>
      <c r="HU234" s="66"/>
      <c r="HV234" s="66"/>
      <c r="HW234" s="66"/>
      <c r="HX234" s="66"/>
      <c r="HY234" s="66"/>
      <c r="HZ234" s="66"/>
      <c r="IA234" s="66"/>
      <c r="IB234" s="66"/>
      <c r="IC234" s="66"/>
      <c r="ID234" s="66"/>
      <c r="IE234" s="66"/>
      <c r="IF234" s="66"/>
      <c r="IG234" s="66"/>
      <c r="IH234" s="66"/>
      <c r="II234" s="66"/>
      <c r="IJ234" s="66"/>
      <c r="IK234" s="66"/>
      <c r="IL234" s="66"/>
      <c r="IM234" s="66"/>
      <c r="IN234" s="66"/>
      <c r="IO234" s="66"/>
      <c r="IP234" s="66"/>
      <c r="IQ234" s="66"/>
      <c r="IR234" s="66"/>
      <c r="IS234" s="66"/>
      <c r="IT234" s="66"/>
      <c r="IU234" s="66"/>
      <c r="IV234" s="66"/>
      <c r="IW234" s="66"/>
      <c r="IX234" s="442"/>
      <c r="IY234" s="442"/>
      <c r="IZ234" s="442"/>
      <c r="JA234" s="442"/>
      <c r="JB234" s="442"/>
      <c r="JC234" s="442"/>
      <c r="JD234" s="442"/>
      <c r="JE234" s="442"/>
      <c r="JF234" s="442"/>
      <c r="JG234" s="442"/>
      <c r="JH234" s="442"/>
      <c r="JI234" s="442"/>
      <c r="JJ234" s="442"/>
      <c r="JK234" s="442"/>
      <c r="JL234" s="442"/>
      <c r="JM234" s="442"/>
      <c r="JN234" s="442"/>
      <c r="JO234" s="442"/>
      <c r="JP234" s="442"/>
      <c r="JQ234" s="442"/>
      <c r="JR234" s="442"/>
      <c r="JS234" s="442"/>
      <c r="JT234" s="442"/>
      <c r="JU234" s="442"/>
      <c r="JV234" s="442"/>
      <c r="JW234" s="442"/>
      <c r="JX234" s="442"/>
      <c r="JY234" s="442"/>
      <c r="JZ234" s="442"/>
      <c r="KA234" s="442"/>
      <c r="KB234" s="442"/>
      <c r="KC234" s="442"/>
      <c r="KD234" s="442"/>
      <c r="KE234" s="442"/>
      <c r="KF234" s="442"/>
      <c r="KG234" s="442"/>
      <c r="KH234" s="442"/>
      <c r="KI234" s="442"/>
      <c r="KJ234" s="442"/>
      <c r="KK234" s="442"/>
      <c r="KL234" s="442"/>
      <c r="KM234" s="442"/>
      <c r="KN234" s="442"/>
      <c r="KO234" s="442"/>
      <c r="KP234" s="442"/>
      <c r="KQ234" s="442"/>
      <c r="KR234" s="442"/>
      <c r="KS234" s="442"/>
      <c r="KT234" s="442"/>
      <c r="KU234" s="442"/>
      <c r="KV234" s="442"/>
      <c r="KW234" s="442"/>
      <c r="KX234" s="442"/>
      <c r="KY234" s="442"/>
      <c r="KZ234" s="442"/>
      <c r="LA234" s="442"/>
      <c r="LB234" s="442"/>
      <c r="LC234" s="442"/>
      <c r="LD234" s="442"/>
      <c r="LE234" s="442"/>
      <c r="LF234" s="442"/>
      <c r="LG234" s="442"/>
      <c r="LH234" s="442"/>
      <c r="LI234" s="442"/>
      <c r="LJ234" s="442"/>
      <c r="LK234" s="442"/>
      <c r="LL234" s="442"/>
      <c r="LM234" s="442"/>
      <c r="LN234" s="442"/>
      <c r="LO234" s="442"/>
      <c r="LP234" s="442"/>
      <c r="LQ234" s="442"/>
      <c r="LR234" s="442"/>
      <c r="LS234" s="442"/>
      <c r="LT234" s="442"/>
      <c r="LU234" s="442"/>
      <c r="LV234" s="442"/>
      <c r="LW234" s="442"/>
      <c r="LX234" s="442"/>
      <c r="LY234" s="442"/>
      <c r="LZ234" s="442"/>
      <c r="MA234" s="442"/>
      <c r="MB234" s="442"/>
      <c r="MC234" s="442"/>
      <c r="MD234" s="442"/>
      <c r="ME234" s="442"/>
      <c r="MF234" s="442"/>
      <c r="MG234" s="442"/>
      <c r="MH234" s="442"/>
      <c r="MI234" s="442"/>
      <c r="MJ234" s="442"/>
      <c r="MK234" s="442"/>
      <c r="ML234" s="442"/>
      <c r="MM234" s="442"/>
      <c r="MN234" s="442"/>
      <c r="MO234" s="442"/>
      <c r="MP234" s="442"/>
      <c r="MQ234" s="442"/>
      <c r="MR234" s="442"/>
      <c r="MS234" s="442"/>
      <c r="MT234" s="442"/>
      <c r="MU234" s="442"/>
      <c r="MV234" s="442"/>
      <c r="MW234" s="442"/>
      <c r="MX234" s="442"/>
      <c r="MY234" s="442"/>
      <c r="MZ234" s="442"/>
      <c r="NA234" s="442"/>
      <c r="NB234" s="442"/>
      <c r="NC234" s="442"/>
      <c r="ND234" s="442"/>
      <c r="NE234" s="442"/>
      <c r="NF234" s="442"/>
      <c r="NG234" s="442"/>
      <c r="NH234" s="442"/>
      <c r="NI234" s="442"/>
      <c r="NJ234" s="442"/>
      <c r="NK234" s="442"/>
      <c r="NL234" s="442"/>
      <c r="NM234" s="442"/>
      <c r="NN234" s="442"/>
      <c r="NO234" s="442"/>
      <c r="NP234" s="442"/>
      <c r="NQ234" s="442"/>
      <c r="NR234" s="442"/>
      <c r="NS234" s="442"/>
      <c r="NT234" s="442"/>
      <c r="NU234" s="442"/>
      <c r="NV234" s="442"/>
      <c r="NW234" s="442"/>
      <c r="NX234" s="442"/>
      <c r="NY234" s="442"/>
      <c r="NZ234" s="442"/>
      <c r="OA234" s="442"/>
      <c r="OB234" s="442"/>
      <c r="OC234" s="442"/>
      <c r="OD234" s="442"/>
      <c r="OE234" s="442"/>
      <c r="OF234" s="442"/>
      <c r="OG234" s="442"/>
      <c r="OH234" s="442"/>
      <c r="OI234" s="442"/>
      <c r="OJ234" s="442"/>
      <c r="OK234" s="442"/>
      <c r="OL234" s="442"/>
      <c r="OM234" s="442"/>
      <c r="ON234" s="442"/>
      <c r="OO234" s="442"/>
      <c r="OP234" s="442"/>
      <c r="OQ234" s="442"/>
      <c r="OR234" s="442"/>
      <c r="OS234" s="442"/>
      <c r="OT234" s="442"/>
      <c r="OU234" s="442"/>
      <c r="OV234" s="442"/>
      <c r="OW234" s="442"/>
      <c r="OX234" s="442"/>
      <c r="OY234" s="442"/>
      <c r="OZ234" s="442"/>
      <c r="PA234" s="442"/>
      <c r="PB234" s="442"/>
      <c r="PC234" s="442"/>
      <c r="PD234" s="442"/>
      <c r="PE234" s="442"/>
      <c r="PF234" s="442"/>
      <c r="PG234" s="442"/>
      <c r="PH234" s="442"/>
      <c r="PI234" s="442"/>
      <c r="PJ234" s="442"/>
      <c r="PK234" s="442"/>
      <c r="PL234" s="442"/>
      <c r="PM234" s="442"/>
      <c r="PN234" s="442"/>
      <c r="PO234" s="442"/>
      <c r="PP234" s="442"/>
      <c r="PQ234" s="442"/>
      <c r="PR234" s="442"/>
      <c r="PS234" s="442"/>
      <c r="PT234" s="442"/>
      <c r="PU234" s="442"/>
      <c r="PV234" s="442"/>
      <c r="PW234" s="442"/>
      <c r="PX234" s="442"/>
      <c r="PY234" s="442"/>
      <c r="PZ234" s="442"/>
      <c r="QA234" s="442"/>
      <c r="QB234" s="442"/>
      <c r="QC234" s="442"/>
      <c r="QD234" s="442"/>
      <c r="QE234" s="442"/>
      <c r="QF234" s="442"/>
      <c r="QG234" s="442"/>
      <c r="QH234" s="442"/>
      <c r="QI234" s="442"/>
      <c r="QJ234" s="442"/>
      <c r="QK234" s="442"/>
      <c r="QL234" s="442"/>
      <c r="QM234" s="442"/>
      <c r="QN234" s="442"/>
      <c r="QO234" s="442"/>
      <c r="QP234" s="442"/>
      <c r="QQ234" s="442"/>
      <c r="QR234" s="442"/>
      <c r="QS234" s="442"/>
      <c r="QT234" s="442"/>
      <c r="QU234" s="442"/>
      <c r="QV234" s="442"/>
      <c r="QW234" s="442"/>
      <c r="QX234" s="442"/>
      <c r="QY234" s="442"/>
      <c r="QZ234" s="442"/>
      <c r="RA234" s="442"/>
      <c r="RB234" s="442"/>
      <c r="RC234" s="442"/>
      <c r="RD234" s="442"/>
      <c r="RE234" s="442"/>
      <c r="RF234" s="442"/>
      <c r="RG234" s="442"/>
      <c r="RH234" s="442"/>
      <c r="RI234" s="442"/>
      <c r="RJ234" s="442"/>
      <c r="RK234" s="442"/>
      <c r="RL234" s="442"/>
      <c r="RM234" s="442"/>
      <c r="RN234" s="442"/>
      <c r="RO234" s="442"/>
      <c r="RP234" s="442"/>
      <c r="RQ234" s="442"/>
      <c r="RR234" s="442"/>
      <c r="RS234" s="442"/>
      <c r="RT234" s="442"/>
      <c r="RU234" s="442"/>
      <c r="RV234" s="442"/>
      <c r="RW234" s="442"/>
      <c r="RX234" s="442"/>
      <c r="RY234" s="442"/>
      <c r="RZ234" s="442"/>
      <c r="SA234" s="442"/>
      <c r="SB234" s="442"/>
      <c r="SC234" s="442"/>
      <c r="SD234" s="442"/>
      <c r="SE234" s="442"/>
      <c r="SF234" s="442"/>
      <c r="SG234" s="442"/>
      <c r="SH234" s="442"/>
      <c r="SI234" s="442"/>
      <c r="SJ234" s="442"/>
      <c r="SK234" s="442"/>
      <c r="SL234" s="442"/>
      <c r="SM234" s="442"/>
      <c r="SN234" s="442"/>
      <c r="SO234" s="442"/>
      <c r="SP234" s="442"/>
      <c r="SQ234" s="442"/>
      <c r="SR234" s="442"/>
      <c r="SS234" s="442"/>
      <c r="ST234" s="442"/>
      <c r="SU234" s="442"/>
      <c r="SV234" s="442"/>
      <c r="SW234" s="442"/>
      <c r="SX234" s="442"/>
      <c r="SY234" s="442"/>
      <c r="SZ234" s="442"/>
      <c r="TA234" s="442"/>
      <c r="TB234" s="442"/>
      <c r="TC234" s="442"/>
      <c r="TD234" s="442"/>
      <c r="TE234" s="442"/>
      <c r="TF234" s="442"/>
      <c r="TG234" s="442"/>
      <c r="TH234" s="442"/>
      <c r="TI234" s="442"/>
      <c r="TJ234" s="442"/>
      <c r="TK234" s="442"/>
      <c r="TL234" s="442"/>
      <c r="TM234" s="442"/>
      <c r="TN234" s="442"/>
      <c r="TO234" s="442"/>
      <c r="TP234" s="442"/>
      <c r="TQ234" s="442"/>
      <c r="TR234" s="442"/>
      <c r="TS234" s="442"/>
      <c r="TT234" s="442"/>
      <c r="TU234" s="442"/>
      <c r="TV234" s="442"/>
      <c r="TW234" s="442"/>
      <c r="TX234" s="442"/>
      <c r="TY234" s="442"/>
      <c r="TZ234" s="442"/>
      <c r="UA234" s="442"/>
      <c r="UB234" s="442"/>
      <c r="UC234" s="442"/>
      <c r="UD234" s="442"/>
      <c r="UE234" s="442"/>
      <c r="UF234" s="442"/>
      <c r="UG234" s="442"/>
      <c r="UH234" s="442"/>
      <c r="UI234" s="442"/>
      <c r="UJ234" s="442"/>
      <c r="UK234" s="442"/>
      <c r="UL234" s="442"/>
      <c r="UM234" s="442"/>
      <c r="UN234" s="442"/>
      <c r="UO234" s="442"/>
      <c r="UP234" s="442"/>
      <c r="UQ234" s="442"/>
      <c r="UR234" s="442"/>
      <c r="US234" s="442"/>
      <c r="UT234" s="442"/>
      <c r="UU234" s="442"/>
      <c r="UV234" s="442"/>
      <c r="UW234" s="442"/>
      <c r="UX234" s="442"/>
      <c r="UY234" s="442"/>
      <c r="UZ234" s="442"/>
      <c r="VA234" s="442"/>
      <c r="VB234" s="442"/>
      <c r="VC234" s="442"/>
      <c r="VD234" s="442"/>
      <c r="VE234" s="442"/>
      <c r="VF234" s="442"/>
      <c r="VG234" s="442"/>
      <c r="VH234" s="442"/>
      <c r="VI234" s="442"/>
      <c r="VJ234" s="442"/>
      <c r="VK234" s="442"/>
      <c r="VL234" s="442"/>
      <c r="VM234" s="442"/>
      <c r="VN234" s="442"/>
      <c r="VO234" s="442"/>
      <c r="VP234" s="442"/>
      <c r="VQ234" s="442"/>
      <c r="VR234" s="442"/>
      <c r="VS234" s="442"/>
      <c r="VT234" s="442"/>
      <c r="VU234" s="442"/>
      <c r="VV234" s="442"/>
      <c r="VW234" s="442"/>
      <c r="VX234" s="442"/>
      <c r="VY234" s="442"/>
      <c r="VZ234" s="442"/>
      <c r="WA234" s="442"/>
      <c r="WB234" s="442"/>
      <c r="WC234" s="442"/>
      <c r="WD234" s="442"/>
      <c r="WE234" s="442"/>
      <c r="WF234" s="442"/>
      <c r="WG234" s="442"/>
      <c r="WH234" s="442"/>
      <c r="WI234" s="442"/>
      <c r="WJ234" s="442"/>
      <c r="WK234" s="442"/>
      <c r="WL234" s="442"/>
      <c r="WM234" s="442"/>
      <c r="WN234" s="442"/>
      <c r="WO234" s="442"/>
      <c r="WP234" s="442"/>
      <c r="WQ234" s="442"/>
      <c r="WR234" s="442"/>
      <c r="WS234" s="442"/>
      <c r="WT234" s="442"/>
      <c r="WU234" s="442"/>
      <c r="WV234" s="442"/>
      <c r="WW234" s="442"/>
      <c r="WX234" s="442"/>
      <c r="WY234" s="442"/>
      <c r="WZ234" s="442"/>
      <c r="XA234" s="442"/>
      <c r="XB234" s="442"/>
      <c r="XC234" s="442"/>
      <c r="XD234" s="442"/>
      <c r="XE234" s="442"/>
      <c r="XF234" s="442"/>
      <c r="XG234" s="442"/>
      <c r="XH234" s="442"/>
      <c r="XI234" s="442"/>
      <c r="XJ234" s="442"/>
      <c r="XK234" s="442"/>
      <c r="XL234" s="442"/>
      <c r="XM234" s="442"/>
      <c r="XN234" s="442"/>
      <c r="XO234" s="442"/>
      <c r="XP234" s="442"/>
      <c r="XQ234" s="442"/>
      <c r="XR234" s="442"/>
      <c r="XS234" s="442"/>
      <c r="XT234" s="442"/>
      <c r="XU234" s="442"/>
      <c r="XV234" s="442"/>
      <c r="XW234" s="442"/>
      <c r="XX234" s="442"/>
      <c r="XY234" s="442"/>
      <c r="XZ234" s="442"/>
      <c r="YA234" s="442"/>
      <c r="YB234" s="442"/>
      <c r="YC234" s="442"/>
      <c r="YD234" s="442"/>
      <c r="YE234" s="442"/>
      <c r="YF234" s="442"/>
      <c r="YG234" s="442"/>
      <c r="YH234" s="442"/>
      <c r="YI234" s="442"/>
      <c r="YJ234" s="442"/>
      <c r="YK234" s="442"/>
      <c r="YL234" s="442"/>
      <c r="YM234" s="442"/>
      <c r="YN234" s="442"/>
      <c r="YO234" s="442"/>
      <c r="YP234" s="442"/>
      <c r="YQ234" s="442"/>
      <c r="YR234" s="442"/>
      <c r="YS234" s="442"/>
      <c r="YT234" s="442"/>
      <c r="YU234" s="442"/>
      <c r="YV234" s="442"/>
      <c r="YW234" s="442"/>
      <c r="YX234" s="442"/>
      <c r="YY234" s="442"/>
      <c r="YZ234" s="442"/>
      <c r="ZA234" s="442"/>
      <c r="ZB234" s="442"/>
      <c r="ZC234" s="442"/>
      <c r="ZD234" s="442"/>
      <c r="ZE234" s="442"/>
      <c r="ZF234" s="442"/>
      <c r="ZG234" s="442"/>
      <c r="ZH234" s="442"/>
      <c r="ZI234" s="442"/>
      <c r="ZJ234" s="442"/>
      <c r="ZK234" s="442"/>
      <c r="ZL234" s="442"/>
      <c r="ZM234" s="442"/>
      <c r="ZN234" s="442"/>
      <c r="ZO234" s="442"/>
      <c r="ZP234" s="442"/>
      <c r="ZQ234" s="442"/>
      <c r="ZR234" s="442"/>
      <c r="ZS234" s="442"/>
      <c r="ZT234" s="442"/>
      <c r="ZU234" s="442"/>
      <c r="ZV234" s="442"/>
      <c r="ZW234" s="442"/>
      <c r="ZX234" s="442"/>
      <c r="ZY234" s="442"/>
      <c r="ZZ234" s="442"/>
      <c r="AAA234" s="442"/>
      <c r="AAB234" s="442"/>
      <c r="AAC234" s="442"/>
      <c r="AAD234" s="442"/>
      <c r="AAE234" s="442"/>
      <c r="AAF234" s="442"/>
      <c r="AAG234" s="442"/>
      <c r="AAH234" s="442"/>
      <c r="AAI234" s="442"/>
      <c r="AAJ234" s="442"/>
      <c r="AAK234" s="442"/>
      <c r="AAL234" s="442"/>
      <c r="AAM234" s="442"/>
      <c r="AAN234" s="442"/>
      <c r="AAO234" s="442"/>
      <c r="AAP234" s="442"/>
      <c r="AAQ234" s="442"/>
      <c r="AAR234" s="442"/>
      <c r="AAS234" s="442"/>
      <c r="AAT234" s="442"/>
      <c r="AAU234" s="442"/>
      <c r="AAV234" s="442"/>
      <c r="AAW234" s="442"/>
      <c r="AAX234" s="442"/>
      <c r="AAY234" s="442"/>
      <c r="AAZ234" s="442"/>
      <c r="ABA234" s="442"/>
      <c r="ABB234" s="442"/>
      <c r="ABC234" s="442"/>
      <c r="ABD234" s="442"/>
      <c r="ABE234" s="442"/>
      <c r="ABF234" s="442"/>
      <c r="ABG234" s="442"/>
      <c r="ABH234" s="442"/>
      <c r="ABI234" s="442"/>
      <c r="ABJ234" s="442"/>
      <c r="ABK234" s="442"/>
      <c r="ABL234" s="442"/>
      <c r="ABM234" s="442"/>
      <c r="ABN234" s="442"/>
      <c r="ABO234" s="442"/>
      <c r="ABP234" s="442"/>
      <c r="ABQ234" s="442"/>
      <c r="ABR234" s="442"/>
      <c r="ABS234" s="442"/>
      <c r="ABT234" s="442"/>
      <c r="ABU234" s="442"/>
      <c r="ABV234" s="442"/>
      <c r="ABW234" s="442"/>
      <c r="ABX234" s="442"/>
      <c r="ABY234" s="442"/>
      <c r="ABZ234" s="442"/>
      <c r="ACA234" s="442"/>
      <c r="ACB234" s="442"/>
      <c r="ACC234" s="442"/>
      <c r="ACD234" s="442"/>
      <c r="ACE234" s="442"/>
      <c r="ACF234" s="442"/>
      <c r="ACG234" s="442"/>
      <c r="ACH234" s="442"/>
      <c r="ACI234" s="442"/>
      <c r="ACJ234" s="442"/>
      <c r="ACK234" s="442"/>
      <c r="ACL234" s="442"/>
      <c r="ACM234" s="442"/>
      <c r="ACN234" s="442"/>
      <c r="ACO234" s="442"/>
      <c r="ACP234" s="442"/>
      <c r="ACQ234" s="442"/>
      <c r="ACR234" s="442"/>
      <c r="ACS234" s="442"/>
      <c r="ACT234" s="442"/>
      <c r="ACU234" s="442"/>
      <c r="ACV234" s="442"/>
      <c r="ACW234" s="442"/>
      <c r="ACX234" s="442"/>
      <c r="ACY234" s="442"/>
      <c r="ACZ234" s="442"/>
      <c r="ADA234" s="442"/>
      <c r="ADB234" s="442"/>
      <c r="ADC234" s="442"/>
      <c r="ADD234" s="442"/>
      <c r="ADE234" s="442"/>
      <c r="ADF234" s="442"/>
      <c r="ADG234" s="442"/>
      <c r="ADH234" s="442"/>
      <c r="ADI234" s="442"/>
      <c r="ADJ234" s="442"/>
      <c r="ADK234" s="442"/>
      <c r="ADL234" s="442"/>
      <c r="ADM234" s="442"/>
      <c r="ADN234" s="442"/>
      <c r="ADO234" s="442"/>
      <c r="ADP234" s="442"/>
      <c r="ADQ234" s="442"/>
      <c r="ADR234" s="442"/>
      <c r="ADS234" s="442"/>
      <c r="ADT234" s="442"/>
      <c r="ADU234" s="442"/>
      <c r="ADV234" s="442"/>
      <c r="ADW234" s="442"/>
      <c r="ADX234" s="442"/>
      <c r="ADY234" s="442"/>
      <c r="ADZ234" s="442"/>
      <c r="AEA234" s="442"/>
      <c r="AEB234" s="442"/>
      <c r="AEC234" s="442"/>
      <c r="AED234" s="442"/>
      <c r="AEE234" s="442"/>
      <c r="AEF234" s="442"/>
      <c r="AEG234" s="442"/>
      <c r="AEH234" s="442"/>
      <c r="AEI234" s="442"/>
      <c r="AEJ234" s="442"/>
      <c r="AEK234" s="442"/>
      <c r="AEL234" s="442"/>
      <c r="AEM234" s="442"/>
      <c r="AEN234" s="442"/>
      <c r="AEO234" s="442"/>
      <c r="AEP234" s="442"/>
      <c r="AEQ234" s="442"/>
      <c r="AER234" s="442"/>
      <c r="AES234" s="442"/>
      <c r="AET234" s="442"/>
      <c r="AEU234" s="442"/>
      <c r="AEV234" s="442"/>
      <c r="AEW234" s="442"/>
      <c r="AEX234" s="442"/>
      <c r="AEY234" s="442"/>
      <c r="AEZ234" s="442"/>
      <c r="AFA234" s="442"/>
      <c r="AFB234" s="442"/>
      <c r="AFC234" s="442"/>
      <c r="AFD234" s="442"/>
      <c r="AFE234" s="442"/>
      <c r="AFF234" s="442"/>
      <c r="AFG234" s="442"/>
      <c r="AFH234" s="442"/>
      <c r="AFI234" s="442"/>
      <c r="AFJ234" s="442"/>
      <c r="AFK234" s="442"/>
      <c r="AFL234" s="442"/>
      <c r="AFM234" s="442"/>
      <c r="AFN234" s="442"/>
      <c r="AFO234" s="442"/>
      <c r="AFP234" s="442"/>
      <c r="AFQ234" s="442"/>
      <c r="AFR234" s="442"/>
      <c r="AFS234" s="442"/>
      <c r="AFT234" s="442"/>
      <c r="AFU234" s="442"/>
      <c r="AFV234" s="442"/>
      <c r="AFW234" s="442"/>
      <c r="AFX234" s="442"/>
      <c r="AFY234" s="442"/>
      <c r="AFZ234" s="442"/>
      <c r="AGA234" s="442"/>
      <c r="AGB234" s="442"/>
      <c r="AGC234" s="442"/>
      <c r="AGD234" s="442"/>
      <c r="AGE234" s="442"/>
      <c r="AGF234" s="442"/>
      <c r="AGG234" s="442"/>
      <c r="AGH234" s="442"/>
      <c r="AGI234" s="442"/>
      <c r="AGJ234" s="442"/>
      <c r="AGK234" s="442"/>
      <c r="AGL234" s="442"/>
      <c r="AGM234" s="442"/>
      <c r="AGN234" s="442"/>
      <c r="AGO234" s="442"/>
      <c r="AGP234" s="442"/>
      <c r="AGQ234" s="442"/>
      <c r="AGR234" s="442"/>
      <c r="AGS234" s="442"/>
      <c r="AGT234" s="442"/>
      <c r="AGU234" s="442"/>
      <c r="AGV234" s="442"/>
      <c r="AGW234" s="442"/>
      <c r="AGX234" s="442"/>
      <c r="AGY234" s="442"/>
      <c r="AGZ234" s="442"/>
      <c r="AHA234" s="442"/>
      <c r="AHB234" s="442"/>
      <c r="AHC234" s="442"/>
      <c r="AHD234" s="442"/>
      <c r="AHE234" s="442"/>
      <c r="AHF234" s="442"/>
      <c r="AHG234" s="442"/>
      <c r="AHH234" s="442"/>
    </row>
    <row r="235" spans="2:892" s="593" customFormat="1" hidden="1">
      <c r="B235" s="597"/>
      <c r="C235" s="595"/>
      <c r="D235" s="78"/>
      <c r="E235" s="78"/>
      <c r="F235" s="78"/>
      <c r="G235" s="78"/>
      <c r="H235" s="78"/>
      <c r="I235" s="78"/>
      <c r="J235" s="78"/>
      <c r="K235" s="78"/>
      <c r="L235" s="78"/>
      <c r="M235" s="78"/>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s="66"/>
      <c r="CT235" s="66"/>
      <c r="CU235" s="66"/>
      <c r="CV235" s="66"/>
      <c r="CW235" s="66"/>
      <c r="CX235" s="66"/>
      <c r="CY235" s="66"/>
      <c r="CZ235" s="66"/>
      <c r="DA235" s="66"/>
      <c r="DB235" s="66"/>
      <c r="DC235" s="66"/>
      <c r="DD235" s="66"/>
      <c r="DE235" s="66"/>
      <c r="DF235" s="66"/>
      <c r="DG235" s="66"/>
      <c r="DH235" s="66"/>
      <c r="DI235" s="66"/>
      <c r="DJ235" s="66"/>
      <c r="DK235" s="66"/>
      <c r="DL235" s="66"/>
      <c r="DM235" s="66"/>
      <c r="DN235" s="66"/>
      <c r="DO235" s="66"/>
      <c r="DP235" s="66"/>
      <c r="DQ235" s="66"/>
      <c r="DR235" s="66"/>
      <c r="DS235" s="66"/>
      <c r="DT235" s="66"/>
      <c r="DU235" s="66"/>
      <c r="DV235" s="66"/>
      <c r="DW235" s="66"/>
      <c r="DX235" s="66"/>
      <c r="DY235" s="66"/>
      <c r="DZ235" s="66"/>
      <c r="EA235" s="66"/>
      <c r="EB235" s="66"/>
      <c r="EC235" s="66"/>
      <c r="ED235" s="66"/>
      <c r="EE235" s="66"/>
      <c r="EF235" s="66"/>
      <c r="EG235" s="66"/>
      <c r="EH235" s="66"/>
      <c r="EI235" s="66"/>
      <c r="EJ235" s="66"/>
      <c r="EK235" s="66"/>
      <c r="EL235" s="66"/>
      <c r="EM235" s="66"/>
      <c r="EN235" s="66"/>
      <c r="EO235" s="66"/>
      <c r="EP235" s="66"/>
      <c r="EQ235" s="66"/>
      <c r="ER235" s="66"/>
      <c r="ES235" s="66"/>
      <c r="ET235" s="66"/>
      <c r="EU235" s="66"/>
      <c r="EV235" s="66"/>
      <c r="EW235" s="66"/>
      <c r="EX235" s="66"/>
      <c r="EY235" s="66"/>
      <c r="EZ235" s="66"/>
      <c r="FA235" s="66"/>
      <c r="FB235" s="66"/>
      <c r="FC235" s="66"/>
      <c r="FD235" s="66"/>
      <c r="FE235" s="66"/>
      <c r="FF235" s="66"/>
      <c r="FG235" s="66"/>
      <c r="FH235" s="66"/>
      <c r="FI235" s="66"/>
      <c r="FJ235" s="66"/>
      <c r="FK235" s="66"/>
      <c r="FL235" s="66"/>
      <c r="FM235" s="66"/>
      <c r="FN235" s="66"/>
      <c r="FO235" s="66"/>
      <c r="FP235" s="66"/>
      <c r="FQ235" s="66"/>
      <c r="FR235" s="66"/>
      <c r="FS235" s="66"/>
      <c r="FT235" s="66"/>
      <c r="FU235" s="66"/>
      <c r="FV235" s="66"/>
      <c r="FW235" s="66"/>
      <c r="FX235" s="66"/>
      <c r="FY235" s="66"/>
      <c r="FZ235" s="66"/>
      <c r="GA235" s="66"/>
      <c r="GB235" s="66"/>
      <c r="GC235" s="66"/>
      <c r="GD235" s="66"/>
      <c r="GE235" s="66"/>
      <c r="GF235" s="66"/>
      <c r="GG235" s="66"/>
      <c r="GH235" s="66"/>
      <c r="GI235" s="66"/>
      <c r="GJ235" s="66"/>
      <c r="GK235" s="66"/>
      <c r="GL235" s="66"/>
      <c r="GM235" s="66"/>
      <c r="GN235" s="66"/>
      <c r="GO235" s="66"/>
      <c r="GP235" s="66"/>
      <c r="GQ235" s="66"/>
      <c r="GR235" s="66"/>
      <c r="GS235" s="66"/>
      <c r="GT235" s="66"/>
      <c r="GU235" s="66"/>
      <c r="GV235" s="66"/>
      <c r="GW235" s="66"/>
      <c r="GX235" s="66"/>
      <c r="GY235" s="66"/>
      <c r="GZ235" s="66"/>
      <c r="HA235" s="66"/>
      <c r="HB235" s="66"/>
      <c r="HC235" s="66"/>
      <c r="HD235" s="66"/>
      <c r="HE235" s="66"/>
      <c r="HF235" s="66"/>
      <c r="HG235" s="66"/>
      <c r="HH235" s="66"/>
      <c r="HI235" s="66"/>
      <c r="HJ235" s="66"/>
      <c r="HK235" s="66"/>
      <c r="HL235" s="66"/>
      <c r="HM235" s="66"/>
      <c r="HN235" s="66"/>
      <c r="HO235" s="66"/>
      <c r="HP235" s="66"/>
      <c r="HQ235" s="66"/>
      <c r="HR235" s="66"/>
      <c r="HS235" s="66"/>
      <c r="HT235" s="66"/>
      <c r="HU235" s="66"/>
      <c r="HV235" s="66"/>
      <c r="HW235" s="66"/>
      <c r="HX235" s="66"/>
      <c r="HY235" s="66"/>
      <c r="HZ235" s="66"/>
      <c r="IA235" s="66"/>
      <c r="IB235" s="66"/>
      <c r="IC235" s="66"/>
      <c r="ID235" s="66"/>
      <c r="IE235" s="66"/>
      <c r="IF235" s="66"/>
      <c r="IG235" s="66"/>
      <c r="IH235" s="66"/>
      <c r="II235" s="66"/>
      <c r="IJ235" s="66"/>
      <c r="IK235" s="66"/>
      <c r="IL235" s="66"/>
      <c r="IM235" s="66"/>
      <c r="IN235" s="66"/>
      <c r="IO235" s="66"/>
      <c r="IP235" s="66"/>
      <c r="IQ235" s="66"/>
      <c r="IR235" s="66"/>
      <c r="IS235" s="66"/>
      <c r="IT235" s="66"/>
      <c r="IU235" s="66"/>
      <c r="IV235" s="66"/>
      <c r="IW235" s="66"/>
      <c r="IX235" s="442"/>
      <c r="IY235" s="442"/>
      <c r="IZ235" s="442"/>
      <c r="JA235" s="442"/>
      <c r="JB235" s="442"/>
      <c r="JC235" s="442"/>
      <c r="JD235" s="442"/>
      <c r="JE235" s="442"/>
      <c r="JF235" s="442"/>
      <c r="JG235" s="442"/>
      <c r="JH235" s="442"/>
      <c r="JI235" s="442"/>
      <c r="JJ235" s="442"/>
      <c r="JK235" s="442"/>
      <c r="JL235" s="442"/>
      <c r="JM235" s="442"/>
      <c r="JN235" s="442"/>
      <c r="JO235" s="442"/>
      <c r="JP235" s="442"/>
      <c r="JQ235" s="442"/>
      <c r="JR235" s="442"/>
      <c r="JS235" s="442"/>
      <c r="JT235" s="442"/>
      <c r="JU235" s="442"/>
      <c r="JV235" s="442"/>
      <c r="JW235" s="442"/>
      <c r="JX235" s="442"/>
      <c r="JY235" s="442"/>
      <c r="JZ235" s="442"/>
      <c r="KA235" s="442"/>
      <c r="KB235" s="442"/>
      <c r="KC235" s="442"/>
      <c r="KD235" s="442"/>
      <c r="KE235" s="442"/>
      <c r="KF235" s="442"/>
      <c r="KG235" s="442"/>
      <c r="KH235" s="442"/>
      <c r="KI235" s="442"/>
      <c r="KJ235" s="442"/>
      <c r="KK235" s="442"/>
      <c r="KL235" s="442"/>
      <c r="KM235" s="442"/>
      <c r="KN235" s="442"/>
      <c r="KO235" s="442"/>
      <c r="KP235" s="442"/>
      <c r="KQ235" s="442"/>
      <c r="KR235" s="442"/>
      <c r="KS235" s="442"/>
      <c r="KT235" s="442"/>
      <c r="KU235" s="442"/>
      <c r="KV235" s="442"/>
      <c r="KW235" s="442"/>
      <c r="KX235" s="442"/>
      <c r="KY235" s="442"/>
      <c r="KZ235" s="442"/>
      <c r="LA235" s="442"/>
      <c r="LB235" s="442"/>
      <c r="LC235" s="442"/>
      <c r="LD235" s="442"/>
      <c r="LE235" s="442"/>
      <c r="LF235" s="442"/>
      <c r="LG235" s="442"/>
      <c r="LH235" s="442"/>
      <c r="LI235" s="442"/>
      <c r="LJ235" s="442"/>
      <c r="LK235" s="442"/>
      <c r="LL235" s="442"/>
      <c r="LM235" s="442"/>
      <c r="LN235" s="442"/>
      <c r="LO235" s="442"/>
      <c r="LP235" s="442"/>
      <c r="LQ235" s="442"/>
      <c r="LR235" s="442"/>
      <c r="LS235" s="442"/>
      <c r="LT235" s="442"/>
      <c r="LU235" s="442"/>
      <c r="LV235" s="442"/>
      <c r="LW235" s="442"/>
      <c r="LX235" s="442"/>
      <c r="LY235" s="442"/>
      <c r="LZ235" s="442"/>
      <c r="MA235" s="442"/>
      <c r="MB235" s="442"/>
      <c r="MC235" s="442"/>
      <c r="MD235" s="442"/>
      <c r="ME235" s="442"/>
      <c r="MF235" s="442"/>
      <c r="MG235" s="442"/>
      <c r="MH235" s="442"/>
      <c r="MI235" s="442"/>
      <c r="MJ235" s="442"/>
      <c r="MK235" s="442"/>
      <c r="ML235" s="442"/>
      <c r="MM235" s="442"/>
      <c r="MN235" s="442"/>
      <c r="MO235" s="442"/>
      <c r="MP235" s="442"/>
      <c r="MQ235" s="442"/>
      <c r="MR235" s="442"/>
      <c r="MS235" s="442"/>
      <c r="MT235" s="442"/>
      <c r="MU235" s="442"/>
      <c r="MV235" s="442"/>
      <c r="MW235" s="442"/>
      <c r="MX235" s="442"/>
      <c r="MY235" s="442"/>
      <c r="MZ235" s="442"/>
      <c r="NA235" s="442"/>
      <c r="NB235" s="442"/>
      <c r="NC235" s="442"/>
      <c r="ND235" s="442"/>
      <c r="NE235" s="442"/>
      <c r="NF235" s="442"/>
      <c r="NG235" s="442"/>
      <c r="NH235" s="442"/>
      <c r="NI235" s="442"/>
      <c r="NJ235" s="442"/>
      <c r="NK235" s="442"/>
      <c r="NL235" s="442"/>
      <c r="NM235" s="442"/>
      <c r="NN235" s="442"/>
      <c r="NO235" s="442"/>
      <c r="NP235" s="442"/>
      <c r="NQ235" s="442"/>
      <c r="NR235" s="442"/>
      <c r="NS235" s="442"/>
      <c r="NT235" s="442"/>
      <c r="NU235" s="442"/>
      <c r="NV235" s="442"/>
      <c r="NW235" s="442"/>
      <c r="NX235" s="442"/>
      <c r="NY235" s="442"/>
      <c r="NZ235" s="442"/>
      <c r="OA235" s="442"/>
      <c r="OB235" s="442"/>
      <c r="OC235" s="442"/>
      <c r="OD235" s="442"/>
      <c r="OE235" s="442"/>
      <c r="OF235" s="442"/>
      <c r="OG235" s="442"/>
      <c r="OH235" s="442"/>
      <c r="OI235" s="442"/>
      <c r="OJ235" s="442"/>
      <c r="OK235" s="442"/>
      <c r="OL235" s="442"/>
      <c r="OM235" s="442"/>
      <c r="ON235" s="442"/>
      <c r="OO235" s="442"/>
      <c r="OP235" s="442"/>
      <c r="OQ235" s="442"/>
      <c r="OR235" s="442"/>
      <c r="OS235" s="442"/>
      <c r="OT235" s="442"/>
      <c r="OU235" s="442"/>
      <c r="OV235" s="442"/>
      <c r="OW235" s="442"/>
      <c r="OX235" s="442"/>
      <c r="OY235" s="442"/>
      <c r="OZ235" s="442"/>
      <c r="PA235" s="442"/>
      <c r="PB235" s="442"/>
      <c r="PC235" s="442"/>
      <c r="PD235" s="442"/>
      <c r="PE235" s="442"/>
      <c r="PF235" s="442"/>
      <c r="PG235" s="442"/>
      <c r="PH235" s="442"/>
      <c r="PI235" s="442"/>
      <c r="PJ235" s="442"/>
      <c r="PK235" s="442"/>
      <c r="PL235" s="442"/>
      <c r="PM235" s="442"/>
      <c r="PN235" s="442"/>
      <c r="PO235" s="442"/>
      <c r="PP235" s="442"/>
      <c r="PQ235" s="442"/>
      <c r="PR235" s="442"/>
      <c r="PS235" s="442"/>
      <c r="PT235" s="442"/>
      <c r="PU235" s="442"/>
      <c r="PV235" s="442"/>
      <c r="PW235" s="442"/>
      <c r="PX235" s="442"/>
      <c r="PY235" s="442"/>
      <c r="PZ235" s="442"/>
      <c r="QA235" s="442"/>
      <c r="QB235" s="442"/>
      <c r="QC235" s="442"/>
      <c r="QD235" s="442"/>
      <c r="QE235" s="442"/>
      <c r="QF235" s="442"/>
      <c r="QG235" s="442"/>
      <c r="QH235" s="442"/>
      <c r="QI235" s="442"/>
      <c r="QJ235" s="442"/>
      <c r="QK235" s="442"/>
      <c r="QL235" s="442"/>
      <c r="QM235" s="442"/>
      <c r="QN235" s="442"/>
      <c r="QO235" s="442"/>
      <c r="QP235" s="442"/>
      <c r="QQ235" s="442"/>
      <c r="QR235" s="442"/>
      <c r="QS235" s="442"/>
      <c r="QT235" s="442"/>
      <c r="QU235" s="442"/>
      <c r="QV235" s="442"/>
      <c r="QW235" s="442"/>
      <c r="QX235" s="442"/>
      <c r="QY235" s="442"/>
      <c r="QZ235" s="442"/>
      <c r="RA235" s="442"/>
      <c r="RB235" s="442"/>
      <c r="RC235" s="442"/>
      <c r="RD235" s="442"/>
      <c r="RE235" s="442"/>
      <c r="RF235" s="442"/>
      <c r="RG235" s="442"/>
      <c r="RH235" s="442"/>
      <c r="RI235" s="442"/>
      <c r="RJ235" s="442"/>
      <c r="RK235" s="442"/>
      <c r="RL235" s="442"/>
      <c r="RM235" s="442"/>
      <c r="RN235" s="442"/>
      <c r="RO235" s="442"/>
      <c r="RP235" s="442"/>
      <c r="RQ235" s="442"/>
      <c r="RR235" s="442"/>
      <c r="RS235" s="442"/>
      <c r="RT235" s="442"/>
      <c r="RU235" s="442"/>
      <c r="RV235" s="442"/>
      <c r="RW235" s="442"/>
      <c r="RX235" s="442"/>
      <c r="RY235" s="442"/>
      <c r="RZ235" s="442"/>
      <c r="SA235" s="442"/>
      <c r="SB235" s="442"/>
      <c r="SC235" s="442"/>
      <c r="SD235" s="442"/>
      <c r="SE235" s="442"/>
      <c r="SF235" s="442"/>
      <c r="SG235" s="442"/>
      <c r="SH235" s="442"/>
      <c r="SI235" s="442"/>
      <c r="SJ235" s="442"/>
      <c r="SK235" s="442"/>
      <c r="SL235" s="442"/>
      <c r="SM235" s="442"/>
      <c r="SN235" s="442"/>
      <c r="SO235" s="442"/>
      <c r="SP235" s="442"/>
      <c r="SQ235" s="442"/>
      <c r="SR235" s="442"/>
      <c r="SS235" s="442"/>
      <c r="ST235" s="442"/>
      <c r="SU235" s="442"/>
      <c r="SV235" s="442"/>
      <c r="SW235" s="442"/>
      <c r="SX235" s="442"/>
      <c r="SY235" s="442"/>
      <c r="SZ235" s="442"/>
      <c r="TA235" s="442"/>
      <c r="TB235" s="442"/>
      <c r="TC235" s="442"/>
      <c r="TD235" s="442"/>
      <c r="TE235" s="442"/>
      <c r="TF235" s="442"/>
      <c r="TG235" s="442"/>
      <c r="TH235" s="442"/>
      <c r="TI235" s="442"/>
      <c r="TJ235" s="442"/>
      <c r="TK235" s="442"/>
      <c r="TL235" s="442"/>
      <c r="TM235" s="442"/>
      <c r="TN235" s="442"/>
      <c r="TO235" s="442"/>
      <c r="TP235" s="442"/>
      <c r="TQ235" s="442"/>
      <c r="TR235" s="442"/>
      <c r="TS235" s="442"/>
      <c r="TT235" s="442"/>
      <c r="TU235" s="442"/>
      <c r="TV235" s="442"/>
      <c r="TW235" s="442"/>
      <c r="TX235" s="442"/>
      <c r="TY235" s="442"/>
      <c r="TZ235" s="442"/>
      <c r="UA235" s="442"/>
      <c r="UB235" s="442"/>
      <c r="UC235" s="442"/>
      <c r="UD235" s="442"/>
      <c r="UE235" s="442"/>
      <c r="UF235" s="442"/>
      <c r="UG235" s="442"/>
      <c r="UH235" s="442"/>
      <c r="UI235" s="442"/>
      <c r="UJ235" s="442"/>
      <c r="UK235" s="442"/>
      <c r="UL235" s="442"/>
      <c r="UM235" s="442"/>
      <c r="UN235" s="442"/>
      <c r="UO235" s="442"/>
      <c r="UP235" s="442"/>
      <c r="UQ235" s="442"/>
      <c r="UR235" s="442"/>
      <c r="US235" s="442"/>
      <c r="UT235" s="442"/>
      <c r="UU235" s="442"/>
      <c r="UV235" s="442"/>
      <c r="UW235" s="442"/>
      <c r="UX235" s="442"/>
      <c r="UY235" s="442"/>
      <c r="UZ235" s="442"/>
      <c r="VA235" s="442"/>
      <c r="VB235" s="442"/>
      <c r="VC235" s="442"/>
      <c r="VD235" s="442"/>
      <c r="VE235" s="442"/>
      <c r="VF235" s="442"/>
      <c r="VG235" s="442"/>
      <c r="VH235" s="442"/>
      <c r="VI235" s="442"/>
      <c r="VJ235" s="442"/>
      <c r="VK235" s="442"/>
      <c r="VL235" s="442"/>
      <c r="VM235" s="442"/>
      <c r="VN235" s="442"/>
      <c r="VO235" s="442"/>
      <c r="VP235" s="442"/>
      <c r="VQ235" s="442"/>
      <c r="VR235" s="442"/>
      <c r="VS235" s="442"/>
      <c r="VT235" s="442"/>
      <c r="VU235" s="442"/>
      <c r="VV235" s="442"/>
      <c r="VW235" s="442"/>
      <c r="VX235" s="442"/>
      <c r="VY235" s="442"/>
      <c r="VZ235" s="442"/>
      <c r="WA235" s="442"/>
      <c r="WB235" s="442"/>
      <c r="WC235" s="442"/>
      <c r="WD235" s="442"/>
      <c r="WE235" s="442"/>
      <c r="WF235" s="442"/>
      <c r="WG235" s="442"/>
      <c r="WH235" s="442"/>
      <c r="WI235" s="442"/>
      <c r="WJ235" s="442"/>
      <c r="WK235" s="442"/>
      <c r="WL235" s="442"/>
      <c r="WM235" s="442"/>
      <c r="WN235" s="442"/>
      <c r="WO235" s="442"/>
      <c r="WP235" s="442"/>
      <c r="WQ235" s="442"/>
      <c r="WR235" s="442"/>
      <c r="WS235" s="442"/>
      <c r="WT235" s="442"/>
      <c r="WU235" s="442"/>
      <c r="WV235" s="442"/>
      <c r="WW235" s="442"/>
      <c r="WX235" s="442"/>
      <c r="WY235" s="442"/>
      <c r="WZ235" s="442"/>
      <c r="XA235" s="442"/>
      <c r="XB235" s="442"/>
      <c r="XC235" s="442"/>
      <c r="XD235" s="442"/>
      <c r="XE235" s="442"/>
      <c r="XF235" s="442"/>
      <c r="XG235" s="442"/>
      <c r="XH235" s="442"/>
      <c r="XI235" s="442"/>
      <c r="XJ235" s="442"/>
      <c r="XK235" s="442"/>
      <c r="XL235" s="442"/>
      <c r="XM235" s="442"/>
      <c r="XN235" s="442"/>
      <c r="XO235" s="442"/>
      <c r="XP235" s="442"/>
      <c r="XQ235" s="442"/>
      <c r="XR235" s="442"/>
      <c r="XS235" s="442"/>
      <c r="XT235" s="442"/>
      <c r="XU235" s="442"/>
      <c r="XV235" s="442"/>
      <c r="XW235" s="442"/>
      <c r="XX235" s="442"/>
      <c r="XY235" s="442"/>
      <c r="XZ235" s="442"/>
      <c r="YA235" s="442"/>
      <c r="YB235" s="442"/>
      <c r="YC235" s="442"/>
      <c r="YD235" s="442"/>
      <c r="YE235" s="442"/>
      <c r="YF235" s="442"/>
      <c r="YG235" s="442"/>
      <c r="YH235" s="442"/>
      <c r="YI235" s="442"/>
      <c r="YJ235" s="442"/>
      <c r="YK235" s="442"/>
      <c r="YL235" s="442"/>
      <c r="YM235" s="442"/>
      <c r="YN235" s="442"/>
      <c r="YO235" s="442"/>
      <c r="YP235" s="442"/>
      <c r="YQ235" s="442"/>
      <c r="YR235" s="442"/>
      <c r="YS235" s="442"/>
      <c r="YT235" s="442"/>
      <c r="YU235" s="442"/>
      <c r="YV235" s="442"/>
      <c r="YW235" s="442"/>
      <c r="YX235" s="442"/>
      <c r="YY235" s="442"/>
      <c r="YZ235" s="442"/>
      <c r="ZA235" s="442"/>
      <c r="ZB235" s="442"/>
      <c r="ZC235" s="442"/>
      <c r="ZD235" s="442"/>
      <c r="ZE235" s="442"/>
      <c r="ZF235" s="442"/>
      <c r="ZG235" s="442"/>
      <c r="ZH235" s="442"/>
      <c r="ZI235" s="442"/>
      <c r="ZJ235" s="442"/>
      <c r="ZK235" s="442"/>
      <c r="ZL235" s="442"/>
      <c r="ZM235" s="442"/>
      <c r="ZN235" s="442"/>
      <c r="ZO235" s="442"/>
      <c r="ZP235" s="442"/>
      <c r="ZQ235" s="442"/>
      <c r="ZR235" s="442"/>
      <c r="ZS235" s="442"/>
      <c r="ZT235" s="442"/>
      <c r="ZU235" s="442"/>
      <c r="ZV235" s="442"/>
      <c r="ZW235" s="442"/>
      <c r="ZX235" s="442"/>
      <c r="ZY235" s="442"/>
      <c r="ZZ235" s="442"/>
      <c r="AAA235" s="442"/>
      <c r="AAB235" s="442"/>
      <c r="AAC235" s="442"/>
      <c r="AAD235" s="442"/>
      <c r="AAE235" s="442"/>
      <c r="AAF235" s="442"/>
      <c r="AAG235" s="442"/>
      <c r="AAH235" s="442"/>
      <c r="AAI235" s="442"/>
      <c r="AAJ235" s="442"/>
      <c r="AAK235" s="442"/>
      <c r="AAL235" s="442"/>
      <c r="AAM235" s="442"/>
      <c r="AAN235" s="442"/>
      <c r="AAO235" s="442"/>
      <c r="AAP235" s="442"/>
      <c r="AAQ235" s="442"/>
      <c r="AAR235" s="442"/>
      <c r="AAS235" s="442"/>
      <c r="AAT235" s="442"/>
      <c r="AAU235" s="442"/>
      <c r="AAV235" s="442"/>
      <c r="AAW235" s="442"/>
      <c r="AAX235" s="442"/>
      <c r="AAY235" s="442"/>
      <c r="AAZ235" s="442"/>
      <c r="ABA235" s="442"/>
      <c r="ABB235" s="442"/>
      <c r="ABC235" s="442"/>
      <c r="ABD235" s="442"/>
      <c r="ABE235" s="442"/>
      <c r="ABF235" s="442"/>
      <c r="ABG235" s="442"/>
      <c r="ABH235" s="442"/>
      <c r="ABI235" s="442"/>
      <c r="ABJ235" s="442"/>
      <c r="ABK235" s="442"/>
      <c r="ABL235" s="442"/>
      <c r="ABM235" s="442"/>
      <c r="ABN235" s="442"/>
      <c r="ABO235" s="442"/>
      <c r="ABP235" s="442"/>
      <c r="ABQ235" s="442"/>
      <c r="ABR235" s="442"/>
      <c r="ABS235" s="442"/>
      <c r="ABT235" s="442"/>
      <c r="ABU235" s="442"/>
      <c r="ABV235" s="442"/>
      <c r="ABW235" s="442"/>
      <c r="ABX235" s="442"/>
      <c r="ABY235" s="442"/>
      <c r="ABZ235" s="442"/>
      <c r="ACA235" s="442"/>
      <c r="ACB235" s="442"/>
      <c r="ACC235" s="442"/>
      <c r="ACD235" s="442"/>
      <c r="ACE235" s="442"/>
      <c r="ACF235" s="442"/>
      <c r="ACG235" s="442"/>
      <c r="ACH235" s="442"/>
      <c r="ACI235" s="442"/>
      <c r="ACJ235" s="442"/>
      <c r="ACK235" s="442"/>
      <c r="ACL235" s="442"/>
      <c r="ACM235" s="442"/>
      <c r="ACN235" s="442"/>
      <c r="ACO235" s="442"/>
      <c r="ACP235" s="442"/>
      <c r="ACQ235" s="442"/>
      <c r="ACR235" s="442"/>
      <c r="ACS235" s="442"/>
      <c r="ACT235" s="442"/>
      <c r="ACU235" s="442"/>
      <c r="ACV235" s="442"/>
      <c r="ACW235" s="442"/>
      <c r="ACX235" s="442"/>
      <c r="ACY235" s="442"/>
      <c r="ACZ235" s="442"/>
      <c r="ADA235" s="442"/>
      <c r="ADB235" s="442"/>
      <c r="ADC235" s="442"/>
      <c r="ADD235" s="442"/>
      <c r="ADE235" s="442"/>
      <c r="ADF235" s="442"/>
      <c r="ADG235" s="442"/>
      <c r="ADH235" s="442"/>
      <c r="ADI235" s="442"/>
      <c r="ADJ235" s="442"/>
      <c r="ADK235" s="442"/>
      <c r="ADL235" s="442"/>
      <c r="ADM235" s="442"/>
      <c r="ADN235" s="442"/>
      <c r="ADO235" s="442"/>
      <c r="ADP235" s="442"/>
      <c r="ADQ235" s="442"/>
      <c r="ADR235" s="442"/>
      <c r="ADS235" s="442"/>
      <c r="ADT235" s="442"/>
      <c r="ADU235" s="442"/>
      <c r="ADV235" s="442"/>
      <c r="ADW235" s="442"/>
      <c r="ADX235" s="442"/>
      <c r="ADY235" s="442"/>
      <c r="ADZ235" s="442"/>
      <c r="AEA235" s="442"/>
      <c r="AEB235" s="442"/>
      <c r="AEC235" s="442"/>
      <c r="AED235" s="442"/>
      <c r="AEE235" s="442"/>
      <c r="AEF235" s="442"/>
      <c r="AEG235" s="442"/>
      <c r="AEH235" s="442"/>
      <c r="AEI235" s="442"/>
      <c r="AEJ235" s="442"/>
      <c r="AEK235" s="442"/>
      <c r="AEL235" s="442"/>
      <c r="AEM235" s="442"/>
      <c r="AEN235" s="442"/>
      <c r="AEO235" s="442"/>
      <c r="AEP235" s="442"/>
      <c r="AEQ235" s="442"/>
      <c r="AER235" s="442"/>
      <c r="AES235" s="442"/>
      <c r="AET235" s="442"/>
      <c r="AEU235" s="442"/>
      <c r="AEV235" s="442"/>
      <c r="AEW235" s="442"/>
      <c r="AEX235" s="442"/>
      <c r="AEY235" s="442"/>
      <c r="AEZ235" s="442"/>
      <c r="AFA235" s="442"/>
      <c r="AFB235" s="442"/>
      <c r="AFC235" s="442"/>
      <c r="AFD235" s="442"/>
      <c r="AFE235" s="442"/>
      <c r="AFF235" s="442"/>
      <c r="AFG235" s="442"/>
      <c r="AFH235" s="442"/>
      <c r="AFI235" s="442"/>
      <c r="AFJ235" s="442"/>
      <c r="AFK235" s="442"/>
      <c r="AFL235" s="442"/>
      <c r="AFM235" s="442"/>
      <c r="AFN235" s="442"/>
      <c r="AFO235" s="442"/>
      <c r="AFP235" s="442"/>
      <c r="AFQ235" s="442"/>
      <c r="AFR235" s="442"/>
      <c r="AFS235" s="442"/>
      <c r="AFT235" s="442"/>
      <c r="AFU235" s="442"/>
      <c r="AFV235" s="442"/>
      <c r="AFW235" s="442"/>
      <c r="AFX235" s="442"/>
      <c r="AFY235" s="442"/>
      <c r="AFZ235" s="442"/>
      <c r="AGA235" s="442"/>
      <c r="AGB235" s="442"/>
      <c r="AGC235" s="442"/>
      <c r="AGD235" s="442"/>
      <c r="AGE235" s="442"/>
      <c r="AGF235" s="442"/>
      <c r="AGG235" s="442"/>
      <c r="AGH235" s="442"/>
      <c r="AGI235" s="442"/>
      <c r="AGJ235" s="442"/>
      <c r="AGK235" s="442"/>
      <c r="AGL235" s="442"/>
      <c r="AGM235" s="442"/>
      <c r="AGN235" s="442"/>
      <c r="AGO235" s="442"/>
      <c r="AGP235" s="442"/>
      <c r="AGQ235" s="442"/>
      <c r="AGR235" s="442"/>
      <c r="AGS235" s="442"/>
      <c r="AGT235" s="442"/>
      <c r="AGU235" s="442"/>
      <c r="AGV235" s="442"/>
      <c r="AGW235" s="442"/>
      <c r="AGX235" s="442"/>
      <c r="AGY235" s="442"/>
      <c r="AGZ235" s="442"/>
      <c r="AHA235" s="442"/>
      <c r="AHB235" s="442"/>
      <c r="AHC235" s="442"/>
      <c r="AHD235" s="442"/>
      <c r="AHE235" s="442"/>
      <c r="AHF235" s="442"/>
      <c r="AHG235" s="442"/>
      <c r="AHH235" s="442"/>
    </row>
    <row r="236" spans="2:892" s="593" customFormat="1" hidden="1">
      <c r="B236" s="597"/>
      <c r="C236" s="595"/>
      <c r="D236" s="78"/>
      <c r="E236" s="78"/>
      <c r="F236" s="78"/>
      <c r="G236" s="78"/>
      <c r="H236" s="78"/>
      <c r="I236" s="78"/>
      <c r="J236" s="78"/>
      <c r="K236" s="78"/>
      <c r="L236" s="78"/>
      <c r="M236" s="78"/>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s="66"/>
      <c r="CT236" s="66"/>
      <c r="CU236" s="66"/>
      <c r="CV236" s="66"/>
      <c r="CW236" s="66"/>
      <c r="CX236" s="66"/>
      <c r="CY236" s="66"/>
      <c r="CZ236" s="66"/>
      <c r="DA236" s="66"/>
      <c r="DB236" s="66"/>
      <c r="DC236" s="66"/>
      <c r="DD236" s="66"/>
      <c r="DE236" s="66"/>
      <c r="DF236" s="66"/>
      <c r="DG236" s="66"/>
      <c r="DH236" s="66"/>
      <c r="DI236" s="66"/>
      <c r="DJ236" s="66"/>
      <c r="DK236" s="66"/>
      <c r="DL236" s="66"/>
      <c r="DM236" s="66"/>
      <c r="DN236" s="66"/>
      <c r="DO236" s="66"/>
      <c r="DP236" s="66"/>
      <c r="DQ236" s="66"/>
      <c r="DR236" s="66"/>
      <c r="DS236" s="66"/>
      <c r="DT236" s="66"/>
      <c r="DU236" s="66"/>
      <c r="DV236" s="66"/>
      <c r="DW236" s="66"/>
      <c r="DX236" s="66"/>
      <c r="DY236" s="66"/>
      <c r="DZ236" s="66"/>
      <c r="EA236" s="66"/>
      <c r="EB236" s="66"/>
      <c r="EC236" s="66"/>
      <c r="ED236" s="66"/>
      <c r="EE236" s="66"/>
      <c r="EF236" s="66"/>
      <c r="EG236" s="66"/>
      <c r="EH236" s="66"/>
      <c r="EI236" s="66"/>
      <c r="EJ236" s="66"/>
      <c r="EK236" s="66"/>
      <c r="EL236" s="66"/>
      <c r="EM236" s="66"/>
      <c r="EN236" s="66"/>
      <c r="EO236" s="66"/>
      <c r="EP236" s="66"/>
      <c r="EQ236" s="66"/>
      <c r="ER236" s="66"/>
      <c r="ES236" s="66"/>
      <c r="ET236" s="66"/>
      <c r="EU236" s="66"/>
      <c r="EV236" s="66"/>
      <c r="EW236" s="66"/>
      <c r="EX236" s="66"/>
      <c r="EY236" s="66"/>
      <c r="EZ236" s="66"/>
      <c r="FA236" s="66"/>
      <c r="FB236" s="66"/>
      <c r="FC236" s="66"/>
      <c r="FD236" s="66"/>
      <c r="FE236" s="66"/>
      <c r="FF236" s="66"/>
      <c r="FG236" s="66"/>
      <c r="FH236" s="66"/>
      <c r="FI236" s="66"/>
      <c r="FJ236" s="66"/>
      <c r="FK236" s="66"/>
      <c r="FL236" s="66"/>
      <c r="FM236" s="66"/>
      <c r="FN236" s="66"/>
      <c r="FO236" s="66"/>
      <c r="FP236" s="66"/>
      <c r="FQ236" s="66"/>
      <c r="FR236" s="66"/>
      <c r="FS236" s="66"/>
      <c r="FT236" s="66"/>
      <c r="FU236" s="66"/>
      <c r="FV236" s="66"/>
      <c r="FW236" s="66"/>
      <c r="FX236" s="66"/>
      <c r="FY236" s="66"/>
      <c r="FZ236" s="66"/>
      <c r="GA236" s="66"/>
      <c r="GB236" s="66"/>
      <c r="GC236" s="66"/>
      <c r="GD236" s="66"/>
      <c r="GE236" s="66"/>
      <c r="GF236" s="66"/>
      <c r="GG236" s="66"/>
      <c r="GH236" s="66"/>
      <c r="GI236" s="66"/>
      <c r="GJ236" s="66"/>
      <c r="GK236" s="66"/>
      <c r="GL236" s="66"/>
      <c r="GM236" s="66"/>
      <c r="GN236" s="66"/>
      <c r="GO236" s="66"/>
      <c r="GP236" s="66"/>
      <c r="GQ236" s="66"/>
      <c r="GR236" s="66"/>
      <c r="GS236" s="66"/>
      <c r="GT236" s="66"/>
      <c r="GU236" s="66"/>
      <c r="GV236" s="66"/>
      <c r="GW236" s="66"/>
      <c r="GX236" s="66"/>
      <c r="GY236" s="66"/>
      <c r="GZ236" s="66"/>
      <c r="HA236" s="66"/>
      <c r="HB236" s="66"/>
      <c r="HC236" s="66"/>
      <c r="HD236" s="66"/>
      <c r="HE236" s="66"/>
      <c r="HF236" s="66"/>
      <c r="HG236" s="66"/>
      <c r="HH236" s="66"/>
      <c r="HI236" s="66"/>
      <c r="HJ236" s="66"/>
      <c r="HK236" s="66"/>
      <c r="HL236" s="66"/>
      <c r="HM236" s="66"/>
      <c r="HN236" s="66"/>
      <c r="HO236" s="66"/>
      <c r="HP236" s="66"/>
      <c r="HQ236" s="66"/>
      <c r="HR236" s="66"/>
      <c r="HS236" s="66"/>
      <c r="HT236" s="66"/>
      <c r="HU236" s="66"/>
      <c r="HV236" s="66"/>
      <c r="HW236" s="66"/>
      <c r="HX236" s="66"/>
      <c r="HY236" s="66"/>
      <c r="HZ236" s="66"/>
      <c r="IA236" s="66"/>
      <c r="IB236" s="66"/>
      <c r="IC236" s="66"/>
      <c r="ID236" s="66"/>
      <c r="IE236" s="66"/>
      <c r="IF236" s="66"/>
      <c r="IG236" s="66"/>
      <c r="IH236" s="66"/>
      <c r="II236" s="66"/>
      <c r="IJ236" s="66"/>
      <c r="IK236" s="66"/>
      <c r="IL236" s="66"/>
      <c r="IM236" s="66"/>
      <c r="IN236" s="66"/>
      <c r="IO236" s="66"/>
      <c r="IP236" s="66"/>
      <c r="IQ236" s="66"/>
      <c r="IR236" s="66"/>
      <c r="IS236" s="66"/>
      <c r="IT236" s="66"/>
      <c r="IU236" s="66"/>
      <c r="IV236" s="66"/>
      <c r="IW236" s="66"/>
      <c r="IX236" s="442"/>
      <c r="IY236" s="442"/>
      <c r="IZ236" s="442"/>
      <c r="JA236" s="442"/>
      <c r="JB236" s="442"/>
      <c r="JC236" s="442"/>
      <c r="JD236" s="442"/>
      <c r="JE236" s="442"/>
      <c r="JF236" s="442"/>
      <c r="JG236" s="442"/>
      <c r="JH236" s="442"/>
      <c r="JI236" s="442"/>
      <c r="JJ236" s="442"/>
      <c r="JK236" s="442"/>
      <c r="JL236" s="442"/>
      <c r="JM236" s="442"/>
      <c r="JN236" s="442"/>
      <c r="JO236" s="442"/>
      <c r="JP236" s="442"/>
      <c r="JQ236" s="442"/>
      <c r="JR236" s="442"/>
      <c r="JS236" s="442"/>
      <c r="JT236" s="442"/>
      <c r="JU236" s="442"/>
      <c r="JV236" s="442"/>
      <c r="JW236" s="442"/>
      <c r="JX236" s="442"/>
      <c r="JY236" s="442"/>
      <c r="JZ236" s="442"/>
      <c r="KA236" s="442"/>
      <c r="KB236" s="442"/>
      <c r="KC236" s="442"/>
      <c r="KD236" s="442"/>
      <c r="KE236" s="442"/>
      <c r="KF236" s="442"/>
      <c r="KG236" s="442"/>
      <c r="KH236" s="442"/>
      <c r="KI236" s="442"/>
      <c r="KJ236" s="442"/>
      <c r="KK236" s="442"/>
      <c r="KL236" s="442"/>
      <c r="KM236" s="442"/>
      <c r="KN236" s="442"/>
      <c r="KO236" s="442"/>
      <c r="KP236" s="442"/>
      <c r="KQ236" s="442"/>
      <c r="KR236" s="442"/>
      <c r="KS236" s="442"/>
      <c r="KT236" s="442"/>
      <c r="KU236" s="442"/>
      <c r="KV236" s="442"/>
      <c r="KW236" s="442"/>
      <c r="KX236" s="442"/>
      <c r="KY236" s="442"/>
      <c r="KZ236" s="442"/>
      <c r="LA236" s="442"/>
      <c r="LB236" s="442"/>
      <c r="LC236" s="442"/>
      <c r="LD236" s="442"/>
      <c r="LE236" s="442"/>
      <c r="LF236" s="442"/>
      <c r="LG236" s="442"/>
      <c r="LH236" s="442"/>
      <c r="LI236" s="442"/>
      <c r="LJ236" s="442"/>
      <c r="LK236" s="442"/>
      <c r="LL236" s="442"/>
      <c r="LM236" s="442"/>
      <c r="LN236" s="442"/>
      <c r="LO236" s="442"/>
      <c r="LP236" s="442"/>
      <c r="LQ236" s="442"/>
      <c r="LR236" s="442"/>
      <c r="LS236" s="442"/>
      <c r="LT236" s="442"/>
      <c r="LU236" s="442"/>
      <c r="LV236" s="442"/>
      <c r="LW236" s="442"/>
      <c r="LX236" s="442"/>
      <c r="LY236" s="442"/>
      <c r="LZ236" s="442"/>
      <c r="MA236" s="442"/>
      <c r="MB236" s="442"/>
      <c r="MC236" s="442"/>
      <c r="MD236" s="442"/>
      <c r="ME236" s="442"/>
      <c r="MF236" s="442"/>
      <c r="MG236" s="442"/>
      <c r="MH236" s="442"/>
      <c r="MI236" s="442"/>
      <c r="MJ236" s="442"/>
      <c r="MK236" s="442"/>
      <c r="ML236" s="442"/>
      <c r="MM236" s="442"/>
      <c r="MN236" s="442"/>
      <c r="MO236" s="442"/>
      <c r="MP236" s="442"/>
      <c r="MQ236" s="442"/>
      <c r="MR236" s="442"/>
      <c r="MS236" s="442"/>
      <c r="MT236" s="442"/>
      <c r="MU236" s="442"/>
      <c r="MV236" s="442"/>
      <c r="MW236" s="442"/>
      <c r="MX236" s="442"/>
      <c r="MY236" s="442"/>
      <c r="MZ236" s="442"/>
      <c r="NA236" s="442"/>
      <c r="NB236" s="442"/>
      <c r="NC236" s="442"/>
      <c r="ND236" s="442"/>
      <c r="NE236" s="442"/>
      <c r="NF236" s="442"/>
      <c r="NG236" s="442"/>
      <c r="NH236" s="442"/>
      <c r="NI236" s="442"/>
      <c r="NJ236" s="442"/>
      <c r="NK236" s="442"/>
      <c r="NL236" s="442"/>
      <c r="NM236" s="442"/>
      <c r="NN236" s="442"/>
      <c r="NO236" s="442"/>
      <c r="NP236" s="442"/>
      <c r="NQ236" s="442"/>
      <c r="NR236" s="442"/>
      <c r="NS236" s="442"/>
      <c r="NT236" s="442"/>
      <c r="NU236" s="442"/>
      <c r="NV236" s="442"/>
      <c r="NW236" s="442"/>
      <c r="NX236" s="442"/>
      <c r="NY236" s="442"/>
      <c r="NZ236" s="442"/>
      <c r="OA236" s="442"/>
      <c r="OB236" s="442"/>
      <c r="OC236" s="442"/>
      <c r="OD236" s="442"/>
      <c r="OE236" s="442"/>
      <c r="OF236" s="442"/>
      <c r="OG236" s="442"/>
      <c r="OH236" s="442"/>
      <c r="OI236" s="442"/>
      <c r="OJ236" s="442"/>
      <c r="OK236" s="442"/>
      <c r="OL236" s="442"/>
      <c r="OM236" s="442"/>
      <c r="ON236" s="442"/>
      <c r="OO236" s="442"/>
      <c r="OP236" s="442"/>
      <c r="OQ236" s="442"/>
      <c r="OR236" s="442"/>
      <c r="OS236" s="442"/>
      <c r="OT236" s="442"/>
      <c r="OU236" s="442"/>
      <c r="OV236" s="442"/>
      <c r="OW236" s="442"/>
      <c r="OX236" s="442"/>
      <c r="OY236" s="442"/>
      <c r="OZ236" s="442"/>
      <c r="PA236" s="442"/>
      <c r="PB236" s="442"/>
      <c r="PC236" s="442"/>
      <c r="PD236" s="442"/>
      <c r="PE236" s="442"/>
      <c r="PF236" s="442"/>
      <c r="PG236" s="442"/>
      <c r="PH236" s="442"/>
      <c r="PI236" s="442"/>
      <c r="PJ236" s="442"/>
      <c r="PK236" s="442"/>
      <c r="PL236" s="442"/>
      <c r="PM236" s="442"/>
      <c r="PN236" s="442"/>
      <c r="PO236" s="442"/>
      <c r="PP236" s="442"/>
      <c r="PQ236" s="442"/>
      <c r="PR236" s="442"/>
      <c r="PS236" s="442"/>
      <c r="PT236" s="442"/>
      <c r="PU236" s="442"/>
      <c r="PV236" s="442"/>
      <c r="PW236" s="442"/>
      <c r="PX236" s="442"/>
      <c r="PY236" s="442"/>
      <c r="PZ236" s="442"/>
      <c r="QA236" s="442"/>
      <c r="QB236" s="442"/>
      <c r="QC236" s="442"/>
      <c r="QD236" s="442"/>
      <c r="QE236" s="442"/>
      <c r="QF236" s="442"/>
      <c r="QG236" s="442"/>
      <c r="QH236" s="442"/>
      <c r="QI236" s="442"/>
      <c r="QJ236" s="442"/>
      <c r="QK236" s="442"/>
      <c r="QL236" s="442"/>
      <c r="QM236" s="442"/>
      <c r="QN236" s="442"/>
      <c r="QO236" s="442"/>
      <c r="QP236" s="442"/>
      <c r="QQ236" s="442"/>
      <c r="QR236" s="442"/>
      <c r="QS236" s="442"/>
      <c r="QT236" s="442"/>
      <c r="QU236" s="442"/>
      <c r="QV236" s="442"/>
      <c r="QW236" s="442"/>
      <c r="QX236" s="442"/>
      <c r="QY236" s="442"/>
      <c r="QZ236" s="442"/>
      <c r="RA236" s="442"/>
      <c r="RB236" s="442"/>
      <c r="RC236" s="442"/>
      <c r="RD236" s="442"/>
      <c r="RE236" s="442"/>
      <c r="RF236" s="442"/>
      <c r="RG236" s="442"/>
      <c r="RH236" s="442"/>
      <c r="RI236" s="442"/>
      <c r="RJ236" s="442"/>
      <c r="RK236" s="442"/>
      <c r="RL236" s="442"/>
      <c r="RM236" s="442"/>
      <c r="RN236" s="442"/>
      <c r="RO236" s="442"/>
      <c r="RP236" s="442"/>
      <c r="RQ236" s="442"/>
      <c r="RR236" s="442"/>
      <c r="RS236" s="442"/>
      <c r="RT236" s="442"/>
      <c r="RU236" s="442"/>
      <c r="RV236" s="442"/>
      <c r="RW236" s="442"/>
      <c r="RX236" s="442"/>
      <c r="RY236" s="442"/>
      <c r="RZ236" s="442"/>
      <c r="SA236" s="442"/>
      <c r="SB236" s="442"/>
      <c r="SC236" s="442"/>
      <c r="SD236" s="442"/>
      <c r="SE236" s="442"/>
      <c r="SF236" s="442"/>
      <c r="SG236" s="442"/>
      <c r="SH236" s="442"/>
      <c r="SI236" s="442"/>
      <c r="SJ236" s="442"/>
      <c r="SK236" s="442"/>
      <c r="SL236" s="442"/>
      <c r="SM236" s="442"/>
      <c r="SN236" s="442"/>
      <c r="SO236" s="442"/>
      <c r="SP236" s="442"/>
      <c r="SQ236" s="442"/>
      <c r="SR236" s="442"/>
      <c r="SS236" s="442"/>
      <c r="ST236" s="442"/>
      <c r="SU236" s="442"/>
      <c r="SV236" s="442"/>
      <c r="SW236" s="442"/>
      <c r="SX236" s="442"/>
      <c r="SY236" s="442"/>
      <c r="SZ236" s="442"/>
      <c r="TA236" s="442"/>
      <c r="TB236" s="442"/>
      <c r="TC236" s="442"/>
      <c r="TD236" s="442"/>
      <c r="TE236" s="442"/>
      <c r="TF236" s="442"/>
      <c r="TG236" s="442"/>
      <c r="TH236" s="442"/>
      <c r="TI236" s="442"/>
      <c r="TJ236" s="442"/>
      <c r="TK236" s="442"/>
      <c r="TL236" s="442"/>
      <c r="TM236" s="442"/>
      <c r="TN236" s="442"/>
      <c r="TO236" s="442"/>
      <c r="TP236" s="442"/>
      <c r="TQ236" s="442"/>
      <c r="TR236" s="442"/>
      <c r="TS236" s="442"/>
      <c r="TT236" s="442"/>
      <c r="TU236" s="442"/>
      <c r="TV236" s="442"/>
      <c r="TW236" s="442"/>
      <c r="TX236" s="442"/>
      <c r="TY236" s="442"/>
      <c r="TZ236" s="442"/>
      <c r="UA236" s="442"/>
      <c r="UB236" s="442"/>
      <c r="UC236" s="442"/>
      <c r="UD236" s="442"/>
      <c r="UE236" s="442"/>
      <c r="UF236" s="442"/>
      <c r="UG236" s="442"/>
      <c r="UH236" s="442"/>
      <c r="UI236" s="442"/>
      <c r="UJ236" s="442"/>
      <c r="UK236" s="442"/>
      <c r="UL236" s="442"/>
      <c r="UM236" s="442"/>
      <c r="UN236" s="442"/>
      <c r="UO236" s="442"/>
      <c r="UP236" s="442"/>
      <c r="UQ236" s="442"/>
      <c r="UR236" s="442"/>
      <c r="US236" s="442"/>
      <c r="UT236" s="442"/>
      <c r="UU236" s="442"/>
      <c r="UV236" s="442"/>
      <c r="UW236" s="442"/>
      <c r="UX236" s="442"/>
      <c r="UY236" s="442"/>
      <c r="UZ236" s="442"/>
      <c r="VA236" s="442"/>
      <c r="VB236" s="442"/>
      <c r="VC236" s="442"/>
      <c r="VD236" s="442"/>
      <c r="VE236" s="442"/>
      <c r="VF236" s="442"/>
      <c r="VG236" s="442"/>
      <c r="VH236" s="442"/>
      <c r="VI236" s="442"/>
      <c r="VJ236" s="442"/>
      <c r="VK236" s="442"/>
      <c r="VL236" s="442"/>
      <c r="VM236" s="442"/>
      <c r="VN236" s="442"/>
      <c r="VO236" s="442"/>
      <c r="VP236" s="442"/>
      <c r="VQ236" s="442"/>
      <c r="VR236" s="442"/>
      <c r="VS236" s="442"/>
      <c r="VT236" s="442"/>
      <c r="VU236" s="442"/>
      <c r="VV236" s="442"/>
      <c r="VW236" s="442"/>
      <c r="VX236" s="442"/>
      <c r="VY236" s="442"/>
      <c r="VZ236" s="442"/>
      <c r="WA236" s="442"/>
      <c r="WB236" s="442"/>
      <c r="WC236" s="442"/>
      <c r="WD236" s="442"/>
      <c r="WE236" s="442"/>
      <c r="WF236" s="442"/>
      <c r="WG236" s="442"/>
      <c r="WH236" s="442"/>
      <c r="WI236" s="442"/>
      <c r="WJ236" s="442"/>
      <c r="WK236" s="442"/>
      <c r="WL236" s="442"/>
      <c r="WM236" s="442"/>
      <c r="WN236" s="442"/>
      <c r="WO236" s="442"/>
      <c r="WP236" s="442"/>
      <c r="WQ236" s="442"/>
      <c r="WR236" s="442"/>
      <c r="WS236" s="442"/>
      <c r="WT236" s="442"/>
      <c r="WU236" s="442"/>
      <c r="WV236" s="442"/>
      <c r="WW236" s="442"/>
      <c r="WX236" s="442"/>
      <c r="WY236" s="442"/>
      <c r="WZ236" s="442"/>
      <c r="XA236" s="442"/>
      <c r="XB236" s="442"/>
      <c r="XC236" s="442"/>
      <c r="XD236" s="442"/>
      <c r="XE236" s="442"/>
      <c r="XF236" s="442"/>
      <c r="XG236" s="442"/>
      <c r="XH236" s="442"/>
      <c r="XI236" s="442"/>
      <c r="XJ236" s="442"/>
      <c r="XK236" s="442"/>
      <c r="XL236" s="442"/>
      <c r="XM236" s="442"/>
      <c r="XN236" s="442"/>
      <c r="XO236" s="442"/>
      <c r="XP236" s="442"/>
      <c r="XQ236" s="442"/>
      <c r="XR236" s="442"/>
      <c r="XS236" s="442"/>
      <c r="XT236" s="442"/>
      <c r="XU236" s="442"/>
      <c r="XV236" s="442"/>
      <c r="XW236" s="442"/>
      <c r="XX236" s="442"/>
      <c r="XY236" s="442"/>
      <c r="XZ236" s="442"/>
      <c r="YA236" s="442"/>
      <c r="YB236" s="442"/>
      <c r="YC236" s="442"/>
      <c r="YD236" s="442"/>
      <c r="YE236" s="442"/>
      <c r="YF236" s="442"/>
      <c r="YG236" s="442"/>
      <c r="YH236" s="442"/>
      <c r="YI236" s="442"/>
      <c r="YJ236" s="442"/>
      <c r="YK236" s="442"/>
      <c r="YL236" s="442"/>
      <c r="YM236" s="442"/>
      <c r="YN236" s="442"/>
      <c r="YO236" s="442"/>
      <c r="YP236" s="442"/>
      <c r="YQ236" s="442"/>
      <c r="YR236" s="442"/>
      <c r="YS236" s="442"/>
      <c r="YT236" s="442"/>
      <c r="YU236" s="442"/>
      <c r="YV236" s="442"/>
      <c r="YW236" s="442"/>
      <c r="YX236" s="442"/>
      <c r="YY236" s="442"/>
      <c r="YZ236" s="442"/>
      <c r="ZA236" s="442"/>
      <c r="ZB236" s="442"/>
      <c r="ZC236" s="442"/>
      <c r="ZD236" s="442"/>
      <c r="ZE236" s="442"/>
      <c r="ZF236" s="442"/>
      <c r="ZG236" s="442"/>
      <c r="ZH236" s="442"/>
      <c r="ZI236" s="442"/>
      <c r="ZJ236" s="442"/>
      <c r="ZK236" s="442"/>
      <c r="ZL236" s="442"/>
      <c r="ZM236" s="442"/>
      <c r="ZN236" s="442"/>
      <c r="ZO236" s="442"/>
      <c r="ZP236" s="442"/>
      <c r="ZQ236" s="442"/>
      <c r="ZR236" s="442"/>
      <c r="ZS236" s="442"/>
      <c r="ZT236" s="442"/>
      <c r="ZU236" s="442"/>
      <c r="ZV236" s="442"/>
      <c r="ZW236" s="442"/>
      <c r="ZX236" s="442"/>
      <c r="ZY236" s="442"/>
      <c r="ZZ236" s="442"/>
      <c r="AAA236" s="442"/>
      <c r="AAB236" s="442"/>
      <c r="AAC236" s="442"/>
      <c r="AAD236" s="442"/>
      <c r="AAE236" s="442"/>
      <c r="AAF236" s="442"/>
      <c r="AAG236" s="442"/>
      <c r="AAH236" s="442"/>
      <c r="AAI236" s="442"/>
      <c r="AAJ236" s="442"/>
      <c r="AAK236" s="442"/>
      <c r="AAL236" s="442"/>
      <c r="AAM236" s="442"/>
      <c r="AAN236" s="442"/>
      <c r="AAO236" s="442"/>
      <c r="AAP236" s="442"/>
      <c r="AAQ236" s="442"/>
      <c r="AAR236" s="442"/>
      <c r="AAS236" s="442"/>
      <c r="AAT236" s="442"/>
      <c r="AAU236" s="442"/>
      <c r="AAV236" s="442"/>
      <c r="AAW236" s="442"/>
      <c r="AAX236" s="442"/>
      <c r="AAY236" s="442"/>
      <c r="AAZ236" s="442"/>
      <c r="ABA236" s="442"/>
      <c r="ABB236" s="442"/>
      <c r="ABC236" s="442"/>
      <c r="ABD236" s="442"/>
      <c r="ABE236" s="442"/>
      <c r="ABF236" s="442"/>
      <c r="ABG236" s="442"/>
      <c r="ABH236" s="442"/>
      <c r="ABI236" s="442"/>
      <c r="ABJ236" s="442"/>
      <c r="ABK236" s="442"/>
      <c r="ABL236" s="442"/>
      <c r="ABM236" s="442"/>
      <c r="ABN236" s="442"/>
      <c r="ABO236" s="442"/>
      <c r="ABP236" s="442"/>
      <c r="ABQ236" s="442"/>
      <c r="ABR236" s="442"/>
      <c r="ABS236" s="442"/>
      <c r="ABT236" s="442"/>
      <c r="ABU236" s="442"/>
      <c r="ABV236" s="442"/>
      <c r="ABW236" s="442"/>
      <c r="ABX236" s="442"/>
      <c r="ABY236" s="442"/>
      <c r="ABZ236" s="442"/>
      <c r="ACA236" s="442"/>
      <c r="ACB236" s="442"/>
      <c r="ACC236" s="442"/>
      <c r="ACD236" s="442"/>
      <c r="ACE236" s="442"/>
      <c r="ACF236" s="442"/>
      <c r="ACG236" s="442"/>
      <c r="ACH236" s="442"/>
      <c r="ACI236" s="442"/>
      <c r="ACJ236" s="442"/>
      <c r="ACK236" s="442"/>
      <c r="ACL236" s="442"/>
      <c r="ACM236" s="442"/>
      <c r="ACN236" s="442"/>
      <c r="ACO236" s="442"/>
      <c r="ACP236" s="442"/>
      <c r="ACQ236" s="442"/>
      <c r="ACR236" s="442"/>
      <c r="ACS236" s="442"/>
      <c r="ACT236" s="442"/>
      <c r="ACU236" s="442"/>
      <c r="ACV236" s="442"/>
      <c r="ACW236" s="442"/>
      <c r="ACX236" s="442"/>
      <c r="ACY236" s="442"/>
      <c r="ACZ236" s="442"/>
      <c r="ADA236" s="442"/>
      <c r="ADB236" s="442"/>
      <c r="ADC236" s="442"/>
      <c r="ADD236" s="442"/>
      <c r="ADE236" s="442"/>
      <c r="ADF236" s="442"/>
      <c r="ADG236" s="442"/>
      <c r="ADH236" s="442"/>
      <c r="ADI236" s="442"/>
      <c r="ADJ236" s="442"/>
      <c r="ADK236" s="442"/>
      <c r="ADL236" s="442"/>
      <c r="ADM236" s="442"/>
      <c r="ADN236" s="442"/>
      <c r="ADO236" s="442"/>
      <c r="ADP236" s="442"/>
      <c r="ADQ236" s="442"/>
      <c r="ADR236" s="442"/>
      <c r="ADS236" s="442"/>
      <c r="ADT236" s="442"/>
      <c r="ADU236" s="442"/>
      <c r="ADV236" s="442"/>
      <c r="ADW236" s="442"/>
      <c r="ADX236" s="442"/>
      <c r="ADY236" s="442"/>
      <c r="ADZ236" s="442"/>
      <c r="AEA236" s="442"/>
      <c r="AEB236" s="442"/>
      <c r="AEC236" s="442"/>
      <c r="AED236" s="442"/>
      <c r="AEE236" s="442"/>
      <c r="AEF236" s="442"/>
      <c r="AEG236" s="442"/>
      <c r="AEH236" s="442"/>
      <c r="AEI236" s="442"/>
      <c r="AEJ236" s="442"/>
      <c r="AEK236" s="442"/>
      <c r="AEL236" s="442"/>
      <c r="AEM236" s="442"/>
      <c r="AEN236" s="442"/>
      <c r="AEO236" s="442"/>
      <c r="AEP236" s="442"/>
      <c r="AEQ236" s="442"/>
      <c r="AER236" s="442"/>
      <c r="AES236" s="442"/>
      <c r="AET236" s="442"/>
      <c r="AEU236" s="442"/>
      <c r="AEV236" s="442"/>
      <c r="AEW236" s="442"/>
      <c r="AEX236" s="442"/>
      <c r="AEY236" s="442"/>
      <c r="AEZ236" s="442"/>
      <c r="AFA236" s="442"/>
      <c r="AFB236" s="442"/>
      <c r="AFC236" s="442"/>
      <c r="AFD236" s="442"/>
      <c r="AFE236" s="442"/>
      <c r="AFF236" s="442"/>
      <c r="AFG236" s="442"/>
      <c r="AFH236" s="442"/>
      <c r="AFI236" s="442"/>
      <c r="AFJ236" s="442"/>
      <c r="AFK236" s="442"/>
      <c r="AFL236" s="442"/>
      <c r="AFM236" s="442"/>
      <c r="AFN236" s="442"/>
      <c r="AFO236" s="442"/>
      <c r="AFP236" s="442"/>
      <c r="AFQ236" s="442"/>
      <c r="AFR236" s="442"/>
      <c r="AFS236" s="442"/>
      <c r="AFT236" s="442"/>
      <c r="AFU236" s="442"/>
      <c r="AFV236" s="442"/>
      <c r="AFW236" s="442"/>
      <c r="AFX236" s="442"/>
      <c r="AFY236" s="442"/>
      <c r="AFZ236" s="442"/>
      <c r="AGA236" s="442"/>
      <c r="AGB236" s="442"/>
      <c r="AGC236" s="442"/>
      <c r="AGD236" s="442"/>
      <c r="AGE236" s="442"/>
      <c r="AGF236" s="442"/>
      <c r="AGG236" s="442"/>
      <c r="AGH236" s="442"/>
      <c r="AGI236" s="442"/>
      <c r="AGJ236" s="442"/>
      <c r="AGK236" s="442"/>
      <c r="AGL236" s="442"/>
      <c r="AGM236" s="442"/>
      <c r="AGN236" s="442"/>
      <c r="AGO236" s="442"/>
      <c r="AGP236" s="442"/>
      <c r="AGQ236" s="442"/>
      <c r="AGR236" s="442"/>
      <c r="AGS236" s="442"/>
      <c r="AGT236" s="442"/>
      <c r="AGU236" s="442"/>
      <c r="AGV236" s="442"/>
      <c r="AGW236" s="442"/>
      <c r="AGX236" s="442"/>
      <c r="AGY236" s="442"/>
      <c r="AGZ236" s="442"/>
      <c r="AHA236" s="442"/>
      <c r="AHB236" s="442"/>
      <c r="AHC236" s="442"/>
      <c r="AHD236" s="442"/>
      <c r="AHE236" s="442"/>
      <c r="AHF236" s="442"/>
      <c r="AHG236" s="442"/>
      <c r="AHH236" s="442"/>
    </row>
    <row r="237" spans="2:892" s="593" customFormat="1" hidden="1">
      <c r="B237" s="597"/>
      <c r="C237" s="595"/>
      <c r="D237" s="78"/>
      <c r="E237" s="78"/>
      <c r="F237" s="78"/>
      <c r="G237" s="78"/>
      <c r="H237" s="78"/>
      <c r="I237" s="78"/>
      <c r="J237" s="78"/>
      <c r="K237" s="78"/>
      <c r="L237" s="78"/>
      <c r="M237" s="78"/>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s="66"/>
      <c r="CT237" s="66"/>
      <c r="CU237" s="66"/>
      <c r="CV237" s="66"/>
      <c r="CW237" s="66"/>
      <c r="CX237" s="66"/>
      <c r="CY237" s="66"/>
      <c r="CZ237" s="66"/>
      <c r="DA237" s="66"/>
      <c r="DB237" s="66"/>
      <c r="DC237" s="66"/>
      <c r="DD237" s="66"/>
      <c r="DE237" s="66"/>
      <c r="DF237" s="66"/>
      <c r="DG237" s="66"/>
      <c r="DH237" s="66"/>
      <c r="DI237" s="66"/>
      <c r="DJ237" s="66"/>
      <c r="DK237" s="66"/>
      <c r="DL237" s="66"/>
      <c r="DM237" s="66"/>
      <c r="DN237" s="66"/>
      <c r="DO237" s="66"/>
      <c r="DP237" s="66"/>
      <c r="DQ237" s="66"/>
      <c r="DR237" s="66"/>
      <c r="DS237" s="66"/>
      <c r="DT237" s="66"/>
      <c r="DU237" s="66"/>
      <c r="DV237" s="66"/>
      <c r="DW237" s="66"/>
      <c r="DX237" s="66"/>
      <c r="DY237" s="66"/>
      <c r="DZ237" s="66"/>
      <c r="EA237" s="66"/>
      <c r="EB237" s="66"/>
      <c r="EC237" s="66"/>
      <c r="ED237" s="66"/>
      <c r="EE237" s="66"/>
      <c r="EF237" s="66"/>
      <c r="EG237" s="66"/>
      <c r="EH237" s="66"/>
      <c r="EI237" s="66"/>
      <c r="EJ237" s="66"/>
      <c r="EK237" s="66"/>
      <c r="EL237" s="66"/>
      <c r="EM237" s="66"/>
      <c r="EN237" s="66"/>
      <c r="EO237" s="66"/>
      <c r="EP237" s="66"/>
      <c r="EQ237" s="66"/>
      <c r="ER237" s="66"/>
      <c r="ES237" s="66"/>
      <c r="ET237" s="66"/>
      <c r="EU237" s="66"/>
      <c r="EV237" s="66"/>
      <c r="EW237" s="66"/>
      <c r="EX237" s="66"/>
      <c r="EY237" s="66"/>
      <c r="EZ237" s="66"/>
      <c r="FA237" s="66"/>
      <c r="FB237" s="66"/>
      <c r="FC237" s="66"/>
      <c r="FD237" s="66"/>
      <c r="FE237" s="66"/>
      <c r="FF237" s="66"/>
      <c r="FG237" s="66"/>
      <c r="FH237" s="66"/>
      <c r="FI237" s="66"/>
      <c r="FJ237" s="66"/>
      <c r="FK237" s="66"/>
      <c r="FL237" s="66"/>
      <c r="FM237" s="66"/>
      <c r="FN237" s="66"/>
      <c r="FO237" s="66"/>
      <c r="FP237" s="66"/>
      <c r="FQ237" s="66"/>
      <c r="FR237" s="66"/>
      <c r="FS237" s="66"/>
      <c r="FT237" s="66"/>
      <c r="FU237" s="66"/>
      <c r="FV237" s="66"/>
      <c r="FW237" s="66"/>
      <c r="FX237" s="66"/>
      <c r="FY237" s="66"/>
      <c r="FZ237" s="66"/>
      <c r="GA237" s="66"/>
      <c r="GB237" s="66"/>
      <c r="GC237" s="66"/>
      <c r="GD237" s="66"/>
      <c r="GE237" s="66"/>
      <c r="GF237" s="66"/>
      <c r="GG237" s="66"/>
      <c r="GH237" s="66"/>
      <c r="GI237" s="66"/>
      <c r="GJ237" s="66"/>
      <c r="GK237" s="66"/>
      <c r="GL237" s="66"/>
      <c r="GM237" s="66"/>
      <c r="GN237" s="66"/>
      <c r="GO237" s="66"/>
      <c r="GP237" s="66"/>
      <c r="GQ237" s="66"/>
      <c r="GR237" s="66"/>
      <c r="GS237" s="66"/>
      <c r="GT237" s="66"/>
      <c r="GU237" s="66"/>
      <c r="GV237" s="66"/>
      <c r="GW237" s="66"/>
      <c r="GX237" s="66"/>
      <c r="GY237" s="66"/>
      <c r="GZ237" s="66"/>
      <c r="HA237" s="66"/>
      <c r="HB237" s="66"/>
      <c r="HC237" s="66"/>
      <c r="HD237" s="66"/>
      <c r="HE237" s="66"/>
      <c r="HF237" s="66"/>
      <c r="HG237" s="66"/>
      <c r="HH237" s="66"/>
      <c r="HI237" s="66"/>
      <c r="HJ237" s="66"/>
      <c r="HK237" s="66"/>
      <c r="HL237" s="66"/>
      <c r="HM237" s="66"/>
      <c r="HN237" s="66"/>
      <c r="HO237" s="66"/>
      <c r="HP237" s="66"/>
      <c r="HQ237" s="66"/>
      <c r="HR237" s="66"/>
      <c r="HS237" s="66"/>
      <c r="HT237" s="66"/>
      <c r="HU237" s="66"/>
      <c r="HV237" s="66"/>
      <c r="HW237" s="66"/>
      <c r="HX237" s="66"/>
      <c r="HY237" s="66"/>
      <c r="HZ237" s="66"/>
      <c r="IA237" s="66"/>
      <c r="IB237" s="66"/>
      <c r="IC237" s="66"/>
      <c r="ID237" s="66"/>
      <c r="IE237" s="66"/>
      <c r="IF237" s="66"/>
      <c r="IG237" s="66"/>
      <c r="IH237" s="66"/>
      <c r="II237" s="66"/>
      <c r="IJ237" s="66"/>
      <c r="IK237" s="66"/>
      <c r="IL237" s="66"/>
      <c r="IM237" s="66"/>
      <c r="IN237" s="66"/>
      <c r="IO237" s="66"/>
      <c r="IP237" s="66"/>
      <c r="IQ237" s="66"/>
      <c r="IR237" s="66"/>
      <c r="IS237" s="66"/>
      <c r="IT237" s="66"/>
      <c r="IU237" s="66"/>
      <c r="IV237" s="66"/>
      <c r="IW237" s="66"/>
      <c r="IX237" s="442"/>
      <c r="IY237" s="442"/>
      <c r="IZ237" s="442"/>
      <c r="JA237" s="442"/>
      <c r="JB237" s="442"/>
      <c r="JC237" s="442"/>
      <c r="JD237" s="442"/>
      <c r="JE237" s="442"/>
      <c r="JF237" s="442"/>
      <c r="JG237" s="442"/>
      <c r="JH237" s="442"/>
      <c r="JI237" s="442"/>
      <c r="JJ237" s="442"/>
      <c r="JK237" s="442"/>
      <c r="JL237" s="442"/>
      <c r="JM237" s="442"/>
      <c r="JN237" s="442"/>
      <c r="JO237" s="442"/>
      <c r="JP237" s="442"/>
      <c r="JQ237" s="442"/>
      <c r="JR237" s="442"/>
      <c r="JS237" s="442"/>
      <c r="JT237" s="442"/>
      <c r="JU237" s="442"/>
      <c r="JV237" s="442"/>
      <c r="JW237" s="442"/>
      <c r="JX237" s="442"/>
      <c r="JY237" s="442"/>
      <c r="JZ237" s="442"/>
      <c r="KA237" s="442"/>
      <c r="KB237" s="442"/>
      <c r="KC237" s="442"/>
      <c r="KD237" s="442"/>
      <c r="KE237" s="442"/>
      <c r="KF237" s="442"/>
      <c r="KG237" s="442"/>
      <c r="KH237" s="442"/>
      <c r="KI237" s="442"/>
      <c r="KJ237" s="442"/>
      <c r="KK237" s="442"/>
      <c r="KL237" s="442"/>
      <c r="KM237" s="442"/>
      <c r="KN237" s="442"/>
      <c r="KO237" s="442"/>
      <c r="KP237" s="442"/>
      <c r="KQ237" s="442"/>
      <c r="KR237" s="442"/>
      <c r="KS237" s="442"/>
      <c r="KT237" s="442"/>
      <c r="KU237" s="442"/>
      <c r="KV237" s="442"/>
      <c r="KW237" s="442"/>
      <c r="KX237" s="442"/>
      <c r="KY237" s="442"/>
      <c r="KZ237" s="442"/>
      <c r="LA237" s="442"/>
      <c r="LB237" s="442"/>
      <c r="LC237" s="442"/>
      <c r="LD237" s="442"/>
      <c r="LE237" s="442"/>
      <c r="LF237" s="442"/>
      <c r="LG237" s="442"/>
      <c r="LH237" s="442"/>
      <c r="LI237" s="442"/>
      <c r="LJ237" s="442"/>
      <c r="LK237" s="442"/>
      <c r="LL237" s="442"/>
      <c r="LM237" s="442"/>
      <c r="LN237" s="442"/>
      <c r="LO237" s="442"/>
      <c r="LP237" s="442"/>
      <c r="LQ237" s="442"/>
      <c r="LR237" s="442"/>
      <c r="LS237" s="442"/>
      <c r="LT237" s="442"/>
      <c r="LU237" s="442"/>
      <c r="LV237" s="442"/>
      <c r="LW237" s="442"/>
      <c r="LX237" s="442"/>
      <c r="LY237" s="442"/>
      <c r="LZ237" s="442"/>
      <c r="MA237" s="442"/>
      <c r="MB237" s="442"/>
      <c r="MC237" s="442"/>
      <c r="MD237" s="442"/>
      <c r="ME237" s="442"/>
      <c r="MF237" s="442"/>
      <c r="MG237" s="442"/>
      <c r="MH237" s="442"/>
      <c r="MI237" s="442"/>
      <c r="MJ237" s="442"/>
      <c r="MK237" s="442"/>
      <c r="ML237" s="442"/>
      <c r="MM237" s="442"/>
      <c r="MN237" s="442"/>
      <c r="MO237" s="442"/>
      <c r="MP237" s="442"/>
      <c r="MQ237" s="442"/>
      <c r="MR237" s="442"/>
      <c r="MS237" s="442"/>
      <c r="MT237" s="442"/>
      <c r="MU237" s="442"/>
      <c r="MV237" s="442"/>
      <c r="MW237" s="442"/>
      <c r="MX237" s="442"/>
      <c r="MY237" s="442"/>
      <c r="MZ237" s="442"/>
      <c r="NA237" s="442"/>
      <c r="NB237" s="442"/>
      <c r="NC237" s="442"/>
      <c r="ND237" s="442"/>
      <c r="NE237" s="442"/>
      <c r="NF237" s="442"/>
      <c r="NG237" s="442"/>
      <c r="NH237" s="442"/>
      <c r="NI237" s="442"/>
      <c r="NJ237" s="442"/>
      <c r="NK237" s="442"/>
      <c r="NL237" s="442"/>
      <c r="NM237" s="442"/>
      <c r="NN237" s="442"/>
      <c r="NO237" s="442"/>
      <c r="NP237" s="442"/>
      <c r="NQ237" s="442"/>
      <c r="NR237" s="442"/>
      <c r="NS237" s="442"/>
      <c r="NT237" s="442"/>
      <c r="NU237" s="442"/>
      <c r="NV237" s="442"/>
      <c r="NW237" s="442"/>
      <c r="NX237" s="442"/>
      <c r="NY237" s="442"/>
      <c r="NZ237" s="442"/>
      <c r="OA237" s="442"/>
      <c r="OB237" s="442"/>
      <c r="OC237" s="442"/>
      <c r="OD237" s="442"/>
      <c r="OE237" s="442"/>
      <c r="OF237" s="442"/>
      <c r="OG237" s="442"/>
      <c r="OH237" s="442"/>
      <c r="OI237" s="442"/>
      <c r="OJ237" s="442"/>
      <c r="OK237" s="442"/>
      <c r="OL237" s="442"/>
      <c r="OM237" s="442"/>
      <c r="ON237" s="442"/>
      <c r="OO237" s="442"/>
      <c r="OP237" s="442"/>
      <c r="OQ237" s="442"/>
      <c r="OR237" s="442"/>
      <c r="OS237" s="442"/>
      <c r="OT237" s="442"/>
      <c r="OU237" s="442"/>
      <c r="OV237" s="442"/>
      <c r="OW237" s="442"/>
      <c r="OX237" s="442"/>
      <c r="OY237" s="442"/>
      <c r="OZ237" s="442"/>
      <c r="PA237" s="442"/>
      <c r="PB237" s="442"/>
      <c r="PC237" s="442"/>
      <c r="PD237" s="442"/>
      <c r="PE237" s="442"/>
      <c r="PF237" s="442"/>
      <c r="PG237" s="442"/>
      <c r="PH237" s="442"/>
      <c r="PI237" s="442"/>
      <c r="PJ237" s="442"/>
      <c r="PK237" s="442"/>
      <c r="PL237" s="442"/>
      <c r="PM237" s="442"/>
      <c r="PN237" s="442"/>
      <c r="PO237" s="442"/>
      <c r="PP237" s="442"/>
      <c r="PQ237" s="442"/>
      <c r="PR237" s="442"/>
      <c r="PS237" s="442"/>
      <c r="PT237" s="442"/>
      <c r="PU237" s="442"/>
      <c r="PV237" s="442"/>
      <c r="PW237" s="442"/>
      <c r="PX237" s="442"/>
      <c r="PY237" s="442"/>
      <c r="PZ237" s="442"/>
      <c r="QA237" s="442"/>
      <c r="QB237" s="442"/>
      <c r="QC237" s="442"/>
      <c r="QD237" s="442"/>
      <c r="QE237" s="442"/>
      <c r="QF237" s="442"/>
      <c r="QG237" s="442"/>
      <c r="QH237" s="442"/>
      <c r="QI237" s="442"/>
      <c r="QJ237" s="442"/>
      <c r="QK237" s="442"/>
      <c r="QL237" s="442"/>
      <c r="QM237" s="442"/>
      <c r="QN237" s="442"/>
      <c r="QO237" s="442"/>
      <c r="QP237" s="442"/>
      <c r="QQ237" s="442"/>
      <c r="QR237" s="442"/>
      <c r="QS237" s="442"/>
      <c r="QT237" s="442"/>
      <c r="QU237" s="442"/>
      <c r="QV237" s="442"/>
      <c r="QW237" s="442"/>
      <c r="QX237" s="442"/>
      <c r="QY237" s="442"/>
      <c r="QZ237" s="442"/>
      <c r="RA237" s="442"/>
      <c r="RB237" s="442"/>
      <c r="RC237" s="442"/>
      <c r="RD237" s="442"/>
      <c r="RE237" s="442"/>
      <c r="RF237" s="442"/>
      <c r="RG237" s="442"/>
      <c r="RH237" s="442"/>
      <c r="RI237" s="442"/>
      <c r="RJ237" s="442"/>
      <c r="RK237" s="442"/>
      <c r="RL237" s="442"/>
      <c r="RM237" s="442"/>
      <c r="RN237" s="442"/>
      <c r="RO237" s="442"/>
      <c r="RP237" s="442"/>
      <c r="RQ237" s="442"/>
      <c r="RR237" s="442"/>
      <c r="RS237" s="442"/>
      <c r="RT237" s="442"/>
      <c r="RU237" s="442"/>
      <c r="RV237" s="442"/>
      <c r="RW237" s="442"/>
      <c r="RX237" s="442"/>
      <c r="RY237" s="442"/>
      <c r="RZ237" s="442"/>
      <c r="SA237" s="442"/>
      <c r="SB237" s="442"/>
      <c r="SC237" s="442"/>
      <c r="SD237" s="442"/>
      <c r="SE237" s="442"/>
      <c r="SF237" s="442"/>
      <c r="SG237" s="442"/>
      <c r="SH237" s="442"/>
      <c r="SI237" s="442"/>
      <c r="SJ237" s="442"/>
      <c r="SK237" s="442"/>
      <c r="SL237" s="442"/>
      <c r="SM237" s="442"/>
      <c r="SN237" s="442"/>
      <c r="SO237" s="442"/>
      <c r="SP237" s="442"/>
      <c r="SQ237" s="442"/>
      <c r="SR237" s="442"/>
      <c r="SS237" s="442"/>
      <c r="ST237" s="442"/>
      <c r="SU237" s="442"/>
      <c r="SV237" s="442"/>
      <c r="SW237" s="442"/>
      <c r="SX237" s="442"/>
      <c r="SY237" s="442"/>
      <c r="SZ237" s="442"/>
      <c r="TA237" s="442"/>
      <c r="TB237" s="442"/>
      <c r="TC237" s="442"/>
      <c r="TD237" s="442"/>
      <c r="TE237" s="442"/>
      <c r="TF237" s="442"/>
      <c r="TG237" s="442"/>
      <c r="TH237" s="442"/>
      <c r="TI237" s="442"/>
      <c r="TJ237" s="442"/>
      <c r="TK237" s="442"/>
      <c r="TL237" s="442"/>
      <c r="TM237" s="442"/>
      <c r="TN237" s="442"/>
      <c r="TO237" s="442"/>
      <c r="TP237" s="442"/>
      <c r="TQ237" s="442"/>
      <c r="TR237" s="442"/>
      <c r="TS237" s="442"/>
      <c r="TT237" s="442"/>
      <c r="TU237" s="442"/>
      <c r="TV237" s="442"/>
      <c r="TW237" s="442"/>
      <c r="TX237" s="442"/>
      <c r="TY237" s="442"/>
      <c r="TZ237" s="442"/>
      <c r="UA237" s="442"/>
      <c r="UB237" s="442"/>
      <c r="UC237" s="442"/>
      <c r="UD237" s="442"/>
      <c r="UE237" s="442"/>
      <c r="UF237" s="442"/>
      <c r="UG237" s="442"/>
      <c r="UH237" s="442"/>
      <c r="UI237" s="442"/>
      <c r="UJ237" s="442"/>
      <c r="UK237" s="442"/>
      <c r="UL237" s="442"/>
      <c r="UM237" s="442"/>
      <c r="UN237" s="442"/>
      <c r="UO237" s="442"/>
      <c r="UP237" s="442"/>
      <c r="UQ237" s="442"/>
      <c r="UR237" s="442"/>
      <c r="US237" s="442"/>
      <c r="UT237" s="442"/>
      <c r="UU237" s="442"/>
      <c r="UV237" s="442"/>
      <c r="UW237" s="442"/>
      <c r="UX237" s="442"/>
      <c r="UY237" s="442"/>
      <c r="UZ237" s="442"/>
      <c r="VA237" s="442"/>
      <c r="VB237" s="442"/>
      <c r="VC237" s="442"/>
      <c r="VD237" s="442"/>
      <c r="VE237" s="442"/>
      <c r="VF237" s="442"/>
      <c r="VG237" s="442"/>
      <c r="VH237" s="442"/>
      <c r="VI237" s="442"/>
      <c r="VJ237" s="442"/>
      <c r="VK237" s="442"/>
      <c r="VL237" s="442"/>
      <c r="VM237" s="442"/>
      <c r="VN237" s="442"/>
      <c r="VO237" s="442"/>
      <c r="VP237" s="442"/>
      <c r="VQ237" s="442"/>
      <c r="VR237" s="442"/>
      <c r="VS237" s="442"/>
      <c r="VT237" s="442"/>
      <c r="VU237" s="442"/>
      <c r="VV237" s="442"/>
      <c r="VW237" s="442"/>
      <c r="VX237" s="442"/>
      <c r="VY237" s="442"/>
      <c r="VZ237" s="442"/>
      <c r="WA237" s="442"/>
      <c r="WB237" s="442"/>
      <c r="WC237" s="442"/>
      <c r="WD237" s="442"/>
      <c r="WE237" s="442"/>
      <c r="WF237" s="442"/>
      <c r="WG237" s="442"/>
      <c r="WH237" s="442"/>
      <c r="WI237" s="442"/>
      <c r="WJ237" s="442"/>
      <c r="WK237" s="442"/>
      <c r="WL237" s="442"/>
      <c r="WM237" s="442"/>
      <c r="WN237" s="442"/>
      <c r="WO237" s="442"/>
      <c r="WP237" s="442"/>
      <c r="WQ237" s="442"/>
      <c r="WR237" s="442"/>
      <c r="WS237" s="442"/>
      <c r="WT237" s="442"/>
      <c r="WU237" s="442"/>
      <c r="WV237" s="442"/>
      <c r="WW237" s="442"/>
      <c r="WX237" s="442"/>
      <c r="WY237" s="442"/>
      <c r="WZ237" s="442"/>
      <c r="XA237" s="442"/>
      <c r="XB237" s="442"/>
      <c r="XC237" s="442"/>
      <c r="XD237" s="442"/>
      <c r="XE237" s="442"/>
      <c r="XF237" s="442"/>
      <c r="XG237" s="442"/>
      <c r="XH237" s="442"/>
      <c r="XI237" s="442"/>
      <c r="XJ237" s="442"/>
      <c r="XK237" s="442"/>
      <c r="XL237" s="442"/>
      <c r="XM237" s="442"/>
      <c r="XN237" s="442"/>
      <c r="XO237" s="442"/>
      <c r="XP237" s="442"/>
      <c r="XQ237" s="442"/>
      <c r="XR237" s="442"/>
      <c r="XS237" s="442"/>
      <c r="XT237" s="442"/>
      <c r="XU237" s="442"/>
      <c r="XV237" s="442"/>
      <c r="XW237" s="442"/>
      <c r="XX237" s="442"/>
      <c r="XY237" s="442"/>
      <c r="XZ237" s="442"/>
      <c r="YA237" s="442"/>
      <c r="YB237" s="442"/>
      <c r="YC237" s="442"/>
      <c r="YD237" s="442"/>
      <c r="YE237" s="442"/>
      <c r="YF237" s="442"/>
      <c r="YG237" s="442"/>
      <c r="YH237" s="442"/>
      <c r="YI237" s="442"/>
      <c r="YJ237" s="442"/>
      <c r="YK237" s="442"/>
      <c r="YL237" s="442"/>
      <c r="YM237" s="442"/>
      <c r="YN237" s="442"/>
      <c r="YO237" s="442"/>
      <c r="YP237" s="442"/>
      <c r="YQ237" s="442"/>
      <c r="YR237" s="442"/>
      <c r="YS237" s="442"/>
      <c r="YT237" s="442"/>
      <c r="YU237" s="442"/>
      <c r="YV237" s="442"/>
      <c r="YW237" s="442"/>
      <c r="YX237" s="442"/>
      <c r="YY237" s="442"/>
      <c r="YZ237" s="442"/>
      <c r="ZA237" s="442"/>
      <c r="ZB237" s="442"/>
      <c r="ZC237" s="442"/>
      <c r="ZD237" s="442"/>
      <c r="ZE237" s="442"/>
      <c r="ZF237" s="442"/>
      <c r="ZG237" s="442"/>
      <c r="ZH237" s="442"/>
      <c r="ZI237" s="442"/>
      <c r="ZJ237" s="442"/>
      <c r="ZK237" s="442"/>
      <c r="ZL237" s="442"/>
      <c r="ZM237" s="442"/>
      <c r="ZN237" s="442"/>
      <c r="ZO237" s="442"/>
      <c r="ZP237" s="442"/>
      <c r="ZQ237" s="442"/>
      <c r="ZR237" s="442"/>
      <c r="ZS237" s="442"/>
      <c r="ZT237" s="442"/>
      <c r="ZU237" s="442"/>
      <c r="ZV237" s="442"/>
      <c r="ZW237" s="442"/>
      <c r="ZX237" s="442"/>
      <c r="ZY237" s="442"/>
      <c r="ZZ237" s="442"/>
      <c r="AAA237" s="442"/>
      <c r="AAB237" s="442"/>
      <c r="AAC237" s="442"/>
      <c r="AAD237" s="442"/>
      <c r="AAE237" s="442"/>
      <c r="AAF237" s="442"/>
      <c r="AAG237" s="442"/>
      <c r="AAH237" s="442"/>
      <c r="AAI237" s="442"/>
      <c r="AAJ237" s="442"/>
      <c r="AAK237" s="442"/>
      <c r="AAL237" s="442"/>
      <c r="AAM237" s="442"/>
      <c r="AAN237" s="442"/>
      <c r="AAO237" s="442"/>
      <c r="AAP237" s="442"/>
      <c r="AAQ237" s="442"/>
      <c r="AAR237" s="442"/>
      <c r="AAS237" s="442"/>
      <c r="AAT237" s="442"/>
      <c r="AAU237" s="442"/>
      <c r="AAV237" s="442"/>
      <c r="AAW237" s="442"/>
      <c r="AAX237" s="442"/>
      <c r="AAY237" s="442"/>
      <c r="AAZ237" s="442"/>
      <c r="ABA237" s="442"/>
      <c r="ABB237" s="442"/>
      <c r="ABC237" s="442"/>
      <c r="ABD237" s="442"/>
      <c r="ABE237" s="442"/>
      <c r="ABF237" s="442"/>
      <c r="ABG237" s="442"/>
      <c r="ABH237" s="442"/>
      <c r="ABI237" s="442"/>
      <c r="ABJ237" s="442"/>
      <c r="ABK237" s="442"/>
      <c r="ABL237" s="442"/>
      <c r="ABM237" s="442"/>
      <c r="ABN237" s="442"/>
      <c r="ABO237" s="442"/>
      <c r="ABP237" s="442"/>
      <c r="ABQ237" s="442"/>
      <c r="ABR237" s="442"/>
      <c r="ABS237" s="442"/>
      <c r="ABT237" s="442"/>
      <c r="ABU237" s="442"/>
      <c r="ABV237" s="442"/>
      <c r="ABW237" s="442"/>
      <c r="ABX237" s="442"/>
      <c r="ABY237" s="442"/>
      <c r="ABZ237" s="442"/>
      <c r="ACA237" s="442"/>
      <c r="ACB237" s="442"/>
      <c r="ACC237" s="442"/>
      <c r="ACD237" s="442"/>
      <c r="ACE237" s="442"/>
      <c r="ACF237" s="442"/>
      <c r="ACG237" s="442"/>
      <c r="ACH237" s="442"/>
      <c r="ACI237" s="442"/>
      <c r="ACJ237" s="442"/>
      <c r="ACK237" s="442"/>
      <c r="ACL237" s="442"/>
      <c r="ACM237" s="442"/>
      <c r="ACN237" s="442"/>
      <c r="ACO237" s="442"/>
      <c r="ACP237" s="442"/>
      <c r="ACQ237" s="442"/>
      <c r="ACR237" s="442"/>
      <c r="ACS237" s="442"/>
      <c r="ACT237" s="442"/>
      <c r="ACU237" s="442"/>
      <c r="ACV237" s="442"/>
      <c r="ACW237" s="442"/>
      <c r="ACX237" s="442"/>
      <c r="ACY237" s="442"/>
      <c r="ACZ237" s="442"/>
      <c r="ADA237" s="442"/>
      <c r="ADB237" s="442"/>
      <c r="ADC237" s="442"/>
      <c r="ADD237" s="442"/>
      <c r="ADE237" s="442"/>
      <c r="ADF237" s="442"/>
      <c r="ADG237" s="442"/>
      <c r="ADH237" s="442"/>
      <c r="ADI237" s="442"/>
      <c r="ADJ237" s="442"/>
      <c r="ADK237" s="442"/>
      <c r="ADL237" s="442"/>
      <c r="ADM237" s="442"/>
      <c r="ADN237" s="442"/>
      <c r="ADO237" s="442"/>
      <c r="ADP237" s="442"/>
      <c r="ADQ237" s="442"/>
      <c r="ADR237" s="442"/>
      <c r="ADS237" s="442"/>
      <c r="ADT237" s="442"/>
      <c r="ADU237" s="442"/>
      <c r="ADV237" s="442"/>
      <c r="ADW237" s="442"/>
      <c r="ADX237" s="442"/>
      <c r="ADY237" s="442"/>
      <c r="ADZ237" s="442"/>
      <c r="AEA237" s="442"/>
      <c r="AEB237" s="442"/>
      <c r="AEC237" s="442"/>
      <c r="AED237" s="442"/>
      <c r="AEE237" s="442"/>
      <c r="AEF237" s="442"/>
      <c r="AEG237" s="442"/>
      <c r="AEH237" s="442"/>
      <c r="AEI237" s="442"/>
      <c r="AEJ237" s="442"/>
      <c r="AEK237" s="442"/>
      <c r="AEL237" s="442"/>
      <c r="AEM237" s="442"/>
      <c r="AEN237" s="442"/>
      <c r="AEO237" s="442"/>
      <c r="AEP237" s="442"/>
      <c r="AEQ237" s="442"/>
      <c r="AER237" s="442"/>
      <c r="AES237" s="442"/>
      <c r="AET237" s="442"/>
      <c r="AEU237" s="442"/>
      <c r="AEV237" s="442"/>
      <c r="AEW237" s="442"/>
      <c r="AEX237" s="442"/>
      <c r="AEY237" s="442"/>
      <c r="AEZ237" s="442"/>
      <c r="AFA237" s="442"/>
      <c r="AFB237" s="442"/>
      <c r="AFC237" s="442"/>
      <c r="AFD237" s="442"/>
      <c r="AFE237" s="442"/>
      <c r="AFF237" s="442"/>
      <c r="AFG237" s="442"/>
      <c r="AFH237" s="442"/>
      <c r="AFI237" s="442"/>
      <c r="AFJ237" s="442"/>
      <c r="AFK237" s="442"/>
      <c r="AFL237" s="442"/>
      <c r="AFM237" s="442"/>
      <c r="AFN237" s="442"/>
      <c r="AFO237" s="442"/>
      <c r="AFP237" s="442"/>
      <c r="AFQ237" s="442"/>
      <c r="AFR237" s="442"/>
      <c r="AFS237" s="442"/>
      <c r="AFT237" s="442"/>
      <c r="AFU237" s="442"/>
      <c r="AFV237" s="442"/>
      <c r="AFW237" s="442"/>
      <c r="AFX237" s="442"/>
      <c r="AFY237" s="442"/>
      <c r="AFZ237" s="442"/>
      <c r="AGA237" s="442"/>
      <c r="AGB237" s="442"/>
      <c r="AGC237" s="442"/>
      <c r="AGD237" s="442"/>
      <c r="AGE237" s="442"/>
      <c r="AGF237" s="442"/>
      <c r="AGG237" s="442"/>
      <c r="AGH237" s="442"/>
      <c r="AGI237" s="442"/>
      <c r="AGJ237" s="442"/>
      <c r="AGK237" s="442"/>
      <c r="AGL237" s="442"/>
      <c r="AGM237" s="442"/>
      <c r="AGN237" s="442"/>
      <c r="AGO237" s="442"/>
      <c r="AGP237" s="442"/>
      <c r="AGQ237" s="442"/>
      <c r="AGR237" s="442"/>
      <c r="AGS237" s="442"/>
      <c r="AGT237" s="442"/>
      <c r="AGU237" s="442"/>
      <c r="AGV237" s="442"/>
      <c r="AGW237" s="442"/>
      <c r="AGX237" s="442"/>
      <c r="AGY237" s="442"/>
      <c r="AGZ237" s="442"/>
      <c r="AHA237" s="442"/>
      <c r="AHB237" s="442"/>
      <c r="AHC237" s="442"/>
      <c r="AHD237" s="442"/>
      <c r="AHE237" s="442"/>
      <c r="AHF237" s="442"/>
      <c r="AHG237" s="442"/>
      <c r="AHH237" s="442"/>
    </row>
    <row r="238" spans="2:892" s="593" customFormat="1" hidden="1">
      <c r="B238" s="597"/>
      <c r="C238" s="595"/>
      <c r="D238" s="78"/>
      <c r="E238" s="78"/>
      <c r="F238" s="78"/>
      <c r="G238" s="78"/>
      <c r="H238" s="78"/>
      <c r="I238" s="78"/>
      <c r="J238" s="78"/>
      <c r="K238" s="78"/>
      <c r="L238" s="78"/>
      <c r="M238" s="7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s="66"/>
      <c r="CT238" s="66"/>
      <c r="CU238" s="66"/>
      <c r="CV238" s="66"/>
      <c r="CW238" s="66"/>
      <c r="CX238" s="66"/>
      <c r="CY238" s="66"/>
      <c r="CZ238" s="66"/>
      <c r="DA238" s="66"/>
      <c r="DB238" s="66"/>
      <c r="DC238" s="66"/>
      <c r="DD238" s="66"/>
      <c r="DE238" s="66"/>
      <c r="DF238" s="66"/>
      <c r="DG238" s="66"/>
      <c r="DH238" s="66"/>
      <c r="DI238" s="66"/>
      <c r="DJ238" s="66"/>
      <c r="DK238" s="66"/>
      <c r="DL238" s="66"/>
      <c r="DM238" s="66"/>
      <c r="DN238" s="66"/>
      <c r="DO238" s="66"/>
      <c r="DP238" s="66"/>
      <c r="DQ238" s="66"/>
      <c r="DR238" s="66"/>
      <c r="DS238" s="66"/>
      <c r="DT238" s="66"/>
      <c r="DU238" s="66"/>
      <c r="DV238" s="66"/>
      <c r="DW238" s="66"/>
      <c r="DX238" s="66"/>
      <c r="DY238" s="66"/>
      <c r="DZ238" s="66"/>
      <c r="EA238" s="66"/>
      <c r="EB238" s="66"/>
      <c r="EC238" s="66"/>
      <c r="ED238" s="66"/>
      <c r="EE238" s="66"/>
      <c r="EF238" s="66"/>
      <c r="EG238" s="66"/>
      <c r="EH238" s="66"/>
      <c r="EI238" s="66"/>
      <c r="EJ238" s="66"/>
      <c r="EK238" s="66"/>
      <c r="EL238" s="66"/>
      <c r="EM238" s="66"/>
      <c r="EN238" s="66"/>
      <c r="EO238" s="66"/>
      <c r="EP238" s="66"/>
      <c r="EQ238" s="66"/>
      <c r="ER238" s="66"/>
      <c r="ES238" s="66"/>
      <c r="ET238" s="66"/>
      <c r="EU238" s="66"/>
      <c r="EV238" s="66"/>
      <c r="EW238" s="66"/>
      <c r="EX238" s="66"/>
      <c r="EY238" s="66"/>
      <c r="EZ238" s="66"/>
      <c r="FA238" s="66"/>
      <c r="FB238" s="66"/>
      <c r="FC238" s="66"/>
      <c r="FD238" s="66"/>
      <c r="FE238" s="66"/>
      <c r="FF238" s="66"/>
      <c r="FG238" s="66"/>
      <c r="FH238" s="66"/>
      <c r="FI238" s="66"/>
      <c r="FJ238" s="66"/>
      <c r="FK238" s="66"/>
      <c r="FL238" s="66"/>
      <c r="FM238" s="66"/>
      <c r="FN238" s="66"/>
      <c r="FO238" s="66"/>
      <c r="FP238" s="66"/>
      <c r="FQ238" s="66"/>
      <c r="FR238" s="66"/>
      <c r="FS238" s="66"/>
      <c r="FT238" s="66"/>
      <c r="FU238" s="66"/>
      <c r="FV238" s="66"/>
      <c r="FW238" s="66"/>
      <c r="FX238" s="66"/>
      <c r="FY238" s="66"/>
      <c r="FZ238" s="66"/>
      <c r="GA238" s="66"/>
      <c r="GB238" s="66"/>
      <c r="GC238" s="66"/>
      <c r="GD238" s="66"/>
      <c r="GE238" s="66"/>
      <c r="GF238" s="66"/>
      <c r="GG238" s="66"/>
      <c r="GH238" s="66"/>
      <c r="GI238" s="66"/>
      <c r="GJ238" s="66"/>
      <c r="GK238" s="66"/>
      <c r="GL238" s="66"/>
      <c r="GM238" s="66"/>
      <c r="GN238" s="66"/>
      <c r="GO238" s="66"/>
      <c r="GP238" s="66"/>
      <c r="GQ238" s="66"/>
      <c r="GR238" s="66"/>
      <c r="GS238" s="66"/>
      <c r="GT238" s="66"/>
      <c r="GU238" s="66"/>
      <c r="GV238" s="66"/>
      <c r="GW238" s="66"/>
      <c r="GX238" s="66"/>
      <c r="GY238" s="66"/>
      <c r="GZ238" s="66"/>
      <c r="HA238" s="66"/>
      <c r="HB238" s="66"/>
      <c r="HC238" s="66"/>
      <c r="HD238" s="66"/>
      <c r="HE238" s="66"/>
      <c r="HF238" s="66"/>
      <c r="HG238" s="66"/>
      <c r="HH238" s="66"/>
      <c r="HI238" s="66"/>
      <c r="HJ238" s="66"/>
      <c r="HK238" s="66"/>
      <c r="HL238" s="66"/>
      <c r="HM238" s="66"/>
      <c r="HN238" s="66"/>
      <c r="HO238" s="66"/>
      <c r="HP238" s="66"/>
      <c r="HQ238" s="66"/>
      <c r="HR238" s="66"/>
      <c r="HS238" s="66"/>
      <c r="HT238" s="66"/>
      <c r="HU238" s="66"/>
      <c r="HV238" s="66"/>
      <c r="HW238" s="66"/>
      <c r="HX238" s="66"/>
      <c r="HY238" s="66"/>
      <c r="HZ238" s="66"/>
      <c r="IA238" s="66"/>
      <c r="IB238" s="66"/>
      <c r="IC238" s="66"/>
      <c r="ID238" s="66"/>
      <c r="IE238" s="66"/>
      <c r="IF238" s="66"/>
      <c r="IG238" s="66"/>
      <c r="IH238" s="66"/>
      <c r="II238" s="66"/>
      <c r="IJ238" s="66"/>
      <c r="IK238" s="66"/>
      <c r="IL238" s="66"/>
      <c r="IM238" s="66"/>
      <c r="IN238" s="66"/>
      <c r="IO238" s="66"/>
      <c r="IP238" s="66"/>
      <c r="IQ238" s="66"/>
      <c r="IR238" s="66"/>
      <c r="IS238" s="66"/>
      <c r="IT238" s="66"/>
      <c r="IU238" s="66"/>
      <c r="IV238" s="66"/>
      <c r="IW238" s="66"/>
      <c r="IX238" s="442"/>
      <c r="IY238" s="442"/>
      <c r="IZ238" s="442"/>
      <c r="JA238" s="442"/>
      <c r="JB238" s="442"/>
      <c r="JC238" s="442"/>
      <c r="JD238" s="442"/>
      <c r="JE238" s="442"/>
      <c r="JF238" s="442"/>
      <c r="JG238" s="442"/>
      <c r="JH238" s="442"/>
      <c r="JI238" s="442"/>
      <c r="JJ238" s="442"/>
      <c r="JK238" s="442"/>
      <c r="JL238" s="442"/>
      <c r="JM238" s="442"/>
      <c r="JN238" s="442"/>
      <c r="JO238" s="442"/>
      <c r="JP238" s="442"/>
      <c r="JQ238" s="442"/>
      <c r="JR238" s="442"/>
      <c r="JS238" s="442"/>
      <c r="JT238" s="442"/>
      <c r="JU238" s="442"/>
      <c r="JV238" s="442"/>
      <c r="JW238" s="442"/>
      <c r="JX238" s="442"/>
      <c r="JY238" s="442"/>
      <c r="JZ238" s="442"/>
      <c r="KA238" s="442"/>
      <c r="KB238" s="442"/>
      <c r="KC238" s="442"/>
      <c r="KD238" s="442"/>
      <c r="KE238" s="442"/>
      <c r="KF238" s="442"/>
      <c r="KG238" s="442"/>
      <c r="KH238" s="442"/>
      <c r="KI238" s="442"/>
      <c r="KJ238" s="442"/>
      <c r="KK238" s="442"/>
      <c r="KL238" s="442"/>
      <c r="KM238" s="442"/>
      <c r="KN238" s="442"/>
      <c r="KO238" s="442"/>
      <c r="KP238" s="442"/>
      <c r="KQ238" s="442"/>
      <c r="KR238" s="442"/>
      <c r="KS238" s="442"/>
      <c r="KT238" s="442"/>
      <c r="KU238" s="442"/>
      <c r="KV238" s="442"/>
      <c r="KW238" s="442"/>
      <c r="KX238" s="442"/>
      <c r="KY238" s="442"/>
      <c r="KZ238" s="442"/>
      <c r="LA238" s="442"/>
      <c r="LB238" s="442"/>
      <c r="LC238" s="442"/>
      <c r="LD238" s="442"/>
      <c r="LE238" s="442"/>
      <c r="LF238" s="442"/>
      <c r="LG238" s="442"/>
      <c r="LH238" s="442"/>
      <c r="LI238" s="442"/>
      <c r="LJ238" s="442"/>
      <c r="LK238" s="442"/>
      <c r="LL238" s="442"/>
      <c r="LM238" s="442"/>
      <c r="LN238" s="442"/>
      <c r="LO238" s="442"/>
      <c r="LP238" s="442"/>
      <c r="LQ238" s="442"/>
      <c r="LR238" s="442"/>
      <c r="LS238" s="442"/>
      <c r="LT238" s="442"/>
      <c r="LU238" s="442"/>
      <c r="LV238" s="442"/>
      <c r="LW238" s="442"/>
      <c r="LX238" s="442"/>
      <c r="LY238" s="442"/>
      <c r="LZ238" s="442"/>
      <c r="MA238" s="442"/>
      <c r="MB238" s="442"/>
      <c r="MC238" s="442"/>
      <c r="MD238" s="442"/>
      <c r="ME238" s="442"/>
      <c r="MF238" s="442"/>
      <c r="MG238" s="442"/>
      <c r="MH238" s="442"/>
      <c r="MI238" s="442"/>
      <c r="MJ238" s="442"/>
      <c r="MK238" s="442"/>
      <c r="ML238" s="442"/>
      <c r="MM238" s="442"/>
      <c r="MN238" s="442"/>
      <c r="MO238" s="442"/>
      <c r="MP238" s="442"/>
      <c r="MQ238" s="442"/>
      <c r="MR238" s="442"/>
      <c r="MS238" s="442"/>
      <c r="MT238" s="442"/>
      <c r="MU238" s="442"/>
      <c r="MV238" s="442"/>
      <c r="MW238" s="442"/>
      <c r="MX238" s="442"/>
      <c r="MY238" s="442"/>
      <c r="MZ238" s="442"/>
      <c r="NA238" s="442"/>
      <c r="NB238" s="442"/>
      <c r="NC238" s="442"/>
      <c r="ND238" s="442"/>
      <c r="NE238" s="442"/>
      <c r="NF238" s="442"/>
      <c r="NG238" s="442"/>
      <c r="NH238" s="442"/>
      <c r="NI238" s="442"/>
      <c r="NJ238" s="442"/>
      <c r="NK238" s="442"/>
      <c r="NL238" s="442"/>
      <c r="NM238" s="442"/>
      <c r="NN238" s="442"/>
      <c r="NO238" s="442"/>
      <c r="NP238" s="442"/>
      <c r="NQ238" s="442"/>
      <c r="NR238" s="442"/>
      <c r="NS238" s="442"/>
      <c r="NT238" s="442"/>
      <c r="NU238" s="442"/>
      <c r="NV238" s="442"/>
      <c r="NW238" s="442"/>
      <c r="NX238" s="442"/>
      <c r="NY238" s="442"/>
      <c r="NZ238" s="442"/>
      <c r="OA238" s="442"/>
      <c r="OB238" s="442"/>
      <c r="OC238" s="442"/>
      <c r="OD238" s="442"/>
      <c r="OE238" s="442"/>
      <c r="OF238" s="442"/>
      <c r="OG238" s="442"/>
      <c r="OH238" s="442"/>
      <c r="OI238" s="442"/>
      <c r="OJ238" s="442"/>
      <c r="OK238" s="442"/>
      <c r="OL238" s="442"/>
      <c r="OM238" s="442"/>
      <c r="ON238" s="442"/>
      <c r="OO238" s="442"/>
      <c r="OP238" s="442"/>
      <c r="OQ238" s="442"/>
      <c r="OR238" s="442"/>
      <c r="OS238" s="442"/>
      <c r="OT238" s="442"/>
      <c r="OU238" s="442"/>
      <c r="OV238" s="442"/>
      <c r="OW238" s="442"/>
      <c r="OX238" s="442"/>
      <c r="OY238" s="442"/>
      <c r="OZ238" s="442"/>
      <c r="PA238" s="442"/>
      <c r="PB238" s="442"/>
      <c r="PC238" s="442"/>
      <c r="PD238" s="442"/>
      <c r="PE238" s="442"/>
      <c r="PF238" s="442"/>
      <c r="PG238" s="442"/>
      <c r="PH238" s="442"/>
      <c r="PI238" s="442"/>
      <c r="PJ238" s="442"/>
      <c r="PK238" s="442"/>
      <c r="PL238" s="442"/>
      <c r="PM238" s="442"/>
      <c r="PN238" s="442"/>
      <c r="PO238" s="442"/>
      <c r="PP238" s="442"/>
      <c r="PQ238" s="442"/>
      <c r="PR238" s="442"/>
      <c r="PS238" s="442"/>
      <c r="PT238" s="442"/>
      <c r="PU238" s="442"/>
      <c r="PV238" s="442"/>
      <c r="PW238" s="442"/>
      <c r="PX238" s="442"/>
      <c r="PY238" s="442"/>
      <c r="PZ238" s="442"/>
      <c r="QA238" s="442"/>
      <c r="QB238" s="442"/>
      <c r="QC238" s="442"/>
      <c r="QD238" s="442"/>
      <c r="QE238" s="442"/>
      <c r="QF238" s="442"/>
      <c r="QG238" s="442"/>
      <c r="QH238" s="442"/>
      <c r="QI238" s="442"/>
      <c r="QJ238" s="442"/>
      <c r="QK238" s="442"/>
      <c r="QL238" s="442"/>
      <c r="QM238" s="442"/>
      <c r="QN238" s="442"/>
      <c r="QO238" s="442"/>
      <c r="QP238" s="442"/>
      <c r="QQ238" s="442"/>
      <c r="QR238" s="442"/>
      <c r="QS238" s="442"/>
      <c r="QT238" s="442"/>
      <c r="QU238" s="442"/>
      <c r="QV238" s="442"/>
      <c r="QW238" s="442"/>
      <c r="QX238" s="442"/>
      <c r="QY238" s="442"/>
      <c r="QZ238" s="442"/>
      <c r="RA238" s="442"/>
      <c r="RB238" s="442"/>
      <c r="RC238" s="442"/>
      <c r="RD238" s="442"/>
      <c r="RE238" s="442"/>
      <c r="RF238" s="442"/>
      <c r="RG238" s="442"/>
      <c r="RH238" s="442"/>
      <c r="RI238" s="442"/>
      <c r="RJ238" s="442"/>
      <c r="RK238" s="442"/>
      <c r="RL238" s="442"/>
      <c r="RM238" s="442"/>
      <c r="RN238" s="442"/>
      <c r="RO238" s="442"/>
      <c r="RP238" s="442"/>
      <c r="RQ238" s="442"/>
      <c r="RR238" s="442"/>
      <c r="RS238" s="442"/>
      <c r="RT238" s="442"/>
      <c r="RU238" s="442"/>
      <c r="RV238" s="442"/>
      <c r="RW238" s="442"/>
      <c r="RX238" s="442"/>
      <c r="RY238" s="442"/>
      <c r="RZ238" s="442"/>
      <c r="SA238" s="442"/>
      <c r="SB238" s="442"/>
      <c r="SC238" s="442"/>
      <c r="SD238" s="442"/>
      <c r="SE238" s="442"/>
      <c r="SF238" s="442"/>
      <c r="SG238" s="442"/>
      <c r="SH238" s="442"/>
      <c r="SI238" s="442"/>
      <c r="SJ238" s="442"/>
      <c r="SK238" s="442"/>
      <c r="SL238" s="442"/>
      <c r="SM238" s="442"/>
      <c r="SN238" s="442"/>
      <c r="SO238" s="442"/>
      <c r="SP238" s="442"/>
      <c r="SQ238" s="442"/>
      <c r="SR238" s="442"/>
      <c r="SS238" s="442"/>
      <c r="ST238" s="442"/>
      <c r="SU238" s="442"/>
      <c r="SV238" s="442"/>
      <c r="SW238" s="442"/>
      <c r="SX238" s="442"/>
      <c r="SY238" s="442"/>
      <c r="SZ238" s="442"/>
      <c r="TA238" s="442"/>
      <c r="TB238" s="442"/>
      <c r="TC238" s="442"/>
      <c r="TD238" s="442"/>
      <c r="TE238" s="442"/>
      <c r="TF238" s="442"/>
      <c r="TG238" s="442"/>
      <c r="TH238" s="442"/>
      <c r="TI238" s="442"/>
      <c r="TJ238" s="442"/>
      <c r="TK238" s="442"/>
      <c r="TL238" s="442"/>
      <c r="TM238" s="442"/>
      <c r="TN238" s="442"/>
      <c r="TO238" s="442"/>
      <c r="TP238" s="442"/>
      <c r="TQ238" s="442"/>
      <c r="TR238" s="442"/>
      <c r="TS238" s="442"/>
      <c r="TT238" s="442"/>
      <c r="TU238" s="442"/>
      <c r="TV238" s="442"/>
      <c r="TW238" s="442"/>
      <c r="TX238" s="442"/>
      <c r="TY238" s="442"/>
      <c r="TZ238" s="442"/>
      <c r="UA238" s="442"/>
      <c r="UB238" s="442"/>
      <c r="UC238" s="442"/>
      <c r="UD238" s="442"/>
      <c r="UE238" s="442"/>
      <c r="UF238" s="442"/>
      <c r="UG238" s="442"/>
      <c r="UH238" s="442"/>
      <c r="UI238" s="442"/>
      <c r="UJ238" s="442"/>
      <c r="UK238" s="442"/>
      <c r="UL238" s="442"/>
      <c r="UM238" s="442"/>
      <c r="UN238" s="442"/>
      <c r="UO238" s="442"/>
      <c r="UP238" s="442"/>
      <c r="UQ238" s="442"/>
      <c r="UR238" s="442"/>
      <c r="US238" s="442"/>
      <c r="UT238" s="442"/>
      <c r="UU238" s="442"/>
      <c r="UV238" s="442"/>
      <c r="UW238" s="442"/>
      <c r="UX238" s="442"/>
      <c r="UY238" s="442"/>
      <c r="UZ238" s="442"/>
      <c r="VA238" s="442"/>
      <c r="VB238" s="442"/>
      <c r="VC238" s="442"/>
      <c r="VD238" s="442"/>
      <c r="VE238" s="442"/>
      <c r="VF238" s="442"/>
      <c r="VG238" s="442"/>
      <c r="VH238" s="442"/>
      <c r="VI238" s="442"/>
      <c r="VJ238" s="442"/>
      <c r="VK238" s="442"/>
      <c r="VL238" s="442"/>
      <c r="VM238" s="442"/>
      <c r="VN238" s="442"/>
      <c r="VO238" s="442"/>
      <c r="VP238" s="442"/>
      <c r="VQ238" s="442"/>
      <c r="VR238" s="442"/>
      <c r="VS238" s="442"/>
      <c r="VT238" s="442"/>
      <c r="VU238" s="442"/>
      <c r="VV238" s="442"/>
      <c r="VW238" s="442"/>
      <c r="VX238" s="442"/>
      <c r="VY238" s="442"/>
      <c r="VZ238" s="442"/>
      <c r="WA238" s="442"/>
      <c r="WB238" s="442"/>
      <c r="WC238" s="442"/>
      <c r="WD238" s="442"/>
      <c r="WE238" s="442"/>
      <c r="WF238" s="442"/>
      <c r="WG238" s="442"/>
      <c r="WH238" s="442"/>
      <c r="WI238" s="442"/>
      <c r="WJ238" s="442"/>
      <c r="WK238" s="442"/>
      <c r="WL238" s="442"/>
      <c r="WM238" s="442"/>
      <c r="WN238" s="442"/>
      <c r="WO238" s="442"/>
      <c r="WP238" s="442"/>
      <c r="WQ238" s="442"/>
      <c r="WR238" s="442"/>
      <c r="WS238" s="442"/>
      <c r="WT238" s="442"/>
      <c r="WU238" s="442"/>
      <c r="WV238" s="442"/>
      <c r="WW238" s="442"/>
      <c r="WX238" s="442"/>
      <c r="WY238" s="442"/>
      <c r="WZ238" s="442"/>
      <c r="XA238" s="442"/>
      <c r="XB238" s="442"/>
      <c r="XC238" s="442"/>
      <c r="XD238" s="442"/>
      <c r="XE238" s="442"/>
      <c r="XF238" s="442"/>
      <c r="XG238" s="442"/>
      <c r="XH238" s="442"/>
      <c r="XI238" s="442"/>
      <c r="XJ238" s="442"/>
      <c r="XK238" s="442"/>
      <c r="XL238" s="442"/>
      <c r="XM238" s="442"/>
      <c r="XN238" s="442"/>
      <c r="XO238" s="442"/>
      <c r="XP238" s="442"/>
      <c r="XQ238" s="442"/>
      <c r="XR238" s="442"/>
      <c r="XS238" s="442"/>
      <c r="XT238" s="442"/>
      <c r="XU238" s="442"/>
      <c r="XV238" s="442"/>
      <c r="XW238" s="442"/>
      <c r="XX238" s="442"/>
      <c r="XY238" s="442"/>
      <c r="XZ238" s="442"/>
      <c r="YA238" s="442"/>
      <c r="YB238" s="442"/>
      <c r="YC238" s="442"/>
      <c r="YD238" s="442"/>
      <c r="YE238" s="442"/>
      <c r="YF238" s="442"/>
      <c r="YG238" s="442"/>
      <c r="YH238" s="442"/>
      <c r="YI238" s="442"/>
      <c r="YJ238" s="442"/>
      <c r="YK238" s="442"/>
      <c r="YL238" s="442"/>
      <c r="YM238" s="442"/>
      <c r="YN238" s="442"/>
      <c r="YO238" s="442"/>
      <c r="YP238" s="442"/>
      <c r="YQ238" s="442"/>
      <c r="YR238" s="442"/>
      <c r="YS238" s="442"/>
      <c r="YT238" s="442"/>
      <c r="YU238" s="442"/>
      <c r="YV238" s="442"/>
      <c r="YW238" s="442"/>
      <c r="YX238" s="442"/>
      <c r="YY238" s="442"/>
      <c r="YZ238" s="442"/>
      <c r="ZA238" s="442"/>
      <c r="ZB238" s="442"/>
      <c r="ZC238" s="442"/>
      <c r="ZD238" s="442"/>
      <c r="ZE238" s="442"/>
      <c r="ZF238" s="442"/>
      <c r="ZG238" s="442"/>
      <c r="ZH238" s="442"/>
      <c r="ZI238" s="442"/>
      <c r="ZJ238" s="442"/>
      <c r="ZK238" s="442"/>
      <c r="ZL238" s="442"/>
      <c r="ZM238" s="442"/>
      <c r="ZN238" s="442"/>
      <c r="ZO238" s="442"/>
      <c r="ZP238" s="442"/>
      <c r="ZQ238" s="442"/>
      <c r="ZR238" s="442"/>
      <c r="ZS238" s="442"/>
      <c r="ZT238" s="442"/>
      <c r="ZU238" s="442"/>
      <c r="ZV238" s="442"/>
      <c r="ZW238" s="442"/>
      <c r="ZX238" s="442"/>
      <c r="ZY238" s="442"/>
      <c r="ZZ238" s="442"/>
      <c r="AAA238" s="442"/>
      <c r="AAB238" s="442"/>
      <c r="AAC238" s="442"/>
      <c r="AAD238" s="442"/>
      <c r="AAE238" s="442"/>
      <c r="AAF238" s="442"/>
      <c r="AAG238" s="442"/>
      <c r="AAH238" s="442"/>
      <c r="AAI238" s="442"/>
      <c r="AAJ238" s="442"/>
      <c r="AAK238" s="442"/>
      <c r="AAL238" s="442"/>
      <c r="AAM238" s="442"/>
      <c r="AAN238" s="442"/>
      <c r="AAO238" s="442"/>
      <c r="AAP238" s="442"/>
      <c r="AAQ238" s="442"/>
      <c r="AAR238" s="442"/>
      <c r="AAS238" s="442"/>
      <c r="AAT238" s="442"/>
      <c r="AAU238" s="442"/>
      <c r="AAV238" s="442"/>
      <c r="AAW238" s="442"/>
      <c r="AAX238" s="442"/>
      <c r="AAY238" s="442"/>
      <c r="AAZ238" s="442"/>
      <c r="ABA238" s="442"/>
      <c r="ABB238" s="442"/>
      <c r="ABC238" s="442"/>
      <c r="ABD238" s="442"/>
      <c r="ABE238" s="442"/>
      <c r="ABF238" s="442"/>
      <c r="ABG238" s="442"/>
      <c r="ABH238" s="442"/>
      <c r="ABI238" s="442"/>
      <c r="ABJ238" s="442"/>
      <c r="ABK238" s="442"/>
      <c r="ABL238" s="442"/>
      <c r="ABM238" s="442"/>
      <c r="ABN238" s="442"/>
      <c r="ABO238" s="442"/>
      <c r="ABP238" s="442"/>
      <c r="ABQ238" s="442"/>
      <c r="ABR238" s="442"/>
      <c r="ABS238" s="442"/>
      <c r="ABT238" s="442"/>
      <c r="ABU238" s="442"/>
      <c r="ABV238" s="442"/>
      <c r="ABW238" s="442"/>
      <c r="ABX238" s="442"/>
      <c r="ABY238" s="442"/>
      <c r="ABZ238" s="442"/>
      <c r="ACA238" s="442"/>
      <c r="ACB238" s="442"/>
      <c r="ACC238" s="442"/>
      <c r="ACD238" s="442"/>
      <c r="ACE238" s="442"/>
      <c r="ACF238" s="442"/>
      <c r="ACG238" s="442"/>
      <c r="ACH238" s="442"/>
      <c r="ACI238" s="442"/>
      <c r="ACJ238" s="442"/>
      <c r="ACK238" s="442"/>
      <c r="ACL238" s="442"/>
      <c r="ACM238" s="442"/>
      <c r="ACN238" s="442"/>
      <c r="ACO238" s="442"/>
      <c r="ACP238" s="442"/>
      <c r="ACQ238" s="442"/>
      <c r="ACR238" s="442"/>
      <c r="ACS238" s="442"/>
      <c r="ACT238" s="442"/>
      <c r="ACU238" s="442"/>
      <c r="ACV238" s="442"/>
      <c r="ACW238" s="442"/>
      <c r="ACX238" s="442"/>
      <c r="ACY238" s="442"/>
      <c r="ACZ238" s="442"/>
      <c r="ADA238" s="442"/>
      <c r="ADB238" s="442"/>
      <c r="ADC238" s="442"/>
      <c r="ADD238" s="442"/>
      <c r="ADE238" s="442"/>
      <c r="ADF238" s="442"/>
      <c r="ADG238" s="442"/>
      <c r="ADH238" s="442"/>
      <c r="ADI238" s="442"/>
      <c r="ADJ238" s="442"/>
      <c r="ADK238" s="442"/>
      <c r="ADL238" s="442"/>
      <c r="ADM238" s="442"/>
      <c r="ADN238" s="442"/>
      <c r="ADO238" s="442"/>
      <c r="ADP238" s="442"/>
      <c r="ADQ238" s="442"/>
      <c r="ADR238" s="442"/>
      <c r="ADS238" s="442"/>
      <c r="ADT238" s="442"/>
      <c r="ADU238" s="442"/>
      <c r="ADV238" s="442"/>
      <c r="ADW238" s="442"/>
      <c r="ADX238" s="442"/>
      <c r="ADY238" s="442"/>
      <c r="ADZ238" s="442"/>
      <c r="AEA238" s="442"/>
      <c r="AEB238" s="442"/>
      <c r="AEC238" s="442"/>
      <c r="AED238" s="442"/>
      <c r="AEE238" s="442"/>
      <c r="AEF238" s="442"/>
      <c r="AEG238" s="442"/>
      <c r="AEH238" s="442"/>
      <c r="AEI238" s="442"/>
      <c r="AEJ238" s="442"/>
      <c r="AEK238" s="442"/>
      <c r="AEL238" s="442"/>
      <c r="AEM238" s="442"/>
      <c r="AEN238" s="442"/>
      <c r="AEO238" s="442"/>
      <c r="AEP238" s="442"/>
      <c r="AEQ238" s="442"/>
      <c r="AER238" s="442"/>
      <c r="AES238" s="442"/>
      <c r="AET238" s="442"/>
      <c r="AEU238" s="442"/>
      <c r="AEV238" s="442"/>
      <c r="AEW238" s="442"/>
      <c r="AEX238" s="442"/>
      <c r="AEY238" s="442"/>
      <c r="AEZ238" s="442"/>
      <c r="AFA238" s="442"/>
      <c r="AFB238" s="442"/>
      <c r="AFC238" s="442"/>
      <c r="AFD238" s="442"/>
      <c r="AFE238" s="442"/>
      <c r="AFF238" s="442"/>
      <c r="AFG238" s="442"/>
      <c r="AFH238" s="442"/>
      <c r="AFI238" s="442"/>
      <c r="AFJ238" s="442"/>
      <c r="AFK238" s="442"/>
      <c r="AFL238" s="442"/>
      <c r="AFM238" s="442"/>
      <c r="AFN238" s="442"/>
      <c r="AFO238" s="442"/>
      <c r="AFP238" s="442"/>
      <c r="AFQ238" s="442"/>
      <c r="AFR238" s="442"/>
      <c r="AFS238" s="442"/>
      <c r="AFT238" s="442"/>
      <c r="AFU238" s="442"/>
      <c r="AFV238" s="442"/>
      <c r="AFW238" s="442"/>
      <c r="AFX238" s="442"/>
      <c r="AFY238" s="442"/>
      <c r="AFZ238" s="442"/>
      <c r="AGA238" s="442"/>
      <c r="AGB238" s="442"/>
      <c r="AGC238" s="442"/>
      <c r="AGD238" s="442"/>
      <c r="AGE238" s="442"/>
      <c r="AGF238" s="442"/>
      <c r="AGG238" s="442"/>
      <c r="AGH238" s="442"/>
      <c r="AGI238" s="442"/>
      <c r="AGJ238" s="442"/>
      <c r="AGK238" s="442"/>
      <c r="AGL238" s="442"/>
      <c r="AGM238" s="442"/>
      <c r="AGN238" s="442"/>
      <c r="AGO238" s="442"/>
      <c r="AGP238" s="442"/>
      <c r="AGQ238" s="442"/>
      <c r="AGR238" s="442"/>
      <c r="AGS238" s="442"/>
      <c r="AGT238" s="442"/>
      <c r="AGU238" s="442"/>
      <c r="AGV238" s="442"/>
      <c r="AGW238" s="442"/>
      <c r="AGX238" s="442"/>
      <c r="AGY238" s="442"/>
      <c r="AGZ238" s="442"/>
      <c r="AHA238" s="442"/>
      <c r="AHB238" s="442"/>
      <c r="AHC238" s="442"/>
      <c r="AHD238" s="442"/>
      <c r="AHE238" s="442"/>
      <c r="AHF238" s="442"/>
      <c r="AHG238" s="442"/>
      <c r="AHH238" s="442"/>
    </row>
    <row r="239" spans="2:892" s="593" customFormat="1" hidden="1">
      <c r="B239" s="597"/>
      <c r="C239" s="595"/>
      <c r="D239" s="78"/>
      <c r="E239" s="78"/>
      <c r="F239" s="78"/>
      <c r="G239" s="78"/>
      <c r="H239" s="78"/>
      <c r="I239" s="78"/>
      <c r="J239" s="78"/>
      <c r="K239" s="78"/>
      <c r="L239" s="78"/>
      <c r="M239" s="78"/>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s="66"/>
      <c r="CT239" s="66"/>
      <c r="CU239" s="66"/>
      <c r="CV239" s="66"/>
      <c r="CW239" s="66"/>
      <c r="CX239" s="66"/>
      <c r="CY239" s="66"/>
      <c r="CZ239" s="66"/>
      <c r="DA239" s="66"/>
      <c r="DB239" s="66"/>
      <c r="DC239" s="66"/>
      <c r="DD239" s="66"/>
      <c r="DE239" s="66"/>
      <c r="DF239" s="66"/>
      <c r="DG239" s="66"/>
      <c r="DH239" s="66"/>
      <c r="DI239" s="66"/>
      <c r="DJ239" s="66"/>
      <c r="DK239" s="66"/>
      <c r="DL239" s="66"/>
      <c r="DM239" s="66"/>
      <c r="DN239" s="66"/>
      <c r="DO239" s="66"/>
      <c r="DP239" s="66"/>
      <c r="DQ239" s="66"/>
      <c r="DR239" s="66"/>
      <c r="DS239" s="66"/>
      <c r="DT239" s="66"/>
      <c r="DU239" s="66"/>
      <c r="DV239" s="66"/>
      <c r="DW239" s="66"/>
      <c r="DX239" s="66"/>
      <c r="DY239" s="66"/>
      <c r="DZ239" s="66"/>
      <c r="EA239" s="66"/>
      <c r="EB239" s="66"/>
      <c r="EC239" s="66"/>
      <c r="ED239" s="66"/>
      <c r="EE239" s="66"/>
      <c r="EF239" s="66"/>
      <c r="EG239" s="66"/>
      <c r="EH239" s="66"/>
      <c r="EI239" s="66"/>
      <c r="EJ239" s="66"/>
      <c r="EK239" s="66"/>
      <c r="EL239" s="66"/>
      <c r="EM239" s="66"/>
      <c r="EN239" s="66"/>
      <c r="EO239" s="66"/>
      <c r="EP239" s="66"/>
      <c r="EQ239" s="66"/>
      <c r="ER239" s="66"/>
      <c r="ES239" s="66"/>
      <c r="ET239" s="66"/>
      <c r="EU239" s="66"/>
      <c r="EV239" s="66"/>
      <c r="EW239" s="66"/>
      <c r="EX239" s="66"/>
      <c r="EY239" s="66"/>
      <c r="EZ239" s="66"/>
      <c r="FA239" s="66"/>
      <c r="FB239" s="66"/>
      <c r="FC239" s="66"/>
      <c r="FD239" s="66"/>
      <c r="FE239" s="66"/>
      <c r="FF239" s="66"/>
      <c r="FG239" s="66"/>
      <c r="FH239" s="66"/>
      <c r="FI239" s="66"/>
      <c r="FJ239" s="66"/>
      <c r="FK239" s="66"/>
      <c r="FL239" s="66"/>
      <c r="FM239" s="66"/>
      <c r="FN239" s="66"/>
      <c r="FO239" s="66"/>
      <c r="FP239" s="66"/>
      <c r="FQ239" s="66"/>
      <c r="FR239" s="66"/>
      <c r="FS239" s="66"/>
      <c r="FT239" s="66"/>
      <c r="FU239" s="66"/>
      <c r="FV239" s="66"/>
      <c r="FW239" s="66"/>
      <c r="FX239" s="66"/>
      <c r="FY239" s="66"/>
      <c r="FZ239" s="66"/>
      <c r="GA239" s="66"/>
      <c r="GB239" s="66"/>
      <c r="GC239" s="66"/>
      <c r="GD239" s="66"/>
      <c r="GE239" s="66"/>
      <c r="GF239" s="66"/>
      <c r="GG239" s="66"/>
      <c r="GH239" s="66"/>
      <c r="GI239" s="66"/>
      <c r="GJ239" s="66"/>
      <c r="GK239" s="66"/>
      <c r="GL239" s="66"/>
      <c r="GM239" s="66"/>
      <c r="GN239" s="66"/>
      <c r="GO239" s="66"/>
      <c r="GP239" s="66"/>
      <c r="GQ239" s="66"/>
      <c r="GR239" s="66"/>
      <c r="GS239" s="66"/>
      <c r="GT239" s="66"/>
      <c r="GU239" s="66"/>
      <c r="GV239" s="66"/>
      <c r="GW239" s="66"/>
      <c r="GX239" s="66"/>
      <c r="GY239" s="66"/>
      <c r="GZ239" s="66"/>
      <c r="HA239" s="66"/>
      <c r="HB239" s="66"/>
      <c r="HC239" s="66"/>
      <c r="HD239" s="66"/>
      <c r="HE239" s="66"/>
      <c r="HF239" s="66"/>
      <c r="HG239" s="66"/>
      <c r="HH239" s="66"/>
      <c r="HI239" s="66"/>
      <c r="HJ239" s="66"/>
      <c r="HK239" s="66"/>
      <c r="HL239" s="66"/>
      <c r="HM239" s="66"/>
      <c r="HN239" s="66"/>
      <c r="HO239" s="66"/>
      <c r="HP239" s="66"/>
      <c r="HQ239" s="66"/>
      <c r="HR239" s="66"/>
      <c r="HS239" s="66"/>
      <c r="HT239" s="66"/>
      <c r="HU239" s="66"/>
      <c r="HV239" s="66"/>
      <c r="HW239" s="66"/>
      <c r="HX239" s="66"/>
      <c r="HY239" s="66"/>
      <c r="HZ239" s="66"/>
      <c r="IA239" s="66"/>
      <c r="IB239" s="66"/>
      <c r="IC239" s="66"/>
      <c r="ID239" s="66"/>
      <c r="IE239" s="66"/>
      <c r="IF239" s="66"/>
      <c r="IG239" s="66"/>
      <c r="IH239" s="66"/>
      <c r="II239" s="66"/>
      <c r="IJ239" s="66"/>
      <c r="IK239" s="66"/>
      <c r="IL239" s="66"/>
      <c r="IM239" s="66"/>
      <c r="IN239" s="66"/>
      <c r="IO239" s="66"/>
      <c r="IP239" s="66"/>
      <c r="IQ239" s="66"/>
      <c r="IR239" s="66"/>
      <c r="IS239" s="66"/>
      <c r="IT239" s="66"/>
      <c r="IU239" s="66"/>
      <c r="IV239" s="66"/>
      <c r="IW239" s="66"/>
      <c r="IX239" s="442"/>
      <c r="IY239" s="442"/>
      <c r="IZ239" s="442"/>
      <c r="JA239" s="442"/>
      <c r="JB239" s="442"/>
      <c r="JC239" s="442"/>
      <c r="JD239" s="442"/>
      <c r="JE239" s="442"/>
      <c r="JF239" s="442"/>
      <c r="JG239" s="442"/>
      <c r="JH239" s="442"/>
      <c r="JI239" s="442"/>
      <c r="JJ239" s="442"/>
      <c r="JK239" s="442"/>
      <c r="JL239" s="442"/>
      <c r="JM239" s="442"/>
      <c r="JN239" s="442"/>
      <c r="JO239" s="442"/>
      <c r="JP239" s="442"/>
      <c r="JQ239" s="442"/>
      <c r="JR239" s="442"/>
      <c r="JS239" s="442"/>
      <c r="JT239" s="442"/>
      <c r="JU239" s="442"/>
      <c r="JV239" s="442"/>
      <c r="JW239" s="442"/>
      <c r="JX239" s="442"/>
      <c r="JY239" s="442"/>
      <c r="JZ239" s="442"/>
      <c r="KA239" s="442"/>
      <c r="KB239" s="442"/>
      <c r="KC239" s="442"/>
      <c r="KD239" s="442"/>
      <c r="KE239" s="442"/>
      <c r="KF239" s="442"/>
      <c r="KG239" s="442"/>
      <c r="KH239" s="442"/>
      <c r="KI239" s="442"/>
      <c r="KJ239" s="442"/>
      <c r="KK239" s="442"/>
      <c r="KL239" s="442"/>
      <c r="KM239" s="442"/>
      <c r="KN239" s="442"/>
      <c r="KO239" s="442"/>
      <c r="KP239" s="442"/>
      <c r="KQ239" s="442"/>
      <c r="KR239" s="442"/>
      <c r="KS239" s="442"/>
      <c r="KT239" s="442"/>
      <c r="KU239" s="442"/>
      <c r="KV239" s="442"/>
      <c r="KW239" s="442"/>
      <c r="KX239" s="442"/>
      <c r="KY239" s="442"/>
      <c r="KZ239" s="442"/>
      <c r="LA239" s="442"/>
      <c r="LB239" s="442"/>
      <c r="LC239" s="442"/>
      <c r="LD239" s="442"/>
      <c r="LE239" s="442"/>
      <c r="LF239" s="442"/>
      <c r="LG239" s="442"/>
      <c r="LH239" s="442"/>
      <c r="LI239" s="442"/>
      <c r="LJ239" s="442"/>
      <c r="LK239" s="442"/>
      <c r="LL239" s="442"/>
      <c r="LM239" s="442"/>
      <c r="LN239" s="442"/>
      <c r="LO239" s="442"/>
      <c r="LP239" s="442"/>
      <c r="LQ239" s="442"/>
      <c r="LR239" s="442"/>
      <c r="LS239" s="442"/>
      <c r="LT239" s="442"/>
      <c r="LU239" s="442"/>
      <c r="LV239" s="442"/>
      <c r="LW239" s="442"/>
      <c r="LX239" s="442"/>
      <c r="LY239" s="442"/>
      <c r="LZ239" s="442"/>
      <c r="MA239" s="442"/>
      <c r="MB239" s="442"/>
      <c r="MC239" s="442"/>
      <c r="MD239" s="442"/>
      <c r="ME239" s="442"/>
      <c r="MF239" s="442"/>
      <c r="MG239" s="442"/>
      <c r="MH239" s="442"/>
      <c r="MI239" s="442"/>
      <c r="MJ239" s="442"/>
      <c r="MK239" s="442"/>
      <c r="ML239" s="442"/>
      <c r="MM239" s="442"/>
      <c r="MN239" s="442"/>
      <c r="MO239" s="442"/>
      <c r="MP239" s="442"/>
      <c r="MQ239" s="442"/>
      <c r="MR239" s="442"/>
      <c r="MS239" s="442"/>
      <c r="MT239" s="442"/>
      <c r="MU239" s="442"/>
      <c r="MV239" s="442"/>
      <c r="MW239" s="442"/>
      <c r="MX239" s="442"/>
      <c r="MY239" s="442"/>
      <c r="MZ239" s="442"/>
      <c r="NA239" s="442"/>
      <c r="NB239" s="442"/>
      <c r="NC239" s="442"/>
      <c r="ND239" s="442"/>
      <c r="NE239" s="442"/>
      <c r="NF239" s="442"/>
      <c r="NG239" s="442"/>
      <c r="NH239" s="442"/>
      <c r="NI239" s="442"/>
      <c r="NJ239" s="442"/>
      <c r="NK239" s="442"/>
      <c r="NL239" s="442"/>
      <c r="NM239" s="442"/>
      <c r="NN239" s="442"/>
      <c r="NO239" s="442"/>
      <c r="NP239" s="442"/>
      <c r="NQ239" s="442"/>
      <c r="NR239" s="442"/>
      <c r="NS239" s="442"/>
      <c r="NT239" s="442"/>
      <c r="NU239" s="442"/>
      <c r="NV239" s="442"/>
      <c r="NW239" s="442"/>
      <c r="NX239" s="442"/>
      <c r="NY239" s="442"/>
      <c r="NZ239" s="442"/>
      <c r="OA239" s="442"/>
      <c r="OB239" s="442"/>
      <c r="OC239" s="442"/>
      <c r="OD239" s="442"/>
      <c r="OE239" s="442"/>
      <c r="OF239" s="442"/>
      <c r="OG239" s="442"/>
      <c r="OH239" s="442"/>
      <c r="OI239" s="442"/>
      <c r="OJ239" s="442"/>
      <c r="OK239" s="442"/>
      <c r="OL239" s="442"/>
      <c r="OM239" s="442"/>
      <c r="ON239" s="442"/>
      <c r="OO239" s="442"/>
      <c r="OP239" s="442"/>
      <c r="OQ239" s="442"/>
      <c r="OR239" s="442"/>
      <c r="OS239" s="442"/>
      <c r="OT239" s="442"/>
      <c r="OU239" s="442"/>
      <c r="OV239" s="442"/>
      <c r="OW239" s="442"/>
      <c r="OX239" s="442"/>
      <c r="OY239" s="442"/>
      <c r="OZ239" s="442"/>
      <c r="PA239" s="442"/>
      <c r="PB239" s="442"/>
      <c r="PC239" s="442"/>
      <c r="PD239" s="442"/>
      <c r="PE239" s="442"/>
      <c r="PF239" s="442"/>
      <c r="PG239" s="442"/>
      <c r="PH239" s="442"/>
      <c r="PI239" s="442"/>
      <c r="PJ239" s="442"/>
      <c r="PK239" s="442"/>
      <c r="PL239" s="442"/>
      <c r="PM239" s="442"/>
      <c r="PN239" s="442"/>
      <c r="PO239" s="442"/>
      <c r="PP239" s="442"/>
      <c r="PQ239" s="442"/>
      <c r="PR239" s="442"/>
      <c r="PS239" s="442"/>
      <c r="PT239" s="442"/>
      <c r="PU239" s="442"/>
      <c r="PV239" s="442"/>
      <c r="PW239" s="442"/>
      <c r="PX239" s="442"/>
      <c r="PY239" s="442"/>
      <c r="PZ239" s="442"/>
      <c r="QA239" s="442"/>
      <c r="QB239" s="442"/>
      <c r="QC239" s="442"/>
      <c r="QD239" s="442"/>
      <c r="QE239" s="442"/>
      <c r="QF239" s="442"/>
      <c r="QG239" s="442"/>
      <c r="QH239" s="442"/>
      <c r="QI239" s="442"/>
      <c r="QJ239" s="442"/>
      <c r="QK239" s="442"/>
      <c r="QL239" s="442"/>
      <c r="QM239" s="442"/>
      <c r="QN239" s="442"/>
      <c r="QO239" s="442"/>
      <c r="QP239" s="442"/>
      <c r="QQ239" s="442"/>
      <c r="QR239" s="442"/>
      <c r="QS239" s="442"/>
      <c r="QT239" s="442"/>
      <c r="QU239" s="442"/>
      <c r="QV239" s="442"/>
      <c r="QW239" s="442"/>
      <c r="QX239" s="442"/>
      <c r="QY239" s="442"/>
      <c r="QZ239" s="442"/>
      <c r="RA239" s="442"/>
      <c r="RB239" s="442"/>
      <c r="RC239" s="442"/>
      <c r="RD239" s="442"/>
      <c r="RE239" s="442"/>
      <c r="RF239" s="442"/>
      <c r="RG239" s="442"/>
      <c r="RH239" s="442"/>
      <c r="RI239" s="442"/>
      <c r="RJ239" s="442"/>
      <c r="RK239" s="442"/>
      <c r="RL239" s="442"/>
      <c r="RM239" s="442"/>
      <c r="RN239" s="442"/>
      <c r="RO239" s="442"/>
      <c r="RP239" s="442"/>
      <c r="RQ239" s="442"/>
      <c r="RR239" s="442"/>
      <c r="RS239" s="442"/>
      <c r="RT239" s="442"/>
      <c r="RU239" s="442"/>
      <c r="RV239" s="442"/>
      <c r="RW239" s="442"/>
      <c r="RX239" s="442"/>
      <c r="RY239" s="442"/>
      <c r="RZ239" s="442"/>
      <c r="SA239" s="442"/>
      <c r="SB239" s="442"/>
      <c r="SC239" s="442"/>
      <c r="SD239" s="442"/>
      <c r="SE239" s="442"/>
      <c r="SF239" s="442"/>
      <c r="SG239" s="442"/>
      <c r="SH239" s="442"/>
      <c r="SI239" s="442"/>
      <c r="SJ239" s="442"/>
      <c r="SK239" s="442"/>
      <c r="SL239" s="442"/>
      <c r="SM239" s="442"/>
      <c r="SN239" s="442"/>
      <c r="SO239" s="442"/>
      <c r="SP239" s="442"/>
      <c r="SQ239" s="442"/>
      <c r="SR239" s="442"/>
      <c r="SS239" s="442"/>
      <c r="ST239" s="442"/>
      <c r="SU239" s="442"/>
      <c r="SV239" s="442"/>
      <c r="SW239" s="442"/>
      <c r="SX239" s="442"/>
      <c r="SY239" s="442"/>
      <c r="SZ239" s="442"/>
      <c r="TA239" s="442"/>
      <c r="TB239" s="442"/>
      <c r="TC239" s="442"/>
      <c r="TD239" s="442"/>
      <c r="TE239" s="442"/>
      <c r="TF239" s="442"/>
      <c r="TG239" s="442"/>
      <c r="TH239" s="442"/>
      <c r="TI239" s="442"/>
      <c r="TJ239" s="442"/>
      <c r="TK239" s="442"/>
      <c r="TL239" s="442"/>
      <c r="TM239" s="442"/>
      <c r="TN239" s="442"/>
      <c r="TO239" s="442"/>
      <c r="TP239" s="442"/>
      <c r="TQ239" s="442"/>
      <c r="TR239" s="442"/>
      <c r="TS239" s="442"/>
      <c r="TT239" s="442"/>
      <c r="TU239" s="442"/>
      <c r="TV239" s="442"/>
      <c r="TW239" s="442"/>
      <c r="TX239" s="442"/>
      <c r="TY239" s="442"/>
      <c r="TZ239" s="442"/>
      <c r="UA239" s="442"/>
      <c r="UB239" s="442"/>
      <c r="UC239" s="442"/>
      <c r="UD239" s="442"/>
      <c r="UE239" s="442"/>
      <c r="UF239" s="442"/>
      <c r="UG239" s="442"/>
      <c r="UH239" s="442"/>
      <c r="UI239" s="442"/>
      <c r="UJ239" s="442"/>
      <c r="UK239" s="442"/>
      <c r="UL239" s="442"/>
      <c r="UM239" s="442"/>
      <c r="UN239" s="442"/>
      <c r="UO239" s="442"/>
      <c r="UP239" s="442"/>
      <c r="UQ239" s="442"/>
      <c r="UR239" s="442"/>
      <c r="US239" s="442"/>
      <c r="UT239" s="442"/>
      <c r="UU239" s="442"/>
      <c r="UV239" s="442"/>
      <c r="UW239" s="442"/>
      <c r="UX239" s="442"/>
      <c r="UY239" s="442"/>
      <c r="UZ239" s="442"/>
      <c r="VA239" s="442"/>
      <c r="VB239" s="442"/>
      <c r="VC239" s="442"/>
      <c r="VD239" s="442"/>
      <c r="VE239" s="442"/>
      <c r="VF239" s="442"/>
      <c r="VG239" s="442"/>
      <c r="VH239" s="442"/>
      <c r="VI239" s="442"/>
      <c r="VJ239" s="442"/>
      <c r="VK239" s="442"/>
      <c r="VL239" s="442"/>
      <c r="VM239" s="442"/>
      <c r="VN239" s="442"/>
      <c r="VO239" s="442"/>
      <c r="VP239" s="442"/>
      <c r="VQ239" s="442"/>
      <c r="VR239" s="442"/>
      <c r="VS239" s="442"/>
      <c r="VT239" s="442"/>
      <c r="VU239" s="442"/>
      <c r="VV239" s="442"/>
      <c r="VW239" s="442"/>
      <c r="VX239" s="442"/>
      <c r="VY239" s="442"/>
      <c r="VZ239" s="442"/>
      <c r="WA239" s="442"/>
      <c r="WB239" s="442"/>
      <c r="WC239" s="442"/>
      <c r="WD239" s="442"/>
      <c r="WE239" s="442"/>
      <c r="WF239" s="442"/>
      <c r="WG239" s="442"/>
      <c r="WH239" s="442"/>
      <c r="WI239" s="442"/>
      <c r="WJ239" s="442"/>
      <c r="WK239" s="442"/>
      <c r="WL239" s="442"/>
      <c r="WM239" s="442"/>
      <c r="WN239" s="442"/>
      <c r="WO239" s="442"/>
      <c r="WP239" s="442"/>
      <c r="WQ239" s="442"/>
      <c r="WR239" s="442"/>
      <c r="WS239" s="442"/>
      <c r="WT239" s="442"/>
      <c r="WU239" s="442"/>
      <c r="WV239" s="442"/>
      <c r="WW239" s="442"/>
      <c r="WX239" s="442"/>
      <c r="WY239" s="442"/>
      <c r="WZ239" s="442"/>
      <c r="XA239" s="442"/>
      <c r="XB239" s="442"/>
      <c r="XC239" s="442"/>
      <c r="XD239" s="442"/>
      <c r="XE239" s="442"/>
      <c r="XF239" s="442"/>
      <c r="XG239" s="442"/>
      <c r="XH239" s="442"/>
      <c r="XI239" s="442"/>
      <c r="XJ239" s="442"/>
      <c r="XK239" s="442"/>
      <c r="XL239" s="442"/>
      <c r="XM239" s="442"/>
      <c r="XN239" s="442"/>
      <c r="XO239" s="442"/>
      <c r="XP239" s="442"/>
      <c r="XQ239" s="442"/>
      <c r="XR239" s="442"/>
      <c r="XS239" s="442"/>
      <c r="XT239" s="442"/>
      <c r="XU239" s="442"/>
      <c r="XV239" s="442"/>
      <c r="XW239" s="442"/>
      <c r="XX239" s="442"/>
      <c r="XY239" s="442"/>
      <c r="XZ239" s="442"/>
      <c r="YA239" s="442"/>
      <c r="YB239" s="442"/>
      <c r="YC239" s="442"/>
      <c r="YD239" s="442"/>
      <c r="YE239" s="442"/>
      <c r="YF239" s="442"/>
      <c r="YG239" s="442"/>
      <c r="YH239" s="442"/>
      <c r="YI239" s="442"/>
      <c r="YJ239" s="442"/>
      <c r="YK239" s="442"/>
      <c r="YL239" s="442"/>
      <c r="YM239" s="442"/>
      <c r="YN239" s="442"/>
      <c r="YO239" s="442"/>
      <c r="YP239" s="442"/>
      <c r="YQ239" s="442"/>
      <c r="YR239" s="442"/>
      <c r="YS239" s="442"/>
      <c r="YT239" s="442"/>
      <c r="YU239" s="442"/>
      <c r="YV239" s="442"/>
      <c r="YW239" s="442"/>
      <c r="YX239" s="442"/>
      <c r="YY239" s="442"/>
      <c r="YZ239" s="442"/>
      <c r="ZA239" s="442"/>
      <c r="ZB239" s="442"/>
      <c r="ZC239" s="442"/>
      <c r="ZD239" s="442"/>
      <c r="ZE239" s="442"/>
      <c r="ZF239" s="442"/>
      <c r="ZG239" s="442"/>
      <c r="ZH239" s="442"/>
      <c r="ZI239" s="442"/>
      <c r="ZJ239" s="442"/>
      <c r="ZK239" s="442"/>
      <c r="ZL239" s="442"/>
      <c r="ZM239" s="442"/>
      <c r="ZN239" s="442"/>
      <c r="ZO239" s="442"/>
      <c r="ZP239" s="442"/>
      <c r="ZQ239" s="442"/>
      <c r="ZR239" s="442"/>
      <c r="ZS239" s="442"/>
      <c r="ZT239" s="442"/>
      <c r="ZU239" s="442"/>
      <c r="ZV239" s="442"/>
      <c r="ZW239" s="442"/>
      <c r="ZX239" s="442"/>
      <c r="ZY239" s="442"/>
      <c r="ZZ239" s="442"/>
      <c r="AAA239" s="442"/>
      <c r="AAB239" s="442"/>
      <c r="AAC239" s="442"/>
      <c r="AAD239" s="442"/>
      <c r="AAE239" s="442"/>
      <c r="AAF239" s="442"/>
      <c r="AAG239" s="442"/>
      <c r="AAH239" s="442"/>
      <c r="AAI239" s="442"/>
      <c r="AAJ239" s="442"/>
      <c r="AAK239" s="442"/>
      <c r="AAL239" s="442"/>
      <c r="AAM239" s="442"/>
      <c r="AAN239" s="442"/>
      <c r="AAO239" s="442"/>
      <c r="AAP239" s="442"/>
      <c r="AAQ239" s="442"/>
      <c r="AAR239" s="442"/>
      <c r="AAS239" s="442"/>
      <c r="AAT239" s="442"/>
      <c r="AAU239" s="442"/>
      <c r="AAV239" s="442"/>
      <c r="AAW239" s="442"/>
      <c r="AAX239" s="442"/>
      <c r="AAY239" s="442"/>
      <c r="AAZ239" s="442"/>
      <c r="ABA239" s="442"/>
      <c r="ABB239" s="442"/>
      <c r="ABC239" s="442"/>
      <c r="ABD239" s="442"/>
      <c r="ABE239" s="442"/>
      <c r="ABF239" s="442"/>
      <c r="ABG239" s="442"/>
      <c r="ABH239" s="442"/>
      <c r="ABI239" s="442"/>
      <c r="ABJ239" s="442"/>
      <c r="ABK239" s="442"/>
      <c r="ABL239" s="442"/>
      <c r="ABM239" s="442"/>
      <c r="ABN239" s="442"/>
      <c r="ABO239" s="442"/>
      <c r="ABP239" s="442"/>
      <c r="ABQ239" s="442"/>
      <c r="ABR239" s="442"/>
      <c r="ABS239" s="442"/>
      <c r="ABT239" s="442"/>
      <c r="ABU239" s="442"/>
      <c r="ABV239" s="442"/>
      <c r="ABW239" s="442"/>
      <c r="ABX239" s="442"/>
      <c r="ABY239" s="442"/>
      <c r="ABZ239" s="442"/>
      <c r="ACA239" s="442"/>
      <c r="ACB239" s="442"/>
      <c r="ACC239" s="442"/>
      <c r="ACD239" s="442"/>
      <c r="ACE239" s="442"/>
      <c r="ACF239" s="442"/>
      <c r="ACG239" s="442"/>
      <c r="ACH239" s="442"/>
      <c r="ACI239" s="442"/>
      <c r="ACJ239" s="442"/>
      <c r="ACK239" s="442"/>
      <c r="ACL239" s="442"/>
      <c r="ACM239" s="442"/>
      <c r="ACN239" s="442"/>
      <c r="ACO239" s="442"/>
      <c r="ACP239" s="442"/>
      <c r="ACQ239" s="442"/>
      <c r="ACR239" s="442"/>
      <c r="ACS239" s="442"/>
      <c r="ACT239" s="442"/>
      <c r="ACU239" s="442"/>
      <c r="ACV239" s="442"/>
      <c r="ACW239" s="442"/>
      <c r="ACX239" s="442"/>
      <c r="ACY239" s="442"/>
      <c r="ACZ239" s="442"/>
      <c r="ADA239" s="442"/>
      <c r="ADB239" s="442"/>
      <c r="ADC239" s="442"/>
      <c r="ADD239" s="442"/>
      <c r="ADE239" s="442"/>
      <c r="ADF239" s="442"/>
      <c r="ADG239" s="442"/>
      <c r="ADH239" s="442"/>
      <c r="ADI239" s="442"/>
      <c r="ADJ239" s="442"/>
      <c r="ADK239" s="442"/>
      <c r="ADL239" s="442"/>
      <c r="ADM239" s="442"/>
      <c r="ADN239" s="442"/>
      <c r="ADO239" s="442"/>
      <c r="ADP239" s="442"/>
      <c r="ADQ239" s="442"/>
      <c r="ADR239" s="442"/>
      <c r="ADS239" s="442"/>
      <c r="ADT239" s="442"/>
      <c r="ADU239" s="442"/>
      <c r="ADV239" s="442"/>
      <c r="ADW239" s="442"/>
      <c r="ADX239" s="442"/>
      <c r="ADY239" s="442"/>
      <c r="ADZ239" s="442"/>
      <c r="AEA239" s="442"/>
      <c r="AEB239" s="442"/>
      <c r="AEC239" s="442"/>
      <c r="AED239" s="442"/>
      <c r="AEE239" s="442"/>
      <c r="AEF239" s="442"/>
      <c r="AEG239" s="442"/>
      <c r="AEH239" s="442"/>
      <c r="AEI239" s="442"/>
      <c r="AEJ239" s="442"/>
      <c r="AEK239" s="442"/>
      <c r="AEL239" s="442"/>
      <c r="AEM239" s="442"/>
      <c r="AEN239" s="442"/>
      <c r="AEO239" s="442"/>
      <c r="AEP239" s="442"/>
      <c r="AEQ239" s="442"/>
      <c r="AER239" s="442"/>
      <c r="AES239" s="442"/>
      <c r="AET239" s="442"/>
      <c r="AEU239" s="442"/>
      <c r="AEV239" s="442"/>
      <c r="AEW239" s="442"/>
      <c r="AEX239" s="442"/>
      <c r="AEY239" s="442"/>
      <c r="AEZ239" s="442"/>
      <c r="AFA239" s="442"/>
      <c r="AFB239" s="442"/>
      <c r="AFC239" s="442"/>
      <c r="AFD239" s="442"/>
      <c r="AFE239" s="442"/>
      <c r="AFF239" s="442"/>
      <c r="AFG239" s="442"/>
      <c r="AFH239" s="442"/>
      <c r="AFI239" s="442"/>
      <c r="AFJ239" s="442"/>
      <c r="AFK239" s="442"/>
      <c r="AFL239" s="442"/>
      <c r="AFM239" s="442"/>
      <c r="AFN239" s="442"/>
      <c r="AFO239" s="442"/>
      <c r="AFP239" s="442"/>
      <c r="AFQ239" s="442"/>
      <c r="AFR239" s="442"/>
      <c r="AFS239" s="442"/>
      <c r="AFT239" s="442"/>
      <c r="AFU239" s="442"/>
      <c r="AFV239" s="442"/>
      <c r="AFW239" s="442"/>
      <c r="AFX239" s="442"/>
      <c r="AFY239" s="442"/>
      <c r="AFZ239" s="442"/>
      <c r="AGA239" s="442"/>
      <c r="AGB239" s="442"/>
      <c r="AGC239" s="442"/>
      <c r="AGD239" s="442"/>
      <c r="AGE239" s="442"/>
      <c r="AGF239" s="442"/>
      <c r="AGG239" s="442"/>
      <c r="AGH239" s="442"/>
      <c r="AGI239" s="442"/>
      <c r="AGJ239" s="442"/>
      <c r="AGK239" s="442"/>
      <c r="AGL239" s="442"/>
      <c r="AGM239" s="442"/>
      <c r="AGN239" s="442"/>
      <c r="AGO239" s="442"/>
      <c r="AGP239" s="442"/>
      <c r="AGQ239" s="442"/>
      <c r="AGR239" s="442"/>
      <c r="AGS239" s="442"/>
      <c r="AGT239" s="442"/>
      <c r="AGU239" s="442"/>
      <c r="AGV239" s="442"/>
      <c r="AGW239" s="442"/>
      <c r="AGX239" s="442"/>
      <c r="AGY239" s="442"/>
      <c r="AGZ239" s="442"/>
      <c r="AHA239" s="442"/>
      <c r="AHB239" s="442"/>
      <c r="AHC239" s="442"/>
      <c r="AHD239" s="442"/>
      <c r="AHE239" s="442"/>
      <c r="AHF239" s="442"/>
      <c r="AHG239" s="442"/>
      <c r="AHH239" s="442"/>
    </row>
    <row r="240" spans="2:892" s="593" customFormat="1" hidden="1">
      <c r="B240" s="597"/>
      <c r="C240" s="595"/>
      <c r="D240" s="78"/>
      <c r="E240" s="78"/>
      <c r="F240" s="78"/>
      <c r="G240" s="78"/>
      <c r="H240" s="78"/>
      <c r="I240" s="78"/>
      <c r="J240" s="78"/>
      <c r="K240" s="78"/>
      <c r="L240" s="78"/>
      <c r="M240" s="78"/>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s="66"/>
      <c r="CT240" s="66"/>
      <c r="CU240" s="66"/>
      <c r="CV240" s="66"/>
      <c r="CW240" s="66"/>
      <c r="CX240" s="66"/>
      <c r="CY240" s="66"/>
      <c r="CZ240" s="66"/>
      <c r="DA240" s="66"/>
      <c r="DB240" s="66"/>
      <c r="DC240" s="66"/>
      <c r="DD240" s="66"/>
      <c r="DE240" s="66"/>
      <c r="DF240" s="66"/>
      <c r="DG240" s="66"/>
      <c r="DH240" s="66"/>
      <c r="DI240" s="66"/>
      <c r="DJ240" s="66"/>
      <c r="DK240" s="66"/>
      <c r="DL240" s="66"/>
      <c r="DM240" s="66"/>
      <c r="DN240" s="66"/>
      <c r="DO240" s="66"/>
      <c r="DP240" s="66"/>
      <c r="DQ240" s="66"/>
      <c r="DR240" s="66"/>
      <c r="DS240" s="66"/>
      <c r="DT240" s="66"/>
      <c r="DU240" s="66"/>
      <c r="DV240" s="66"/>
      <c r="DW240" s="66"/>
      <c r="DX240" s="66"/>
      <c r="DY240" s="66"/>
      <c r="DZ240" s="66"/>
      <c r="EA240" s="66"/>
      <c r="EB240" s="66"/>
      <c r="EC240" s="66"/>
      <c r="ED240" s="66"/>
      <c r="EE240" s="66"/>
      <c r="EF240" s="66"/>
      <c r="EG240" s="66"/>
      <c r="EH240" s="66"/>
      <c r="EI240" s="66"/>
      <c r="EJ240" s="66"/>
      <c r="EK240" s="66"/>
      <c r="EL240" s="66"/>
      <c r="EM240" s="66"/>
      <c r="EN240" s="66"/>
      <c r="EO240" s="66"/>
      <c r="EP240" s="66"/>
      <c r="EQ240" s="66"/>
      <c r="ER240" s="66"/>
      <c r="ES240" s="66"/>
      <c r="ET240" s="66"/>
      <c r="EU240" s="66"/>
      <c r="EV240" s="66"/>
      <c r="EW240" s="66"/>
      <c r="EX240" s="66"/>
      <c r="EY240" s="66"/>
      <c r="EZ240" s="66"/>
      <c r="FA240" s="66"/>
      <c r="FB240" s="66"/>
      <c r="FC240" s="66"/>
      <c r="FD240" s="66"/>
      <c r="FE240" s="66"/>
      <c r="FF240" s="66"/>
      <c r="FG240" s="66"/>
      <c r="FH240" s="66"/>
      <c r="FI240" s="66"/>
      <c r="FJ240" s="66"/>
      <c r="FK240" s="66"/>
      <c r="FL240" s="66"/>
      <c r="FM240" s="66"/>
      <c r="FN240" s="66"/>
      <c r="FO240" s="66"/>
      <c r="FP240" s="66"/>
      <c r="FQ240" s="66"/>
      <c r="FR240" s="66"/>
      <c r="FS240" s="66"/>
      <c r="FT240" s="66"/>
      <c r="FU240" s="66"/>
      <c r="FV240" s="66"/>
      <c r="FW240" s="66"/>
      <c r="FX240" s="66"/>
      <c r="FY240" s="66"/>
      <c r="FZ240" s="66"/>
      <c r="GA240" s="66"/>
      <c r="GB240" s="66"/>
      <c r="GC240" s="66"/>
      <c r="GD240" s="66"/>
      <c r="GE240" s="66"/>
      <c r="GF240" s="66"/>
      <c r="GG240" s="66"/>
      <c r="GH240" s="66"/>
      <c r="GI240" s="66"/>
      <c r="GJ240" s="66"/>
      <c r="GK240" s="66"/>
      <c r="GL240" s="66"/>
      <c r="GM240" s="66"/>
      <c r="GN240" s="66"/>
      <c r="GO240" s="66"/>
      <c r="GP240" s="66"/>
      <c r="GQ240" s="66"/>
      <c r="GR240" s="66"/>
      <c r="GS240" s="66"/>
      <c r="GT240" s="66"/>
      <c r="GU240" s="66"/>
      <c r="GV240" s="66"/>
      <c r="GW240" s="66"/>
      <c r="GX240" s="66"/>
      <c r="GY240" s="66"/>
      <c r="GZ240" s="66"/>
      <c r="HA240" s="66"/>
      <c r="HB240" s="66"/>
      <c r="HC240" s="66"/>
      <c r="HD240" s="66"/>
      <c r="HE240" s="66"/>
      <c r="HF240" s="66"/>
      <c r="HG240" s="66"/>
      <c r="HH240" s="66"/>
      <c r="HI240" s="66"/>
      <c r="HJ240" s="66"/>
      <c r="HK240" s="66"/>
      <c r="HL240" s="66"/>
      <c r="HM240" s="66"/>
      <c r="HN240" s="66"/>
      <c r="HO240" s="66"/>
      <c r="HP240" s="66"/>
      <c r="HQ240" s="66"/>
      <c r="HR240" s="66"/>
      <c r="HS240" s="66"/>
      <c r="HT240" s="66"/>
      <c r="HU240" s="66"/>
      <c r="HV240" s="66"/>
      <c r="HW240" s="66"/>
      <c r="HX240" s="66"/>
      <c r="HY240" s="66"/>
      <c r="HZ240" s="66"/>
      <c r="IA240" s="66"/>
      <c r="IB240" s="66"/>
      <c r="IC240" s="66"/>
      <c r="ID240" s="66"/>
      <c r="IE240" s="66"/>
      <c r="IF240" s="66"/>
      <c r="IG240" s="66"/>
      <c r="IH240" s="66"/>
      <c r="II240" s="66"/>
      <c r="IJ240" s="66"/>
      <c r="IK240" s="66"/>
      <c r="IL240" s="66"/>
      <c r="IM240" s="66"/>
      <c r="IN240" s="66"/>
      <c r="IO240" s="66"/>
      <c r="IP240" s="66"/>
      <c r="IQ240" s="66"/>
      <c r="IR240" s="66"/>
      <c r="IS240" s="66"/>
      <c r="IT240" s="66"/>
      <c r="IU240" s="66"/>
      <c r="IV240" s="66"/>
      <c r="IW240" s="66"/>
      <c r="IX240" s="442"/>
      <c r="IY240" s="442"/>
      <c r="IZ240" s="442"/>
      <c r="JA240" s="442"/>
      <c r="JB240" s="442"/>
      <c r="JC240" s="442"/>
      <c r="JD240" s="442"/>
      <c r="JE240" s="442"/>
      <c r="JF240" s="442"/>
      <c r="JG240" s="442"/>
      <c r="JH240" s="442"/>
      <c r="JI240" s="442"/>
      <c r="JJ240" s="442"/>
      <c r="JK240" s="442"/>
      <c r="JL240" s="442"/>
      <c r="JM240" s="442"/>
      <c r="JN240" s="442"/>
      <c r="JO240" s="442"/>
      <c r="JP240" s="442"/>
      <c r="JQ240" s="442"/>
      <c r="JR240" s="442"/>
      <c r="JS240" s="442"/>
      <c r="JT240" s="442"/>
      <c r="JU240" s="442"/>
      <c r="JV240" s="442"/>
      <c r="JW240" s="442"/>
      <c r="JX240" s="442"/>
      <c r="JY240" s="442"/>
      <c r="JZ240" s="442"/>
      <c r="KA240" s="442"/>
      <c r="KB240" s="442"/>
      <c r="KC240" s="442"/>
      <c r="KD240" s="442"/>
      <c r="KE240" s="442"/>
      <c r="KF240" s="442"/>
      <c r="KG240" s="442"/>
      <c r="KH240" s="442"/>
      <c r="KI240" s="442"/>
      <c r="KJ240" s="442"/>
      <c r="KK240" s="442"/>
      <c r="KL240" s="442"/>
      <c r="KM240" s="442"/>
      <c r="KN240" s="442"/>
      <c r="KO240" s="442"/>
      <c r="KP240" s="442"/>
      <c r="KQ240" s="442"/>
      <c r="KR240" s="442"/>
      <c r="KS240" s="442"/>
      <c r="KT240" s="442"/>
      <c r="KU240" s="442"/>
      <c r="KV240" s="442"/>
      <c r="KW240" s="442"/>
      <c r="KX240" s="442"/>
      <c r="KY240" s="442"/>
      <c r="KZ240" s="442"/>
      <c r="LA240" s="442"/>
      <c r="LB240" s="442"/>
      <c r="LC240" s="442"/>
      <c r="LD240" s="442"/>
      <c r="LE240" s="442"/>
      <c r="LF240" s="442"/>
      <c r="LG240" s="442"/>
      <c r="LH240" s="442"/>
      <c r="LI240" s="442"/>
      <c r="LJ240" s="442"/>
      <c r="LK240" s="442"/>
      <c r="LL240" s="442"/>
      <c r="LM240" s="442"/>
      <c r="LN240" s="442"/>
      <c r="LO240" s="442"/>
      <c r="LP240" s="442"/>
      <c r="LQ240" s="442"/>
      <c r="LR240" s="442"/>
      <c r="LS240" s="442"/>
      <c r="LT240" s="442"/>
      <c r="LU240" s="442"/>
      <c r="LV240" s="442"/>
      <c r="LW240" s="442"/>
      <c r="LX240" s="442"/>
      <c r="LY240" s="442"/>
      <c r="LZ240" s="442"/>
      <c r="MA240" s="442"/>
      <c r="MB240" s="442"/>
      <c r="MC240" s="442"/>
      <c r="MD240" s="442"/>
      <c r="ME240" s="442"/>
      <c r="MF240" s="442"/>
      <c r="MG240" s="442"/>
      <c r="MH240" s="442"/>
      <c r="MI240" s="442"/>
      <c r="MJ240" s="442"/>
      <c r="MK240" s="442"/>
      <c r="ML240" s="442"/>
      <c r="MM240" s="442"/>
      <c r="MN240" s="442"/>
      <c r="MO240" s="442"/>
      <c r="MP240" s="442"/>
      <c r="MQ240" s="442"/>
      <c r="MR240" s="442"/>
      <c r="MS240" s="442"/>
      <c r="MT240" s="442"/>
      <c r="MU240" s="442"/>
      <c r="MV240" s="442"/>
      <c r="MW240" s="442"/>
      <c r="MX240" s="442"/>
      <c r="MY240" s="442"/>
      <c r="MZ240" s="442"/>
      <c r="NA240" s="442"/>
      <c r="NB240" s="442"/>
      <c r="NC240" s="442"/>
      <c r="ND240" s="442"/>
      <c r="NE240" s="442"/>
      <c r="NF240" s="442"/>
      <c r="NG240" s="442"/>
      <c r="NH240" s="442"/>
      <c r="NI240" s="442"/>
      <c r="NJ240" s="442"/>
      <c r="NK240" s="442"/>
      <c r="NL240" s="442"/>
      <c r="NM240" s="442"/>
      <c r="NN240" s="442"/>
      <c r="NO240" s="442"/>
      <c r="NP240" s="442"/>
      <c r="NQ240" s="442"/>
      <c r="NR240" s="442"/>
      <c r="NS240" s="442"/>
      <c r="NT240" s="442"/>
      <c r="NU240" s="442"/>
      <c r="NV240" s="442"/>
      <c r="NW240" s="442"/>
      <c r="NX240" s="442"/>
      <c r="NY240" s="442"/>
      <c r="NZ240" s="442"/>
      <c r="OA240" s="442"/>
      <c r="OB240" s="442"/>
      <c r="OC240" s="442"/>
      <c r="OD240" s="442"/>
      <c r="OE240" s="442"/>
      <c r="OF240" s="442"/>
      <c r="OG240" s="442"/>
      <c r="OH240" s="442"/>
      <c r="OI240" s="442"/>
      <c r="OJ240" s="442"/>
      <c r="OK240" s="442"/>
      <c r="OL240" s="442"/>
      <c r="OM240" s="442"/>
      <c r="ON240" s="442"/>
      <c r="OO240" s="442"/>
      <c r="OP240" s="442"/>
      <c r="OQ240" s="442"/>
      <c r="OR240" s="442"/>
      <c r="OS240" s="442"/>
      <c r="OT240" s="442"/>
      <c r="OU240" s="442"/>
      <c r="OV240" s="442"/>
      <c r="OW240" s="442"/>
      <c r="OX240" s="442"/>
      <c r="OY240" s="442"/>
      <c r="OZ240" s="442"/>
      <c r="PA240" s="442"/>
      <c r="PB240" s="442"/>
      <c r="PC240" s="442"/>
      <c r="PD240" s="442"/>
      <c r="PE240" s="442"/>
      <c r="PF240" s="442"/>
      <c r="PG240" s="442"/>
      <c r="PH240" s="442"/>
      <c r="PI240" s="442"/>
      <c r="PJ240" s="442"/>
      <c r="PK240" s="442"/>
      <c r="PL240" s="442"/>
      <c r="PM240" s="442"/>
      <c r="PN240" s="442"/>
      <c r="PO240" s="442"/>
      <c r="PP240" s="442"/>
      <c r="PQ240" s="442"/>
      <c r="PR240" s="442"/>
      <c r="PS240" s="442"/>
      <c r="PT240" s="442"/>
      <c r="PU240" s="442"/>
      <c r="PV240" s="442"/>
      <c r="PW240" s="442"/>
      <c r="PX240" s="442"/>
      <c r="PY240" s="442"/>
      <c r="PZ240" s="442"/>
      <c r="QA240" s="442"/>
      <c r="QB240" s="442"/>
      <c r="QC240" s="442"/>
      <c r="QD240" s="442"/>
      <c r="QE240" s="442"/>
      <c r="QF240" s="442"/>
      <c r="QG240" s="442"/>
      <c r="QH240" s="442"/>
      <c r="QI240" s="442"/>
      <c r="QJ240" s="442"/>
      <c r="QK240" s="442"/>
      <c r="QL240" s="442"/>
      <c r="QM240" s="442"/>
      <c r="QN240" s="442"/>
      <c r="QO240" s="442"/>
      <c r="QP240" s="442"/>
      <c r="QQ240" s="442"/>
      <c r="QR240" s="442"/>
      <c r="QS240" s="442"/>
      <c r="QT240" s="442"/>
      <c r="QU240" s="442"/>
      <c r="QV240" s="442"/>
      <c r="QW240" s="442"/>
      <c r="QX240" s="442"/>
      <c r="QY240" s="442"/>
      <c r="QZ240" s="442"/>
      <c r="RA240" s="442"/>
      <c r="RB240" s="442"/>
      <c r="RC240" s="442"/>
      <c r="RD240" s="442"/>
      <c r="RE240" s="442"/>
      <c r="RF240" s="442"/>
      <c r="RG240" s="442"/>
      <c r="RH240" s="442"/>
      <c r="RI240" s="442"/>
      <c r="RJ240" s="442"/>
      <c r="RK240" s="442"/>
      <c r="RL240" s="442"/>
      <c r="RM240" s="442"/>
      <c r="RN240" s="442"/>
      <c r="RO240" s="442"/>
      <c r="RP240" s="442"/>
      <c r="RQ240" s="442"/>
      <c r="RR240" s="442"/>
      <c r="RS240" s="442"/>
      <c r="RT240" s="442"/>
      <c r="RU240" s="442"/>
      <c r="RV240" s="442"/>
      <c r="RW240" s="442"/>
      <c r="RX240" s="442"/>
      <c r="RY240" s="442"/>
      <c r="RZ240" s="442"/>
      <c r="SA240" s="442"/>
      <c r="SB240" s="442"/>
      <c r="SC240" s="442"/>
      <c r="SD240" s="442"/>
      <c r="SE240" s="442"/>
      <c r="SF240" s="442"/>
      <c r="SG240" s="442"/>
      <c r="SH240" s="442"/>
      <c r="SI240" s="442"/>
      <c r="SJ240" s="442"/>
      <c r="SK240" s="442"/>
      <c r="SL240" s="442"/>
      <c r="SM240" s="442"/>
      <c r="SN240" s="442"/>
      <c r="SO240" s="442"/>
      <c r="SP240" s="442"/>
      <c r="SQ240" s="442"/>
      <c r="SR240" s="442"/>
      <c r="SS240" s="442"/>
      <c r="ST240" s="442"/>
      <c r="SU240" s="442"/>
      <c r="SV240" s="442"/>
      <c r="SW240" s="442"/>
      <c r="SX240" s="442"/>
      <c r="SY240" s="442"/>
      <c r="SZ240" s="442"/>
      <c r="TA240" s="442"/>
      <c r="TB240" s="442"/>
      <c r="TC240" s="442"/>
      <c r="TD240" s="442"/>
      <c r="TE240" s="442"/>
      <c r="TF240" s="442"/>
      <c r="TG240" s="442"/>
      <c r="TH240" s="442"/>
      <c r="TI240" s="442"/>
      <c r="TJ240" s="442"/>
      <c r="TK240" s="442"/>
      <c r="TL240" s="442"/>
      <c r="TM240" s="442"/>
      <c r="TN240" s="442"/>
      <c r="TO240" s="442"/>
      <c r="TP240" s="442"/>
      <c r="TQ240" s="442"/>
      <c r="TR240" s="442"/>
      <c r="TS240" s="442"/>
      <c r="TT240" s="442"/>
      <c r="TU240" s="442"/>
      <c r="TV240" s="442"/>
      <c r="TW240" s="442"/>
      <c r="TX240" s="442"/>
      <c r="TY240" s="442"/>
      <c r="TZ240" s="442"/>
      <c r="UA240" s="442"/>
      <c r="UB240" s="442"/>
      <c r="UC240" s="442"/>
      <c r="UD240" s="442"/>
      <c r="UE240" s="442"/>
      <c r="UF240" s="442"/>
      <c r="UG240" s="442"/>
      <c r="UH240" s="442"/>
      <c r="UI240" s="442"/>
      <c r="UJ240" s="442"/>
      <c r="UK240" s="442"/>
      <c r="UL240" s="442"/>
      <c r="UM240" s="442"/>
      <c r="UN240" s="442"/>
      <c r="UO240" s="442"/>
      <c r="UP240" s="442"/>
      <c r="UQ240" s="442"/>
      <c r="UR240" s="442"/>
      <c r="US240" s="442"/>
      <c r="UT240" s="442"/>
      <c r="UU240" s="442"/>
      <c r="UV240" s="442"/>
      <c r="UW240" s="442"/>
      <c r="UX240" s="442"/>
      <c r="UY240" s="442"/>
      <c r="UZ240" s="442"/>
      <c r="VA240" s="442"/>
      <c r="VB240" s="442"/>
      <c r="VC240" s="442"/>
      <c r="VD240" s="442"/>
      <c r="VE240" s="442"/>
      <c r="VF240" s="442"/>
      <c r="VG240" s="442"/>
      <c r="VH240" s="442"/>
      <c r="VI240" s="442"/>
      <c r="VJ240" s="442"/>
      <c r="VK240" s="442"/>
      <c r="VL240" s="442"/>
      <c r="VM240" s="442"/>
      <c r="VN240" s="442"/>
      <c r="VO240" s="442"/>
      <c r="VP240" s="442"/>
      <c r="VQ240" s="442"/>
      <c r="VR240" s="442"/>
      <c r="VS240" s="442"/>
      <c r="VT240" s="442"/>
      <c r="VU240" s="442"/>
      <c r="VV240" s="442"/>
      <c r="VW240" s="442"/>
      <c r="VX240" s="442"/>
      <c r="VY240" s="442"/>
      <c r="VZ240" s="442"/>
      <c r="WA240" s="442"/>
      <c r="WB240" s="442"/>
      <c r="WC240" s="442"/>
      <c r="WD240" s="442"/>
      <c r="WE240" s="442"/>
      <c r="WF240" s="442"/>
      <c r="WG240" s="442"/>
      <c r="WH240" s="442"/>
      <c r="WI240" s="442"/>
      <c r="WJ240" s="442"/>
      <c r="WK240" s="442"/>
      <c r="WL240" s="442"/>
      <c r="WM240" s="442"/>
      <c r="WN240" s="442"/>
      <c r="WO240" s="442"/>
      <c r="WP240" s="442"/>
      <c r="WQ240" s="442"/>
      <c r="WR240" s="442"/>
      <c r="WS240" s="442"/>
      <c r="WT240" s="442"/>
      <c r="WU240" s="442"/>
      <c r="WV240" s="442"/>
      <c r="WW240" s="442"/>
      <c r="WX240" s="442"/>
      <c r="WY240" s="442"/>
      <c r="WZ240" s="442"/>
      <c r="XA240" s="442"/>
      <c r="XB240" s="442"/>
      <c r="XC240" s="442"/>
      <c r="XD240" s="442"/>
      <c r="XE240" s="442"/>
      <c r="XF240" s="442"/>
      <c r="XG240" s="442"/>
      <c r="XH240" s="442"/>
      <c r="XI240" s="442"/>
      <c r="XJ240" s="442"/>
      <c r="XK240" s="442"/>
      <c r="XL240" s="442"/>
      <c r="XM240" s="442"/>
      <c r="XN240" s="442"/>
      <c r="XO240" s="442"/>
      <c r="XP240" s="442"/>
      <c r="XQ240" s="442"/>
      <c r="XR240" s="442"/>
      <c r="XS240" s="442"/>
      <c r="XT240" s="442"/>
      <c r="XU240" s="442"/>
      <c r="XV240" s="442"/>
      <c r="XW240" s="442"/>
      <c r="XX240" s="442"/>
      <c r="XY240" s="442"/>
      <c r="XZ240" s="442"/>
      <c r="YA240" s="442"/>
      <c r="YB240" s="442"/>
      <c r="YC240" s="442"/>
      <c r="YD240" s="442"/>
      <c r="YE240" s="442"/>
      <c r="YF240" s="442"/>
      <c r="YG240" s="442"/>
      <c r="YH240" s="442"/>
      <c r="YI240" s="442"/>
      <c r="YJ240" s="442"/>
      <c r="YK240" s="442"/>
      <c r="YL240" s="442"/>
      <c r="YM240" s="442"/>
      <c r="YN240" s="442"/>
      <c r="YO240" s="442"/>
      <c r="YP240" s="442"/>
      <c r="YQ240" s="442"/>
      <c r="YR240" s="442"/>
      <c r="YS240" s="442"/>
      <c r="YT240" s="442"/>
      <c r="YU240" s="442"/>
      <c r="YV240" s="442"/>
      <c r="YW240" s="442"/>
      <c r="YX240" s="442"/>
      <c r="YY240" s="442"/>
      <c r="YZ240" s="442"/>
      <c r="ZA240" s="442"/>
      <c r="ZB240" s="442"/>
      <c r="ZC240" s="442"/>
      <c r="ZD240" s="442"/>
      <c r="ZE240" s="442"/>
      <c r="ZF240" s="442"/>
      <c r="ZG240" s="442"/>
      <c r="ZH240" s="442"/>
      <c r="ZI240" s="442"/>
      <c r="ZJ240" s="442"/>
      <c r="ZK240" s="442"/>
      <c r="ZL240" s="442"/>
      <c r="ZM240" s="442"/>
      <c r="ZN240" s="442"/>
      <c r="ZO240" s="442"/>
      <c r="ZP240" s="442"/>
      <c r="ZQ240" s="442"/>
      <c r="ZR240" s="442"/>
      <c r="ZS240" s="442"/>
      <c r="ZT240" s="442"/>
      <c r="ZU240" s="442"/>
      <c r="ZV240" s="442"/>
      <c r="ZW240" s="442"/>
      <c r="ZX240" s="442"/>
      <c r="ZY240" s="442"/>
      <c r="ZZ240" s="442"/>
      <c r="AAA240" s="442"/>
      <c r="AAB240" s="442"/>
      <c r="AAC240" s="442"/>
      <c r="AAD240" s="442"/>
      <c r="AAE240" s="442"/>
      <c r="AAF240" s="442"/>
      <c r="AAG240" s="442"/>
      <c r="AAH240" s="442"/>
      <c r="AAI240" s="442"/>
      <c r="AAJ240" s="442"/>
      <c r="AAK240" s="442"/>
      <c r="AAL240" s="442"/>
      <c r="AAM240" s="442"/>
      <c r="AAN240" s="442"/>
      <c r="AAO240" s="442"/>
      <c r="AAP240" s="442"/>
      <c r="AAQ240" s="442"/>
      <c r="AAR240" s="442"/>
      <c r="AAS240" s="442"/>
      <c r="AAT240" s="442"/>
      <c r="AAU240" s="442"/>
      <c r="AAV240" s="442"/>
      <c r="AAW240" s="442"/>
      <c r="AAX240" s="442"/>
      <c r="AAY240" s="442"/>
      <c r="AAZ240" s="442"/>
      <c r="ABA240" s="442"/>
      <c r="ABB240" s="442"/>
      <c r="ABC240" s="442"/>
      <c r="ABD240" s="442"/>
      <c r="ABE240" s="442"/>
      <c r="ABF240" s="442"/>
      <c r="ABG240" s="442"/>
      <c r="ABH240" s="442"/>
      <c r="ABI240" s="442"/>
      <c r="ABJ240" s="442"/>
      <c r="ABK240" s="442"/>
      <c r="ABL240" s="442"/>
      <c r="ABM240" s="442"/>
      <c r="ABN240" s="442"/>
      <c r="ABO240" s="442"/>
      <c r="ABP240" s="442"/>
      <c r="ABQ240" s="442"/>
      <c r="ABR240" s="442"/>
      <c r="ABS240" s="442"/>
      <c r="ABT240" s="442"/>
      <c r="ABU240" s="442"/>
      <c r="ABV240" s="442"/>
      <c r="ABW240" s="442"/>
      <c r="ABX240" s="442"/>
      <c r="ABY240" s="442"/>
      <c r="ABZ240" s="442"/>
      <c r="ACA240" s="442"/>
      <c r="ACB240" s="442"/>
      <c r="ACC240" s="442"/>
      <c r="ACD240" s="442"/>
      <c r="ACE240" s="442"/>
      <c r="ACF240" s="442"/>
      <c r="ACG240" s="442"/>
      <c r="ACH240" s="442"/>
      <c r="ACI240" s="442"/>
      <c r="ACJ240" s="442"/>
      <c r="ACK240" s="442"/>
      <c r="ACL240" s="442"/>
      <c r="ACM240" s="442"/>
      <c r="ACN240" s="442"/>
      <c r="ACO240" s="442"/>
      <c r="ACP240" s="442"/>
      <c r="ACQ240" s="442"/>
      <c r="ACR240" s="442"/>
      <c r="ACS240" s="442"/>
      <c r="ACT240" s="442"/>
      <c r="ACU240" s="442"/>
      <c r="ACV240" s="442"/>
      <c r="ACW240" s="442"/>
      <c r="ACX240" s="442"/>
      <c r="ACY240" s="442"/>
      <c r="ACZ240" s="442"/>
      <c r="ADA240" s="442"/>
      <c r="ADB240" s="442"/>
      <c r="ADC240" s="442"/>
      <c r="ADD240" s="442"/>
      <c r="ADE240" s="442"/>
      <c r="ADF240" s="442"/>
      <c r="ADG240" s="442"/>
      <c r="ADH240" s="442"/>
      <c r="ADI240" s="442"/>
      <c r="ADJ240" s="442"/>
      <c r="ADK240" s="442"/>
      <c r="ADL240" s="442"/>
      <c r="ADM240" s="442"/>
      <c r="ADN240" s="442"/>
      <c r="ADO240" s="442"/>
      <c r="ADP240" s="442"/>
      <c r="ADQ240" s="442"/>
      <c r="ADR240" s="442"/>
      <c r="ADS240" s="442"/>
      <c r="ADT240" s="442"/>
      <c r="ADU240" s="442"/>
      <c r="ADV240" s="442"/>
      <c r="ADW240" s="442"/>
      <c r="ADX240" s="442"/>
      <c r="ADY240" s="442"/>
      <c r="ADZ240" s="442"/>
      <c r="AEA240" s="442"/>
      <c r="AEB240" s="442"/>
      <c r="AEC240" s="442"/>
      <c r="AED240" s="442"/>
      <c r="AEE240" s="442"/>
      <c r="AEF240" s="442"/>
      <c r="AEG240" s="442"/>
      <c r="AEH240" s="442"/>
      <c r="AEI240" s="442"/>
      <c r="AEJ240" s="442"/>
      <c r="AEK240" s="442"/>
      <c r="AEL240" s="442"/>
      <c r="AEM240" s="442"/>
      <c r="AEN240" s="442"/>
      <c r="AEO240" s="442"/>
      <c r="AEP240" s="442"/>
      <c r="AEQ240" s="442"/>
      <c r="AER240" s="442"/>
      <c r="AES240" s="442"/>
      <c r="AET240" s="442"/>
      <c r="AEU240" s="442"/>
      <c r="AEV240" s="442"/>
      <c r="AEW240" s="442"/>
      <c r="AEX240" s="442"/>
      <c r="AEY240" s="442"/>
      <c r="AEZ240" s="442"/>
      <c r="AFA240" s="442"/>
      <c r="AFB240" s="442"/>
      <c r="AFC240" s="442"/>
      <c r="AFD240" s="442"/>
      <c r="AFE240" s="442"/>
      <c r="AFF240" s="442"/>
      <c r="AFG240" s="442"/>
      <c r="AFH240" s="442"/>
      <c r="AFI240" s="442"/>
      <c r="AFJ240" s="442"/>
      <c r="AFK240" s="442"/>
      <c r="AFL240" s="442"/>
      <c r="AFM240" s="442"/>
      <c r="AFN240" s="442"/>
      <c r="AFO240" s="442"/>
      <c r="AFP240" s="442"/>
      <c r="AFQ240" s="442"/>
      <c r="AFR240" s="442"/>
      <c r="AFS240" s="442"/>
      <c r="AFT240" s="442"/>
      <c r="AFU240" s="442"/>
      <c r="AFV240" s="442"/>
      <c r="AFW240" s="442"/>
      <c r="AFX240" s="442"/>
      <c r="AFY240" s="442"/>
      <c r="AFZ240" s="442"/>
      <c r="AGA240" s="442"/>
      <c r="AGB240" s="442"/>
      <c r="AGC240" s="442"/>
      <c r="AGD240" s="442"/>
      <c r="AGE240" s="442"/>
      <c r="AGF240" s="442"/>
      <c r="AGG240" s="442"/>
      <c r="AGH240" s="442"/>
      <c r="AGI240" s="442"/>
      <c r="AGJ240" s="442"/>
      <c r="AGK240" s="442"/>
      <c r="AGL240" s="442"/>
      <c r="AGM240" s="442"/>
      <c r="AGN240" s="442"/>
      <c r="AGO240" s="442"/>
      <c r="AGP240" s="442"/>
      <c r="AGQ240" s="442"/>
      <c r="AGR240" s="442"/>
      <c r="AGS240" s="442"/>
      <c r="AGT240" s="442"/>
      <c r="AGU240" s="442"/>
      <c r="AGV240" s="442"/>
      <c r="AGW240" s="442"/>
      <c r="AGX240" s="442"/>
      <c r="AGY240" s="442"/>
      <c r="AGZ240" s="442"/>
      <c r="AHA240" s="442"/>
      <c r="AHB240" s="442"/>
      <c r="AHC240" s="442"/>
      <c r="AHD240" s="442"/>
      <c r="AHE240" s="442"/>
      <c r="AHF240" s="442"/>
      <c r="AHG240" s="442"/>
      <c r="AHH240" s="442"/>
    </row>
    <row r="241" spans="2:892" s="593" customFormat="1" hidden="1">
      <c r="B241" s="597"/>
      <c r="C241" s="595"/>
      <c r="D241" s="78"/>
      <c r="E241" s="78"/>
      <c r="F241" s="78"/>
      <c r="G241" s="78"/>
      <c r="H241" s="78"/>
      <c r="I241" s="78"/>
      <c r="J241" s="78"/>
      <c r="K241" s="78"/>
      <c r="L241" s="78"/>
      <c r="M241" s="78"/>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s="66"/>
      <c r="CT241" s="66"/>
      <c r="CU241" s="66"/>
      <c r="CV241" s="66"/>
      <c r="CW241" s="66"/>
      <c r="CX241" s="66"/>
      <c r="CY241" s="66"/>
      <c r="CZ241" s="66"/>
      <c r="DA241" s="66"/>
      <c r="DB241" s="66"/>
      <c r="DC241" s="66"/>
      <c r="DD241" s="66"/>
      <c r="DE241" s="66"/>
      <c r="DF241" s="66"/>
      <c r="DG241" s="66"/>
      <c r="DH241" s="66"/>
      <c r="DI241" s="66"/>
      <c r="DJ241" s="66"/>
      <c r="DK241" s="66"/>
      <c r="DL241" s="66"/>
      <c r="DM241" s="66"/>
      <c r="DN241" s="66"/>
      <c r="DO241" s="66"/>
      <c r="DP241" s="66"/>
      <c r="DQ241" s="66"/>
      <c r="DR241" s="66"/>
      <c r="DS241" s="66"/>
      <c r="DT241" s="66"/>
      <c r="DU241" s="66"/>
      <c r="DV241" s="66"/>
      <c r="DW241" s="66"/>
      <c r="DX241" s="66"/>
      <c r="DY241" s="66"/>
      <c r="DZ241" s="66"/>
      <c r="EA241" s="66"/>
      <c r="EB241" s="66"/>
      <c r="EC241" s="66"/>
      <c r="ED241" s="66"/>
      <c r="EE241" s="66"/>
      <c r="EF241" s="66"/>
      <c r="EG241" s="66"/>
      <c r="EH241" s="66"/>
      <c r="EI241" s="66"/>
      <c r="EJ241" s="66"/>
      <c r="EK241" s="66"/>
      <c r="EL241" s="66"/>
      <c r="EM241" s="66"/>
      <c r="EN241" s="66"/>
      <c r="EO241" s="66"/>
      <c r="EP241" s="66"/>
      <c r="EQ241" s="66"/>
      <c r="ER241" s="66"/>
      <c r="ES241" s="66"/>
      <c r="ET241" s="66"/>
      <c r="EU241" s="66"/>
      <c r="EV241" s="66"/>
      <c r="EW241" s="66"/>
      <c r="EX241" s="66"/>
      <c r="EY241" s="66"/>
      <c r="EZ241" s="66"/>
      <c r="FA241" s="66"/>
      <c r="FB241" s="66"/>
      <c r="FC241" s="66"/>
      <c r="FD241" s="66"/>
      <c r="FE241" s="66"/>
      <c r="FF241" s="66"/>
      <c r="FG241" s="66"/>
      <c r="FH241" s="66"/>
      <c r="FI241" s="66"/>
      <c r="FJ241" s="66"/>
      <c r="FK241" s="66"/>
      <c r="FL241" s="66"/>
      <c r="FM241" s="66"/>
      <c r="FN241" s="66"/>
      <c r="FO241" s="66"/>
      <c r="FP241" s="66"/>
      <c r="FQ241" s="66"/>
      <c r="FR241" s="66"/>
      <c r="FS241" s="66"/>
      <c r="FT241" s="66"/>
      <c r="FU241" s="66"/>
      <c r="FV241" s="66"/>
      <c r="FW241" s="66"/>
      <c r="FX241" s="66"/>
      <c r="FY241" s="66"/>
      <c r="FZ241" s="66"/>
      <c r="GA241" s="66"/>
      <c r="GB241" s="66"/>
      <c r="GC241" s="66"/>
      <c r="GD241" s="66"/>
      <c r="GE241" s="66"/>
      <c r="GF241" s="66"/>
      <c r="GG241" s="66"/>
      <c r="GH241" s="66"/>
      <c r="GI241" s="66"/>
      <c r="GJ241" s="66"/>
      <c r="GK241" s="66"/>
      <c r="GL241" s="66"/>
      <c r="GM241" s="66"/>
      <c r="GN241" s="66"/>
      <c r="GO241" s="66"/>
      <c r="GP241" s="66"/>
      <c r="GQ241" s="66"/>
      <c r="GR241" s="66"/>
      <c r="GS241" s="66"/>
      <c r="GT241" s="66"/>
      <c r="GU241" s="66"/>
      <c r="GV241" s="66"/>
      <c r="GW241" s="66"/>
      <c r="GX241" s="66"/>
      <c r="GY241" s="66"/>
      <c r="GZ241" s="66"/>
      <c r="HA241" s="66"/>
      <c r="HB241" s="66"/>
      <c r="HC241" s="66"/>
      <c r="HD241" s="66"/>
      <c r="HE241" s="66"/>
      <c r="HF241" s="66"/>
      <c r="HG241" s="66"/>
      <c r="HH241" s="66"/>
      <c r="HI241" s="66"/>
      <c r="HJ241" s="66"/>
      <c r="HK241" s="66"/>
      <c r="HL241" s="66"/>
      <c r="HM241" s="66"/>
      <c r="HN241" s="66"/>
      <c r="HO241" s="66"/>
      <c r="HP241" s="66"/>
      <c r="HQ241" s="66"/>
      <c r="HR241" s="66"/>
      <c r="HS241" s="66"/>
      <c r="HT241" s="66"/>
      <c r="HU241" s="66"/>
      <c r="HV241" s="66"/>
      <c r="HW241" s="66"/>
      <c r="HX241" s="66"/>
      <c r="HY241" s="66"/>
      <c r="HZ241" s="66"/>
      <c r="IA241" s="66"/>
      <c r="IB241" s="66"/>
      <c r="IC241" s="66"/>
      <c r="ID241" s="66"/>
      <c r="IE241" s="66"/>
      <c r="IF241" s="66"/>
      <c r="IG241" s="66"/>
      <c r="IH241" s="66"/>
      <c r="II241" s="66"/>
      <c r="IJ241" s="66"/>
      <c r="IK241" s="66"/>
      <c r="IL241" s="66"/>
      <c r="IM241" s="66"/>
      <c r="IN241" s="66"/>
      <c r="IO241" s="66"/>
      <c r="IP241" s="66"/>
      <c r="IQ241" s="66"/>
      <c r="IR241" s="66"/>
      <c r="IS241" s="66"/>
      <c r="IT241" s="66"/>
      <c r="IU241" s="66"/>
      <c r="IV241" s="66"/>
      <c r="IW241" s="66"/>
      <c r="IX241" s="442"/>
      <c r="IY241" s="442"/>
      <c r="IZ241" s="442"/>
      <c r="JA241" s="442"/>
      <c r="JB241" s="442"/>
      <c r="JC241" s="442"/>
      <c r="JD241" s="442"/>
      <c r="JE241" s="442"/>
      <c r="JF241" s="442"/>
      <c r="JG241" s="442"/>
      <c r="JH241" s="442"/>
      <c r="JI241" s="442"/>
      <c r="JJ241" s="442"/>
      <c r="JK241" s="442"/>
      <c r="JL241" s="442"/>
      <c r="JM241" s="442"/>
      <c r="JN241" s="442"/>
      <c r="JO241" s="442"/>
      <c r="JP241" s="442"/>
      <c r="JQ241" s="442"/>
      <c r="JR241" s="442"/>
      <c r="JS241" s="442"/>
      <c r="JT241" s="442"/>
      <c r="JU241" s="442"/>
      <c r="JV241" s="442"/>
      <c r="JW241" s="442"/>
      <c r="JX241" s="442"/>
      <c r="JY241" s="442"/>
      <c r="JZ241" s="442"/>
      <c r="KA241" s="442"/>
      <c r="KB241" s="442"/>
      <c r="KC241" s="442"/>
      <c r="KD241" s="442"/>
      <c r="KE241" s="442"/>
      <c r="KF241" s="442"/>
      <c r="KG241" s="442"/>
      <c r="KH241" s="442"/>
      <c r="KI241" s="442"/>
      <c r="KJ241" s="442"/>
      <c r="KK241" s="442"/>
      <c r="KL241" s="442"/>
      <c r="KM241" s="442"/>
      <c r="KN241" s="442"/>
      <c r="KO241" s="442"/>
      <c r="KP241" s="442"/>
      <c r="KQ241" s="442"/>
      <c r="KR241" s="442"/>
      <c r="KS241" s="442"/>
      <c r="KT241" s="442"/>
      <c r="KU241" s="442"/>
      <c r="KV241" s="442"/>
      <c r="KW241" s="442"/>
      <c r="KX241" s="442"/>
      <c r="KY241" s="442"/>
      <c r="KZ241" s="442"/>
      <c r="LA241" s="442"/>
      <c r="LB241" s="442"/>
      <c r="LC241" s="442"/>
      <c r="LD241" s="442"/>
      <c r="LE241" s="442"/>
      <c r="LF241" s="442"/>
      <c r="LG241" s="442"/>
      <c r="LH241" s="442"/>
      <c r="LI241" s="442"/>
      <c r="LJ241" s="442"/>
      <c r="LK241" s="442"/>
      <c r="LL241" s="442"/>
      <c r="LM241" s="442"/>
      <c r="LN241" s="442"/>
      <c r="LO241" s="442"/>
      <c r="LP241" s="442"/>
      <c r="LQ241" s="442"/>
      <c r="LR241" s="442"/>
      <c r="LS241" s="442"/>
      <c r="LT241" s="442"/>
      <c r="LU241" s="442"/>
      <c r="LV241" s="442"/>
      <c r="LW241" s="442"/>
      <c r="LX241" s="442"/>
      <c r="LY241" s="442"/>
      <c r="LZ241" s="442"/>
      <c r="MA241" s="442"/>
      <c r="MB241" s="442"/>
      <c r="MC241" s="442"/>
      <c r="MD241" s="442"/>
      <c r="ME241" s="442"/>
      <c r="MF241" s="442"/>
      <c r="MG241" s="442"/>
      <c r="MH241" s="442"/>
      <c r="MI241" s="442"/>
      <c r="MJ241" s="442"/>
      <c r="MK241" s="442"/>
      <c r="ML241" s="442"/>
      <c r="MM241" s="442"/>
      <c r="MN241" s="442"/>
      <c r="MO241" s="442"/>
      <c r="MP241" s="442"/>
      <c r="MQ241" s="442"/>
      <c r="MR241" s="442"/>
      <c r="MS241" s="442"/>
      <c r="MT241" s="442"/>
      <c r="MU241" s="442"/>
      <c r="MV241" s="442"/>
      <c r="MW241" s="442"/>
      <c r="MX241" s="442"/>
      <c r="MY241" s="442"/>
      <c r="MZ241" s="442"/>
      <c r="NA241" s="442"/>
      <c r="NB241" s="442"/>
      <c r="NC241" s="442"/>
      <c r="ND241" s="442"/>
      <c r="NE241" s="442"/>
      <c r="NF241" s="442"/>
      <c r="NG241" s="442"/>
      <c r="NH241" s="442"/>
      <c r="NI241" s="442"/>
      <c r="NJ241" s="442"/>
      <c r="NK241" s="442"/>
      <c r="NL241" s="442"/>
      <c r="NM241" s="442"/>
      <c r="NN241" s="442"/>
      <c r="NO241" s="442"/>
      <c r="NP241" s="442"/>
      <c r="NQ241" s="442"/>
      <c r="NR241" s="442"/>
      <c r="NS241" s="442"/>
      <c r="NT241" s="442"/>
      <c r="NU241" s="442"/>
      <c r="NV241" s="442"/>
      <c r="NW241" s="442"/>
      <c r="NX241" s="442"/>
      <c r="NY241" s="442"/>
      <c r="NZ241" s="442"/>
      <c r="OA241" s="442"/>
      <c r="OB241" s="442"/>
      <c r="OC241" s="442"/>
      <c r="OD241" s="442"/>
      <c r="OE241" s="442"/>
      <c r="OF241" s="442"/>
      <c r="OG241" s="442"/>
      <c r="OH241" s="442"/>
      <c r="OI241" s="442"/>
      <c r="OJ241" s="442"/>
      <c r="OK241" s="442"/>
      <c r="OL241" s="442"/>
      <c r="OM241" s="442"/>
      <c r="ON241" s="442"/>
      <c r="OO241" s="442"/>
      <c r="OP241" s="442"/>
      <c r="OQ241" s="442"/>
      <c r="OR241" s="442"/>
      <c r="OS241" s="442"/>
      <c r="OT241" s="442"/>
      <c r="OU241" s="442"/>
      <c r="OV241" s="442"/>
      <c r="OW241" s="442"/>
      <c r="OX241" s="442"/>
      <c r="OY241" s="442"/>
      <c r="OZ241" s="442"/>
      <c r="PA241" s="442"/>
      <c r="PB241" s="442"/>
      <c r="PC241" s="442"/>
      <c r="PD241" s="442"/>
      <c r="PE241" s="442"/>
      <c r="PF241" s="442"/>
      <c r="PG241" s="442"/>
      <c r="PH241" s="442"/>
      <c r="PI241" s="442"/>
      <c r="PJ241" s="442"/>
      <c r="PK241" s="442"/>
      <c r="PL241" s="442"/>
      <c r="PM241" s="442"/>
      <c r="PN241" s="442"/>
      <c r="PO241" s="442"/>
      <c r="PP241" s="442"/>
      <c r="PQ241" s="442"/>
      <c r="PR241" s="442"/>
      <c r="PS241" s="442"/>
      <c r="PT241" s="442"/>
      <c r="PU241" s="442"/>
      <c r="PV241" s="442"/>
      <c r="PW241" s="442"/>
      <c r="PX241" s="442"/>
      <c r="PY241" s="442"/>
      <c r="PZ241" s="442"/>
      <c r="QA241" s="442"/>
      <c r="QB241" s="442"/>
      <c r="QC241" s="442"/>
      <c r="QD241" s="442"/>
      <c r="QE241" s="442"/>
      <c r="QF241" s="442"/>
      <c r="QG241" s="442"/>
      <c r="QH241" s="442"/>
      <c r="QI241" s="442"/>
      <c r="QJ241" s="442"/>
      <c r="QK241" s="442"/>
      <c r="QL241" s="442"/>
      <c r="QM241" s="442"/>
      <c r="QN241" s="442"/>
      <c r="QO241" s="442"/>
      <c r="QP241" s="442"/>
      <c r="QQ241" s="442"/>
      <c r="QR241" s="442"/>
      <c r="QS241" s="442"/>
      <c r="QT241" s="442"/>
      <c r="QU241" s="442"/>
      <c r="QV241" s="442"/>
      <c r="QW241" s="442"/>
      <c r="QX241" s="442"/>
      <c r="QY241" s="442"/>
      <c r="QZ241" s="442"/>
      <c r="RA241" s="442"/>
      <c r="RB241" s="442"/>
      <c r="RC241" s="442"/>
      <c r="RD241" s="442"/>
      <c r="RE241" s="442"/>
      <c r="RF241" s="442"/>
      <c r="RG241" s="442"/>
      <c r="RH241" s="442"/>
      <c r="RI241" s="442"/>
      <c r="RJ241" s="442"/>
      <c r="RK241" s="442"/>
      <c r="RL241" s="442"/>
      <c r="RM241" s="442"/>
      <c r="RN241" s="442"/>
      <c r="RO241" s="442"/>
      <c r="RP241" s="442"/>
      <c r="RQ241" s="442"/>
      <c r="RR241" s="442"/>
      <c r="RS241" s="442"/>
      <c r="RT241" s="442"/>
      <c r="RU241" s="442"/>
      <c r="RV241" s="442"/>
      <c r="RW241" s="442"/>
      <c r="RX241" s="442"/>
      <c r="RY241" s="442"/>
      <c r="RZ241" s="442"/>
      <c r="SA241" s="442"/>
      <c r="SB241" s="442"/>
      <c r="SC241" s="442"/>
      <c r="SD241" s="442"/>
      <c r="SE241" s="442"/>
      <c r="SF241" s="442"/>
      <c r="SG241" s="442"/>
      <c r="SH241" s="442"/>
      <c r="SI241" s="442"/>
      <c r="SJ241" s="442"/>
      <c r="SK241" s="442"/>
      <c r="SL241" s="442"/>
      <c r="SM241" s="442"/>
      <c r="SN241" s="442"/>
      <c r="SO241" s="442"/>
      <c r="SP241" s="442"/>
      <c r="SQ241" s="442"/>
      <c r="SR241" s="442"/>
      <c r="SS241" s="442"/>
      <c r="ST241" s="442"/>
      <c r="SU241" s="442"/>
      <c r="SV241" s="442"/>
      <c r="SW241" s="442"/>
      <c r="SX241" s="442"/>
      <c r="SY241" s="442"/>
      <c r="SZ241" s="442"/>
      <c r="TA241" s="442"/>
      <c r="TB241" s="442"/>
      <c r="TC241" s="442"/>
      <c r="TD241" s="442"/>
      <c r="TE241" s="442"/>
      <c r="TF241" s="442"/>
      <c r="TG241" s="442"/>
      <c r="TH241" s="442"/>
      <c r="TI241" s="442"/>
      <c r="TJ241" s="442"/>
      <c r="TK241" s="442"/>
      <c r="TL241" s="442"/>
      <c r="TM241" s="442"/>
      <c r="TN241" s="442"/>
      <c r="TO241" s="442"/>
      <c r="TP241" s="442"/>
      <c r="TQ241" s="442"/>
      <c r="TR241" s="442"/>
      <c r="TS241" s="442"/>
      <c r="TT241" s="442"/>
      <c r="TU241" s="442"/>
      <c r="TV241" s="442"/>
      <c r="TW241" s="442"/>
      <c r="TX241" s="442"/>
      <c r="TY241" s="442"/>
      <c r="TZ241" s="442"/>
      <c r="UA241" s="442"/>
      <c r="UB241" s="442"/>
      <c r="UC241" s="442"/>
      <c r="UD241" s="442"/>
      <c r="UE241" s="442"/>
      <c r="UF241" s="442"/>
      <c r="UG241" s="442"/>
      <c r="UH241" s="442"/>
      <c r="UI241" s="442"/>
      <c r="UJ241" s="442"/>
      <c r="UK241" s="442"/>
      <c r="UL241" s="442"/>
      <c r="UM241" s="442"/>
      <c r="UN241" s="442"/>
      <c r="UO241" s="442"/>
      <c r="UP241" s="442"/>
      <c r="UQ241" s="442"/>
      <c r="UR241" s="442"/>
      <c r="US241" s="442"/>
      <c r="UT241" s="442"/>
      <c r="UU241" s="442"/>
      <c r="UV241" s="442"/>
      <c r="UW241" s="442"/>
      <c r="UX241" s="442"/>
      <c r="UY241" s="442"/>
      <c r="UZ241" s="442"/>
      <c r="VA241" s="442"/>
      <c r="VB241" s="442"/>
      <c r="VC241" s="442"/>
      <c r="VD241" s="442"/>
      <c r="VE241" s="442"/>
      <c r="VF241" s="442"/>
      <c r="VG241" s="442"/>
      <c r="VH241" s="442"/>
      <c r="VI241" s="442"/>
      <c r="VJ241" s="442"/>
      <c r="VK241" s="442"/>
      <c r="VL241" s="442"/>
      <c r="VM241" s="442"/>
      <c r="VN241" s="442"/>
      <c r="VO241" s="442"/>
      <c r="VP241" s="442"/>
      <c r="VQ241" s="442"/>
      <c r="VR241" s="442"/>
      <c r="VS241" s="442"/>
      <c r="VT241" s="442"/>
      <c r="VU241" s="442"/>
      <c r="VV241" s="442"/>
      <c r="VW241" s="442"/>
      <c r="VX241" s="442"/>
      <c r="VY241" s="442"/>
      <c r="VZ241" s="442"/>
      <c r="WA241" s="442"/>
      <c r="WB241" s="442"/>
      <c r="WC241" s="442"/>
      <c r="WD241" s="442"/>
      <c r="WE241" s="442"/>
      <c r="WF241" s="442"/>
      <c r="WG241" s="442"/>
      <c r="WH241" s="442"/>
      <c r="WI241" s="442"/>
      <c r="WJ241" s="442"/>
      <c r="WK241" s="442"/>
      <c r="WL241" s="442"/>
      <c r="WM241" s="442"/>
      <c r="WN241" s="442"/>
      <c r="WO241" s="442"/>
      <c r="WP241" s="442"/>
      <c r="WQ241" s="442"/>
      <c r="WR241" s="442"/>
      <c r="WS241" s="442"/>
      <c r="WT241" s="442"/>
      <c r="WU241" s="442"/>
      <c r="WV241" s="442"/>
      <c r="WW241" s="442"/>
      <c r="WX241" s="442"/>
      <c r="WY241" s="442"/>
      <c r="WZ241" s="442"/>
      <c r="XA241" s="442"/>
      <c r="XB241" s="442"/>
      <c r="XC241" s="442"/>
      <c r="XD241" s="442"/>
      <c r="XE241" s="442"/>
      <c r="XF241" s="442"/>
      <c r="XG241" s="442"/>
      <c r="XH241" s="442"/>
      <c r="XI241" s="442"/>
      <c r="XJ241" s="442"/>
      <c r="XK241" s="442"/>
      <c r="XL241" s="442"/>
      <c r="XM241" s="442"/>
      <c r="XN241" s="442"/>
      <c r="XO241" s="442"/>
      <c r="XP241" s="442"/>
      <c r="XQ241" s="442"/>
      <c r="XR241" s="442"/>
      <c r="XS241" s="442"/>
      <c r="XT241" s="442"/>
      <c r="XU241" s="442"/>
      <c r="XV241" s="442"/>
      <c r="XW241" s="442"/>
      <c r="XX241" s="442"/>
      <c r="XY241" s="442"/>
      <c r="XZ241" s="442"/>
      <c r="YA241" s="442"/>
      <c r="YB241" s="442"/>
      <c r="YC241" s="442"/>
      <c r="YD241" s="442"/>
      <c r="YE241" s="442"/>
      <c r="YF241" s="442"/>
      <c r="YG241" s="442"/>
      <c r="YH241" s="442"/>
      <c r="YI241" s="442"/>
      <c r="YJ241" s="442"/>
      <c r="YK241" s="442"/>
      <c r="YL241" s="442"/>
      <c r="YM241" s="442"/>
      <c r="YN241" s="442"/>
      <c r="YO241" s="442"/>
      <c r="YP241" s="442"/>
      <c r="YQ241" s="442"/>
      <c r="YR241" s="442"/>
      <c r="YS241" s="442"/>
      <c r="YT241" s="442"/>
      <c r="YU241" s="442"/>
      <c r="YV241" s="442"/>
      <c r="YW241" s="442"/>
      <c r="YX241" s="442"/>
      <c r="YY241" s="442"/>
      <c r="YZ241" s="442"/>
      <c r="ZA241" s="442"/>
      <c r="ZB241" s="442"/>
      <c r="ZC241" s="442"/>
      <c r="ZD241" s="442"/>
      <c r="ZE241" s="442"/>
      <c r="ZF241" s="442"/>
      <c r="ZG241" s="442"/>
      <c r="ZH241" s="442"/>
      <c r="ZI241" s="442"/>
      <c r="ZJ241" s="442"/>
      <c r="ZK241" s="442"/>
      <c r="ZL241" s="442"/>
      <c r="ZM241" s="442"/>
      <c r="ZN241" s="442"/>
      <c r="ZO241" s="442"/>
      <c r="ZP241" s="442"/>
      <c r="ZQ241" s="442"/>
      <c r="ZR241" s="442"/>
      <c r="ZS241" s="442"/>
      <c r="ZT241" s="442"/>
      <c r="ZU241" s="442"/>
      <c r="ZV241" s="442"/>
      <c r="ZW241" s="442"/>
      <c r="ZX241" s="442"/>
      <c r="ZY241" s="442"/>
      <c r="ZZ241" s="442"/>
      <c r="AAA241" s="442"/>
      <c r="AAB241" s="442"/>
      <c r="AAC241" s="442"/>
      <c r="AAD241" s="442"/>
      <c r="AAE241" s="442"/>
      <c r="AAF241" s="442"/>
      <c r="AAG241" s="442"/>
      <c r="AAH241" s="442"/>
      <c r="AAI241" s="442"/>
      <c r="AAJ241" s="442"/>
      <c r="AAK241" s="442"/>
      <c r="AAL241" s="442"/>
      <c r="AAM241" s="442"/>
      <c r="AAN241" s="442"/>
      <c r="AAO241" s="442"/>
      <c r="AAP241" s="442"/>
      <c r="AAQ241" s="442"/>
      <c r="AAR241" s="442"/>
      <c r="AAS241" s="442"/>
      <c r="AAT241" s="442"/>
      <c r="AAU241" s="442"/>
      <c r="AAV241" s="442"/>
      <c r="AAW241" s="442"/>
      <c r="AAX241" s="442"/>
      <c r="AAY241" s="442"/>
      <c r="AAZ241" s="442"/>
      <c r="ABA241" s="442"/>
      <c r="ABB241" s="442"/>
      <c r="ABC241" s="442"/>
      <c r="ABD241" s="442"/>
      <c r="ABE241" s="442"/>
      <c r="ABF241" s="442"/>
      <c r="ABG241" s="442"/>
      <c r="ABH241" s="442"/>
      <c r="ABI241" s="442"/>
      <c r="ABJ241" s="442"/>
      <c r="ABK241" s="442"/>
      <c r="ABL241" s="442"/>
      <c r="ABM241" s="442"/>
      <c r="ABN241" s="442"/>
      <c r="ABO241" s="442"/>
      <c r="ABP241" s="442"/>
      <c r="ABQ241" s="442"/>
      <c r="ABR241" s="442"/>
      <c r="ABS241" s="442"/>
      <c r="ABT241" s="442"/>
      <c r="ABU241" s="442"/>
      <c r="ABV241" s="442"/>
      <c r="ABW241" s="442"/>
      <c r="ABX241" s="442"/>
      <c r="ABY241" s="442"/>
      <c r="ABZ241" s="442"/>
      <c r="ACA241" s="442"/>
      <c r="ACB241" s="442"/>
      <c r="ACC241" s="442"/>
      <c r="ACD241" s="442"/>
      <c r="ACE241" s="442"/>
      <c r="ACF241" s="442"/>
      <c r="ACG241" s="442"/>
      <c r="ACH241" s="442"/>
      <c r="ACI241" s="442"/>
      <c r="ACJ241" s="442"/>
      <c r="ACK241" s="442"/>
      <c r="ACL241" s="442"/>
      <c r="ACM241" s="442"/>
      <c r="ACN241" s="442"/>
      <c r="ACO241" s="442"/>
      <c r="ACP241" s="442"/>
      <c r="ACQ241" s="442"/>
      <c r="ACR241" s="442"/>
      <c r="ACS241" s="442"/>
      <c r="ACT241" s="442"/>
      <c r="ACU241" s="442"/>
      <c r="ACV241" s="442"/>
      <c r="ACW241" s="442"/>
      <c r="ACX241" s="442"/>
      <c r="ACY241" s="442"/>
      <c r="ACZ241" s="442"/>
      <c r="ADA241" s="442"/>
      <c r="ADB241" s="442"/>
      <c r="ADC241" s="442"/>
      <c r="ADD241" s="442"/>
      <c r="ADE241" s="442"/>
      <c r="ADF241" s="442"/>
      <c r="ADG241" s="442"/>
      <c r="ADH241" s="442"/>
      <c r="ADI241" s="442"/>
      <c r="ADJ241" s="442"/>
      <c r="ADK241" s="442"/>
      <c r="ADL241" s="442"/>
      <c r="ADM241" s="442"/>
      <c r="ADN241" s="442"/>
      <c r="ADO241" s="442"/>
      <c r="ADP241" s="442"/>
      <c r="ADQ241" s="442"/>
      <c r="ADR241" s="442"/>
      <c r="ADS241" s="442"/>
      <c r="ADT241" s="442"/>
      <c r="ADU241" s="442"/>
      <c r="ADV241" s="442"/>
      <c r="ADW241" s="442"/>
      <c r="ADX241" s="442"/>
      <c r="ADY241" s="442"/>
      <c r="ADZ241" s="442"/>
      <c r="AEA241" s="442"/>
      <c r="AEB241" s="442"/>
      <c r="AEC241" s="442"/>
      <c r="AED241" s="442"/>
      <c r="AEE241" s="442"/>
      <c r="AEF241" s="442"/>
      <c r="AEG241" s="442"/>
      <c r="AEH241" s="442"/>
      <c r="AEI241" s="442"/>
      <c r="AEJ241" s="442"/>
      <c r="AEK241" s="442"/>
      <c r="AEL241" s="442"/>
      <c r="AEM241" s="442"/>
      <c r="AEN241" s="442"/>
      <c r="AEO241" s="442"/>
      <c r="AEP241" s="442"/>
      <c r="AEQ241" s="442"/>
      <c r="AER241" s="442"/>
      <c r="AES241" s="442"/>
      <c r="AET241" s="442"/>
      <c r="AEU241" s="442"/>
      <c r="AEV241" s="442"/>
      <c r="AEW241" s="442"/>
      <c r="AEX241" s="442"/>
      <c r="AEY241" s="442"/>
      <c r="AEZ241" s="442"/>
      <c r="AFA241" s="442"/>
      <c r="AFB241" s="442"/>
      <c r="AFC241" s="442"/>
      <c r="AFD241" s="442"/>
      <c r="AFE241" s="442"/>
      <c r="AFF241" s="442"/>
      <c r="AFG241" s="442"/>
      <c r="AFH241" s="442"/>
      <c r="AFI241" s="442"/>
      <c r="AFJ241" s="442"/>
      <c r="AFK241" s="442"/>
      <c r="AFL241" s="442"/>
      <c r="AFM241" s="442"/>
      <c r="AFN241" s="442"/>
      <c r="AFO241" s="442"/>
      <c r="AFP241" s="442"/>
      <c r="AFQ241" s="442"/>
      <c r="AFR241" s="442"/>
      <c r="AFS241" s="442"/>
      <c r="AFT241" s="442"/>
      <c r="AFU241" s="442"/>
      <c r="AFV241" s="442"/>
      <c r="AFW241" s="442"/>
      <c r="AFX241" s="442"/>
      <c r="AFY241" s="442"/>
      <c r="AFZ241" s="442"/>
      <c r="AGA241" s="442"/>
      <c r="AGB241" s="442"/>
      <c r="AGC241" s="442"/>
      <c r="AGD241" s="442"/>
      <c r="AGE241" s="442"/>
      <c r="AGF241" s="442"/>
      <c r="AGG241" s="442"/>
      <c r="AGH241" s="442"/>
      <c r="AGI241" s="442"/>
      <c r="AGJ241" s="442"/>
      <c r="AGK241" s="442"/>
      <c r="AGL241" s="442"/>
      <c r="AGM241" s="442"/>
      <c r="AGN241" s="442"/>
      <c r="AGO241" s="442"/>
      <c r="AGP241" s="442"/>
      <c r="AGQ241" s="442"/>
      <c r="AGR241" s="442"/>
      <c r="AGS241" s="442"/>
      <c r="AGT241" s="442"/>
      <c r="AGU241" s="442"/>
      <c r="AGV241" s="442"/>
      <c r="AGW241" s="442"/>
      <c r="AGX241" s="442"/>
      <c r="AGY241" s="442"/>
      <c r="AGZ241" s="442"/>
      <c r="AHA241" s="442"/>
      <c r="AHB241" s="442"/>
      <c r="AHC241" s="442"/>
      <c r="AHD241" s="442"/>
      <c r="AHE241" s="442"/>
      <c r="AHF241" s="442"/>
      <c r="AHG241" s="442"/>
      <c r="AHH241" s="442"/>
    </row>
    <row r="242" spans="2:892" s="593" customFormat="1" hidden="1">
      <c r="B242" s="597"/>
      <c r="C242" s="595"/>
      <c r="D242" s="78"/>
      <c r="E242" s="78"/>
      <c r="F242" s="78"/>
      <c r="G242" s="78"/>
      <c r="H242" s="78"/>
      <c r="I242" s="78"/>
      <c r="J242" s="78"/>
      <c r="K242" s="78"/>
      <c r="L242" s="78"/>
      <c r="M242" s="78"/>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s="66"/>
      <c r="CT242" s="66"/>
      <c r="CU242" s="66"/>
      <c r="CV242" s="66"/>
      <c r="CW242" s="66"/>
      <c r="CX242" s="66"/>
      <c r="CY242" s="66"/>
      <c r="CZ242" s="66"/>
      <c r="DA242" s="66"/>
      <c r="DB242" s="66"/>
      <c r="DC242" s="66"/>
      <c r="DD242" s="66"/>
      <c r="DE242" s="66"/>
      <c r="DF242" s="66"/>
      <c r="DG242" s="66"/>
      <c r="DH242" s="66"/>
      <c r="DI242" s="66"/>
      <c r="DJ242" s="66"/>
      <c r="DK242" s="66"/>
      <c r="DL242" s="66"/>
      <c r="DM242" s="66"/>
      <c r="DN242" s="66"/>
      <c r="DO242" s="66"/>
      <c r="DP242" s="66"/>
      <c r="DQ242" s="66"/>
      <c r="DR242" s="66"/>
      <c r="DS242" s="66"/>
      <c r="DT242" s="66"/>
      <c r="DU242" s="66"/>
      <c r="DV242" s="66"/>
      <c r="DW242" s="66"/>
      <c r="DX242" s="66"/>
      <c r="DY242" s="66"/>
      <c r="DZ242" s="66"/>
      <c r="EA242" s="66"/>
      <c r="EB242" s="66"/>
      <c r="EC242" s="66"/>
      <c r="ED242" s="66"/>
      <c r="EE242" s="66"/>
      <c r="EF242" s="66"/>
      <c r="EG242" s="66"/>
      <c r="EH242" s="66"/>
      <c r="EI242" s="66"/>
      <c r="EJ242" s="66"/>
      <c r="EK242" s="66"/>
      <c r="EL242" s="66"/>
      <c r="EM242" s="66"/>
      <c r="EN242" s="66"/>
      <c r="EO242" s="66"/>
      <c r="EP242" s="66"/>
      <c r="EQ242" s="66"/>
      <c r="ER242" s="66"/>
      <c r="ES242" s="66"/>
      <c r="ET242" s="66"/>
      <c r="EU242" s="66"/>
      <c r="EV242" s="66"/>
      <c r="EW242" s="66"/>
      <c r="EX242" s="66"/>
      <c r="EY242" s="66"/>
      <c r="EZ242" s="66"/>
      <c r="FA242" s="66"/>
      <c r="FB242" s="66"/>
      <c r="FC242" s="66"/>
      <c r="FD242" s="66"/>
      <c r="FE242" s="66"/>
      <c r="FF242" s="66"/>
      <c r="FG242" s="66"/>
      <c r="FH242" s="66"/>
      <c r="FI242" s="66"/>
      <c r="FJ242" s="66"/>
      <c r="FK242" s="66"/>
      <c r="FL242" s="66"/>
      <c r="FM242" s="66"/>
      <c r="FN242" s="66"/>
      <c r="FO242" s="66"/>
      <c r="FP242" s="66"/>
      <c r="FQ242" s="66"/>
      <c r="FR242" s="66"/>
      <c r="FS242" s="66"/>
      <c r="FT242" s="66"/>
      <c r="FU242" s="66"/>
      <c r="FV242" s="66"/>
      <c r="FW242" s="66"/>
      <c r="FX242" s="66"/>
      <c r="FY242" s="66"/>
      <c r="FZ242" s="66"/>
      <c r="GA242" s="66"/>
      <c r="GB242" s="66"/>
      <c r="GC242" s="66"/>
      <c r="GD242" s="66"/>
      <c r="GE242" s="66"/>
      <c r="GF242" s="66"/>
      <c r="GG242" s="66"/>
      <c r="GH242" s="66"/>
      <c r="GI242" s="66"/>
      <c r="GJ242" s="66"/>
      <c r="GK242" s="66"/>
      <c r="GL242" s="66"/>
      <c r="GM242" s="66"/>
      <c r="GN242" s="66"/>
      <c r="GO242" s="66"/>
      <c r="GP242" s="66"/>
      <c r="GQ242" s="66"/>
      <c r="GR242" s="66"/>
      <c r="GS242" s="66"/>
      <c r="GT242" s="66"/>
      <c r="GU242" s="66"/>
      <c r="GV242" s="66"/>
      <c r="GW242" s="66"/>
      <c r="GX242" s="66"/>
      <c r="GY242" s="66"/>
      <c r="GZ242" s="66"/>
      <c r="HA242" s="66"/>
      <c r="HB242" s="66"/>
      <c r="HC242" s="66"/>
      <c r="HD242" s="66"/>
      <c r="HE242" s="66"/>
      <c r="HF242" s="66"/>
      <c r="HG242" s="66"/>
      <c r="HH242" s="66"/>
      <c r="HI242" s="66"/>
      <c r="HJ242" s="66"/>
      <c r="HK242" s="66"/>
      <c r="HL242" s="66"/>
      <c r="HM242" s="66"/>
      <c r="HN242" s="66"/>
      <c r="HO242" s="66"/>
      <c r="HP242" s="66"/>
      <c r="HQ242" s="66"/>
      <c r="HR242" s="66"/>
      <c r="HS242" s="66"/>
      <c r="HT242" s="66"/>
      <c r="HU242" s="66"/>
      <c r="HV242" s="66"/>
      <c r="HW242" s="66"/>
      <c r="HX242" s="66"/>
      <c r="HY242" s="66"/>
      <c r="HZ242" s="66"/>
      <c r="IA242" s="66"/>
      <c r="IB242" s="66"/>
      <c r="IC242" s="66"/>
      <c r="ID242" s="66"/>
      <c r="IE242" s="66"/>
      <c r="IF242" s="66"/>
      <c r="IG242" s="66"/>
      <c r="IH242" s="66"/>
      <c r="II242" s="66"/>
      <c r="IJ242" s="66"/>
      <c r="IK242" s="66"/>
      <c r="IL242" s="66"/>
      <c r="IM242" s="66"/>
      <c r="IN242" s="66"/>
      <c r="IO242" s="66"/>
      <c r="IP242" s="66"/>
      <c r="IQ242" s="66"/>
      <c r="IR242" s="66"/>
      <c r="IS242" s="66"/>
      <c r="IT242" s="66"/>
      <c r="IU242" s="66"/>
      <c r="IV242" s="66"/>
      <c r="IW242" s="66"/>
      <c r="IX242" s="442"/>
      <c r="IY242" s="442"/>
      <c r="IZ242" s="442"/>
      <c r="JA242" s="442"/>
      <c r="JB242" s="442"/>
      <c r="JC242" s="442"/>
      <c r="JD242" s="442"/>
      <c r="JE242" s="442"/>
      <c r="JF242" s="442"/>
      <c r="JG242" s="442"/>
      <c r="JH242" s="442"/>
      <c r="JI242" s="442"/>
      <c r="JJ242" s="442"/>
      <c r="JK242" s="442"/>
      <c r="JL242" s="442"/>
      <c r="JM242" s="442"/>
      <c r="JN242" s="442"/>
      <c r="JO242" s="442"/>
      <c r="JP242" s="442"/>
      <c r="JQ242" s="442"/>
      <c r="JR242" s="442"/>
      <c r="JS242" s="442"/>
      <c r="JT242" s="442"/>
      <c r="JU242" s="442"/>
      <c r="JV242" s="442"/>
      <c r="JW242" s="442"/>
      <c r="JX242" s="442"/>
      <c r="JY242" s="442"/>
      <c r="JZ242" s="442"/>
      <c r="KA242" s="442"/>
      <c r="KB242" s="442"/>
      <c r="KC242" s="442"/>
      <c r="KD242" s="442"/>
      <c r="KE242" s="442"/>
      <c r="KF242" s="442"/>
      <c r="KG242" s="442"/>
      <c r="KH242" s="442"/>
      <c r="KI242" s="442"/>
      <c r="KJ242" s="442"/>
      <c r="KK242" s="442"/>
      <c r="KL242" s="442"/>
      <c r="KM242" s="442"/>
      <c r="KN242" s="442"/>
      <c r="KO242" s="442"/>
      <c r="KP242" s="442"/>
      <c r="KQ242" s="442"/>
      <c r="KR242" s="442"/>
      <c r="KS242" s="442"/>
      <c r="KT242" s="442"/>
      <c r="KU242" s="442"/>
      <c r="KV242" s="442"/>
      <c r="KW242" s="442"/>
      <c r="KX242" s="442"/>
      <c r="KY242" s="442"/>
      <c r="KZ242" s="442"/>
      <c r="LA242" s="442"/>
      <c r="LB242" s="442"/>
      <c r="LC242" s="442"/>
      <c r="LD242" s="442"/>
      <c r="LE242" s="442"/>
      <c r="LF242" s="442"/>
      <c r="LG242" s="442"/>
      <c r="LH242" s="442"/>
      <c r="LI242" s="442"/>
      <c r="LJ242" s="442"/>
      <c r="LK242" s="442"/>
      <c r="LL242" s="442"/>
      <c r="LM242" s="442"/>
      <c r="LN242" s="442"/>
      <c r="LO242" s="442"/>
      <c r="LP242" s="442"/>
      <c r="LQ242" s="442"/>
      <c r="LR242" s="442"/>
      <c r="LS242" s="442"/>
      <c r="LT242" s="442"/>
      <c r="LU242" s="442"/>
      <c r="LV242" s="442"/>
      <c r="LW242" s="442"/>
      <c r="LX242" s="442"/>
      <c r="LY242" s="442"/>
      <c r="LZ242" s="442"/>
      <c r="MA242" s="442"/>
      <c r="MB242" s="442"/>
      <c r="MC242" s="442"/>
      <c r="MD242" s="442"/>
      <c r="ME242" s="442"/>
      <c r="MF242" s="442"/>
      <c r="MG242" s="442"/>
      <c r="MH242" s="442"/>
      <c r="MI242" s="442"/>
      <c r="MJ242" s="442"/>
      <c r="MK242" s="442"/>
      <c r="ML242" s="442"/>
      <c r="MM242" s="442"/>
      <c r="MN242" s="442"/>
      <c r="MO242" s="442"/>
      <c r="MP242" s="442"/>
      <c r="MQ242" s="442"/>
      <c r="MR242" s="442"/>
      <c r="MS242" s="442"/>
      <c r="MT242" s="442"/>
      <c r="MU242" s="442"/>
      <c r="MV242" s="442"/>
      <c r="MW242" s="442"/>
      <c r="MX242" s="442"/>
      <c r="MY242" s="442"/>
      <c r="MZ242" s="442"/>
      <c r="NA242" s="442"/>
      <c r="NB242" s="442"/>
      <c r="NC242" s="442"/>
      <c r="ND242" s="442"/>
      <c r="NE242" s="442"/>
      <c r="NF242" s="442"/>
      <c r="NG242" s="442"/>
      <c r="NH242" s="442"/>
      <c r="NI242" s="442"/>
      <c r="NJ242" s="442"/>
      <c r="NK242" s="442"/>
      <c r="NL242" s="442"/>
      <c r="NM242" s="442"/>
      <c r="NN242" s="442"/>
      <c r="NO242" s="442"/>
      <c r="NP242" s="442"/>
      <c r="NQ242" s="442"/>
      <c r="NR242" s="442"/>
      <c r="NS242" s="442"/>
      <c r="NT242" s="442"/>
      <c r="NU242" s="442"/>
      <c r="NV242" s="442"/>
      <c r="NW242" s="442"/>
      <c r="NX242" s="442"/>
      <c r="NY242" s="442"/>
      <c r="NZ242" s="442"/>
      <c r="OA242" s="442"/>
      <c r="OB242" s="442"/>
      <c r="OC242" s="442"/>
      <c r="OD242" s="442"/>
      <c r="OE242" s="442"/>
      <c r="OF242" s="442"/>
      <c r="OG242" s="442"/>
      <c r="OH242" s="442"/>
      <c r="OI242" s="442"/>
      <c r="OJ242" s="442"/>
      <c r="OK242" s="442"/>
      <c r="OL242" s="442"/>
      <c r="OM242" s="442"/>
      <c r="ON242" s="442"/>
      <c r="OO242" s="442"/>
      <c r="OP242" s="442"/>
      <c r="OQ242" s="442"/>
      <c r="OR242" s="442"/>
      <c r="OS242" s="442"/>
      <c r="OT242" s="442"/>
      <c r="OU242" s="442"/>
      <c r="OV242" s="442"/>
      <c r="OW242" s="442"/>
      <c r="OX242" s="442"/>
      <c r="OY242" s="442"/>
      <c r="OZ242" s="442"/>
      <c r="PA242" s="442"/>
      <c r="PB242" s="442"/>
      <c r="PC242" s="442"/>
      <c r="PD242" s="442"/>
      <c r="PE242" s="442"/>
      <c r="PF242" s="442"/>
      <c r="PG242" s="442"/>
      <c r="PH242" s="442"/>
      <c r="PI242" s="442"/>
      <c r="PJ242" s="442"/>
      <c r="PK242" s="442"/>
      <c r="PL242" s="442"/>
      <c r="PM242" s="442"/>
      <c r="PN242" s="442"/>
      <c r="PO242" s="442"/>
      <c r="PP242" s="442"/>
      <c r="PQ242" s="442"/>
      <c r="PR242" s="442"/>
      <c r="PS242" s="442"/>
      <c r="PT242" s="442"/>
      <c r="PU242" s="442"/>
      <c r="PV242" s="442"/>
      <c r="PW242" s="442"/>
      <c r="PX242" s="442"/>
      <c r="PY242" s="442"/>
      <c r="PZ242" s="442"/>
      <c r="QA242" s="442"/>
      <c r="QB242" s="442"/>
      <c r="QC242" s="442"/>
      <c r="QD242" s="442"/>
      <c r="QE242" s="442"/>
      <c r="QF242" s="442"/>
      <c r="QG242" s="442"/>
      <c r="QH242" s="442"/>
      <c r="QI242" s="442"/>
      <c r="QJ242" s="442"/>
      <c r="QK242" s="442"/>
      <c r="QL242" s="442"/>
      <c r="QM242" s="442"/>
      <c r="QN242" s="442"/>
      <c r="QO242" s="442"/>
      <c r="QP242" s="442"/>
      <c r="QQ242" s="442"/>
      <c r="QR242" s="442"/>
      <c r="QS242" s="442"/>
      <c r="QT242" s="442"/>
      <c r="QU242" s="442"/>
      <c r="QV242" s="442"/>
      <c r="QW242" s="442"/>
      <c r="QX242" s="442"/>
      <c r="QY242" s="442"/>
      <c r="QZ242" s="442"/>
      <c r="RA242" s="442"/>
      <c r="RB242" s="442"/>
      <c r="RC242" s="442"/>
      <c r="RD242" s="442"/>
      <c r="RE242" s="442"/>
      <c r="RF242" s="442"/>
      <c r="RG242" s="442"/>
      <c r="RH242" s="442"/>
      <c r="RI242" s="442"/>
      <c r="RJ242" s="442"/>
      <c r="RK242" s="442"/>
      <c r="RL242" s="442"/>
      <c r="RM242" s="442"/>
      <c r="RN242" s="442"/>
      <c r="RO242" s="442"/>
      <c r="RP242" s="442"/>
      <c r="RQ242" s="442"/>
      <c r="RR242" s="442"/>
      <c r="RS242" s="442"/>
      <c r="RT242" s="442"/>
      <c r="RU242" s="442"/>
      <c r="RV242" s="442"/>
      <c r="RW242" s="442"/>
      <c r="RX242" s="442"/>
      <c r="RY242" s="442"/>
      <c r="RZ242" s="442"/>
      <c r="SA242" s="442"/>
      <c r="SB242" s="442"/>
      <c r="SC242" s="442"/>
      <c r="SD242" s="442"/>
      <c r="SE242" s="442"/>
      <c r="SF242" s="442"/>
      <c r="SG242" s="442"/>
      <c r="SH242" s="442"/>
      <c r="SI242" s="442"/>
      <c r="SJ242" s="442"/>
      <c r="SK242" s="442"/>
      <c r="SL242" s="442"/>
      <c r="SM242" s="442"/>
      <c r="SN242" s="442"/>
      <c r="SO242" s="442"/>
      <c r="SP242" s="442"/>
      <c r="SQ242" s="442"/>
      <c r="SR242" s="442"/>
      <c r="SS242" s="442"/>
      <c r="ST242" s="442"/>
      <c r="SU242" s="442"/>
      <c r="SV242" s="442"/>
      <c r="SW242" s="442"/>
      <c r="SX242" s="442"/>
      <c r="SY242" s="442"/>
      <c r="SZ242" s="442"/>
      <c r="TA242" s="442"/>
      <c r="TB242" s="442"/>
      <c r="TC242" s="442"/>
      <c r="TD242" s="442"/>
      <c r="TE242" s="442"/>
      <c r="TF242" s="442"/>
      <c r="TG242" s="442"/>
      <c r="TH242" s="442"/>
      <c r="TI242" s="442"/>
      <c r="TJ242" s="442"/>
      <c r="TK242" s="442"/>
      <c r="TL242" s="442"/>
      <c r="TM242" s="442"/>
      <c r="TN242" s="442"/>
      <c r="TO242" s="442"/>
      <c r="TP242" s="442"/>
      <c r="TQ242" s="442"/>
      <c r="TR242" s="442"/>
      <c r="TS242" s="442"/>
      <c r="TT242" s="442"/>
      <c r="TU242" s="442"/>
      <c r="TV242" s="442"/>
      <c r="TW242" s="442"/>
      <c r="TX242" s="442"/>
      <c r="TY242" s="442"/>
      <c r="TZ242" s="442"/>
      <c r="UA242" s="442"/>
      <c r="UB242" s="442"/>
      <c r="UC242" s="442"/>
      <c r="UD242" s="442"/>
      <c r="UE242" s="442"/>
      <c r="UF242" s="442"/>
      <c r="UG242" s="442"/>
      <c r="UH242" s="442"/>
      <c r="UI242" s="442"/>
      <c r="UJ242" s="442"/>
      <c r="UK242" s="442"/>
      <c r="UL242" s="442"/>
      <c r="UM242" s="442"/>
      <c r="UN242" s="442"/>
      <c r="UO242" s="442"/>
      <c r="UP242" s="442"/>
      <c r="UQ242" s="442"/>
      <c r="UR242" s="442"/>
      <c r="US242" s="442"/>
      <c r="UT242" s="442"/>
      <c r="UU242" s="442"/>
      <c r="UV242" s="442"/>
      <c r="UW242" s="442"/>
      <c r="UX242" s="442"/>
      <c r="UY242" s="442"/>
      <c r="UZ242" s="442"/>
      <c r="VA242" s="442"/>
      <c r="VB242" s="442"/>
      <c r="VC242" s="442"/>
      <c r="VD242" s="442"/>
      <c r="VE242" s="442"/>
      <c r="VF242" s="442"/>
      <c r="VG242" s="442"/>
      <c r="VH242" s="442"/>
      <c r="VI242" s="442"/>
      <c r="VJ242" s="442"/>
      <c r="VK242" s="442"/>
      <c r="VL242" s="442"/>
      <c r="VM242" s="442"/>
      <c r="VN242" s="442"/>
      <c r="VO242" s="442"/>
      <c r="VP242" s="442"/>
      <c r="VQ242" s="442"/>
      <c r="VR242" s="442"/>
      <c r="VS242" s="442"/>
      <c r="VT242" s="442"/>
      <c r="VU242" s="442"/>
      <c r="VV242" s="442"/>
      <c r="VW242" s="442"/>
      <c r="VX242" s="442"/>
      <c r="VY242" s="442"/>
      <c r="VZ242" s="442"/>
      <c r="WA242" s="442"/>
      <c r="WB242" s="442"/>
      <c r="WC242" s="442"/>
      <c r="WD242" s="442"/>
      <c r="WE242" s="442"/>
      <c r="WF242" s="442"/>
      <c r="WG242" s="442"/>
      <c r="WH242" s="442"/>
      <c r="WI242" s="442"/>
      <c r="WJ242" s="442"/>
      <c r="WK242" s="442"/>
      <c r="WL242" s="442"/>
      <c r="WM242" s="442"/>
      <c r="WN242" s="442"/>
      <c r="WO242" s="442"/>
      <c r="WP242" s="442"/>
      <c r="WQ242" s="442"/>
      <c r="WR242" s="442"/>
      <c r="WS242" s="442"/>
      <c r="WT242" s="442"/>
      <c r="WU242" s="442"/>
      <c r="WV242" s="442"/>
      <c r="WW242" s="442"/>
      <c r="WX242" s="442"/>
      <c r="WY242" s="442"/>
      <c r="WZ242" s="442"/>
      <c r="XA242" s="442"/>
      <c r="XB242" s="442"/>
      <c r="XC242" s="442"/>
      <c r="XD242" s="442"/>
      <c r="XE242" s="442"/>
      <c r="XF242" s="442"/>
      <c r="XG242" s="442"/>
      <c r="XH242" s="442"/>
      <c r="XI242" s="442"/>
      <c r="XJ242" s="442"/>
      <c r="XK242" s="442"/>
      <c r="XL242" s="442"/>
      <c r="XM242" s="442"/>
      <c r="XN242" s="442"/>
      <c r="XO242" s="442"/>
      <c r="XP242" s="442"/>
      <c r="XQ242" s="442"/>
      <c r="XR242" s="442"/>
      <c r="XS242" s="442"/>
      <c r="XT242" s="442"/>
      <c r="XU242" s="442"/>
      <c r="XV242" s="442"/>
      <c r="XW242" s="442"/>
      <c r="XX242" s="442"/>
      <c r="XY242" s="442"/>
      <c r="XZ242" s="442"/>
      <c r="YA242" s="442"/>
      <c r="YB242" s="442"/>
      <c r="YC242" s="442"/>
      <c r="YD242" s="442"/>
      <c r="YE242" s="442"/>
      <c r="YF242" s="442"/>
      <c r="YG242" s="442"/>
      <c r="YH242" s="442"/>
      <c r="YI242" s="442"/>
      <c r="YJ242" s="442"/>
      <c r="YK242" s="442"/>
      <c r="YL242" s="442"/>
      <c r="YM242" s="442"/>
      <c r="YN242" s="442"/>
      <c r="YO242" s="442"/>
      <c r="YP242" s="442"/>
      <c r="YQ242" s="442"/>
      <c r="YR242" s="442"/>
      <c r="YS242" s="442"/>
      <c r="YT242" s="442"/>
      <c r="YU242" s="442"/>
      <c r="YV242" s="442"/>
      <c r="YW242" s="442"/>
      <c r="YX242" s="442"/>
      <c r="YY242" s="442"/>
      <c r="YZ242" s="442"/>
      <c r="ZA242" s="442"/>
      <c r="ZB242" s="442"/>
      <c r="ZC242" s="442"/>
      <c r="ZD242" s="442"/>
      <c r="ZE242" s="442"/>
      <c r="ZF242" s="442"/>
      <c r="ZG242" s="442"/>
      <c r="ZH242" s="442"/>
      <c r="ZI242" s="442"/>
      <c r="ZJ242" s="442"/>
      <c r="ZK242" s="442"/>
      <c r="ZL242" s="442"/>
      <c r="ZM242" s="442"/>
      <c r="ZN242" s="442"/>
      <c r="ZO242" s="442"/>
      <c r="ZP242" s="442"/>
      <c r="ZQ242" s="442"/>
      <c r="ZR242" s="442"/>
      <c r="ZS242" s="442"/>
      <c r="ZT242" s="442"/>
      <c r="ZU242" s="442"/>
      <c r="ZV242" s="442"/>
      <c r="ZW242" s="442"/>
      <c r="ZX242" s="442"/>
      <c r="ZY242" s="442"/>
      <c r="ZZ242" s="442"/>
      <c r="AAA242" s="442"/>
      <c r="AAB242" s="442"/>
      <c r="AAC242" s="442"/>
      <c r="AAD242" s="442"/>
      <c r="AAE242" s="442"/>
      <c r="AAF242" s="442"/>
      <c r="AAG242" s="442"/>
      <c r="AAH242" s="442"/>
      <c r="AAI242" s="442"/>
      <c r="AAJ242" s="442"/>
      <c r="AAK242" s="442"/>
      <c r="AAL242" s="442"/>
      <c r="AAM242" s="442"/>
      <c r="AAN242" s="442"/>
      <c r="AAO242" s="442"/>
      <c r="AAP242" s="442"/>
      <c r="AAQ242" s="442"/>
      <c r="AAR242" s="442"/>
      <c r="AAS242" s="442"/>
      <c r="AAT242" s="442"/>
      <c r="AAU242" s="442"/>
      <c r="AAV242" s="442"/>
      <c r="AAW242" s="442"/>
      <c r="AAX242" s="442"/>
      <c r="AAY242" s="442"/>
      <c r="AAZ242" s="442"/>
      <c r="ABA242" s="442"/>
      <c r="ABB242" s="442"/>
      <c r="ABC242" s="442"/>
      <c r="ABD242" s="442"/>
      <c r="ABE242" s="442"/>
      <c r="ABF242" s="442"/>
      <c r="ABG242" s="442"/>
      <c r="ABH242" s="442"/>
      <c r="ABI242" s="442"/>
      <c r="ABJ242" s="442"/>
      <c r="ABK242" s="442"/>
      <c r="ABL242" s="442"/>
      <c r="ABM242" s="442"/>
      <c r="ABN242" s="442"/>
      <c r="ABO242" s="442"/>
      <c r="ABP242" s="442"/>
      <c r="ABQ242" s="442"/>
      <c r="ABR242" s="442"/>
      <c r="ABS242" s="442"/>
      <c r="ABT242" s="442"/>
      <c r="ABU242" s="442"/>
      <c r="ABV242" s="442"/>
      <c r="ABW242" s="442"/>
      <c r="ABX242" s="442"/>
      <c r="ABY242" s="442"/>
      <c r="ABZ242" s="442"/>
      <c r="ACA242" s="442"/>
      <c r="ACB242" s="442"/>
      <c r="ACC242" s="442"/>
      <c r="ACD242" s="442"/>
      <c r="ACE242" s="442"/>
      <c r="ACF242" s="442"/>
      <c r="ACG242" s="442"/>
      <c r="ACH242" s="442"/>
      <c r="ACI242" s="442"/>
      <c r="ACJ242" s="442"/>
      <c r="ACK242" s="442"/>
      <c r="ACL242" s="442"/>
      <c r="ACM242" s="442"/>
      <c r="ACN242" s="442"/>
      <c r="ACO242" s="442"/>
      <c r="ACP242" s="442"/>
      <c r="ACQ242" s="442"/>
      <c r="ACR242" s="442"/>
      <c r="ACS242" s="442"/>
      <c r="ACT242" s="442"/>
      <c r="ACU242" s="442"/>
      <c r="ACV242" s="442"/>
      <c r="ACW242" s="442"/>
      <c r="ACX242" s="442"/>
      <c r="ACY242" s="442"/>
      <c r="ACZ242" s="442"/>
      <c r="ADA242" s="442"/>
      <c r="ADB242" s="442"/>
      <c r="ADC242" s="442"/>
      <c r="ADD242" s="442"/>
      <c r="ADE242" s="442"/>
      <c r="ADF242" s="442"/>
      <c r="ADG242" s="442"/>
      <c r="ADH242" s="442"/>
      <c r="ADI242" s="442"/>
      <c r="ADJ242" s="442"/>
      <c r="ADK242" s="442"/>
      <c r="ADL242" s="442"/>
      <c r="ADM242" s="442"/>
      <c r="ADN242" s="442"/>
      <c r="ADO242" s="442"/>
      <c r="ADP242" s="442"/>
      <c r="ADQ242" s="442"/>
      <c r="ADR242" s="442"/>
      <c r="ADS242" s="442"/>
      <c r="ADT242" s="442"/>
      <c r="ADU242" s="442"/>
      <c r="ADV242" s="442"/>
      <c r="ADW242" s="442"/>
      <c r="ADX242" s="442"/>
      <c r="ADY242" s="442"/>
      <c r="ADZ242" s="442"/>
      <c r="AEA242" s="442"/>
      <c r="AEB242" s="442"/>
      <c r="AEC242" s="442"/>
      <c r="AED242" s="442"/>
      <c r="AEE242" s="442"/>
      <c r="AEF242" s="442"/>
      <c r="AEG242" s="442"/>
      <c r="AEH242" s="442"/>
      <c r="AEI242" s="442"/>
      <c r="AEJ242" s="442"/>
      <c r="AEK242" s="442"/>
      <c r="AEL242" s="442"/>
      <c r="AEM242" s="442"/>
      <c r="AEN242" s="442"/>
      <c r="AEO242" s="442"/>
      <c r="AEP242" s="442"/>
      <c r="AEQ242" s="442"/>
      <c r="AER242" s="442"/>
      <c r="AES242" s="442"/>
      <c r="AET242" s="442"/>
      <c r="AEU242" s="442"/>
      <c r="AEV242" s="442"/>
      <c r="AEW242" s="442"/>
      <c r="AEX242" s="442"/>
      <c r="AEY242" s="442"/>
      <c r="AEZ242" s="442"/>
      <c r="AFA242" s="442"/>
      <c r="AFB242" s="442"/>
      <c r="AFC242" s="442"/>
      <c r="AFD242" s="442"/>
      <c r="AFE242" s="442"/>
      <c r="AFF242" s="442"/>
      <c r="AFG242" s="442"/>
      <c r="AFH242" s="442"/>
      <c r="AFI242" s="442"/>
      <c r="AFJ242" s="442"/>
      <c r="AFK242" s="442"/>
      <c r="AFL242" s="442"/>
      <c r="AFM242" s="442"/>
      <c r="AFN242" s="442"/>
      <c r="AFO242" s="442"/>
      <c r="AFP242" s="442"/>
      <c r="AFQ242" s="442"/>
      <c r="AFR242" s="442"/>
      <c r="AFS242" s="442"/>
      <c r="AFT242" s="442"/>
      <c r="AFU242" s="442"/>
      <c r="AFV242" s="442"/>
      <c r="AFW242" s="442"/>
      <c r="AFX242" s="442"/>
      <c r="AFY242" s="442"/>
      <c r="AFZ242" s="442"/>
      <c r="AGA242" s="442"/>
      <c r="AGB242" s="442"/>
      <c r="AGC242" s="442"/>
      <c r="AGD242" s="442"/>
      <c r="AGE242" s="442"/>
      <c r="AGF242" s="442"/>
      <c r="AGG242" s="442"/>
      <c r="AGH242" s="442"/>
      <c r="AGI242" s="442"/>
      <c r="AGJ242" s="442"/>
      <c r="AGK242" s="442"/>
      <c r="AGL242" s="442"/>
      <c r="AGM242" s="442"/>
      <c r="AGN242" s="442"/>
      <c r="AGO242" s="442"/>
      <c r="AGP242" s="442"/>
      <c r="AGQ242" s="442"/>
      <c r="AGR242" s="442"/>
      <c r="AGS242" s="442"/>
      <c r="AGT242" s="442"/>
      <c r="AGU242" s="442"/>
      <c r="AGV242" s="442"/>
      <c r="AGW242" s="442"/>
      <c r="AGX242" s="442"/>
      <c r="AGY242" s="442"/>
      <c r="AGZ242" s="442"/>
      <c r="AHA242" s="442"/>
      <c r="AHB242" s="442"/>
      <c r="AHC242" s="442"/>
      <c r="AHD242" s="442"/>
      <c r="AHE242" s="442"/>
      <c r="AHF242" s="442"/>
      <c r="AHG242" s="442"/>
      <c r="AHH242" s="442"/>
    </row>
    <row r="243" spans="2:892" s="593" customFormat="1" hidden="1">
      <c r="B243" s="597"/>
      <c r="C243" s="595"/>
      <c r="D243" s="78"/>
      <c r="E243" s="78"/>
      <c r="F243" s="78"/>
      <c r="G243" s="78"/>
      <c r="H243" s="78"/>
      <c r="I243" s="78"/>
      <c r="J243" s="78"/>
      <c r="K243" s="78"/>
      <c r="L243" s="78"/>
      <c r="M243" s="78"/>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s="66"/>
      <c r="CT243" s="66"/>
      <c r="CU243" s="66"/>
      <c r="CV243" s="66"/>
      <c r="CW243" s="66"/>
      <c r="CX243" s="66"/>
      <c r="CY243" s="66"/>
      <c r="CZ243" s="66"/>
      <c r="DA243" s="66"/>
      <c r="DB243" s="66"/>
      <c r="DC243" s="66"/>
      <c r="DD243" s="66"/>
      <c r="DE243" s="66"/>
      <c r="DF243" s="66"/>
      <c r="DG243" s="66"/>
      <c r="DH243" s="66"/>
      <c r="DI243" s="66"/>
      <c r="DJ243" s="66"/>
      <c r="DK243" s="66"/>
      <c r="DL243" s="66"/>
      <c r="DM243" s="66"/>
      <c r="DN243" s="66"/>
      <c r="DO243" s="66"/>
      <c r="DP243" s="66"/>
      <c r="DQ243" s="66"/>
      <c r="DR243" s="66"/>
      <c r="DS243" s="66"/>
      <c r="DT243" s="66"/>
      <c r="DU243" s="66"/>
      <c r="DV243" s="66"/>
      <c r="DW243" s="66"/>
      <c r="DX243" s="66"/>
      <c r="DY243" s="66"/>
      <c r="DZ243" s="66"/>
      <c r="EA243" s="66"/>
      <c r="EB243" s="66"/>
      <c r="EC243" s="66"/>
      <c r="ED243" s="66"/>
      <c r="EE243" s="66"/>
      <c r="EF243" s="66"/>
      <c r="EG243" s="66"/>
      <c r="EH243" s="66"/>
      <c r="EI243" s="66"/>
      <c r="EJ243" s="66"/>
      <c r="EK243" s="66"/>
      <c r="EL243" s="66"/>
      <c r="EM243" s="66"/>
      <c r="EN243" s="66"/>
      <c r="EO243" s="66"/>
      <c r="EP243" s="66"/>
      <c r="EQ243" s="66"/>
      <c r="ER243" s="66"/>
      <c r="ES243" s="66"/>
      <c r="ET243" s="66"/>
      <c r="EU243" s="66"/>
      <c r="EV243" s="66"/>
      <c r="EW243" s="66"/>
      <c r="EX243" s="66"/>
      <c r="EY243" s="66"/>
      <c r="EZ243" s="66"/>
      <c r="FA243" s="66"/>
      <c r="FB243" s="66"/>
      <c r="FC243" s="66"/>
      <c r="FD243" s="66"/>
      <c r="FE243" s="66"/>
      <c r="FF243" s="66"/>
      <c r="FG243" s="66"/>
      <c r="FH243" s="66"/>
      <c r="FI243" s="66"/>
      <c r="FJ243" s="66"/>
      <c r="FK243" s="66"/>
      <c r="FL243" s="66"/>
      <c r="FM243" s="66"/>
      <c r="FN243" s="66"/>
      <c r="FO243" s="66"/>
      <c r="FP243" s="66"/>
      <c r="FQ243" s="66"/>
      <c r="FR243" s="66"/>
      <c r="FS243" s="66"/>
      <c r="FT243" s="66"/>
      <c r="FU243" s="66"/>
      <c r="FV243" s="66"/>
      <c r="FW243" s="66"/>
      <c r="FX243" s="66"/>
      <c r="FY243" s="66"/>
      <c r="FZ243" s="66"/>
      <c r="GA243" s="66"/>
      <c r="GB243" s="66"/>
      <c r="GC243" s="66"/>
      <c r="GD243" s="66"/>
      <c r="GE243" s="66"/>
      <c r="GF243" s="66"/>
      <c r="GG243" s="66"/>
      <c r="GH243" s="66"/>
      <c r="GI243" s="66"/>
      <c r="GJ243" s="66"/>
      <c r="GK243" s="66"/>
      <c r="GL243" s="66"/>
      <c r="GM243" s="66"/>
      <c r="GN243" s="66"/>
      <c r="GO243" s="66"/>
      <c r="GP243" s="66"/>
      <c r="GQ243" s="66"/>
      <c r="GR243" s="66"/>
      <c r="GS243" s="66"/>
      <c r="GT243" s="66"/>
      <c r="GU243" s="66"/>
      <c r="GV243" s="66"/>
      <c r="GW243" s="66"/>
      <c r="GX243" s="66"/>
      <c r="GY243" s="66"/>
      <c r="GZ243" s="66"/>
      <c r="HA243" s="66"/>
      <c r="HB243" s="66"/>
      <c r="HC243" s="66"/>
      <c r="HD243" s="66"/>
      <c r="HE243" s="66"/>
      <c r="HF243" s="66"/>
      <c r="HG243" s="66"/>
      <c r="HH243" s="66"/>
      <c r="HI243" s="66"/>
      <c r="HJ243" s="66"/>
      <c r="HK243" s="66"/>
      <c r="HL243" s="66"/>
      <c r="HM243" s="66"/>
      <c r="HN243" s="66"/>
      <c r="HO243" s="66"/>
      <c r="HP243" s="66"/>
      <c r="HQ243" s="66"/>
      <c r="HR243" s="66"/>
      <c r="HS243" s="66"/>
      <c r="HT243" s="66"/>
      <c r="HU243" s="66"/>
      <c r="HV243" s="66"/>
      <c r="HW243" s="66"/>
      <c r="HX243" s="66"/>
      <c r="HY243" s="66"/>
      <c r="HZ243" s="66"/>
      <c r="IA243" s="66"/>
      <c r="IB243" s="66"/>
      <c r="IC243" s="66"/>
      <c r="ID243" s="66"/>
      <c r="IE243" s="66"/>
      <c r="IF243" s="66"/>
      <c r="IG243" s="66"/>
      <c r="IH243" s="66"/>
      <c r="II243" s="66"/>
      <c r="IJ243" s="66"/>
      <c r="IK243" s="66"/>
      <c r="IL243" s="66"/>
      <c r="IM243" s="66"/>
      <c r="IN243" s="66"/>
      <c r="IO243" s="66"/>
      <c r="IP243" s="66"/>
      <c r="IQ243" s="66"/>
      <c r="IR243" s="66"/>
      <c r="IS243" s="66"/>
      <c r="IT243" s="66"/>
      <c r="IU243" s="66"/>
      <c r="IV243" s="66"/>
      <c r="IW243" s="66"/>
      <c r="IX243" s="442"/>
      <c r="IY243" s="442"/>
      <c r="IZ243" s="442"/>
      <c r="JA243" s="442"/>
      <c r="JB243" s="442"/>
      <c r="JC243" s="442"/>
      <c r="JD243" s="442"/>
      <c r="JE243" s="442"/>
      <c r="JF243" s="442"/>
      <c r="JG243" s="442"/>
      <c r="JH243" s="442"/>
      <c r="JI243" s="442"/>
      <c r="JJ243" s="442"/>
      <c r="JK243" s="442"/>
      <c r="JL243" s="442"/>
      <c r="JM243" s="442"/>
      <c r="JN243" s="442"/>
      <c r="JO243" s="442"/>
      <c r="JP243" s="442"/>
      <c r="JQ243" s="442"/>
      <c r="JR243" s="442"/>
      <c r="JS243" s="442"/>
      <c r="JT243" s="442"/>
      <c r="JU243" s="442"/>
      <c r="JV243" s="442"/>
      <c r="JW243" s="442"/>
      <c r="JX243" s="442"/>
      <c r="JY243" s="442"/>
      <c r="JZ243" s="442"/>
      <c r="KA243" s="442"/>
      <c r="KB243" s="442"/>
      <c r="KC243" s="442"/>
      <c r="KD243" s="442"/>
      <c r="KE243" s="442"/>
      <c r="KF243" s="442"/>
      <c r="KG243" s="442"/>
      <c r="KH243" s="442"/>
      <c r="KI243" s="442"/>
      <c r="KJ243" s="442"/>
      <c r="KK243" s="442"/>
      <c r="KL243" s="442"/>
      <c r="KM243" s="442"/>
      <c r="KN243" s="442"/>
      <c r="KO243" s="442"/>
      <c r="KP243" s="442"/>
      <c r="KQ243" s="442"/>
      <c r="KR243" s="442"/>
      <c r="KS243" s="442"/>
      <c r="KT243" s="442"/>
      <c r="KU243" s="442"/>
      <c r="KV243" s="442"/>
      <c r="KW243" s="442"/>
      <c r="KX243" s="442"/>
      <c r="KY243" s="442"/>
      <c r="KZ243" s="442"/>
      <c r="LA243" s="442"/>
      <c r="LB243" s="442"/>
      <c r="LC243" s="442"/>
      <c r="LD243" s="442"/>
      <c r="LE243" s="442"/>
      <c r="LF243" s="442"/>
      <c r="LG243" s="442"/>
      <c r="LH243" s="442"/>
      <c r="LI243" s="442"/>
      <c r="LJ243" s="442"/>
      <c r="LK243" s="442"/>
      <c r="LL243" s="442"/>
      <c r="LM243" s="442"/>
      <c r="LN243" s="442"/>
      <c r="LO243" s="442"/>
      <c r="LP243" s="442"/>
      <c r="LQ243" s="442"/>
      <c r="LR243" s="442"/>
      <c r="LS243" s="442"/>
      <c r="LT243" s="442"/>
      <c r="LU243" s="442"/>
      <c r="LV243" s="442"/>
      <c r="LW243" s="442"/>
      <c r="LX243" s="442"/>
      <c r="LY243" s="442"/>
      <c r="LZ243" s="442"/>
      <c r="MA243" s="442"/>
      <c r="MB243" s="442"/>
      <c r="MC243" s="442"/>
      <c r="MD243" s="442"/>
      <c r="ME243" s="442"/>
      <c r="MF243" s="442"/>
      <c r="MG243" s="442"/>
      <c r="MH243" s="442"/>
      <c r="MI243" s="442"/>
      <c r="MJ243" s="442"/>
      <c r="MK243" s="442"/>
      <c r="ML243" s="442"/>
      <c r="MM243" s="442"/>
      <c r="MN243" s="442"/>
      <c r="MO243" s="442"/>
      <c r="MP243" s="442"/>
      <c r="MQ243" s="442"/>
      <c r="MR243" s="442"/>
      <c r="MS243" s="442"/>
      <c r="MT243" s="442"/>
      <c r="MU243" s="442"/>
      <c r="MV243" s="442"/>
      <c r="MW243" s="442"/>
      <c r="MX243" s="442"/>
      <c r="MY243" s="442"/>
      <c r="MZ243" s="442"/>
      <c r="NA243" s="442"/>
      <c r="NB243" s="442"/>
      <c r="NC243" s="442"/>
      <c r="ND243" s="442"/>
      <c r="NE243" s="442"/>
      <c r="NF243" s="442"/>
      <c r="NG243" s="442"/>
      <c r="NH243" s="442"/>
      <c r="NI243" s="442"/>
      <c r="NJ243" s="442"/>
      <c r="NK243" s="442"/>
      <c r="NL243" s="442"/>
      <c r="NM243" s="442"/>
      <c r="NN243" s="442"/>
      <c r="NO243" s="442"/>
      <c r="NP243" s="442"/>
      <c r="NQ243" s="442"/>
      <c r="NR243" s="442"/>
      <c r="NS243" s="442"/>
      <c r="NT243" s="442"/>
      <c r="NU243" s="442"/>
      <c r="NV243" s="442"/>
      <c r="NW243" s="442"/>
      <c r="NX243" s="442"/>
      <c r="NY243" s="442"/>
      <c r="NZ243" s="442"/>
      <c r="OA243" s="442"/>
      <c r="OB243" s="442"/>
      <c r="OC243" s="442"/>
      <c r="OD243" s="442"/>
      <c r="OE243" s="442"/>
      <c r="OF243" s="442"/>
      <c r="OG243" s="442"/>
      <c r="OH243" s="442"/>
      <c r="OI243" s="442"/>
      <c r="OJ243" s="442"/>
      <c r="OK243" s="442"/>
      <c r="OL243" s="442"/>
      <c r="OM243" s="442"/>
      <c r="ON243" s="442"/>
      <c r="OO243" s="442"/>
      <c r="OP243" s="442"/>
      <c r="OQ243" s="442"/>
      <c r="OR243" s="442"/>
      <c r="OS243" s="442"/>
      <c r="OT243" s="442"/>
      <c r="OU243" s="442"/>
      <c r="OV243" s="442"/>
      <c r="OW243" s="442"/>
      <c r="OX243" s="442"/>
      <c r="OY243" s="442"/>
      <c r="OZ243" s="442"/>
      <c r="PA243" s="442"/>
      <c r="PB243" s="442"/>
      <c r="PC243" s="442"/>
      <c r="PD243" s="442"/>
      <c r="PE243" s="442"/>
      <c r="PF243" s="442"/>
      <c r="PG243" s="442"/>
      <c r="PH243" s="442"/>
      <c r="PI243" s="442"/>
      <c r="PJ243" s="442"/>
      <c r="PK243" s="442"/>
      <c r="PL243" s="442"/>
      <c r="PM243" s="442"/>
      <c r="PN243" s="442"/>
      <c r="PO243" s="442"/>
      <c r="PP243" s="442"/>
      <c r="PQ243" s="442"/>
      <c r="PR243" s="442"/>
      <c r="PS243" s="442"/>
      <c r="PT243" s="442"/>
      <c r="PU243" s="442"/>
      <c r="PV243" s="442"/>
      <c r="PW243" s="442"/>
      <c r="PX243" s="442"/>
      <c r="PY243" s="442"/>
      <c r="PZ243" s="442"/>
      <c r="QA243" s="442"/>
      <c r="QB243" s="442"/>
      <c r="QC243" s="442"/>
      <c r="QD243" s="442"/>
      <c r="QE243" s="442"/>
      <c r="QF243" s="442"/>
      <c r="QG243" s="442"/>
      <c r="QH243" s="442"/>
      <c r="QI243" s="442"/>
      <c r="QJ243" s="442"/>
      <c r="QK243" s="442"/>
      <c r="QL243" s="442"/>
      <c r="QM243" s="442"/>
      <c r="QN243" s="442"/>
      <c r="QO243" s="442"/>
      <c r="QP243" s="442"/>
      <c r="QQ243" s="442"/>
      <c r="QR243" s="442"/>
      <c r="QS243" s="442"/>
      <c r="QT243" s="442"/>
      <c r="QU243" s="442"/>
      <c r="QV243" s="442"/>
      <c r="QW243" s="442"/>
      <c r="QX243" s="442"/>
      <c r="QY243" s="442"/>
      <c r="QZ243" s="442"/>
      <c r="RA243" s="442"/>
      <c r="RB243" s="442"/>
      <c r="RC243" s="442"/>
      <c r="RD243" s="442"/>
      <c r="RE243" s="442"/>
      <c r="RF243" s="442"/>
      <c r="RG243" s="442"/>
      <c r="RH243" s="442"/>
      <c r="RI243" s="442"/>
      <c r="RJ243" s="442"/>
      <c r="RK243" s="442"/>
      <c r="RL243" s="442"/>
      <c r="RM243" s="442"/>
      <c r="RN243" s="442"/>
      <c r="RO243" s="442"/>
      <c r="RP243" s="442"/>
      <c r="RQ243" s="442"/>
      <c r="RR243" s="442"/>
      <c r="RS243" s="442"/>
      <c r="RT243" s="442"/>
      <c r="RU243" s="442"/>
      <c r="RV243" s="442"/>
      <c r="RW243" s="442"/>
      <c r="RX243" s="442"/>
      <c r="RY243" s="442"/>
      <c r="RZ243" s="442"/>
      <c r="SA243" s="442"/>
      <c r="SB243" s="442"/>
      <c r="SC243" s="442"/>
      <c r="SD243" s="442"/>
      <c r="SE243" s="442"/>
      <c r="SF243" s="442"/>
      <c r="SG243" s="442"/>
      <c r="SH243" s="442"/>
      <c r="SI243" s="442"/>
      <c r="SJ243" s="442"/>
      <c r="SK243" s="442"/>
      <c r="SL243" s="442"/>
      <c r="SM243" s="442"/>
      <c r="SN243" s="442"/>
      <c r="SO243" s="442"/>
      <c r="SP243" s="442"/>
      <c r="SQ243" s="442"/>
      <c r="SR243" s="442"/>
      <c r="SS243" s="442"/>
      <c r="ST243" s="442"/>
      <c r="SU243" s="442"/>
      <c r="SV243" s="442"/>
      <c r="SW243" s="442"/>
      <c r="SX243" s="442"/>
      <c r="SY243" s="442"/>
      <c r="SZ243" s="442"/>
      <c r="TA243" s="442"/>
      <c r="TB243" s="442"/>
      <c r="TC243" s="442"/>
      <c r="TD243" s="442"/>
      <c r="TE243" s="442"/>
      <c r="TF243" s="442"/>
      <c r="TG243" s="442"/>
      <c r="TH243" s="442"/>
      <c r="TI243" s="442"/>
      <c r="TJ243" s="442"/>
      <c r="TK243" s="442"/>
      <c r="TL243" s="442"/>
      <c r="TM243" s="442"/>
      <c r="TN243" s="442"/>
      <c r="TO243" s="442"/>
      <c r="TP243" s="442"/>
      <c r="TQ243" s="442"/>
      <c r="TR243" s="442"/>
      <c r="TS243" s="442"/>
      <c r="TT243" s="442"/>
      <c r="TU243" s="442"/>
      <c r="TV243" s="442"/>
      <c r="TW243" s="442"/>
      <c r="TX243" s="442"/>
      <c r="TY243" s="442"/>
      <c r="TZ243" s="442"/>
      <c r="UA243" s="442"/>
      <c r="UB243" s="442"/>
      <c r="UC243" s="442"/>
      <c r="UD243" s="442"/>
      <c r="UE243" s="442"/>
      <c r="UF243" s="442"/>
      <c r="UG243" s="442"/>
      <c r="UH243" s="442"/>
      <c r="UI243" s="442"/>
      <c r="UJ243" s="442"/>
      <c r="UK243" s="442"/>
      <c r="UL243" s="442"/>
      <c r="UM243" s="442"/>
      <c r="UN243" s="442"/>
      <c r="UO243" s="442"/>
      <c r="UP243" s="442"/>
      <c r="UQ243" s="442"/>
      <c r="UR243" s="442"/>
      <c r="US243" s="442"/>
      <c r="UT243" s="442"/>
      <c r="UU243" s="442"/>
      <c r="UV243" s="442"/>
      <c r="UW243" s="442"/>
      <c r="UX243" s="442"/>
      <c r="UY243" s="442"/>
      <c r="UZ243" s="442"/>
      <c r="VA243" s="442"/>
      <c r="VB243" s="442"/>
      <c r="VC243" s="442"/>
      <c r="VD243" s="442"/>
      <c r="VE243" s="442"/>
      <c r="VF243" s="442"/>
      <c r="VG243" s="442"/>
      <c r="VH243" s="442"/>
      <c r="VI243" s="442"/>
      <c r="VJ243" s="442"/>
      <c r="VK243" s="442"/>
      <c r="VL243" s="442"/>
      <c r="VM243" s="442"/>
      <c r="VN243" s="442"/>
      <c r="VO243" s="442"/>
      <c r="VP243" s="442"/>
      <c r="VQ243" s="442"/>
      <c r="VR243" s="442"/>
      <c r="VS243" s="442"/>
      <c r="VT243" s="442"/>
      <c r="VU243" s="442"/>
      <c r="VV243" s="442"/>
      <c r="VW243" s="442"/>
      <c r="VX243" s="442"/>
      <c r="VY243" s="442"/>
      <c r="VZ243" s="442"/>
      <c r="WA243" s="442"/>
      <c r="WB243" s="442"/>
      <c r="WC243" s="442"/>
      <c r="WD243" s="442"/>
      <c r="WE243" s="442"/>
      <c r="WF243" s="442"/>
      <c r="WG243" s="442"/>
      <c r="WH243" s="442"/>
      <c r="WI243" s="442"/>
      <c r="WJ243" s="442"/>
      <c r="WK243" s="442"/>
      <c r="WL243" s="442"/>
      <c r="WM243" s="442"/>
      <c r="WN243" s="442"/>
      <c r="WO243" s="442"/>
      <c r="WP243" s="442"/>
      <c r="WQ243" s="442"/>
      <c r="WR243" s="442"/>
      <c r="WS243" s="442"/>
      <c r="WT243" s="442"/>
      <c r="WU243" s="442"/>
      <c r="WV243" s="442"/>
      <c r="WW243" s="442"/>
      <c r="WX243" s="442"/>
      <c r="WY243" s="442"/>
      <c r="WZ243" s="442"/>
      <c r="XA243" s="442"/>
      <c r="XB243" s="442"/>
      <c r="XC243" s="442"/>
      <c r="XD243" s="442"/>
      <c r="XE243" s="442"/>
      <c r="XF243" s="442"/>
      <c r="XG243" s="442"/>
      <c r="XH243" s="442"/>
      <c r="XI243" s="442"/>
      <c r="XJ243" s="442"/>
      <c r="XK243" s="442"/>
      <c r="XL243" s="442"/>
      <c r="XM243" s="442"/>
      <c r="XN243" s="442"/>
      <c r="XO243" s="442"/>
      <c r="XP243" s="442"/>
      <c r="XQ243" s="442"/>
      <c r="XR243" s="442"/>
      <c r="XS243" s="442"/>
      <c r="XT243" s="442"/>
      <c r="XU243" s="442"/>
      <c r="XV243" s="442"/>
      <c r="XW243" s="442"/>
      <c r="XX243" s="442"/>
      <c r="XY243" s="442"/>
      <c r="XZ243" s="442"/>
      <c r="YA243" s="442"/>
      <c r="YB243" s="442"/>
      <c r="YC243" s="442"/>
      <c r="YD243" s="442"/>
      <c r="YE243" s="442"/>
      <c r="YF243" s="442"/>
      <c r="YG243" s="442"/>
      <c r="YH243" s="442"/>
      <c r="YI243" s="442"/>
      <c r="YJ243" s="442"/>
      <c r="YK243" s="442"/>
      <c r="YL243" s="442"/>
      <c r="YM243" s="442"/>
      <c r="YN243" s="442"/>
      <c r="YO243" s="442"/>
      <c r="YP243" s="442"/>
      <c r="YQ243" s="442"/>
      <c r="YR243" s="442"/>
      <c r="YS243" s="442"/>
      <c r="YT243" s="442"/>
      <c r="YU243" s="442"/>
      <c r="YV243" s="442"/>
      <c r="YW243" s="442"/>
      <c r="YX243" s="442"/>
      <c r="YY243" s="442"/>
      <c r="YZ243" s="442"/>
      <c r="ZA243" s="442"/>
      <c r="ZB243" s="442"/>
      <c r="ZC243" s="442"/>
      <c r="ZD243" s="442"/>
      <c r="ZE243" s="442"/>
      <c r="ZF243" s="442"/>
      <c r="ZG243" s="442"/>
      <c r="ZH243" s="442"/>
      <c r="ZI243" s="442"/>
      <c r="ZJ243" s="442"/>
      <c r="ZK243" s="442"/>
      <c r="ZL243" s="442"/>
      <c r="ZM243" s="442"/>
      <c r="ZN243" s="442"/>
      <c r="ZO243" s="442"/>
      <c r="ZP243" s="442"/>
      <c r="ZQ243" s="442"/>
      <c r="ZR243" s="442"/>
      <c r="ZS243" s="442"/>
      <c r="ZT243" s="442"/>
      <c r="ZU243" s="442"/>
      <c r="ZV243" s="442"/>
      <c r="ZW243" s="442"/>
      <c r="ZX243" s="442"/>
      <c r="ZY243" s="442"/>
      <c r="ZZ243" s="442"/>
      <c r="AAA243" s="442"/>
      <c r="AAB243" s="442"/>
      <c r="AAC243" s="442"/>
      <c r="AAD243" s="442"/>
      <c r="AAE243" s="442"/>
      <c r="AAF243" s="442"/>
      <c r="AAG243" s="442"/>
      <c r="AAH243" s="442"/>
      <c r="AAI243" s="442"/>
      <c r="AAJ243" s="442"/>
      <c r="AAK243" s="442"/>
      <c r="AAL243" s="442"/>
      <c r="AAM243" s="442"/>
      <c r="AAN243" s="442"/>
      <c r="AAO243" s="442"/>
      <c r="AAP243" s="442"/>
      <c r="AAQ243" s="442"/>
      <c r="AAR243" s="442"/>
      <c r="AAS243" s="442"/>
      <c r="AAT243" s="442"/>
      <c r="AAU243" s="442"/>
      <c r="AAV243" s="442"/>
      <c r="AAW243" s="442"/>
      <c r="AAX243" s="442"/>
      <c r="AAY243" s="442"/>
      <c r="AAZ243" s="442"/>
      <c r="ABA243" s="442"/>
      <c r="ABB243" s="442"/>
      <c r="ABC243" s="442"/>
      <c r="ABD243" s="442"/>
      <c r="ABE243" s="442"/>
      <c r="ABF243" s="442"/>
      <c r="ABG243" s="442"/>
      <c r="ABH243" s="442"/>
      <c r="ABI243" s="442"/>
      <c r="ABJ243" s="442"/>
      <c r="ABK243" s="442"/>
      <c r="ABL243" s="442"/>
      <c r="ABM243" s="442"/>
      <c r="ABN243" s="442"/>
      <c r="ABO243" s="442"/>
      <c r="ABP243" s="442"/>
      <c r="ABQ243" s="442"/>
      <c r="ABR243" s="442"/>
      <c r="ABS243" s="442"/>
      <c r="ABT243" s="442"/>
      <c r="ABU243" s="442"/>
      <c r="ABV243" s="442"/>
      <c r="ABW243" s="442"/>
      <c r="ABX243" s="442"/>
      <c r="ABY243" s="442"/>
      <c r="ABZ243" s="442"/>
      <c r="ACA243" s="442"/>
      <c r="ACB243" s="442"/>
      <c r="ACC243" s="442"/>
      <c r="ACD243" s="442"/>
      <c r="ACE243" s="442"/>
      <c r="ACF243" s="442"/>
      <c r="ACG243" s="442"/>
      <c r="ACH243" s="442"/>
      <c r="ACI243" s="442"/>
      <c r="ACJ243" s="442"/>
      <c r="ACK243" s="442"/>
      <c r="ACL243" s="442"/>
      <c r="ACM243" s="442"/>
      <c r="ACN243" s="442"/>
      <c r="ACO243" s="442"/>
      <c r="ACP243" s="442"/>
      <c r="ACQ243" s="442"/>
      <c r="ACR243" s="442"/>
      <c r="ACS243" s="442"/>
      <c r="ACT243" s="442"/>
      <c r="ACU243" s="442"/>
      <c r="ACV243" s="442"/>
      <c r="ACW243" s="442"/>
      <c r="ACX243" s="442"/>
      <c r="ACY243" s="442"/>
      <c r="ACZ243" s="442"/>
      <c r="ADA243" s="442"/>
      <c r="ADB243" s="442"/>
      <c r="ADC243" s="442"/>
      <c r="ADD243" s="442"/>
      <c r="ADE243" s="442"/>
      <c r="ADF243" s="442"/>
      <c r="ADG243" s="442"/>
      <c r="ADH243" s="442"/>
      <c r="ADI243" s="442"/>
      <c r="ADJ243" s="442"/>
      <c r="ADK243" s="442"/>
      <c r="ADL243" s="442"/>
      <c r="ADM243" s="442"/>
      <c r="ADN243" s="442"/>
      <c r="ADO243" s="442"/>
      <c r="ADP243" s="442"/>
      <c r="ADQ243" s="442"/>
      <c r="ADR243" s="442"/>
      <c r="ADS243" s="442"/>
      <c r="ADT243" s="442"/>
      <c r="ADU243" s="442"/>
      <c r="ADV243" s="442"/>
      <c r="ADW243" s="442"/>
      <c r="ADX243" s="442"/>
      <c r="ADY243" s="442"/>
      <c r="ADZ243" s="442"/>
      <c r="AEA243" s="442"/>
      <c r="AEB243" s="442"/>
      <c r="AEC243" s="442"/>
      <c r="AED243" s="442"/>
      <c r="AEE243" s="442"/>
      <c r="AEF243" s="442"/>
      <c r="AEG243" s="442"/>
      <c r="AEH243" s="442"/>
      <c r="AEI243" s="442"/>
      <c r="AEJ243" s="442"/>
      <c r="AEK243" s="442"/>
      <c r="AEL243" s="442"/>
      <c r="AEM243" s="442"/>
      <c r="AEN243" s="442"/>
      <c r="AEO243" s="442"/>
      <c r="AEP243" s="442"/>
      <c r="AEQ243" s="442"/>
      <c r="AER243" s="442"/>
      <c r="AES243" s="442"/>
      <c r="AET243" s="442"/>
      <c r="AEU243" s="442"/>
      <c r="AEV243" s="442"/>
      <c r="AEW243" s="442"/>
      <c r="AEX243" s="442"/>
      <c r="AEY243" s="442"/>
      <c r="AEZ243" s="442"/>
      <c r="AFA243" s="442"/>
      <c r="AFB243" s="442"/>
      <c r="AFC243" s="442"/>
      <c r="AFD243" s="442"/>
      <c r="AFE243" s="442"/>
      <c r="AFF243" s="442"/>
      <c r="AFG243" s="442"/>
      <c r="AFH243" s="442"/>
      <c r="AFI243" s="442"/>
      <c r="AFJ243" s="442"/>
      <c r="AFK243" s="442"/>
      <c r="AFL243" s="442"/>
      <c r="AFM243" s="442"/>
      <c r="AFN243" s="442"/>
      <c r="AFO243" s="442"/>
      <c r="AFP243" s="442"/>
      <c r="AFQ243" s="442"/>
      <c r="AFR243" s="442"/>
      <c r="AFS243" s="442"/>
      <c r="AFT243" s="442"/>
      <c r="AFU243" s="442"/>
      <c r="AFV243" s="442"/>
      <c r="AFW243" s="442"/>
      <c r="AFX243" s="442"/>
      <c r="AFY243" s="442"/>
      <c r="AFZ243" s="442"/>
      <c r="AGA243" s="442"/>
      <c r="AGB243" s="442"/>
      <c r="AGC243" s="442"/>
      <c r="AGD243" s="442"/>
      <c r="AGE243" s="442"/>
      <c r="AGF243" s="442"/>
      <c r="AGG243" s="442"/>
      <c r="AGH243" s="442"/>
      <c r="AGI243" s="442"/>
      <c r="AGJ243" s="442"/>
      <c r="AGK243" s="442"/>
      <c r="AGL243" s="442"/>
      <c r="AGM243" s="442"/>
      <c r="AGN243" s="442"/>
      <c r="AGO243" s="442"/>
      <c r="AGP243" s="442"/>
      <c r="AGQ243" s="442"/>
      <c r="AGR243" s="442"/>
      <c r="AGS243" s="442"/>
      <c r="AGT243" s="442"/>
      <c r="AGU243" s="442"/>
      <c r="AGV243" s="442"/>
      <c r="AGW243" s="442"/>
      <c r="AGX243" s="442"/>
      <c r="AGY243" s="442"/>
      <c r="AGZ243" s="442"/>
      <c r="AHA243" s="442"/>
      <c r="AHB243" s="442"/>
      <c r="AHC243" s="442"/>
      <c r="AHD243" s="442"/>
      <c r="AHE243" s="442"/>
      <c r="AHF243" s="442"/>
      <c r="AHG243" s="442"/>
      <c r="AHH243" s="442"/>
    </row>
    <row r="244" spans="2:892" s="593" customFormat="1" hidden="1">
      <c r="B244" s="597"/>
      <c r="C244" s="595"/>
      <c r="D244" s="78"/>
      <c r="E244" s="78"/>
      <c r="F244" s="78"/>
      <c r="G244" s="78"/>
      <c r="H244" s="78"/>
      <c r="I244" s="78"/>
      <c r="J244" s="78"/>
      <c r="K244" s="78"/>
      <c r="L244" s="78"/>
      <c r="M244" s="78"/>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s="66"/>
      <c r="CT244" s="66"/>
      <c r="CU244" s="66"/>
      <c r="CV244" s="66"/>
      <c r="CW244" s="66"/>
      <c r="CX244" s="66"/>
      <c r="CY244" s="66"/>
      <c r="CZ244" s="66"/>
      <c r="DA244" s="66"/>
      <c r="DB244" s="66"/>
      <c r="DC244" s="66"/>
      <c r="DD244" s="66"/>
      <c r="DE244" s="66"/>
      <c r="DF244" s="66"/>
      <c r="DG244" s="66"/>
      <c r="DH244" s="66"/>
      <c r="DI244" s="66"/>
      <c r="DJ244" s="66"/>
      <c r="DK244" s="66"/>
      <c r="DL244" s="66"/>
      <c r="DM244" s="66"/>
      <c r="DN244" s="66"/>
      <c r="DO244" s="66"/>
      <c r="DP244" s="66"/>
      <c r="DQ244" s="66"/>
      <c r="DR244" s="66"/>
      <c r="DS244" s="66"/>
      <c r="DT244" s="66"/>
      <c r="DU244" s="66"/>
      <c r="DV244" s="66"/>
      <c r="DW244" s="66"/>
      <c r="DX244" s="66"/>
      <c r="DY244" s="66"/>
      <c r="DZ244" s="66"/>
      <c r="EA244" s="66"/>
      <c r="EB244" s="66"/>
      <c r="EC244" s="66"/>
      <c r="ED244" s="66"/>
      <c r="EE244" s="66"/>
      <c r="EF244" s="66"/>
      <c r="EG244" s="66"/>
      <c r="EH244" s="66"/>
      <c r="EI244" s="66"/>
      <c r="EJ244" s="66"/>
      <c r="EK244" s="66"/>
      <c r="EL244" s="66"/>
      <c r="EM244" s="66"/>
      <c r="EN244" s="66"/>
      <c r="EO244" s="66"/>
      <c r="EP244" s="66"/>
      <c r="EQ244" s="66"/>
      <c r="ER244" s="66"/>
      <c r="ES244" s="66"/>
      <c r="ET244" s="66"/>
      <c r="EU244" s="66"/>
      <c r="EV244" s="66"/>
      <c r="EW244" s="66"/>
      <c r="EX244" s="66"/>
      <c r="EY244" s="66"/>
      <c r="EZ244" s="66"/>
      <c r="FA244" s="66"/>
      <c r="FB244" s="66"/>
      <c r="FC244" s="66"/>
      <c r="FD244" s="66"/>
      <c r="FE244" s="66"/>
      <c r="FF244" s="66"/>
      <c r="FG244" s="66"/>
      <c r="FH244" s="66"/>
      <c r="FI244" s="66"/>
      <c r="FJ244" s="66"/>
      <c r="FK244" s="66"/>
      <c r="FL244" s="66"/>
      <c r="FM244" s="66"/>
      <c r="FN244" s="66"/>
      <c r="FO244" s="66"/>
      <c r="FP244" s="66"/>
      <c r="FQ244" s="66"/>
      <c r="FR244" s="66"/>
      <c r="FS244" s="66"/>
      <c r="FT244" s="66"/>
      <c r="FU244" s="66"/>
      <c r="FV244" s="66"/>
      <c r="FW244" s="66"/>
      <c r="FX244" s="66"/>
      <c r="FY244" s="66"/>
      <c r="FZ244" s="66"/>
      <c r="GA244" s="66"/>
      <c r="GB244" s="66"/>
      <c r="GC244" s="66"/>
      <c r="GD244" s="66"/>
      <c r="GE244" s="66"/>
      <c r="GF244" s="66"/>
      <c r="GG244" s="66"/>
      <c r="GH244" s="66"/>
      <c r="GI244" s="66"/>
      <c r="GJ244" s="66"/>
      <c r="GK244" s="66"/>
      <c r="GL244" s="66"/>
      <c r="GM244" s="66"/>
      <c r="GN244" s="66"/>
      <c r="GO244" s="66"/>
      <c r="GP244" s="66"/>
      <c r="GQ244" s="66"/>
      <c r="GR244" s="66"/>
      <c r="GS244" s="66"/>
      <c r="GT244" s="66"/>
      <c r="GU244" s="66"/>
      <c r="GV244" s="66"/>
      <c r="GW244" s="66"/>
      <c r="GX244" s="66"/>
      <c r="GY244" s="66"/>
      <c r="GZ244" s="66"/>
      <c r="HA244" s="66"/>
      <c r="HB244" s="66"/>
      <c r="HC244" s="66"/>
      <c r="HD244" s="66"/>
      <c r="HE244" s="66"/>
      <c r="HF244" s="66"/>
      <c r="HG244" s="66"/>
      <c r="HH244" s="66"/>
      <c r="HI244" s="66"/>
      <c r="HJ244" s="66"/>
      <c r="HK244" s="66"/>
      <c r="HL244" s="66"/>
      <c r="HM244" s="66"/>
      <c r="HN244" s="66"/>
      <c r="HO244" s="66"/>
      <c r="HP244" s="66"/>
      <c r="HQ244" s="66"/>
      <c r="HR244" s="66"/>
      <c r="HS244" s="66"/>
      <c r="HT244" s="66"/>
      <c r="HU244" s="66"/>
      <c r="HV244" s="66"/>
      <c r="HW244" s="66"/>
      <c r="HX244" s="66"/>
      <c r="HY244" s="66"/>
      <c r="HZ244" s="66"/>
      <c r="IA244" s="66"/>
      <c r="IB244" s="66"/>
      <c r="IC244" s="66"/>
      <c r="ID244" s="66"/>
      <c r="IE244" s="66"/>
      <c r="IF244" s="66"/>
      <c r="IG244" s="66"/>
      <c r="IH244" s="66"/>
      <c r="II244" s="66"/>
      <c r="IJ244" s="66"/>
      <c r="IK244" s="66"/>
      <c r="IL244" s="66"/>
      <c r="IM244" s="66"/>
      <c r="IN244" s="66"/>
      <c r="IO244" s="66"/>
      <c r="IP244" s="66"/>
      <c r="IQ244" s="66"/>
      <c r="IR244" s="66"/>
      <c r="IS244" s="66"/>
      <c r="IT244" s="66"/>
      <c r="IU244" s="66"/>
      <c r="IV244" s="66"/>
      <c r="IW244" s="66"/>
      <c r="IX244" s="442"/>
      <c r="IY244" s="442"/>
      <c r="IZ244" s="442"/>
      <c r="JA244" s="442"/>
      <c r="JB244" s="442"/>
      <c r="JC244" s="442"/>
      <c r="JD244" s="442"/>
      <c r="JE244" s="442"/>
      <c r="JF244" s="442"/>
      <c r="JG244" s="442"/>
      <c r="JH244" s="442"/>
      <c r="JI244" s="442"/>
      <c r="JJ244" s="442"/>
      <c r="JK244" s="442"/>
      <c r="JL244" s="442"/>
      <c r="JM244" s="442"/>
      <c r="JN244" s="442"/>
      <c r="JO244" s="442"/>
      <c r="JP244" s="442"/>
      <c r="JQ244" s="442"/>
      <c r="JR244" s="442"/>
      <c r="JS244" s="442"/>
      <c r="JT244" s="442"/>
      <c r="JU244" s="442"/>
      <c r="JV244" s="442"/>
      <c r="JW244" s="442"/>
      <c r="JX244" s="442"/>
      <c r="JY244" s="442"/>
      <c r="JZ244" s="442"/>
      <c r="KA244" s="442"/>
      <c r="KB244" s="442"/>
      <c r="KC244" s="442"/>
      <c r="KD244" s="442"/>
      <c r="KE244" s="442"/>
      <c r="KF244" s="442"/>
      <c r="KG244" s="442"/>
      <c r="KH244" s="442"/>
      <c r="KI244" s="442"/>
      <c r="KJ244" s="442"/>
      <c r="KK244" s="442"/>
      <c r="KL244" s="442"/>
      <c r="KM244" s="442"/>
      <c r="KN244" s="442"/>
      <c r="KO244" s="442"/>
      <c r="KP244" s="442"/>
      <c r="KQ244" s="442"/>
      <c r="KR244" s="442"/>
      <c r="KS244" s="442"/>
      <c r="KT244" s="442"/>
      <c r="KU244" s="442"/>
      <c r="KV244" s="442"/>
      <c r="KW244" s="442"/>
      <c r="KX244" s="442"/>
      <c r="KY244" s="442"/>
      <c r="KZ244" s="442"/>
      <c r="LA244" s="442"/>
      <c r="LB244" s="442"/>
      <c r="LC244" s="442"/>
      <c r="LD244" s="442"/>
      <c r="LE244" s="442"/>
      <c r="LF244" s="442"/>
      <c r="LG244" s="442"/>
      <c r="LH244" s="442"/>
      <c r="LI244" s="442"/>
      <c r="LJ244" s="442"/>
      <c r="LK244" s="442"/>
      <c r="LL244" s="442"/>
      <c r="LM244" s="442"/>
      <c r="LN244" s="442"/>
      <c r="LO244" s="442"/>
      <c r="LP244" s="442"/>
      <c r="LQ244" s="442"/>
      <c r="LR244" s="442"/>
      <c r="LS244" s="442"/>
      <c r="LT244" s="442"/>
      <c r="LU244" s="442"/>
      <c r="LV244" s="442"/>
      <c r="LW244" s="442"/>
      <c r="LX244" s="442"/>
      <c r="LY244" s="442"/>
      <c r="LZ244" s="442"/>
      <c r="MA244" s="442"/>
      <c r="MB244" s="442"/>
      <c r="MC244" s="442"/>
      <c r="MD244" s="442"/>
      <c r="ME244" s="442"/>
      <c r="MF244" s="442"/>
      <c r="MG244" s="442"/>
      <c r="MH244" s="442"/>
      <c r="MI244" s="442"/>
      <c r="MJ244" s="442"/>
      <c r="MK244" s="442"/>
      <c r="ML244" s="442"/>
      <c r="MM244" s="442"/>
      <c r="MN244" s="442"/>
      <c r="MO244" s="442"/>
      <c r="MP244" s="442"/>
      <c r="MQ244" s="442"/>
      <c r="MR244" s="442"/>
      <c r="MS244" s="442"/>
      <c r="MT244" s="442"/>
      <c r="MU244" s="442"/>
      <c r="MV244" s="442"/>
      <c r="MW244" s="442"/>
      <c r="MX244" s="442"/>
      <c r="MY244" s="442"/>
      <c r="MZ244" s="442"/>
      <c r="NA244" s="442"/>
      <c r="NB244" s="442"/>
      <c r="NC244" s="442"/>
      <c r="ND244" s="442"/>
      <c r="NE244" s="442"/>
      <c r="NF244" s="442"/>
      <c r="NG244" s="442"/>
      <c r="NH244" s="442"/>
      <c r="NI244" s="442"/>
      <c r="NJ244" s="442"/>
      <c r="NK244" s="442"/>
      <c r="NL244" s="442"/>
      <c r="NM244" s="442"/>
      <c r="NN244" s="442"/>
      <c r="NO244" s="442"/>
      <c r="NP244" s="442"/>
      <c r="NQ244" s="442"/>
      <c r="NR244" s="442"/>
      <c r="NS244" s="442"/>
      <c r="NT244" s="442"/>
      <c r="NU244" s="442"/>
      <c r="NV244" s="442"/>
      <c r="NW244" s="442"/>
      <c r="NX244" s="442"/>
      <c r="NY244" s="442"/>
      <c r="NZ244" s="442"/>
      <c r="OA244" s="442"/>
      <c r="OB244" s="442"/>
      <c r="OC244" s="442"/>
      <c r="OD244" s="442"/>
      <c r="OE244" s="442"/>
      <c r="OF244" s="442"/>
      <c r="OG244" s="442"/>
      <c r="OH244" s="442"/>
      <c r="OI244" s="442"/>
      <c r="OJ244" s="442"/>
      <c r="OK244" s="442"/>
      <c r="OL244" s="442"/>
      <c r="OM244" s="442"/>
      <c r="ON244" s="442"/>
      <c r="OO244" s="442"/>
      <c r="OP244" s="442"/>
      <c r="OQ244" s="442"/>
      <c r="OR244" s="442"/>
      <c r="OS244" s="442"/>
      <c r="OT244" s="442"/>
      <c r="OU244" s="442"/>
      <c r="OV244" s="442"/>
      <c r="OW244" s="442"/>
      <c r="OX244" s="442"/>
      <c r="OY244" s="442"/>
      <c r="OZ244" s="442"/>
      <c r="PA244" s="442"/>
      <c r="PB244" s="442"/>
      <c r="PC244" s="442"/>
      <c r="PD244" s="442"/>
      <c r="PE244" s="442"/>
      <c r="PF244" s="442"/>
      <c r="PG244" s="442"/>
      <c r="PH244" s="442"/>
      <c r="PI244" s="442"/>
      <c r="PJ244" s="442"/>
      <c r="PK244" s="442"/>
      <c r="PL244" s="442"/>
      <c r="PM244" s="442"/>
      <c r="PN244" s="442"/>
      <c r="PO244" s="442"/>
      <c r="PP244" s="442"/>
      <c r="PQ244" s="442"/>
      <c r="PR244" s="442"/>
      <c r="PS244" s="442"/>
      <c r="PT244" s="442"/>
      <c r="PU244" s="442"/>
      <c r="PV244" s="442"/>
      <c r="PW244" s="442"/>
      <c r="PX244" s="442"/>
      <c r="PY244" s="442"/>
      <c r="PZ244" s="442"/>
      <c r="QA244" s="442"/>
      <c r="QB244" s="442"/>
      <c r="QC244" s="442"/>
      <c r="QD244" s="442"/>
      <c r="QE244" s="442"/>
      <c r="QF244" s="442"/>
      <c r="QG244" s="442"/>
      <c r="QH244" s="442"/>
      <c r="QI244" s="442"/>
      <c r="QJ244" s="442"/>
      <c r="QK244" s="442"/>
      <c r="QL244" s="442"/>
      <c r="QM244" s="442"/>
      <c r="QN244" s="442"/>
      <c r="QO244" s="442"/>
      <c r="QP244" s="442"/>
      <c r="QQ244" s="442"/>
      <c r="QR244" s="442"/>
      <c r="QS244" s="442"/>
      <c r="QT244" s="442"/>
      <c r="QU244" s="442"/>
      <c r="QV244" s="442"/>
      <c r="QW244" s="442"/>
      <c r="QX244" s="442"/>
      <c r="QY244" s="442"/>
      <c r="QZ244" s="442"/>
      <c r="RA244" s="442"/>
      <c r="RB244" s="442"/>
      <c r="RC244" s="442"/>
      <c r="RD244" s="442"/>
      <c r="RE244" s="442"/>
      <c r="RF244" s="442"/>
      <c r="RG244" s="442"/>
      <c r="RH244" s="442"/>
      <c r="RI244" s="442"/>
      <c r="RJ244" s="442"/>
      <c r="RK244" s="442"/>
      <c r="RL244" s="442"/>
      <c r="RM244" s="442"/>
      <c r="RN244" s="442"/>
      <c r="RO244" s="442"/>
      <c r="RP244" s="442"/>
      <c r="RQ244" s="442"/>
      <c r="RR244" s="442"/>
      <c r="RS244" s="442"/>
      <c r="RT244" s="442"/>
      <c r="RU244" s="442"/>
      <c r="RV244" s="442"/>
      <c r="RW244" s="442"/>
      <c r="RX244" s="442"/>
      <c r="RY244" s="442"/>
      <c r="RZ244" s="442"/>
      <c r="SA244" s="442"/>
      <c r="SB244" s="442"/>
      <c r="SC244" s="442"/>
      <c r="SD244" s="442"/>
      <c r="SE244" s="442"/>
      <c r="SF244" s="442"/>
      <c r="SG244" s="442"/>
      <c r="SH244" s="442"/>
      <c r="SI244" s="442"/>
      <c r="SJ244" s="442"/>
      <c r="SK244" s="442"/>
      <c r="SL244" s="442"/>
      <c r="SM244" s="442"/>
      <c r="SN244" s="442"/>
      <c r="SO244" s="442"/>
      <c r="SP244" s="442"/>
      <c r="SQ244" s="442"/>
      <c r="SR244" s="442"/>
      <c r="SS244" s="442"/>
      <c r="ST244" s="442"/>
      <c r="SU244" s="442"/>
      <c r="SV244" s="442"/>
      <c r="SW244" s="442"/>
      <c r="SX244" s="442"/>
      <c r="SY244" s="442"/>
      <c r="SZ244" s="442"/>
      <c r="TA244" s="442"/>
      <c r="TB244" s="442"/>
      <c r="TC244" s="442"/>
      <c r="TD244" s="442"/>
      <c r="TE244" s="442"/>
      <c r="TF244" s="442"/>
      <c r="TG244" s="442"/>
      <c r="TH244" s="442"/>
      <c r="TI244" s="442"/>
      <c r="TJ244" s="442"/>
      <c r="TK244" s="442"/>
      <c r="TL244" s="442"/>
      <c r="TM244" s="442"/>
      <c r="TN244" s="442"/>
      <c r="TO244" s="442"/>
      <c r="TP244" s="442"/>
      <c r="TQ244" s="442"/>
      <c r="TR244" s="442"/>
      <c r="TS244" s="442"/>
      <c r="TT244" s="442"/>
      <c r="TU244" s="442"/>
      <c r="TV244" s="442"/>
      <c r="TW244" s="442"/>
      <c r="TX244" s="442"/>
      <c r="TY244" s="442"/>
      <c r="TZ244" s="442"/>
      <c r="UA244" s="442"/>
      <c r="UB244" s="442"/>
      <c r="UC244" s="442"/>
      <c r="UD244" s="442"/>
      <c r="UE244" s="442"/>
      <c r="UF244" s="442"/>
      <c r="UG244" s="442"/>
      <c r="UH244" s="442"/>
      <c r="UI244" s="442"/>
      <c r="UJ244" s="442"/>
      <c r="UK244" s="442"/>
      <c r="UL244" s="442"/>
      <c r="UM244" s="442"/>
      <c r="UN244" s="442"/>
      <c r="UO244" s="442"/>
      <c r="UP244" s="442"/>
      <c r="UQ244" s="442"/>
      <c r="UR244" s="442"/>
      <c r="US244" s="442"/>
      <c r="UT244" s="442"/>
      <c r="UU244" s="442"/>
      <c r="UV244" s="442"/>
      <c r="UW244" s="442"/>
      <c r="UX244" s="442"/>
      <c r="UY244" s="442"/>
      <c r="UZ244" s="442"/>
      <c r="VA244" s="442"/>
      <c r="VB244" s="442"/>
      <c r="VC244" s="442"/>
      <c r="VD244" s="442"/>
      <c r="VE244" s="442"/>
      <c r="VF244" s="442"/>
      <c r="VG244" s="442"/>
      <c r="VH244" s="442"/>
      <c r="VI244" s="442"/>
      <c r="VJ244" s="442"/>
      <c r="VK244" s="442"/>
      <c r="VL244" s="442"/>
      <c r="VM244" s="442"/>
      <c r="VN244" s="442"/>
      <c r="VO244" s="442"/>
      <c r="VP244" s="442"/>
      <c r="VQ244" s="442"/>
      <c r="VR244" s="442"/>
      <c r="VS244" s="442"/>
      <c r="VT244" s="442"/>
      <c r="VU244" s="442"/>
      <c r="VV244" s="442"/>
      <c r="VW244" s="442"/>
      <c r="VX244" s="442"/>
      <c r="VY244" s="442"/>
      <c r="VZ244" s="442"/>
      <c r="WA244" s="442"/>
      <c r="WB244" s="442"/>
      <c r="WC244" s="442"/>
      <c r="WD244" s="442"/>
      <c r="WE244" s="442"/>
      <c r="WF244" s="442"/>
      <c r="WG244" s="442"/>
      <c r="WH244" s="442"/>
      <c r="WI244" s="442"/>
      <c r="WJ244" s="442"/>
      <c r="WK244" s="442"/>
      <c r="WL244" s="442"/>
      <c r="WM244" s="442"/>
      <c r="WN244" s="442"/>
      <c r="WO244" s="442"/>
      <c r="WP244" s="442"/>
      <c r="WQ244" s="442"/>
      <c r="WR244" s="442"/>
      <c r="WS244" s="442"/>
      <c r="WT244" s="442"/>
      <c r="WU244" s="442"/>
      <c r="WV244" s="442"/>
      <c r="WW244" s="442"/>
      <c r="WX244" s="442"/>
      <c r="WY244" s="442"/>
      <c r="WZ244" s="442"/>
      <c r="XA244" s="442"/>
      <c r="XB244" s="442"/>
      <c r="XC244" s="442"/>
      <c r="XD244" s="442"/>
      <c r="XE244" s="442"/>
      <c r="XF244" s="442"/>
      <c r="XG244" s="442"/>
      <c r="XH244" s="442"/>
      <c r="XI244" s="442"/>
      <c r="XJ244" s="442"/>
      <c r="XK244" s="442"/>
      <c r="XL244" s="442"/>
      <c r="XM244" s="442"/>
      <c r="XN244" s="442"/>
      <c r="XO244" s="442"/>
      <c r="XP244" s="442"/>
      <c r="XQ244" s="442"/>
      <c r="XR244" s="442"/>
      <c r="XS244" s="442"/>
      <c r="XT244" s="442"/>
      <c r="XU244" s="442"/>
      <c r="XV244" s="442"/>
      <c r="XW244" s="442"/>
      <c r="XX244" s="442"/>
      <c r="XY244" s="442"/>
      <c r="XZ244" s="442"/>
      <c r="YA244" s="442"/>
      <c r="YB244" s="442"/>
      <c r="YC244" s="442"/>
      <c r="YD244" s="442"/>
      <c r="YE244" s="442"/>
      <c r="YF244" s="442"/>
      <c r="YG244" s="442"/>
      <c r="YH244" s="442"/>
      <c r="YI244" s="442"/>
      <c r="YJ244" s="442"/>
      <c r="YK244" s="442"/>
      <c r="YL244" s="442"/>
      <c r="YM244" s="442"/>
      <c r="YN244" s="442"/>
      <c r="YO244" s="442"/>
      <c r="YP244" s="442"/>
      <c r="YQ244" s="442"/>
      <c r="YR244" s="442"/>
      <c r="YS244" s="442"/>
      <c r="YT244" s="442"/>
      <c r="YU244" s="442"/>
      <c r="YV244" s="442"/>
      <c r="YW244" s="442"/>
      <c r="YX244" s="442"/>
      <c r="YY244" s="442"/>
      <c r="YZ244" s="442"/>
      <c r="ZA244" s="442"/>
      <c r="ZB244" s="442"/>
      <c r="ZC244" s="442"/>
      <c r="ZD244" s="442"/>
      <c r="ZE244" s="442"/>
      <c r="ZF244" s="442"/>
      <c r="ZG244" s="442"/>
      <c r="ZH244" s="442"/>
      <c r="ZI244" s="442"/>
      <c r="ZJ244" s="442"/>
      <c r="ZK244" s="442"/>
      <c r="ZL244" s="442"/>
      <c r="ZM244" s="442"/>
      <c r="ZN244" s="442"/>
      <c r="ZO244" s="442"/>
      <c r="ZP244" s="442"/>
      <c r="ZQ244" s="442"/>
      <c r="ZR244" s="442"/>
      <c r="ZS244" s="442"/>
      <c r="ZT244" s="442"/>
      <c r="ZU244" s="442"/>
      <c r="ZV244" s="442"/>
      <c r="ZW244" s="442"/>
      <c r="ZX244" s="442"/>
      <c r="ZY244" s="442"/>
      <c r="ZZ244" s="442"/>
      <c r="AAA244" s="442"/>
      <c r="AAB244" s="442"/>
      <c r="AAC244" s="442"/>
      <c r="AAD244" s="442"/>
      <c r="AAE244" s="442"/>
      <c r="AAF244" s="442"/>
      <c r="AAG244" s="442"/>
      <c r="AAH244" s="442"/>
      <c r="AAI244" s="442"/>
      <c r="AAJ244" s="442"/>
      <c r="AAK244" s="442"/>
      <c r="AAL244" s="442"/>
      <c r="AAM244" s="442"/>
      <c r="AAN244" s="442"/>
      <c r="AAO244" s="442"/>
      <c r="AAP244" s="442"/>
      <c r="AAQ244" s="442"/>
      <c r="AAR244" s="442"/>
      <c r="AAS244" s="442"/>
      <c r="AAT244" s="442"/>
      <c r="AAU244" s="442"/>
      <c r="AAV244" s="442"/>
      <c r="AAW244" s="442"/>
      <c r="AAX244" s="442"/>
      <c r="AAY244" s="442"/>
      <c r="AAZ244" s="442"/>
      <c r="ABA244" s="442"/>
      <c r="ABB244" s="442"/>
      <c r="ABC244" s="442"/>
      <c r="ABD244" s="442"/>
      <c r="ABE244" s="442"/>
      <c r="ABF244" s="442"/>
      <c r="ABG244" s="442"/>
      <c r="ABH244" s="442"/>
      <c r="ABI244" s="442"/>
      <c r="ABJ244" s="442"/>
      <c r="ABK244" s="442"/>
      <c r="ABL244" s="442"/>
      <c r="ABM244" s="442"/>
      <c r="ABN244" s="442"/>
      <c r="ABO244" s="442"/>
      <c r="ABP244" s="442"/>
      <c r="ABQ244" s="442"/>
      <c r="ABR244" s="442"/>
      <c r="ABS244" s="442"/>
      <c r="ABT244" s="442"/>
      <c r="ABU244" s="442"/>
      <c r="ABV244" s="442"/>
      <c r="ABW244" s="442"/>
      <c r="ABX244" s="442"/>
      <c r="ABY244" s="442"/>
      <c r="ABZ244" s="442"/>
      <c r="ACA244" s="442"/>
      <c r="ACB244" s="442"/>
      <c r="ACC244" s="442"/>
      <c r="ACD244" s="442"/>
      <c r="ACE244" s="442"/>
      <c r="ACF244" s="442"/>
      <c r="ACG244" s="442"/>
      <c r="ACH244" s="442"/>
      <c r="ACI244" s="442"/>
      <c r="ACJ244" s="442"/>
      <c r="ACK244" s="442"/>
      <c r="ACL244" s="442"/>
      <c r="ACM244" s="442"/>
      <c r="ACN244" s="442"/>
      <c r="ACO244" s="442"/>
      <c r="ACP244" s="442"/>
      <c r="ACQ244" s="442"/>
      <c r="ACR244" s="442"/>
      <c r="ACS244" s="442"/>
      <c r="ACT244" s="442"/>
      <c r="ACU244" s="442"/>
      <c r="ACV244" s="442"/>
      <c r="ACW244" s="442"/>
      <c r="ACX244" s="442"/>
      <c r="ACY244" s="442"/>
      <c r="ACZ244" s="442"/>
      <c r="ADA244" s="442"/>
      <c r="ADB244" s="442"/>
      <c r="ADC244" s="442"/>
      <c r="ADD244" s="442"/>
      <c r="ADE244" s="442"/>
      <c r="ADF244" s="442"/>
      <c r="ADG244" s="442"/>
      <c r="ADH244" s="442"/>
      <c r="ADI244" s="442"/>
      <c r="ADJ244" s="442"/>
      <c r="ADK244" s="442"/>
      <c r="ADL244" s="442"/>
      <c r="ADM244" s="442"/>
      <c r="ADN244" s="442"/>
      <c r="ADO244" s="442"/>
      <c r="ADP244" s="442"/>
      <c r="ADQ244" s="442"/>
      <c r="ADR244" s="442"/>
      <c r="ADS244" s="442"/>
      <c r="ADT244" s="442"/>
      <c r="ADU244" s="442"/>
      <c r="ADV244" s="442"/>
      <c r="ADW244" s="442"/>
      <c r="ADX244" s="442"/>
      <c r="ADY244" s="442"/>
      <c r="ADZ244" s="442"/>
      <c r="AEA244" s="442"/>
      <c r="AEB244" s="442"/>
      <c r="AEC244" s="442"/>
      <c r="AED244" s="442"/>
      <c r="AEE244" s="442"/>
      <c r="AEF244" s="442"/>
      <c r="AEG244" s="442"/>
      <c r="AEH244" s="442"/>
      <c r="AEI244" s="442"/>
      <c r="AEJ244" s="442"/>
      <c r="AEK244" s="442"/>
      <c r="AEL244" s="442"/>
      <c r="AEM244" s="442"/>
      <c r="AEN244" s="442"/>
      <c r="AEO244" s="442"/>
      <c r="AEP244" s="442"/>
      <c r="AEQ244" s="442"/>
      <c r="AER244" s="442"/>
      <c r="AES244" s="442"/>
      <c r="AET244" s="442"/>
      <c r="AEU244" s="442"/>
      <c r="AEV244" s="442"/>
      <c r="AEW244" s="442"/>
      <c r="AEX244" s="442"/>
      <c r="AEY244" s="442"/>
      <c r="AEZ244" s="442"/>
      <c r="AFA244" s="442"/>
      <c r="AFB244" s="442"/>
      <c r="AFC244" s="442"/>
      <c r="AFD244" s="442"/>
      <c r="AFE244" s="442"/>
      <c r="AFF244" s="442"/>
      <c r="AFG244" s="442"/>
      <c r="AFH244" s="442"/>
      <c r="AFI244" s="442"/>
      <c r="AFJ244" s="442"/>
      <c r="AFK244" s="442"/>
      <c r="AFL244" s="442"/>
      <c r="AFM244" s="442"/>
      <c r="AFN244" s="442"/>
      <c r="AFO244" s="442"/>
      <c r="AFP244" s="442"/>
      <c r="AFQ244" s="442"/>
      <c r="AFR244" s="442"/>
      <c r="AFS244" s="442"/>
      <c r="AFT244" s="442"/>
      <c r="AFU244" s="442"/>
      <c r="AFV244" s="442"/>
      <c r="AFW244" s="442"/>
      <c r="AFX244" s="442"/>
      <c r="AFY244" s="442"/>
      <c r="AFZ244" s="442"/>
      <c r="AGA244" s="442"/>
      <c r="AGB244" s="442"/>
      <c r="AGC244" s="442"/>
      <c r="AGD244" s="442"/>
      <c r="AGE244" s="442"/>
      <c r="AGF244" s="442"/>
      <c r="AGG244" s="442"/>
      <c r="AGH244" s="442"/>
      <c r="AGI244" s="442"/>
      <c r="AGJ244" s="442"/>
      <c r="AGK244" s="442"/>
      <c r="AGL244" s="442"/>
      <c r="AGM244" s="442"/>
      <c r="AGN244" s="442"/>
      <c r="AGO244" s="442"/>
      <c r="AGP244" s="442"/>
      <c r="AGQ244" s="442"/>
      <c r="AGR244" s="442"/>
      <c r="AGS244" s="442"/>
      <c r="AGT244" s="442"/>
      <c r="AGU244" s="442"/>
      <c r="AGV244" s="442"/>
      <c r="AGW244" s="442"/>
      <c r="AGX244" s="442"/>
      <c r="AGY244" s="442"/>
      <c r="AGZ244" s="442"/>
      <c r="AHA244" s="442"/>
      <c r="AHB244" s="442"/>
      <c r="AHC244" s="442"/>
      <c r="AHD244" s="442"/>
      <c r="AHE244" s="442"/>
      <c r="AHF244" s="442"/>
      <c r="AHG244" s="442"/>
      <c r="AHH244" s="442"/>
    </row>
    <row r="245" spans="2:892" s="593" customFormat="1" hidden="1">
      <c r="B245" s="597"/>
      <c r="C245" s="595"/>
      <c r="D245" s="78"/>
      <c r="E245" s="78"/>
      <c r="F245" s="78"/>
      <c r="G245" s="78"/>
      <c r="H245" s="78"/>
      <c r="I245" s="78"/>
      <c r="J245" s="78"/>
      <c r="K245" s="78"/>
      <c r="L245" s="78"/>
      <c r="M245" s="78"/>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s="66"/>
      <c r="CT245" s="66"/>
      <c r="CU245" s="66"/>
      <c r="CV245" s="66"/>
      <c r="CW245" s="66"/>
      <c r="CX245" s="66"/>
      <c r="CY245" s="66"/>
      <c r="CZ245" s="66"/>
      <c r="DA245" s="66"/>
      <c r="DB245" s="66"/>
      <c r="DC245" s="66"/>
      <c r="DD245" s="66"/>
      <c r="DE245" s="66"/>
      <c r="DF245" s="66"/>
      <c r="DG245" s="66"/>
      <c r="DH245" s="66"/>
      <c r="DI245" s="66"/>
      <c r="DJ245" s="66"/>
      <c r="DK245" s="66"/>
      <c r="DL245" s="66"/>
      <c r="DM245" s="66"/>
      <c r="DN245" s="66"/>
      <c r="DO245" s="66"/>
      <c r="DP245" s="66"/>
      <c r="DQ245" s="66"/>
      <c r="DR245" s="66"/>
      <c r="DS245" s="66"/>
      <c r="DT245" s="66"/>
      <c r="DU245" s="66"/>
      <c r="DV245" s="66"/>
      <c r="DW245" s="66"/>
      <c r="DX245" s="66"/>
      <c r="DY245" s="66"/>
      <c r="DZ245" s="66"/>
      <c r="EA245" s="66"/>
      <c r="EB245" s="66"/>
      <c r="EC245" s="66"/>
      <c r="ED245" s="66"/>
      <c r="EE245" s="66"/>
      <c r="EF245" s="66"/>
      <c r="EG245" s="66"/>
      <c r="EH245" s="66"/>
      <c r="EI245" s="66"/>
      <c r="EJ245" s="66"/>
      <c r="EK245" s="66"/>
      <c r="EL245" s="66"/>
      <c r="EM245" s="66"/>
      <c r="EN245" s="66"/>
      <c r="EO245" s="66"/>
      <c r="EP245" s="66"/>
      <c r="EQ245" s="66"/>
      <c r="ER245" s="66"/>
      <c r="ES245" s="66"/>
      <c r="ET245" s="66"/>
      <c r="EU245" s="66"/>
      <c r="EV245" s="66"/>
      <c r="EW245" s="66"/>
      <c r="EX245" s="66"/>
      <c r="EY245" s="66"/>
      <c r="EZ245" s="66"/>
      <c r="FA245" s="66"/>
      <c r="FB245" s="66"/>
      <c r="FC245" s="66"/>
      <c r="FD245" s="66"/>
      <c r="FE245" s="66"/>
      <c r="FF245" s="66"/>
      <c r="FG245" s="66"/>
      <c r="FH245" s="66"/>
      <c r="FI245" s="66"/>
      <c r="FJ245" s="66"/>
      <c r="FK245" s="66"/>
      <c r="FL245" s="66"/>
      <c r="FM245" s="66"/>
      <c r="FN245" s="66"/>
      <c r="FO245" s="66"/>
      <c r="FP245" s="66"/>
      <c r="FQ245" s="66"/>
      <c r="FR245" s="66"/>
      <c r="FS245" s="66"/>
      <c r="FT245" s="66"/>
      <c r="FU245" s="66"/>
      <c r="FV245" s="66"/>
      <c r="FW245" s="66"/>
      <c r="FX245" s="66"/>
      <c r="FY245" s="66"/>
      <c r="FZ245" s="66"/>
      <c r="GA245" s="66"/>
      <c r="GB245" s="66"/>
      <c r="GC245" s="66"/>
      <c r="GD245" s="66"/>
      <c r="GE245" s="66"/>
      <c r="GF245" s="66"/>
      <c r="GG245" s="66"/>
      <c r="GH245" s="66"/>
      <c r="GI245" s="66"/>
      <c r="GJ245" s="66"/>
      <c r="GK245" s="66"/>
      <c r="GL245" s="66"/>
      <c r="GM245" s="66"/>
      <c r="GN245" s="66"/>
      <c r="GO245" s="66"/>
      <c r="GP245" s="66"/>
      <c r="GQ245" s="66"/>
      <c r="GR245" s="66"/>
      <c r="GS245" s="66"/>
      <c r="GT245" s="66"/>
      <c r="GU245" s="66"/>
      <c r="GV245" s="66"/>
      <c r="GW245" s="66"/>
      <c r="GX245" s="66"/>
      <c r="GY245" s="66"/>
      <c r="GZ245" s="66"/>
      <c r="HA245" s="66"/>
      <c r="HB245" s="66"/>
      <c r="HC245" s="66"/>
      <c r="HD245" s="66"/>
      <c r="HE245" s="66"/>
      <c r="HF245" s="66"/>
      <c r="HG245" s="66"/>
      <c r="HH245" s="66"/>
      <c r="HI245" s="66"/>
      <c r="HJ245" s="66"/>
      <c r="HK245" s="66"/>
      <c r="HL245" s="66"/>
      <c r="HM245" s="66"/>
      <c r="HN245" s="66"/>
      <c r="HO245" s="66"/>
      <c r="HP245" s="66"/>
      <c r="HQ245" s="66"/>
      <c r="HR245" s="66"/>
      <c r="HS245" s="66"/>
      <c r="HT245" s="66"/>
      <c r="HU245" s="66"/>
      <c r="HV245" s="66"/>
      <c r="HW245" s="66"/>
      <c r="HX245" s="66"/>
      <c r="HY245" s="66"/>
      <c r="HZ245" s="66"/>
      <c r="IA245" s="66"/>
      <c r="IB245" s="66"/>
      <c r="IC245" s="66"/>
      <c r="ID245" s="66"/>
      <c r="IE245" s="66"/>
      <c r="IF245" s="66"/>
      <c r="IG245" s="66"/>
      <c r="IH245" s="66"/>
      <c r="II245" s="66"/>
      <c r="IJ245" s="66"/>
      <c r="IK245" s="66"/>
      <c r="IL245" s="66"/>
      <c r="IM245" s="66"/>
      <c r="IN245" s="66"/>
      <c r="IO245" s="66"/>
      <c r="IP245" s="66"/>
      <c r="IQ245" s="66"/>
      <c r="IR245" s="66"/>
      <c r="IS245" s="66"/>
      <c r="IT245" s="66"/>
      <c r="IU245" s="66"/>
      <c r="IV245" s="66"/>
      <c r="IW245" s="66"/>
      <c r="IX245" s="442"/>
      <c r="IY245" s="442"/>
      <c r="IZ245" s="442"/>
      <c r="JA245" s="442"/>
      <c r="JB245" s="442"/>
      <c r="JC245" s="442"/>
      <c r="JD245" s="442"/>
      <c r="JE245" s="442"/>
      <c r="JF245" s="442"/>
      <c r="JG245" s="442"/>
      <c r="JH245" s="442"/>
      <c r="JI245" s="442"/>
      <c r="JJ245" s="442"/>
      <c r="JK245" s="442"/>
      <c r="JL245" s="442"/>
      <c r="JM245" s="442"/>
      <c r="JN245" s="442"/>
      <c r="JO245" s="442"/>
      <c r="JP245" s="442"/>
      <c r="JQ245" s="442"/>
      <c r="JR245" s="442"/>
      <c r="JS245" s="442"/>
      <c r="JT245" s="442"/>
      <c r="JU245" s="442"/>
      <c r="JV245" s="442"/>
      <c r="JW245" s="442"/>
      <c r="JX245" s="442"/>
      <c r="JY245" s="442"/>
      <c r="JZ245" s="442"/>
      <c r="KA245" s="442"/>
      <c r="KB245" s="442"/>
      <c r="KC245" s="442"/>
      <c r="KD245" s="442"/>
      <c r="KE245" s="442"/>
      <c r="KF245" s="442"/>
      <c r="KG245" s="442"/>
      <c r="KH245" s="442"/>
      <c r="KI245" s="442"/>
      <c r="KJ245" s="442"/>
      <c r="KK245" s="442"/>
      <c r="KL245" s="442"/>
      <c r="KM245" s="442"/>
      <c r="KN245" s="442"/>
      <c r="KO245" s="442"/>
      <c r="KP245" s="442"/>
      <c r="KQ245" s="442"/>
      <c r="KR245" s="442"/>
      <c r="KS245" s="442"/>
      <c r="KT245" s="442"/>
      <c r="KU245" s="442"/>
      <c r="KV245" s="442"/>
      <c r="KW245" s="442"/>
      <c r="KX245" s="442"/>
      <c r="KY245" s="442"/>
      <c r="KZ245" s="442"/>
      <c r="LA245" s="442"/>
      <c r="LB245" s="442"/>
      <c r="LC245" s="442"/>
      <c r="LD245" s="442"/>
      <c r="LE245" s="442"/>
      <c r="LF245" s="442"/>
      <c r="LG245" s="442"/>
      <c r="LH245" s="442"/>
      <c r="LI245" s="442"/>
      <c r="LJ245" s="442"/>
      <c r="LK245" s="442"/>
      <c r="LL245" s="442"/>
      <c r="LM245" s="442"/>
      <c r="LN245" s="442"/>
      <c r="LO245" s="442"/>
      <c r="LP245" s="442"/>
      <c r="LQ245" s="442"/>
      <c r="LR245" s="442"/>
      <c r="LS245" s="442"/>
      <c r="LT245" s="442"/>
      <c r="LU245" s="442"/>
      <c r="LV245" s="442"/>
      <c r="LW245" s="442"/>
      <c r="LX245" s="442"/>
      <c r="LY245" s="442"/>
      <c r="LZ245" s="442"/>
      <c r="MA245" s="442"/>
      <c r="MB245" s="442"/>
      <c r="MC245" s="442"/>
      <c r="MD245" s="442"/>
      <c r="ME245" s="442"/>
      <c r="MF245" s="442"/>
      <c r="MG245" s="442"/>
      <c r="MH245" s="442"/>
      <c r="MI245" s="442"/>
      <c r="MJ245" s="442"/>
      <c r="MK245" s="442"/>
      <c r="ML245" s="442"/>
      <c r="MM245" s="442"/>
      <c r="MN245" s="442"/>
      <c r="MO245" s="442"/>
      <c r="MP245" s="442"/>
      <c r="MQ245" s="442"/>
      <c r="MR245" s="442"/>
      <c r="MS245" s="442"/>
      <c r="MT245" s="442"/>
      <c r="MU245" s="442"/>
      <c r="MV245" s="442"/>
      <c r="MW245" s="442"/>
      <c r="MX245" s="442"/>
      <c r="MY245" s="442"/>
      <c r="MZ245" s="442"/>
      <c r="NA245" s="442"/>
      <c r="NB245" s="442"/>
      <c r="NC245" s="442"/>
      <c r="ND245" s="442"/>
      <c r="NE245" s="442"/>
      <c r="NF245" s="442"/>
      <c r="NG245" s="442"/>
      <c r="NH245" s="442"/>
      <c r="NI245" s="442"/>
      <c r="NJ245" s="442"/>
      <c r="NK245" s="442"/>
      <c r="NL245" s="442"/>
      <c r="NM245" s="442"/>
      <c r="NN245" s="442"/>
      <c r="NO245" s="442"/>
      <c r="NP245" s="442"/>
      <c r="NQ245" s="442"/>
      <c r="NR245" s="442"/>
      <c r="NS245" s="442"/>
      <c r="NT245" s="442"/>
      <c r="NU245" s="442"/>
      <c r="NV245" s="442"/>
      <c r="NW245" s="442"/>
      <c r="NX245" s="442"/>
      <c r="NY245" s="442"/>
      <c r="NZ245" s="442"/>
      <c r="OA245" s="442"/>
      <c r="OB245" s="442"/>
      <c r="OC245" s="442"/>
      <c r="OD245" s="442"/>
      <c r="OE245" s="442"/>
      <c r="OF245" s="442"/>
      <c r="OG245" s="442"/>
      <c r="OH245" s="442"/>
      <c r="OI245" s="442"/>
      <c r="OJ245" s="442"/>
      <c r="OK245" s="442"/>
      <c r="OL245" s="442"/>
      <c r="OM245" s="442"/>
      <c r="ON245" s="442"/>
      <c r="OO245" s="442"/>
      <c r="OP245" s="442"/>
      <c r="OQ245" s="442"/>
      <c r="OR245" s="442"/>
      <c r="OS245" s="442"/>
      <c r="OT245" s="442"/>
      <c r="OU245" s="442"/>
      <c r="OV245" s="442"/>
      <c r="OW245" s="442"/>
      <c r="OX245" s="442"/>
      <c r="OY245" s="442"/>
      <c r="OZ245" s="442"/>
      <c r="PA245" s="442"/>
      <c r="PB245" s="442"/>
      <c r="PC245" s="442"/>
      <c r="PD245" s="442"/>
      <c r="PE245" s="442"/>
      <c r="PF245" s="442"/>
      <c r="PG245" s="442"/>
      <c r="PH245" s="442"/>
      <c r="PI245" s="442"/>
      <c r="PJ245" s="442"/>
      <c r="PK245" s="442"/>
      <c r="PL245" s="442"/>
      <c r="PM245" s="442"/>
      <c r="PN245" s="442"/>
      <c r="PO245" s="442"/>
      <c r="PP245" s="442"/>
      <c r="PQ245" s="442"/>
      <c r="PR245" s="442"/>
      <c r="PS245" s="442"/>
      <c r="PT245" s="442"/>
      <c r="PU245" s="442"/>
      <c r="PV245" s="442"/>
      <c r="PW245" s="442"/>
      <c r="PX245" s="442"/>
      <c r="PY245" s="442"/>
      <c r="PZ245" s="442"/>
      <c r="QA245" s="442"/>
      <c r="QB245" s="442"/>
      <c r="QC245" s="442"/>
      <c r="QD245" s="442"/>
      <c r="QE245" s="442"/>
      <c r="QF245" s="442"/>
      <c r="QG245" s="442"/>
      <c r="QH245" s="442"/>
      <c r="QI245" s="442"/>
      <c r="QJ245" s="442"/>
      <c r="QK245" s="442"/>
      <c r="QL245" s="442"/>
      <c r="QM245" s="442"/>
      <c r="QN245" s="442"/>
      <c r="QO245" s="442"/>
      <c r="QP245" s="442"/>
      <c r="QQ245" s="442"/>
      <c r="QR245" s="442"/>
      <c r="QS245" s="442"/>
      <c r="QT245" s="442"/>
      <c r="QU245" s="442"/>
      <c r="QV245" s="442"/>
      <c r="QW245" s="442"/>
      <c r="QX245" s="442"/>
      <c r="QY245" s="442"/>
      <c r="QZ245" s="442"/>
      <c r="RA245" s="442"/>
      <c r="RB245" s="442"/>
      <c r="RC245" s="442"/>
      <c r="RD245" s="442"/>
      <c r="RE245" s="442"/>
      <c r="RF245" s="442"/>
      <c r="RG245" s="442"/>
      <c r="RH245" s="442"/>
      <c r="RI245" s="442"/>
      <c r="RJ245" s="442"/>
      <c r="RK245" s="442"/>
      <c r="RL245" s="442"/>
      <c r="RM245" s="442"/>
      <c r="RN245" s="442"/>
      <c r="RO245" s="442"/>
      <c r="RP245" s="442"/>
      <c r="RQ245" s="442"/>
      <c r="RR245" s="442"/>
      <c r="RS245" s="442"/>
      <c r="RT245" s="442"/>
      <c r="RU245" s="442"/>
      <c r="RV245" s="442"/>
      <c r="RW245" s="442"/>
      <c r="RX245" s="442"/>
      <c r="RY245" s="442"/>
      <c r="RZ245" s="442"/>
      <c r="SA245" s="442"/>
      <c r="SB245" s="442"/>
      <c r="SC245" s="442"/>
      <c r="SD245" s="442"/>
      <c r="SE245" s="442"/>
      <c r="SF245" s="442"/>
      <c r="SG245" s="442"/>
      <c r="SH245" s="442"/>
      <c r="SI245" s="442"/>
      <c r="SJ245" s="442"/>
      <c r="SK245" s="442"/>
      <c r="SL245" s="442"/>
      <c r="SM245" s="442"/>
      <c r="SN245" s="442"/>
      <c r="SO245" s="442"/>
      <c r="SP245" s="442"/>
      <c r="SQ245" s="442"/>
      <c r="SR245" s="442"/>
      <c r="SS245" s="442"/>
      <c r="ST245" s="442"/>
      <c r="SU245" s="442"/>
      <c r="SV245" s="442"/>
      <c r="SW245" s="442"/>
      <c r="SX245" s="442"/>
      <c r="SY245" s="442"/>
      <c r="SZ245" s="442"/>
      <c r="TA245" s="442"/>
      <c r="TB245" s="442"/>
      <c r="TC245" s="442"/>
      <c r="TD245" s="442"/>
      <c r="TE245" s="442"/>
      <c r="TF245" s="442"/>
      <c r="TG245" s="442"/>
      <c r="TH245" s="442"/>
      <c r="TI245" s="442"/>
      <c r="TJ245" s="442"/>
      <c r="TK245" s="442"/>
      <c r="TL245" s="442"/>
      <c r="TM245" s="442"/>
      <c r="TN245" s="442"/>
      <c r="TO245" s="442"/>
      <c r="TP245" s="442"/>
      <c r="TQ245" s="442"/>
      <c r="TR245" s="442"/>
      <c r="TS245" s="442"/>
      <c r="TT245" s="442"/>
      <c r="TU245" s="442"/>
      <c r="TV245" s="442"/>
      <c r="TW245" s="442"/>
      <c r="TX245" s="442"/>
      <c r="TY245" s="442"/>
      <c r="TZ245" s="442"/>
      <c r="UA245" s="442"/>
      <c r="UB245" s="442"/>
      <c r="UC245" s="442"/>
      <c r="UD245" s="442"/>
      <c r="UE245" s="442"/>
      <c r="UF245" s="442"/>
      <c r="UG245" s="442"/>
      <c r="UH245" s="442"/>
      <c r="UI245" s="442"/>
      <c r="UJ245" s="442"/>
      <c r="UK245" s="442"/>
      <c r="UL245" s="442"/>
      <c r="UM245" s="442"/>
      <c r="UN245" s="442"/>
      <c r="UO245" s="442"/>
      <c r="UP245" s="442"/>
      <c r="UQ245" s="442"/>
      <c r="UR245" s="442"/>
      <c r="US245" s="442"/>
      <c r="UT245" s="442"/>
      <c r="UU245" s="442"/>
      <c r="UV245" s="442"/>
      <c r="UW245" s="442"/>
      <c r="UX245" s="442"/>
      <c r="UY245" s="442"/>
      <c r="UZ245" s="442"/>
      <c r="VA245" s="442"/>
      <c r="VB245" s="442"/>
      <c r="VC245" s="442"/>
      <c r="VD245" s="442"/>
      <c r="VE245" s="442"/>
      <c r="VF245" s="442"/>
      <c r="VG245" s="442"/>
      <c r="VH245" s="442"/>
      <c r="VI245" s="442"/>
      <c r="VJ245" s="442"/>
      <c r="VK245" s="442"/>
      <c r="VL245" s="442"/>
      <c r="VM245" s="442"/>
      <c r="VN245" s="442"/>
      <c r="VO245" s="442"/>
      <c r="VP245" s="442"/>
      <c r="VQ245" s="442"/>
      <c r="VR245" s="442"/>
      <c r="VS245" s="442"/>
      <c r="VT245" s="442"/>
      <c r="VU245" s="442"/>
      <c r="VV245" s="442"/>
      <c r="VW245" s="442"/>
      <c r="VX245" s="442"/>
      <c r="VY245" s="442"/>
      <c r="VZ245" s="442"/>
      <c r="WA245" s="442"/>
      <c r="WB245" s="442"/>
      <c r="WC245" s="442"/>
      <c r="WD245" s="442"/>
      <c r="WE245" s="442"/>
      <c r="WF245" s="442"/>
      <c r="WG245" s="442"/>
      <c r="WH245" s="442"/>
      <c r="WI245" s="442"/>
      <c r="WJ245" s="442"/>
      <c r="WK245" s="442"/>
      <c r="WL245" s="442"/>
      <c r="WM245" s="442"/>
      <c r="WN245" s="442"/>
      <c r="WO245" s="442"/>
      <c r="WP245" s="442"/>
      <c r="WQ245" s="442"/>
      <c r="WR245" s="442"/>
      <c r="WS245" s="442"/>
      <c r="WT245" s="442"/>
      <c r="WU245" s="442"/>
      <c r="WV245" s="442"/>
      <c r="WW245" s="442"/>
      <c r="WX245" s="442"/>
      <c r="WY245" s="442"/>
      <c r="WZ245" s="442"/>
      <c r="XA245" s="442"/>
      <c r="XB245" s="442"/>
      <c r="XC245" s="442"/>
      <c r="XD245" s="442"/>
      <c r="XE245" s="442"/>
      <c r="XF245" s="442"/>
      <c r="XG245" s="442"/>
      <c r="XH245" s="442"/>
      <c r="XI245" s="442"/>
      <c r="XJ245" s="442"/>
      <c r="XK245" s="442"/>
      <c r="XL245" s="442"/>
      <c r="XM245" s="442"/>
      <c r="XN245" s="442"/>
      <c r="XO245" s="442"/>
      <c r="XP245" s="442"/>
      <c r="XQ245" s="442"/>
      <c r="XR245" s="442"/>
      <c r="XS245" s="442"/>
      <c r="XT245" s="442"/>
      <c r="XU245" s="442"/>
      <c r="XV245" s="442"/>
      <c r="XW245" s="442"/>
      <c r="XX245" s="442"/>
      <c r="XY245" s="442"/>
      <c r="XZ245" s="442"/>
      <c r="YA245" s="442"/>
      <c r="YB245" s="442"/>
      <c r="YC245" s="442"/>
      <c r="YD245" s="442"/>
      <c r="YE245" s="442"/>
      <c r="YF245" s="442"/>
      <c r="YG245" s="442"/>
      <c r="YH245" s="442"/>
      <c r="YI245" s="442"/>
      <c r="YJ245" s="442"/>
      <c r="YK245" s="442"/>
      <c r="YL245" s="442"/>
      <c r="YM245" s="442"/>
      <c r="YN245" s="442"/>
      <c r="YO245" s="442"/>
      <c r="YP245" s="442"/>
      <c r="YQ245" s="442"/>
      <c r="YR245" s="442"/>
      <c r="YS245" s="442"/>
      <c r="YT245" s="442"/>
      <c r="YU245" s="442"/>
      <c r="YV245" s="442"/>
      <c r="YW245" s="442"/>
      <c r="YX245" s="442"/>
      <c r="YY245" s="442"/>
      <c r="YZ245" s="442"/>
      <c r="ZA245" s="442"/>
      <c r="ZB245" s="442"/>
      <c r="ZC245" s="442"/>
      <c r="ZD245" s="442"/>
      <c r="ZE245" s="442"/>
      <c r="ZF245" s="442"/>
      <c r="ZG245" s="442"/>
      <c r="ZH245" s="442"/>
      <c r="ZI245" s="442"/>
      <c r="ZJ245" s="442"/>
      <c r="ZK245" s="442"/>
      <c r="ZL245" s="442"/>
      <c r="ZM245" s="442"/>
      <c r="ZN245" s="442"/>
      <c r="ZO245" s="442"/>
      <c r="ZP245" s="442"/>
      <c r="ZQ245" s="442"/>
      <c r="ZR245" s="442"/>
      <c r="ZS245" s="442"/>
      <c r="ZT245" s="442"/>
      <c r="ZU245" s="442"/>
      <c r="ZV245" s="442"/>
      <c r="ZW245" s="442"/>
      <c r="ZX245" s="442"/>
      <c r="ZY245" s="442"/>
      <c r="ZZ245" s="442"/>
      <c r="AAA245" s="442"/>
      <c r="AAB245" s="442"/>
      <c r="AAC245" s="442"/>
      <c r="AAD245" s="442"/>
      <c r="AAE245" s="442"/>
      <c r="AAF245" s="442"/>
      <c r="AAG245" s="442"/>
      <c r="AAH245" s="442"/>
      <c r="AAI245" s="442"/>
      <c r="AAJ245" s="442"/>
      <c r="AAK245" s="442"/>
      <c r="AAL245" s="442"/>
      <c r="AAM245" s="442"/>
      <c r="AAN245" s="442"/>
      <c r="AAO245" s="442"/>
      <c r="AAP245" s="442"/>
      <c r="AAQ245" s="442"/>
      <c r="AAR245" s="442"/>
      <c r="AAS245" s="442"/>
      <c r="AAT245" s="442"/>
      <c r="AAU245" s="442"/>
      <c r="AAV245" s="442"/>
      <c r="AAW245" s="442"/>
      <c r="AAX245" s="442"/>
      <c r="AAY245" s="442"/>
      <c r="AAZ245" s="442"/>
      <c r="ABA245" s="442"/>
      <c r="ABB245" s="442"/>
      <c r="ABC245" s="442"/>
      <c r="ABD245" s="442"/>
      <c r="ABE245" s="442"/>
      <c r="ABF245" s="442"/>
      <c r="ABG245" s="442"/>
      <c r="ABH245" s="442"/>
      <c r="ABI245" s="442"/>
      <c r="ABJ245" s="442"/>
      <c r="ABK245" s="442"/>
      <c r="ABL245" s="442"/>
      <c r="ABM245" s="442"/>
      <c r="ABN245" s="442"/>
      <c r="ABO245" s="442"/>
      <c r="ABP245" s="442"/>
      <c r="ABQ245" s="442"/>
      <c r="ABR245" s="442"/>
      <c r="ABS245" s="442"/>
      <c r="ABT245" s="442"/>
      <c r="ABU245" s="442"/>
      <c r="ABV245" s="442"/>
      <c r="ABW245" s="442"/>
      <c r="ABX245" s="442"/>
      <c r="ABY245" s="442"/>
      <c r="ABZ245" s="442"/>
      <c r="ACA245" s="442"/>
      <c r="ACB245" s="442"/>
      <c r="ACC245" s="442"/>
      <c r="ACD245" s="442"/>
      <c r="ACE245" s="442"/>
      <c r="ACF245" s="442"/>
      <c r="ACG245" s="442"/>
      <c r="ACH245" s="442"/>
      <c r="ACI245" s="442"/>
      <c r="ACJ245" s="442"/>
      <c r="ACK245" s="442"/>
      <c r="ACL245" s="442"/>
      <c r="ACM245" s="442"/>
      <c r="ACN245" s="442"/>
      <c r="ACO245" s="442"/>
      <c r="ACP245" s="442"/>
      <c r="ACQ245" s="442"/>
      <c r="ACR245" s="442"/>
      <c r="ACS245" s="442"/>
      <c r="ACT245" s="442"/>
      <c r="ACU245" s="442"/>
      <c r="ACV245" s="442"/>
      <c r="ACW245" s="442"/>
      <c r="ACX245" s="442"/>
      <c r="ACY245" s="442"/>
      <c r="ACZ245" s="442"/>
      <c r="ADA245" s="442"/>
      <c r="ADB245" s="442"/>
      <c r="ADC245" s="442"/>
      <c r="ADD245" s="442"/>
      <c r="ADE245" s="442"/>
      <c r="ADF245" s="442"/>
      <c r="ADG245" s="442"/>
      <c r="ADH245" s="442"/>
      <c r="ADI245" s="442"/>
      <c r="ADJ245" s="442"/>
      <c r="ADK245" s="442"/>
      <c r="ADL245" s="442"/>
      <c r="ADM245" s="442"/>
      <c r="ADN245" s="442"/>
      <c r="ADO245" s="442"/>
      <c r="ADP245" s="442"/>
      <c r="ADQ245" s="442"/>
      <c r="ADR245" s="442"/>
      <c r="ADS245" s="442"/>
      <c r="ADT245" s="442"/>
      <c r="ADU245" s="442"/>
      <c r="ADV245" s="442"/>
      <c r="ADW245" s="442"/>
      <c r="ADX245" s="442"/>
      <c r="ADY245" s="442"/>
      <c r="ADZ245" s="442"/>
      <c r="AEA245" s="442"/>
      <c r="AEB245" s="442"/>
      <c r="AEC245" s="442"/>
      <c r="AED245" s="442"/>
      <c r="AEE245" s="442"/>
      <c r="AEF245" s="442"/>
      <c r="AEG245" s="442"/>
      <c r="AEH245" s="442"/>
      <c r="AEI245" s="442"/>
      <c r="AEJ245" s="442"/>
      <c r="AEK245" s="442"/>
      <c r="AEL245" s="442"/>
      <c r="AEM245" s="442"/>
      <c r="AEN245" s="442"/>
      <c r="AEO245" s="442"/>
      <c r="AEP245" s="442"/>
      <c r="AEQ245" s="442"/>
      <c r="AER245" s="442"/>
      <c r="AES245" s="442"/>
      <c r="AET245" s="442"/>
      <c r="AEU245" s="442"/>
      <c r="AEV245" s="442"/>
      <c r="AEW245" s="442"/>
      <c r="AEX245" s="442"/>
      <c r="AEY245" s="442"/>
      <c r="AEZ245" s="442"/>
      <c r="AFA245" s="442"/>
      <c r="AFB245" s="442"/>
      <c r="AFC245" s="442"/>
      <c r="AFD245" s="442"/>
      <c r="AFE245" s="442"/>
      <c r="AFF245" s="442"/>
      <c r="AFG245" s="442"/>
      <c r="AFH245" s="442"/>
      <c r="AFI245" s="442"/>
      <c r="AFJ245" s="442"/>
      <c r="AFK245" s="442"/>
      <c r="AFL245" s="442"/>
      <c r="AFM245" s="442"/>
      <c r="AFN245" s="442"/>
      <c r="AFO245" s="442"/>
      <c r="AFP245" s="442"/>
      <c r="AFQ245" s="442"/>
      <c r="AFR245" s="442"/>
      <c r="AFS245" s="442"/>
      <c r="AFT245" s="442"/>
      <c r="AFU245" s="442"/>
      <c r="AFV245" s="442"/>
      <c r="AFW245" s="442"/>
      <c r="AFX245" s="442"/>
      <c r="AFY245" s="442"/>
      <c r="AFZ245" s="442"/>
      <c r="AGA245" s="442"/>
      <c r="AGB245" s="442"/>
      <c r="AGC245" s="442"/>
      <c r="AGD245" s="442"/>
      <c r="AGE245" s="442"/>
      <c r="AGF245" s="442"/>
      <c r="AGG245" s="442"/>
      <c r="AGH245" s="442"/>
      <c r="AGI245" s="442"/>
      <c r="AGJ245" s="442"/>
      <c r="AGK245" s="442"/>
      <c r="AGL245" s="442"/>
      <c r="AGM245" s="442"/>
      <c r="AGN245" s="442"/>
      <c r="AGO245" s="442"/>
      <c r="AGP245" s="442"/>
      <c r="AGQ245" s="442"/>
      <c r="AGR245" s="442"/>
      <c r="AGS245" s="442"/>
      <c r="AGT245" s="442"/>
      <c r="AGU245" s="442"/>
      <c r="AGV245" s="442"/>
      <c r="AGW245" s="442"/>
      <c r="AGX245" s="442"/>
      <c r="AGY245" s="442"/>
      <c r="AGZ245" s="442"/>
      <c r="AHA245" s="442"/>
      <c r="AHB245" s="442"/>
      <c r="AHC245" s="442"/>
      <c r="AHD245" s="442"/>
      <c r="AHE245" s="442"/>
      <c r="AHF245" s="442"/>
      <c r="AHG245" s="442"/>
      <c r="AHH245" s="442"/>
    </row>
    <row r="246" spans="2:892" s="593" customFormat="1" hidden="1">
      <c r="B246" s="597"/>
      <c r="C246" s="595"/>
      <c r="D246" s="78"/>
      <c r="E246" s="78"/>
      <c r="F246" s="78"/>
      <c r="G246" s="78"/>
      <c r="H246" s="78"/>
      <c r="I246" s="78"/>
      <c r="J246" s="78"/>
      <c r="K246" s="78"/>
      <c r="L246" s="78"/>
      <c r="M246" s="78"/>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s="66"/>
      <c r="CT246" s="66"/>
      <c r="CU246" s="66"/>
      <c r="CV246" s="66"/>
      <c r="CW246" s="66"/>
      <c r="CX246" s="66"/>
      <c r="CY246" s="66"/>
      <c r="CZ246" s="66"/>
      <c r="DA246" s="66"/>
      <c r="DB246" s="66"/>
      <c r="DC246" s="66"/>
      <c r="DD246" s="66"/>
      <c r="DE246" s="66"/>
      <c r="DF246" s="66"/>
      <c r="DG246" s="66"/>
      <c r="DH246" s="66"/>
      <c r="DI246" s="66"/>
      <c r="DJ246" s="66"/>
      <c r="DK246" s="66"/>
      <c r="DL246" s="66"/>
      <c r="DM246" s="66"/>
      <c r="DN246" s="66"/>
      <c r="DO246" s="66"/>
      <c r="DP246" s="66"/>
      <c r="DQ246" s="66"/>
      <c r="DR246" s="66"/>
      <c r="DS246" s="66"/>
      <c r="DT246" s="66"/>
      <c r="DU246" s="66"/>
      <c r="DV246" s="66"/>
      <c r="DW246" s="66"/>
      <c r="DX246" s="66"/>
      <c r="DY246" s="66"/>
      <c r="DZ246" s="66"/>
      <c r="EA246" s="66"/>
      <c r="EB246" s="66"/>
      <c r="EC246" s="66"/>
      <c r="ED246" s="66"/>
      <c r="EE246" s="66"/>
      <c r="EF246" s="66"/>
      <c r="EG246" s="66"/>
      <c r="EH246" s="66"/>
      <c r="EI246" s="66"/>
      <c r="EJ246" s="66"/>
      <c r="EK246" s="66"/>
      <c r="EL246" s="66"/>
      <c r="EM246" s="66"/>
      <c r="EN246" s="66"/>
      <c r="EO246" s="66"/>
      <c r="EP246" s="66"/>
      <c r="EQ246" s="66"/>
      <c r="ER246" s="66"/>
      <c r="ES246" s="66"/>
      <c r="ET246" s="66"/>
      <c r="EU246" s="66"/>
      <c r="EV246" s="66"/>
      <c r="EW246" s="66"/>
      <c r="EX246" s="66"/>
      <c r="EY246" s="66"/>
      <c r="EZ246" s="66"/>
      <c r="FA246" s="66"/>
      <c r="FB246" s="66"/>
      <c r="FC246" s="66"/>
      <c r="FD246" s="66"/>
      <c r="FE246" s="66"/>
      <c r="FF246" s="66"/>
      <c r="FG246" s="66"/>
      <c r="FH246" s="66"/>
      <c r="FI246" s="66"/>
      <c r="FJ246" s="66"/>
      <c r="FK246" s="66"/>
      <c r="FL246" s="66"/>
      <c r="FM246" s="66"/>
      <c r="FN246" s="66"/>
      <c r="FO246" s="66"/>
      <c r="FP246" s="66"/>
      <c r="FQ246" s="66"/>
      <c r="FR246" s="66"/>
      <c r="FS246" s="66"/>
      <c r="FT246" s="66"/>
      <c r="FU246" s="66"/>
      <c r="FV246" s="66"/>
      <c r="FW246" s="66"/>
      <c r="FX246" s="66"/>
      <c r="FY246" s="66"/>
      <c r="FZ246" s="66"/>
      <c r="GA246" s="66"/>
      <c r="GB246" s="66"/>
      <c r="GC246" s="66"/>
      <c r="GD246" s="66"/>
      <c r="GE246" s="66"/>
      <c r="GF246" s="66"/>
      <c r="GG246" s="66"/>
      <c r="GH246" s="66"/>
      <c r="GI246" s="66"/>
      <c r="GJ246" s="66"/>
      <c r="GK246" s="66"/>
      <c r="GL246" s="66"/>
      <c r="GM246" s="66"/>
      <c r="GN246" s="66"/>
      <c r="GO246" s="66"/>
      <c r="GP246" s="66"/>
      <c r="GQ246" s="66"/>
      <c r="GR246" s="66"/>
      <c r="GS246" s="66"/>
      <c r="GT246" s="66"/>
      <c r="GU246" s="66"/>
      <c r="GV246" s="66"/>
      <c r="GW246" s="66"/>
      <c r="GX246" s="66"/>
      <c r="GY246" s="66"/>
      <c r="GZ246" s="66"/>
      <c r="HA246" s="66"/>
      <c r="HB246" s="66"/>
      <c r="HC246" s="66"/>
      <c r="HD246" s="66"/>
      <c r="HE246" s="66"/>
      <c r="HF246" s="66"/>
      <c r="HG246" s="66"/>
      <c r="HH246" s="66"/>
      <c r="HI246" s="66"/>
      <c r="HJ246" s="66"/>
      <c r="HK246" s="66"/>
      <c r="HL246" s="66"/>
      <c r="HM246" s="66"/>
      <c r="HN246" s="66"/>
      <c r="HO246" s="66"/>
      <c r="HP246" s="66"/>
      <c r="HQ246" s="66"/>
      <c r="HR246" s="66"/>
      <c r="HS246" s="66"/>
      <c r="HT246" s="66"/>
      <c r="HU246" s="66"/>
      <c r="HV246" s="66"/>
      <c r="HW246" s="66"/>
      <c r="HX246" s="66"/>
      <c r="HY246" s="66"/>
      <c r="HZ246" s="66"/>
      <c r="IA246" s="66"/>
      <c r="IB246" s="66"/>
      <c r="IC246" s="66"/>
      <c r="ID246" s="66"/>
      <c r="IE246" s="66"/>
      <c r="IF246" s="66"/>
      <c r="IG246" s="66"/>
      <c r="IH246" s="66"/>
      <c r="II246" s="66"/>
      <c r="IJ246" s="66"/>
      <c r="IK246" s="66"/>
      <c r="IL246" s="66"/>
      <c r="IM246" s="66"/>
      <c r="IN246" s="66"/>
      <c r="IO246" s="66"/>
      <c r="IP246" s="66"/>
      <c r="IQ246" s="66"/>
      <c r="IR246" s="66"/>
      <c r="IS246" s="66"/>
      <c r="IT246" s="66"/>
      <c r="IU246" s="66"/>
      <c r="IV246" s="66"/>
      <c r="IW246" s="66"/>
      <c r="IX246" s="442"/>
      <c r="IY246" s="442"/>
      <c r="IZ246" s="442"/>
      <c r="JA246" s="442"/>
      <c r="JB246" s="442"/>
      <c r="JC246" s="442"/>
      <c r="JD246" s="442"/>
      <c r="JE246" s="442"/>
      <c r="JF246" s="442"/>
      <c r="JG246" s="442"/>
      <c r="JH246" s="442"/>
      <c r="JI246" s="442"/>
      <c r="JJ246" s="442"/>
      <c r="JK246" s="442"/>
      <c r="JL246" s="442"/>
      <c r="JM246" s="442"/>
      <c r="JN246" s="442"/>
      <c r="JO246" s="442"/>
      <c r="JP246" s="442"/>
      <c r="JQ246" s="442"/>
      <c r="JR246" s="442"/>
      <c r="JS246" s="442"/>
      <c r="JT246" s="442"/>
      <c r="JU246" s="442"/>
      <c r="JV246" s="442"/>
      <c r="JW246" s="442"/>
      <c r="JX246" s="442"/>
      <c r="JY246" s="442"/>
      <c r="JZ246" s="442"/>
      <c r="KA246" s="442"/>
      <c r="KB246" s="442"/>
      <c r="KC246" s="442"/>
      <c r="KD246" s="442"/>
      <c r="KE246" s="442"/>
      <c r="KF246" s="442"/>
      <c r="KG246" s="442"/>
      <c r="KH246" s="442"/>
      <c r="KI246" s="442"/>
      <c r="KJ246" s="442"/>
      <c r="KK246" s="442"/>
      <c r="KL246" s="442"/>
      <c r="KM246" s="442"/>
      <c r="KN246" s="442"/>
      <c r="KO246" s="442"/>
      <c r="KP246" s="442"/>
      <c r="KQ246" s="442"/>
      <c r="KR246" s="442"/>
      <c r="KS246" s="442"/>
      <c r="KT246" s="442"/>
      <c r="KU246" s="442"/>
      <c r="KV246" s="442"/>
      <c r="KW246" s="442"/>
      <c r="KX246" s="442"/>
      <c r="KY246" s="442"/>
      <c r="KZ246" s="442"/>
      <c r="LA246" s="442"/>
      <c r="LB246" s="442"/>
      <c r="LC246" s="442"/>
      <c r="LD246" s="442"/>
      <c r="LE246" s="442"/>
      <c r="LF246" s="442"/>
      <c r="LG246" s="442"/>
      <c r="LH246" s="442"/>
      <c r="LI246" s="442"/>
      <c r="LJ246" s="442"/>
      <c r="LK246" s="442"/>
      <c r="LL246" s="442"/>
      <c r="LM246" s="442"/>
      <c r="LN246" s="442"/>
      <c r="LO246" s="442"/>
      <c r="LP246" s="442"/>
      <c r="LQ246" s="442"/>
      <c r="LR246" s="442"/>
      <c r="LS246" s="442"/>
      <c r="LT246" s="442"/>
      <c r="LU246" s="442"/>
      <c r="LV246" s="442"/>
      <c r="LW246" s="442"/>
      <c r="LX246" s="442"/>
      <c r="LY246" s="442"/>
      <c r="LZ246" s="442"/>
      <c r="MA246" s="442"/>
      <c r="MB246" s="442"/>
      <c r="MC246" s="442"/>
      <c r="MD246" s="442"/>
      <c r="ME246" s="442"/>
      <c r="MF246" s="442"/>
      <c r="MG246" s="442"/>
      <c r="MH246" s="442"/>
      <c r="MI246" s="442"/>
      <c r="MJ246" s="442"/>
      <c r="MK246" s="442"/>
      <c r="ML246" s="442"/>
      <c r="MM246" s="442"/>
      <c r="MN246" s="442"/>
      <c r="MO246" s="442"/>
      <c r="MP246" s="442"/>
      <c r="MQ246" s="442"/>
      <c r="MR246" s="442"/>
      <c r="MS246" s="442"/>
      <c r="MT246" s="442"/>
      <c r="MU246" s="442"/>
      <c r="MV246" s="442"/>
      <c r="MW246" s="442"/>
      <c r="MX246" s="442"/>
      <c r="MY246" s="442"/>
      <c r="MZ246" s="442"/>
      <c r="NA246" s="442"/>
      <c r="NB246" s="442"/>
      <c r="NC246" s="442"/>
      <c r="ND246" s="442"/>
      <c r="NE246" s="442"/>
      <c r="NF246" s="442"/>
      <c r="NG246" s="442"/>
      <c r="NH246" s="442"/>
      <c r="NI246" s="442"/>
      <c r="NJ246" s="442"/>
      <c r="NK246" s="442"/>
      <c r="NL246" s="442"/>
      <c r="NM246" s="442"/>
      <c r="NN246" s="442"/>
      <c r="NO246" s="442"/>
      <c r="NP246" s="442"/>
      <c r="NQ246" s="442"/>
      <c r="NR246" s="442"/>
      <c r="NS246" s="442"/>
      <c r="NT246" s="442"/>
      <c r="NU246" s="442"/>
      <c r="NV246" s="442"/>
      <c r="NW246" s="442"/>
      <c r="NX246" s="442"/>
      <c r="NY246" s="442"/>
      <c r="NZ246" s="442"/>
      <c r="OA246" s="442"/>
      <c r="OB246" s="442"/>
      <c r="OC246" s="442"/>
      <c r="OD246" s="442"/>
      <c r="OE246" s="442"/>
      <c r="OF246" s="442"/>
      <c r="OG246" s="442"/>
      <c r="OH246" s="442"/>
      <c r="OI246" s="442"/>
      <c r="OJ246" s="442"/>
      <c r="OK246" s="442"/>
      <c r="OL246" s="442"/>
      <c r="OM246" s="442"/>
      <c r="ON246" s="442"/>
      <c r="OO246" s="442"/>
      <c r="OP246" s="442"/>
      <c r="OQ246" s="442"/>
      <c r="OR246" s="442"/>
      <c r="OS246" s="442"/>
      <c r="OT246" s="442"/>
      <c r="OU246" s="442"/>
      <c r="OV246" s="442"/>
      <c r="OW246" s="442"/>
      <c r="OX246" s="442"/>
      <c r="OY246" s="442"/>
      <c r="OZ246" s="442"/>
      <c r="PA246" s="442"/>
      <c r="PB246" s="442"/>
      <c r="PC246" s="442"/>
      <c r="PD246" s="442"/>
      <c r="PE246" s="442"/>
      <c r="PF246" s="442"/>
      <c r="PG246" s="442"/>
      <c r="PH246" s="442"/>
      <c r="PI246" s="442"/>
      <c r="PJ246" s="442"/>
      <c r="PK246" s="442"/>
      <c r="PL246" s="442"/>
      <c r="PM246" s="442"/>
      <c r="PN246" s="442"/>
      <c r="PO246" s="442"/>
      <c r="PP246" s="442"/>
      <c r="PQ246" s="442"/>
      <c r="PR246" s="442"/>
      <c r="PS246" s="442"/>
      <c r="PT246" s="442"/>
      <c r="PU246" s="442"/>
      <c r="PV246" s="442"/>
      <c r="PW246" s="442"/>
      <c r="PX246" s="442"/>
      <c r="PY246" s="442"/>
      <c r="PZ246" s="442"/>
      <c r="QA246" s="442"/>
      <c r="QB246" s="442"/>
      <c r="QC246" s="442"/>
      <c r="QD246" s="442"/>
      <c r="QE246" s="442"/>
      <c r="QF246" s="442"/>
      <c r="QG246" s="442"/>
      <c r="QH246" s="442"/>
      <c r="QI246" s="442"/>
      <c r="QJ246" s="442"/>
      <c r="QK246" s="442"/>
      <c r="QL246" s="442"/>
      <c r="QM246" s="442"/>
      <c r="QN246" s="442"/>
      <c r="QO246" s="442"/>
      <c r="QP246" s="442"/>
      <c r="QQ246" s="442"/>
      <c r="QR246" s="442"/>
      <c r="QS246" s="442"/>
      <c r="QT246" s="442"/>
      <c r="QU246" s="442"/>
      <c r="QV246" s="442"/>
      <c r="QW246" s="442"/>
      <c r="QX246" s="442"/>
      <c r="QY246" s="442"/>
      <c r="QZ246" s="442"/>
      <c r="RA246" s="442"/>
      <c r="RB246" s="442"/>
      <c r="RC246" s="442"/>
      <c r="RD246" s="442"/>
      <c r="RE246" s="442"/>
      <c r="RF246" s="442"/>
      <c r="RG246" s="442"/>
      <c r="RH246" s="442"/>
      <c r="RI246" s="442"/>
      <c r="RJ246" s="442"/>
      <c r="RK246" s="442"/>
      <c r="RL246" s="442"/>
      <c r="RM246" s="442"/>
      <c r="RN246" s="442"/>
      <c r="RO246" s="442"/>
      <c r="RP246" s="442"/>
      <c r="RQ246" s="442"/>
      <c r="RR246" s="442"/>
      <c r="RS246" s="442"/>
      <c r="RT246" s="442"/>
      <c r="RU246" s="442"/>
      <c r="RV246" s="442"/>
      <c r="RW246" s="442"/>
      <c r="RX246" s="442"/>
      <c r="RY246" s="442"/>
      <c r="RZ246" s="442"/>
      <c r="SA246" s="442"/>
      <c r="SB246" s="442"/>
      <c r="SC246" s="442"/>
      <c r="SD246" s="442"/>
      <c r="SE246" s="442"/>
      <c r="SF246" s="442"/>
      <c r="SG246" s="442"/>
      <c r="SH246" s="442"/>
      <c r="SI246" s="442"/>
      <c r="SJ246" s="442"/>
      <c r="SK246" s="442"/>
      <c r="SL246" s="442"/>
      <c r="SM246" s="442"/>
      <c r="SN246" s="442"/>
      <c r="SO246" s="442"/>
      <c r="SP246" s="442"/>
      <c r="SQ246" s="442"/>
      <c r="SR246" s="442"/>
      <c r="SS246" s="442"/>
      <c r="ST246" s="442"/>
      <c r="SU246" s="442"/>
      <c r="SV246" s="442"/>
      <c r="SW246" s="442"/>
      <c r="SX246" s="442"/>
      <c r="SY246" s="442"/>
      <c r="SZ246" s="442"/>
      <c r="TA246" s="442"/>
      <c r="TB246" s="442"/>
      <c r="TC246" s="442"/>
      <c r="TD246" s="442"/>
      <c r="TE246" s="442"/>
      <c r="TF246" s="442"/>
      <c r="TG246" s="442"/>
      <c r="TH246" s="442"/>
      <c r="TI246" s="442"/>
      <c r="TJ246" s="442"/>
      <c r="TK246" s="442"/>
      <c r="TL246" s="442"/>
      <c r="TM246" s="442"/>
      <c r="TN246" s="442"/>
      <c r="TO246" s="442"/>
      <c r="TP246" s="442"/>
      <c r="TQ246" s="442"/>
      <c r="TR246" s="442"/>
      <c r="TS246" s="442"/>
      <c r="TT246" s="442"/>
      <c r="TU246" s="442"/>
      <c r="TV246" s="442"/>
      <c r="TW246" s="442"/>
      <c r="TX246" s="442"/>
      <c r="TY246" s="442"/>
      <c r="TZ246" s="442"/>
      <c r="UA246" s="442"/>
      <c r="UB246" s="442"/>
      <c r="UC246" s="442"/>
      <c r="UD246" s="442"/>
      <c r="UE246" s="442"/>
      <c r="UF246" s="442"/>
      <c r="UG246" s="442"/>
      <c r="UH246" s="442"/>
      <c r="UI246" s="442"/>
      <c r="UJ246" s="442"/>
      <c r="UK246" s="442"/>
      <c r="UL246" s="442"/>
      <c r="UM246" s="442"/>
      <c r="UN246" s="442"/>
      <c r="UO246" s="442"/>
      <c r="UP246" s="442"/>
      <c r="UQ246" s="442"/>
      <c r="UR246" s="442"/>
      <c r="US246" s="442"/>
      <c r="UT246" s="442"/>
      <c r="UU246" s="442"/>
      <c r="UV246" s="442"/>
      <c r="UW246" s="442"/>
      <c r="UX246" s="442"/>
      <c r="UY246" s="442"/>
      <c r="UZ246" s="442"/>
      <c r="VA246" s="442"/>
      <c r="VB246" s="442"/>
      <c r="VC246" s="442"/>
      <c r="VD246" s="442"/>
      <c r="VE246" s="442"/>
      <c r="VF246" s="442"/>
      <c r="VG246" s="442"/>
      <c r="VH246" s="442"/>
      <c r="VI246" s="442"/>
      <c r="VJ246" s="442"/>
      <c r="VK246" s="442"/>
      <c r="VL246" s="442"/>
      <c r="VM246" s="442"/>
      <c r="VN246" s="442"/>
      <c r="VO246" s="442"/>
      <c r="VP246" s="442"/>
      <c r="VQ246" s="442"/>
      <c r="VR246" s="442"/>
      <c r="VS246" s="442"/>
      <c r="VT246" s="442"/>
      <c r="VU246" s="442"/>
      <c r="VV246" s="442"/>
      <c r="VW246" s="442"/>
      <c r="VX246" s="442"/>
      <c r="VY246" s="442"/>
      <c r="VZ246" s="442"/>
      <c r="WA246" s="442"/>
      <c r="WB246" s="442"/>
      <c r="WC246" s="442"/>
      <c r="WD246" s="442"/>
      <c r="WE246" s="442"/>
      <c r="WF246" s="442"/>
      <c r="WG246" s="442"/>
      <c r="WH246" s="442"/>
      <c r="WI246" s="442"/>
      <c r="WJ246" s="442"/>
      <c r="WK246" s="442"/>
      <c r="WL246" s="442"/>
      <c r="WM246" s="442"/>
      <c r="WN246" s="442"/>
      <c r="WO246" s="442"/>
      <c r="WP246" s="442"/>
      <c r="WQ246" s="442"/>
      <c r="WR246" s="442"/>
      <c r="WS246" s="442"/>
      <c r="WT246" s="442"/>
      <c r="WU246" s="442"/>
      <c r="WV246" s="442"/>
      <c r="WW246" s="442"/>
      <c r="WX246" s="442"/>
      <c r="WY246" s="442"/>
      <c r="WZ246" s="442"/>
      <c r="XA246" s="442"/>
      <c r="XB246" s="442"/>
      <c r="XC246" s="442"/>
      <c r="XD246" s="442"/>
      <c r="XE246" s="442"/>
      <c r="XF246" s="442"/>
      <c r="XG246" s="442"/>
      <c r="XH246" s="442"/>
      <c r="XI246" s="442"/>
      <c r="XJ246" s="442"/>
      <c r="XK246" s="442"/>
      <c r="XL246" s="442"/>
      <c r="XM246" s="442"/>
      <c r="XN246" s="442"/>
      <c r="XO246" s="442"/>
      <c r="XP246" s="442"/>
      <c r="XQ246" s="442"/>
      <c r="XR246" s="442"/>
      <c r="XS246" s="442"/>
      <c r="XT246" s="442"/>
      <c r="XU246" s="442"/>
      <c r="XV246" s="442"/>
      <c r="XW246" s="442"/>
      <c r="XX246" s="442"/>
      <c r="XY246" s="442"/>
      <c r="XZ246" s="442"/>
      <c r="YA246" s="442"/>
      <c r="YB246" s="442"/>
      <c r="YC246" s="442"/>
      <c r="YD246" s="442"/>
      <c r="YE246" s="442"/>
      <c r="YF246" s="442"/>
      <c r="YG246" s="442"/>
      <c r="YH246" s="442"/>
      <c r="YI246" s="442"/>
      <c r="YJ246" s="442"/>
      <c r="YK246" s="442"/>
      <c r="YL246" s="442"/>
      <c r="YM246" s="442"/>
      <c r="YN246" s="442"/>
      <c r="YO246" s="442"/>
      <c r="YP246" s="442"/>
      <c r="YQ246" s="442"/>
      <c r="YR246" s="442"/>
      <c r="YS246" s="442"/>
      <c r="YT246" s="442"/>
      <c r="YU246" s="442"/>
      <c r="YV246" s="442"/>
      <c r="YW246" s="442"/>
      <c r="YX246" s="442"/>
      <c r="YY246" s="442"/>
      <c r="YZ246" s="442"/>
      <c r="ZA246" s="442"/>
      <c r="ZB246" s="442"/>
      <c r="ZC246" s="442"/>
      <c r="ZD246" s="442"/>
      <c r="ZE246" s="442"/>
      <c r="ZF246" s="442"/>
      <c r="ZG246" s="442"/>
      <c r="ZH246" s="442"/>
      <c r="ZI246" s="442"/>
      <c r="ZJ246" s="442"/>
      <c r="ZK246" s="442"/>
      <c r="ZL246" s="442"/>
      <c r="ZM246" s="442"/>
      <c r="ZN246" s="442"/>
      <c r="ZO246" s="442"/>
      <c r="ZP246" s="442"/>
      <c r="ZQ246" s="442"/>
      <c r="ZR246" s="442"/>
      <c r="ZS246" s="442"/>
      <c r="ZT246" s="442"/>
      <c r="ZU246" s="442"/>
      <c r="ZV246" s="442"/>
      <c r="ZW246" s="442"/>
      <c r="ZX246" s="442"/>
      <c r="ZY246" s="442"/>
      <c r="ZZ246" s="442"/>
      <c r="AAA246" s="442"/>
      <c r="AAB246" s="442"/>
      <c r="AAC246" s="442"/>
      <c r="AAD246" s="442"/>
      <c r="AAE246" s="442"/>
      <c r="AAF246" s="442"/>
      <c r="AAG246" s="442"/>
      <c r="AAH246" s="442"/>
      <c r="AAI246" s="442"/>
      <c r="AAJ246" s="442"/>
      <c r="AAK246" s="442"/>
      <c r="AAL246" s="442"/>
      <c r="AAM246" s="442"/>
      <c r="AAN246" s="442"/>
      <c r="AAO246" s="442"/>
      <c r="AAP246" s="442"/>
      <c r="AAQ246" s="442"/>
      <c r="AAR246" s="442"/>
      <c r="AAS246" s="442"/>
      <c r="AAT246" s="442"/>
      <c r="AAU246" s="442"/>
      <c r="AAV246" s="442"/>
      <c r="AAW246" s="442"/>
      <c r="AAX246" s="442"/>
      <c r="AAY246" s="442"/>
      <c r="AAZ246" s="442"/>
      <c r="ABA246" s="442"/>
      <c r="ABB246" s="442"/>
      <c r="ABC246" s="442"/>
      <c r="ABD246" s="442"/>
      <c r="ABE246" s="442"/>
      <c r="ABF246" s="442"/>
      <c r="ABG246" s="442"/>
      <c r="ABH246" s="442"/>
      <c r="ABI246" s="442"/>
      <c r="ABJ246" s="442"/>
      <c r="ABK246" s="442"/>
      <c r="ABL246" s="442"/>
      <c r="ABM246" s="442"/>
      <c r="ABN246" s="442"/>
      <c r="ABO246" s="442"/>
      <c r="ABP246" s="442"/>
      <c r="ABQ246" s="442"/>
      <c r="ABR246" s="442"/>
      <c r="ABS246" s="442"/>
      <c r="ABT246" s="442"/>
      <c r="ABU246" s="442"/>
      <c r="ABV246" s="442"/>
      <c r="ABW246" s="442"/>
      <c r="ABX246" s="442"/>
      <c r="ABY246" s="442"/>
      <c r="ABZ246" s="442"/>
      <c r="ACA246" s="442"/>
      <c r="ACB246" s="442"/>
      <c r="ACC246" s="442"/>
      <c r="ACD246" s="442"/>
      <c r="ACE246" s="442"/>
      <c r="ACF246" s="442"/>
      <c r="ACG246" s="442"/>
      <c r="ACH246" s="442"/>
      <c r="ACI246" s="442"/>
      <c r="ACJ246" s="442"/>
      <c r="ACK246" s="442"/>
      <c r="ACL246" s="442"/>
      <c r="ACM246" s="442"/>
      <c r="ACN246" s="442"/>
      <c r="ACO246" s="442"/>
      <c r="ACP246" s="442"/>
      <c r="ACQ246" s="442"/>
      <c r="ACR246" s="442"/>
      <c r="ACS246" s="442"/>
      <c r="ACT246" s="442"/>
      <c r="ACU246" s="442"/>
      <c r="ACV246" s="442"/>
      <c r="ACW246" s="442"/>
      <c r="ACX246" s="442"/>
      <c r="ACY246" s="442"/>
      <c r="ACZ246" s="442"/>
      <c r="ADA246" s="442"/>
      <c r="ADB246" s="442"/>
      <c r="ADC246" s="442"/>
      <c r="ADD246" s="442"/>
      <c r="ADE246" s="442"/>
      <c r="ADF246" s="442"/>
      <c r="ADG246" s="442"/>
      <c r="ADH246" s="442"/>
      <c r="ADI246" s="442"/>
      <c r="ADJ246" s="442"/>
      <c r="ADK246" s="442"/>
      <c r="ADL246" s="442"/>
      <c r="ADM246" s="442"/>
      <c r="ADN246" s="442"/>
      <c r="ADO246" s="442"/>
      <c r="ADP246" s="442"/>
      <c r="ADQ246" s="442"/>
      <c r="ADR246" s="442"/>
      <c r="ADS246" s="442"/>
      <c r="ADT246" s="442"/>
      <c r="ADU246" s="442"/>
      <c r="ADV246" s="442"/>
      <c r="ADW246" s="442"/>
      <c r="ADX246" s="442"/>
      <c r="ADY246" s="442"/>
      <c r="ADZ246" s="442"/>
      <c r="AEA246" s="442"/>
      <c r="AEB246" s="442"/>
      <c r="AEC246" s="442"/>
      <c r="AED246" s="442"/>
      <c r="AEE246" s="442"/>
      <c r="AEF246" s="442"/>
      <c r="AEG246" s="442"/>
      <c r="AEH246" s="442"/>
      <c r="AEI246" s="442"/>
      <c r="AEJ246" s="442"/>
      <c r="AEK246" s="442"/>
      <c r="AEL246" s="442"/>
      <c r="AEM246" s="442"/>
      <c r="AEN246" s="442"/>
      <c r="AEO246" s="442"/>
      <c r="AEP246" s="442"/>
      <c r="AEQ246" s="442"/>
      <c r="AER246" s="442"/>
      <c r="AES246" s="442"/>
      <c r="AET246" s="442"/>
      <c r="AEU246" s="442"/>
      <c r="AEV246" s="442"/>
      <c r="AEW246" s="442"/>
      <c r="AEX246" s="442"/>
      <c r="AEY246" s="442"/>
      <c r="AEZ246" s="442"/>
      <c r="AFA246" s="442"/>
      <c r="AFB246" s="442"/>
      <c r="AFC246" s="442"/>
      <c r="AFD246" s="442"/>
      <c r="AFE246" s="442"/>
      <c r="AFF246" s="442"/>
      <c r="AFG246" s="442"/>
      <c r="AFH246" s="442"/>
      <c r="AFI246" s="442"/>
      <c r="AFJ246" s="442"/>
      <c r="AFK246" s="442"/>
      <c r="AFL246" s="442"/>
      <c r="AFM246" s="442"/>
      <c r="AFN246" s="442"/>
      <c r="AFO246" s="442"/>
      <c r="AFP246" s="442"/>
      <c r="AFQ246" s="442"/>
      <c r="AFR246" s="442"/>
      <c r="AFS246" s="442"/>
      <c r="AFT246" s="442"/>
      <c r="AFU246" s="442"/>
      <c r="AFV246" s="442"/>
      <c r="AFW246" s="442"/>
      <c r="AFX246" s="442"/>
      <c r="AFY246" s="442"/>
      <c r="AFZ246" s="442"/>
      <c r="AGA246" s="442"/>
      <c r="AGB246" s="442"/>
      <c r="AGC246" s="442"/>
      <c r="AGD246" s="442"/>
      <c r="AGE246" s="442"/>
      <c r="AGF246" s="442"/>
      <c r="AGG246" s="442"/>
      <c r="AGH246" s="442"/>
      <c r="AGI246" s="442"/>
      <c r="AGJ246" s="442"/>
      <c r="AGK246" s="442"/>
      <c r="AGL246" s="442"/>
      <c r="AGM246" s="442"/>
      <c r="AGN246" s="442"/>
      <c r="AGO246" s="442"/>
      <c r="AGP246" s="442"/>
      <c r="AGQ246" s="442"/>
      <c r="AGR246" s="442"/>
      <c r="AGS246" s="442"/>
      <c r="AGT246" s="442"/>
      <c r="AGU246" s="442"/>
      <c r="AGV246" s="442"/>
      <c r="AGW246" s="442"/>
      <c r="AGX246" s="442"/>
      <c r="AGY246" s="442"/>
      <c r="AGZ246" s="442"/>
      <c r="AHA246" s="442"/>
      <c r="AHB246" s="442"/>
      <c r="AHC246" s="442"/>
      <c r="AHD246" s="442"/>
      <c r="AHE246" s="442"/>
      <c r="AHF246" s="442"/>
      <c r="AHG246" s="442"/>
      <c r="AHH246" s="442"/>
    </row>
    <row r="247" spans="2:892" s="593" customFormat="1" hidden="1">
      <c r="B247" s="597"/>
      <c r="C247" s="595"/>
      <c r="D247" s="78"/>
      <c r="E247" s="78"/>
      <c r="F247" s="78"/>
      <c r="G247" s="78"/>
      <c r="H247" s="78"/>
      <c r="I247" s="78"/>
      <c r="J247" s="78"/>
      <c r="K247" s="78"/>
      <c r="L247" s="78"/>
      <c r="M247" s="78"/>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s="66"/>
      <c r="CT247" s="66"/>
      <c r="CU247" s="66"/>
      <c r="CV247" s="66"/>
      <c r="CW247" s="66"/>
      <c r="CX247" s="66"/>
      <c r="CY247" s="66"/>
      <c r="CZ247" s="66"/>
      <c r="DA247" s="66"/>
      <c r="DB247" s="66"/>
      <c r="DC247" s="66"/>
      <c r="DD247" s="66"/>
      <c r="DE247" s="66"/>
      <c r="DF247" s="66"/>
      <c r="DG247" s="66"/>
      <c r="DH247" s="66"/>
      <c r="DI247" s="66"/>
      <c r="DJ247" s="66"/>
      <c r="DK247" s="66"/>
      <c r="DL247" s="66"/>
      <c r="DM247" s="66"/>
      <c r="DN247" s="66"/>
      <c r="DO247" s="66"/>
      <c r="DP247" s="66"/>
      <c r="DQ247" s="66"/>
      <c r="DR247" s="66"/>
      <c r="DS247" s="66"/>
      <c r="DT247" s="66"/>
      <c r="DU247" s="66"/>
      <c r="DV247" s="66"/>
      <c r="DW247" s="66"/>
      <c r="DX247" s="66"/>
      <c r="DY247" s="66"/>
      <c r="DZ247" s="66"/>
      <c r="EA247" s="66"/>
      <c r="EB247" s="66"/>
      <c r="EC247" s="66"/>
      <c r="ED247" s="66"/>
      <c r="EE247" s="66"/>
      <c r="EF247" s="66"/>
      <c r="EG247" s="66"/>
      <c r="EH247" s="66"/>
      <c r="EI247" s="66"/>
      <c r="EJ247" s="66"/>
      <c r="EK247" s="66"/>
      <c r="EL247" s="66"/>
      <c r="EM247" s="66"/>
      <c r="EN247" s="66"/>
      <c r="EO247" s="66"/>
      <c r="EP247" s="66"/>
      <c r="EQ247" s="66"/>
      <c r="ER247" s="66"/>
      <c r="ES247" s="66"/>
      <c r="ET247" s="66"/>
      <c r="EU247" s="66"/>
      <c r="EV247" s="66"/>
      <c r="EW247" s="66"/>
      <c r="EX247" s="66"/>
      <c r="EY247" s="66"/>
      <c r="EZ247" s="66"/>
      <c r="FA247" s="66"/>
      <c r="FB247" s="66"/>
      <c r="FC247" s="66"/>
      <c r="FD247" s="66"/>
      <c r="FE247" s="66"/>
      <c r="FF247" s="66"/>
      <c r="FG247" s="66"/>
      <c r="FH247" s="66"/>
      <c r="FI247" s="66"/>
      <c r="FJ247" s="66"/>
      <c r="FK247" s="66"/>
      <c r="FL247" s="66"/>
      <c r="FM247" s="66"/>
      <c r="FN247" s="66"/>
      <c r="FO247" s="66"/>
      <c r="FP247" s="66"/>
      <c r="FQ247" s="66"/>
      <c r="FR247" s="66"/>
      <c r="FS247" s="66"/>
      <c r="FT247" s="66"/>
      <c r="FU247" s="66"/>
      <c r="FV247" s="66"/>
      <c r="FW247" s="66"/>
      <c r="FX247" s="66"/>
      <c r="FY247" s="66"/>
      <c r="FZ247" s="66"/>
      <c r="GA247" s="66"/>
      <c r="GB247" s="66"/>
      <c r="GC247" s="66"/>
      <c r="GD247" s="66"/>
      <c r="GE247" s="66"/>
      <c r="GF247" s="66"/>
      <c r="GG247" s="66"/>
      <c r="GH247" s="66"/>
      <c r="GI247" s="66"/>
      <c r="GJ247" s="66"/>
      <c r="GK247" s="66"/>
      <c r="GL247" s="66"/>
      <c r="GM247" s="66"/>
      <c r="GN247" s="66"/>
      <c r="GO247" s="66"/>
      <c r="GP247" s="66"/>
      <c r="GQ247" s="66"/>
      <c r="GR247" s="66"/>
      <c r="GS247" s="66"/>
      <c r="GT247" s="66"/>
      <c r="GU247" s="66"/>
      <c r="GV247" s="66"/>
      <c r="GW247" s="66"/>
      <c r="GX247" s="66"/>
      <c r="GY247" s="66"/>
      <c r="GZ247" s="66"/>
      <c r="HA247" s="66"/>
      <c r="HB247" s="66"/>
      <c r="HC247" s="66"/>
      <c r="HD247" s="66"/>
      <c r="HE247" s="66"/>
      <c r="HF247" s="66"/>
      <c r="HG247" s="66"/>
      <c r="HH247" s="66"/>
      <c r="HI247" s="66"/>
      <c r="HJ247" s="66"/>
      <c r="HK247" s="66"/>
      <c r="HL247" s="66"/>
      <c r="HM247" s="66"/>
      <c r="HN247" s="66"/>
      <c r="HO247" s="66"/>
      <c r="HP247" s="66"/>
      <c r="HQ247" s="66"/>
      <c r="HR247" s="66"/>
      <c r="HS247" s="66"/>
      <c r="HT247" s="66"/>
      <c r="HU247" s="66"/>
      <c r="HV247" s="66"/>
      <c r="HW247" s="66"/>
      <c r="HX247" s="66"/>
      <c r="HY247" s="66"/>
      <c r="HZ247" s="66"/>
      <c r="IA247" s="66"/>
      <c r="IB247" s="66"/>
      <c r="IC247" s="66"/>
      <c r="ID247" s="66"/>
      <c r="IE247" s="66"/>
      <c r="IF247" s="66"/>
      <c r="IG247" s="66"/>
      <c r="IH247" s="66"/>
      <c r="II247" s="66"/>
      <c r="IJ247" s="66"/>
      <c r="IK247" s="66"/>
      <c r="IL247" s="66"/>
      <c r="IM247" s="66"/>
      <c r="IN247" s="66"/>
      <c r="IO247" s="66"/>
      <c r="IP247" s="66"/>
      <c r="IQ247" s="66"/>
      <c r="IR247" s="66"/>
      <c r="IS247" s="66"/>
      <c r="IT247" s="66"/>
      <c r="IU247" s="66"/>
      <c r="IV247" s="66"/>
      <c r="IW247" s="66"/>
      <c r="IX247" s="442"/>
      <c r="IY247" s="442"/>
      <c r="IZ247" s="442"/>
      <c r="JA247" s="442"/>
      <c r="JB247" s="442"/>
      <c r="JC247" s="442"/>
      <c r="JD247" s="442"/>
      <c r="JE247" s="442"/>
      <c r="JF247" s="442"/>
      <c r="JG247" s="442"/>
      <c r="JH247" s="442"/>
      <c r="JI247" s="442"/>
      <c r="JJ247" s="442"/>
      <c r="JK247" s="442"/>
      <c r="JL247" s="442"/>
      <c r="JM247" s="442"/>
      <c r="JN247" s="442"/>
      <c r="JO247" s="442"/>
      <c r="JP247" s="442"/>
      <c r="JQ247" s="442"/>
      <c r="JR247" s="442"/>
      <c r="JS247" s="442"/>
      <c r="JT247" s="442"/>
      <c r="JU247" s="442"/>
      <c r="JV247" s="442"/>
      <c r="JW247" s="442"/>
      <c r="JX247" s="442"/>
      <c r="JY247" s="442"/>
      <c r="JZ247" s="442"/>
      <c r="KA247" s="442"/>
      <c r="KB247" s="442"/>
      <c r="KC247" s="442"/>
      <c r="KD247" s="442"/>
      <c r="KE247" s="442"/>
      <c r="KF247" s="442"/>
      <c r="KG247" s="442"/>
      <c r="KH247" s="442"/>
      <c r="KI247" s="442"/>
      <c r="KJ247" s="442"/>
      <c r="KK247" s="442"/>
      <c r="KL247" s="442"/>
      <c r="KM247" s="442"/>
      <c r="KN247" s="442"/>
      <c r="KO247" s="442"/>
      <c r="KP247" s="442"/>
      <c r="KQ247" s="442"/>
      <c r="KR247" s="442"/>
      <c r="KS247" s="442"/>
      <c r="KT247" s="442"/>
      <c r="KU247" s="442"/>
      <c r="KV247" s="442"/>
      <c r="KW247" s="442"/>
      <c r="KX247" s="442"/>
      <c r="KY247" s="442"/>
      <c r="KZ247" s="442"/>
      <c r="LA247" s="442"/>
      <c r="LB247" s="442"/>
      <c r="LC247" s="442"/>
      <c r="LD247" s="442"/>
      <c r="LE247" s="442"/>
      <c r="LF247" s="442"/>
      <c r="LG247" s="442"/>
      <c r="LH247" s="442"/>
      <c r="LI247" s="442"/>
      <c r="LJ247" s="442"/>
      <c r="LK247" s="442"/>
      <c r="LL247" s="442"/>
      <c r="LM247" s="442"/>
      <c r="LN247" s="442"/>
      <c r="LO247" s="442"/>
      <c r="LP247" s="442"/>
      <c r="LQ247" s="442"/>
      <c r="LR247" s="442"/>
      <c r="LS247" s="442"/>
      <c r="LT247" s="442"/>
      <c r="LU247" s="442"/>
      <c r="LV247" s="442"/>
      <c r="LW247" s="442"/>
      <c r="LX247" s="442"/>
      <c r="LY247" s="442"/>
      <c r="LZ247" s="442"/>
      <c r="MA247" s="442"/>
      <c r="MB247" s="442"/>
      <c r="MC247" s="442"/>
      <c r="MD247" s="442"/>
      <c r="ME247" s="442"/>
      <c r="MF247" s="442"/>
      <c r="MG247" s="442"/>
      <c r="MH247" s="442"/>
      <c r="MI247" s="442"/>
      <c r="MJ247" s="442"/>
      <c r="MK247" s="442"/>
      <c r="ML247" s="442"/>
      <c r="MM247" s="442"/>
      <c r="MN247" s="442"/>
      <c r="MO247" s="442"/>
      <c r="MP247" s="442"/>
      <c r="MQ247" s="442"/>
      <c r="MR247" s="442"/>
      <c r="MS247" s="442"/>
      <c r="MT247" s="442"/>
      <c r="MU247" s="442"/>
      <c r="MV247" s="442"/>
      <c r="MW247" s="442"/>
      <c r="MX247" s="442"/>
      <c r="MY247" s="442"/>
      <c r="MZ247" s="442"/>
      <c r="NA247" s="442"/>
      <c r="NB247" s="442"/>
      <c r="NC247" s="442"/>
      <c r="ND247" s="442"/>
      <c r="NE247" s="442"/>
      <c r="NF247" s="442"/>
      <c r="NG247" s="442"/>
      <c r="NH247" s="442"/>
      <c r="NI247" s="442"/>
      <c r="NJ247" s="442"/>
      <c r="NK247" s="442"/>
      <c r="NL247" s="442"/>
      <c r="NM247" s="442"/>
      <c r="NN247" s="442"/>
      <c r="NO247" s="442"/>
      <c r="NP247" s="442"/>
      <c r="NQ247" s="442"/>
      <c r="NR247" s="442"/>
      <c r="NS247" s="442"/>
      <c r="NT247" s="442"/>
      <c r="NU247" s="442"/>
      <c r="NV247" s="442"/>
      <c r="NW247" s="442"/>
      <c r="NX247" s="442"/>
      <c r="NY247" s="442"/>
      <c r="NZ247" s="442"/>
      <c r="OA247" s="442"/>
      <c r="OB247" s="442"/>
      <c r="OC247" s="442"/>
      <c r="OD247" s="442"/>
      <c r="OE247" s="442"/>
      <c r="OF247" s="442"/>
      <c r="OG247" s="442"/>
      <c r="OH247" s="442"/>
      <c r="OI247" s="442"/>
      <c r="OJ247" s="442"/>
      <c r="OK247" s="442"/>
      <c r="OL247" s="442"/>
      <c r="OM247" s="442"/>
      <c r="ON247" s="442"/>
      <c r="OO247" s="442"/>
      <c r="OP247" s="442"/>
      <c r="OQ247" s="442"/>
      <c r="OR247" s="442"/>
      <c r="OS247" s="442"/>
      <c r="OT247" s="442"/>
      <c r="OU247" s="442"/>
      <c r="OV247" s="442"/>
      <c r="OW247" s="442"/>
      <c r="OX247" s="442"/>
      <c r="OY247" s="442"/>
      <c r="OZ247" s="442"/>
      <c r="PA247" s="442"/>
      <c r="PB247" s="442"/>
      <c r="PC247" s="442"/>
      <c r="PD247" s="442"/>
      <c r="PE247" s="442"/>
      <c r="PF247" s="442"/>
      <c r="PG247" s="442"/>
      <c r="PH247" s="442"/>
      <c r="PI247" s="442"/>
      <c r="PJ247" s="442"/>
      <c r="PK247" s="442"/>
      <c r="PL247" s="442"/>
      <c r="PM247" s="442"/>
      <c r="PN247" s="442"/>
      <c r="PO247" s="442"/>
      <c r="PP247" s="442"/>
      <c r="PQ247" s="442"/>
      <c r="PR247" s="442"/>
      <c r="PS247" s="442"/>
      <c r="PT247" s="442"/>
      <c r="PU247" s="442"/>
      <c r="PV247" s="442"/>
      <c r="PW247" s="442"/>
      <c r="PX247" s="442"/>
      <c r="PY247" s="442"/>
      <c r="PZ247" s="442"/>
      <c r="QA247" s="442"/>
      <c r="QB247" s="442"/>
      <c r="QC247" s="442"/>
      <c r="QD247" s="442"/>
      <c r="QE247" s="442"/>
      <c r="QF247" s="442"/>
      <c r="QG247" s="442"/>
      <c r="QH247" s="442"/>
      <c r="QI247" s="442"/>
      <c r="QJ247" s="442"/>
      <c r="QK247" s="442"/>
      <c r="QL247" s="442"/>
      <c r="QM247" s="442"/>
      <c r="QN247" s="442"/>
      <c r="QO247" s="442"/>
      <c r="QP247" s="442"/>
      <c r="QQ247" s="442"/>
      <c r="QR247" s="442"/>
      <c r="QS247" s="442"/>
      <c r="QT247" s="442"/>
      <c r="QU247" s="442"/>
      <c r="QV247" s="442"/>
      <c r="QW247" s="442"/>
      <c r="QX247" s="442"/>
      <c r="QY247" s="442"/>
      <c r="QZ247" s="442"/>
      <c r="RA247" s="442"/>
      <c r="RB247" s="442"/>
      <c r="RC247" s="442"/>
      <c r="RD247" s="442"/>
      <c r="RE247" s="442"/>
      <c r="RF247" s="442"/>
      <c r="RG247" s="442"/>
      <c r="RH247" s="442"/>
      <c r="RI247" s="442"/>
      <c r="RJ247" s="442"/>
      <c r="RK247" s="442"/>
      <c r="RL247" s="442"/>
      <c r="RM247" s="442"/>
      <c r="RN247" s="442"/>
      <c r="RO247" s="442"/>
      <c r="RP247" s="442"/>
      <c r="RQ247" s="442"/>
      <c r="RR247" s="442"/>
      <c r="RS247" s="442"/>
      <c r="RT247" s="442"/>
      <c r="RU247" s="442"/>
      <c r="RV247" s="442"/>
      <c r="RW247" s="442"/>
      <c r="RX247" s="442"/>
      <c r="RY247" s="442"/>
      <c r="RZ247" s="442"/>
      <c r="SA247" s="442"/>
      <c r="SB247" s="442"/>
      <c r="SC247" s="442"/>
      <c r="SD247" s="442"/>
      <c r="SE247" s="442"/>
      <c r="SF247" s="442"/>
      <c r="SG247" s="442"/>
      <c r="SH247" s="442"/>
      <c r="SI247" s="442"/>
      <c r="SJ247" s="442"/>
      <c r="SK247" s="442"/>
      <c r="SL247" s="442"/>
      <c r="SM247" s="442"/>
      <c r="SN247" s="442"/>
      <c r="SO247" s="442"/>
      <c r="SP247" s="442"/>
      <c r="SQ247" s="442"/>
      <c r="SR247" s="442"/>
      <c r="SS247" s="442"/>
      <c r="ST247" s="442"/>
      <c r="SU247" s="442"/>
      <c r="SV247" s="442"/>
      <c r="SW247" s="442"/>
      <c r="SX247" s="442"/>
      <c r="SY247" s="442"/>
      <c r="SZ247" s="442"/>
      <c r="TA247" s="442"/>
      <c r="TB247" s="442"/>
      <c r="TC247" s="442"/>
      <c r="TD247" s="442"/>
      <c r="TE247" s="442"/>
      <c r="TF247" s="442"/>
      <c r="TG247" s="442"/>
      <c r="TH247" s="442"/>
      <c r="TI247" s="442"/>
      <c r="TJ247" s="442"/>
      <c r="TK247" s="442"/>
      <c r="TL247" s="442"/>
      <c r="TM247" s="442"/>
      <c r="TN247" s="442"/>
      <c r="TO247" s="442"/>
      <c r="TP247" s="442"/>
      <c r="TQ247" s="442"/>
      <c r="TR247" s="442"/>
      <c r="TS247" s="442"/>
      <c r="TT247" s="442"/>
      <c r="TU247" s="442"/>
      <c r="TV247" s="442"/>
      <c r="TW247" s="442"/>
      <c r="TX247" s="442"/>
      <c r="TY247" s="442"/>
      <c r="TZ247" s="442"/>
      <c r="UA247" s="442"/>
      <c r="UB247" s="442"/>
      <c r="UC247" s="442"/>
      <c r="UD247" s="442"/>
      <c r="UE247" s="442"/>
      <c r="UF247" s="442"/>
      <c r="UG247" s="442"/>
      <c r="UH247" s="442"/>
      <c r="UI247" s="442"/>
      <c r="UJ247" s="442"/>
      <c r="UK247" s="442"/>
      <c r="UL247" s="442"/>
      <c r="UM247" s="442"/>
      <c r="UN247" s="442"/>
      <c r="UO247" s="442"/>
      <c r="UP247" s="442"/>
      <c r="UQ247" s="442"/>
      <c r="UR247" s="442"/>
      <c r="US247" s="442"/>
      <c r="UT247" s="442"/>
      <c r="UU247" s="442"/>
      <c r="UV247" s="442"/>
      <c r="UW247" s="442"/>
      <c r="UX247" s="442"/>
      <c r="UY247" s="442"/>
      <c r="UZ247" s="442"/>
      <c r="VA247" s="442"/>
      <c r="VB247" s="442"/>
      <c r="VC247" s="442"/>
      <c r="VD247" s="442"/>
      <c r="VE247" s="442"/>
      <c r="VF247" s="442"/>
      <c r="VG247" s="442"/>
      <c r="VH247" s="442"/>
      <c r="VI247" s="442"/>
      <c r="VJ247" s="442"/>
      <c r="VK247" s="442"/>
      <c r="VL247" s="442"/>
      <c r="VM247" s="442"/>
      <c r="VN247" s="442"/>
      <c r="VO247" s="442"/>
      <c r="VP247" s="442"/>
      <c r="VQ247" s="442"/>
      <c r="VR247" s="442"/>
      <c r="VS247" s="442"/>
      <c r="VT247" s="442"/>
      <c r="VU247" s="442"/>
      <c r="VV247" s="442"/>
      <c r="VW247" s="442"/>
      <c r="VX247" s="442"/>
      <c r="VY247" s="442"/>
      <c r="VZ247" s="442"/>
      <c r="WA247" s="442"/>
      <c r="WB247" s="442"/>
      <c r="WC247" s="442"/>
      <c r="WD247" s="442"/>
      <c r="WE247" s="442"/>
      <c r="WF247" s="442"/>
      <c r="WG247" s="442"/>
      <c r="WH247" s="442"/>
      <c r="WI247" s="442"/>
      <c r="WJ247" s="442"/>
      <c r="WK247" s="442"/>
      <c r="WL247" s="442"/>
      <c r="WM247" s="442"/>
      <c r="WN247" s="442"/>
      <c r="WO247" s="442"/>
      <c r="WP247" s="442"/>
      <c r="WQ247" s="442"/>
      <c r="WR247" s="442"/>
      <c r="WS247" s="442"/>
      <c r="WT247" s="442"/>
      <c r="WU247" s="442"/>
      <c r="WV247" s="442"/>
      <c r="WW247" s="442"/>
      <c r="WX247" s="442"/>
      <c r="WY247" s="442"/>
      <c r="WZ247" s="442"/>
      <c r="XA247" s="442"/>
      <c r="XB247" s="442"/>
      <c r="XC247" s="442"/>
      <c r="XD247" s="442"/>
      <c r="XE247" s="442"/>
      <c r="XF247" s="442"/>
      <c r="XG247" s="442"/>
      <c r="XH247" s="442"/>
      <c r="XI247" s="442"/>
      <c r="XJ247" s="442"/>
      <c r="XK247" s="442"/>
      <c r="XL247" s="442"/>
      <c r="XM247" s="442"/>
      <c r="XN247" s="442"/>
      <c r="XO247" s="442"/>
      <c r="XP247" s="442"/>
      <c r="XQ247" s="442"/>
      <c r="XR247" s="442"/>
      <c r="XS247" s="442"/>
      <c r="XT247" s="442"/>
      <c r="XU247" s="442"/>
      <c r="XV247" s="442"/>
      <c r="XW247" s="442"/>
      <c r="XX247" s="442"/>
      <c r="XY247" s="442"/>
      <c r="XZ247" s="442"/>
      <c r="YA247" s="442"/>
      <c r="YB247" s="442"/>
      <c r="YC247" s="442"/>
      <c r="YD247" s="442"/>
      <c r="YE247" s="442"/>
      <c r="YF247" s="442"/>
      <c r="YG247" s="442"/>
      <c r="YH247" s="442"/>
      <c r="YI247" s="442"/>
      <c r="YJ247" s="442"/>
      <c r="YK247" s="442"/>
      <c r="YL247" s="442"/>
      <c r="YM247" s="442"/>
      <c r="YN247" s="442"/>
      <c r="YO247" s="442"/>
      <c r="YP247" s="442"/>
      <c r="YQ247" s="442"/>
      <c r="YR247" s="442"/>
      <c r="YS247" s="442"/>
      <c r="YT247" s="442"/>
      <c r="YU247" s="442"/>
      <c r="YV247" s="442"/>
      <c r="YW247" s="442"/>
      <c r="YX247" s="442"/>
      <c r="YY247" s="442"/>
      <c r="YZ247" s="442"/>
      <c r="ZA247" s="442"/>
      <c r="ZB247" s="442"/>
      <c r="ZC247" s="442"/>
      <c r="ZD247" s="442"/>
      <c r="ZE247" s="442"/>
      <c r="ZF247" s="442"/>
      <c r="ZG247" s="442"/>
      <c r="ZH247" s="442"/>
      <c r="ZI247" s="442"/>
      <c r="ZJ247" s="442"/>
      <c r="ZK247" s="442"/>
      <c r="ZL247" s="442"/>
      <c r="ZM247" s="442"/>
      <c r="ZN247" s="442"/>
      <c r="ZO247" s="442"/>
      <c r="ZP247" s="442"/>
      <c r="ZQ247" s="442"/>
      <c r="ZR247" s="442"/>
      <c r="ZS247" s="442"/>
      <c r="ZT247" s="442"/>
      <c r="ZU247" s="442"/>
      <c r="ZV247" s="442"/>
      <c r="ZW247" s="442"/>
      <c r="ZX247" s="442"/>
      <c r="ZY247" s="442"/>
      <c r="ZZ247" s="442"/>
      <c r="AAA247" s="442"/>
      <c r="AAB247" s="442"/>
      <c r="AAC247" s="442"/>
      <c r="AAD247" s="442"/>
      <c r="AAE247" s="442"/>
      <c r="AAF247" s="442"/>
      <c r="AAG247" s="442"/>
      <c r="AAH247" s="442"/>
      <c r="AAI247" s="442"/>
      <c r="AAJ247" s="442"/>
      <c r="AAK247" s="442"/>
      <c r="AAL247" s="442"/>
      <c r="AAM247" s="442"/>
      <c r="AAN247" s="442"/>
      <c r="AAO247" s="442"/>
      <c r="AAP247" s="442"/>
      <c r="AAQ247" s="442"/>
      <c r="AAR247" s="442"/>
      <c r="AAS247" s="442"/>
      <c r="AAT247" s="442"/>
      <c r="AAU247" s="442"/>
      <c r="AAV247" s="442"/>
      <c r="AAW247" s="442"/>
      <c r="AAX247" s="442"/>
      <c r="AAY247" s="442"/>
      <c r="AAZ247" s="442"/>
      <c r="ABA247" s="442"/>
      <c r="ABB247" s="442"/>
      <c r="ABC247" s="442"/>
      <c r="ABD247" s="442"/>
      <c r="ABE247" s="442"/>
      <c r="ABF247" s="442"/>
      <c r="ABG247" s="442"/>
      <c r="ABH247" s="442"/>
      <c r="ABI247" s="442"/>
      <c r="ABJ247" s="442"/>
      <c r="ABK247" s="442"/>
      <c r="ABL247" s="442"/>
      <c r="ABM247" s="442"/>
      <c r="ABN247" s="442"/>
      <c r="ABO247" s="442"/>
      <c r="ABP247" s="442"/>
      <c r="ABQ247" s="442"/>
      <c r="ABR247" s="442"/>
      <c r="ABS247" s="442"/>
      <c r="ABT247" s="442"/>
      <c r="ABU247" s="442"/>
      <c r="ABV247" s="442"/>
      <c r="ABW247" s="442"/>
      <c r="ABX247" s="442"/>
      <c r="ABY247" s="442"/>
      <c r="ABZ247" s="442"/>
      <c r="ACA247" s="442"/>
      <c r="ACB247" s="442"/>
      <c r="ACC247" s="442"/>
      <c r="ACD247" s="442"/>
      <c r="ACE247" s="442"/>
      <c r="ACF247" s="442"/>
      <c r="ACG247" s="442"/>
      <c r="ACH247" s="442"/>
      <c r="ACI247" s="442"/>
      <c r="ACJ247" s="442"/>
      <c r="ACK247" s="442"/>
      <c r="ACL247" s="442"/>
      <c r="ACM247" s="442"/>
      <c r="ACN247" s="442"/>
      <c r="ACO247" s="442"/>
      <c r="ACP247" s="442"/>
      <c r="ACQ247" s="442"/>
      <c r="ACR247" s="442"/>
      <c r="ACS247" s="442"/>
      <c r="ACT247" s="442"/>
      <c r="ACU247" s="442"/>
      <c r="ACV247" s="442"/>
      <c r="ACW247" s="442"/>
      <c r="ACX247" s="442"/>
      <c r="ACY247" s="442"/>
      <c r="ACZ247" s="442"/>
      <c r="ADA247" s="442"/>
      <c r="ADB247" s="442"/>
      <c r="ADC247" s="442"/>
      <c r="ADD247" s="442"/>
      <c r="ADE247" s="442"/>
      <c r="ADF247" s="442"/>
      <c r="ADG247" s="442"/>
      <c r="ADH247" s="442"/>
      <c r="ADI247" s="442"/>
      <c r="ADJ247" s="442"/>
      <c r="ADK247" s="442"/>
      <c r="ADL247" s="442"/>
      <c r="ADM247" s="442"/>
      <c r="ADN247" s="442"/>
      <c r="ADO247" s="442"/>
      <c r="ADP247" s="442"/>
      <c r="ADQ247" s="442"/>
      <c r="ADR247" s="442"/>
      <c r="ADS247" s="442"/>
      <c r="ADT247" s="442"/>
      <c r="ADU247" s="442"/>
      <c r="ADV247" s="442"/>
      <c r="ADW247" s="442"/>
      <c r="ADX247" s="442"/>
      <c r="ADY247" s="442"/>
      <c r="ADZ247" s="442"/>
      <c r="AEA247" s="442"/>
      <c r="AEB247" s="442"/>
      <c r="AEC247" s="442"/>
      <c r="AED247" s="442"/>
      <c r="AEE247" s="442"/>
      <c r="AEF247" s="442"/>
      <c r="AEG247" s="442"/>
      <c r="AEH247" s="442"/>
      <c r="AEI247" s="442"/>
      <c r="AEJ247" s="442"/>
      <c r="AEK247" s="442"/>
      <c r="AEL247" s="442"/>
      <c r="AEM247" s="442"/>
      <c r="AEN247" s="442"/>
      <c r="AEO247" s="442"/>
      <c r="AEP247" s="442"/>
      <c r="AEQ247" s="442"/>
      <c r="AER247" s="442"/>
      <c r="AES247" s="442"/>
      <c r="AET247" s="442"/>
      <c r="AEU247" s="442"/>
      <c r="AEV247" s="442"/>
      <c r="AEW247" s="442"/>
      <c r="AEX247" s="442"/>
      <c r="AEY247" s="442"/>
      <c r="AEZ247" s="442"/>
      <c r="AFA247" s="442"/>
      <c r="AFB247" s="442"/>
      <c r="AFC247" s="442"/>
      <c r="AFD247" s="442"/>
      <c r="AFE247" s="442"/>
      <c r="AFF247" s="442"/>
      <c r="AFG247" s="442"/>
      <c r="AFH247" s="442"/>
      <c r="AFI247" s="442"/>
      <c r="AFJ247" s="442"/>
      <c r="AFK247" s="442"/>
      <c r="AFL247" s="442"/>
      <c r="AFM247" s="442"/>
      <c r="AFN247" s="442"/>
      <c r="AFO247" s="442"/>
      <c r="AFP247" s="442"/>
      <c r="AFQ247" s="442"/>
      <c r="AFR247" s="442"/>
      <c r="AFS247" s="442"/>
      <c r="AFT247" s="442"/>
      <c r="AFU247" s="442"/>
      <c r="AFV247" s="442"/>
      <c r="AFW247" s="442"/>
      <c r="AFX247" s="442"/>
      <c r="AFY247" s="442"/>
      <c r="AFZ247" s="442"/>
      <c r="AGA247" s="442"/>
      <c r="AGB247" s="442"/>
      <c r="AGC247" s="442"/>
      <c r="AGD247" s="442"/>
      <c r="AGE247" s="442"/>
      <c r="AGF247" s="442"/>
      <c r="AGG247" s="442"/>
      <c r="AGH247" s="442"/>
      <c r="AGI247" s="442"/>
      <c r="AGJ247" s="442"/>
      <c r="AGK247" s="442"/>
      <c r="AGL247" s="442"/>
      <c r="AGM247" s="442"/>
      <c r="AGN247" s="442"/>
      <c r="AGO247" s="442"/>
      <c r="AGP247" s="442"/>
      <c r="AGQ247" s="442"/>
      <c r="AGR247" s="442"/>
      <c r="AGS247" s="442"/>
      <c r="AGT247" s="442"/>
      <c r="AGU247" s="442"/>
      <c r="AGV247" s="442"/>
      <c r="AGW247" s="442"/>
      <c r="AGX247" s="442"/>
      <c r="AGY247" s="442"/>
      <c r="AGZ247" s="442"/>
      <c r="AHA247" s="442"/>
      <c r="AHB247" s="442"/>
      <c r="AHC247" s="442"/>
      <c r="AHD247" s="442"/>
      <c r="AHE247" s="442"/>
      <c r="AHF247" s="442"/>
      <c r="AHG247" s="442"/>
      <c r="AHH247" s="442"/>
    </row>
    <row r="248" spans="2:892" s="593" customFormat="1" hidden="1">
      <c r="B248" s="597"/>
      <c r="C248" s="595"/>
      <c r="D248" s="78"/>
      <c r="E248" s="78"/>
      <c r="F248" s="78"/>
      <c r="G248" s="78"/>
      <c r="H248" s="78"/>
      <c r="I248" s="78"/>
      <c r="J248" s="78"/>
      <c r="K248" s="78"/>
      <c r="L248" s="78"/>
      <c r="M248" s="7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s="66"/>
      <c r="CT248" s="66"/>
      <c r="CU248" s="66"/>
      <c r="CV248" s="66"/>
      <c r="CW248" s="66"/>
      <c r="CX248" s="66"/>
      <c r="CY248" s="66"/>
      <c r="CZ248" s="66"/>
      <c r="DA248" s="66"/>
      <c r="DB248" s="66"/>
      <c r="DC248" s="66"/>
      <c r="DD248" s="66"/>
      <c r="DE248" s="66"/>
      <c r="DF248" s="66"/>
      <c r="DG248" s="66"/>
      <c r="DH248" s="66"/>
      <c r="DI248" s="66"/>
      <c r="DJ248" s="66"/>
      <c r="DK248" s="66"/>
      <c r="DL248" s="66"/>
      <c r="DM248" s="66"/>
      <c r="DN248" s="66"/>
      <c r="DO248" s="66"/>
      <c r="DP248" s="66"/>
      <c r="DQ248" s="66"/>
      <c r="DR248" s="66"/>
      <c r="DS248" s="66"/>
      <c r="DT248" s="66"/>
      <c r="DU248" s="66"/>
      <c r="DV248" s="66"/>
      <c r="DW248" s="66"/>
      <c r="DX248" s="66"/>
      <c r="DY248" s="66"/>
      <c r="DZ248" s="66"/>
      <c r="EA248" s="66"/>
      <c r="EB248" s="66"/>
      <c r="EC248" s="66"/>
      <c r="ED248" s="66"/>
      <c r="EE248" s="66"/>
      <c r="EF248" s="66"/>
      <c r="EG248" s="66"/>
      <c r="EH248" s="66"/>
      <c r="EI248" s="66"/>
      <c r="EJ248" s="66"/>
      <c r="EK248" s="66"/>
      <c r="EL248" s="66"/>
      <c r="EM248" s="66"/>
      <c r="EN248" s="66"/>
      <c r="EO248" s="66"/>
      <c r="EP248" s="66"/>
      <c r="EQ248" s="66"/>
      <c r="ER248" s="66"/>
      <c r="ES248" s="66"/>
      <c r="ET248" s="66"/>
      <c r="EU248" s="66"/>
      <c r="EV248" s="66"/>
      <c r="EW248" s="66"/>
      <c r="EX248" s="66"/>
      <c r="EY248" s="66"/>
      <c r="EZ248" s="66"/>
      <c r="FA248" s="66"/>
      <c r="FB248" s="66"/>
      <c r="FC248" s="66"/>
      <c r="FD248" s="66"/>
      <c r="FE248" s="66"/>
      <c r="FF248" s="66"/>
      <c r="FG248" s="66"/>
      <c r="FH248" s="66"/>
      <c r="FI248" s="66"/>
      <c r="FJ248" s="66"/>
      <c r="FK248" s="66"/>
      <c r="FL248" s="66"/>
      <c r="FM248" s="66"/>
      <c r="FN248" s="66"/>
      <c r="FO248" s="66"/>
      <c r="FP248" s="66"/>
      <c r="FQ248" s="66"/>
      <c r="FR248" s="66"/>
      <c r="FS248" s="66"/>
      <c r="FT248" s="66"/>
      <c r="FU248" s="66"/>
      <c r="FV248" s="66"/>
      <c r="FW248" s="66"/>
      <c r="FX248" s="66"/>
      <c r="FY248" s="66"/>
      <c r="FZ248" s="66"/>
      <c r="GA248" s="66"/>
      <c r="GB248" s="66"/>
      <c r="GC248" s="66"/>
      <c r="GD248" s="66"/>
      <c r="GE248" s="66"/>
      <c r="GF248" s="66"/>
      <c r="GG248" s="66"/>
      <c r="GH248" s="66"/>
      <c r="GI248" s="66"/>
      <c r="GJ248" s="66"/>
      <c r="GK248" s="66"/>
      <c r="GL248" s="66"/>
      <c r="GM248" s="66"/>
      <c r="GN248" s="66"/>
      <c r="GO248" s="66"/>
      <c r="GP248" s="66"/>
      <c r="GQ248" s="66"/>
      <c r="GR248" s="66"/>
      <c r="GS248" s="66"/>
      <c r="GT248" s="66"/>
      <c r="GU248" s="66"/>
      <c r="GV248" s="66"/>
      <c r="GW248" s="66"/>
      <c r="GX248" s="66"/>
      <c r="GY248" s="66"/>
      <c r="GZ248" s="66"/>
      <c r="HA248" s="66"/>
      <c r="HB248" s="66"/>
      <c r="HC248" s="66"/>
      <c r="HD248" s="66"/>
      <c r="HE248" s="66"/>
      <c r="HF248" s="66"/>
      <c r="HG248" s="66"/>
      <c r="HH248" s="66"/>
      <c r="HI248" s="66"/>
      <c r="HJ248" s="66"/>
      <c r="HK248" s="66"/>
      <c r="HL248" s="66"/>
      <c r="HM248" s="66"/>
      <c r="HN248" s="66"/>
      <c r="HO248" s="66"/>
      <c r="HP248" s="66"/>
      <c r="HQ248" s="66"/>
      <c r="HR248" s="66"/>
      <c r="HS248" s="66"/>
      <c r="HT248" s="66"/>
      <c r="HU248" s="66"/>
      <c r="HV248" s="66"/>
      <c r="HW248" s="66"/>
      <c r="HX248" s="66"/>
      <c r="HY248" s="66"/>
      <c r="HZ248" s="66"/>
      <c r="IA248" s="66"/>
      <c r="IB248" s="66"/>
      <c r="IC248" s="66"/>
      <c r="ID248" s="66"/>
      <c r="IE248" s="66"/>
      <c r="IF248" s="66"/>
      <c r="IG248" s="66"/>
      <c r="IH248" s="66"/>
      <c r="II248" s="66"/>
      <c r="IJ248" s="66"/>
      <c r="IK248" s="66"/>
      <c r="IL248" s="66"/>
      <c r="IM248" s="66"/>
      <c r="IN248" s="66"/>
      <c r="IO248" s="66"/>
      <c r="IP248" s="66"/>
      <c r="IQ248" s="66"/>
      <c r="IR248" s="66"/>
      <c r="IS248" s="66"/>
      <c r="IT248" s="66"/>
      <c r="IU248" s="66"/>
      <c r="IV248" s="66"/>
      <c r="IW248" s="66"/>
      <c r="IX248" s="442"/>
      <c r="IY248" s="442"/>
      <c r="IZ248" s="442"/>
      <c r="JA248" s="442"/>
      <c r="JB248" s="442"/>
      <c r="JC248" s="442"/>
      <c r="JD248" s="442"/>
      <c r="JE248" s="442"/>
      <c r="JF248" s="442"/>
      <c r="JG248" s="442"/>
      <c r="JH248" s="442"/>
      <c r="JI248" s="442"/>
      <c r="JJ248" s="442"/>
      <c r="JK248" s="442"/>
      <c r="JL248" s="442"/>
      <c r="JM248" s="442"/>
      <c r="JN248" s="442"/>
      <c r="JO248" s="442"/>
      <c r="JP248" s="442"/>
      <c r="JQ248" s="442"/>
      <c r="JR248" s="442"/>
      <c r="JS248" s="442"/>
      <c r="JT248" s="442"/>
      <c r="JU248" s="442"/>
      <c r="JV248" s="442"/>
      <c r="JW248" s="442"/>
      <c r="JX248" s="442"/>
      <c r="JY248" s="442"/>
      <c r="JZ248" s="442"/>
      <c r="KA248" s="442"/>
      <c r="KB248" s="442"/>
      <c r="KC248" s="442"/>
      <c r="KD248" s="442"/>
      <c r="KE248" s="442"/>
      <c r="KF248" s="442"/>
      <c r="KG248" s="442"/>
      <c r="KH248" s="442"/>
      <c r="KI248" s="442"/>
      <c r="KJ248" s="442"/>
      <c r="KK248" s="442"/>
      <c r="KL248" s="442"/>
      <c r="KM248" s="442"/>
      <c r="KN248" s="442"/>
      <c r="KO248" s="442"/>
      <c r="KP248" s="442"/>
      <c r="KQ248" s="442"/>
      <c r="KR248" s="442"/>
      <c r="KS248" s="442"/>
      <c r="KT248" s="442"/>
      <c r="KU248" s="442"/>
      <c r="KV248" s="442"/>
      <c r="KW248" s="442"/>
      <c r="KX248" s="442"/>
      <c r="KY248" s="442"/>
      <c r="KZ248" s="442"/>
      <c r="LA248" s="442"/>
      <c r="LB248" s="442"/>
      <c r="LC248" s="442"/>
      <c r="LD248" s="442"/>
      <c r="LE248" s="442"/>
      <c r="LF248" s="442"/>
      <c r="LG248" s="442"/>
      <c r="LH248" s="442"/>
      <c r="LI248" s="442"/>
      <c r="LJ248" s="442"/>
      <c r="LK248" s="442"/>
      <c r="LL248" s="442"/>
      <c r="LM248" s="442"/>
      <c r="LN248" s="442"/>
      <c r="LO248" s="442"/>
      <c r="LP248" s="442"/>
      <c r="LQ248" s="442"/>
      <c r="LR248" s="442"/>
      <c r="LS248" s="442"/>
      <c r="LT248" s="442"/>
      <c r="LU248" s="442"/>
      <c r="LV248" s="442"/>
      <c r="LW248" s="442"/>
      <c r="LX248" s="442"/>
      <c r="LY248" s="442"/>
      <c r="LZ248" s="442"/>
      <c r="MA248" s="442"/>
      <c r="MB248" s="442"/>
      <c r="MC248" s="442"/>
      <c r="MD248" s="442"/>
      <c r="ME248" s="442"/>
      <c r="MF248" s="442"/>
      <c r="MG248" s="442"/>
      <c r="MH248" s="442"/>
      <c r="MI248" s="442"/>
      <c r="MJ248" s="442"/>
      <c r="MK248" s="442"/>
      <c r="ML248" s="442"/>
      <c r="MM248" s="442"/>
      <c r="MN248" s="442"/>
      <c r="MO248" s="442"/>
      <c r="MP248" s="442"/>
      <c r="MQ248" s="442"/>
      <c r="MR248" s="442"/>
      <c r="MS248" s="442"/>
      <c r="MT248" s="442"/>
      <c r="MU248" s="442"/>
      <c r="MV248" s="442"/>
      <c r="MW248" s="442"/>
      <c r="MX248" s="442"/>
      <c r="MY248" s="442"/>
      <c r="MZ248" s="442"/>
      <c r="NA248" s="442"/>
      <c r="NB248" s="442"/>
      <c r="NC248" s="442"/>
      <c r="ND248" s="442"/>
      <c r="NE248" s="442"/>
      <c r="NF248" s="442"/>
      <c r="NG248" s="442"/>
      <c r="NH248" s="442"/>
      <c r="NI248" s="442"/>
      <c r="NJ248" s="442"/>
      <c r="NK248" s="442"/>
      <c r="NL248" s="442"/>
      <c r="NM248" s="442"/>
      <c r="NN248" s="442"/>
      <c r="NO248" s="442"/>
      <c r="NP248" s="442"/>
      <c r="NQ248" s="442"/>
      <c r="NR248" s="442"/>
      <c r="NS248" s="442"/>
      <c r="NT248" s="442"/>
      <c r="NU248" s="442"/>
      <c r="NV248" s="442"/>
      <c r="NW248" s="442"/>
      <c r="NX248" s="442"/>
      <c r="NY248" s="442"/>
      <c r="NZ248" s="442"/>
      <c r="OA248" s="442"/>
      <c r="OB248" s="442"/>
      <c r="OC248" s="442"/>
      <c r="OD248" s="442"/>
      <c r="OE248" s="442"/>
      <c r="OF248" s="442"/>
      <c r="OG248" s="442"/>
      <c r="OH248" s="442"/>
      <c r="OI248" s="442"/>
      <c r="OJ248" s="442"/>
      <c r="OK248" s="442"/>
      <c r="OL248" s="442"/>
      <c r="OM248" s="442"/>
      <c r="ON248" s="442"/>
      <c r="OO248" s="442"/>
      <c r="OP248" s="442"/>
      <c r="OQ248" s="442"/>
      <c r="OR248" s="442"/>
      <c r="OS248" s="442"/>
      <c r="OT248" s="442"/>
      <c r="OU248" s="442"/>
      <c r="OV248" s="442"/>
      <c r="OW248" s="442"/>
      <c r="OX248" s="442"/>
      <c r="OY248" s="442"/>
      <c r="OZ248" s="442"/>
      <c r="PA248" s="442"/>
      <c r="PB248" s="442"/>
      <c r="PC248" s="442"/>
      <c r="PD248" s="442"/>
      <c r="PE248" s="442"/>
      <c r="PF248" s="442"/>
      <c r="PG248" s="442"/>
      <c r="PH248" s="442"/>
      <c r="PI248" s="442"/>
      <c r="PJ248" s="442"/>
      <c r="PK248" s="442"/>
      <c r="PL248" s="442"/>
      <c r="PM248" s="442"/>
      <c r="PN248" s="442"/>
      <c r="PO248" s="442"/>
      <c r="PP248" s="442"/>
      <c r="PQ248" s="442"/>
      <c r="PR248" s="442"/>
      <c r="PS248" s="442"/>
      <c r="PT248" s="442"/>
      <c r="PU248" s="442"/>
      <c r="PV248" s="442"/>
      <c r="PW248" s="442"/>
      <c r="PX248" s="442"/>
      <c r="PY248" s="442"/>
      <c r="PZ248" s="442"/>
      <c r="QA248" s="442"/>
      <c r="QB248" s="442"/>
      <c r="QC248" s="442"/>
      <c r="QD248" s="442"/>
      <c r="QE248" s="442"/>
      <c r="QF248" s="442"/>
      <c r="QG248" s="442"/>
      <c r="QH248" s="442"/>
      <c r="QI248" s="442"/>
      <c r="QJ248" s="442"/>
      <c r="QK248" s="442"/>
      <c r="QL248" s="442"/>
      <c r="QM248" s="442"/>
      <c r="QN248" s="442"/>
      <c r="QO248" s="442"/>
      <c r="QP248" s="442"/>
      <c r="QQ248" s="442"/>
      <c r="QR248" s="442"/>
      <c r="QS248" s="442"/>
      <c r="QT248" s="442"/>
      <c r="QU248" s="442"/>
      <c r="QV248" s="442"/>
      <c r="QW248" s="442"/>
      <c r="QX248" s="442"/>
      <c r="QY248" s="442"/>
      <c r="QZ248" s="442"/>
      <c r="RA248" s="442"/>
      <c r="RB248" s="442"/>
      <c r="RC248" s="442"/>
      <c r="RD248" s="442"/>
      <c r="RE248" s="442"/>
      <c r="RF248" s="442"/>
      <c r="RG248" s="442"/>
      <c r="RH248" s="442"/>
      <c r="RI248" s="442"/>
      <c r="RJ248" s="442"/>
      <c r="RK248" s="442"/>
      <c r="RL248" s="442"/>
      <c r="RM248" s="442"/>
      <c r="RN248" s="442"/>
      <c r="RO248" s="442"/>
      <c r="RP248" s="442"/>
      <c r="RQ248" s="442"/>
      <c r="RR248" s="442"/>
      <c r="RS248" s="442"/>
      <c r="RT248" s="442"/>
      <c r="RU248" s="442"/>
      <c r="RV248" s="442"/>
      <c r="RW248" s="442"/>
      <c r="RX248" s="442"/>
      <c r="RY248" s="442"/>
      <c r="RZ248" s="442"/>
      <c r="SA248" s="442"/>
      <c r="SB248" s="442"/>
      <c r="SC248" s="442"/>
      <c r="SD248" s="442"/>
      <c r="SE248" s="442"/>
      <c r="SF248" s="442"/>
      <c r="SG248" s="442"/>
      <c r="SH248" s="442"/>
      <c r="SI248" s="442"/>
      <c r="SJ248" s="442"/>
      <c r="SK248" s="442"/>
      <c r="SL248" s="442"/>
      <c r="SM248" s="442"/>
      <c r="SN248" s="442"/>
      <c r="SO248" s="442"/>
      <c r="SP248" s="442"/>
      <c r="SQ248" s="442"/>
      <c r="SR248" s="442"/>
      <c r="SS248" s="442"/>
      <c r="ST248" s="442"/>
      <c r="SU248" s="442"/>
      <c r="SV248" s="442"/>
      <c r="SW248" s="442"/>
      <c r="SX248" s="442"/>
      <c r="SY248" s="442"/>
      <c r="SZ248" s="442"/>
      <c r="TA248" s="442"/>
      <c r="TB248" s="442"/>
      <c r="TC248" s="442"/>
      <c r="TD248" s="442"/>
      <c r="TE248" s="442"/>
      <c r="TF248" s="442"/>
      <c r="TG248" s="442"/>
      <c r="TH248" s="442"/>
      <c r="TI248" s="442"/>
      <c r="TJ248" s="442"/>
      <c r="TK248" s="442"/>
      <c r="TL248" s="442"/>
      <c r="TM248" s="442"/>
      <c r="TN248" s="442"/>
      <c r="TO248" s="442"/>
      <c r="TP248" s="442"/>
      <c r="TQ248" s="442"/>
      <c r="TR248" s="442"/>
      <c r="TS248" s="442"/>
      <c r="TT248" s="442"/>
      <c r="TU248" s="442"/>
      <c r="TV248" s="442"/>
      <c r="TW248" s="442"/>
      <c r="TX248" s="442"/>
      <c r="TY248" s="442"/>
      <c r="TZ248" s="442"/>
      <c r="UA248" s="442"/>
      <c r="UB248" s="442"/>
      <c r="UC248" s="442"/>
      <c r="UD248" s="442"/>
      <c r="UE248" s="442"/>
      <c r="UF248" s="442"/>
      <c r="UG248" s="442"/>
      <c r="UH248" s="442"/>
      <c r="UI248" s="442"/>
      <c r="UJ248" s="442"/>
      <c r="UK248" s="442"/>
      <c r="UL248" s="442"/>
      <c r="UM248" s="442"/>
      <c r="UN248" s="442"/>
      <c r="UO248" s="442"/>
      <c r="UP248" s="442"/>
      <c r="UQ248" s="442"/>
      <c r="UR248" s="442"/>
      <c r="US248" s="442"/>
      <c r="UT248" s="442"/>
      <c r="UU248" s="442"/>
      <c r="UV248" s="442"/>
      <c r="UW248" s="442"/>
      <c r="UX248" s="442"/>
      <c r="UY248" s="442"/>
      <c r="UZ248" s="442"/>
      <c r="VA248" s="442"/>
      <c r="VB248" s="442"/>
      <c r="VC248" s="442"/>
      <c r="VD248" s="442"/>
      <c r="VE248" s="442"/>
      <c r="VF248" s="442"/>
      <c r="VG248" s="442"/>
      <c r="VH248" s="442"/>
      <c r="VI248" s="442"/>
      <c r="VJ248" s="442"/>
      <c r="VK248" s="442"/>
      <c r="VL248" s="442"/>
      <c r="VM248" s="442"/>
      <c r="VN248" s="442"/>
      <c r="VO248" s="442"/>
      <c r="VP248" s="442"/>
      <c r="VQ248" s="442"/>
      <c r="VR248" s="442"/>
      <c r="VS248" s="442"/>
      <c r="VT248" s="442"/>
      <c r="VU248" s="442"/>
      <c r="VV248" s="442"/>
      <c r="VW248" s="442"/>
      <c r="VX248" s="442"/>
      <c r="VY248" s="442"/>
      <c r="VZ248" s="442"/>
      <c r="WA248" s="442"/>
      <c r="WB248" s="442"/>
      <c r="WC248" s="442"/>
      <c r="WD248" s="442"/>
      <c r="WE248" s="442"/>
      <c r="WF248" s="442"/>
      <c r="WG248" s="442"/>
      <c r="WH248" s="442"/>
      <c r="WI248" s="442"/>
      <c r="WJ248" s="442"/>
      <c r="WK248" s="442"/>
      <c r="WL248" s="442"/>
      <c r="WM248" s="442"/>
      <c r="WN248" s="442"/>
      <c r="WO248" s="442"/>
      <c r="WP248" s="442"/>
      <c r="WQ248" s="442"/>
      <c r="WR248" s="442"/>
      <c r="WS248" s="442"/>
      <c r="WT248" s="442"/>
      <c r="WU248" s="442"/>
      <c r="WV248" s="442"/>
      <c r="WW248" s="442"/>
      <c r="WX248" s="442"/>
      <c r="WY248" s="442"/>
      <c r="WZ248" s="442"/>
      <c r="XA248" s="442"/>
      <c r="XB248" s="442"/>
      <c r="XC248" s="442"/>
      <c r="XD248" s="442"/>
      <c r="XE248" s="442"/>
      <c r="XF248" s="442"/>
      <c r="XG248" s="442"/>
      <c r="XH248" s="442"/>
      <c r="XI248" s="442"/>
      <c r="XJ248" s="442"/>
      <c r="XK248" s="442"/>
      <c r="XL248" s="442"/>
      <c r="XM248" s="442"/>
      <c r="XN248" s="442"/>
      <c r="XO248" s="442"/>
      <c r="XP248" s="442"/>
      <c r="XQ248" s="442"/>
      <c r="XR248" s="442"/>
      <c r="XS248" s="442"/>
      <c r="XT248" s="442"/>
      <c r="XU248" s="442"/>
      <c r="XV248" s="442"/>
      <c r="XW248" s="442"/>
      <c r="XX248" s="442"/>
      <c r="XY248" s="442"/>
      <c r="XZ248" s="442"/>
      <c r="YA248" s="442"/>
      <c r="YB248" s="442"/>
      <c r="YC248" s="442"/>
      <c r="YD248" s="442"/>
      <c r="YE248" s="442"/>
      <c r="YF248" s="442"/>
      <c r="YG248" s="442"/>
      <c r="YH248" s="442"/>
      <c r="YI248" s="442"/>
      <c r="YJ248" s="442"/>
      <c r="YK248" s="442"/>
      <c r="YL248" s="442"/>
      <c r="YM248" s="442"/>
      <c r="YN248" s="442"/>
      <c r="YO248" s="442"/>
      <c r="YP248" s="442"/>
      <c r="YQ248" s="442"/>
      <c r="YR248" s="442"/>
      <c r="YS248" s="442"/>
      <c r="YT248" s="442"/>
      <c r="YU248" s="442"/>
      <c r="YV248" s="442"/>
      <c r="YW248" s="442"/>
      <c r="YX248" s="442"/>
      <c r="YY248" s="442"/>
      <c r="YZ248" s="442"/>
      <c r="ZA248" s="442"/>
      <c r="ZB248" s="442"/>
      <c r="ZC248" s="442"/>
      <c r="ZD248" s="442"/>
      <c r="ZE248" s="442"/>
      <c r="ZF248" s="442"/>
      <c r="ZG248" s="442"/>
      <c r="ZH248" s="442"/>
      <c r="ZI248" s="442"/>
      <c r="ZJ248" s="442"/>
      <c r="ZK248" s="442"/>
      <c r="ZL248" s="442"/>
      <c r="ZM248" s="442"/>
      <c r="ZN248" s="442"/>
      <c r="ZO248" s="442"/>
      <c r="ZP248" s="442"/>
      <c r="ZQ248" s="442"/>
      <c r="ZR248" s="442"/>
      <c r="ZS248" s="442"/>
      <c r="ZT248" s="442"/>
      <c r="ZU248" s="442"/>
      <c r="ZV248" s="442"/>
      <c r="ZW248" s="442"/>
      <c r="ZX248" s="442"/>
      <c r="ZY248" s="442"/>
      <c r="ZZ248" s="442"/>
      <c r="AAA248" s="442"/>
      <c r="AAB248" s="442"/>
      <c r="AAC248" s="442"/>
      <c r="AAD248" s="442"/>
      <c r="AAE248" s="442"/>
      <c r="AAF248" s="442"/>
      <c r="AAG248" s="442"/>
      <c r="AAH248" s="442"/>
      <c r="AAI248" s="442"/>
      <c r="AAJ248" s="442"/>
      <c r="AAK248" s="442"/>
      <c r="AAL248" s="442"/>
      <c r="AAM248" s="442"/>
      <c r="AAN248" s="442"/>
      <c r="AAO248" s="442"/>
      <c r="AAP248" s="442"/>
      <c r="AAQ248" s="442"/>
      <c r="AAR248" s="442"/>
      <c r="AAS248" s="442"/>
      <c r="AAT248" s="442"/>
      <c r="AAU248" s="442"/>
      <c r="AAV248" s="442"/>
      <c r="AAW248" s="442"/>
      <c r="AAX248" s="442"/>
      <c r="AAY248" s="442"/>
      <c r="AAZ248" s="442"/>
      <c r="ABA248" s="442"/>
      <c r="ABB248" s="442"/>
      <c r="ABC248" s="442"/>
      <c r="ABD248" s="442"/>
      <c r="ABE248" s="442"/>
      <c r="ABF248" s="442"/>
      <c r="ABG248" s="442"/>
      <c r="ABH248" s="442"/>
      <c r="ABI248" s="442"/>
      <c r="ABJ248" s="442"/>
      <c r="ABK248" s="442"/>
      <c r="ABL248" s="442"/>
      <c r="ABM248" s="442"/>
      <c r="ABN248" s="442"/>
      <c r="ABO248" s="442"/>
      <c r="ABP248" s="442"/>
      <c r="ABQ248" s="442"/>
      <c r="ABR248" s="442"/>
      <c r="ABS248" s="442"/>
      <c r="ABT248" s="442"/>
      <c r="ABU248" s="442"/>
      <c r="ABV248" s="442"/>
      <c r="ABW248" s="442"/>
      <c r="ABX248" s="442"/>
      <c r="ABY248" s="442"/>
      <c r="ABZ248" s="442"/>
      <c r="ACA248" s="442"/>
      <c r="ACB248" s="442"/>
      <c r="ACC248" s="442"/>
      <c r="ACD248" s="442"/>
      <c r="ACE248" s="442"/>
      <c r="ACF248" s="442"/>
      <c r="ACG248" s="442"/>
      <c r="ACH248" s="442"/>
      <c r="ACI248" s="442"/>
      <c r="ACJ248" s="442"/>
      <c r="ACK248" s="442"/>
      <c r="ACL248" s="442"/>
      <c r="ACM248" s="442"/>
      <c r="ACN248" s="442"/>
      <c r="ACO248" s="442"/>
      <c r="ACP248" s="442"/>
      <c r="ACQ248" s="442"/>
      <c r="ACR248" s="442"/>
      <c r="ACS248" s="442"/>
      <c r="ACT248" s="442"/>
      <c r="ACU248" s="442"/>
      <c r="ACV248" s="442"/>
      <c r="ACW248" s="442"/>
      <c r="ACX248" s="442"/>
      <c r="ACY248" s="442"/>
      <c r="ACZ248" s="442"/>
      <c r="ADA248" s="442"/>
      <c r="ADB248" s="442"/>
      <c r="ADC248" s="442"/>
      <c r="ADD248" s="442"/>
      <c r="ADE248" s="442"/>
      <c r="ADF248" s="442"/>
      <c r="ADG248" s="442"/>
      <c r="ADH248" s="442"/>
      <c r="ADI248" s="442"/>
      <c r="ADJ248" s="442"/>
      <c r="ADK248" s="442"/>
      <c r="ADL248" s="442"/>
      <c r="ADM248" s="442"/>
      <c r="ADN248" s="442"/>
      <c r="ADO248" s="442"/>
      <c r="ADP248" s="442"/>
      <c r="ADQ248" s="442"/>
      <c r="ADR248" s="442"/>
      <c r="ADS248" s="442"/>
      <c r="ADT248" s="442"/>
      <c r="ADU248" s="442"/>
      <c r="ADV248" s="442"/>
      <c r="ADW248" s="442"/>
      <c r="ADX248" s="442"/>
      <c r="ADY248" s="442"/>
      <c r="ADZ248" s="442"/>
      <c r="AEA248" s="442"/>
      <c r="AEB248" s="442"/>
      <c r="AEC248" s="442"/>
      <c r="AED248" s="442"/>
      <c r="AEE248" s="442"/>
      <c r="AEF248" s="442"/>
      <c r="AEG248" s="442"/>
      <c r="AEH248" s="442"/>
      <c r="AEI248" s="442"/>
      <c r="AEJ248" s="442"/>
      <c r="AEK248" s="442"/>
      <c r="AEL248" s="442"/>
      <c r="AEM248" s="442"/>
      <c r="AEN248" s="442"/>
      <c r="AEO248" s="442"/>
      <c r="AEP248" s="442"/>
      <c r="AEQ248" s="442"/>
      <c r="AER248" s="442"/>
      <c r="AES248" s="442"/>
      <c r="AET248" s="442"/>
      <c r="AEU248" s="442"/>
      <c r="AEV248" s="442"/>
      <c r="AEW248" s="442"/>
      <c r="AEX248" s="442"/>
      <c r="AEY248" s="442"/>
      <c r="AEZ248" s="442"/>
      <c r="AFA248" s="442"/>
      <c r="AFB248" s="442"/>
      <c r="AFC248" s="442"/>
      <c r="AFD248" s="442"/>
      <c r="AFE248" s="442"/>
      <c r="AFF248" s="442"/>
      <c r="AFG248" s="442"/>
      <c r="AFH248" s="442"/>
      <c r="AFI248" s="442"/>
      <c r="AFJ248" s="442"/>
      <c r="AFK248" s="442"/>
      <c r="AFL248" s="442"/>
      <c r="AFM248" s="442"/>
      <c r="AFN248" s="442"/>
      <c r="AFO248" s="442"/>
      <c r="AFP248" s="442"/>
      <c r="AFQ248" s="442"/>
      <c r="AFR248" s="442"/>
      <c r="AFS248" s="442"/>
      <c r="AFT248" s="442"/>
      <c r="AFU248" s="442"/>
      <c r="AFV248" s="442"/>
      <c r="AFW248" s="442"/>
      <c r="AFX248" s="442"/>
      <c r="AFY248" s="442"/>
      <c r="AFZ248" s="442"/>
      <c r="AGA248" s="442"/>
      <c r="AGB248" s="442"/>
      <c r="AGC248" s="442"/>
      <c r="AGD248" s="442"/>
      <c r="AGE248" s="442"/>
      <c r="AGF248" s="442"/>
      <c r="AGG248" s="442"/>
      <c r="AGH248" s="442"/>
      <c r="AGI248" s="442"/>
      <c r="AGJ248" s="442"/>
      <c r="AGK248" s="442"/>
      <c r="AGL248" s="442"/>
      <c r="AGM248" s="442"/>
      <c r="AGN248" s="442"/>
      <c r="AGO248" s="442"/>
      <c r="AGP248" s="442"/>
      <c r="AGQ248" s="442"/>
      <c r="AGR248" s="442"/>
      <c r="AGS248" s="442"/>
      <c r="AGT248" s="442"/>
      <c r="AGU248" s="442"/>
      <c r="AGV248" s="442"/>
      <c r="AGW248" s="442"/>
      <c r="AGX248" s="442"/>
      <c r="AGY248" s="442"/>
      <c r="AGZ248" s="442"/>
      <c r="AHA248" s="442"/>
      <c r="AHB248" s="442"/>
      <c r="AHC248" s="442"/>
      <c r="AHD248" s="442"/>
      <c r="AHE248" s="442"/>
      <c r="AHF248" s="442"/>
      <c r="AHG248" s="442"/>
      <c r="AHH248" s="442"/>
    </row>
    <row r="249" spans="2:892" s="593" customFormat="1" hidden="1">
      <c r="B249" s="597"/>
      <c r="C249" s="595"/>
      <c r="D249" s="78"/>
      <c r="E249" s="78"/>
      <c r="F249" s="78"/>
      <c r="G249" s="78"/>
      <c r="H249" s="78"/>
      <c r="I249" s="78"/>
      <c r="J249" s="78"/>
      <c r="K249" s="78"/>
      <c r="L249" s="78"/>
      <c r="M249" s="78"/>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s="66"/>
      <c r="CT249" s="66"/>
      <c r="CU249" s="66"/>
      <c r="CV249" s="66"/>
      <c r="CW249" s="66"/>
      <c r="CX249" s="66"/>
      <c r="CY249" s="66"/>
      <c r="CZ249" s="66"/>
      <c r="DA249" s="66"/>
      <c r="DB249" s="66"/>
      <c r="DC249" s="66"/>
      <c r="DD249" s="66"/>
      <c r="DE249" s="66"/>
      <c r="DF249" s="66"/>
      <c r="DG249" s="66"/>
      <c r="DH249" s="66"/>
      <c r="DI249" s="66"/>
      <c r="DJ249" s="66"/>
      <c r="DK249" s="66"/>
      <c r="DL249" s="66"/>
      <c r="DM249" s="66"/>
      <c r="DN249" s="66"/>
      <c r="DO249" s="66"/>
      <c r="DP249" s="66"/>
      <c r="DQ249" s="66"/>
      <c r="DR249" s="66"/>
      <c r="DS249" s="66"/>
      <c r="DT249" s="66"/>
      <c r="DU249" s="66"/>
      <c r="DV249" s="66"/>
      <c r="DW249" s="66"/>
      <c r="DX249" s="66"/>
      <c r="DY249" s="66"/>
      <c r="DZ249" s="66"/>
      <c r="EA249" s="66"/>
      <c r="EB249" s="66"/>
      <c r="EC249" s="66"/>
      <c r="ED249" s="66"/>
      <c r="EE249" s="66"/>
      <c r="EF249" s="66"/>
      <c r="EG249" s="66"/>
      <c r="EH249" s="66"/>
      <c r="EI249" s="66"/>
      <c r="EJ249" s="66"/>
      <c r="EK249" s="66"/>
      <c r="EL249" s="66"/>
      <c r="EM249" s="66"/>
      <c r="EN249" s="66"/>
      <c r="EO249" s="66"/>
      <c r="EP249" s="66"/>
      <c r="EQ249" s="66"/>
      <c r="ER249" s="66"/>
      <c r="ES249" s="66"/>
      <c r="ET249" s="66"/>
      <c r="EU249" s="66"/>
      <c r="EV249" s="66"/>
      <c r="EW249" s="66"/>
      <c r="EX249" s="66"/>
      <c r="EY249" s="66"/>
      <c r="EZ249" s="66"/>
      <c r="FA249" s="66"/>
      <c r="FB249" s="66"/>
      <c r="FC249" s="66"/>
      <c r="FD249" s="66"/>
      <c r="FE249" s="66"/>
      <c r="FF249" s="66"/>
      <c r="FG249" s="66"/>
      <c r="FH249" s="66"/>
      <c r="FI249" s="66"/>
      <c r="FJ249" s="66"/>
      <c r="FK249" s="66"/>
      <c r="FL249" s="66"/>
      <c r="FM249" s="66"/>
      <c r="FN249" s="66"/>
      <c r="FO249" s="66"/>
      <c r="FP249" s="66"/>
      <c r="FQ249" s="66"/>
      <c r="FR249" s="66"/>
      <c r="FS249" s="66"/>
      <c r="FT249" s="66"/>
      <c r="FU249" s="66"/>
      <c r="FV249" s="66"/>
      <c r="FW249" s="66"/>
      <c r="FX249" s="66"/>
      <c r="FY249" s="66"/>
      <c r="FZ249" s="66"/>
      <c r="GA249" s="66"/>
      <c r="GB249" s="66"/>
      <c r="GC249" s="66"/>
      <c r="GD249" s="66"/>
      <c r="GE249" s="66"/>
      <c r="GF249" s="66"/>
      <c r="GG249" s="66"/>
      <c r="GH249" s="66"/>
      <c r="GI249" s="66"/>
      <c r="GJ249" s="66"/>
      <c r="GK249" s="66"/>
      <c r="GL249" s="66"/>
      <c r="GM249" s="66"/>
      <c r="GN249" s="66"/>
      <c r="GO249" s="66"/>
      <c r="GP249" s="66"/>
      <c r="GQ249" s="66"/>
      <c r="GR249" s="66"/>
      <c r="GS249" s="66"/>
      <c r="GT249" s="66"/>
      <c r="GU249" s="66"/>
      <c r="GV249" s="66"/>
      <c r="GW249" s="66"/>
      <c r="GX249" s="66"/>
      <c r="GY249" s="66"/>
      <c r="GZ249" s="66"/>
      <c r="HA249" s="66"/>
      <c r="HB249" s="66"/>
      <c r="HC249" s="66"/>
      <c r="HD249" s="66"/>
      <c r="HE249" s="66"/>
      <c r="HF249" s="66"/>
      <c r="HG249" s="66"/>
      <c r="HH249" s="66"/>
      <c r="HI249" s="66"/>
      <c r="HJ249" s="66"/>
      <c r="HK249" s="66"/>
      <c r="HL249" s="66"/>
      <c r="HM249" s="66"/>
      <c r="HN249" s="66"/>
      <c r="HO249" s="66"/>
      <c r="HP249" s="66"/>
      <c r="HQ249" s="66"/>
      <c r="HR249" s="66"/>
      <c r="HS249" s="66"/>
      <c r="HT249" s="66"/>
      <c r="HU249" s="66"/>
      <c r="HV249" s="66"/>
      <c r="HW249" s="66"/>
      <c r="HX249" s="66"/>
      <c r="HY249" s="66"/>
      <c r="HZ249" s="66"/>
      <c r="IA249" s="66"/>
      <c r="IB249" s="66"/>
      <c r="IC249" s="66"/>
      <c r="ID249" s="66"/>
      <c r="IE249" s="66"/>
      <c r="IF249" s="66"/>
      <c r="IG249" s="66"/>
      <c r="IH249" s="66"/>
      <c r="II249" s="66"/>
      <c r="IJ249" s="66"/>
      <c r="IK249" s="66"/>
      <c r="IL249" s="66"/>
      <c r="IM249" s="66"/>
      <c r="IN249" s="66"/>
      <c r="IO249" s="66"/>
      <c r="IP249" s="66"/>
      <c r="IQ249" s="66"/>
      <c r="IR249" s="66"/>
      <c r="IS249" s="66"/>
      <c r="IT249" s="66"/>
      <c r="IU249" s="66"/>
      <c r="IV249" s="66"/>
      <c r="IW249" s="66"/>
      <c r="IX249" s="442"/>
      <c r="IY249" s="442"/>
      <c r="IZ249" s="442"/>
      <c r="JA249" s="442"/>
      <c r="JB249" s="442"/>
      <c r="JC249" s="442"/>
      <c r="JD249" s="442"/>
      <c r="JE249" s="442"/>
      <c r="JF249" s="442"/>
      <c r="JG249" s="442"/>
      <c r="JH249" s="442"/>
      <c r="JI249" s="442"/>
      <c r="JJ249" s="442"/>
      <c r="JK249" s="442"/>
      <c r="JL249" s="442"/>
      <c r="JM249" s="442"/>
      <c r="JN249" s="442"/>
      <c r="JO249" s="442"/>
      <c r="JP249" s="442"/>
      <c r="JQ249" s="442"/>
      <c r="JR249" s="442"/>
      <c r="JS249" s="442"/>
      <c r="JT249" s="442"/>
      <c r="JU249" s="442"/>
      <c r="JV249" s="442"/>
      <c r="JW249" s="442"/>
      <c r="JX249" s="442"/>
      <c r="JY249" s="442"/>
      <c r="JZ249" s="442"/>
      <c r="KA249" s="442"/>
      <c r="KB249" s="442"/>
      <c r="KC249" s="442"/>
      <c r="KD249" s="442"/>
      <c r="KE249" s="442"/>
      <c r="KF249" s="442"/>
      <c r="KG249" s="442"/>
      <c r="KH249" s="442"/>
      <c r="KI249" s="442"/>
      <c r="KJ249" s="442"/>
      <c r="KK249" s="442"/>
      <c r="KL249" s="442"/>
      <c r="KM249" s="442"/>
      <c r="KN249" s="442"/>
      <c r="KO249" s="442"/>
      <c r="KP249" s="442"/>
      <c r="KQ249" s="442"/>
      <c r="KR249" s="442"/>
      <c r="KS249" s="442"/>
      <c r="KT249" s="442"/>
      <c r="KU249" s="442"/>
      <c r="KV249" s="442"/>
      <c r="KW249" s="442"/>
      <c r="KX249" s="442"/>
      <c r="KY249" s="442"/>
      <c r="KZ249" s="442"/>
      <c r="LA249" s="442"/>
      <c r="LB249" s="442"/>
      <c r="LC249" s="442"/>
      <c r="LD249" s="442"/>
      <c r="LE249" s="442"/>
      <c r="LF249" s="442"/>
      <c r="LG249" s="442"/>
      <c r="LH249" s="442"/>
      <c r="LI249" s="442"/>
      <c r="LJ249" s="442"/>
      <c r="LK249" s="442"/>
      <c r="LL249" s="442"/>
      <c r="LM249" s="442"/>
      <c r="LN249" s="442"/>
      <c r="LO249" s="442"/>
      <c r="LP249" s="442"/>
      <c r="LQ249" s="442"/>
      <c r="LR249" s="442"/>
      <c r="LS249" s="442"/>
      <c r="LT249" s="442"/>
      <c r="LU249" s="442"/>
      <c r="LV249" s="442"/>
      <c r="LW249" s="442"/>
      <c r="LX249" s="442"/>
      <c r="LY249" s="442"/>
      <c r="LZ249" s="442"/>
      <c r="MA249" s="442"/>
      <c r="MB249" s="442"/>
      <c r="MC249" s="442"/>
      <c r="MD249" s="442"/>
      <c r="ME249" s="442"/>
      <c r="MF249" s="442"/>
      <c r="MG249" s="442"/>
      <c r="MH249" s="442"/>
      <c r="MI249" s="442"/>
      <c r="MJ249" s="442"/>
      <c r="MK249" s="442"/>
      <c r="ML249" s="442"/>
      <c r="MM249" s="442"/>
      <c r="MN249" s="442"/>
      <c r="MO249" s="442"/>
      <c r="MP249" s="442"/>
      <c r="MQ249" s="442"/>
      <c r="MR249" s="442"/>
      <c r="MS249" s="442"/>
      <c r="MT249" s="442"/>
      <c r="MU249" s="442"/>
      <c r="MV249" s="442"/>
      <c r="MW249" s="442"/>
      <c r="MX249" s="442"/>
      <c r="MY249" s="442"/>
      <c r="MZ249" s="442"/>
      <c r="NA249" s="442"/>
      <c r="NB249" s="442"/>
      <c r="NC249" s="442"/>
      <c r="ND249" s="442"/>
      <c r="NE249" s="442"/>
      <c r="NF249" s="442"/>
      <c r="NG249" s="442"/>
      <c r="NH249" s="442"/>
      <c r="NI249" s="442"/>
      <c r="NJ249" s="442"/>
      <c r="NK249" s="442"/>
      <c r="NL249" s="442"/>
      <c r="NM249" s="442"/>
      <c r="NN249" s="442"/>
      <c r="NO249" s="442"/>
      <c r="NP249" s="442"/>
      <c r="NQ249" s="442"/>
      <c r="NR249" s="442"/>
      <c r="NS249" s="442"/>
      <c r="NT249" s="442"/>
      <c r="NU249" s="442"/>
      <c r="NV249" s="442"/>
      <c r="NW249" s="442"/>
      <c r="NX249" s="442"/>
      <c r="NY249" s="442"/>
      <c r="NZ249" s="442"/>
      <c r="OA249" s="442"/>
      <c r="OB249" s="442"/>
      <c r="OC249" s="442"/>
      <c r="OD249" s="442"/>
      <c r="OE249" s="442"/>
      <c r="OF249" s="442"/>
      <c r="OG249" s="442"/>
      <c r="OH249" s="442"/>
      <c r="OI249" s="442"/>
      <c r="OJ249" s="442"/>
      <c r="OK249" s="442"/>
      <c r="OL249" s="442"/>
      <c r="OM249" s="442"/>
      <c r="ON249" s="442"/>
      <c r="OO249" s="442"/>
      <c r="OP249" s="442"/>
      <c r="OQ249" s="442"/>
      <c r="OR249" s="442"/>
      <c r="OS249" s="442"/>
      <c r="OT249" s="442"/>
      <c r="OU249" s="442"/>
      <c r="OV249" s="442"/>
      <c r="OW249" s="442"/>
      <c r="OX249" s="442"/>
      <c r="OY249" s="442"/>
      <c r="OZ249" s="442"/>
      <c r="PA249" s="442"/>
      <c r="PB249" s="442"/>
      <c r="PC249" s="442"/>
      <c r="PD249" s="442"/>
      <c r="PE249" s="442"/>
      <c r="PF249" s="442"/>
      <c r="PG249" s="442"/>
      <c r="PH249" s="442"/>
      <c r="PI249" s="442"/>
      <c r="PJ249" s="442"/>
      <c r="PK249" s="442"/>
      <c r="PL249" s="442"/>
      <c r="PM249" s="442"/>
      <c r="PN249" s="442"/>
      <c r="PO249" s="442"/>
      <c r="PP249" s="442"/>
      <c r="PQ249" s="442"/>
      <c r="PR249" s="442"/>
      <c r="PS249" s="442"/>
      <c r="PT249" s="442"/>
      <c r="PU249" s="442"/>
      <c r="PV249" s="442"/>
      <c r="PW249" s="442"/>
      <c r="PX249" s="442"/>
      <c r="PY249" s="442"/>
      <c r="PZ249" s="442"/>
      <c r="QA249" s="442"/>
      <c r="QB249" s="442"/>
      <c r="QC249" s="442"/>
      <c r="QD249" s="442"/>
      <c r="QE249" s="442"/>
      <c r="QF249" s="442"/>
      <c r="QG249" s="442"/>
      <c r="QH249" s="442"/>
      <c r="QI249" s="442"/>
      <c r="QJ249" s="442"/>
      <c r="QK249" s="442"/>
      <c r="QL249" s="442"/>
      <c r="QM249" s="442"/>
      <c r="QN249" s="442"/>
      <c r="QO249" s="442"/>
      <c r="QP249" s="442"/>
      <c r="QQ249" s="442"/>
      <c r="QR249" s="442"/>
      <c r="QS249" s="442"/>
      <c r="QT249" s="442"/>
      <c r="QU249" s="442"/>
      <c r="QV249" s="442"/>
      <c r="QW249" s="442"/>
      <c r="QX249" s="442"/>
      <c r="QY249" s="442"/>
      <c r="QZ249" s="442"/>
      <c r="RA249" s="442"/>
      <c r="RB249" s="442"/>
      <c r="RC249" s="442"/>
      <c r="RD249" s="442"/>
      <c r="RE249" s="442"/>
      <c r="RF249" s="442"/>
      <c r="RG249" s="442"/>
      <c r="RH249" s="442"/>
      <c r="RI249" s="442"/>
      <c r="RJ249" s="442"/>
      <c r="RK249" s="442"/>
      <c r="RL249" s="442"/>
      <c r="RM249" s="442"/>
      <c r="RN249" s="442"/>
      <c r="RO249" s="442"/>
      <c r="RP249" s="442"/>
      <c r="RQ249" s="442"/>
      <c r="RR249" s="442"/>
      <c r="RS249" s="442"/>
      <c r="RT249" s="442"/>
      <c r="RU249" s="442"/>
      <c r="RV249" s="442"/>
      <c r="RW249" s="442"/>
      <c r="RX249" s="442"/>
      <c r="RY249" s="442"/>
      <c r="RZ249" s="442"/>
      <c r="SA249" s="442"/>
      <c r="SB249" s="442"/>
      <c r="SC249" s="442"/>
      <c r="SD249" s="442"/>
      <c r="SE249" s="442"/>
      <c r="SF249" s="442"/>
      <c r="SG249" s="442"/>
      <c r="SH249" s="442"/>
      <c r="SI249" s="442"/>
      <c r="SJ249" s="442"/>
      <c r="SK249" s="442"/>
      <c r="SL249" s="442"/>
      <c r="SM249" s="442"/>
      <c r="SN249" s="442"/>
      <c r="SO249" s="442"/>
      <c r="SP249" s="442"/>
      <c r="SQ249" s="442"/>
      <c r="SR249" s="442"/>
      <c r="SS249" s="442"/>
      <c r="ST249" s="442"/>
      <c r="SU249" s="442"/>
      <c r="SV249" s="442"/>
      <c r="SW249" s="442"/>
      <c r="SX249" s="442"/>
      <c r="SY249" s="442"/>
      <c r="SZ249" s="442"/>
      <c r="TA249" s="442"/>
      <c r="TB249" s="442"/>
      <c r="TC249" s="442"/>
      <c r="TD249" s="442"/>
      <c r="TE249" s="442"/>
      <c r="TF249" s="442"/>
      <c r="TG249" s="442"/>
      <c r="TH249" s="442"/>
      <c r="TI249" s="442"/>
      <c r="TJ249" s="442"/>
      <c r="TK249" s="442"/>
      <c r="TL249" s="442"/>
      <c r="TM249" s="442"/>
      <c r="TN249" s="442"/>
      <c r="TO249" s="442"/>
      <c r="TP249" s="442"/>
      <c r="TQ249" s="442"/>
      <c r="TR249" s="442"/>
      <c r="TS249" s="442"/>
      <c r="TT249" s="442"/>
      <c r="TU249" s="442"/>
      <c r="TV249" s="442"/>
      <c r="TW249" s="442"/>
      <c r="TX249" s="442"/>
      <c r="TY249" s="442"/>
      <c r="TZ249" s="442"/>
      <c r="UA249" s="442"/>
      <c r="UB249" s="442"/>
      <c r="UC249" s="442"/>
      <c r="UD249" s="442"/>
      <c r="UE249" s="442"/>
      <c r="UF249" s="442"/>
      <c r="UG249" s="442"/>
      <c r="UH249" s="442"/>
      <c r="UI249" s="442"/>
      <c r="UJ249" s="442"/>
      <c r="UK249" s="442"/>
      <c r="UL249" s="442"/>
      <c r="UM249" s="442"/>
      <c r="UN249" s="442"/>
      <c r="UO249" s="442"/>
      <c r="UP249" s="442"/>
      <c r="UQ249" s="442"/>
      <c r="UR249" s="442"/>
      <c r="US249" s="442"/>
      <c r="UT249" s="442"/>
      <c r="UU249" s="442"/>
      <c r="UV249" s="442"/>
      <c r="UW249" s="442"/>
      <c r="UX249" s="442"/>
      <c r="UY249" s="442"/>
      <c r="UZ249" s="442"/>
      <c r="VA249" s="442"/>
      <c r="VB249" s="442"/>
      <c r="VC249" s="442"/>
      <c r="VD249" s="442"/>
      <c r="VE249" s="442"/>
      <c r="VF249" s="442"/>
      <c r="VG249" s="442"/>
      <c r="VH249" s="442"/>
      <c r="VI249" s="442"/>
      <c r="VJ249" s="442"/>
      <c r="VK249" s="442"/>
      <c r="VL249" s="442"/>
      <c r="VM249" s="442"/>
      <c r="VN249" s="442"/>
      <c r="VO249" s="442"/>
      <c r="VP249" s="442"/>
      <c r="VQ249" s="442"/>
      <c r="VR249" s="442"/>
      <c r="VS249" s="442"/>
      <c r="VT249" s="442"/>
      <c r="VU249" s="442"/>
      <c r="VV249" s="442"/>
      <c r="VW249" s="442"/>
      <c r="VX249" s="442"/>
      <c r="VY249" s="442"/>
      <c r="VZ249" s="442"/>
      <c r="WA249" s="442"/>
      <c r="WB249" s="442"/>
      <c r="WC249" s="442"/>
      <c r="WD249" s="442"/>
      <c r="WE249" s="442"/>
      <c r="WF249" s="442"/>
      <c r="WG249" s="442"/>
      <c r="WH249" s="442"/>
      <c r="WI249" s="442"/>
      <c r="WJ249" s="442"/>
      <c r="WK249" s="442"/>
      <c r="WL249" s="442"/>
      <c r="WM249" s="442"/>
      <c r="WN249" s="442"/>
      <c r="WO249" s="442"/>
      <c r="WP249" s="442"/>
      <c r="WQ249" s="442"/>
      <c r="WR249" s="442"/>
      <c r="WS249" s="442"/>
      <c r="WT249" s="442"/>
      <c r="WU249" s="442"/>
      <c r="WV249" s="442"/>
      <c r="WW249" s="442"/>
      <c r="WX249" s="442"/>
      <c r="WY249" s="442"/>
      <c r="WZ249" s="442"/>
      <c r="XA249" s="442"/>
      <c r="XB249" s="442"/>
      <c r="XC249" s="442"/>
      <c r="XD249" s="442"/>
      <c r="XE249" s="442"/>
      <c r="XF249" s="442"/>
      <c r="XG249" s="442"/>
      <c r="XH249" s="442"/>
      <c r="XI249" s="442"/>
      <c r="XJ249" s="442"/>
      <c r="XK249" s="442"/>
      <c r="XL249" s="442"/>
      <c r="XM249" s="442"/>
      <c r="XN249" s="442"/>
      <c r="XO249" s="442"/>
      <c r="XP249" s="442"/>
      <c r="XQ249" s="442"/>
      <c r="XR249" s="442"/>
      <c r="XS249" s="442"/>
      <c r="XT249" s="442"/>
      <c r="XU249" s="442"/>
      <c r="XV249" s="442"/>
      <c r="XW249" s="442"/>
      <c r="XX249" s="442"/>
      <c r="XY249" s="442"/>
      <c r="XZ249" s="442"/>
      <c r="YA249" s="442"/>
      <c r="YB249" s="442"/>
      <c r="YC249" s="442"/>
      <c r="YD249" s="442"/>
      <c r="YE249" s="442"/>
      <c r="YF249" s="442"/>
      <c r="YG249" s="442"/>
      <c r="YH249" s="442"/>
      <c r="YI249" s="442"/>
      <c r="YJ249" s="442"/>
      <c r="YK249" s="442"/>
      <c r="YL249" s="442"/>
      <c r="YM249" s="442"/>
      <c r="YN249" s="442"/>
      <c r="YO249" s="442"/>
      <c r="YP249" s="442"/>
      <c r="YQ249" s="442"/>
      <c r="YR249" s="442"/>
      <c r="YS249" s="442"/>
      <c r="YT249" s="442"/>
      <c r="YU249" s="442"/>
      <c r="YV249" s="442"/>
      <c r="YW249" s="442"/>
      <c r="YX249" s="442"/>
      <c r="YY249" s="442"/>
      <c r="YZ249" s="442"/>
      <c r="ZA249" s="442"/>
      <c r="ZB249" s="442"/>
      <c r="ZC249" s="442"/>
      <c r="ZD249" s="442"/>
      <c r="ZE249" s="442"/>
      <c r="ZF249" s="442"/>
      <c r="ZG249" s="442"/>
      <c r="ZH249" s="442"/>
      <c r="ZI249" s="442"/>
      <c r="ZJ249" s="442"/>
      <c r="ZK249" s="442"/>
      <c r="ZL249" s="442"/>
      <c r="ZM249" s="442"/>
      <c r="ZN249" s="442"/>
      <c r="ZO249" s="442"/>
      <c r="ZP249" s="442"/>
      <c r="ZQ249" s="442"/>
      <c r="ZR249" s="442"/>
      <c r="ZS249" s="442"/>
      <c r="ZT249" s="442"/>
      <c r="ZU249" s="442"/>
      <c r="ZV249" s="442"/>
      <c r="ZW249" s="442"/>
      <c r="ZX249" s="442"/>
      <c r="ZY249" s="442"/>
      <c r="ZZ249" s="442"/>
      <c r="AAA249" s="442"/>
      <c r="AAB249" s="442"/>
      <c r="AAC249" s="442"/>
      <c r="AAD249" s="442"/>
      <c r="AAE249" s="442"/>
      <c r="AAF249" s="442"/>
      <c r="AAG249" s="442"/>
      <c r="AAH249" s="442"/>
      <c r="AAI249" s="442"/>
      <c r="AAJ249" s="442"/>
      <c r="AAK249" s="442"/>
      <c r="AAL249" s="442"/>
      <c r="AAM249" s="442"/>
      <c r="AAN249" s="442"/>
      <c r="AAO249" s="442"/>
      <c r="AAP249" s="442"/>
      <c r="AAQ249" s="442"/>
      <c r="AAR249" s="442"/>
      <c r="AAS249" s="442"/>
      <c r="AAT249" s="442"/>
      <c r="AAU249" s="442"/>
      <c r="AAV249" s="442"/>
      <c r="AAW249" s="442"/>
      <c r="AAX249" s="442"/>
      <c r="AAY249" s="442"/>
      <c r="AAZ249" s="442"/>
      <c r="ABA249" s="442"/>
      <c r="ABB249" s="442"/>
      <c r="ABC249" s="442"/>
      <c r="ABD249" s="442"/>
      <c r="ABE249" s="442"/>
      <c r="ABF249" s="442"/>
      <c r="ABG249" s="442"/>
      <c r="ABH249" s="442"/>
      <c r="ABI249" s="442"/>
      <c r="ABJ249" s="442"/>
      <c r="ABK249" s="442"/>
      <c r="ABL249" s="442"/>
      <c r="ABM249" s="442"/>
      <c r="ABN249" s="442"/>
      <c r="ABO249" s="442"/>
      <c r="ABP249" s="442"/>
      <c r="ABQ249" s="442"/>
      <c r="ABR249" s="442"/>
      <c r="ABS249" s="442"/>
      <c r="ABT249" s="442"/>
      <c r="ABU249" s="442"/>
      <c r="ABV249" s="442"/>
      <c r="ABW249" s="442"/>
      <c r="ABX249" s="442"/>
      <c r="ABY249" s="442"/>
      <c r="ABZ249" s="442"/>
      <c r="ACA249" s="442"/>
      <c r="ACB249" s="442"/>
      <c r="ACC249" s="442"/>
      <c r="ACD249" s="442"/>
      <c r="ACE249" s="442"/>
      <c r="ACF249" s="442"/>
      <c r="ACG249" s="442"/>
      <c r="ACH249" s="442"/>
      <c r="ACI249" s="442"/>
      <c r="ACJ249" s="442"/>
      <c r="ACK249" s="442"/>
      <c r="ACL249" s="442"/>
      <c r="ACM249" s="442"/>
      <c r="ACN249" s="442"/>
      <c r="ACO249" s="442"/>
      <c r="ACP249" s="442"/>
      <c r="ACQ249" s="442"/>
      <c r="ACR249" s="442"/>
      <c r="ACS249" s="442"/>
      <c r="ACT249" s="442"/>
      <c r="ACU249" s="442"/>
      <c r="ACV249" s="442"/>
      <c r="ACW249" s="442"/>
      <c r="ACX249" s="442"/>
      <c r="ACY249" s="442"/>
      <c r="ACZ249" s="442"/>
      <c r="ADA249" s="442"/>
      <c r="ADB249" s="442"/>
      <c r="ADC249" s="442"/>
      <c r="ADD249" s="442"/>
      <c r="ADE249" s="442"/>
      <c r="ADF249" s="442"/>
      <c r="ADG249" s="442"/>
      <c r="ADH249" s="442"/>
      <c r="ADI249" s="442"/>
      <c r="ADJ249" s="442"/>
      <c r="ADK249" s="442"/>
      <c r="ADL249" s="442"/>
      <c r="ADM249" s="442"/>
      <c r="ADN249" s="442"/>
      <c r="ADO249" s="442"/>
      <c r="ADP249" s="442"/>
      <c r="ADQ249" s="442"/>
      <c r="ADR249" s="442"/>
      <c r="ADS249" s="442"/>
      <c r="ADT249" s="442"/>
      <c r="ADU249" s="442"/>
      <c r="ADV249" s="442"/>
      <c r="ADW249" s="442"/>
      <c r="ADX249" s="442"/>
      <c r="ADY249" s="442"/>
      <c r="ADZ249" s="442"/>
      <c r="AEA249" s="442"/>
      <c r="AEB249" s="442"/>
      <c r="AEC249" s="442"/>
      <c r="AED249" s="442"/>
      <c r="AEE249" s="442"/>
      <c r="AEF249" s="442"/>
      <c r="AEG249" s="442"/>
      <c r="AEH249" s="442"/>
      <c r="AEI249" s="442"/>
      <c r="AEJ249" s="442"/>
      <c r="AEK249" s="442"/>
      <c r="AEL249" s="442"/>
      <c r="AEM249" s="442"/>
      <c r="AEN249" s="442"/>
      <c r="AEO249" s="442"/>
      <c r="AEP249" s="442"/>
      <c r="AEQ249" s="442"/>
      <c r="AER249" s="442"/>
      <c r="AES249" s="442"/>
      <c r="AET249" s="442"/>
      <c r="AEU249" s="442"/>
      <c r="AEV249" s="442"/>
      <c r="AEW249" s="442"/>
      <c r="AEX249" s="442"/>
      <c r="AEY249" s="442"/>
      <c r="AEZ249" s="442"/>
      <c r="AFA249" s="442"/>
      <c r="AFB249" s="442"/>
      <c r="AFC249" s="442"/>
      <c r="AFD249" s="442"/>
      <c r="AFE249" s="442"/>
      <c r="AFF249" s="442"/>
      <c r="AFG249" s="442"/>
      <c r="AFH249" s="442"/>
      <c r="AFI249" s="442"/>
      <c r="AFJ249" s="442"/>
      <c r="AFK249" s="442"/>
      <c r="AFL249" s="442"/>
      <c r="AFM249" s="442"/>
      <c r="AFN249" s="442"/>
      <c r="AFO249" s="442"/>
      <c r="AFP249" s="442"/>
      <c r="AFQ249" s="442"/>
      <c r="AFR249" s="442"/>
      <c r="AFS249" s="442"/>
      <c r="AFT249" s="442"/>
      <c r="AFU249" s="442"/>
      <c r="AFV249" s="442"/>
      <c r="AFW249" s="442"/>
      <c r="AFX249" s="442"/>
      <c r="AFY249" s="442"/>
      <c r="AFZ249" s="442"/>
      <c r="AGA249" s="442"/>
      <c r="AGB249" s="442"/>
      <c r="AGC249" s="442"/>
      <c r="AGD249" s="442"/>
      <c r="AGE249" s="442"/>
      <c r="AGF249" s="442"/>
      <c r="AGG249" s="442"/>
      <c r="AGH249" s="442"/>
      <c r="AGI249" s="442"/>
      <c r="AGJ249" s="442"/>
      <c r="AGK249" s="442"/>
      <c r="AGL249" s="442"/>
      <c r="AGM249" s="442"/>
      <c r="AGN249" s="442"/>
      <c r="AGO249" s="442"/>
      <c r="AGP249" s="442"/>
      <c r="AGQ249" s="442"/>
      <c r="AGR249" s="442"/>
      <c r="AGS249" s="442"/>
      <c r="AGT249" s="442"/>
      <c r="AGU249" s="442"/>
      <c r="AGV249" s="442"/>
      <c r="AGW249" s="442"/>
      <c r="AGX249" s="442"/>
      <c r="AGY249" s="442"/>
      <c r="AGZ249" s="442"/>
      <c r="AHA249" s="442"/>
      <c r="AHB249" s="442"/>
      <c r="AHC249" s="442"/>
      <c r="AHD249" s="442"/>
      <c r="AHE249" s="442"/>
      <c r="AHF249" s="442"/>
      <c r="AHG249" s="442"/>
      <c r="AHH249" s="442"/>
    </row>
    <row r="250" spans="2:892" s="593" customFormat="1" hidden="1">
      <c r="B250" s="597"/>
      <c r="C250" s="595"/>
      <c r="D250" s="78"/>
      <c r="E250" s="78"/>
      <c r="F250" s="78"/>
      <c r="G250" s="78"/>
      <c r="H250" s="78"/>
      <c r="I250" s="78"/>
      <c r="J250" s="78"/>
      <c r="K250" s="78"/>
      <c r="L250" s="78"/>
      <c r="M250" s="78"/>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s="66"/>
      <c r="CT250" s="66"/>
      <c r="CU250" s="66"/>
      <c r="CV250" s="66"/>
      <c r="CW250" s="66"/>
      <c r="CX250" s="66"/>
      <c r="CY250" s="66"/>
      <c r="CZ250" s="66"/>
      <c r="DA250" s="66"/>
      <c r="DB250" s="66"/>
      <c r="DC250" s="66"/>
      <c r="DD250" s="66"/>
      <c r="DE250" s="66"/>
      <c r="DF250" s="66"/>
      <c r="DG250" s="66"/>
      <c r="DH250" s="66"/>
      <c r="DI250" s="66"/>
      <c r="DJ250" s="66"/>
      <c r="DK250" s="66"/>
      <c r="DL250" s="66"/>
      <c r="DM250" s="66"/>
      <c r="DN250" s="66"/>
      <c r="DO250" s="66"/>
      <c r="DP250" s="66"/>
      <c r="DQ250" s="66"/>
      <c r="DR250" s="66"/>
      <c r="DS250" s="66"/>
      <c r="DT250" s="66"/>
      <c r="DU250" s="66"/>
      <c r="DV250" s="66"/>
      <c r="DW250" s="66"/>
      <c r="DX250" s="66"/>
      <c r="DY250" s="66"/>
      <c r="DZ250" s="66"/>
      <c r="EA250" s="66"/>
      <c r="EB250" s="66"/>
      <c r="EC250" s="66"/>
      <c r="ED250" s="66"/>
      <c r="EE250" s="66"/>
      <c r="EF250" s="66"/>
      <c r="EG250" s="66"/>
      <c r="EH250" s="66"/>
      <c r="EI250" s="66"/>
      <c r="EJ250" s="66"/>
      <c r="EK250" s="66"/>
      <c r="EL250" s="66"/>
      <c r="EM250" s="66"/>
      <c r="EN250" s="66"/>
      <c r="EO250" s="66"/>
      <c r="EP250" s="66"/>
      <c r="EQ250" s="66"/>
      <c r="ER250" s="66"/>
      <c r="ES250" s="66"/>
      <c r="ET250" s="66"/>
      <c r="EU250" s="66"/>
      <c r="EV250" s="66"/>
      <c r="EW250" s="66"/>
      <c r="EX250" s="66"/>
      <c r="EY250" s="66"/>
      <c r="EZ250" s="66"/>
      <c r="FA250" s="66"/>
      <c r="FB250" s="66"/>
      <c r="FC250" s="66"/>
      <c r="FD250" s="66"/>
      <c r="FE250" s="66"/>
      <c r="FF250" s="66"/>
      <c r="FG250" s="66"/>
      <c r="FH250" s="66"/>
      <c r="FI250" s="66"/>
      <c r="FJ250" s="66"/>
      <c r="FK250" s="66"/>
      <c r="FL250" s="66"/>
      <c r="FM250" s="66"/>
      <c r="FN250" s="66"/>
      <c r="FO250" s="66"/>
      <c r="FP250" s="66"/>
      <c r="FQ250" s="66"/>
      <c r="FR250" s="66"/>
      <c r="FS250" s="66"/>
      <c r="FT250" s="66"/>
      <c r="FU250" s="66"/>
      <c r="FV250" s="66"/>
      <c r="FW250" s="66"/>
      <c r="FX250" s="66"/>
      <c r="FY250" s="66"/>
      <c r="FZ250" s="66"/>
      <c r="GA250" s="66"/>
      <c r="GB250" s="66"/>
      <c r="GC250" s="66"/>
      <c r="GD250" s="66"/>
      <c r="GE250" s="66"/>
      <c r="GF250" s="66"/>
      <c r="GG250" s="66"/>
      <c r="GH250" s="66"/>
      <c r="GI250" s="66"/>
      <c r="GJ250" s="66"/>
      <c r="GK250" s="66"/>
      <c r="GL250" s="66"/>
      <c r="GM250" s="66"/>
      <c r="GN250" s="66"/>
      <c r="GO250" s="66"/>
      <c r="GP250" s="66"/>
      <c r="GQ250" s="66"/>
      <c r="GR250" s="66"/>
      <c r="GS250" s="66"/>
      <c r="GT250" s="66"/>
      <c r="GU250" s="66"/>
      <c r="GV250" s="66"/>
      <c r="GW250" s="66"/>
      <c r="GX250" s="66"/>
      <c r="GY250" s="66"/>
      <c r="GZ250" s="66"/>
      <c r="HA250" s="66"/>
      <c r="HB250" s="66"/>
      <c r="HC250" s="66"/>
      <c r="HD250" s="66"/>
      <c r="HE250" s="66"/>
      <c r="HF250" s="66"/>
      <c r="HG250" s="66"/>
      <c r="HH250" s="66"/>
      <c r="HI250" s="66"/>
      <c r="HJ250" s="66"/>
      <c r="HK250" s="66"/>
      <c r="HL250" s="66"/>
      <c r="HM250" s="66"/>
      <c r="HN250" s="66"/>
      <c r="HO250" s="66"/>
      <c r="HP250" s="66"/>
      <c r="HQ250" s="66"/>
      <c r="HR250" s="66"/>
      <c r="HS250" s="66"/>
      <c r="HT250" s="66"/>
      <c r="HU250" s="66"/>
      <c r="HV250" s="66"/>
      <c r="HW250" s="66"/>
      <c r="HX250" s="66"/>
      <c r="HY250" s="66"/>
      <c r="HZ250" s="66"/>
      <c r="IA250" s="66"/>
      <c r="IB250" s="66"/>
      <c r="IC250" s="66"/>
      <c r="ID250" s="66"/>
      <c r="IE250" s="66"/>
      <c r="IF250" s="66"/>
      <c r="IG250" s="66"/>
      <c r="IH250" s="66"/>
      <c r="II250" s="66"/>
      <c r="IJ250" s="66"/>
      <c r="IK250" s="66"/>
      <c r="IL250" s="66"/>
      <c r="IM250" s="66"/>
      <c r="IN250" s="66"/>
      <c r="IO250" s="66"/>
      <c r="IP250" s="66"/>
      <c r="IQ250" s="66"/>
      <c r="IR250" s="66"/>
      <c r="IS250" s="66"/>
      <c r="IT250" s="66"/>
      <c r="IU250" s="66"/>
      <c r="IV250" s="66"/>
      <c r="IW250" s="66"/>
      <c r="IX250" s="442"/>
      <c r="IY250" s="442"/>
      <c r="IZ250" s="442"/>
      <c r="JA250" s="442"/>
      <c r="JB250" s="442"/>
      <c r="JC250" s="442"/>
      <c r="JD250" s="442"/>
      <c r="JE250" s="442"/>
      <c r="JF250" s="442"/>
      <c r="JG250" s="442"/>
      <c r="JH250" s="442"/>
      <c r="JI250" s="442"/>
      <c r="JJ250" s="442"/>
      <c r="JK250" s="442"/>
      <c r="JL250" s="442"/>
      <c r="JM250" s="442"/>
      <c r="JN250" s="442"/>
      <c r="JO250" s="442"/>
      <c r="JP250" s="442"/>
      <c r="JQ250" s="442"/>
      <c r="JR250" s="442"/>
      <c r="JS250" s="442"/>
      <c r="JT250" s="442"/>
      <c r="JU250" s="442"/>
      <c r="JV250" s="442"/>
      <c r="JW250" s="442"/>
      <c r="JX250" s="442"/>
      <c r="JY250" s="442"/>
      <c r="JZ250" s="442"/>
      <c r="KA250" s="442"/>
      <c r="KB250" s="442"/>
      <c r="KC250" s="442"/>
      <c r="KD250" s="442"/>
      <c r="KE250" s="442"/>
      <c r="KF250" s="442"/>
      <c r="KG250" s="442"/>
      <c r="KH250" s="442"/>
      <c r="KI250" s="442"/>
      <c r="KJ250" s="442"/>
      <c r="KK250" s="442"/>
      <c r="KL250" s="442"/>
      <c r="KM250" s="442"/>
      <c r="KN250" s="442"/>
      <c r="KO250" s="442"/>
      <c r="KP250" s="442"/>
      <c r="KQ250" s="442"/>
      <c r="KR250" s="442"/>
      <c r="KS250" s="442"/>
      <c r="KT250" s="442"/>
      <c r="KU250" s="442"/>
      <c r="KV250" s="442"/>
      <c r="KW250" s="442"/>
      <c r="KX250" s="442"/>
      <c r="KY250" s="442"/>
      <c r="KZ250" s="442"/>
      <c r="LA250" s="442"/>
      <c r="LB250" s="442"/>
      <c r="LC250" s="442"/>
      <c r="LD250" s="442"/>
      <c r="LE250" s="442"/>
      <c r="LF250" s="442"/>
      <c r="LG250" s="442"/>
      <c r="LH250" s="442"/>
      <c r="LI250" s="442"/>
      <c r="LJ250" s="442"/>
      <c r="LK250" s="442"/>
      <c r="LL250" s="442"/>
      <c r="LM250" s="442"/>
      <c r="LN250" s="442"/>
      <c r="LO250" s="442"/>
      <c r="LP250" s="442"/>
      <c r="LQ250" s="442"/>
      <c r="LR250" s="442"/>
      <c r="LS250" s="442"/>
      <c r="LT250" s="442"/>
      <c r="LU250" s="442"/>
      <c r="LV250" s="442"/>
      <c r="LW250" s="442"/>
      <c r="LX250" s="442"/>
      <c r="LY250" s="442"/>
      <c r="LZ250" s="442"/>
      <c r="MA250" s="442"/>
      <c r="MB250" s="442"/>
      <c r="MC250" s="442"/>
      <c r="MD250" s="442"/>
      <c r="ME250" s="442"/>
      <c r="MF250" s="442"/>
      <c r="MG250" s="442"/>
      <c r="MH250" s="442"/>
      <c r="MI250" s="442"/>
      <c r="MJ250" s="442"/>
      <c r="MK250" s="442"/>
      <c r="ML250" s="442"/>
      <c r="MM250" s="442"/>
      <c r="MN250" s="442"/>
      <c r="MO250" s="442"/>
      <c r="MP250" s="442"/>
      <c r="MQ250" s="442"/>
      <c r="MR250" s="442"/>
      <c r="MS250" s="442"/>
      <c r="MT250" s="442"/>
      <c r="MU250" s="442"/>
      <c r="MV250" s="442"/>
      <c r="MW250" s="442"/>
      <c r="MX250" s="442"/>
      <c r="MY250" s="442"/>
      <c r="MZ250" s="442"/>
      <c r="NA250" s="442"/>
      <c r="NB250" s="442"/>
      <c r="NC250" s="442"/>
      <c r="ND250" s="442"/>
      <c r="NE250" s="442"/>
      <c r="NF250" s="442"/>
      <c r="NG250" s="442"/>
      <c r="NH250" s="442"/>
      <c r="NI250" s="442"/>
      <c r="NJ250" s="442"/>
      <c r="NK250" s="442"/>
      <c r="NL250" s="442"/>
      <c r="NM250" s="442"/>
      <c r="NN250" s="442"/>
      <c r="NO250" s="442"/>
      <c r="NP250" s="442"/>
      <c r="NQ250" s="442"/>
      <c r="NR250" s="442"/>
      <c r="NS250" s="442"/>
      <c r="NT250" s="442"/>
      <c r="NU250" s="442"/>
      <c r="NV250" s="442"/>
      <c r="NW250" s="442"/>
      <c r="NX250" s="442"/>
      <c r="NY250" s="442"/>
      <c r="NZ250" s="442"/>
      <c r="OA250" s="442"/>
      <c r="OB250" s="442"/>
      <c r="OC250" s="442"/>
      <c r="OD250" s="442"/>
      <c r="OE250" s="442"/>
      <c r="OF250" s="442"/>
      <c r="OG250" s="442"/>
      <c r="OH250" s="442"/>
      <c r="OI250" s="442"/>
      <c r="OJ250" s="442"/>
      <c r="OK250" s="442"/>
      <c r="OL250" s="442"/>
      <c r="OM250" s="442"/>
      <c r="ON250" s="442"/>
      <c r="OO250" s="442"/>
      <c r="OP250" s="442"/>
      <c r="OQ250" s="442"/>
      <c r="OR250" s="442"/>
      <c r="OS250" s="442"/>
      <c r="OT250" s="442"/>
      <c r="OU250" s="442"/>
      <c r="OV250" s="442"/>
      <c r="OW250" s="442"/>
      <c r="OX250" s="442"/>
      <c r="OY250" s="442"/>
      <c r="OZ250" s="442"/>
      <c r="PA250" s="442"/>
      <c r="PB250" s="442"/>
      <c r="PC250" s="442"/>
      <c r="PD250" s="442"/>
      <c r="PE250" s="442"/>
      <c r="PF250" s="442"/>
      <c r="PG250" s="442"/>
      <c r="PH250" s="442"/>
      <c r="PI250" s="442"/>
      <c r="PJ250" s="442"/>
      <c r="PK250" s="442"/>
      <c r="PL250" s="442"/>
      <c r="PM250" s="442"/>
      <c r="PN250" s="442"/>
      <c r="PO250" s="442"/>
      <c r="PP250" s="442"/>
      <c r="PQ250" s="442"/>
      <c r="PR250" s="442"/>
      <c r="PS250" s="442"/>
      <c r="PT250" s="442"/>
      <c r="PU250" s="442"/>
      <c r="PV250" s="442"/>
      <c r="PW250" s="442"/>
      <c r="PX250" s="442"/>
      <c r="PY250" s="442"/>
      <c r="PZ250" s="442"/>
      <c r="QA250" s="442"/>
      <c r="QB250" s="442"/>
      <c r="QC250" s="442"/>
      <c r="QD250" s="442"/>
      <c r="QE250" s="442"/>
      <c r="QF250" s="442"/>
      <c r="QG250" s="442"/>
      <c r="QH250" s="442"/>
      <c r="QI250" s="442"/>
      <c r="QJ250" s="442"/>
      <c r="QK250" s="442"/>
      <c r="QL250" s="442"/>
      <c r="QM250" s="442"/>
      <c r="QN250" s="442"/>
      <c r="QO250" s="442"/>
      <c r="QP250" s="442"/>
      <c r="QQ250" s="442"/>
      <c r="QR250" s="442"/>
      <c r="QS250" s="442"/>
      <c r="QT250" s="442"/>
      <c r="QU250" s="442"/>
      <c r="QV250" s="442"/>
      <c r="QW250" s="442"/>
      <c r="QX250" s="442"/>
      <c r="QY250" s="442"/>
      <c r="QZ250" s="442"/>
      <c r="RA250" s="442"/>
      <c r="RB250" s="442"/>
      <c r="RC250" s="442"/>
      <c r="RD250" s="442"/>
      <c r="RE250" s="442"/>
      <c r="RF250" s="442"/>
      <c r="RG250" s="442"/>
      <c r="RH250" s="442"/>
      <c r="RI250" s="442"/>
      <c r="RJ250" s="442"/>
      <c r="RK250" s="442"/>
      <c r="RL250" s="442"/>
      <c r="RM250" s="442"/>
      <c r="RN250" s="442"/>
      <c r="RO250" s="442"/>
      <c r="RP250" s="442"/>
      <c r="RQ250" s="442"/>
      <c r="RR250" s="442"/>
      <c r="RS250" s="442"/>
      <c r="RT250" s="442"/>
      <c r="RU250" s="442"/>
      <c r="RV250" s="442"/>
      <c r="RW250" s="442"/>
      <c r="RX250" s="442"/>
      <c r="RY250" s="442"/>
      <c r="RZ250" s="442"/>
      <c r="SA250" s="442"/>
      <c r="SB250" s="442"/>
      <c r="SC250" s="442"/>
      <c r="SD250" s="442"/>
      <c r="SE250" s="442"/>
      <c r="SF250" s="442"/>
      <c r="SG250" s="442"/>
      <c r="SH250" s="442"/>
      <c r="SI250" s="442"/>
      <c r="SJ250" s="442"/>
      <c r="SK250" s="442"/>
      <c r="SL250" s="442"/>
      <c r="SM250" s="442"/>
      <c r="SN250" s="442"/>
      <c r="SO250" s="442"/>
      <c r="SP250" s="442"/>
      <c r="SQ250" s="442"/>
      <c r="SR250" s="442"/>
      <c r="SS250" s="442"/>
      <c r="ST250" s="442"/>
      <c r="SU250" s="442"/>
      <c r="SV250" s="442"/>
      <c r="SW250" s="442"/>
      <c r="SX250" s="442"/>
      <c r="SY250" s="442"/>
      <c r="SZ250" s="442"/>
      <c r="TA250" s="442"/>
      <c r="TB250" s="442"/>
      <c r="TC250" s="442"/>
      <c r="TD250" s="442"/>
      <c r="TE250" s="442"/>
      <c r="TF250" s="442"/>
      <c r="TG250" s="442"/>
      <c r="TH250" s="442"/>
      <c r="TI250" s="442"/>
      <c r="TJ250" s="442"/>
      <c r="TK250" s="442"/>
      <c r="TL250" s="442"/>
      <c r="TM250" s="442"/>
      <c r="TN250" s="442"/>
      <c r="TO250" s="442"/>
      <c r="TP250" s="442"/>
      <c r="TQ250" s="442"/>
      <c r="TR250" s="442"/>
      <c r="TS250" s="442"/>
      <c r="TT250" s="442"/>
      <c r="TU250" s="442"/>
      <c r="TV250" s="442"/>
      <c r="TW250" s="442"/>
      <c r="TX250" s="442"/>
      <c r="TY250" s="442"/>
      <c r="TZ250" s="442"/>
      <c r="UA250" s="442"/>
      <c r="UB250" s="442"/>
      <c r="UC250" s="442"/>
      <c r="UD250" s="442"/>
      <c r="UE250" s="442"/>
      <c r="UF250" s="442"/>
      <c r="UG250" s="442"/>
      <c r="UH250" s="442"/>
      <c r="UI250" s="442"/>
      <c r="UJ250" s="442"/>
      <c r="UK250" s="442"/>
      <c r="UL250" s="442"/>
      <c r="UM250" s="442"/>
      <c r="UN250" s="442"/>
      <c r="UO250" s="442"/>
      <c r="UP250" s="442"/>
      <c r="UQ250" s="442"/>
      <c r="UR250" s="442"/>
      <c r="US250" s="442"/>
      <c r="UT250" s="442"/>
      <c r="UU250" s="442"/>
      <c r="UV250" s="442"/>
      <c r="UW250" s="442"/>
      <c r="UX250" s="442"/>
      <c r="UY250" s="442"/>
      <c r="UZ250" s="442"/>
      <c r="VA250" s="442"/>
      <c r="VB250" s="442"/>
      <c r="VC250" s="442"/>
      <c r="VD250" s="442"/>
      <c r="VE250" s="442"/>
      <c r="VF250" s="442"/>
      <c r="VG250" s="442"/>
      <c r="VH250" s="442"/>
      <c r="VI250" s="442"/>
      <c r="VJ250" s="442"/>
      <c r="VK250" s="442"/>
      <c r="VL250" s="442"/>
      <c r="VM250" s="442"/>
      <c r="VN250" s="442"/>
      <c r="VO250" s="442"/>
      <c r="VP250" s="442"/>
      <c r="VQ250" s="442"/>
      <c r="VR250" s="442"/>
      <c r="VS250" s="442"/>
      <c r="VT250" s="442"/>
      <c r="VU250" s="442"/>
      <c r="VV250" s="442"/>
      <c r="VW250" s="442"/>
      <c r="VX250" s="442"/>
      <c r="VY250" s="442"/>
      <c r="VZ250" s="442"/>
      <c r="WA250" s="442"/>
      <c r="WB250" s="442"/>
      <c r="WC250" s="442"/>
      <c r="WD250" s="442"/>
      <c r="WE250" s="442"/>
      <c r="WF250" s="442"/>
      <c r="WG250" s="442"/>
      <c r="WH250" s="442"/>
      <c r="WI250" s="442"/>
      <c r="WJ250" s="442"/>
      <c r="WK250" s="442"/>
      <c r="WL250" s="442"/>
      <c r="WM250" s="442"/>
      <c r="WN250" s="442"/>
      <c r="WO250" s="442"/>
      <c r="WP250" s="442"/>
      <c r="WQ250" s="442"/>
      <c r="WR250" s="442"/>
      <c r="WS250" s="442"/>
      <c r="WT250" s="442"/>
      <c r="WU250" s="442"/>
      <c r="WV250" s="442"/>
      <c r="WW250" s="442"/>
      <c r="WX250" s="442"/>
      <c r="WY250" s="442"/>
      <c r="WZ250" s="442"/>
      <c r="XA250" s="442"/>
      <c r="XB250" s="442"/>
      <c r="XC250" s="442"/>
      <c r="XD250" s="442"/>
      <c r="XE250" s="442"/>
      <c r="XF250" s="442"/>
      <c r="XG250" s="442"/>
      <c r="XH250" s="442"/>
      <c r="XI250" s="442"/>
      <c r="XJ250" s="442"/>
      <c r="XK250" s="442"/>
      <c r="XL250" s="442"/>
      <c r="XM250" s="442"/>
      <c r="XN250" s="442"/>
      <c r="XO250" s="442"/>
      <c r="XP250" s="442"/>
      <c r="XQ250" s="442"/>
      <c r="XR250" s="442"/>
      <c r="XS250" s="442"/>
      <c r="XT250" s="442"/>
      <c r="XU250" s="442"/>
      <c r="XV250" s="442"/>
      <c r="XW250" s="442"/>
      <c r="XX250" s="442"/>
      <c r="XY250" s="442"/>
      <c r="XZ250" s="442"/>
      <c r="YA250" s="442"/>
      <c r="YB250" s="442"/>
      <c r="YC250" s="442"/>
      <c r="YD250" s="442"/>
      <c r="YE250" s="442"/>
      <c r="YF250" s="442"/>
      <c r="YG250" s="442"/>
      <c r="YH250" s="442"/>
      <c r="YI250" s="442"/>
      <c r="YJ250" s="442"/>
      <c r="YK250" s="442"/>
      <c r="YL250" s="442"/>
      <c r="YM250" s="442"/>
      <c r="YN250" s="442"/>
      <c r="YO250" s="442"/>
      <c r="YP250" s="442"/>
      <c r="YQ250" s="442"/>
      <c r="YR250" s="442"/>
      <c r="YS250" s="442"/>
      <c r="YT250" s="442"/>
      <c r="YU250" s="442"/>
      <c r="YV250" s="442"/>
      <c r="YW250" s="442"/>
      <c r="YX250" s="442"/>
      <c r="YY250" s="442"/>
      <c r="YZ250" s="442"/>
      <c r="ZA250" s="442"/>
      <c r="ZB250" s="442"/>
      <c r="ZC250" s="442"/>
      <c r="ZD250" s="442"/>
      <c r="ZE250" s="442"/>
      <c r="ZF250" s="442"/>
      <c r="ZG250" s="442"/>
      <c r="ZH250" s="442"/>
      <c r="ZI250" s="442"/>
      <c r="ZJ250" s="442"/>
      <c r="ZK250" s="442"/>
      <c r="ZL250" s="442"/>
      <c r="ZM250" s="442"/>
      <c r="ZN250" s="442"/>
      <c r="ZO250" s="442"/>
      <c r="ZP250" s="442"/>
      <c r="ZQ250" s="442"/>
      <c r="ZR250" s="442"/>
      <c r="ZS250" s="442"/>
      <c r="ZT250" s="442"/>
      <c r="ZU250" s="442"/>
      <c r="ZV250" s="442"/>
      <c r="ZW250" s="442"/>
      <c r="ZX250" s="442"/>
      <c r="ZY250" s="442"/>
      <c r="ZZ250" s="442"/>
      <c r="AAA250" s="442"/>
      <c r="AAB250" s="442"/>
      <c r="AAC250" s="442"/>
      <c r="AAD250" s="442"/>
      <c r="AAE250" s="442"/>
      <c r="AAF250" s="442"/>
      <c r="AAG250" s="442"/>
      <c r="AAH250" s="442"/>
      <c r="AAI250" s="442"/>
      <c r="AAJ250" s="442"/>
      <c r="AAK250" s="442"/>
      <c r="AAL250" s="442"/>
      <c r="AAM250" s="442"/>
      <c r="AAN250" s="442"/>
      <c r="AAO250" s="442"/>
      <c r="AAP250" s="442"/>
      <c r="AAQ250" s="442"/>
      <c r="AAR250" s="442"/>
      <c r="AAS250" s="442"/>
      <c r="AAT250" s="442"/>
      <c r="AAU250" s="442"/>
      <c r="AAV250" s="442"/>
      <c r="AAW250" s="442"/>
      <c r="AAX250" s="442"/>
      <c r="AAY250" s="442"/>
      <c r="AAZ250" s="442"/>
      <c r="ABA250" s="442"/>
      <c r="ABB250" s="442"/>
      <c r="ABC250" s="442"/>
      <c r="ABD250" s="442"/>
      <c r="ABE250" s="442"/>
      <c r="ABF250" s="442"/>
      <c r="ABG250" s="442"/>
      <c r="ABH250" s="442"/>
      <c r="ABI250" s="442"/>
      <c r="ABJ250" s="442"/>
      <c r="ABK250" s="442"/>
      <c r="ABL250" s="442"/>
      <c r="ABM250" s="442"/>
      <c r="ABN250" s="442"/>
      <c r="ABO250" s="442"/>
      <c r="ABP250" s="442"/>
      <c r="ABQ250" s="442"/>
      <c r="ABR250" s="442"/>
      <c r="ABS250" s="442"/>
      <c r="ABT250" s="442"/>
      <c r="ABU250" s="442"/>
      <c r="ABV250" s="442"/>
      <c r="ABW250" s="442"/>
      <c r="ABX250" s="442"/>
      <c r="ABY250" s="442"/>
      <c r="ABZ250" s="442"/>
      <c r="ACA250" s="442"/>
      <c r="ACB250" s="442"/>
      <c r="ACC250" s="442"/>
      <c r="ACD250" s="442"/>
      <c r="ACE250" s="442"/>
      <c r="ACF250" s="442"/>
      <c r="ACG250" s="442"/>
      <c r="ACH250" s="442"/>
      <c r="ACI250" s="442"/>
      <c r="ACJ250" s="442"/>
      <c r="ACK250" s="442"/>
      <c r="ACL250" s="442"/>
      <c r="ACM250" s="442"/>
      <c r="ACN250" s="442"/>
      <c r="ACO250" s="442"/>
      <c r="ACP250" s="442"/>
      <c r="ACQ250" s="442"/>
      <c r="ACR250" s="442"/>
      <c r="ACS250" s="442"/>
      <c r="ACT250" s="442"/>
      <c r="ACU250" s="442"/>
      <c r="ACV250" s="442"/>
      <c r="ACW250" s="442"/>
      <c r="ACX250" s="442"/>
      <c r="ACY250" s="442"/>
      <c r="ACZ250" s="442"/>
      <c r="ADA250" s="442"/>
      <c r="ADB250" s="442"/>
      <c r="ADC250" s="442"/>
      <c r="ADD250" s="442"/>
      <c r="ADE250" s="442"/>
      <c r="ADF250" s="442"/>
      <c r="ADG250" s="442"/>
      <c r="ADH250" s="442"/>
      <c r="ADI250" s="442"/>
      <c r="ADJ250" s="442"/>
      <c r="ADK250" s="442"/>
      <c r="ADL250" s="442"/>
      <c r="ADM250" s="442"/>
      <c r="ADN250" s="442"/>
      <c r="ADO250" s="442"/>
      <c r="ADP250" s="442"/>
      <c r="ADQ250" s="442"/>
      <c r="ADR250" s="442"/>
      <c r="ADS250" s="442"/>
      <c r="ADT250" s="442"/>
      <c r="ADU250" s="442"/>
      <c r="ADV250" s="442"/>
      <c r="ADW250" s="442"/>
      <c r="ADX250" s="442"/>
      <c r="ADY250" s="442"/>
      <c r="ADZ250" s="442"/>
      <c r="AEA250" s="442"/>
      <c r="AEB250" s="442"/>
      <c r="AEC250" s="442"/>
      <c r="AED250" s="442"/>
      <c r="AEE250" s="442"/>
      <c r="AEF250" s="442"/>
      <c r="AEG250" s="442"/>
      <c r="AEH250" s="442"/>
      <c r="AEI250" s="442"/>
      <c r="AEJ250" s="442"/>
      <c r="AEK250" s="442"/>
      <c r="AEL250" s="442"/>
      <c r="AEM250" s="442"/>
      <c r="AEN250" s="442"/>
      <c r="AEO250" s="442"/>
      <c r="AEP250" s="442"/>
      <c r="AEQ250" s="442"/>
      <c r="AER250" s="442"/>
      <c r="AES250" s="442"/>
      <c r="AET250" s="442"/>
      <c r="AEU250" s="442"/>
      <c r="AEV250" s="442"/>
      <c r="AEW250" s="442"/>
      <c r="AEX250" s="442"/>
      <c r="AEY250" s="442"/>
      <c r="AEZ250" s="442"/>
      <c r="AFA250" s="442"/>
      <c r="AFB250" s="442"/>
      <c r="AFC250" s="442"/>
      <c r="AFD250" s="442"/>
      <c r="AFE250" s="442"/>
      <c r="AFF250" s="442"/>
      <c r="AFG250" s="442"/>
      <c r="AFH250" s="442"/>
      <c r="AFI250" s="442"/>
      <c r="AFJ250" s="442"/>
      <c r="AFK250" s="442"/>
      <c r="AFL250" s="442"/>
      <c r="AFM250" s="442"/>
      <c r="AFN250" s="442"/>
      <c r="AFO250" s="442"/>
      <c r="AFP250" s="442"/>
      <c r="AFQ250" s="442"/>
      <c r="AFR250" s="442"/>
      <c r="AFS250" s="442"/>
      <c r="AFT250" s="442"/>
      <c r="AFU250" s="442"/>
      <c r="AFV250" s="442"/>
      <c r="AFW250" s="442"/>
      <c r="AFX250" s="442"/>
      <c r="AFY250" s="442"/>
      <c r="AFZ250" s="442"/>
      <c r="AGA250" s="442"/>
      <c r="AGB250" s="442"/>
      <c r="AGC250" s="442"/>
      <c r="AGD250" s="442"/>
      <c r="AGE250" s="442"/>
      <c r="AGF250" s="442"/>
      <c r="AGG250" s="442"/>
      <c r="AGH250" s="442"/>
      <c r="AGI250" s="442"/>
      <c r="AGJ250" s="442"/>
      <c r="AGK250" s="442"/>
      <c r="AGL250" s="442"/>
      <c r="AGM250" s="442"/>
      <c r="AGN250" s="442"/>
      <c r="AGO250" s="442"/>
      <c r="AGP250" s="442"/>
      <c r="AGQ250" s="442"/>
      <c r="AGR250" s="442"/>
      <c r="AGS250" s="442"/>
      <c r="AGT250" s="442"/>
      <c r="AGU250" s="442"/>
      <c r="AGV250" s="442"/>
      <c r="AGW250" s="442"/>
      <c r="AGX250" s="442"/>
      <c r="AGY250" s="442"/>
      <c r="AGZ250" s="442"/>
      <c r="AHA250" s="442"/>
      <c r="AHB250" s="442"/>
      <c r="AHC250" s="442"/>
      <c r="AHD250" s="442"/>
      <c r="AHE250" s="442"/>
      <c r="AHF250" s="442"/>
      <c r="AHG250" s="442"/>
      <c r="AHH250" s="442"/>
    </row>
    <row r="251" spans="2:892" s="593" customFormat="1" hidden="1">
      <c r="B251" s="597"/>
      <c r="C251" s="595"/>
      <c r="D251" s="78"/>
      <c r="E251" s="78"/>
      <c r="F251" s="78"/>
      <c r="G251" s="78"/>
      <c r="H251" s="78"/>
      <c r="I251" s="78"/>
      <c r="J251" s="78"/>
      <c r="K251" s="78"/>
      <c r="L251" s="78"/>
      <c r="M251" s="78"/>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s="66"/>
      <c r="CT251" s="66"/>
      <c r="CU251" s="66"/>
      <c r="CV251" s="66"/>
      <c r="CW251" s="66"/>
      <c r="CX251" s="66"/>
      <c r="CY251" s="66"/>
      <c r="CZ251" s="66"/>
      <c r="DA251" s="66"/>
      <c r="DB251" s="66"/>
      <c r="DC251" s="66"/>
      <c r="DD251" s="66"/>
      <c r="DE251" s="66"/>
      <c r="DF251" s="66"/>
      <c r="DG251" s="66"/>
      <c r="DH251" s="66"/>
      <c r="DI251" s="66"/>
      <c r="DJ251" s="66"/>
      <c r="DK251" s="66"/>
      <c r="DL251" s="66"/>
      <c r="DM251" s="66"/>
      <c r="DN251" s="66"/>
      <c r="DO251" s="66"/>
      <c r="DP251" s="66"/>
      <c r="DQ251" s="66"/>
      <c r="DR251" s="66"/>
      <c r="DS251" s="66"/>
      <c r="DT251" s="66"/>
      <c r="DU251" s="66"/>
      <c r="DV251" s="66"/>
      <c r="DW251" s="66"/>
      <c r="DX251" s="66"/>
      <c r="DY251" s="66"/>
      <c r="DZ251" s="66"/>
      <c r="EA251" s="66"/>
      <c r="EB251" s="66"/>
      <c r="EC251" s="66"/>
      <c r="ED251" s="66"/>
      <c r="EE251" s="66"/>
      <c r="EF251" s="66"/>
      <c r="EG251" s="66"/>
      <c r="EH251" s="66"/>
      <c r="EI251" s="66"/>
      <c r="EJ251" s="66"/>
      <c r="EK251" s="66"/>
      <c r="EL251" s="66"/>
      <c r="EM251" s="66"/>
      <c r="EN251" s="66"/>
      <c r="EO251" s="66"/>
      <c r="EP251" s="66"/>
      <c r="EQ251" s="66"/>
      <c r="ER251" s="66"/>
      <c r="ES251" s="66"/>
      <c r="ET251" s="66"/>
      <c r="EU251" s="66"/>
      <c r="EV251" s="66"/>
      <c r="EW251" s="66"/>
      <c r="EX251" s="66"/>
      <c r="EY251" s="66"/>
      <c r="EZ251" s="66"/>
      <c r="FA251" s="66"/>
      <c r="FB251" s="66"/>
      <c r="FC251" s="66"/>
      <c r="FD251" s="66"/>
      <c r="FE251" s="66"/>
      <c r="FF251" s="66"/>
      <c r="FG251" s="66"/>
      <c r="FH251" s="66"/>
      <c r="FI251" s="66"/>
      <c r="FJ251" s="66"/>
      <c r="FK251" s="66"/>
      <c r="FL251" s="66"/>
      <c r="FM251" s="66"/>
      <c r="FN251" s="66"/>
      <c r="FO251" s="66"/>
      <c r="FP251" s="66"/>
      <c r="FQ251" s="66"/>
      <c r="FR251" s="66"/>
      <c r="FS251" s="66"/>
      <c r="FT251" s="66"/>
      <c r="FU251" s="66"/>
      <c r="FV251" s="66"/>
      <c r="FW251" s="66"/>
      <c r="FX251" s="66"/>
      <c r="FY251" s="66"/>
      <c r="FZ251" s="66"/>
      <c r="GA251" s="66"/>
      <c r="GB251" s="66"/>
      <c r="GC251" s="66"/>
      <c r="GD251" s="66"/>
      <c r="GE251" s="66"/>
      <c r="GF251" s="66"/>
      <c r="GG251" s="66"/>
      <c r="GH251" s="66"/>
      <c r="GI251" s="66"/>
      <c r="GJ251" s="66"/>
      <c r="GK251" s="66"/>
      <c r="GL251" s="66"/>
      <c r="GM251" s="66"/>
      <c r="GN251" s="66"/>
      <c r="GO251" s="66"/>
      <c r="GP251" s="66"/>
      <c r="GQ251" s="66"/>
      <c r="GR251" s="66"/>
      <c r="GS251" s="66"/>
      <c r="GT251" s="66"/>
      <c r="GU251" s="66"/>
      <c r="GV251" s="66"/>
      <c r="GW251" s="66"/>
      <c r="GX251" s="66"/>
      <c r="GY251" s="66"/>
      <c r="GZ251" s="66"/>
      <c r="HA251" s="66"/>
      <c r="HB251" s="66"/>
      <c r="HC251" s="66"/>
      <c r="HD251" s="66"/>
      <c r="HE251" s="66"/>
      <c r="HF251" s="66"/>
      <c r="HG251" s="66"/>
      <c r="HH251" s="66"/>
      <c r="HI251" s="66"/>
      <c r="HJ251" s="66"/>
      <c r="HK251" s="66"/>
      <c r="HL251" s="66"/>
      <c r="HM251" s="66"/>
      <c r="HN251" s="66"/>
      <c r="HO251" s="66"/>
      <c r="HP251" s="66"/>
      <c r="HQ251" s="66"/>
      <c r="HR251" s="66"/>
      <c r="HS251" s="66"/>
      <c r="HT251" s="66"/>
      <c r="HU251" s="66"/>
      <c r="HV251" s="66"/>
      <c r="HW251" s="66"/>
      <c r="HX251" s="66"/>
      <c r="HY251" s="66"/>
      <c r="HZ251" s="66"/>
      <c r="IA251" s="66"/>
      <c r="IB251" s="66"/>
      <c r="IC251" s="66"/>
      <c r="ID251" s="66"/>
      <c r="IE251" s="66"/>
      <c r="IF251" s="66"/>
      <c r="IG251" s="66"/>
      <c r="IH251" s="66"/>
      <c r="II251" s="66"/>
      <c r="IJ251" s="66"/>
      <c r="IK251" s="66"/>
      <c r="IL251" s="66"/>
      <c r="IM251" s="66"/>
      <c r="IN251" s="66"/>
      <c r="IO251" s="66"/>
      <c r="IP251" s="66"/>
      <c r="IQ251" s="66"/>
      <c r="IR251" s="66"/>
      <c r="IS251" s="66"/>
      <c r="IT251" s="66"/>
      <c r="IU251" s="66"/>
      <c r="IV251" s="66"/>
      <c r="IW251" s="66"/>
      <c r="IX251" s="442"/>
      <c r="IY251" s="442"/>
      <c r="IZ251" s="442"/>
      <c r="JA251" s="442"/>
      <c r="JB251" s="442"/>
      <c r="JC251" s="442"/>
      <c r="JD251" s="442"/>
      <c r="JE251" s="442"/>
      <c r="JF251" s="442"/>
      <c r="JG251" s="442"/>
      <c r="JH251" s="442"/>
      <c r="JI251" s="442"/>
      <c r="JJ251" s="442"/>
      <c r="JK251" s="442"/>
      <c r="JL251" s="442"/>
      <c r="JM251" s="442"/>
      <c r="JN251" s="442"/>
      <c r="JO251" s="442"/>
      <c r="JP251" s="442"/>
      <c r="JQ251" s="442"/>
      <c r="JR251" s="442"/>
      <c r="JS251" s="442"/>
      <c r="JT251" s="442"/>
      <c r="JU251" s="442"/>
      <c r="JV251" s="442"/>
      <c r="JW251" s="442"/>
      <c r="JX251" s="442"/>
      <c r="JY251" s="442"/>
      <c r="JZ251" s="442"/>
      <c r="KA251" s="442"/>
      <c r="KB251" s="442"/>
      <c r="KC251" s="442"/>
      <c r="KD251" s="442"/>
      <c r="KE251" s="442"/>
      <c r="KF251" s="442"/>
      <c r="KG251" s="442"/>
      <c r="KH251" s="442"/>
      <c r="KI251" s="442"/>
      <c r="KJ251" s="442"/>
      <c r="KK251" s="442"/>
      <c r="KL251" s="442"/>
      <c r="KM251" s="442"/>
      <c r="KN251" s="442"/>
      <c r="KO251" s="442"/>
      <c r="KP251" s="442"/>
      <c r="KQ251" s="442"/>
      <c r="KR251" s="442"/>
      <c r="KS251" s="442"/>
      <c r="KT251" s="442"/>
      <c r="KU251" s="442"/>
      <c r="KV251" s="442"/>
      <c r="KW251" s="442"/>
      <c r="KX251" s="442"/>
      <c r="KY251" s="442"/>
      <c r="KZ251" s="442"/>
      <c r="LA251" s="442"/>
      <c r="LB251" s="442"/>
      <c r="LC251" s="442"/>
      <c r="LD251" s="442"/>
      <c r="LE251" s="442"/>
      <c r="LF251" s="442"/>
      <c r="LG251" s="442"/>
      <c r="LH251" s="442"/>
      <c r="LI251" s="442"/>
      <c r="LJ251" s="442"/>
      <c r="LK251" s="442"/>
      <c r="LL251" s="442"/>
      <c r="LM251" s="442"/>
      <c r="LN251" s="442"/>
      <c r="LO251" s="442"/>
      <c r="LP251" s="442"/>
      <c r="LQ251" s="442"/>
      <c r="LR251" s="442"/>
      <c r="LS251" s="442"/>
      <c r="LT251" s="442"/>
      <c r="LU251" s="442"/>
      <c r="LV251" s="442"/>
      <c r="LW251" s="442"/>
      <c r="LX251" s="442"/>
      <c r="LY251" s="442"/>
      <c r="LZ251" s="442"/>
      <c r="MA251" s="442"/>
      <c r="MB251" s="442"/>
      <c r="MC251" s="442"/>
      <c r="MD251" s="442"/>
      <c r="ME251" s="442"/>
      <c r="MF251" s="442"/>
      <c r="MG251" s="442"/>
      <c r="MH251" s="442"/>
      <c r="MI251" s="442"/>
      <c r="MJ251" s="442"/>
      <c r="MK251" s="442"/>
      <c r="ML251" s="442"/>
      <c r="MM251" s="442"/>
      <c r="MN251" s="442"/>
      <c r="MO251" s="442"/>
      <c r="MP251" s="442"/>
      <c r="MQ251" s="442"/>
      <c r="MR251" s="442"/>
      <c r="MS251" s="442"/>
      <c r="MT251" s="442"/>
      <c r="MU251" s="442"/>
      <c r="MV251" s="442"/>
      <c r="MW251" s="442"/>
      <c r="MX251" s="442"/>
      <c r="MY251" s="442"/>
      <c r="MZ251" s="442"/>
      <c r="NA251" s="442"/>
      <c r="NB251" s="442"/>
      <c r="NC251" s="442"/>
      <c r="ND251" s="442"/>
      <c r="NE251" s="442"/>
      <c r="NF251" s="442"/>
      <c r="NG251" s="442"/>
      <c r="NH251" s="442"/>
      <c r="NI251" s="442"/>
      <c r="NJ251" s="442"/>
      <c r="NK251" s="442"/>
      <c r="NL251" s="442"/>
      <c r="NM251" s="442"/>
      <c r="NN251" s="442"/>
      <c r="NO251" s="442"/>
      <c r="NP251" s="442"/>
      <c r="NQ251" s="442"/>
      <c r="NR251" s="442"/>
      <c r="NS251" s="442"/>
      <c r="NT251" s="442"/>
      <c r="NU251" s="442"/>
      <c r="NV251" s="442"/>
      <c r="NW251" s="442"/>
      <c r="NX251" s="442"/>
      <c r="NY251" s="442"/>
      <c r="NZ251" s="442"/>
      <c r="OA251" s="442"/>
      <c r="OB251" s="442"/>
      <c r="OC251" s="442"/>
      <c r="OD251" s="442"/>
      <c r="OE251" s="442"/>
      <c r="OF251" s="442"/>
      <c r="OG251" s="442"/>
      <c r="OH251" s="442"/>
      <c r="OI251" s="442"/>
      <c r="OJ251" s="442"/>
      <c r="OK251" s="442"/>
      <c r="OL251" s="442"/>
      <c r="OM251" s="442"/>
      <c r="ON251" s="442"/>
      <c r="OO251" s="442"/>
      <c r="OP251" s="442"/>
      <c r="OQ251" s="442"/>
      <c r="OR251" s="442"/>
      <c r="OS251" s="442"/>
      <c r="OT251" s="442"/>
      <c r="OU251" s="442"/>
      <c r="OV251" s="442"/>
      <c r="OW251" s="442"/>
      <c r="OX251" s="442"/>
      <c r="OY251" s="442"/>
      <c r="OZ251" s="442"/>
      <c r="PA251" s="442"/>
      <c r="PB251" s="442"/>
      <c r="PC251" s="442"/>
      <c r="PD251" s="442"/>
      <c r="PE251" s="442"/>
      <c r="PF251" s="442"/>
      <c r="PG251" s="442"/>
      <c r="PH251" s="442"/>
      <c r="PI251" s="442"/>
      <c r="PJ251" s="442"/>
      <c r="PK251" s="442"/>
      <c r="PL251" s="442"/>
      <c r="PM251" s="442"/>
      <c r="PN251" s="442"/>
      <c r="PO251" s="442"/>
      <c r="PP251" s="442"/>
      <c r="PQ251" s="442"/>
      <c r="PR251" s="442"/>
      <c r="PS251" s="442"/>
      <c r="PT251" s="442"/>
      <c r="PU251" s="442"/>
      <c r="PV251" s="442"/>
      <c r="PW251" s="442"/>
      <c r="PX251" s="442"/>
      <c r="PY251" s="442"/>
      <c r="PZ251" s="442"/>
      <c r="QA251" s="442"/>
      <c r="QB251" s="442"/>
      <c r="QC251" s="442"/>
      <c r="QD251" s="442"/>
      <c r="QE251" s="442"/>
      <c r="QF251" s="442"/>
      <c r="QG251" s="442"/>
      <c r="QH251" s="442"/>
      <c r="QI251" s="442"/>
      <c r="QJ251" s="442"/>
      <c r="QK251" s="442"/>
      <c r="QL251" s="442"/>
      <c r="QM251" s="442"/>
      <c r="QN251" s="442"/>
      <c r="QO251" s="442"/>
      <c r="QP251" s="442"/>
      <c r="QQ251" s="442"/>
      <c r="QR251" s="442"/>
      <c r="QS251" s="442"/>
      <c r="QT251" s="442"/>
      <c r="QU251" s="442"/>
      <c r="QV251" s="442"/>
      <c r="QW251" s="442"/>
      <c r="QX251" s="442"/>
      <c r="QY251" s="442"/>
      <c r="QZ251" s="442"/>
      <c r="RA251" s="442"/>
      <c r="RB251" s="442"/>
      <c r="RC251" s="442"/>
      <c r="RD251" s="442"/>
      <c r="RE251" s="442"/>
      <c r="RF251" s="442"/>
      <c r="RG251" s="442"/>
      <c r="RH251" s="442"/>
      <c r="RI251" s="442"/>
      <c r="RJ251" s="442"/>
      <c r="RK251" s="442"/>
      <c r="RL251" s="442"/>
      <c r="RM251" s="442"/>
      <c r="RN251" s="442"/>
      <c r="RO251" s="442"/>
      <c r="RP251" s="442"/>
      <c r="RQ251" s="442"/>
      <c r="RR251" s="442"/>
      <c r="RS251" s="442"/>
      <c r="RT251" s="442"/>
      <c r="RU251" s="442"/>
      <c r="RV251" s="442"/>
      <c r="RW251" s="442"/>
      <c r="RX251" s="442"/>
      <c r="RY251" s="442"/>
      <c r="RZ251" s="442"/>
      <c r="SA251" s="442"/>
      <c r="SB251" s="442"/>
      <c r="SC251" s="442"/>
      <c r="SD251" s="442"/>
      <c r="SE251" s="442"/>
      <c r="SF251" s="442"/>
      <c r="SG251" s="442"/>
      <c r="SH251" s="442"/>
      <c r="SI251" s="442"/>
      <c r="SJ251" s="442"/>
      <c r="SK251" s="442"/>
      <c r="SL251" s="442"/>
      <c r="SM251" s="442"/>
      <c r="SN251" s="442"/>
      <c r="SO251" s="442"/>
      <c r="SP251" s="442"/>
      <c r="SQ251" s="442"/>
      <c r="SR251" s="442"/>
      <c r="SS251" s="442"/>
      <c r="ST251" s="442"/>
      <c r="SU251" s="442"/>
      <c r="SV251" s="442"/>
      <c r="SW251" s="442"/>
      <c r="SX251" s="442"/>
      <c r="SY251" s="442"/>
      <c r="SZ251" s="442"/>
      <c r="TA251" s="442"/>
      <c r="TB251" s="442"/>
      <c r="TC251" s="442"/>
      <c r="TD251" s="442"/>
      <c r="TE251" s="442"/>
      <c r="TF251" s="442"/>
      <c r="TG251" s="442"/>
      <c r="TH251" s="442"/>
      <c r="TI251" s="442"/>
      <c r="TJ251" s="442"/>
      <c r="TK251" s="442"/>
      <c r="TL251" s="442"/>
      <c r="TM251" s="442"/>
      <c r="TN251" s="442"/>
      <c r="TO251" s="442"/>
      <c r="TP251" s="442"/>
      <c r="TQ251" s="442"/>
      <c r="TR251" s="442"/>
      <c r="TS251" s="442"/>
      <c r="TT251" s="442"/>
      <c r="TU251" s="442"/>
      <c r="TV251" s="442"/>
      <c r="TW251" s="442"/>
      <c r="TX251" s="442"/>
      <c r="TY251" s="442"/>
      <c r="TZ251" s="442"/>
      <c r="UA251" s="442"/>
      <c r="UB251" s="442"/>
      <c r="UC251" s="442"/>
      <c r="UD251" s="442"/>
      <c r="UE251" s="442"/>
      <c r="UF251" s="442"/>
      <c r="UG251" s="442"/>
      <c r="UH251" s="442"/>
      <c r="UI251" s="442"/>
      <c r="UJ251" s="442"/>
      <c r="UK251" s="442"/>
      <c r="UL251" s="442"/>
      <c r="UM251" s="442"/>
      <c r="UN251" s="442"/>
      <c r="UO251" s="442"/>
      <c r="UP251" s="442"/>
      <c r="UQ251" s="442"/>
      <c r="UR251" s="442"/>
      <c r="US251" s="442"/>
      <c r="UT251" s="442"/>
      <c r="UU251" s="442"/>
      <c r="UV251" s="442"/>
      <c r="UW251" s="442"/>
      <c r="UX251" s="442"/>
      <c r="UY251" s="442"/>
      <c r="UZ251" s="442"/>
      <c r="VA251" s="442"/>
      <c r="VB251" s="442"/>
      <c r="VC251" s="442"/>
      <c r="VD251" s="442"/>
      <c r="VE251" s="442"/>
      <c r="VF251" s="442"/>
      <c r="VG251" s="442"/>
      <c r="VH251" s="442"/>
      <c r="VI251" s="442"/>
      <c r="VJ251" s="442"/>
      <c r="VK251" s="442"/>
      <c r="VL251" s="442"/>
      <c r="VM251" s="442"/>
      <c r="VN251" s="442"/>
      <c r="VO251" s="442"/>
      <c r="VP251" s="442"/>
      <c r="VQ251" s="442"/>
      <c r="VR251" s="442"/>
      <c r="VS251" s="442"/>
      <c r="VT251" s="442"/>
      <c r="VU251" s="442"/>
      <c r="VV251" s="442"/>
      <c r="VW251" s="442"/>
      <c r="VX251" s="442"/>
      <c r="VY251" s="442"/>
      <c r="VZ251" s="442"/>
      <c r="WA251" s="442"/>
      <c r="WB251" s="442"/>
      <c r="WC251" s="442"/>
      <c r="WD251" s="442"/>
      <c r="WE251" s="442"/>
      <c r="WF251" s="442"/>
      <c r="WG251" s="442"/>
      <c r="WH251" s="442"/>
      <c r="WI251" s="442"/>
      <c r="WJ251" s="442"/>
      <c r="WK251" s="442"/>
      <c r="WL251" s="442"/>
      <c r="WM251" s="442"/>
      <c r="WN251" s="442"/>
      <c r="WO251" s="442"/>
      <c r="WP251" s="442"/>
      <c r="WQ251" s="442"/>
      <c r="WR251" s="442"/>
      <c r="WS251" s="442"/>
      <c r="WT251" s="442"/>
      <c r="WU251" s="442"/>
      <c r="WV251" s="442"/>
      <c r="WW251" s="442"/>
      <c r="WX251" s="442"/>
      <c r="WY251" s="442"/>
      <c r="WZ251" s="442"/>
      <c r="XA251" s="442"/>
      <c r="XB251" s="442"/>
      <c r="XC251" s="442"/>
      <c r="XD251" s="442"/>
      <c r="XE251" s="442"/>
      <c r="XF251" s="442"/>
      <c r="XG251" s="442"/>
      <c r="XH251" s="442"/>
      <c r="XI251" s="442"/>
      <c r="XJ251" s="442"/>
      <c r="XK251" s="442"/>
      <c r="XL251" s="442"/>
      <c r="XM251" s="442"/>
      <c r="XN251" s="442"/>
      <c r="XO251" s="442"/>
      <c r="XP251" s="442"/>
      <c r="XQ251" s="442"/>
      <c r="XR251" s="442"/>
      <c r="XS251" s="442"/>
      <c r="XT251" s="442"/>
      <c r="XU251" s="442"/>
      <c r="XV251" s="442"/>
      <c r="XW251" s="442"/>
      <c r="XX251" s="442"/>
      <c r="XY251" s="442"/>
      <c r="XZ251" s="442"/>
      <c r="YA251" s="442"/>
      <c r="YB251" s="442"/>
      <c r="YC251" s="442"/>
      <c r="YD251" s="442"/>
      <c r="YE251" s="442"/>
      <c r="YF251" s="442"/>
      <c r="YG251" s="442"/>
      <c r="YH251" s="442"/>
      <c r="YI251" s="442"/>
      <c r="YJ251" s="442"/>
      <c r="YK251" s="442"/>
      <c r="YL251" s="442"/>
      <c r="YM251" s="442"/>
      <c r="YN251" s="442"/>
      <c r="YO251" s="442"/>
      <c r="YP251" s="442"/>
      <c r="YQ251" s="442"/>
      <c r="YR251" s="442"/>
      <c r="YS251" s="442"/>
      <c r="YT251" s="442"/>
      <c r="YU251" s="442"/>
      <c r="YV251" s="442"/>
      <c r="YW251" s="442"/>
      <c r="YX251" s="442"/>
      <c r="YY251" s="442"/>
      <c r="YZ251" s="442"/>
      <c r="ZA251" s="442"/>
      <c r="ZB251" s="442"/>
      <c r="ZC251" s="442"/>
      <c r="ZD251" s="442"/>
      <c r="ZE251" s="442"/>
      <c r="ZF251" s="442"/>
      <c r="ZG251" s="442"/>
      <c r="ZH251" s="442"/>
      <c r="ZI251" s="442"/>
      <c r="ZJ251" s="442"/>
      <c r="ZK251" s="442"/>
      <c r="ZL251" s="442"/>
      <c r="ZM251" s="442"/>
      <c r="ZN251" s="442"/>
      <c r="ZO251" s="442"/>
      <c r="ZP251" s="442"/>
      <c r="ZQ251" s="442"/>
      <c r="ZR251" s="442"/>
      <c r="ZS251" s="442"/>
      <c r="ZT251" s="442"/>
      <c r="ZU251" s="442"/>
      <c r="ZV251" s="442"/>
      <c r="ZW251" s="442"/>
      <c r="ZX251" s="442"/>
      <c r="ZY251" s="442"/>
      <c r="ZZ251" s="442"/>
      <c r="AAA251" s="442"/>
      <c r="AAB251" s="442"/>
      <c r="AAC251" s="442"/>
      <c r="AAD251" s="442"/>
      <c r="AAE251" s="442"/>
      <c r="AAF251" s="442"/>
      <c r="AAG251" s="442"/>
      <c r="AAH251" s="442"/>
      <c r="AAI251" s="442"/>
      <c r="AAJ251" s="442"/>
      <c r="AAK251" s="442"/>
      <c r="AAL251" s="442"/>
      <c r="AAM251" s="442"/>
      <c r="AAN251" s="442"/>
      <c r="AAO251" s="442"/>
      <c r="AAP251" s="442"/>
      <c r="AAQ251" s="442"/>
      <c r="AAR251" s="442"/>
      <c r="AAS251" s="442"/>
      <c r="AAT251" s="442"/>
      <c r="AAU251" s="442"/>
      <c r="AAV251" s="442"/>
      <c r="AAW251" s="442"/>
      <c r="AAX251" s="442"/>
      <c r="AAY251" s="442"/>
      <c r="AAZ251" s="442"/>
      <c r="ABA251" s="442"/>
      <c r="ABB251" s="442"/>
      <c r="ABC251" s="442"/>
      <c r="ABD251" s="442"/>
      <c r="ABE251" s="442"/>
      <c r="ABF251" s="442"/>
      <c r="ABG251" s="442"/>
      <c r="ABH251" s="442"/>
      <c r="ABI251" s="442"/>
      <c r="ABJ251" s="442"/>
      <c r="ABK251" s="442"/>
      <c r="ABL251" s="442"/>
      <c r="ABM251" s="442"/>
      <c r="ABN251" s="442"/>
      <c r="ABO251" s="442"/>
      <c r="ABP251" s="442"/>
      <c r="ABQ251" s="442"/>
      <c r="ABR251" s="442"/>
      <c r="ABS251" s="442"/>
      <c r="ABT251" s="442"/>
      <c r="ABU251" s="442"/>
      <c r="ABV251" s="442"/>
      <c r="ABW251" s="442"/>
      <c r="ABX251" s="442"/>
      <c r="ABY251" s="442"/>
      <c r="ABZ251" s="442"/>
      <c r="ACA251" s="442"/>
      <c r="ACB251" s="442"/>
      <c r="ACC251" s="442"/>
      <c r="ACD251" s="442"/>
      <c r="ACE251" s="442"/>
      <c r="ACF251" s="442"/>
      <c r="ACG251" s="442"/>
      <c r="ACH251" s="442"/>
      <c r="ACI251" s="442"/>
      <c r="ACJ251" s="442"/>
      <c r="ACK251" s="442"/>
      <c r="ACL251" s="442"/>
      <c r="ACM251" s="442"/>
      <c r="ACN251" s="442"/>
      <c r="ACO251" s="442"/>
      <c r="ACP251" s="442"/>
      <c r="ACQ251" s="442"/>
      <c r="ACR251" s="442"/>
      <c r="ACS251" s="442"/>
      <c r="ACT251" s="442"/>
      <c r="ACU251" s="442"/>
      <c r="ACV251" s="442"/>
      <c r="ACW251" s="442"/>
      <c r="ACX251" s="442"/>
      <c r="ACY251" s="442"/>
      <c r="ACZ251" s="442"/>
      <c r="ADA251" s="442"/>
      <c r="ADB251" s="442"/>
      <c r="ADC251" s="442"/>
      <c r="ADD251" s="442"/>
      <c r="ADE251" s="442"/>
      <c r="ADF251" s="442"/>
      <c r="ADG251" s="442"/>
      <c r="ADH251" s="442"/>
      <c r="ADI251" s="442"/>
      <c r="ADJ251" s="442"/>
      <c r="ADK251" s="442"/>
      <c r="ADL251" s="442"/>
      <c r="ADM251" s="442"/>
      <c r="ADN251" s="442"/>
      <c r="ADO251" s="442"/>
      <c r="ADP251" s="442"/>
      <c r="ADQ251" s="442"/>
      <c r="ADR251" s="442"/>
      <c r="ADS251" s="442"/>
      <c r="ADT251" s="442"/>
      <c r="ADU251" s="442"/>
      <c r="ADV251" s="442"/>
      <c r="ADW251" s="442"/>
      <c r="ADX251" s="442"/>
      <c r="ADY251" s="442"/>
      <c r="ADZ251" s="442"/>
      <c r="AEA251" s="442"/>
      <c r="AEB251" s="442"/>
      <c r="AEC251" s="442"/>
      <c r="AED251" s="442"/>
      <c r="AEE251" s="442"/>
      <c r="AEF251" s="442"/>
      <c r="AEG251" s="442"/>
      <c r="AEH251" s="442"/>
      <c r="AEI251" s="442"/>
      <c r="AEJ251" s="442"/>
      <c r="AEK251" s="442"/>
      <c r="AEL251" s="442"/>
      <c r="AEM251" s="442"/>
      <c r="AEN251" s="442"/>
      <c r="AEO251" s="442"/>
      <c r="AEP251" s="442"/>
      <c r="AEQ251" s="442"/>
      <c r="AER251" s="442"/>
      <c r="AES251" s="442"/>
      <c r="AET251" s="442"/>
      <c r="AEU251" s="442"/>
      <c r="AEV251" s="442"/>
      <c r="AEW251" s="442"/>
      <c r="AEX251" s="442"/>
      <c r="AEY251" s="442"/>
      <c r="AEZ251" s="442"/>
      <c r="AFA251" s="442"/>
      <c r="AFB251" s="442"/>
      <c r="AFC251" s="442"/>
      <c r="AFD251" s="442"/>
      <c r="AFE251" s="442"/>
      <c r="AFF251" s="442"/>
      <c r="AFG251" s="442"/>
      <c r="AFH251" s="442"/>
      <c r="AFI251" s="442"/>
      <c r="AFJ251" s="442"/>
      <c r="AFK251" s="442"/>
      <c r="AFL251" s="442"/>
      <c r="AFM251" s="442"/>
      <c r="AFN251" s="442"/>
      <c r="AFO251" s="442"/>
      <c r="AFP251" s="442"/>
      <c r="AFQ251" s="442"/>
      <c r="AFR251" s="442"/>
      <c r="AFS251" s="442"/>
      <c r="AFT251" s="442"/>
      <c r="AFU251" s="442"/>
      <c r="AFV251" s="442"/>
      <c r="AFW251" s="442"/>
      <c r="AFX251" s="442"/>
      <c r="AFY251" s="442"/>
      <c r="AFZ251" s="442"/>
      <c r="AGA251" s="442"/>
      <c r="AGB251" s="442"/>
      <c r="AGC251" s="442"/>
      <c r="AGD251" s="442"/>
      <c r="AGE251" s="442"/>
      <c r="AGF251" s="442"/>
      <c r="AGG251" s="442"/>
      <c r="AGH251" s="442"/>
      <c r="AGI251" s="442"/>
      <c r="AGJ251" s="442"/>
      <c r="AGK251" s="442"/>
      <c r="AGL251" s="442"/>
      <c r="AGM251" s="442"/>
      <c r="AGN251" s="442"/>
      <c r="AGO251" s="442"/>
      <c r="AGP251" s="442"/>
      <c r="AGQ251" s="442"/>
      <c r="AGR251" s="442"/>
      <c r="AGS251" s="442"/>
      <c r="AGT251" s="442"/>
      <c r="AGU251" s="442"/>
      <c r="AGV251" s="442"/>
      <c r="AGW251" s="442"/>
      <c r="AGX251" s="442"/>
      <c r="AGY251" s="442"/>
      <c r="AGZ251" s="442"/>
      <c r="AHA251" s="442"/>
      <c r="AHB251" s="442"/>
      <c r="AHC251" s="442"/>
      <c r="AHD251" s="442"/>
      <c r="AHE251" s="442"/>
      <c r="AHF251" s="442"/>
      <c r="AHG251" s="442"/>
      <c r="AHH251" s="442"/>
    </row>
    <row r="252" spans="2:892" s="593" customFormat="1" hidden="1">
      <c r="B252" s="597"/>
      <c r="C252" s="595"/>
      <c r="D252" s="78"/>
      <c r="E252" s="78"/>
      <c r="F252" s="78"/>
      <c r="G252" s="78"/>
      <c r="H252" s="78"/>
      <c r="I252" s="78"/>
      <c r="J252" s="78"/>
      <c r="K252" s="78"/>
      <c r="L252" s="78"/>
      <c r="M252" s="78"/>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s="66"/>
      <c r="CT252" s="66"/>
      <c r="CU252" s="66"/>
      <c r="CV252" s="66"/>
      <c r="CW252" s="66"/>
      <c r="CX252" s="66"/>
      <c r="CY252" s="66"/>
      <c r="CZ252" s="66"/>
      <c r="DA252" s="66"/>
      <c r="DB252" s="66"/>
      <c r="DC252" s="66"/>
      <c r="DD252" s="66"/>
      <c r="DE252" s="66"/>
      <c r="DF252" s="66"/>
      <c r="DG252" s="66"/>
      <c r="DH252" s="66"/>
      <c r="DI252" s="66"/>
      <c r="DJ252" s="66"/>
      <c r="DK252" s="66"/>
      <c r="DL252" s="66"/>
      <c r="DM252" s="66"/>
      <c r="DN252" s="66"/>
      <c r="DO252" s="66"/>
      <c r="DP252" s="66"/>
      <c r="DQ252" s="66"/>
      <c r="DR252" s="66"/>
      <c r="DS252" s="66"/>
      <c r="DT252" s="66"/>
      <c r="DU252" s="66"/>
      <c r="DV252" s="66"/>
      <c r="DW252" s="66"/>
      <c r="DX252" s="66"/>
      <c r="DY252" s="66"/>
      <c r="DZ252" s="66"/>
      <c r="EA252" s="66"/>
      <c r="EB252" s="66"/>
      <c r="EC252" s="66"/>
      <c r="ED252" s="66"/>
      <c r="EE252" s="66"/>
      <c r="EF252" s="66"/>
      <c r="EG252" s="66"/>
      <c r="EH252" s="66"/>
      <c r="EI252" s="66"/>
      <c r="EJ252" s="66"/>
      <c r="EK252" s="66"/>
      <c r="EL252" s="66"/>
      <c r="EM252" s="66"/>
      <c r="EN252" s="66"/>
      <c r="EO252" s="66"/>
      <c r="EP252" s="66"/>
      <c r="EQ252" s="66"/>
      <c r="ER252" s="66"/>
      <c r="ES252" s="66"/>
      <c r="ET252" s="66"/>
      <c r="EU252" s="66"/>
      <c r="EV252" s="66"/>
      <c r="EW252" s="66"/>
      <c r="EX252" s="66"/>
      <c r="EY252" s="66"/>
      <c r="EZ252" s="66"/>
      <c r="FA252" s="66"/>
      <c r="FB252" s="66"/>
      <c r="FC252" s="66"/>
      <c r="FD252" s="66"/>
      <c r="FE252" s="66"/>
      <c r="FF252" s="66"/>
      <c r="FG252" s="66"/>
      <c r="FH252" s="66"/>
      <c r="FI252" s="66"/>
      <c r="FJ252" s="66"/>
      <c r="FK252" s="66"/>
      <c r="FL252" s="66"/>
      <c r="FM252" s="66"/>
      <c r="FN252" s="66"/>
      <c r="FO252" s="66"/>
      <c r="FP252" s="66"/>
      <c r="FQ252" s="66"/>
      <c r="FR252" s="66"/>
      <c r="FS252" s="66"/>
      <c r="FT252" s="66"/>
      <c r="FU252" s="66"/>
      <c r="FV252" s="66"/>
      <c r="FW252" s="66"/>
      <c r="FX252" s="66"/>
      <c r="FY252" s="66"/>
      <c r="FZ252" s="66"/>
      <c r="GA252" s="66"/>
      <c r="GB252" s="66"/>
      <c r="GC252" s="66"/>
      <c r="GD252" s="66"/>
      <c r="GE252" s="66"/>
      <c r="GF252" s="66"/>
      <c r="GG252" s="66"/>
      <c r="GH252" s="66"/>
      <c r="GI252" s="66"/>
      <c r="GJ252" s="66"/>
      <c r="GK252" s="66"/>
      <c r="GL252" s="66"/>
      <c r="GM252" s="66"/>
      <c r="GN252" s="66"/>
      <c r="GO252" s="66"/>
      <c r="GP252" s="66"/>
      <c r="GQ252" s="66"/>
      <c r="GR252" s="66"/>
      <c r="GS252" s="66"/>
      <c r="GT252" s="66"/>
      <c r="GU252" s="66"/>
      <c r="GV252" s="66"/>
      <c r="GW252" s="66"/>
      <c r="GX252" s="66"/>
      <c r="GY252" s="66"/>
      <c r="GZ252" s="66"/>
      <c r="HA252" s="66"/>
      <c r="HB252" s="66"/>
      <c r="HC252" s="66"/>
      <c r="HD252" s="66"/>
      <c r="HE252" s="66"/>
      <c r="HF252" s="66"/>
      <c r="HG252" s="66"/>
      <c r="HH252" s="66"/>
      <c r="HI252" s="66"/>
      <c r="HJ252" s="66"/>
      <c r="HK252" s="66"/>
      <c r="HL252" s="66"/>
      <c r="HM252" s="66"/>
      <c r="HN252" s="66"/>
      <c r="HO252" s="66"/>
      <c r="HP252" s="66"/>
      <c r="HQ252" s="66"/>
      <c r="HR252" s="66"/>
      <c r="HS252" s="66"/>
      <c r="HT252" s="66"/>
      <c r="HU252" s="66"/>
      <c r="HV252" s="66"/>
      <c r="HW252" s="66"/>
      <c r="HX252" s="66"/>
      <c r="HY252" s="66"/>
      <c r="HZ252" s="66"/>
      <c r="IA252" s="66"/>
      <c r="IB252" s="66"/>
      <c r="IC252" s="66"/>
      <c r="ID252" s="66"/>
      <c r="IE252" s="66"/>
      <c r="IF252" s="66"/>
      <c r="IG252" s="66"/>
      <c r="IH252" s="66"/>
      <c r="II252" s="66"/>
      <c r="IJ252" s="66"/>
      <c r="IK252" s="66"/>
      <c r="IL252" s="66"/>
      <c r="IM252" s="66"/>
      <c r="IN252" s="66"/>
      <c r="IO252" s="66"/>
      <c r="IP252" s="66"/>
      <c r="IQ252" s="66"/>
      <c r="IR252" s="66"/>
      <c r="IS252" s="66"/>
      <c r="IT252" s="66"/>
      <c r="IU252" s="66"/>
      <c r="IV252" s="66"/>
      <c r="IW252" s="66"/>
      <c r="IX252" s="442"/>
      <c r="IY252" s="442"/>
      <c r="IZ252" s="442"/>
      <c r="JA252" s="442"/>
      <c r="JB252" s="442"/>
      <c r="JC252" s="442"/>
      <c r="JD252" s="442"/>
      <c r="JE252" s="442"/>
      <c r="JF252" s="442"/>
      <c r="JG252" s="442"/>
      <c r="JH252" s="442"/>
      <c r="JI252" s="442"/>
      <c r="JJ252" s="442"/>
      <c r="JK252" s="442"/>
      <c r="JL252" s="442"/>
      <c r="JM252" s="442"/>
      <c r="JN252" s="442"/>
      <c r="JO252" s="442"/>
      <c r="JP252" s="442"/>
      <c r="JQ252" s="442"/>
      <c r="JR252" s="442"/>
      <c r="JS252" s="442"/>
      <c r="JT252" s="442"/>
      <c r="JU252" s="442"/>
      <c r="JV252" s="442"/>
      <c r="JW252" s="442"/>
      <c r="JX252" s="442"/>
      <c r="JY252" s="442"/>
      <c r="JZ252" s="442"/>
      <c r="KA252" s="442"/>
      <c r="KB252" s="442"/>
      <c r="KC252" s="442"/>
      <c r="KD252" s="442"/>
      <c r="KE252" s="442"/>
      <c r="KF252" s="442"/>
      <c r="KG252" s="442"/>
      <c r="KH252" s="442"/>
      <c r="KI252" s="442"/>
      <c r="KJ252" s="442"/>
      <c r="KK252" s="442"/>
      <c r="KL252" s="442"/>
      <c r="KM252" s="442"/>
      <c r="KN252" s="442"/>
      <c r="KO252" s="442"/>
      <c r="KP252" s="442"/>
      <c r="KQ252" s="442"/>
      <c r="KR252" s="442"/>
      <c r="KS252" s="442"/>
      <c r="KT252" s="442"/>
      <c r="KU252" s="442"/>
      <c r="KV252" s="442"/>
      <c r="KW252" s="442"/>
      <c r="KX252" s="442"/>
      <c r="KY252" s="442"/>
      <c r="KZ252" s="442"/>
      <c r="LA252" s="442"/>
      <c r="LB252" s="442"/>
      <c r="LC252" s="442"/>
      <c r="LD252" s="442"/>
      <c r="LE252" s="442"/>
      <c r="LF252" s="442"/>
      <c r="LG252" s="442"/>
      <c r="LH252" s="442"/>
      <c r="LI252" s="442"/>
      <c r="LJ252" s="442"/>
      <c r="LK252" s="442"/>
      <c r="LL252" s="442"/>
      <c r="LM252" s="442"/>
      <c r="LN252" s="442"/>
      <c r="LO252" s="442"/>
      <c r="LP252" s="442"/>
      <c r="LQ252" s="442"/>
      <c r="LR252" s="442"/>
      <c r="LS252" s="442"/>
      <c r="LT252" s="442"/>
      <c r="LU252" s="442"/>
      <c r="LV252" s="442"/>
      <c r="LW252" s="442"/>
      <c r="LX252" s="442"/>
      <c r="LY252" s="442"/>
      <c r="LZ252" s="442"/>
      <c r="MA252" s="442"/>
      <c r="MB252" s="442"/>
      <c r="MC252" s="442"/>
      <c r="MD252" s="442"/>
      <c r="ME252" s="442"/>
      <c r="MF252" s="442"/>
      <c r="MG252" s="442"/>
      <c r="MH252" s="442"/>
      <c r="MI252" s="442"/>
      <c r="MJ252" s="442"/>
      <c r="MK252" s="442"/>
      <c r="ML252" s="442"/>
      <c r="MM252" s="442"/>
      <c r="MN252" s="442"/>
      <c r="MO252" s="442"/>
      <c r="MP252" s="442"/>
      <c r="MQ252" s="442"/>
      <c r="MR252" s="442"/>
      <c r="MS252" s="442"/>
      <c r="MT252" s="442"/>
      <c r="MU252" s="442"/>
      <c r="MV252" s="442"/>
      <c r="MW252" s="442"/>
      <c r="MX252" s="442"/>
      <c r="MY252" s="442"/>
      <c r="MZ252" s="442"/>
      <c r="NA252" s="442"/>
      <c r="NB252" s="442"/>
      <c r="NC252" s="442"/>
      <c r="ND252" s="442"/>
      <c r="NE252" s="442"/>
      <c r="NF252" s="442"/>
      <c r="NG252" s="442"/>
      <c r="NH252" s="442"/>
      <c r="NI252" s="442"/>
      <c r="NJ252" s="442"/>
      <c r="NK252" s="442"/>
      <c r="NL252" s="442"/>
      <c r="NM252" s="442"/>
      <c r="NN252" s="442"/>
      <c r="NO252" s="442"/>
      <c r="NP252" s="442"/>
      <c r="NQ252" s="442"/>
      <c r="NR252" s="442"/>
      <c r="NS252" s="442"/>
      <c r="NT252" s="442"/>
      <c r="NU252" s="442"/>
      <c r="NV252" s="442"/>
      <c r="NW252" s="442"/>
      <c r="NX252" s="442"/>
      <c r="NY252" s="442"/>
      <c r="NZ252" s="442"/>
      <c r="OA252" s="442"/>
      <c r="OB252" s="442"/>
      <c r="OC252" s="442"/>
      <c r="OD252" s="442"/>
      <c r="OE252" s="442"/>
      <c r="OF252" s="442"/>
      <c r="OG252" s="442"/>
      <c r="OH252" s="442"/>
      <c r="OI252" s="442"/>
      <c r="OJ252" s="442"/>
      <c r="OK252" s="442"/>
      <c r="OL252" s="442"/>
      <c r="OM252" s="442"/>
      <c r="ON252" s="442"/>
      <c r="OO252" s="442"/>
      <c r="OP252" s="442"/>
      <c r="OQ252" s="442"/>
      <c r="OR252" s="442"/>
      <c r="OS252" s="442"/>
      <c r="OT252" s="442"/>
      <c r="OU252" s="442"/>
      <c r="OV252" s="442"/>
      <c r="OW252" s="442"/>
      <c r="OX252" s="442"/>
      <c r="OY252" s="442"/>
      <c r="OZ252" s="442"/>
      <c r="PA252" s="442"/>
      <c r="PB252" s="442"/>
      <c r="PC252" s="442"/>
      <c r="PD252" s="442"/>
      <c r="PE252" s="442"/>
      <c r="PF252" s="442"/>
      <c r="PG252" s="442"/>
      <c r="PH252" s="442"/>
      <c r="PI252" s="442"/>
      <c r="PJ252" s="442"/>
      <c r="PK252" s="442"/>
      <c r="PL252" s="442"/>
      <c r="PM252" s="442"/>
      <c r="PN252" s="442"/>
      <c r="PO252" s="442"/>
      <c r="PP252" s="442"/>
      <c r="PQ252" s="442"/>
      <c r="PR252" s="442"/>
      <c r="PS252" s="442"/>
      <c r="PT252" s="442"/>
      <c r="PU252" s="442"/>
      <c r="PV252" s="442"/>
      <c r="PW252" s="442"/>
      <c r="PX252" s="442"/>
      <c r="PY252" s="442"/>
      <c r="PZ252" s="442"/>
      <c r="QA252" s="442"/>
      <c r="QB252" s="442"/>
      <c r="QC252" s="442"/>
      <c r="QD252" s="442"/>
      <c r="QE252" s="442"/>
      <c r="QF252" s="442"/>
      <c r="QG252" s="442"/>
      <c r="QH252" s="442"/>
      <c r="QI252" s="442"/>
      <c r="QJ252" s="442"/>
      <c r="QK252" s="442"/>
      <c r="QL252" s="442"/>
      <c r="QM252" s="442"/>
      <c r="QN252" s="442"/>
      <c r="QO252" s="442"/>
      <c r="QP252" s="442"/>
      <c r="QQ252" s="442"/>
      <c r="QR252" s="442"/>
      <c r="QS252" s="442"/>
      <c r="QT252" s="442"/>
      <c r="QU252" s="442"/>
      <c r="QV252" s="442"/>
      <c r="QW252" s="442"/>
      <c r="QX252" s="442"/>
      <c r="QY252" s="442"/>
      <c r="QZ252" s="442"/>
      <c r="RA252" s="442"/>
      <c r="RB252" s="442"/>
      <c r="RC252" s="442"/>
      <c r="RD252" s="442"/>
      <c r="RE252" s="442"/>
      <c r="RF252" s="442"/>
      <c r="RG252" s="442"/>
      <c r="RH252" s="442"/>
      <c r="RI252" s="442"/>
      <c r="RJ252" s="442"/>
      <c r="RK252" s="442"/>
      <c r="RL252" s="442"/>
      <c r="RM252" s="442"/>
      <c r="RN252" s="442"/>
      <c r="RO252" s="442"/>
      <c r="RP252" s="442"/>
      <c r="RQ252" s="442"/>
      <c r="RR252" s="442"/>
      <c r="RS252" s="442"/>
      <c r="RT252" s="442"/>
      <c r="RU252" s="442"/>
      <c r="RV252" s="442"/>
      <c r="RW252" s="442"/>
      <c r="RX252" s="442"/>
      <c r="RY252" s="442"/>
      <c r="RZ252" s="442"/>
      <c r="SA252" s="442"/>
      <c r="SB252" s="442"/>
      <c r="SC252" s="442"/>
      <c r="SD252" s="442"/>
      <c r="SE252" s="442"/>
      <c r="SF252" s="442"/>
      <c r="SG252" s="442"/>
      <c r="SH252" s="442"/>
      <c r="SI252" s="442"/>
      <c r="SJ252" s="442"/>
      <c r="SK252" s="442"/>
      <c r="SL252" s="442"/>
      <c r="SM252" s="442"/>
      <c r="SN252" s="442"/>
      <c r="SO252" s="442"/>
      <c r="SP252" s="442"/>
      <c r="SQ252" s="442"/>
      <c r="SR252" s="442"/>
      <c r="SS252" s="442"/>
      <c r="ST252" s="442"/>
      <c r="SU252" s="442"/>
      <c r="SV252" s="442"/>
      <c r="SW252" s="442"/>
      <c r="SX252" s="442"/>
      <c r="SY252" s="442"/>
      <c r="SZ252" s="442"/>
      <c r="TA252" s="442"/>
      <c r="TB252" s="442"/>
      <c r="TC252" s="442"/>
      <c r="TD252" s="442"/>
      <c r="TE252" s="442"/>
      <c r="TF252" s="442"/>
      <c r="TG252" s="442"/>
      <c r="TH252" s="442"/>
      <c r="TI252" s="442"/>
      <c r="TJ252" s="442"/>
      <c r="TK252" s="442"/>
      <c r="TL252" s="442"/>
      <c r="TM252" s="442"/>
      <c r="TN252" s="442"/>
      <c r="TO252" s="442"/>
      <c r="TP252" s="442"/>
      <c r="TQ252" s="442"/>
      <c r="TR252" s="442"/>
      <c r="TS252" s="442"/>
      <c r="TT252" s="442"/>
      <c r="TU252" s="442"/>
      <c r="TV252" s="442"/>
      <c r="TW252" s="442"/>
      <c r="TX252" s="442"/>
      <c r="TY252" s="442"/>
      <c r="TZ252" s="442"/>
      <c r="UA252" s="442"/>
      <c r="UB252" s="442"/>
      <c r="UC252" s="442"/>
      <c r="UD252" s="442"/>
      <c r="UE252" s="442"/>
      <c r="UF252" s="442"/>
      <c r="UG252" s="442"/>
      <c r="UH252" s="442"/>
      <c r="UI252" s="442"/>
      <c r="UJ252" s="442"/>
      <c r="UK252" s="442"/>
      <c r="UL252" s="442"/>
      <c r="UM252" s="442"/>
      <c r="UN252" s="442"/>
      <c r="UO252" s="442"/>
      <c r="UP252" s="442"/>
      <c r="UQ252" s="442"/>
      <c r="UR252" s="442"/>
      <c r="US252" s="442"/>
      <c r="UT252" s="442"/>
      <c r="UU252" s="442"/>
      <c r="UV252" s="442"/>
      <c r="UW252" s="442"/>
      <c r="UX252" s="442"/>
      <c r="UY252" s="442"/>
      <c r="UZ252" s="442"/>
      <c r="VA252" s="442"/>
      <c r="VB252" s="442"/>
      <c r="VC252" s="442"/>
      <c r="VD252" s="442"/>
      <c r="VE252" s="442"/>
      <c r="VF252" s="442"/>
      <c r="VG252" s="442"/>
      <c r="VH252" s="442"/>
      <c r="VI252" s="442"/>
      <c r="VJ252" s="442"/>
      <c r="VK252" s="442"/>
      <c r="VL252" s="442"/>
      <c r="VM252" s="442"/>
      <c r="VN252" s="442"/>
      <c r="VO252" s="442"/>
      <c r="VP252" s="442"/>
      <c r="VQ252" s="442"/>
      <c r="VR252" s="442"/>
      <c r="VS252" s="442"/>
      <c r="VT252" s="442"/>
      <c r="VU252" s="442"/>
      <c r="VV252" s="442"/>
      <c r="VW252" s="442"/>
      <c r="VX252" s="442"/>
      <c r="VY252" s="442"/>
      <c r="VZ252" s="442"/>
      <c r="WA252" s="442"/>
      <c r="WB252" s="442"/>
      <c r="WC252" s="442"/>
      <c r="WD252" s="442"/>
      <c r="WE252" s="442"/>
      <c r="WF252" s="442"/>
      <c r="WG252" s="442"/>
      <c r="WH252" s="442"/>
      <c r="WI252" s="442"/>
      <c r="WJ252" s="442"/>
      <c r="WK252" s="442"/>
      <c r="WL252" s="442"/>
      <c r="WM252" s="442"/>
      <c r="WN252" s="442"/>
      <c r="WO252" s="442"/>
      <c r="WP252" s="442"/>
      <c r="WQ252" s="442"/>
      <c r="WR252" s="442"/>
      <c r="WS252" s="442"/>
      <c r="WT252" s="442"/>
      <c r="WU252" s="442"/>
      <c r="WV252" s="442"/>
      <c r="WW252" s="442"/>
      <c r="WX252" s="442"/>
      <c r="WY252" s="442"/>
      <c r="WZ252" s="442"/>
      <c r="XA252" s="442"/>
      <c r="XB252" s="442"/>
      <c r="XC252" s="442"/>
      <c r="XD252" s="442"/>
      <c r="XE252" s="442"/>
      <c r="XF252" s="442"/>
      <c r="XG252" s="442"/>
      <c r="XH252" s="442"/>
      <c r="XI252" s="442"/>
      <c r="XJ252" s="442"/>
      <c r="XK252" s="442"/>
      <c r="XL252" s="442"/>
      <c r="XM252" s="442"/>
      <c r="XN252" s="442"/>
      <c r="XO252" s="442"/>
      <c r="XP252" s="442"/>
      <c r="XQ252" s="442"/>
      <c r="XR252" s="442"/>
      <c r="XS252" s="442"/>
      <c r="XT252" s="442"/>
      <c r="XU252" s="442"/>
      <c r="XV252" s="442"/>
      <c r="XW252" s="442"/>
      <c r="XX252" s="442"/>
      <c r="XY252" s="442"/>
      <c r="XZ252" s="442"/>
      <c r="YA252" s="442"/>
      <c r="YB252" s="442"/>
      <c r="YC252" s="442"/>
      <c r="YD252" s="442"/>
      <c r="YE252" s="442"/>
      <c r="YF252" s="442"/>
      <c r="YG252" s="442"/>
      <c r="YH252" s="442"/>
      <c r="YI252" s="442"/>
      <c r="YJ252" s="442"/>
      <c r="YK252" s="442"/>
      <c r="YL252" s="442"/>
      <c r="YM252" s="442"/>
      <c r="YN252" s="442"/>
      <c r="YO252" s="442"/>
      <c r="YP252" s="442"/>
      <c r="YQ252" s="442"/>
      <c r="YR252" s="442"/>
      <c r="YS252" s="442"/>
      <c r="YT252" s="442"/>
      <c r="YU252" s="442"/>
      <c r="YV252" s="442"/>
      <c r="YW252" s="442"/>
      <c r="YX252" s="442"/>
      <c r="YY252" s="442"/>
      <c r="YZ252" s="442"/>
      <c r="ZA252" s="442"/>
      <c r="ZB252" s="442"/>
      <c r="ZC252" s="442"/>
      <c r="ZD252" s="442"/>
      <c r="ZE252" s="442"/>
      <c r="ZF252" s="442"/>
      <c r="ZG252" s="442"/>
      <c r="ZH252" s="442"/>
      <c r="ZI252" s="442"/>
      <c r="ZJ252" s="442"/>
      <c r="ZK252" s="442"/>
      <c r="ZL252" s="442"/>
      <c r="ZM252" s="442"/>
      <c r="ZN252" s="442"/>
      <c r="ZO252" s="442"/>
      <c r="ZP252" s="442"/>
      <c r="ZQ252" s="442"/>
      <c r="ZR252" s="442"/>
      <c r="ZS252" s="442"/>
      <c r="ZT252" s="442"/>
      <c r="ZU252" s="442"/>
      <c r="ZV252" s="442"/>
      <c r="ZW252" s="442"/>
      <c r="ZX252" s="442"/>
      <c r="ZY252" s="442"/>
      <c r="ZZ252" s="442"/>
      <c r="AAA252" s="442"/>
      <c r="AAB252" s="442"/>
      <c r="AAC252" s="442"/>
      <c r="AAD252" s="442"/>
      <c r="AAE252" s="442"/>
      <c r="AAF252" s="442"/>
      <c r="AAG252" s="442"/>
      <c r="AAH252" s="442"/>
      <c r="AAI252" s="442"/>
      <c r="AAJ252" s="442"/>
      <c r="AAK252" s="442"/>
      <c r="AAL252" s="442"/>
      <c r="AAM252" s="442"/>
      <c r="AAN252" s="442"/>
      <c r="AAO252" s="442"/>
      <c r="AAP252" s="442"/>
      <c r="AAQ252" s="442"/>
      <c r="AAR252" s="442"/>
      <c r="AAS252" s="442"/>
      <c r="AAT252" s="442"/>
      <c r="AAU252" s="442"/>
      <c r="AAV252" s="442"/>
      <c r="AAW252" s="442"/>
      <c r="AAX252" s="442"/>
      <c r="AAY252" s="442"/>
      <c r="AAZ252" s="442"/>
      <c r="ABA252" s="442"/>
      <c r="ABB252" s="442"/>
      <c r="ABC252" s="442"/>
      <c r="ABD252" s="442"/>
      <c r="ABE252" s="442"/>
      <c r="ABF252" s="442"/>
      <c r="ABG252" s="442"/>
      <c r="ABH252" s="442"/>
      <c r="ABI252" s="442"/>
      <c r="ABJ252" s="442"/>
      <c r="ABK252" s="442"/>
      <c r="ABL252" s="442"/>
      <c r="ABM252" s="442"/>
      <c r="ABN252" s="442"/>
      <c r="ABO252" s="442"/>
      <c r="ABP252" s="442"/>
      <c r="ABQ252" s="442"/>
      <c r="ABR252" s="442"/>
      <c r="ABS252" s="442"/>
      <c r="ABT252" s="442"/>
      <c r="ABU252" s="442"/>
      <c r="ABV252" s="442"/>
      <c r="ABW252" s="442"/>
      <c r="ABX252" s="442"/>
      <c r="ABY252" s="442"/>
      <c r="ABZ252" s="442"/>
      <c r="ACA252" s="442"/>
      <c r="ACB252" s="442"/>
      <c r="ACC252" s="442"/>
      <c r="ACD252" s="442"/>
      <c r="ACE252" s="442"/>
      <c r="ACF252" s="442"/>
      <c r="ACG252" s="442"/>
      <c r="ACH252" s="442"/>
      <c r="ACI252" s="442"/>
      <c r="ACJ252" s="442"/>
      <c r="ACK252" s="442"/>
      <c r="ACL252" s="442"/>
      <c r="ACM252" s="442"/>
      <c r="ACN252" s="442"/>
      <c r="ACO252" s="442"/>
      <c r="ACP252" s="442"/>
      <c r="ACQ252" s="442"/>
      <c r="ACR252" s="442"/>
      <c r="ACS252" s="442"/>
      <c r="ACT252" s="442"/>
      <c r="ACU252" s="442"/>
      <c r="ACV252" s="442"/>
      <c r="ACW252" s="442"/>
      <c r="ACX252" s="442"/>
      <c r="ACY252" s="442"/>
      <c r="ACZ252" s="442"/>
      <c r="ADA252" s="442"/>
      <c r="ADB252" s="442"/>
      <c r="ADC252" s="442"/>
      <c r="ADD252" s="442"/>
      <c r="ADE252" s="442"/>
      <c r="ADF252" s="442"/>
      <c r="ADG252" s="442"/>
      <c r="ADH252" s="442"/>
      <c r="ADI252" s="442"/>
      <c r="ADJ252" s="442"/>
      <c r="ADK252" s="442"/>
      <c r="ADL252" s="442"/>
      <c r="ADM252" s="442"/>
      <c r="ADN252" s="442"/>
      <c r="ADO252" s="442"/>
      <c r="ADP252" s="442"/>
      <c r="ADQ252" s="442"/>
      <c r="ADR252" s="442"/>
      <c r="ADS252" s="442"/>
      <c r="ADT252" s="442"/>
      <c r="ADU252" s="442"/>
      <c r="ADV252" s="442"/>
      <c r="ADW252" s="442"/>
      <c r="ADX252" s="442"/>
      <c r="ADY252" s="442"/>
      <c r="ADZ252" s="442"/>
      <c r="AEA252" s="442"/>
      <c r="AEB252" s="442"/>
      <c r="AEC252" s="442"/>
      <c r="AED252" s="442"/>
      <c r="AEE252" s="442"/>
      <c r="AEF252" s="442"/>
      <c r="AEG252" s="442"/>
      <c r="AEH252" s="442"/>
      <c r="AEI252" s="442"/>
      <c r="AEJ252" s="442"/>
      <c r="AEK252" s="442"/>
      <c r="AEL252" s="442"/>
      <c r="AEM252" s="442"/>
      <c r="AEN252" s="442"/>
      <c r="AEO252" s="442"/>
      <c r="AEP252" s="442"/>
      <c r="AEQ252" s="442"/>
      <c r="AER252" s="442"/>
      <c r="AES252" s="442"/>
      <c r="AET252" s="442"/>
      <c r="AEU252" s="442"/>
      <c r="AEV252" s="442"/>
      <c r="AEW252" s="442"/>
      <c r="AEX252" s="442"/>
      <c r="AEY252" s="442"/>
      <c r="AEZ252" s="442"/>
      <c r="AFA252" s="442"/>
      <c r="AFB252" s="442"/>
      <c r="AFC252" s="442"/>
      <c r="AFD252" s="442"/>
      <c r="AFE252" s="442"/>
      <c r="AFF252" s="442"/>
      <c r="AFG252" s="442"/>
      <c r="AFH252" s="442"/>
      <c r="AFI252" s="442"/>
      <c r="AFJ252" s="442"/>
      <c r="AFK252" s="442"/>
      <c r="AFL252" s="442"/>
      <c r="AFM252" s="442"/>
      <c r="AFN252" s="442"/>
      <c r="AFO252" s="442"/>
      <c r="AFP252" s="442"/>
      <c r="AFQ252" s="442"/>
      <c r="AFR252" s="442"/>
      <c r="AFS252" s="442"/>
      <c r="AFT252" s="442"/>
      <c r="AFU252" s="442"/>
      <c r="AFV252" s="442"/>
      <c r="AFW252" s="442"/>
      <c r="AFX252" s="442"/>
      <c r="AFY252" s="442"/>
      <c r="AFZ252" s="442"/>
      <c r="AGA252" s="442"/>
      <c r="AGB252" s="442"/>
      <c r="AGC252" s="442"/>
      <c r="AGD252" s="442"/>
      <c r="AGE252" s="442"/>
      <c r="AGF252" s="442"/>
      <c r="AGG252" s="442"/>
      <c r="AGH252" s="442"/>
      <c r="AGI252" s="442"/>
      <c r="AGJ252" s="442"/>
      <c r="AGK252" s="442"/>
      <c r="AGL252" s="442"/>
      <c r="AGM252" s="442"/>
      <c r="AGN252" s="442"/>
      <c r="AGO252" s="442"/>
      <c r="AGP252" s="442"/>
      <c r="AGQ252" s="442"/>
      <c r="AGR252" s="442"/>
      <c r="AGS252" s="442"/>
      <c r="AGT252" s="442"/>
      <c r="AGU252" s="442"/>
      <c r="AGV252" s="442"/>
      <c r="AGW252" s="442"/>
      <c r="AGX252" s="442"/>
      <c r="AGY252" s="442"/>
      <c r="AGZ252" s="442"/>
      <c r="AHA252" s="442"/>
      <c r="AHB252" s="442"/>
      <c r="AHC252" s="442"/>
      <c r="AHD252" s="442"/>
      <c r="AHE252" s="442"/>
      <c r="AHF252" s="442"/>
      <c r="AHG252" s="442"/>
      <c r="AHH252" s="442"/>
    </row>
    <row r="253" spans="2:892" s="593" customFormat="1" hidden="1">
      <c r="B253" s="597"/>
      <c r="C253" s="595"/>
      <c r="D253" s="78"/>
      <c r="E253" s="78"/>
      <c r="F253" s="78"/>
      <c r="G253" s="78"/>
      <c r="H253" s="78"/>
      <c r="I253" s="78"/>
      <c r="J253" s="78"/>
      <c r="K253" s="78"/>
      <c r="L253" s="78"/>
      <c r="M253" s="78"/>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s="66"/>
      <c r="CT253" s="66"/>
      <c r="CU253" s="66"/>
      <c r="CV253" s="66"/>
      <c r="CW253" s="66"/>
      <c r="CX253" s="66"/>
      <c r="CY253" s="66"/>
      <c r="CZ253" s="66"/>
      <c r="DA253" s="66"/>
      <c r="DB253" s="66"/>
      <c r="DC253" s="66"/>
      <c r="DD253" s="66"/>
      <c r="DE253" s="66"/>
      <c r="DF253" s="66"/>
      <c r="DG253" s="66"/>
      <c r="DH253" s="66"/>
      <c r="DI253" s="66"/>
      <c r="DJ253" s="66"/>
      <c r="DK253" s="66"/>
      <c r="DL253" s="66"/>
      <c r="DM253" s="66"/>
      <c r="DN253" s="66"/>
      <c r="DO253" s="66"/>
      <c r="DP253" s="66"/>
      <c r="DQ253" s="66"/>
      <c r="DR253" s="66"/>
      <c r="DS253" s="66"/>
      <c r="DT253" s="66"/>
      <c r="DU253" s="66"/>
      <c r="DV253" s="66"/>
      <c r="DW253" s="66"/>
      <c r="DX253" s="66"/>
      <c r="DY253" s="66"/>
      <c r="DZ253" s="66"/>
      <c r="EA253" s="66"/>
      <c r="EB253" s="66"/>
      <c r="EC253" s="66"/>
      <c r="ED253" s="66"/>
      <c r="EE253" s="66"/>
      <c r="EF253" s="66"/>
      <c r="EG253" s="66"/>
      <c r="EH253" s="66"/>
      <c r="EI253" s="66"/>
      <c r="EJ253" s="66"/>
      <c r="EK253" s="66"/>
      <c r="EL253" s="66"/>
      <c r="EM253" s="66"/>
      <c r="EN253" s="66"/>
      <c r="EO253" s="66"/>
      <c r="EP253" s="66"/>
      <c r="EQ253" s="66"/>
      <c r="ER253" s="66"/>
      <c r="ES253" s="66"/>
      <c r="ET253" s="66"/>
      <c r="EU253" s="66"/>
      <c r="EV253" s="66"/>
      <c r="EW253" s="66"/>
      <c r="EX253" s="66"/>
      <c r="EY253" s="66"/>
      <c r="EZ253" s="66"/>
      <c r="FA253" s="66"/>
      <c r="FB253" s="66"/>
      <c r="FC253" s="66"/>
      <c r="FD253" s="66"/>
      <c r="FE253" s="66"/>
      <c r="FF253" s="66"/>
      <c r="FG253" s="66"/>
      <c r="FH253" s="66"/>
      <c r="FI253" s="66"/>
      <c r="FJ253" s="66"/>
      <c r="FK253" s="66"/>
      <c r="FL253" s="66"/>
      <c r="FM253" s="66"/>
      <c r="FN253" s="66"/>
      <c r="FO253" s="66"/>
      <c r="FP253" s="66"/>
      <c r="FQ253" s="66"/>
      <c r="FR253" s="66"/>
      <c r="FS253" s="66"/>
      <c r="FT253" s="66"/>
      <c r="FU253" s="66"/>
      <c r="FV253" s="66"/>
      <c r="FW253" s="66"/>
      <c r="FX253" s="66"/>
      <c r="FY253" s="66"/>
      <c r="FZ253" s="66"/>
      <c r="GA253" s="66"/>
      <c r="GB253" s="66"/>
      <c r="GC253" s="66"/>
      <c r="GD253" s="66"/>
      <c r="GE253" s="66"/>
      <c r="GF253" s="66"/>
      <c r="GG253" s="66"/>
      <c r="GH253" s="66"/>
      <c r="GI253" s="66"/>
      <c r="GJ253" s="66"/>
      <c r="GK253" s="66"/>
      <c r="GL253" s="66"/>
      <c r="GM253" s="66"/>
      <c r="GN253" s="66"/>
      <c r="GO253" s="66"/>
      <c r="GP253" s="66"/>
      <c r="GQ253" s="66"/>
      <c r="GR253" s="66"/>
      <c r="GS253" s="66"/>
      <c r="GT253" s="66"/>
      <c r="GU253" s="66"/>
      <c r="GV253" s="66"/>
      <c r="GW253" s="66"/>
      <c r="GX253" s="66"/>
      <c r="GY253" s="66"/>
      <c r="GZ253" s="66"/>
      <c r="HA253" s="66"/>
      <c r="HB253" s="66"/>
      <c r="HC253" s="66"/>
      <c r="HD253" s="66"/>
      <c r="HE253" s="66"/>
      <c r="HF253" s="66"/>
      <c r="HG253" s="66"/>
      <c r="HH253" s="66"/>
      <c r="HI253" s="66"/>
      <c r="HJ253" s="66"/>
      <c r="HK253" s="66"/>
      <c r="HL253" s="66"/>
      <c r="HM253" s="66"/>
      <c r="HN253" s="66"/>
      <c r="HO253" s="66"/>
      <c r="HP253" s="66"/>
      <c r="HQ253" s="66"/>
      <c r="HR253" s="66"/>
      <c r="HS253" s="66"/>
      <c r="HT253" s="66"/>
      <c r="HU253" s="66"/>
      <c r="HV253" s="66"/>
      <c r="HW253" s="66"/>
      <c r="HX253" s="66"/>
      <c r="HY253" s="66"/>
      <c r="HZ253" s="66"/>
      <c r="IA253" s="66"/>
      <c r="IB253" s="66"/>
      <c r="IC253" s="66"/>
      <c r="ID253" s="66"/>
      <c r="IE253" s="66"/>
      <c r="IF253" s="66"/>
      <c r="IG253" s="66"/>
      <c r="IH253" s="66"/>
      <c r="II253" s="66"/>
      <c r="IJ253" s="66"/>
      <c r="IK253" s="66"/>
      <c r="IL253" s="66"/>
      <c r="IM253" s="66"/>
      <c r="IN253" s="66"/>
      <c r="IO253" s="66"/>
      <c r="IP253" s="66"/>
      <c r="IQ253" s="66"/>
      <c r="IR253" s="66"/>
      <c r="IS253" s="66"/>
      <c r="IT253" s="66"/>
      <c r="IU253" s="66"/>
      <c r="IV253" s="66"/>
      <c r="IW253" s="66"/>
      <c r="IX253" s="442"/>
      <c r="IY253" s="442"/>
      <c r="IZ253" s="442"/>
      <c r="JA253" s="442"/>
      <c r="JB253" s="442"/>
      <c r="JC253" s="442"/>
      <c r="JD253" s="442"/>
      <c r="JE253" s="442"/>
      <c r="JF253" s="442"/>
      <c r="JG253" s="442"/>
      <c r="JH253" s="442"/>
      <c r="JI253" s="442"/>
      <c r="JJ253" s="442"/>
      <c r="JK253" s="442"/>
      <c r="JL253" s="442"/>
      <c r="JM253" s="442"/>
      <c r="JN253" s="442"/>
      <c r="JO253" s="442"/>
      <c r="JP253" s="442"/>
      <c r="JQ253" s="442"/>
      <c r="JR253" s="442"/>
      <c r="JS253" s="442"/>
      <c r="JT253" s="442"/>
      <c r="JU253" s="442"/>
      <c r="JV253" s="442"/>
      <c r="JW253" s="442"/>
      <c r="JX253" s="442"/>
      <c r="JY253" s="442"/>
      <c r="JZ253" s="442"/>
      <c r="KA253" s="442"/>
      <c r="KB253" s="442"/>
      <c r="KC253" s="442"/>
      <c r="KD253" s="442"/>
      <c r="KE253" s="442"/>
      <c r="KF253" s="442"/>
      <c r="KG253" s="442"/>
      <c r="KH253" s="442"/>
      <c r="KI253" s="442"/>
      <c r="KJ253" s="442"/>
      <c r="KK253" s="442"/>
      <c r="KL253" s="442"/>
      <c r="KM253" s="442"/>
      <c r="KN253" s="442"/>
      <c r="KO253" s="442"/>
      <c r="KP253" s="442"/>
      <c r="KQ253" s="442"/>
      <c r="KR253" s="442"/>
      <c r="KS253" s="442"/>
      <c r="KT253" s="442"/>
      <c r="KU253" s="442"/>
      <c r="KV253" s="442"/>
      <c r="KW253" s="442"/>
      <c r="KX253" s="442"/>
      <c r="KY253" s="442"/>
      <c r="KZ253" s="442"/>
      <c r="LA253" s="442"/>
      <c r="LB253" s="442"/>
      <c r="LC253" s="442"/>
      <c r="LD253" s="442"/>
      <c r="LE253" s="442"/>
      <c r="LF253" s="442"/>
      <c r="LG253" s="442"/>
      <c r="LH253" s="442"/>
      <c r="LI253" s="442"/>
      <c r="LJ253" s="442"/>
      <c r="LK253" s="442"/>
      <c r="LL253" s="442"/>
      <c r="LM253" s="442"/>
      <c r="LN253" s="442"/>
      <c r="LO253" s="442"/>
      <c r="LP253" s="442"/>
      <c r="LQ253" s="442"/>
      <c r="LR253" s="442"/>
      <c r="LS253" s="442"/>
      <c r="LT253" s="442"/>
      <c r="LU253" s="442"/>
      <c r="LV253" s="442"/>
      <c r="LW253" s="442"/>
      <c r="LX253" s="442"/>
      <c r="LY253" s="442"/>
      <c r="LZ253" s="442"/>
      <c r="MA253" s="442"/>
      <c r="MB253" s="442"/>
      <c r="MC253" s="442"/>
      <c r="MD253" s="442"/>
      <c r="ME253" s="442"/>
      <c r="MF253" s="442"/>
      <c r="MG253" s="442"/>
      <c r="MH253" s="442"/>
      <c r="MI253" s="442"/>
      <c r="MJ253" s="442"/>
      <c r="MK253" s="442"/>
      <c r="ML253" s="442"/>
      <c r="MM253" s="442"/>
      <c r="MN253" s="442"/>
      <c r="MO253" s="442"/>
      <c r="MP253" s="442"/>
      <c r="MQ253" s="442"/>
      <c r="MR253" s="442"/>
      <c r="MS253" s="442"/>
      <c r="MT253" s="442"/>
      <c r="MU253" s="442"/>
      <c r="MV253" s="442"/>
      <c r="MW253" s="442"/>
      <c r="MX253" s="442"/>
      <c r="MY253" s="442"/>
      <c r="MZ253" s="442"/>
      <c r="NA253" s="442"/>
      <c r="NB253" s="442"/>
      <c r="NC253" s="442"/>
      <c r="ND253" s="442"/>
      <c r="NE253" s="442"/>
      <c r="NF253" s="442"/>
      <c r="NG253" s="442"/>
      <c r="NH253" s="442"/>
      <c r="NI253" s="442"/>
      <c r="NJ253" s="442"/>
      <c r="NK253" s="442"/>
      <c r="NL253" s="442"/>
      <c r="NM253" s="442"/>
      <c r="NN253" s="442"/>
      <c r="NO253" s="442"/>
      <c r="NP253" s="442"/>
      <c r="NQ253" s="442"/>
      <c r="NR253" s="442"/>
      <c r="NS253" s="442"/>
      <c r="NT253" s="442"/>
      <c r="NU253" s="442"/>
      <c r="NV253" s="442"/>
      <c r="NW253" s="442"/>
      <c r="NX253" s="442"/>
      <c r="NY253" s="442"/>
      <c r="NZ253" s="442"/>
      <c r="OA253" s="442"/>
      <c r="OB253" s="442"/>
      <c r="OC253" s="442"/>
      <c r="OD253" s="442"/>
      <c r="OE253" s="442"/>
      <c r="OF253" s="442"/>
      <c r="OG253" s="442"/>
      <c r="OH253" s="442"/>
      <c r="OI253" s="442"/>
      <c r="OJ253" s="442"/>
      <c r="OK253" s="442"/>
      <c r="OL253" s="442"/>
      <c r="OM253" s="442"/>
      <c r="ON253" s="442"/>
      <c r="OO253" s="442"/>
      <c r="OP253" s="442"/>
      <c r="OQ253" s="442"/>
      <c r="OR253" s="442"/>
      <c r="OS253" s="442"/>
      <c r="OT253" s="442"/>
      <c r="OU253" s="442"/>
      <c r="OV253" s="442"/>
      <c r="OW253" s="442"/>
      <c r="OX253" s="442"/>
      <c r="OY253" s="442"/>
      <c r="OZ253" s="442"/>
      <c r="PA253" s="442"/>
      <c r="PB253" s="442"/>
      <c r="PC253" s="442"/>
      <c r="PD253" s="442"/>
      <c r="PE253" s="442"/>
      <c r="PF253" s="442"/>
      <c r="PG253" s="442"/>
      <c r="PH253" s="442"/>
      <c r="PI253" s="442"/>
      <c r="PJ253" s="442"/>
      <c r="PK253" s="442"/>
      <c r="PL253" s="442"/>
      <c r="PM253" s="442"/>
      <c r="PN253" s="442"/>
      <c r="PO253" s="442"/>
      <c r="PP253" s="442"/>
      <c r="PQ253" s="442"/>
      <c r="PR253" s="442"/>
      <c r="PS253" s="442"/>
      <c r="PT253" s="442"/>
      <c r="PU253" s="442"/>
      <c r="PV253" s="442"/>
      <c r="PW253" s="442"/>
      <c r="PX253" s="442"/>
      <c r="PY253" s="442"/>
      <c r="PZ253" s="442"/>
      <c r="QA253" s="442"/>
      <c r="QB253" s="442"/>
      <c r="QC253" s="442"/>
      <c r="QD253" s="442"/>
      <c r="QE253" s="442"/>
      <c r="QF253" s="442"/>
      <c r="QG253" s="442"/>
      <c r="QH253" s="442"/>
      <c r="QI253" s="442"/>
      <c r="QJ253" s="442"/>
      <c r="QK253" s="442"/>
      <c r="QL253" s="442"/>
      <c r="QM253" s="442"/>
      <c r="QN253" s="442"/>
      <c r="QO253" s="442"/>
      <c r="QP253" s="442"/>
      <c r="QQ253" s="442"/>
      <c r="QR253" s="442"/>
      <c r="QS253" s="442"/>
      <c r="QT253" s="442"/>
      <c r="QU253" s="442"/>
      <c r="QV253" s="442"/>
      <c r="QW253" s="442"/>
      <c r="QX253" s="442"/>
      <c r="QY253" s="442"/>
      <c r="QZ253" s="442"/>
      <c r="RA253" s="442"/>
      <c r="RB253" s="442"/>
      <c r="RC253" s="442"/>
      <c r="RD253" s="442"/>
      <c r="RE253" s="442"/>
      <c r="RF253" s="442"/>
      <c r="RG253" s="442"/>
      <c r="RH253" s="442"/>
      <c r="RI253" s="442"/>
      <c r="RJ253" s="442"/>
      <c r="RK253" s="442"/>
      <c r="RL253" s="442"/>
      <c r="RM253" s="442"/>
      <c r="RN253" s="442"/>
      <c r="RO253" s="442"/>
      <c r="RP253" s="442"/>
      <c r="RQ253" s="442"/>
      <c r="RR253" s="442"/>
      <c r="RS253" s="442"/>
      <c r="RT253" s="442"/>
      <c r="RU253" s="442"/>
      <c r="RV253" s="442"/>
      <c r="RW253" s="442"/>
      <c r="RX253" s="442"/>
      <c r="RY253" s="442"/>
      <c r="RZ253" s="442"/>
      <c r="SA253" s="442"/>
      <c r="SB253" s="442"/>
      <c r="SC253" s="442"/>
      <c r="SD253" s="442"/>
      <c r="SE253" s="442"/>
      <c r="SF253" s="442"/>
      <c r="SG253" s="442"/>
      <c r="SH253" s="442"/>
      <c r="SI253" s="442"/>
      <c r="SJ253" s="442"/>
      <c r="SK253" s="442"/>
      <c r="SL253" s="442"/>
      <c r="SM253" s="442"/>
      <c r="SN253" s="442"/>
      <c r="SO253" s="442"/>
      <c r="SP253" s="442"/>
      <c r="SQ253" s="442"/>
      <c r="SR253" s="442"/>
      <c r="SS253" s="442"/>
      <c r="ST253" s="442"/>
      <c r="SU253" s="442"/>
      <c r="SV253" s="442"/>
      <c r="SW253" s="442"/>
      <c r="SX253" s="442"/>
      <c r="SY253" s="442"/>
      <c r="SZ253" s="442"/>
      <c r="TA253" s="442"/>
      <c r="TB253" s="442"/>
      <c r="TC253" s="442"/>
      <c r="TD253" s="442"/>
      <c r="TE253" s="442"/>
      <c r="TF253" s="442"/>
      <c r="TG253" s="442"/>
      <c r="TH253" s="442"/>
      <c r="TI253" s="442"/>
      <c r="TJ253" s="442"/>
      <c r="TK253" s="442"/>
      <c r="TL253" s="442"/>
      <c r="TM253" s="442"/>
      <c r="TN253" s="442"/>
      <c r="TO253" s="442"/>
      <c r="TP253" s="442"/>
      <c r="TQ253" s="442"/>
      <c r="TR253" s="442"/>
      <c r="TS253" s="442"/>
      <c r="TT253" s="442"/>
      <c r="TU253" s="442"/>
      <c r="TV253" s="442"/>
      <c r="TW253" s="442"/>
      <c r="TX253" s="442"/>
      <c r="TY253" s="442"/>
      <c r="TZ253" s="442"/>
      <c r="UA253" s="442"/>
      <c r="UB253" s="442"/>
      <c r="UC253" s="442"/>
      <c r="UD253" s="442"/>
      <c r="UE253" s="442"/>
      <c r="UF253" s="442"/>
      <c r="UG253" s="442"/>
      <c r="UH253" s="442"/>
      <c r="UI253" s="442"/>
      <c r="UJ253" s="442"/>
      <c r="UK253" s="442"/>
      <c r="UL253" s="442"/>
      <c r="UM253" s="442"/>
      <c r="UN253" s="442"/>
      <c r="UO253" s="442"/>
      <c r="UP253" s="442"/>
      <c r="UQ253" s="442"/>
      <c r="UR253" s="442"/>
      <c r="US253" s="442"/>
      <c r="UT253" s="442"/>
      <c r="UU253" s="442"/>
      <c r="UV253" s="442"/>
      <c r="UW253" s="442"/>
      <c r="UX253" s="442"/>
      <c r="UY253" s="442"/>
      <c r="UZ253" s="442"/>
      <c r="VA253" s="442"/>
      <c r="VB253" s="442"/>
      <c r="VC253" s="442"/>
      <c r="VD253" s="442"/>
      <c r="VE253" s="442"/>
      <c r="VF253" s="442"/>
      <c r="VG253" s="442"/>
      <c r="VH253" s="442"/>
      <c r="VI253" s="442"/>
      <c r="VJ253" s="442"/>
      <c r="VK253" s="442"/>
      <c r="VL253" s="442"/>
      <c r="VM253" s="442"/>
      <c r="VN253" s="442"/>
      <c r="VO253" s="442"/>
      <c r="VP253" s="442"/>
      <c r="VQ253" s="442"/>
      <c r="VR253" s="442"/>
      <c r="VS253" s="442"/>
      <c r="VT253" s="442"/>
      <c r="VU253" s="442"/>
      <c r="VV253" s="442"/>
      <c r="VW253" s="442"/>
      <c r="VX253" s="442"/>
      <c r="VY253" s="442"/>
      <c r="VZ253" s="442"/>
      <c r="WA253" s="442"/>
      <c r="WB253" s="442"/>
      <c r="WC253" s="442"/>
      <c r="WD253" s="442"/>
      <c r="WE253" s="442"/>
      <c r="WF253" s="442"/>
      <c r="WG253" s="442"/>
      <c r="WH253" s="442"/>
      <c r="WI253" s="442"/>
      <c r="WJ253" s="442"/>
      <c r="WK253" s="442"/>
      <c r="WL253" s="442"/>
      <c r="WM253" s="442"/>
      <c r="WN253" s="442"/>
      <c r="WO253" s="442"/>
      <c r="WP253" s="442"/>
      <c r="WQ253" s="442"/>
      <c r="WR253" s="442"/>
      <c r="WS253" s="442"/>
      <c r="WT253" s="442"/>
      <c r="WU253" s="442"/>
      <c r="WV253" s="442"/>
      <c r="WW253" s="442"/>
      <c r="WX253" s="442"/>
      <c r="WY253" s="442"/>
      <c r="WZ253" s="442"/>
      <c r="XA253" s="442"/>
      <c r="XB253" s="442"/>
      <c r="XC253" s="442"/>
      <c r="XD253" s="442"/>
      <c r="XE253" s="442"/>
      <c r="XF253" s="442"/>
      <c r="XG253" s="442"/>
      <c r="XH253" s="442"/>
      <c r="XI253" s="442"/>
      <c r="XJ253" s="442"/>
      <c r="XK253" s="442"/>
      <c r="XL253" s="442"/>
      <c r="XM253" s="442"/>
      <c r="XN253" s="442"/>
      <c r="XO253" s="442"/>
      <c r="XP253" s="442"/>
      <c r="XQ253" s="442"/>
      <c r="XR253" s="442"/>
      <c r="XS253" s="442"/>
      <c r="XT253" s="442"/>
      <c r="XU253" s="442"/>
      <c r="XV253" s="442"/>
      <c r="XW253" s="442"/>
      <c r="XX253" s="442"/>
      <c r="XY253" s="442"/>
      <c r="XZ253" s="442"/>
      <c r="YA253" s="442"/>
      <c r="YB253" s="442"/>
      <c r="YC253" s="442"/>
      <c r="YD253" s="442"/>
      <c r="YE253" s="442"/>
      <c r="YF253" s="442"/>
      <c r="YG253" s="442"/>
      <c r="YH253" s="442"/>
      <c r="YI253" s="442"/>
      <c r="YJ253" s="442"/>
      <c r="YK253" s="442"/>
      <c r="YL253" s="442"/>
      <c r="YM253" s="442"/>
      <c r="YN253" s="442"/>
      <c r="YO253" s="442"/>
      <c r="YP253" s="442"/>
      <c r="YQ253" s="442"/>
      <c r="YR253" s="442"/>
      <c r="YS253" s="442"/>
      <c r="YT253" s="442"/>
      <c r="YU253" s="442"/>
      <c r="YV253" s="442"/>
      <c r="YW253" s="442"/>
      <c r="YX253" s="442"/>
      <c r="YY253" s="442"/>
      <c r="YZ253" s="442"/>
      <c r="ZA253" s="442"/>
      <c r="ZB253" s="442"/>
      <c r="ZC253" s="442"/>
      <c r="ZD253" s="442"/>
      <c r="ZE253" s="442"/>
      <c r="ZF253" s="442"/>
      <c r="ZG253" s="442"/>
      <c r="ZH253" s="442"/>
      <c r="ZI253" s="442"/>
      <c r="ZJ253" s="442"/>
      <c r="ZK253" s="442"/>
      <c r="ZL253" s="442"/>
      <c r="ZM253" s="442"/>
      <c r="ZN253" s="442"/>
      <c r="ZO253" s="442"/>
      <c r="ZP253" s="442"/>
      <c r="ZQ253" s="442"/>
      <c r="ZR253" s="442"/>
      <c r="ZS253" s="442"/>
      <c r="ZT253" s="442"/>
      <c r="ZU253" s="442"/>
      <c r="ZV253" s="442"/>
      <c r="ZW253" s="442"/>
      <c r="ZX253" s="442"/>
      <c r="ZY253" s="442"/>
      <c r="ZZ253" s="442"/>
      <c r="AAA253" s="442"/>
      <c r="AAB253" s="442"/>
      <c r="AAC253" s="442"/>
      <c r="AAD253" s="442"/>
      <c r="AAE253" s="442"/>
      <c r="AAF253" s="442"/>
      <c r="AAG253" s="442"/>
      <c r="AAH253" s="442"/>
      <c r="AAI253" s="442"/>
      <c r="AAJ253" s="442"/>
      <c r="AAK253" s="442"/>
      <c r="AAL253" s="442"/>
      <c r="AAM253" s="442"/>
      <c r="AAN253" s="442"/>
      <c r="AAO253" s="442"/>
      <c r="AAP253" s="442"/>
      <c r="AAQ253" s="442"/>
      <c r="AAR253" s="442"/>
      <c r="AAS253" s="442"/>
      <c r="AAT253" s="442"/>
      <c r="AAU253" s="442"/>
      <c r="AAV253" s="442"/>
      <c r="AAW253" s="442"/>
      <c r="AAX253" s="442"/>
      <c r="AAY253" s="442"/>
      <c r="AAZ253" s="442"/>
      <c r="ABA253" s="442"/>
      <c r="ABB253" s="442"/>
      <c r="ABC253" s="442"/>
      <c r="ABD253" s="442"/>
      <c r="ABE253" s="442"/>
      <c r="ABF253" s="442"/>
      <c r="ABG253" s="442"/>
      <c r="ABH253" s="442"/>
      <c r="ABI253" s="442"/>
      <c r="ABJ253" s="442"/>
      <c r="ABK253" s="442"/>
      <c r="ABL253" s="442"/>
      <c r="ABM253" s="442"/>
      <c r="ABN253" s="442"/>
      <c r="ABO253" s="442"/>
      <c r="ABP253" s="442"/>
      <c r="ABQ253" s="442"/>
      <c r="ABR253" s="442"/>
      <c r="ABS253" s="442"/>
      <c r="ABT253" s="442"/>
      <c r="ABU253" s="442"/>
      <c r="ABV253" s="442"/>
      <c r="ABW253" s="442"/>
      <c r="ABX253" s="442"/>
      <c r="ABY253" s="442"/>
      <c r="ABZ253" s="442"/>
      <c r="ACA253" s="442"/>
      <c r="ACB253" s="442"/>
      <c r="ACC253" s="442"/>
      <c r="ACD253" s="442"/>
      <c r="ACE253" s="442"/>
      <c r="ACF253" s="442"/>
      <c r="ACG253" s="442"/>
      <c r="ACH253" s="442"/>
      <c r="ACI253" s="442"/>
      <c r="ACJ253" s="442"/>
      <c r="ACK253" s="442"/>
      <c r="ACL253" s="442"/>
      <c r="ACM253" s="442"/>
      <c r="ACN253" s="442"/>
      <c r="ACO253" s="442"/>
      <c r="ACP253" s="442"/>
      <c r="ACQ253" s="442"/>
      <c r="ACR253" s="442"/>
      <c r="ACS253" s="442"/>
      <c r="ACT253" s="442"/>
      <c r="ACU253" s="442"/>
      <c r="ACV253" s="442"/>
      <c r="ACW253" s="442"/>
      <c r="ACX253" s="442"/>
      <c r="ACY253" s="442"/>
      <c r="ACZ253" s="442"/>
      <c r="ADA253" s="442"/>
      <c r="ADB253" s="442"/>
      <c r="ADC253" s="442"/>
      <c r="ADD253" s="442"/>
      <c r="ADE253" s="442"/>
      <c r="ADF253" s="442"/>
      <c r="ADG253" s="442"/>
      <c r="ADH253" s="442"/>
      <c r="ADI253" s="442"/>
      <c r="ADJ253" s="442"/>
      <c r="ADK253" s="442"/>
      <c r="ADL253" s="442"/>
      <c r="ADM253" s="442"/>
      <c r="ADN253" s="442"/>
      <c r="ADO253" s="442"/>
      <c r="ADP253" s="442"/>
      <c r="ADQ253" s="442"/>
      <c r="ADR253" s="442"/>
      <c r="ADS253" s="442"/>
      <c r="ADT253" s="442"/>
      <c r="ADU253" s="442"/>
      <c r="ADV253" s="442"/>
      <c r="ADW253" s="442"/>
      <c r="ADX253" s="442"/>
      <c r="ADY253" s="442"/>
      <c r="ADZ253" s="442"/>
      <c r="AEA253" s="442"/>
      <c r="AEB253" s="442"/>
      <c r="AEC253" s="442"/>
      <c r="AED253" s="442"/>
      <c r="AEE253" s="442"/>
      <c r="AEF253" s="442"/>
      <c r="AEG253" s="442"/>
      <c r="AEH253" s="442"/>
      <c r="AEI253" s="442"/>
      <c r="AEJ253" s="442"/>
      <c r="AEK253" s="442"/>
      <c r="AEL253" s="442"/>
      <c r="AEM253" s="442"/>
      <c r="AEN253" s="442"/>
      <c r="AEO253" s="442"/>
      <c r="AEP253" s="442"/>
      <c r="AEQ253" s="442"/>
      <c r="AER253" s="442"/>
      <c r="AES253" s="442"/>
      <c r="AET253" s="442"/>
      <c r="AEU253" s="442"/>
      <c r="AEV253" s="442"/>
      <c r="AEW253" s="442"/>
      <c r="AEX253" s="442"/>
      <c r="AEY253" s="442"/>
      <c r="AEZ253" s="442"/>
      <c r="AFA253" s="442"/>
      <c r="AFB253" s="442"/>
      <c r="AFC253" s="442"/>
      <c r="AFD253" s="442"/>
      <c r="AFE253" s="442"/>
      <c r="AFF253" s="442"/>
      <c r="AFG253" s="442"/>
      <c r="AFH253" s="442"/>
      <c r="AFI253" s="442"/>
      <c r="AFJ253" s="442"/>
      <c r="AFK253" s="442"/>
      <c r="AFL253" s="442"/>
      <c r="AFM253" s="442"/>
      <c r="AFN253" s="442"/>
      <c r="AFO253" s="442"/>
      <c r="AFP253" s="442"/>
      <c r="AFQ253" s="442"/>
      <c r="AFR253" s="442"/>
      <c r="AFS253" s="442"/>
      <c r="AFT253" s="442"/>
      <c r="AFU253" s="442"/>
      <c r="AFV253" s="442"/>
      <c r="AFW253" s="442"/>
      <c r="AFX253" s="442"/>
      <c r="AFY253" s="442"/>
      <c r="AFZ253" s="442"/>
      <c r="AGA253" s="442"/>
      <c r="AGB253" s="442"/>
      <c r="AGC253" s="442"/>
      <c r="AGD253" s="442"/>
      <c r="AGE253" s="442"/>
      <c r="AGF253" s="442"/>
      <c r="AGG253" s="442"/>
      <c r="AGH253" s="442"/>
      <c r="AGI253" s="442"/>
      <c r="AGJ253" s="442"/>
      <c r="AGK253" s="442"/>
      <c r="AGL253" s="442"/>
      <c r="AGM253" s="442"/>
      <c r="AGN253" s="442"/>
      <c r="AGO253" s="442"/>
      <c r="AGP253" s="442"/>
      <c r="AGQ253" s="442"/>
      <c r="AGR253" s="442"/>
      <c r="AGS253" s="442"/>
      <c r="AGT253" s="442"/>
      <c r="AGU253" s="442"/>
      <c r="AGV253" s="442"/>
      <c r="AGW253" s="442"/>
      <c r="AGX253" s="442"/>
      <c r="AGY253" s="442"/>
      <c r="AGZ253" s="442"/>
      <c r="AHA253" s="442"/>
      <c r="AHB253" s="442"/>
      <c r="AHC253" s="442"/>
      <c r="AHD253" s="442"/>
      <c r="AHE253" s="442"/>
      <c r="AHF253" s="442"/>
      <c r="AHG253" s="442"/>
      <c r="AHH253" s="442"/>
    </row>
    <row r="254" spans="2:892" s="593" customFormat="1" hidden="1">
      <c r="B254" s="597"/>
      <c r="C254" s="595"/>
      <c r="D254" s="78"/>
      <c r="E254" s="78"/>
      <c r="F254" s="78"/>
      <c r="G254" s="78"/>
      <c r="H254" s="78"/>
      <c r="I254" s="78"/>
      <c r="J254" s="78"/>
      <c r="K254" s="78"/>
      <c r="L254" s="78"/>
      <c r="M254" s="78"/>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s="66"/>
      <c r="CT254" s="66"/>
      <c r="CU254" s="66"/>
      <c r="CV254" s="66"/>
      <c r="CW254" s="66"/>
      <c r="CX254" s="66"/>
      <c r="CY254" s="66"/>
      <c r="CZ254" s="66"/>
      <c r="DA254" s="66"/>
      <c r="DB254" s="66"/>
      <c r="DC254" s="66"/>
      <c r="DD254" s="66"/>
      <c r="DE254" s="66"/>
      <c r="DF254" s="66"/>
      <c r="DG254" s="66"/>
      <c r="DH254" s="66"/>
      <c r="DI254" s="66"/>
      <c r="DJ254" s="66"/>
      <c r="DK254" s="66"/>
      <c r="DL254" s="66"/>
      <c r="DM254" s="66"/>
      <c r="DN254" s="66"/>
      <c r="DO254" s="66"/>
      <c r="DP254" s="66"/>
      <c r="DQ254" s="66"/>
      <c r="DR254" s="66"/>
      <c r="DS254" s="66"/>
      <c r="DT254" s="66"/>
      <c r="DU254" s="66"/>
      <c r="DV254" s="66"/>
      <c r="DW254" s="66"/>
      <c r="DX254" s="66"/>
      <c r="DY254" s="66"/>
      <c r="DZ254" s="66"/>
      <c r="EA254" s="66"/>
      <c r="EB254" s="66"/>
      <c r="EC254" s="66"/>
      <c r="ED254" s="66"/>
      <c r="EE254" s="66"/>
      <c r="EF254" s="66"/>
      <c r="EG254" s="66"/>
      <c r="EH254" s="66"/>
      <c r="EI254" s="66"/>
      <c r="EJ254" s="66"/>
      <c r="EK254" s="66"/>
      <c r="EL254" s="66"/>
      <c r="EM254" s="66"/>
      <c r="EN254" s="66"/>
      <c r="EO254" s="66"/>
      <c r="EP254" s="66"/>
      <c r="EQ254" s="66"/>
      <c r="ER254" s="66"/>
      <c r="ES254" s="66"/>
      <c r="ET254" s="66"/>
      <c r="EU254" s="66"/>
      <c r="EV254" s="66"/>
      <c r="EW254" s="66"/>
      <c r="EX254" s="66"/>
      <c r="EY254" s="66"/>
      <c r="EZ254" s="66"/>
      <c r="FA254" s="66"/>
      <c r="FB254" s="66"/>
      <c r="FC254" s="66"/>
      <c r="FD254" s="66"/>
      <c r="FE254" s="66"/>
      <c r="FF254" s="66"/>
      <c r="FG254" s="66"/>
      <c r="FH254" s="66"/>
      <c r="FI254" s="66"/>
      <c r="FJ254" s="66"/>
      <c r="FK254" s="66"/>
      <c r="FL254" s="66"/>
      <c r="FM254" s="66"/>
      <c r="FN254" s="66"/>
      <c r="FO254" s="66"/>
      <c r="FP254" s="66"/>
      <c r="FQ254" s="66"/>
      <c r="FR254" s="66"/>
      <c r="FS254" s="66"/>
      <c r="FT254" s="66"/>
      <c r="FU254" s="66"/>
      <c r="FV254" s="66"/>
      <c r="FW254" s="66"/>
      <c r="FX254" s="66"/>
      <c r="FY254" s="66"/>
      <c r="FZ254" s="66"/>
      <c r="GA254" s="66"/>
      <c r="GB254" s="66"/>
      <c r="GC254" s="66"/>
      <c r="GD254" s="66"/>
      <c r="GE254" s="66"/>
      <c r="GF254" s="66"/>
      <c r="GG254" s="66"/>
      <c r="GH254" s="66"/>
      <c r="GI254" s="66"/>
      <c r="GJ254" s="66"/>
      <c r="GK254" s="66"/>
      <c r="GL254" s="66"/>
      <c r="GM254" s="66"/>
      <c r="GN254" s="66"/>
      <c r="GO254" s="66"/>
      <c r="GP254" s="66"/>
      <c r="GQ254" s="66"/>
      <c r="GR254" s="66"/>
      <c r="GS254" s="66"/>
      <c r="GT254" s="66"/>
      <c r="GU254" s="66"/>
      <c r="GV254" s="66"/>
      <c r="GW254" s="66"/>
      <c r="GX254" s="66"/>
      <c r="GY254" s="66"/>
      <c r="GZ254" s="66"/>
      <c r="HA254" s="66"/>
      <c r="HB254" s="66"/>
      <c r="HC254" s="66"/>
      <c r="HD254" s="66"/>
      <c r="HE254" s="66"/>
      <c r="HF254" s="66"/>
      <c r="HG254" s="66"/>
      <c r="HH254" s="66"/>
      <c r="HI254" s="66"/>
      <c r="HJ254" s="66"/>
      <c r="HK254" s="66"/>
      <c r="HL254" s="66"/>
      <c r="HM254" s="66"/>
      <c r="HN254" s="66"/>
      <c r="HO254" s="66"/>
      <c r="HP254" s="66"/>
      <c r="HQ254" s="66"/>
      <c r="HR254" s="66"/>
      <c r="HS254" s="66"/>
      <c r="HT254" s="66"/>
      <c r="HU254" s="66"/>
      <c r="HV254" s="66"/>
      <c r="HW254" s="66"/>
      <c r="HX254" s="66"/>
      <c r="HY254" s="66"/>
      <c r="HZ254" s="66"/>
      <c r="IA254" s="66"/>
      <c r="IB254" s="66"/>
      <c r="IC254" s="66"/>
      <c r="ID254" s="66"/>
      <c r="IE254" s="66"/>
      <c r="IF254" s="66"/>
      <c r="IG254" s="66"/>
      <c r="IH254" s="66"/>
      <c r="II254" s="66"/>
      <c r="IJ254" s="66"/>
      <c r="IK254" s="66"/>
      <c r="IL254" s="66"/>
      <c r="IM254" s="66"/>
      <c r="IN254" s="66"/>
      <c r="IO254" s="66"/>
      <c r="IP254" s="66"/>
      <c r="IQ254" s="66"/>
      <c r="IR254" s="66"/>
      <c r="IS254" s="66"/>
      <c r="IT254" s="66"/>
      <c r="IU254" s="66"/>
      <c r="IV254" s="66"/>
      <c r="IW254" s="66"/>
      <c r="IX254" s="442"/>
      <c r="IY254" s="442"/>
      <c r="IZ254" s="442"/>
      <c r="JA254" s="442"/>
      <c r="JB254" s="442"/>
      <c r="JC254" s="442"/>
      <c r="JD254" s="442"/>
      <c r="JE254" s="442"/>
      <c r="JF254" s="442"/>
      <c r="JG254" s="442"/>
      <c r="JH254" s="442"/>
      <c r="JI254" s="442"/>
      <c r="JJ254" s="442"/>
      <c r="JK254" s="442"/>
      <c r="JL254" s="442"/>
      <c r="JM254" s="442"/>
      <c r="JN254" s="442"/>
      <c r="JO254" s="442"/>
      <c r="JP254" s="442"/>
      <c r="JQ254" s="442"/>
      <c r="JR254" s="442"/>
      <c r="JS254" s="442"/>
      <c r="JT254" s="442"/>
      <c r="JU254" s="442"/>
      <c r="JV254" s="442"/>
      <c r="JW254" s="442"/>
      <c r="JX254" s="442"/>
      <c r="JY254" s="442"/>
      <c r="JZ254" s="442"/>
      <c r="KA254" s="442"/>
      <c r="KB254" s="442"/>
      <c r="KC254" s="442"/>
      <c r="KD254" s="442"/>
      <c r="KE254" s="442"/>
      <c r="KF254" s="442"/>
      <c r="KG254" s="442"/>
      <c r="KH254" s="442"/>
      <c r="KI254" s="442"/>
      <c r="KJ254" s="442"/>
      <c r="KK254" s="442"/>
      <c r="KL254" s="442"/>
      <c r="KM254" s="442"/>
      <c r="KN254" s="442"/>
      <c r="KO254" s="442"/>
      <c r="KP254" s="442"/>
      <c r="KQ254" s="442"/>
      <c r="KR254" s="442"/>
      <c r="KS254" s="442"/>
      <c r="KT254" s="442"/>
      <c r="KU254" s="442"/>
      <c r="KV254" s="442"/>
      <c r="KW254" s="442"/>
      <c r="KX254" s="442"/>
      <c r="KY254" s="442"/>
      <c r="KZ254" s="442"/>
      <c r="LA254" s="442"/>
      <c r="LB254" s="442"/>
      <c r="LC254" s="442"/>
      <c r="LD254" s="442"/>
      <c r="LE254" s="442"/>
      <c r="LF254" s="442"/>
      <c r="LG254" s="442"/>
      <c r="LH254" s="442"/>
      <c r="LI254" s="442"/>
      <c r="LJ254" s="442"/>
      <c r="LK254" s="442"/>
      <c r="LL254" s="442"/>
      <c r="LM254" s="442"/>
      <c r="LN254" s="442"/>
      <c r="LO254" s="442"/>
      <c r="LP254" s="442"/>
      <c r="LQ254" s="442"/>
      <c r="LR254" s="442"/>
      <c r="LS254" s="442"/>
      <c r="LT254" s="442"/>
      <c r="LU254" s="442"/>
      <c r="LV254" s="442"/>
      <c r="LW254" s="442"/>
      <c r="LX254" s="442"/>
      <c r="LY254" s="442"/>
      <c r="LZ254" s="442"/>
      <c r="MA254" s="442"/>
      <c r="MB254" s="442"/>
      <c r="MC254" s="442"/>
      <c r="MD254" s="442"/>
      <c r="ME254" s="442"/>
      <c r="MF254" s="442"/>
      <c r="MG254" s="442"/>
      <c r="MH254" s="442"/>
      <c r="MI254" s="442"/>
      <c r="MJ254" s="442"/>
      <c r="MK254" s="442"/>
      <c r="ML254" s="442"/>
      <c r="MM254" s="442"/>
      <c r="MN254" s="442"/>
      <c r="MO254" s="442"/>
      <c r="MP254" s="442"/>
      <c r="MQ254" s="442"/>
      <c r="MR254" s="442"/>
      <c r="MS254" s="442"/>
      <c r="MT254" s="442"/>
      <c r="MU254" s="442"/>
      <c r="MV254" s="442"/>
      <c r="MW254" s="442"/>
      <c r="MX254" s="442"/>
      <c r="MY254" s="442"/>
      <c r="MZ254" s="442"/>
      <c r="NA254" s="442"/>
      <c r="NB254" s="442"/>
      <c r="NC254" s="442"/>
      <c r="ND254" s="442"/>
      <c r="NE254" s="442"/>
      <c r="NF254" s="442"/>
      <c r="NG254" s="442"/>
      <c r="NH254" s="442"/>
      <c r="NI254" s="442"/>
      <c r="NJ254" s="442"/>
      <c r="NK254" s="442"/>
      <c r="NL254" s="442"/>
      <c r="NM254" s="442"/>
      <c r="NN254" s="442"/>
      <c r="NO254" s="442"/>
      <c r="NP254" s="442"/>
      <c r="NQ254" s="442"/>
      <c r="NR254" s="442"/>
      <c r="NS254" s="442"/>
      <c r="NT254" s="442"/>
      <c r="NU254" s="442"/>
      <c r="NV254" s="442"/>
      <c r="NW254" s="442"/>
      <c r="NX254" s="442"/>
      <c r="NY254" s="442"/>
      <c r="NZ254" s="442"/>
      <c r="OA254" s="442"/>
      <c r="OB254" s="442"/>
      <c r="OC254" s="442"/>
      <c r="OD254" s="442"/>
      <c r="OE254" s="442"/>
      <c r="OF254" s="442"/>
      <c r="OG254" s="442"/>
      <c r="OH254" s="442"/>
      <c r="OI254" s="442"/>
      <c r="OJ254" s="442"/>
      <c r="OK254" s="442"/>
      <c r="OL254" s="442"/>
      <c r="OM254" s="442"/>
      <c r="ON254" s="442"/>
      <c r="OO254" s="442"/>
      <c r="OP254" s="442"/>
      <c r="OQ254" s="442"/>
      <c r="OR254" s="442"/>
      <c r="OS254" s="442"/>
      <c r="OT254" s="442"/>
      <c r="OU254" s="442"/>
      <c r="OV254" s="442"/>
      <c r="OW254" s="442"/>
      <c r="OX254" s="442"/>
      <c r="OY254" s="442"/>
      <c r="OZ254" s="442"/>
      <c r="PA254" s="442"/>
      <c r="PB254" s="442"/>
      <c r="PC254" s="442"/>
      <c r="PD254" s="442"/>
      <c r="PE254" s="442"/>
      <c r="PF254" s="442"/>
      <c r="PG254" s="442"/>
      <c r="PH254" s="442"/>
      <c r="PI254" s="442"/>
      <c r="PJ254" s="442"/>
      <c r="PK254" s="442"/>
      <c r="PL254" s="442"/>
      <c r="PM254" s="442"/>
      <c r="PN254" s="442"/>
      <c r="PO254" s="442"/>
      <c r="PP254" s="442"/>
      <c r="PQ254" s="442"/>
      <c r="PR254" s="442"/>
      <c r="PS254" s="442"/>
      <c r="PT254" s="442"/>
      <c r="PU254" s="442"/>
      <c r="PV254" s="442"/>
      <c r="PW254" s="442"/>
      <c r="PX254" s="442"/>
      <c r="PY254" s="442"/>
      <c r="PZ254" s="442"/>
      <c r="QA254" s="442"/>
      <c r="QB254" s="442"/>
      <c r="QC254" s="442"/>
      <c r="QD254" s="442"/>
      <c r="QE254" s="442"/>
      <c r="QF254" s="442"/>
      <c r="QG254" s="442"/>
      <c r="QH254" s="442"/>
      <c r="QI254" s="442"/>
      <c r="QJ254" s="442"/>
      <c r="QK254" s="442"/>
      <c r="QL254" s="442"/>
      <c r="QM254" s="442"/>
      <c r="QN254" s="442"/>
      <c r="QO254" s="442"/>
      <c r="QP254" s="442"/>
      <c r="QQ254" s="442"/>
      <c r="QR254" s="442"/>
      <c r="QS254" s="442"/>
      <c r="QT254" s="442"/>
      <c r="QU254" s="442"/>
      <c r="QV254" s="442"/>
      <c r="QW254" s="442"/>
      <c r="QX254" s="442"/>
      <c r="QY254" s="442"/>
      <c r="QZ254" s="442"/>
      <c r="RA254" s="442"/>
      <c r="RB254" s="442"/>
      <c r="RC254" s="442"/>
      <c r="RD254" s="442"/>
      <c r="RE254" s="442"/>
      <c r="RF254" s="442"/>
      <c r="RG254" s="442"/>
      <c r="RH254" s="442"/>
      <c r="RI254" s="442"/>
      <c r="RJ254" s="442"/>
      <c r="RK254" s="442"/>
      <c r="RL254" s="442"/>
      <c r="RM254" s="442"/>
      <c r="RN254" s="442"/>
      <c r="RO254" s="442"/>
      <c r="RP254" s="442"/>
      <c r="RQ254" s="442"/>
      <c r="RR254" s="442"/>
      <c r="RS254" s="442"/>
      <c r="RT254" s="442"/>
      <c r="RU254" s="442"/>
      <c r="RV254" s="442"/>
      <c r="RW254" s="442"/>
      <c r="RX254" s="442"/>
      <c r="RY254" s="442"/>
      <c r="RZ254" s="442"/>
      <c r="SA254" s="442"/>
      <c r="SB254" s="442"/>
      <c r="SC254" s="442"/>
      <c r="SD254" s="442"/>
      <c r="SE254" s="442"/>
      <c r="SF254" s="442"/>
      <c r="SG254" s="442"/>
      <c r="SH254" s="442"/>
      <c r="SI254" s="442"/>
      <c r="SJ254" s="442"/>
      <c r="SK254" s="442"/>
      <c r="SL254" s="442"/>
      <c r="SM254" s="442"/>
      <c r="SN254" s="442"/>
      <c r="SO254" s="442"/>
      <c r="SP254" s="442"/>
      <c r="SQ254" s="442"/>
      <c r="SR254" s="442"/>
      <c r="SS254" s="442"/>
      <c r="ST254" s="442"/>
      <c r="SU254" s="442"/>
      <c r="SV254" s="442"/>
      <c r="SW254" s="442"/>
      <c r="SX254" s="442"/>
      <c r="SY254" s="442"/>
      <c r="SZ254" s="442"/>
      <c r="TA254" s="442"/>
      <c r="TB254" s="442"/>
      <c r="TC254" s="442"/>
      <c r="TD254" s="442"/>
      <c r="TE254" s="442"/>
      <c r="TF254" s="442"/>
      <c r="TG254" s="442"/>
      <c r="TH254" s="442"/>
      <c r="TI254" s="442"/>
      <c r="TJ254" s="442"/>
      <c r="TK254" s="442"/>
      <c r="TL254" s="442"/>
      <c r="TM254" s="442"/>
      <c r="TN254" s="442"/>
      <c r="TO254" s="442"/>
      <c r="TP254" s="442"/>
      <c r="TQ254" s="442"/>
      <c r="TR254" s="442"/>
      <c r="TS254" s="442"/>
      <c r="TT254" s="442"/>
      <c r="TU254" s="442"/>
      <c r="TV254" s="442"/>
      <c r="TW254" s="442"/>
      <c r="TX254" s="442"/>
      <c r="TY254" s="442"/>
      <c r="TZ254" s="442"/>
      <c r="UA254" s="442"/>
      <c r="UB254" s="442"/>
      <c r="UC254" s="442"/>
      <c r="UD254" s="442"/>
      <c r="UE254" s="442"/>
      <c r="UF254" s="442"/>
      <c r="UG254" s="442"/>
      <c r="UH254" s="442"/>
      <c r="UI254" s="442"/>
      <c r="UJ254" s="442"/>
      <c r="UK254" s="442"/>
      <c r="UL254" s="442"/>
      <c r="UM254" s="442"/>
      <c r="UN254" s="442"/>
      <c r="UO254" s="442"/>
      <c r="UP254" s="442"/>
      <c r="UQ254" s="442"/>
      <c r="UR254" s="442"/>
      <c r="US254" s="442"/>
      <c r="UT254" s="442"/>
      <c r="UU254" s="442"/>
      <c r="UV254" s="442"/>
      <c r="UW254" s="442"/>
      <c r="UX254" s="442"/>
      <c r="UY254" s="442"/>
      <c r="UZ254" s="442"/>
      <c r="VA254" s="442"/>
      <c r="VB254" s="442"/>
      <c r="VC254" s="442"/>
      <c r="VD254" s="442"/>
      <c r="VE254" s="442"/>
      <c r="VF254" s="442"/>
      <c r="VG254" s="442"/>
      <c r="VH254" s="442"/>
      <c r="VI254" s="442"/>
      <c r="VJ254" s="442"/>
      <c r="VK254" s="442"/>
      <c r="VL254" s="442"/>
      <c r="VM254" s="442"/>
      <c r="VN254" s="442"/>
      <c r="VO254" s="442"/>
      <c r="VP254" s="442"/>
      <c r="VQ254" s="442"/>
      <c r="VR254" s="442"/>
      <c r="VS254" s="442"/>
      <c r="VT254" s="442"/>
      <c r="VU254" s="442"/>
      <c r="VV254" s="442"/>
      <c r="VW254" s="442"/>
      <c r="VX254" s="442"/>
      <c r="VY254" s="442"/>
      <c r="VZ254" s="442"/>
      <c r="WA254" s="442"/>
      <c r="WB254" s="442"/>
      <c r="WC254" s="442"/>
      <c r="WD254" s="442"/>
      <c r="WE254" s="442"/>
      <c r="WF254" s="442"/>
      <c r="WG254" s="442"/>
      <c r="WH254" s="442"/>
      <c r="WI254" s="442"/>
      <c r="WJ254" s="442"/>
      <c r="WK254" s="442"/>
      <c r="WL254" s="442"/>
      <c r="WM254" s="442"/>
      <c r="WN254" s="442"/>
      <c r="WO254" s="442"/>
      <c r="WP254" s="442"/>
      <c r="WQ254" s="442"/>
      <c r="WR254" s="442"/>
      <c r="WS254" s="442"/>
      <c r="WT254" s="442"/>
      <c r="WU254" s="442"/>
      <c r="WV254" s="442"/>
      <c r="WW254" s="442"/>
      <c r="WX254" s="442"/>
      <c r="WY254" s="442"/>
      <c r="WZ254" s="442"/>
      <c r="XA254" s="442"/>
      <c r="XB254" s="442"/>
      <c r="XC254" s="442"/>
      <c r="XD254" s="442"/>
      <c r="XE254" s="442"/>
      <c r="XF254" s="442"/>
      <c r="XG254" s="442"/>
      <c r="XH254" s="442"/>
      <c r="XI254" s="442"/>
      <c r="XJ254" s="442"/>
      <c r="XK254" s="442"/>
      <c r="XL254" s="442"/>
      <c r="XM254" s="442"/>
      <c r="XN254" s="442"/>
      <c r="XO254" s="442"/>
      <c r="XP254" s="442"/>
      <c r="XQ254" s="442"/>
      <c r="XR254" s="442"/>
      <c r="XS254" s="442"/>
      <c r="XT254" s="442"/>
      <c r="XU254" s="442"/>
      <c r="XV254" s="442"/>
      <c r="XW254" s="442"/>
      <c r="XX254" s="442"/>
      <c r="XY254" s="442"/>
      <c r="XZ254" s="442"/>
      <c r="YA254" s="442"/>
      <c r="YB254" s="442"/>
      <c r="YC254" s="442"/>
      <c r="YD254" s="442"/>
      <c r="YE254" s="442"/>
      <c r="YF254" s="442"/>
      <c r="YG254" s="442"/>
      <c r="YH254" s="442"/>
      <c r="YI254" s="442"/>
      <c r="YJ254" s="442"/>
      <c r="YK254" s="442"/>
      <c r="YL254" s="442"/>
      <c r="YM254" s="442"/>
      <c r="YN254" s="442"/>
      <c r="YO254" s="442"/>
      <c r="YP254" s="442"/>
      <c r="YQ254" s="442"/>
      <c r="YR254" s="442"/>
      <c r="YS254" s="442"/>
      <c r="YT254" s="442"/>
      <c r="YU254" s="442"/>
      <c r="YV254" s="442"/>
      <c r="YW254" s="442"/>
      <c r="YX254" s="442"/>
      <c r="YY254" s="442"/>
      <c r="YZ254" s="442"/>
      <c r="ZA254" s="442"/>
      <c r="ZB254" s="442"/>
      <c r="ZC254" s="442"/>
      <c r="ZD254" s="442"/>
      <c r="ZE254" s="442"/>
      <c r="ZF254" s="442"/>
      <c r="ZG254" s="442"/>
      <c r="ZH254" s="442"/>
      <c r="ZI254" s="442"/>
      <c r="ZJ254" s="442"/>
      <c r="ZK254" s="442"/>
      <c r="ZL254" s="442"/>
      <c r="ZM254" s="442"/>
      <c r="ZN254" s="442"/>
      <c r="ZO254" s="442"/>
      <c r="ZP254" s="442"/>
      <c r="ZQ254" s="442"/>
      <c r="ZR254" s="442"/>
      <c r="ZS254" s="442"/>
      <c r="ZT254" s="442"/>
      <c r="ZU254" s="442"/>
      <c r="ZV254" s="442"/>
      <c r="ZW254" s="442"/>
      <c r="ZX254" s="442"/>
      <c r="ZY254" s="442"/>
      <c r="ZZ254" s="442"/>
      <c r="AAA254" s="442"/>
      <c r="AAB254" s="442"/>
      <c r="AAC254" s="442"/>
      <c r="AAD254" s="442"/>
      <c r="AAE254" s="442"/>
      <c r="AAF254" s="442"/>
      <c r="AAG254" s="442"/>
      <c r="AAH254" s="442"/>
      <c r="AAI254" s="442"/>
      <c r="AAJ254" s="442"/>
      <c r="AAK254" s="442"/>
      <c r="AAL254" s="442"/>
      <c r="AAM254" s="442"/>
      <c r="AAN254" s="442"/>
      <c r="AAO254" s="442"/>
      <c r="AAP254" s="442"/>
      <c r="AAQ254" s="442"/>
      <c r="AAR254" s="442"/>
      <c r="AAS254" s="442"/>
      <c r="AAT254" s="442"/>
      <c r="AAU254" s="442"/>
      <c r="AAV254" s="442"/>
      <c r="AAW254" s="442"/>
      <c r="AAX254" s="442"/>
      <c r="AAY254" s="442"/>
      <c r="AAZ254" s="442"/>
      <c r="ABA254" s="442"/>
      <c r="ABB254" s="442"/>
      <c r="ABC254" s="442"/>
      <c r="ABD254" s="442"/>
      <c r="ABE254" s="442"/>
      <c r="ABF254" s="442"/>
      <c r="ABG254" s="442"/>
      <c r="ABH254" s="442"/>
      <c r="ABI254" s="442"/>
      <c r="ABJ254" s="442"/>
      <c r="ABK254" s="442"/>
      <c r="ABL254" s="442"/>
      <c r="ABM254" s="442"/>
      <c r="ABN254" s="442"/>
      <c r="ABO254" s="442"/>
      <c r="ABP254" s="442"/>
      <c r="ABQ254" s="442"/>
      <c r="ABR254" s="442"/>
      <c r="ABS254" s="442"/>
      <c r="ABT254" s="442"/>
      <c r="ABU254" s="442"/>
      <c r="ABV254" s="442"/>
      <c r="ABW254" s="442"/>
      <c r="ABX254" s="442"/>
      <c r="ABY254" s="442"/>
      <c r="ABZ254" s="442"/>
      <c r="ACA254" s="442"/>
      <c r="ACB254" s="442"/>
      <c r="ACC254" s="442"/>
      <c r="ACD254" s="442"/>
      <c r="ACE254" s="442"/>
      <c r="ACF254" s="442"/>
      <c r="ACG254" s="442"/>
      <c r="ACH254" s="442"/>
      <c r="ACI254" s="442"/>
      <c r="ACJ254" s="442"/>
      <c r="ACK254" s="442"/>
      <c r="ACL254" s="442"/>
      <c r="ACM254" s="442"/>
      <c r="ACN254" s="442"/>
      <c r="ACO254" s="442"/>
      <c r="ACP254" s="442"/>
      <c r="ACQ254" s="442"/>
      <c r="ACR254" s="442"/>
      <c r="ACS254" s="442"/>
      <c r="ACT254" s="442"/>
      <c r="ACU254" s="442"/>
      <c r="ACV254" s="442"/>
      <c r="ACW254" s="442"/>
      <c r="ACX254" s="442"/>
      <c r="ACY254" s="442"/>
      <c r="ACZ254" s="442"/>
      <c r="ADA254" s="442"/>
      <c r="ADB254" s="442"/>
      <c r="ADC254" s="442"/>
      <c r="ADD254" s="442"/>
      <c r="ADE254" s="442"/>
      <c r="ADF254" s="442"/>
      <c r="ADG254" s="442"/>
      <c r="ADH254" s="442"/>
      <c r="ADI254" s="442"/>
      <c r="ADJ254" s="442"/>
      <c r="ADK254" s="442"/>
      <c r="ADL254" s="442"/>
      <c r="ADM254" s="442"/>
      <c r="ADN254" s="442"/>
      <c r="ADO254" s="442"/>
      <c r="ADP254" s="442"/>
      <c r="ADQ254" s="442"/>
      <c r="ADR254" s="442"/>
      <c r="ADS254" s="442"/>
      <c r="ADT254" s="442"/>
      <c r="ADU254" s="442"/>
      <c r="ADV254" s="442"/>
      <c r="ADW254" s="442"/>
      <c r="ADX254" s="442"/>
      <c r="ADY254" s="442"/>
      <c r="ADZ254" s="442"/>
      <c r="AEA254" s="442"/>
      <c r="AEB254" s="442"/>
      <c r="AEC254" s="442"/>
      <c r="AED254" s="442"/>
      <c r="AEE254" s="442"/>
      <c r="AEF254" s="442"/>
      <c r="AEG254" s="442"/>
      <c r="AEH254" s="442"/>
      <c r="AEI254" s="442"/>
      <c r="AEJ254" s="442"/>
      <c r="AEK254" s="442"/>
      <c r="AEL254" s="442"/>
      <c r="AEM254" s="442"/>
      <c r="AEN254" s="442"/>
      <c r="AEO254" s="442"/>
      <c r="AEP254" s="442"/>
      <c r="AEQ254" s="442"/>
      <c r="AER254" s="442"/>
      <c r="AES254" s="442"/>
      <c r="AET254" s="442"/>
      <c r="AEU254" s="442"/>
      <c r="AEV254" s="442"/>
      <c r="AEW254" s="442"/>
      <c r="AEX254" s="442"/>
      <c r="AEY254" s="442"/>
      <c r="AEZ254" s="442"/>
      <c r="AFA254" s="442"/>
      <c r="AFB254" s="442"/>
      <c r="AFC254" s="442"/>
      <c r="AFD254" s="442"/>
      <c r="AFE254" s="442"/>
      <c r="AFF254" s="442"/>
      <c r="AFG254" s="442"/>
      <c r="AFH254" s="442"/>
      <c r="AFI254" s="442"/>
      <c r="AFJ254" s="442"/>
      <c r="AFK254" s="442"/>
      <c r="AFL254" s="442"/>
      <c r="AFM254" s="442"/>
      <c r="AFN254" s="442"/>
      <c r="AFO254" s="442"/>
      <c r="AFP254" s="442"/>
      <c r="AFQ254" s="442"/>
      <c r="AFR254" s="442"/>
      <c r="AFS254" s="442"/>
      <c r="AFT254" s="442"/>
      <c r="AFU254" s="442"/>
      <c r="AFV254" s="442"/>
      <c r="AFW254" s="442"/>
      <c r="AFX254" s="442"/>
      <c r="AFY254" s="442"/>
      <c r="AFZ254" s="442"/>
      <c r="AGA254" s="442"/>
      <c r="AGB254" s="442"/>
      <c r="AGC254" s="442"/>
      <c r="AGD254" s="442"/>
      <c r="AGE254" s="442"/>
      <c r="AGF254" s="442"/>
      <c r="AGG254" s="442"/>
      <c r="AGH254" s="442"/>
      <c r="AGI254" s="442"/>
      <c r="AGJ254" s="442"/>
      <c r="AGK254" s="442"/>
      <c r="AGL254" s="442"/>
      <c r="AGM254" s="442"/>
      <c r="AGN254" s="442"/>
      <c r="AGO254" s="442"/>
      <c r="AGP254" s="442"/>
      <c r="AGQ254" s="442"/>
      <c r="AGR254" s="442"/>
      <c r="AGS254" s="442"/>
      <c r="AGT254" s="442"/>
      <c r="AGU254" s="442"/>
      <c r="AGV254" s="442"/>
      <c r="AGW254" s="442"/>
      <c r="AGX254" s="442"/>
      <c r="AGY254" s="442"/>
      <c r="AGZ254" s="442"/>
      <c r="AHA254" s="442"/>
      <c r="AHB254" s="442"/>
      <c r="AHC254" s="442"/>
      <c r="AHD254" s="442"/>
      <c r="AHE254" s="442"/>
      <c r="AHF254" s="442"/>
      <c r="AHG254" s="442"/>
      <c r="AHH254" s="442"/>
    </row>
    <row r="255" spans="2:892" s="593" customFormat="1" hidden="1">
      <c r="B255" s="597"/>
      <c r="C255" s="595"/>
      <c r="D255" s="78"/>
      <c r="E255" s="78"/>
      <c r="F255" s="78"/>
      <c r="G255" s="78"/>
      <c r="H255" s="78"/>
      <c r="I255" s="78"/>
      <c r="J255" s="78"/>
      <c r="K255" s="78"/>
      <c r="L255" s="78"/>
      <c r="M255" s="78"/>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s="66"/>
      <c r="CT255" s="66"/>
      <c r="CU255" s="66"/>
      <c r="CV255" s="66"/>
      <c r="CW255" s="66"/>
      <c r="CX255" s="66"/>
      <c r="CY255" s="66"/>
      <c r="CZ255" s="66"/>
      <c r="DA255" s="66"/>
      <c r="DB255" s="66"/>
      <c r="DC255" s="66"/>
      <c r="DD255" s="66"/>
      <c r="DE255" s="66"/>
      <c r="DF255" s="66"/>
      <c r="DG255" s="66"/>
      <c r="DH255" s="66"/>
      <c r="DI255" s="66"/>
      <c r="DJ255" s="66"/>
      <c r="DK255" s="66"/>
      <c r="DL255" s="66"/>
      <c r="DM255" s="66"/>
      <c r="DN255" s="66"/>
      <c r="DO255" s="66"/>
      <c r="DP255" s="66"/>
      <c r="DQ255" s="66"/>
      <c r="DR255" s="66"/>
      <c r="DS255" s="66"/>
      <c r="DT255" s="66"/>
      <c r="DU255" s="66"/>
      <c r="DV255" s="66"/>
      <c r="DW255" s="66"/>
      <c r="DX255" s="66"/>
      <c r="DY255" s="66"/>
      <c r="DZ255" s="66"/>
      <c r="EA255" s="66"/>
      <c r="EB255" s="66"/>
      <c r="EC255" s="66"/>
      <c r="ED255" s="66"/>
      <c r="EE255" s="66"/>
      <c r="EF255" s="66"/>
      <c r="EG255" s="66"/>
      <c r="EH255" s="66"/>
      <c r="EI255" s="66"/>
      <c r="EJ255" s="66"/>
      <c r="EK255" s="66"/>
      <c r="EL255" s="66"/>
      <c r="EM255" s="66"/>
      <c r="EN255" s="66"/>
      <c r="EO255" s="66"/>
      <c r="EP255" s="66"/>
      <c r="EQ255" s="66"/>
      <c r="ER255" s="66"/>
      <c r="ES255" s="66"/>
      <c r="ET255" s="66"/>
      <c r="EU255" s="66"/>
      <c r="EV255" s="66"/>
      <c r="EW255" s="66"/>
      <c r="EX255" s="66"/>
      <c r="EY255" s="66"/>
      <c r="EZ255" s="66"/>
      <c r="FA255" s="66"/>
      <c r="FB255" s="66"/>
      <c r="FC255" s="66"/>
      <c r="FD255" s="66"/>
      <c r="FE255" s="66"/>
      <c r="FF255" s="66"/>
      <c r="FG255" s="66"/>
      <c r="FH255" s="66"/>
      <c r="FI255" s="66"/>
      <c r="FJ255" s="66"/>
      <c r="FK255" s="66"/>
      <c r="FL255" s="66"/>
      <c r="FM255" s="66"/>
      <c r="FN255" s="66"/>
      <c r="FO255" s="66"/>
      <c r="FP255" s="66"/>
      <c r="FQ255" s="66"/>
      <c r="FR255" s="66"/>
      <c r="FS255" s="66"/>
      <c r="FT255" s="66"/>
      <c r="FU255" s="66"/>
      <c r="FV255" s="66"/>
      <c r="FW255" s="66"/>
      <c r="FX255" s="66"/>
      <c r="FY255" s="66"/>
      <c r="FZ255" s="66"/>
      <c r="GA255" s="66"/>
      <c r="GB255" s="66"/>
      <c r="GC255" s="66"/>
      <c r="GD255" s="66"/>
      <c r="GE255" s="66"/>
      <c r="GF255" s="66"/>
      <c r="GG255" s="66"/>
      <c r="GH255" s="66"/>
      <c r="GI255" s="66"/>
      <c r="GJ255" s="66"/>
      <c r="GK255" s="66"/>
      <c r="GL255" s="66"/>
      <c r="GM255" s="66"/>
      <c r="GN255" s="66"/>
      <c r="GO255" s="66"/>
      <c r="GP255" s="66"/>
      <c r="GQ255" s="66"/>
      <c r="GR255" s="66"/>
      <c r="GS255" s="66"/>
      <c r="GT255" s="66"/>
      <c r="GU255" s="66"/>
      <c r="GV255" s="66"/>
      <c r="GW255" s="66"/>
      <c r="GX255" s="66"/>
      <c r="GY255" s="66"/>
      <c r="GZ255" s="66"/>
      <c r="HA255" s="66"/>
      <c r="HB255" s="66"/>
      <c r="HC255" s="66"/>
      <c r="HD255" s="66"/>
      <c r="HE255" s="66"/>
      <c r="HF255" s="66"/>
      <c r="HG255" s="66"/>
      <c r="HH255" s="66"/>
      <c r="HI255" s="66"/>
      <c r="HJ255" s="66"/>
      <c r="HK255" s="66"/>
      <c r="HL255" s="66"/>
      <c r="HM255" s="66"/>
      <c r="HN255" s="66"/>
      <c r="HO255" s="66"/>
      <c r="HP255" s="66"/>
      <c r="HQ255" s="66"/>
      <c r="HR255" s="66"/>
      <c r="HS255" s="66"/>
      <c r="HT255" s="66"/>
      <c r="HU255" s="66"/>
      <c r="HV255" s="66"/>
      <c r="HW255" s="66"/>
      <c r="HX255" s="66"/>
      <c r="HY255" s="66"/>
      <c r="HZ255" s="66"/>
      <c r="IA255" s="66"/>
      <c r="IB255" s="66"/>
      <c r="IC255" s="66"/>
      <c r="ID255" s="66"/>
      <c r="IE255" s="66"/>
      <c r="IF255" s="66"/>
      <c r="IG255" s="66"/>
      <c r="IH255" s="66"/>
      <c r="II255" s="66"/>
      <c r="IJ255" s="66"/>
      <c r="IK255" s="66"/>
      <c r="IL255" s="66"/>
      <c r="IM255" s="66"/>
      <c r="IN255" s="66"/>
      <c r="IO255" s="66"/>
      <c r="IP255" s="66"/>
      <c r="IQ255" s="66"/>
      <c r="IR255" s="66"/>
      <c r="IS255" s="66"/>
      <c r="IT255" s="66"/>
      <c r="IU255" s="66"/>
      <c r="IV255" s="66"/>
      <c r="IW255" s="66"/>
      <c r="IX255" s="442"/>
      <c r="IY255" s="442"/>
      <c r="IZ255" s="442"/>
      <c r="JA255" s="442"/>
      <c r="JB255" s="442"/>
      <c r="JC255" s="442"/>
      <c r="JD255" s="442"/>
      <c r="JE255" s="442"/>
      <c r="JF255" s="442"/>
      <c r="JG255" s="442"/>
      <c r="JH255" s="442"/>
      <c r="JI255" s="442"/>
      <c r="JJ255" s="442"/>
      <c r="JK255" s="442"/>
      <c r="JL255" s="442"/>
      <c r="JM255" s="442"/>
      <c r="JN255" s="442"/>
      <c r="JO255" s="442"/>
      <c r="JP255" s="442"/>
      <c r="JQ255" s="442"/>
      <c r="JR255" s="442"/>
      <c r="JS255" s="442"/>
      <c r="JT255" s="442"/>
      <c r="JU255" s="442"/>
      <c r="JV255" s="442"/>
      <c r="JW255" s="442"/>
      <c r="JX255" s="442"/>
      <c r="JY255" s="442"/>
      <c r="JZ255" s="442"/>
      <c r="KA255" s="442"/>
      <c r="KB255" s="442"/>
      <c r="KC255" s="442"/>
      <c r="KD255" s="442"/>
      <c r="KE255" s="442"/>
      <c r="KF255" s="442"/>
      <c r="KG255" s="442"/>
      <c r="KH255" s="442"/>
      <c r="KI255" s="442"/>
      <c r="KJ255" s="442"/>
      <c r="KK255" s="442"/>
      <c r="KL255" s="442"/>
      <c r="KM255" s="442"/>
      <c r="KN255" s="442"/>
      <c r="KO255" s="442"/>
      <c r="KP255" s="442"/>
      <c r="KQ255" s="442"/>
      <c r="KR255" s="442"/>
      <c r="KS255" s="442"/>
      <c r="KT255" s="442"/>
      <c r="KU255" s="442"/>
      <c r="KV255" s="442"/>
      <c r="KW255" s="442"/>
      <c r="KX255" s="442"/>
      <c r="KY255" s="442"/>
      <c r="KZ255" s="442"/>
      <c r="LA255" s="442"/>
      <c r="LB255" s="442"/>
      <c r="LC255" s="442"/>
      <c r="LD255" s="442"/>
      <c r="LE255" s="442"/>
      <c r="LF255" s="442"/>
      <c r="LG255" s="442"/>
      <c r="LH255" s="442"/>
      <c r="LI255" s="442"/>
      <c r="LJ255" s="442"/>
      <c r="LK255" s="442"/>
      <c r="LL255" s="442"/>
      <c r="LM255" s="442"/>
      <c r="LN255" s="442"/>
      <c r="LO255" s="442"/>
      <c r="LP255" s="442"/>
      <c r="LQ255" s="442"/>
      <c r="LR255" s="442"/>
      <c r="LS255" s="442"/>
      <c r="LT255" s="442"/>
      <c r="LU255" s="442"/>
      <c r="LV255" s="442"/>
      <c r="LW255" s="442"/>
      <c r="LX255" s="442"/>
      <c r="LY255" s="442"/>
      <c r="LZ255" s="442"/>
      <c r="MA255" s="442"/>
      <c r="MB255" s="442"/>
      <c r="MC255" s="442"/>
      <c r="MD255" s="442"/>
      <c r="ME255" s="442"/>
      <c r="MF255" s="442"/>
      <c r="MG255" s="442"/>
      <c r="MH255" s="442"/>
      <c r="MI255" s="442"/>
      <c r="MJ255" s="442"/>
      <c r="MK255" s="442"/>
      <c r="ML255" s="442"/>
      <c r="MM255" s="442"/>
      <c r="MN255" s="442"/>
      <c r="MO255" s="442"/>
      <c r="MP255" s="442"/>
      <c r="MQ255" s="442"/>
      <c r="MR255" s="442"/>
      <c r="MS255" s="442"/>
      <c r="MT255" s="442"/>
      <c r="MU255" s="442"/>
      <c r="MV255" s="442"/>
      <c r="MW255" s="442"/>
      <c r="MX255" s="442"/>
      <c r="MY255" s="442"/>
      <c r="MZ255" s="442"/>
      <c r="NA255" s="442"/>
      <c r="NB255" s="442"/>
      <c r="NC255" s="442"/>
      <c r="ND255" s="442"/>
      <c r="NE255" s="442"/>
      <c r="NF255" s="442"/>
      <c r="NG255" s="442"/>
      <c r="NH255" s="442"/>
      <c r="NI255" s="442"/>
      <c r="NJ255" s="442"/>
      <c r="NK255" s="442"/>
      <c r="NL255" s="442"/>
      <c r="NM255" s="442"/>
      <c r="NN255" s="442"/>
      <c r="NO255" s="442"/>
      <c r="NP255" s="442"/>
      <c r="NQ255" s="442"/>
      <c r="NR255" s="442"/>
      <c r="NS255" s="442"/>
      <c r="NT255" s="442"/>
      <c r="NU255" s="442"/>
      <c r="NV255" s="442"/>
      <c r="NW255" s="442"/>
      <c r="NX255" s="442"/>
      <c r="NY255" s="442"/>
      <c r="NZ255" s="442"/>
      <c r="OA255" s="442"/>
      <c r="OB255" s="442"/>
      <c r="OC255" s="442"/>
      <c r="OD255" s="442"/>
      <c r="OE255" s="442"/>
      <c r="OF255" s="442"/>
      <c r="OG255" s="442"/>
      <c r="OH255" s="442"/>
      <c r="OI255" s="442"/>
      <c r="OJ255" s="442"/>
      <c r="OK255" s="442"/>
      <c r="OL255" s="442"/>
      <c r="OM255" s="442"/>
      <c r="ON255" s="442"/>
      <c r="OO255" s="442"/>
      <c r="OP255" s="442"/>
      <c r="OQ255" s="442"/>
      <c r="OR255" s="442"/>
      <c r="OS255" s="442"/>
      <c r="OT255" s="442"/>
      <c r="OU255" s="442"/>
      <c r="OV255" s="442"/>
      <c r="OW255" s="442"/>
      <c r="OX255" s="442"/>
      <c r="OY255" s="442"/>
      <c r="OZ255" s="442"/>
      <c r="PA255" s="442"/>
      <c r="PB255" s="442"/>
      <c r="PC255" s="442"/>
      <c r="PD255" s="442"/>
      <c r="PE255" s="442"/>
      <c r="PF255" s="442"/>
      <c r="PG255" s="442"/>
      <c r="PH255" s="442"/>
      <c r="PI255" s="442"/>
      <c r="PJ255" s="442"/>
      <c r="PK255" s="442"/>
      <c r="PL255" s="442"/>
      <c r="PM255" s="442"/>
      <c r="PN255" s="442"/>
      <c r="PO255" s="442"/>
      <c r="PP255" s="442"/>
      <c r="PQ255" s="442"/>
      <c r="PR255" s="442"/>
      <c r="PS255" s="442"/>
      <c r="PT255" s="442"/>
      <c r="PU255" s="442"/>
      <c r="PV255" s="442"/>
      <c r="PW255" s="442"/>
      <c r="PX255" s="442"/>
      <c r="PY255" s="442"/>
      <c r="PZ255" s="442"/>
      <c r="QA255" s="442"/>
      <c r="QB255" s="442"/>
      <c r="QC255" s="442"/>
      <c r="QD255" s="442"/>
      <c r="QE255" s="442"/>
      <c r="QF255" s="442"/>
      <c r="QG255" s="442"/>
      <c r="QH255" s="442"/>
      <c r="QI255" s="442"/>
      <c r="QJ255" s="442"/>
      <c r="QK255" s="442"/>
      <c r="QL255" s="442"/>
      <c r="QM255" s="442"/>
      <c r="QN255" s="442"/>
      <c r="QO255" s="442"/>
      <c r="QP255" s="442"/>
      <c r="QQ255" s="442"/>
      <c r="QR255" s="442"/>
      <c r="QS255" s="442"/>
      <c r="QT255" s="442"/>
      <c r="QU255" s="442"/>
      <c r="QV255" s="442"/>
      <c r="QW255" s="442"/>
      <c r="QX255" s="442"/>
      <c r="QY255" s="442"/>
      <c r="QZ255" s="442"/>
      <c r="RA255" s="442"/>
      <c r="RB255" s="442"/>
      <c r="RC255" s="442"/>
      <c r="RD255" s="442"/>
      <c r="RE255" s="442"/>
      <c r="RF255" s="442"/>
      <c r="RG255" s="442"/>
      <c r="RH255" s="442"/>
      <c r="RI255" s="442"/>
      <c r="RJ255" s="442"/>
      <c r="RK255" s="442"/>
      <c r="RL255" s="442"/>
      <c r="RM255" s="442"/>
      <c r="RN255" s="442"/>
      <c r="RO255" s="442"/>
      <c r="RP255" s="442"/>
      <c r="RQ255" s="442"/>
      <c r="RR255" s="442"/>
      <c r="RS255" s="442"/>
      <c r="RT255" s="442"/>
      <c r="RU255" s="442"/>
      <c r="RV255" s="442"/>
      <c r="RW255" s="442"/>
      <c r="RX255" s="442"/>
      <c r="RY255" s="442"/>
      <c r="RZ255" s="442"/>
      <c r="SA255" s="442"/>
      <c r="SB255" s="442"/>
      <c r="SC255" s="442"/>
      <c r="SD255" s="442"/>
      <c r="SE255" s="442"/>
      <c r="SF255" s="442"/>
      <c r="SG255" s="442"/>
      <c r="SH255" s="442"/>
      <c r="SI255" s="442"/>
      <c r="SJ255" s="442"/>
      <c r="SK255" s="442"/>
      <c r="SL255" s="442"/>
      <c r="SM255" s="442"/>
      <c r="SN255" s="442"/>
      <c r="SO255" s="442"/>
      <c r="SP255" s="442"/>
      <c r="SQ255" s="442"/>
      <c r="SR255" s="442"/>
      <c r="SS255" s="442"/>
      <c r="ST255" s="442"/>
      <c r="SU255" s="442"/>
      <c r="SV255" s="442"/>
      <c r="SW255" s="442"/>
      <c r="SX255" s="442"/>
      <c r="SY255" s="442"/>
      <c r="SZ255" s="442"/>
      <c r="TA255" s="442"/>
      <c r="TB255" s="442"/>
      <c r="TC255" s="442"/>
      <c r="TD255" s="442"/>
      <c r="TE255" s="442"/>
      <c r="TF255" s="442"/>
      <c r="TG255" s="442"/>
      <c r="TH255" s="442"/>
      <c r="TI255" s="442"/>
      <c r="TJ255" s="442"/>
      <c r="TK255" s="442"/>
      <c r="TL255" s="442"/>
      <c r="TM255" s="442"/>
      <c r="TN255" s="442"/>
      <c r="TO255" s="442"/>
      <c r="TP255" s="442"/>
      <c r="TQ255" s="442"/>
      <c r="TR255" s="442"/>
      <c r="TS255" s="442"/>
      <c r="TT255" s="442"/>
      <c r="TU255" s="442"/>
      <c r="TV255" s="442"/>
      <c r="TW255" s="442"/>
      <c r="TX255" s="442"/>
      <c r="TY255" s="442"/>
      <c r="TZ255" s="442"/>
      <c r="UA255" s="442"/>
      <c r="UB255" s="442"/>
      <c r="UC255" s="442"/>
      <c r="UD255" s="442"/>
      <c r="UE255" s="442"/>
      <c r="UF255" s="442"/>
      <c r="UG255" s="442"/>
      <c r="UH255" s="442"/>
      <c r="UI255" s="442"/>
      <c r="UJ255" s="442"/>
      <c r="UK255" s="442"/>
      <c r="UL255" s="442"/>
      <c r="UM255" s="442"/>
      <c r="UN255" s="442"/>
      <c r="UO255" s="442"/>
      <c r="UP255" s="442"/>
      <c r="UQ255" s="442"/>
      <c r="UR255" s="442"/>
      <c r="US255" s="442"/>
      <c r="UT255" s="442"/>
      <c r="UU255" s="442"/>
      <c r="UV255" s="442"/>
      <c r="UW255" s="442"/>
      <c r="UX255" s="442"/>
      <c r="UY255" s="442"/>
      <c r="UZ255" s="442"/>
      <c r="VA255" s="442"/>
      <c r="VB255" s="442"/>
      <c r="VC255" s="442"/>
      <c r="VD255" s="442"/>
      <c r="VE255" s="442"/>
      <c r="VF255" s="442"/>
      <c r="VG255" s="442"/>
      <c r="VH255" s="442"/>
      <c r="VI255" s="442"/>
      <c r="VJ255" s="442"/>
      <c r="VK255" s="442"/>
      <c r="VL255" s="442"/>
      <c r="VM255" s="442"/>
      <c r="VN255" s="442"/>
      <c r="VO255" s="442"/>
      <c r="VP255" s="442"/>
      <c r="VQ255" s="442"/>
      <c r="VR255" s="442"/>
      <c r="VS255" s="442"/>
      <c r="VT255" s="442"/>
      <c r="VU255" s="442"/>
      <c r="VV255" s="442"/>
      <c r="VW255" s="442"/>
      <c r="VX255" s="442"/>
      <c r="VY255" s="442"/>
      <c r="VZ255" s="442"/>
      <c r="WA255" s="442"/>
      <c r="WB255" s="442"/>
      <c r="WC255" s="442"/>
      <c r="WD255" s="442"/>
      <c r="WE255" s="442"/>
      <c r="WF255" s="442"/>
      <c r="WG255" s="442"/>
      <c r="WH255" s="442"/>
      <c r="WI255" s="442"/>
      <c r="WJ255" s="442"/>
      <c r="WK255" s="442"/>
      <c r="WL255" s="442"/>
      <c r="WM255" s="442"/>
      <c r="WN255" s="442"/>
      <c r="WO255" s="442"/>
      <c r="WP255" s="442"/>
      <c r="WQ255" s="442"/>
      <c r="WR255" s="442"/>
      <c r="WS255" s="442"/>
      <c r="WT255" s="442"/>
      <c r="WU255" s="442"/>
      <c r="WV255" s="442"/>
      <c r="WW255" s="442"/>
      <c r="WX255" s="442"/>
      <c r="WY255" s="442"/>
      <c r="WZ255" s="442"/>
      <c r="XA255" s="442"/>
      <c r="XB255" s="442"/>
      <c r="XC255" s="442"/>
      <c r="XD255" s="442"/>
      <c r="XE255" s="442"/>
      <c r="XF255" s="442"/>
      <c r="XG255" s="442"/>
      <c r="XH255" s="442"/>
      <c r="XI255" s="442"/>
      <c r="XJ255" s="442"/>
      <c r="XK255" s="442"/>
      <c r="XL255" s="442"/>
      <c r="XM255" s="442"/>
      <c r="XN255" s="442"/>
      <c r="XO255" s="442"/>
      <c r="XP255" s="442"/>
      <c r="XQ255" s="442"/>
      <c r="XR255" s="442"/>
      <c r="XS255" s="442"/>
      <c r="XT255" s="442"/>
      <c r="XU255" s="442"/>
      <c r="XV255" s="442"/>
      <c r="XW255" s="442"/>
      <c r="XX255" s="442"/>
      <c r="XY255" s="442"/>
      <c r="XZ255" s="442"/>
      <c r="YA255" s="442"/>
      <c r="YB255" s="442"/>
      <c r="YC255" s="442"/>
      <c r="YD255" s="442"/>
      <c r="YE255" s="442"/>
      <c r="YF255" s="442"/>
      <c r="YG255" s="442"/>
      <c r="YH255" s="442"/>
      <c r="YI255" s="442"/>
      <c r="YJ255" s="442"/>
      <c r="YK255" s="442"/>
      <c r="YL255" s="442"/>
      <c r="YM255" s="442"/>
      <c r="YN255" s="442"/>
      <c r="YO255" s="442"/>
      <c r="YP255" s="442"/>
      <c r="YQ255" s="442"/>
      <c r="YR255" s="442"/>
      <c r="YS255" s="442"/>
      <c r="YT255" s="442"/>
      <c r="YU255" s="442"/>
      <c r="YV255" s="442"/>
      <c r="YW255" s="442"/>
      <c r="YX255" s="442"/>
      <c r="YY255" s="442"/>
      <c r="YZ255" s="442"/>
      <c r="ZA255" s="442"/>
      <c r="ZB255" s="442"/>
      <c r="ZC255" s="442"/>
      <c r="ZD255" s="442"/>
      <c r="ZE255" s="442"/>
      <c r="ZF255" s="442"/>
      <c r="ZG255" s="442"/>
      <c r="ZH255" s="442"/>
      <c r="ZI255" s="442"/>
      <c r="ZJ255" s="442"/>
      <c r="ZK255" s="442"/>
      <c r="ZL255" s="442"/>
      <c r="ZM255" s="442"/>
      <c r="ZN255" s="442"/>
      <c r="ZO255" s="442"/>
      <c r="ZP255" s="442"/>
      <c r="ZQ255" s="442"/>
      <c r="ZR255" s="442"/>
      <c r="ZS255" s="442"/>
      <c r="ZT255" s="442"/>
      <c r="ZU255" s="442"/>
      <c r="ZV255" s="442"/>
      <c r="ZW255" s="442"/>
      <c r="ZX255" s="442"/>
      <c r="ZY255" s="442"/>
      <c r="ZZ255" s="442"/>
      <c r="AAA255" s="442"/>
      <c r="AAB255" s="442"/>
      <c r="AAC255" s="442"/>
      <c r="AAD255" s="442"/>
      <c r="AAE255" s="442"/>
      <c r="AAF255" s="442"/>
      <c r="AAG255" s="442"/>
      <c r="AAH255" s="442"/>
      <c r="AAI255" s="442"/>
      <c r="AAJ255" s="442"/>
      <c r="AAK255" s="442"/>
      <c r="AAL255" s="442"/>
      <c r="AAM255" s="442"/>
      <c r="AAN255" s="442"/>
      <c r="AAO255" s="442"/>
      <c r="AAP255" s="442"/>
      <c r="AAQ255" s="442"/>
      <c r="AAR255" s="442"/>
      <c r="AAS255" s="442"/>
      <c r="AAT255" s="442"/>
      <c r="AAU255" s="442"/>
      <c r="AAV255" s="442"/>
      <c r="AAW255" s="442"/>
      <c r="AAX255" s="442"/>
      <c r="AAY255" s="442"/>
      <c r="AAZ255" s="442"/>
      <c r="ABA255" s="442"/>
      <c r="ABB255" s="442"/>
      <c r="ABC255" s="442"/>
      <c r="ABD255" s="442"/>
      <c r="ABE255" s="442"/>
      <c r="ABF255" s="442"/>
      <c r="ABG255" s="442"/>
      <c r="ABH255" s="442"/>
      <c r="ABI255" s="442"/>
      <c r="ABJ255" s="442"/>
      <c r="ABK255" s="442"/>
      <c r="ABL255" s="442"/>
      <c r="ABM255" s="442"/>
      <c r="ABN255" s="442"/>
      <c r="ABO255" s="442"/>
      <c r="ABP255" s="442"/>
      <c r="ABQ255" s="442"/>
      <c r="ABR255" s="442"/>
      <c r="ABS255" s="442"/>
      <c r="ABT255" s="442"/>
      <c r="ABU255" s="442"/>
      <c r="ABV255" s="442"/>
      <c r="ABW255" s="442"/>
      <c r="ABX255" s="442"/>
      <c r="ABY255" s="442"/>
      <c r="ABZ255" s="442"/>
      <c r="ACA255" s="442"/>
      <c r="ACB255" s="442"/>
      <c r="ACC255" s="442"/>
      <c r="ACD255" s="442"/>
      <c r="ACE255" s="442"/>
      <c r="ACF255" s="442"/>
      <c r="ACG255" s="442"/>
      <c r="ACH255" s="442"/>
      <c r="ACI255" s="442"/>
      <c r="ACJ255" s="442"/>
      <c r="ACK255" s="442"/>
      <c r="ACL255" s="442"/>
      <c r="ACM255" s="442"/>
      <c r="ACN255" s="442"/>
      <c r="ACO255" s="442"/>
      <c r="ACP255" s="442"/>
      <c r="ACQ255" s="442"/>
      <c r="ACR255" s="442"/>
      <c r="ACS255" s="442"/>
      <c r="ACT255" s="442"/>
      <c r="ACU255" s="442"/>
      <c r="ACV255" s="442"/>
      <c r="ACW255" s="442"/>
      <c r="ACX255" s="442"/>
      <c r="ACY255" s="442"/>
      <c r="ACZ255" s="442"/>
      <c r="ADA255" s="442"/>
      <c r="ADB255" s="442"/>
      <c r="ADC255" s="442"/>
      <c r="ADD255" s="442"/>
      <c r="ADE255" s="442"/>
      <c r="ADF255" s="442"/>
      <c r="ADG255" s="442"/>
      <c r="ADH255" s="442"/>
      <c r="ADI255" s="442"/>
      <c r="ADJ255" s="442"/>
      <c r="ADK255" s="442"/>
      <c r="ADL255" s="442"/>
      <c r="ADM255" s="442"/>
      <c r="ADN255" s="442"/>
      <c r="ADO255" s="442"/>
      <c r="ADP255" s="442"/>
      <c r="ADQ255" s="442"/>
      <c r="ADR255" s="442"/>
      <c r="ADS255" s="442"/>
      <c r="ADT255" s="442"/>
      <c r="ADU255" s="442"/>
      <c r="ADV255" s="442"/>
      <c r="ADW255" s="442"/>
      <c r="ADX255" s="442"/>
      <c r="ADY255" s="442"/>
      <c r="ADZ255" s="442"/>
      <c r="AEA255" s="442"/>
      <c r="AEB255" s="442"/>
      <c r="AEC255" s="442"/>
      <c r="AED255" s="442"/>
      <c r="AEE255" s="442"/>
      <c r="AEF255" s="442"/>
      <c r="AEG255" s="442"/>
      <c r="AEH255" s="442"/>
      <c r="AEI255" s="442"/>
      <c r="AEJ255" s="442"/>
      <c r="AEK255" s="442"/>
      <c r="AEL255" s="442"/>
      <c r="AEM255" s="442"/>
      <c r="AEN255" s="442"/>
      <c r="AEO255" s="442"/>
      <c r="AEP255" s="442"/>
      <c r="AEQ255" s="442"/>
      <c r="AER255" s="442"/>
      <c r="AES255" s="442"/>
      <c r="AET255" s="442"/>
      <c r="AEU255" s="442"/>
      <c r="AEV255" s="442"/>
      <c r="AEW255" s="442"/>
      <c r="AEX255" s="442"/>
      <c r="AEY255" s="442"/>
      <c r="AEZ255" s="442"/>
      <c r="AFA255" s="442"/>
      <c r="AFB255" s="442"/>
      <c r="AFC255" s="442"/>
      <c r="AFD255" s="442"/>
      <c r="AFE255" s="442"/>
      <c r="AFF255" s="442"/>
      <c r="AFG255" s="442"/>
      <c r="AFH255" s="442"/>
      <c r="AFI255" s="442"/>
      <c r="AFJ255" s="442"/>
      <c r="AFK255" s="442"/>
      <c r="AFL255" s="442"/>
      <c r="AFM255" s="442"/>
      <c r="AFN255" s="442"/>
      <c r="AFO255" s="442"/>
      <c r="AFP255" s="442"/>
      <c r="AFQ255" s="442"/>
      <c r="AFR255" s="442"/>
      <c r="AFS255" s="442"/>
      <c r="AFT255" s="442"/>
      <c r="AFU255" s="442"/>
      <c r="AFV255" s="442"/>
      <c r="AFW255" s="442"/>
      <c r="AFX255" s="442"/>
      <c r="AFY255" s="442"/>
      <c r="AFZ255" s="442"/>
      <c r="AGA255" s="442"/>
      <c r="AGB255" s="442"/>
      <c r="AGC255" s="442"/>
      <c r="AGD255" s="442"/>
      <c r="AGE255" s="442"/>
      <c r="AGF255" s="442"/>
      <c r="AGG255" s="442"/>
      <c r="AGH255" s="442"/>
      <c r="AGI255" s="442"/>
      <c r="AGJ255" s="442"/>
      <c r="AGK255" s="442"/>
      <c r="AGL255" s="442"/>
      <c r="AGM255" s="442"/>
      <c r="AGN255" s="442"/>
      <c r="AGO255" s="442"/>
      <c r="AGP255" s="442"/>
      <c r="AGQ255" s="442"/>
      <c r="AGR255" s="442"/>
      <c r="AGS255" s="442"/>
      <c r="AGT255" s="442"/>
      <c r="AGU255" s="442"/>
      <c r="AGV255" s="442"/>
      <c r="AGW255" s="442"/>
      <c r="AGX255" s="442"/>
      <c r="AGY255" s="442"/>
      <c r="AGZ255" s="442"/>
      <c r="AHA255" s="442"/>
      <c r="AHB255" s="442"/>
      <c r="AHC255" s="442"/>
      <c r="AHD255" s="442"/>
      <c r="AHE255" s="442"/>
      <c r="AHF255" s="442"/>
      <c r="AHG255" s="442"/>
      <c r="AHH255" s="442"/>
    </row>
    <row r="256" spans="2:892" s="593" customFormat="1" hidden="1">
      <c r="B256" s="597"/>
      <c r="C256" s="595"/>
      <c r="D256" s="78"/>
      <c r="E256" s="78"/>
      <c r="F256" s="78"/>
      <c r="G256" s="78"/>
      <c r="H256" s="78"/>
      <c r="I256" s="78"/>
      <c r="J256" s="78"/>
      <c r="K256" s="78"/>
      <c r="L256" s="78"/>
      <c r="M256" s="78"/>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s="66"/>
      <c r="CT256" s="66"/>
      <c r="CU256" s="66"/>
      <c r="CV256" s="66"/>
      <c r="CW256" s="66"/>
      <c r="CX256" s="66"/>
      <c r="CY256" s="66"/>
      <c r="CZ256" s="66"/>
      <c r="DA256" s="66"/>
      <c r="DB256" s="66"/>
      <c r="DC256" s="66"/>
      <c r="DD256" s="66"/>
      <c r="DE256" s="66"/>
      <c r="DF256" s="66"/>
      <c r="DG256" s="66"/>
      <c r="DH256" s="66"/>
      <c r="DI256" s="66"/>
      <c r="DJ256" s="66"/>
      <c r="DK256" s="66"/>
      <c r="DL256" s="66"/>
      <c r="DM256" s="66"/>
      <c r="DN256" s="66"/>
      <c r="DO256" s="66"/>
      <c r="DP256" s="66"/>
      <c r="DQ256" s="66"/>
      <c r="DR256" s="66"/>
      <c r="DS256" s="66"/>
      <c r="DT256" s="66"/>
      <c r="DU256" s="66"/>
      <c r="DV256" s="66"/>
      <c r="DW256" s="66"/>
      <c r="DX256" s="66"/>
      <c r="DY256" s="66"/>
      <c r="DZ256" s="66"/>
      <c r="EA256" s="66"/>
      <c r="EB256" s="66"/>
      <c r="EC256" s="66"/>
      <c r="ED256" s="66"/>
      <c r="EE256" s="66"/>
      <c r="EF256" s="66"/>
      <c r="EG256" s="66"/>
      <c r="EH256" s="66"/>
      <c r="EI256" s="66"/>
      <c r="EJ256" s="66"/>
      <c r="EK256" s="66"/>
      <c r="EL256" s="66"/>
      <c r="EM256" s="66"/>
      <c r="EN256" s="66"/>
      <c r="EO256" s="66"/>
      <c r="EP256" s="66"/>
      <c r="EQ256" s="66"/>
      <c r="ER256" s="66"/>
      <c r="ES256" s="66"/>
      <c r="ET256" s="66"/>
      <c r="EU256" s="66"/>
      <c r="EV256" s="66"/>
      <c r="EW256" s="66"/>
      <c r="EX256" s="66"/>
      <c r="EY256" s="66"/>
      <c r="EZ256" s="66"/>
      <c r="FA256" s="66"/>
      <c r="FB256" s="66"/>
      <c r="FC256" s="66"/>
      <c r="FD256" s="66"/>
      <c r="FE256" s="66"/>
      <c r="FF256" s="66"/>
      <c r="FG256" s="66"/>
      <c r="FH256" s="66"/>
      <c r="FI256" s="66"/>
      <c r="FJ256" s="66"/>
      <c r="FK256" s="66"/>
      <c r="FL256" s="66"/>
      <c r="FM256" s="66"/>
      <c r="FN256" s="66"/>
      <c r="FO256" s="66"/>
      <c r="FP256" s="66"/>
      <c r="FQ256" s="66"/>
      <c r="FR256" s="66"/>
      <c r="FS256" s="66"/>
      <c r="FT256" s="66"/>
      <c r="FU256" s="66"/>
      <c r="FV256" s="66"/>
      <c r="FW256" s="66"/>
      <c r="FX256" s="66"/>
      <c r="FY256" s="66"/>
      <c r="FZ256" s="66"/>
      <c r="GA256" s="66"/>
      <c r="GB256" s="66"/>
      <c r="GC256" s="66"/>
      <c r="GD256" s="66"/>
      <c r="GE256" s="66"/>
      <c r="GF256" s="66"/>
      <c r="GG256" s="66"/>
      <c r="GH256" s="66"/>
      <c r="GI256" s="66"/>
      <c r="GJ256" s="66"/>
      <c r="GK256" s="66"/>
      <c r="GL256" s="66"/>
      <c r="GM256" s="66"/>
      <c r="GN256" s="66"/>
      <c r="GO256" s="66"/>
      <c r="GP256" s="66"/>
      <c r="GQ256" s="66"/>
      <c r="GR256" s="66"/>
      <c r="GS256" s="66"/>
      <c r="GT256" s="66"/>
      <c r="GU256" s="66"/>
      <c r="GV256" s="66"/>
      <c r="GW256" s="66"/>
      <c r="GX256" s="66"/>
      <c r="GY256" s="66"/>
      <c r="GZ256" s="66"/>
      <c r="HA256" s="66"/>
      <c r="HB256" s="66"/>
      <c r="HC256" s="66"/>
      <c r="HD256" s="66"/>
      <c r="HE256" s="66"/>
      <c r="HF256" s="66"/>
      <c r="HG256" s="66"/>
      <c r="HH256" s="66"/>
      <c r="HI256" s="66"/>
      <c r="HJ256" s="66"/>
      <c r="HK256" s="66"/>
      <c r="HL256" s="66"/>
      <c r="HM256" s="66"/>
      <c r="HN256" s="66"/>
      <c r="HO256" s="66"/>
      <c r="HP256" s="66"/>
      <c r="HQ256" s="66"/>
      <c r="HR256" s="66"/>
      <c r="HS256" s="66"/>
      <c r="HT256" s="66"/>
      <c r="HU256" s="66"/>
      <c r="HV256" s="66"/>
      <c r="HW256" s="66"/>
      <c r="HX256" s="66"/>
      <c r="HY256" s="66"/>
      <c r="HZ256" s="66"/>
      <c r="IA256" s="66"/>
      <c r="IB256" s="66"/>
      <c r="IC256" s="66"/>
      <c r="ID256" s="66"/>
      <c r="IE256" s="66"/>
      <c r="IF256" s="66"/>
      <c r="IG256" s="66"/>
      <c r="IH256" s="66"/>
      <c r="II256" s="66"/>
      <c r="IJ256" s="66"/>
      <c r="IK256" s="66"/>
      <c r="IL256" s="66"/>
      <c r="IM256" s="66"/>
      <c r="IN256" s="66"/>
      <c r="IO256" s="66"/>
      <c r="IP256" s="66"/>
      <c r="IQ256" s="66"/>
      <c r="IR256" s="66"/>
      <c r="IS256" s="66"/>
      <c r="IT256" s="66"/>
      <c r="IU256" s="66"/>
      <c r="IV256" s="66"/>
      <c r="IW256" s="66"/>
      <c r="IX256" s="442"/>
      <c r="IY256" s="442"/>
      <c r="IZ256" s="442"/>
      <c r="JA256" s="442"/>
      <c r="JB256" s="442"/>
      <c r="JC256" s="442"/>
      <c r="JD256" s="442"/>
      <c r="JE256" s="442"/>
      <c r="JF256" s="442"/>
      <c r="JG256" s="442"/>
      <c r="JH256" s="442"/>
      <c r="JI256" s="442"/>
      <c r="JJ256" s="442"/>
      <c r="JK256" s="442"/>
      <c r="JL256" s="442"/>
      <c r="JM256" s="442"/>
      <c r="JN256" s="442"/>
      <c r="JO256" s="442"/>
      <c r="JP256" s="442"/>
      <c r="JQ256" s="442"/>
      <c r="JR256" s="442"/>
      <c r="JS256" s="442"/>
      <c r="JT256" s="442"/>
      <c r="JU256" s="442"/>
      <c r="JV256" s="442"/>
      <c r="JW256" s="442"/>
      <c r="JX256" s="442"/>
      <c r="JY256" s="442"/>
      <c r="JZ256" s="442"/>
      <c r="KA256" s="442"/>
      <c r="KB256" s="442"/>
      <c r="KC256" s="442"/>
      <c r="KD256" s="442"/>
      <c r="KE256" s="442"/>
      <c r="KF256" s="442"/>
      <c r="KG256" s="442"/>
      <c r="KH256" s="442"/>
      <c r="KI256" s="442"/>
      <c r="KJ256" s="442"/>
      <c r="KK256" s="442"/>
      <c r="KL256" s="442"/>
      <c r="KM256" s="442"/>
      <c r="KN256" s="442"/>
      <c r="KO256" s="442"/>
      <c r="KP256" s="442"/>
      <c r="KQ256" s="442"/>
      <c r="KR256" s="442"/>
      <c r="KS256" s="442"/>
      <c r="KT256" s="442"/>
      <c r="KU256" s="442"/>
      <c r="KV256" s="442"/>
      <c r="KW256" s="442"/>
      <c r="KX256" s="442"/>
      <c r="KY256" s="442"/>
      <c r="KZ256" s="442"/>
      <c r="LA256" s="442"/>
      <c r="LB256" s="442"/>
      <c r="LC256" s="442"/>
      <c r="LD256" s="442"/>
      <c r="LE256" s="442"/>
      <c r="LF256" s="442"/>
      <c r="LG256" s="442"/>
      <c r="LH256" s="442"/>
      <c r="LI256" s="442"/>
      <c r="LJ256" s="442"/>
      <c r="LK256" s="442"/>
      <c r="LL256" s="442"/>
      <c r="LM256" s="442"/>
      <c r="LN256" s="442"/>
      <c r="LO256" s="442"/>
      <c r="LP256" s="442"/>
      <c r="LQ256" s="442"/>
      <c r="LR256" s="442"/>
      <c r="LS256" s="442"/>
      <c r="LT256" s="442"/>
      <c r="LU256" s="442"/>
      <c r="LV256" s="442"/>
      <c r="LW256" s="442"/>
      <c r="LX256" s="442"/>
      <c r="LY256" s="442"/>
      <c r="LZ256" s="442"/>
      <c r="MA256" s="442"/>
      <c r="MB256" s="442"/>
      <c r="MC256" s="442"/>
      <c r="MD256" s="442"/>
      <c r="ME256" s="442"/>
      <c r="MF256" s="442"/>
      <c r="MG256" s="442"/>
      <c r="MH256" s="442"/>
      <c r="MI256" s="442"/>
      <c r="MJ256" s="442"/>
      <c r="MK256" s="442"/>
      <c r="ML256" s="442"/>
      <c r="MM256" s="442"/>
      <c r="MN256" s="442"/>
      <c r="MO256" s="442"/>
      <c r="MP256" s="442"/>
      <c r="MQ256" s="442"/>
      <c r="MR256" s="442"/>
      <c r="MS256" s="442"/>
      <c r="MT256" s="442"/>
      <c r="MU256" s="442"/>
      <c r="MV256" s="442"/>
      <c r="MW256" s="442"/>
      <c r="MX256" s="442"/>
      <c r="MY256" s="442"/>
      <c r="MZ256" s="442"/>
      <c r="NA256" s="442"/>
      <c r="NB256" s="442"/>
      <c r="NC256" s="442"/>
      <c r="ND256" s="442"/>
      <c r="NE256" s="442"/>
      <c r="NF256" s="442"/>
      <c r="NG256" s="442"/>
      <c r="NH256" s="442"/>
      <c r="NI256" s="442"/>
      <c r="NJ256" s="442"/>
      <c r="NK256" s="442"/>
      <c r="NL256" s="442"/>
      <c r="NM256" s="442"/>
      <c r="NN256" s="442"/>
      <c r="NO256" s="442"/>
      <c r="NP256" s="442"/>
      <c r="NQ256" s="442"/>
      <c r="NR256" s="442"/>
      <c r="NS256" s="442"/>
      <c r="NT256" s="442"/>
      <c r="NU256" s="442"/>
      <c r="NV256" s="442"/>
      <c r="NW256" s="442"/>
      <c r="NX256" s="442"/>
      <c r="NY256" s="442"/>
      <c r="NZ256" s="442"/>
      <c r="OA256" s="442"/>
      <c r="OB256" s="442"/>
      <c r="OC256" s="442"/>
      <c r="OD256" s="442"/>
      <c r="OE256" s="442"/>
      <c r="OF256" s="442"/>
      <c r="OG256" s="442"/>
      <c r="OH256" s="442"/>
      <c r="OI256" s="442"/>
      <c r="OJ256" s="442"/>
      <c r="OK256" s="442"/>
      <c r="OL256" s="442"/>
      <c r="OM256" s="442"/>
      <c r="ON256" s="442"/>
      <c r="OO256" s="442"/>
      <c r="OP256" s="442"/>
      <c r="OQ256" s="442"/>
      <c r="OR256" s="442"/>
      <c r="OS256" s="442"/>
      <c r="OT256" s="442"/>
      <c r="OU256" s="442"/>
      <c r="OV256" s="442"/>
      <c r="OW256" s="442"/>
      <c r="OX256" s="442"/>
      <c r="OY256" s="442"/>
      <c r="OZ256" s="442"/>
      <c r="PA256" s="442"/>
      <c r="PB256" s="442"/>
      <c r="PC256" s="442"/>
      <c r="PD256" s="442"/>
      <c r="PE256" s="442"/>
      <c r="PF256" s="442"/>
      <c r="PG256" s="442"/>
      <c r="PH256" s="442"/>
      <c r="PI256" s="442"/>
      <c r="PJ256" s="442"/>
      <c r="PK256" s="442"/>
      <c r="PL256" s="442"/>
      <c r="PM256" s="442"/>
      <c r="PN256" s="442"/>
      <c r="PO256" s="442"/>
      <c r="PP256" s="442"/>
      <c r="PQ256" s="442"/>
      <c r="PR256" s="442"/>
      <c r="PS256" s="442"/>
      <c r="PT256" s="442"/>
      <c r="PU256" s="442"/>
      <c r="PV256" s="442"/>
      <c r="PW256" s="442"/>
      <c r="PX256" s="442"/>
      <c r="PY256" s="442"/>
      <c r="PZ256" s="442"/>
      <c r="QA256" s="442"/>
      <c r="QB256" s="442"/>
      <c r="QC256" s="442"/>
      <c r="QD256" s="442"/>
      <c r="QE256" s="442"/>
      <c r="QF256" s="442"/>
      <c r="QG256" s="442"/>
      <c r="QH256" s="442"/>
      <c r="QI256" s="442"/>
      <c r="QJ256" s="442"/>
      <c r="QK256" s="442"/>
      <c r="QL256" s="442"/>
      <c r="QM256" s="442"/>
      <c r="QN256" s="442"/>
      <c r="QO256" s="442"/>
      <c r="QP256" s="442"/>
      <c r="QQ256" s="442"/>
      <c r="QR256" s="442"/>
      <c r="QS256" s="442"/>
      <c r="QT256" s="442"/>
      <c r="QU256" s="442"/>
      <c r="QV256" s="442"/>
      <c r="QW256" s="442"/>
      <c r="QX256" s="442"/>
      <c r="QY256" s="442"/>
      <c r="QZ256" s="442"/>
      <c r="RA256" s="442"/>
      <c r="RB256" s="442"/>
      <c r="RC256" s="442"/>
      <c r="RD256" s="442"/>
      <c r="RE256" s="442"/>
      <c r="RF256" s="442"/>
      <c r="RG256" s="442"/>
      <c r="RH256" s="442"/>
      <c r="RI256" s="442"/>
      <c r="RJ256" s="442"/>
      <c r="RK256" s="442"/>
      <c r="RL256" s="442"/>
      <c r="RM256" s="442"/>
      <c r="RN256" s="442"/>
      <c r="RO256" s="442"/>
      <c r="RP256" s="442"/>
      <c r="RQ256" s="442"/>
      <c r="RR256" s="442"/>
      <c r="RS256" s="442"/>
      <c r="RT256" s="442"/>
      <c r="RU256" s="442"/>
      <c r="RV256" s="442"/>
      <c r="RW256" s="442"/>
      <c r="RX256" s="442"/>
      <c r="RY256" s="442"/>
      <c r="RZ256" s="442"/>
      <c r="SA256" s="442"/>
      <c r="SB256" s="442"/>
      <c r="SC256" s="442"/>
      <c r="SD256" s="442"/>
      <c r="SE256" s="442"/>
      <c r="SF256" s="442"/>
      <c r="SG256" s="442"/>
      <c r="SH256" s="442"/>
      <c r="SI256" s="442"/>
      <c r="SJ256" s="442"/>
      <c r="SK256" s="442"/>
      <c r="SL256" s="442"/>
      <c r="SM256" s="442"/>
      <c r="SN256" s="442"/>
      <c r="SO256" s="442"/>
      <c r="SP256" s="442"/>
      <c r="SQ256" s="442"/>
      <c r="SR256" s="442"/>
      <c r="SS256" s="442"/>
      <c r="ST256" s="442"/>
      <c r="SU256" s="442"/>
      <c r="SV256" s="442"/>
      <c r="SW256" s="442"/>
      <c r="SX256" s="442"/>
      <c r="SY256" s="442"/>
      <c r="SZ256" s="442"/>
      <c r="TA256" s="442"/>
      <c r="TB256" s="442"/>
      <c r="TC256" s="442"/>
      <c r="TD256" s="442"/>
      <c r="TE256" s="442"/>
      <c r="TF256" s="442"/>
      <c r="TG256" s="442"/>
      <c r="TH256" s="442"/>
      <c r="TI256" s="442"/>
      <c r="TJ256" s="442"/>
      <c r="TK256" s="442"/>
      <c r="TL256" s="442"/>
      <c r="TM256" s="442"/>
      <c r="TN256" s="442"/>
      <c r="TO256" s="442"/>
      <c r="TP256" s="442"/>
      <c r="TQ256" s="442"/>
      <c r="TR256" s="442"/>
      <c r="TS256" s="442"/>
      <c r="TT256" s="442"/>
      <c r="TU256" s="442"/>
      <c r="TV256" s="442"/>
      <c r="TW256" s="442"/>
      <c r="TX256" s="442"/>
      <c r="TY256" s="442"/>
      <c r="TZ256" s="442"/>
      <c r="UA256" s="442"/>
      <c r="UB256" s="442"/>
      <c r="UC256" s="442"/>
      <c r="UD256" s="442"/>
      <c r="UE256" s="442"/>
      <c r="UF256" s="442"/>
      <c r="UG256" s="442"/>
      <c r="UH256" s="442"/>
      <c r="UI256" s="442"/>
      <c r="UJ256" s="442"/>
      <c r="UK256" s="442"/>
      <c r="UL256" s="442"/>
      <c r="UM256" s="442"/>
      <c r="UN256" s="442"/>
      <c r="UO256" s="442"/>
      <c r="UP256" s="442"/>
      <c r="UQ256" s="442"/>
      <c r="UR256" s="442"/>
      <c r="US256" s="442"/>
      <c r="UT256" s="442"/>
      <c r="UU256" s="442"/>
      <c r="UV256" s="442"/>
      <c r="UW256" s="442"/>
      <c r="UX256" s="442"/>
      <c r="UY256" s="442"/>
      <c r="UZ256" s="442"/>
      <c r="VA256" s="442"/>
      <c r="VB256" s="442"/>
      <c r="VC256" s="442"/>
      <c r="VD256" s="442"/>
      <c r="VE256" s="442"/>
      <c r="VF256" s="442"/>
      <c r="VG256" s="442"/>
      <c r="VH256" s="442"/>
      <c r="VI256" s="442"/>
      <c r="VJ256" s="442"/>
      <c r="VK256" s="442"/>
      <c r="VL256" s="442"/>
      <c r="VM256" s="442"/>
      <c r="VN256" s="442"/>
      <c r="VO256" s="442"/>
      <c r="VP256" s="442"/>
      <c r="VQ256" s="442"/>
      <c r="VR256" s="442"/>
      <c r="VS256" s="442"/>
      <c r="VT256" s="442"/>
      <c r="VU256" s="442"/>
      <c r="VV256" s="442"/>
      <c r="VW256" s="442"/>
      <c r="VX256" s="442"/>
      <c r="VY256" s="442"/>
      <c r="VZ256" s="442"/>
      <c r="WA256" s="442"/>
      <c r="WB256" s="442"/>
      <c r="WC256" s="442"/>
      <c r="WD256" s="442"/>
      <c r="WE256" s="442"/>
      <c r="WF256" s="442"/>
      <c r="WG256" s="442"/>
      <c r="WH256" s="442"/>
      <c r="WI256" s="442"/>
      <c r="WJ256" s="442"/>
      <c r="WK256" s="442"/>
      <c r="WL256" s="442"/>
      <c r="WM256" s="442"/>
      <c r="WN256" s="442"/>
      <c r="WO256" s="442"/>
      <c r="WP256" s="442"/>
      <c r="WQ256" s="442"/>
      <c r="WR256" s="442"/>
      <c r="WS256" s="442"/>
      <c r="WT256" s="442"/>
      <c r="WU256" s="442"/>
      <c r="WV256" s="442"/>
      <c r="WW256" s="442"/>
      <c r="WX256" s="442"/>
      <c r="WY256" s="442"/>
      <c r="WZ256" s="442"/>
      <c r="XA256" s="442"/>
      <c r="XB256" s="442"/>
      <c r="XC256" s="442"/>
      <c r="XD256" s="442"/>
      <c r="XE256" s="442"/>
      <c r="XF256" s="442"/>
      <c r="XG256" s="442"/>
      <c r="XH256" s="442"/>
      <c r="XI256" s="442"/>
      <c r="XJ256" s="442"/>
      <c r="XK256" s="442"/>
      <c r="XL256" s="442"/>
      <c r="XM256" s="442"/>
      <c r="XN256" s="442"/>
      <c r="XO256" s="442"/>
      <c r="XP256" s="442"/>
      <c r="XQ256" s="442"/>
      <c r="XR256" s="442"/>
      <c r="XS256" s="442"/>
      <c r="XT256" s="442"/>
      <c r="XU256" s="442"/>
      <c r="XV256" s="442"/>
      <c r="XW256" s="442"/>
      <c r="XX256" s="442"/>
      <c r="XY256" s="442"/>
      <c r="XZ256" s="442"/>
      <c r="YA256" s="442"/>
      <c r="YB256" s="442"/>
      <c r="YC256" s="442"/>
      <c r="YD256" s="442"/>
      <c r="YE256" s="442"/>
      <c r="YF256" s="442"/>
      <c r="YG256" s="442"/>
      <c r="YH256" s="442"/>
      <c r="YI256" s="442"/>
      <c r="YJ256" s="442"/>
      <c r="YK256" s="442"/>
      <c r="YL256" s="442"/>
      <c r="YM256" s="442"/>
      <c r="YN256" s="442"/>
      <c r="YO256" s="442"/>
      <c r="YP256" s="442"/>
      <c r="YQ256" s="442"/>
      <c r="YR256" s="442"/>
      <c r="YS256" s="442"/>
      <c r="YT256" s="442"/>
      <c r="YU256" s="442"/>
      <c r="YV256" s="442"/>
      <c r="YW256" s="442"/>
      <c r="YX256" s="442"/>
      <c r="YY256" s="442"/>
      <c r="YZ256" s="442"/>
      <c r="ZA256" s="442"/>
      <c r="ZB256" s="442"/>
      <c r="ZC256" s="442"/>
      <c r="ZD256" s="442"/>
      <c r="ZE256" s="442"/>
      <c r="ZF256" s="442"/>
      <c r="ZG256" s="442"/>
      <c r="ZH256" s="442"/>
      <c r="ZI256" s="442"/>
      <c r="ZJ256" s="442"/>
      <c r="ZK256" s="442"/>
      <c r="ZL256" s="442"/>
      <c r="ZM256" s="442"/>
      <c r="ZN256" s="442"/>
      <c r="ZO256" s="442"/>
      <c r="ZP256" s="442"/>
      <c r="ZQ256" s="442"/>
      <c r="ZR256" s="442"/>
      <c r="ZS256" s="442"/>
      <c r="ZT256" s="442"/>
      <c r="ZU256" s="442"/>
      <c r="ZV256" s="442"/>
      <c r="ZW256" s="442"/>
      <c r="ZX256" s="442"/>
      <c r="ZY256" s="442"/>
      <c r="ZZ256" s="442"/>
      <c r="AAA256" s="442"/>
      <c r="AAB256" s="442"/>
      <c r="AAC256" s="442"/>
      <c r="AAD256" s="442"/>
      <c r="AAE256" s="442"/>
      <c r="AAF256" s="442"/>
      <c r="AAG256" s="442"/>
      <c r="AAH256" s="442"/>
      <c r="AAI256" s="442"/>
      <c r="AAJ256" s="442"/>
      <c r="AAK256" s="442"/>
      <c r="AAL256" s="442"/>
      <c r="AAM256" s="442"/>
      <c r="AAN256" s="442"/>
      <c r="AAO256" s="442"/>
      <c r="AAP256" s="442"/>
      <c r="AAQ256" s="442"/>
      <c r="AAR256" s="442"/>
      <c r="AAS256" s="442"/>
      <c r="AAT256" s="442"/>
      <c r="AAU256" s="442"/>
      <c r="AAV256" s="442"/>
      <c r="AAW256" s="442"/>
      <c r="AAX256" s="442"/>
      <c r="AAY256" s="442"/>
      <c r="AAZ256" s="442"/>
      <c r="ABA256" s="442"/>
      <c r="ABB256" s="442"/>
      <c r="ABC256" s="442"/>
      <c r="ABD256" s="442"/>
      <c r="ABE256" s="442"/>
      <c r="ABF256" s="442"/>
      <c r="ABG256" s="442"/>
      <c r="ABH256" s="442"/>
      <c r="ABI256" s="442"/>
      <c r="ABJ256" s="442"/>
      <c r="ABK256" s="442"/>
      <c r="ABL256" s="442"/>
      <c r="ABM256" s="442"/>
      <c r="ABN256" s="442"/>
      <c r="ABO256" s="442"/>
      <c r="ABP256" s="442"/>
      <c r="ABQ256" s="442"/>
      <c r="ABR256" s="442"/>
      <c r="ABS256" s="442"/>
      <c r="ABT256" s="442"/>
      <c r="ABU256" s="442"/>
      <c r="ABV256" s="442"/>
      <c r="ABW256" s="442"/>
      <c r="ABX256" s="442"/>
      <c r="ABY256" s="442"/>
      <c r="ABZ256" s="442"/>
      <c r="ACA256" s="442"/>
      <c r="ACB256" s="442"/>
      <c r="ACC256" s="442"/>
      <c r="ACD256" s="442"/>
      <c r="ACE256" s="442"/>
      <c r="ACF256" s="442"/>
      <c r="ACG256" s="442"/>
      <c r="ACH256" s="442"/>
      <c r="ACI256" s="442"/>
      <c r="ACJ256" s="442"/>
      <c r="ACK256" s="442"/>
      <c r="ACL256" s="442"/>
      <c r="ACM256" s="442"/>
      <c r="ACN256" s="442"/>
      <c r="ACO256" s="442"/>
      <c r="ACP256" s="442"/>
      <c r="ACQ256" s="442"/>
      <c r="ACR256" s="442"/>
      <c r="ACS256" s="442"/>
      <c r="ACT256" s="442"/>
      <c r="ACU256" s="442"/>
      <c r="ACV256" s="442"/>
      <c r="ACW256" s="442"/>
      <c r="ACX256" s="442"/>
      <c r="ACY256" s="442"/>
      <c r="ACZ256" s="442"/>
      <c r="ADA256" s="442"/>
      <c r="ADB256" s="442"/>
      <c r="ADC256" s="442"/>
      <c r="ADD256" s="442"/>
      <c r="ADE256" s="442"/>
      <c r="ADF256" s="442"/>
      <c r="ADG256" s="442"/>
      <c r="ADH256" s="442"/>
      <c r="ADI256" s="442"/>
      <c r="ADJ256" s="442"/>
      <c r="ADK256" s="442"/>
      <c r="ADL256" s="442"/>
      <c r="ADM256" s="442"/>
      <c r="ADN256" s="442"/>
      <c r="ADO256" s="442"/>
      <c r="ADP256" s="442"/>
      <c r="ADQ256" s="442"/>
      <c r="ADR256" s="442"/>
      <c r="ADS256" s="442"/>
      <c r="ADT256" s="442"/>
      <c r="ADU256" s="442"/>
      <c r="ADV256" s="442"/>
      <c r="ADW256" s="442"/>
      <c r="ADX256" s="442"/>
      <c r="ADY256" s="442"/>
      <c r="ADZ256" s="442"/>
      <c r="AEA256" s="442"/>
      <c r="AEB256" s="442"/>
      <c r="AEC256" s="442"/>
      <c r="AED256" s="442"/>
      <c r="AEE256" s="442"/>
      <c r="AEF256" s="442"/>
      <c r="AEG256" s="442"/>
      <c r="AEH256" s="442"/>
      <c r="AEI256" s="442"/>
      <c r="AEJ256" s="442"/>
      <c r="AEK256" s="442"/>
      <c r="AEL256" s="442"/>
      <c r="AEM256" s="442"/>
      <c r="AEN256" s="442"/>
      <c r="AEO256" s="442"/>
      <c r="AEP256" s="442"/>
      <c r="AEQ256" s="442"/>
      <c r="AER256" s="442"/>
      <c r="AES256" s="442"/>
      <c r="AET256" s="442"/>
      <c r="AEU256" s="442"/>
      <c r="AEV256" s="442"/>
      <c r="AEW256" s="442"/>
      <c r="AEX256" s="442"/>
      <c r="AEY256" s="442"/>
      <c r="AEZ256" s="442"/>
      <c r="AFA256" s="442"/>
      <c r="AFB256" s="442"/>
      <c r="AFC256" s="442"/>
      <c r="AFD256" s="442"/>
      <c r="AFE256" s="442"/>
      <c r="AFF256" s="442"/>
      <c r="AFG256" s="442"/>
      <c r="AFH256" s="442"/>
      <c r="AFI256" s="442"/>
      <c r="AFJ256" s="442"/>
      <c r="AFK256" s="442"/>
      <c r="AFL256" s="442"/>
      <c r="AFM256" s="442"/>
      <c r="AFN256" s="442"/>
      <c r="AFO256" s="442"/>
      <c r="AFP256" s="442"/>
      <c r="AFQ256" s="442"/>
      <c r="AFR256" s="442"/>
      <c r="AFS256" s="442"/>
      <c r="AFT256" s="442"/>
      <c r="AFU256" s="442"/>
      <c r="AFV256" s="442"/>
      <c r="AFW256" s="442"/>
      <c r="AFX256" s="442"/>
      <c r="AFY256" s="442"/>
      <c r="AFZ256" s="442"/>
      <c r="AGA256" s="442"/>
      <c r="AGB256" s="442"/>
      <c r="AGC256" s="442"/>
      <c r="AGD256" s="442"/>
      <c r="AGE256" s="442"/>
      <c r="AGF256" s="442"/>
      <c r="AGG256" s="442"/>
      <c r="AGH256" s="442"/>
      <c r="AGI256" s="442"/>
      <c r="AGJ256" s="442"/>
      <c r="AGK256" s="442"/>
      <c r="AGL256" s="442"/>
      <c r="AGM256" s="442"/>
      <c r="AGN256" s="442"/>
      <c r="AGO256" s="442"/>
      <c r="AGP256" s="442"/>
      <c r="AGQ256" s="442"/>
      <c r="AGR256" s="442"/>
      <c r="AGS256" s="442"/>
      <c r="AGT256" s="442"/>
      <c r="AGU256" s="442"/>
      <c r="AGV256" s="442"/>
      <c r="AGW256" s="442"/>
      <c r="AGX256" s="442"/>
      <c r="AGY256" s="442"/>
      <c r="AGZ256" s="442"/>
      <c r="AHA256" s="442"/>
      <c r="AHB256" s="442"/>
      <c r="AHC256" s="442"/>
      <c r="AHD256" s="442"/>
      <c r="AHE256" s="442"/>
      <c r="AHF256" s="442"/>
      <c r="AHG256" s="442"/>
      <c r="AHH256" s="442"/>
    </row>
    <row r="257" spans="2:892" s="593" customFormat="1" hidden="1">
      <c r="B257" s="597"/>
      <c r="C257" s="595"/>
      <c r="D257" s="78"/>
      <c r="E257" s="78"/>
      <c r="F257" s="78"/>
      <c r="G257" s="78"/>
      <c r="H257" s="78"/>
      <c r="I257" s="78"/>
      <c r="J257" s="78"/>
      <c r="K257" s="78"/>
      <c r="L257" s="78"/>
      <c r="M257" s="78"/>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s="66"/>
      <c r="CT257" s="66"/>
      <c r="CU257" s="66"/>
      <c r="CV257" s="66"/>
      <c r="CW257" s="66"/>
      <c r="CX257" s="66"/>
      <c r="CY257" s="66"/>
      <c r="CZ257" s="66"/>
      <c r="DA257" s="66"/>
      <c r="DB257" s="66"/>
      <c r="DC257" s="66"/>
      <c r="DD257" s="66"/>
      <c r="DE257" s="66"/>
      <c r="DF257" s="66"/>
      <c r="DG257" s="66"/>
      <c r="DH257" s="66"/>
      <c r="DI257" s="66"/>
      <c r="DJ257" s="66"/>
      <c r="DK257" s="66"/>
      <c r="DL257" s="66"/>
      <c r="DM257" s="66"/>
      <c r="DN257" s="66"/>
      <c r="DO257" s="66"/>
      <c r="DP257" s="66"/>
      <c r="DQ257" s="66"/>
      <c r="DR257" s="66"/>
      <c r="DS257" s="66"/>
      <c r="DT257" s="66"/>
      <c r="DU257" s="66"/>
      <c r="DV257" s="66"/>
      <c r="DW257" s="66"/>
      <c r="DX257" s="66"/>
      <c r="DY257" s="66"/>
      <c r="DZ257" s="66"/>
      <c r="EA257" s="66"/>
      <c r="EB257" s="66"/>
      <c r="EC257" s="66"/>
      <c r="ED257" s="66"/>
      <c r="EE257" s="66"/>
      <c r="EF257" s="66"/>
      <c r="EG257" s="66"/>
      <c r="EH257" s="66"/>
      <c r="EI257" s="66"/>
      <c r="EJ257" s="66"/>
      <c r="EK257" s="66"/>
      <c r="EL257" s="66"/>
      <c r="EM257" s="66"/>
      <c r="EN257" s="66"/>
      <c r="EO257" s="66"/>
      <c r="EP257" s="66"/>
      <c r="EQ257" s="66"/>
      <c r="ER257" s="66"/>
      <c r="ES257" s="66"/>
      <c r="ET257" s="66"/>
      <c r="EU257" s="66"/>
      <c r="EV257" s="66"/>
      <c r="EW257" s="66"/>
      <c r="EX257" s="66"/>
      <c r="EY257" s="66"/>
      <c r="EZ257" s="66"/>
      <c r="FA257" s="66"/>
      <c r="FB257" s="66"/>
      <c r="FC257" s="66"/>
      <c r="FD257" s="66"/>
      <c r="FE257" s="66"/>
      <c r="FF257" s="66"/>
      <c r="FG257" s="66"/>
      <c r="FH257" s="66"/>
      <c r="FI257" s="66"/>
      <c r="FJ257" s="66"/>
      <c r="FK257" s="66"/>
      <c r="FL257" s="66"/>
      <c r="FM257" s="66"/>
      <c r="FN257" s="66"/>
      <c r="FO257" s="66"/>
      <c r="FP257" s="66"/>
      <c r="FQ257" s="66"/>
      <c r="FR257" s="66"/>
      <c r="FS257" s="66"/>
      <c r="FT257" s="66"/>
      <c r="FU257" s="66"/>
      <c r="FV257" s="66"/>
      <c r="FW257" s="66"/>
      <c r="FX257" s="66"/>
      <c r="FY257" s="66"/>
      <c r="FZ257" s="66"/>
      <c r="GA257" s="66"/>
      <c r="GB257" s="66"/>
      <c r="GC257" s="66"/>
      <c r="GD257" s="66"/>
      <c r="GE257" s="66"/>
      <c r="GF257" s="66"/>
      <c r="GG257" s="66"/>
      <c r="GH257" s="66"/>
      <c r="GI257" s="66"/>
      <c r="GJ257" s="66"/>
      <c r="GK257" s="66"/>
      <c r="GL257" s="66"/>
      <c r="GM257" s="66"/>
      <c r="GN257" s="66"/>
      <c r="GO257" s="66"/>
      <c r="GP257" s="66"/>
      <c r="GQ257" s="66"/>
      <c r="GR257" s="66"/>
      <c r="GS257" s="66"/>
      <c r="GT257" s="66"/>
      <c r="GU257" s="66"/>
      <c r="GV257" s="66"/>
      <c r="GW257" s="66"/>
      <c r="GX257" s="66"/>
      <c r="GY257" s="66"/>
      <c r="GZ257" s="66"/>
      <c r="HA257" s="66"/>
      <c r="HB257" s="66"/>
      <c r="HC257" s="66"/>
      <c r="HD257" s="66"/>
      <c r="HE257" s="66"/>
      <c r="HF257" s="66"/>
      <c r="HG257" s="66"/>
      <c r="HH257" s="66"/>
      <c r="HI257" s="66"/>
      <c r="HJ257" s="66"/>
      <c r="HK257" s="66"/>
      <c r="HL257" s="66"/>
      <c r="HM257" s="66"/>
      <c r="HN257" s="66"/>
      <c r="HO257" s="66"/>
      <c r="HP257" s="66"/>
      <c r="HQ257" s="66"/>
      <c r="HR257" s="66"/>
      <c r="HS257" s="66"/>
      <c r="HT257" s="66"/>
      <c r="HU257" s="66"/>
      <c r="HV257" s="66"/>
      <c r="HW257" s="66"/>
      <c r="HX257" s="66"/>
      <c r="HY257" s="66"/>
      <c r="HZ257" s="66"/>
      <c r="IA257" s="66"/>
      <c r="IB257" s="66"/>
      <c r="IC257" s="66"/>
      <c r="ID257" s="66"/>
      <c r="IE257" s="66"/>
      <c r="IF257" s="66"/>
      <c r="IG257" s="66"/>
      <c r="IH257" s="66"/>
      <c r="II257" s="66"/>
      <c r="IJ257" s="66"/>
      <c r="IK257" s="66"/>
      <c r="IL257" s="66"/>
      <c r="IM257" s="66"/>
      <c r="IN257" s="66"/>
      <c r="IO257" s="66"/>
      <c r="IP257" s="66"/>
      <c r="IQ257" s="66"/>
      <c r="IR257" s="66"/>
      <c r="IS257" s="66"/>
      <c r="IT257" s="66"/>
      <c r="IU257" s="66"/>
      <c r="IV257" s="66"/>
      <c r="IW257" s="66"/>
      <c r="IX257" s="442"/>
      <c r="IY257" s="442"/>
      <c r="IZ257" s="442"/>
      <c r="JA257" s="442"/>
      <c r="JB257" s="442"/>
      <c r="JC257" s="442"/>
      <c r="JD257" s="442"/>
      <c r="JE257" s="442"/>
      <c r="JF257" s="442"/>
      <c r="JG257" s="442"/>
      <c r="JH257" s="442"/>
      <c r="JI257" s="442"/>
      <c r="JJ257" s="442"/>
      <c r="JK257" s="442"/>
      <c r="JL257" s="442"/>
      <c r="JM257" s="442"/>
      <c r="JN257" s="442"/>
      <c r="JO257" s="442"/>
      <c r="JP257" s="442"/>
      <c r="JQ257" s="442"/>
      <c r="JR257" s="442"/>
      <c r="JS257" s="442"/>
      <c r="JT257" s="442"/>
      <c r="JU257" s="442"/>
      <c r="JV257" s="442"/>
      <c r="JW257" s="442"/>
      <c r="JX257" s="442"/>
      <c r="JY257" s="442"/>
      <c r="JZ257" s="442"/>
      <c r="KA257" s="442"/>
      <c r="KB257" s="442"/>
      <c r="KC257" s="442"/>
      <c r="KD257" s="442"/>
      <c r="KE257" s="442"/>
      <c r="KF257" s="442"/>
      <c r="KG257" s="442"/>
      <c r="KH257" s="442"/>
      <c r="KI257" s="442"/>
      <c r="KJ257" s="442"/>
      <c r="KK257" s="442"/>
      <c r="KL257" s="442"/>
      <c r="KM257" s="442"/>
      <c r="KN257" s="442"/>
      <c r="KO257" s="442"/>
      <c r="KP257" s="442"/>
      <c r="KQ257" s="442"/>
      <c r="KR257" s="442"/>
      <c r="KS257" s="442"/>
      <c r="KT257" s="442"/>
      <c r="KU257" s="442"/>
      <c r="KV257" s="442"/>
      <c r="KW257" s="442"/>
      <c r="KX257" s="442"/>
      <c r="KY257" s="442"/>
      <c r="KZ257" s="442"/>
      <c r="LA257" s="442"/>
      <c r="LB257" s="442"/>
      <c r="LC257" s="442"/>
      <c r="LD257" s="442"/>
      <c r="LE257" s="442"/>
      <c r="LF257" s="442"/>
      <c r="LG257" s="442"/>
      <c r="LH257" s="442"/>
      <c r="LI257" s="442"/>
      <c r="LJ257" s="442"/>
      <c r="LK257" s="442"/>
      <c r="LL257" s="442"/>
      <c r="LM257" s="442"/>
      <c r="LN257" s="442"/>
      <c r="LO257" s="442"/>
      <c r="LP257" s="442"/>
      <c r="LQ257" s="442"/>
      <c r="LR257" s="442"/>
      <c r="LS257" s="442"/>
      <c r="LT257" s="442"/>
      <c r="LU257" s="442"/>
      <c r="LV257" s="442"/>
      <c r="LW257" s="442"/>
      <c r="LX257" s="442"/>
      <c r="LY257" s="442"/>
      <c r="LZ257" s="442"/>
      <c r="MA257" s="442"/>
      <c r="MB257" s="442"/>
      <c r="MC257" s="442"/>
      <c r="MD257" s="442"/>
      <c r="ME257" s="442"/>
      <c r="MF257" s="442"/>
      <c r="MG257" s="442"/>
      <c r="MH257" s="442"/>
      <c r="MI257" s="442"/>
      <c r="MJ257" s="442"/>
      <c r="MK257" s="442"/>
      <c r="ML257" s="442"/>
      <c r="MM257" s="442"/>
      <c r="MN257" s="442"/>
      <c r="MO257" s="442"/>
      <c r="MP257" s="442"/>
      <c r="MQ257" s="442"/>
      <c r="MR257" s="442"/>
      <c r="MS257" s="442"/>
      <c r="MT257" s="442"/>
      <c r="MU257" s="442"/>
      <c r="MV257" s="442"/>
      <c r="MW257" s="442"/>
      <c r="MX257" s="442"/>
      <c r="MY257" s="442"/>
      <c r="MZ257" s="442"/>
      <c r="NA257" s="442"/>
      <c r="NB257" s="442"/>
      <c r="NC257" s="442"/>
      <c r="ND257" s="442"/>
      <c r="NE257" s="442"/>
      <c r="NF257" s="442"/>
      <c r="NG257" s="442"/>
      <c r="NH257" s="442"/>
      <c r="NI257" s="442"/>
      <c r="NJ257" s="442"/>
      <c r="NK257" s="442"/>
      <c r="NL257" s="442"/>
      <c r="NM257" s="442"/>
      <c r="NN257" s="442"/>
      <c r="NO257" s="442"/>
      <c r="NP257" s="442"/>
      <c r="NQ257" s="442"/>
      <c r="NR257" s="442"/>
      <c r="NS257" s="442"/>
      <c r="NT257" s="442"/>
      <c r="NU257" s="442"/>
      <c r="NV257" s="442"/>
      <c r="NW257" s="442"/>
      <c r="NX257" s="442"/>
      <c r="NY257" s="442"/>
      <c r="NZ257" s="442"/>
      <c r="OA257" s="442"/>
      <c r="OB257" s="442"/>
      <c r="OC257" s="442"/>
      <c r="OD257" s="442"/>
      <c r="OE257" s="442"/>
      <c r="OF257" s="442"/>
      <c r="OG257" s="442"/>
      <c r="OH257" s="442"/>
      <c r="OI257" s="442"/>
      <c r="OJ257" s="442"/>
      <c r="OK257" s="442"/>
      <c r="OL257" s="442"/>
      <c r="OM257" s="442"/>
      <c r="ON257" s="442"/>
      <c r="OO257" s="442"/>
      <c r="OP257" s="442"/>
      <c r="OQ257" s="442"/>
      <c r="OR257" s="442"/>
      <c r="OS257" s="442"/>
      <c r="OT257" s="442"/>
      <c r="OU257" s="442"/>
      <c r="OV257" s="442"/>
      <c r="OW257" s="442"/>
      <c r="OX257" s="442"/>
      <c r="OY257" s="442"/>
      <c r="OZ257" s="442"/>
      <c r="PA257" s="442"/>
      <c r="PB257" s="442"/>
      <c r="PC257" s="442"/>
      <c r="PD257" s="442"/>
      <c r="PE257" s="442"/>
      <c r="PF257" s="442"/>
      <c r="PG257" s="442"/>
      <c r="PH257" s="442"/>
      <c r="PI257" s="442"/>
      <c r="PJ257" s="442"/>
      <c r="PK257" s="442"/>
      <c r="PL257" s="442"/>
      <c r="PM257" s="442"/>
      <c r="PN257" s="442"/>
      <c r="PO257" s="442"/>
      <c r="PP257" s="442"/>
      <c r="PQ257" s="442"/>
      <c r="PR257" s="442"/>
      <c r="PS257" s="442"/>
      <c r="PT257" s="442"/>
      <c r="PU257" s="442"/>
      <c r="PV257" s="442"/>
      <c r="PW257" s="442"/>
      <c r="PX257" s="442"/>
      <c r="PY257" s="442"/>
      <c r="PZ257" s="442"/>
      <c r="QA257" s="442"/>
      <c r="QB257" s="442"/>
      <c r="QC257" s="442"/>
      <c r="QD257" s="442"/>
      <c r="QE257" s="442"/>
      <c r="QF257" s="442"/>
      <c r="QG257" s="442"/>
      <c r="QH257" s="442"/>
      <c r="QI257" s="442"/>
      <c r="QJ257" s="442"/>
      <c r="QK257" s="442"/>
      <c r="QL257" s="442"/>
      <c r="QM257" s="442"/>
      <c r="QN257" s="442"/>
      <c r="QO257" s="442"/>
      <c r="QP257" s="442"/>
      <c r="QQ257" s="442"/>
      <c r="QR257" s="442"/>
      <c r="QS257" s="442"/>
      <c r="QT257" s="442"/>
      <c r="QU257" s="442"/>
      <c r="QV257" s="442"/>
      <c r="QW257" s="442"/>
      <c r="QX257" s="442"/>
      <c r="QY257" s="442"/>
      <c r="QZ257" s="442"/>
      <c r="RA257" s="442"/>
      <c r="RB257" s="442"/>
      <c r="RC257" s="442"/>
      <c r="RD257" s="442"/>
      <c r="RE257" s="442"/>
      <c r="RF257" s="442"/>
      <c r="RG257" s="442"/>
      <c r="RH257" s="442"/>
      <c r="RI257" s="442"/>
      <c r="RJ257" s="442"/>
      <c r="RK257" s="442"/>
      <c r="RL257" s="442"/>
      <c r="RM257" s="442"/>
      <c r="RN257" s="442"/>
      <c r="RO257" s="442"/>
      <c r="RP257" s="442"/>
      <c r="RQ257" s="442"/>
      <c r="RR257" s="442"/>
      <c r="RS257" s="442"/>
      <c r="RT257" s="442"/>
      <c r="RU257" s="442"/>
      <c r="RV257" s="442"/>
      <c r="RW257" s="442"/>
      <c r="RX257" s="442"/>
      <c r="RY257" s="442"/>
      <c r="RZ257" s="442"/>
      <c r="SA257" s="442"/>
      <c r="SB257" s="442"/>
      <c r="SC257" s="442"/>
      <c r="SD257" s="442"/>
      <c r="SE257" s="442"/>
      <c r="SF257" s="442"/>
      <c r="SG257" s="442"/>
      <c r="SH257" s="442"/>
      <c r="SI257" s="442"/>
      <c r="SJ257" s="442"/>
      <c r="SK257" s="442"/>
      <c r="SL257" s="442"/>
      <c r="SM257" s="442"/>
      <c r="SN257" s="442"/>
      <c r="SO257" s="442"/>
      <c r="SP257" s="442"/>
      <c r="SQ257" s="442"/>
      <c r="SR257" s="442"/>
      <c r="SS257" s="442"/>
      <c r="ST257" s="442"/>
      <c r="SU257" s="442"/>
      <c r="SV257" s="442"/>
      <c r="SW257" s="442"/>
      <c r="SX257" s="442"/>
      <c r="SY257" s="442"/>
      <c r="SZ257" s="442"/>
      <c r="TA257" s="442"/>
      <c r="TB257" s="442"/>
      <c r="TC257" s="442"/>
      <c r="TD257" s="442"/>
      <c r="TE257" s="442"/>
      <c r="TF257" s="442"/>
      <c r="TG257" s="442"/>
      <c r="TH257" s="442"/>
      <c r="TI257" s="442"/>
      <c r="TJ257" s="442"/>
      <c r="TK257" s="442"/>
      <c r="TL257" s="442"/>
      <c r="TM257" s="442"/>
      <c r="TN257" s="442"/>
      <c r="TO257" s="442"/>
      <c r="TP257" s="442"/>
      <c r="TQ257" s="442"/>
      <c r="TR257" s="442"/>
      <c r="TS257" s="442"/>
      <c r="TT257" s="442"/>
      <c r="TU257" s="442"/>
      <c r="TV257" s="442"/>
      <c r="TW257" s="442"/>
      <c r="TX257" s="442"/>
      <c r="TY257" s="442"/>
      <c r="TZ257" s="442"/>
      <c r="UA257" s="442"/>
      <c r="UB257" s="442"/>
      <c r="UC257" s="442"/>
      <c r="UD257" s="442"/>
      <c r="UE257" s="442"/>
      <c r="UF257" s="442"/>
      <c r="UG257" s="442"/>
      <c r="UH257" s="442"/>
      <c r="UI257" s="442"/>
      <c r="UJ257" s="442"/>
      <c r="UK257" s="442"/>
      <c r="UL257" s="442"/>
      <c r="UM257" s="442"/>
      <c r="UN257" s="442"/>
      <c r="UO257" s="442"/>
      <c r="UP257" s="442"/>
      <c r="UQ257" s="442"/>
      <c r="UR257" s="442"/>
      <c r="US257" s="442"/>
      <c r="UT257" s="442"/>
      <c r="UU257" s="442"/>
      <c r="UV257" s="442"/>
      <c r="UW257" s="442"/>
      <c r="UX257" s="442"/>
      <c r="UY257" s="442"/>
      <c r="UZ257" s="442"/>
      <c r="VA257" s="442"/>
      <c r="VB257" s="442"/>
      <c r="VC257" s="442"/>
      <c r="VD257" s="442"/>
      <c r="VE257" s="442"/>
      <c r="VF257" s="442"/>
      <c r="VG257" s="442"/>
      <c r="VH257" s="442"/>
      <c r="VI257" s="442"/>
      <c r="VJ257" s="442"/>
      <c r="VK257" s="442"/>
      <c r="VL257" s="442"/>
      <c r="VM257" s="442"/>
      <c r="VN257" s="442"/>
      <c r="VO257" s="442"/>
      <c r="VP257" s="442"/>
      <c r="VQ257" s="442"/>
      <c r="VR257" s="442"/>
      <c r="VS257" s="442"/>
      <c r="VT257" s="442"/>
      <c r="VU257" s="442"/>
      <c r="VV257" s="442"/>
      <c r="VW257" s="442"/>
      <c r="VX257" s="442"/>
      <c r="VY257" s="442"/>
      <c r="VZ257" s="442"/>
      <c r="WA257" s="442"/>
      <c r="WB257" s="442"/>
      <c r="WC257" s="442"/>
      <c r="WD257" s="442"/>
      <c r="WE257" s="442"/>
      <c r="WF257" s="442"/>
      <c r="WG257" s="442"/>
      <c r="WH257" s="442"/>
      <c r="WI257" s="442"/>
      <c r="WJ257" s="442"/>
      <c r="WK257" s="442"/>
      <c r="WL257" s="442"/>
      <c r="WM257" s="442"/>
      <c r="WN257" s="442"/>
      <c r="WO257" s="442"/>
      <c r="WP257" s="442"/>
      <c r="WQ257" s="442"/>
      <c r="WR257" s="442"/>
      <c r="WS257" s="442"/>
      <c r="WT257" s="442"/>
      <c r="WU257" s="442"/>
      <c r="WV257" s="442"/>
      <c r="WW257" s="442"/>
      <c r="WX257" s="442"/>
      <c r="WY257" s="442"/>
      <c r="WZ257" s="442"/>
      <c r="XA257" s="442"/>
      <c r="XB257" s="442"/>
      <c r="XC257" s="442"/>
      <c r="XD257" s="442"/>
      <c r="XE257" s="442"/>
      <c r="XF257" s="442"/>
      <c r="XG257" s="442"/>
      <c r="XH257" s="442"/>
      <c r="XI257" s="442"/>
      <c r="XJ257" s="442"/>
      <c r="XK257" s="442"/>
      <c r="XL257" s="442"/>
      <c r="XM257" s="442"/>
      <c r="XN257" s="442"/>
      <c r="XO257" s="442"/>
      <c r="XP257" s="442"/>
      <c r="XQ257" s="442"/>
      <c r="XR257" s="442"/>
      <c r="XS257" s="442"/>
      <c r="XT257" s="442"/>
      <c r="XU257" s="442"/>
      <c r="XV257" s="442"/>
      <c r="XW257" s="442"/>
      <c r="XX257" s="442"/>
      <c r="XY257" s="442"/>
      <c r="XZ257" s="442"/>
      <c r="YA257" s="442"/>
      <c r="YB257" s="442"/>
      <c r="YC257" s="442"/>
      <c r="YD257" s="442"/>
      <c r="YE257" s="442"/>
      <c r="YF257" s="442"/>
      <c r="YG257" s="442"/>
      <c r="YH257" s="442"/>
      <c r="YI257" s="442"/>
      <c r="YJ257" s="442"/>
      <c r="YK257" s="442"/>
      <c r="YL257" s="442"/>
      <c r="YM257" s="442"/>
      <c r="YN257" s="442"/>
      <c r="YO257" s="442"/>
      <c r="YP257" s="442"/>
      <c r="YQ257" s="442"/>
      <c r="YR257" s="442"/>
      <c r="YS257" s="442"/>
      <c r="YT257" s="442"/>
      <c r="YU257" s="442"/>
      <c r="YV257" s="442"/>
      <c r="YW257" s="442"/>
      <c r="YX257" s="442"/>
      <c r="YY257" s="442"/>
      <c r="YZ257" s="442"/>
      <c r="ZA257" s="442"/>
      <c r="ZB257" s="442"/>
      <c r="ZC257" s="442"/>
      <c r="ZD257" s="442"/>
      <c r="ZE257" s="442"/>
      <c r="ZF257" s="442"/>
      <c r="ZG257" s="442"/>
      <c r="ZH257" s="442"/>
      <c r="ZI257" s="442"/>
      <c r="ZJ257" s="442"/>
      <c r="ZK257" s="442"/>
      <c r="ZL257" s="442"/>
      <c r="ZM257" s="442"/>
      <c r="ZN257" s="442"/>
      <c r="ZO257" s="442"/>
      <c r="ZP257" s="442"/>
      <c r="ZQ257" s="442"/>
      <c r="ZR257" s="442"/>
      <c r="ZS257" s="442"/>
      <c r="ZT257" s="442"/>
      <c r="ZU257" s="442"/>
      <c r="ZV257" s="442"/>
      <c r="ZW257" s="442"/>
      <c r="ZX257" s="442"/>
      <c r="ZY257" s="442"/>
      <c r="ZZ257" s="442"/>
      <c r="AAA257" s="442"/>
      <c r="AAB257" s="442"/>
      <c r="AAC257" s="442"/>
      <c r="AAD257" s="442"/>
      <c r="AAE257" s="442"/>
      <c r="AAF257" s="442"/>
      <c r="AAG257" s="442"/>
      <c r="AAH257" s="442"/>
      <c r="AAI257" s="442"/>
      <c r="AAJ257" s="442"/>
      <c r="AAK257" s="442"/>
      <c r="AAL257" s="442"/>
      <c r="AAM257" s="442"/>
      <c r="AAN257" s="442"/>
      <c r="AAO257" s="442"/>
      <c r="AAP257" s="442"/>
      <c r="AAQ257" s="442"/>
      <c r="AAR257" s="442"/>
      <c r="AAS257" s="442"/>
      <c r="AAT257" s="442"/>
      <c r="AAU257" s="442"/>
      <c r="AAV257" s="442"/>
      <c r="AAW257" s="442"/>
      <c r="AAX257" s="442"/>
      <c r="AAY257" s="442"/>
      <c r="AAZ257" s="442"/>
      <c r="ABA257" s="442"/>
      <c r="ABB257" s="442"/>
      <c r="ABC257" s="442"/>
      <c r="ABD257" s="442"/>
      <c r="ABE257" s="442"/>
      <c r="ABF257" s="442"/>
      <c r="ABG257" s="442"/>
      <c r="ABH257" s="442"/>
      <c r="ABI257" s="442"/>
      <c r="ABJ257" s="442"/>
      <c r="ABK257" s="442"/>
      <c r="ABL257" s="442"/>
      <c r="ABM257" s="442"/>
      <c r="ABN257" s="442"/>
      <c r="ABO257" s="442"/>
      <c r="ABP257" s="442"/>
      <c r="ABQ257" s="442"/>
      <c r="ABR257" s="442"/>
      <c r="ABS257" s="442"/>
      <c r="ABT257" s="442"/>
      <c r="ABU257" s="442"/>
      <c r="ABV257" s="442"/>
      <c r="ABW257" s="442"/>
      <c r="ABX257" s="442"/>
      <c r="ABY257" s="442"/>
      <c r="ABZ257" s="442"/>
      <c r="ACA257" s="442"/>
      <c r="ACB257" s="442"/>
      <c r="ACC257" s="442"/>
      <c r="ACD257" s="442"/>
      <c r="ACE257" s="442"/>
      <c r="ACF257" s="442"/>
      <c r="ACG257" s="442"/>
      <c r="ACH257" s="442"/>
      <c r="ACI257" s="442"/>
      <c r="ACJ257" s="442"/>
      <c r="ACK257" s="442"/>
      <c r="ACL257" s="442"/>
      <c r="ACM257" s="442"/>
      <c r="ACN257" s="442"/>
      <c r="ACO257" s="442"/>
      <c r="ACP257" s="442"/>
      <c r="ACQ257" s="442"/>
      <c r="ACR257" s="442"/>
      <c r="ACS257" s="442"/>
      <c r="ACT257" s="442"/>
      <c r="ACU257" s="442"/>
      <c r="ACV257" s="442"/>
      <c r="ACW257" s="442"/>
      <c r="ACX257" s="442"/>
      <c r="ACY257" s="442"/>
      <c r="ACZ257" s="442"/>
      <c r="ADA257" s="442"/>
      <c r="ADB257" s="442"/>
      <c r="ADC257" s="442"/>
      <c r="ADD257" s="442"/>
      <c r="ADE257" s="442"/>
      <c r="ADF257" s="442"/>
      <c r="ADG257" s="442"/>
      <c r="ADH257" s="442"/>
      <c r="ADI257" s="442"/>
      <c r="ADJ257" s="442"/>
      <c r="ADK257" s="442"/>
      <c r="ADL257" s="442"/>
      <c r="ADM257" s="442"/>
      <c r="ADN257" s="442"/>
      <c r="ADO257" s="442"/>
      <c r="ADP257" s="442"/>
      <c r="ADQ257" s="442"/>
      <c r="ADR257" s="442"/>
      <c r="ADS257" s="442"/>
      <c r="ADT257" s="442"/>
      <c r="ADU257" s="442"/>
      <c r="ADV257" s="442"/>
      <c r="ADW257" s="442"/>
      <c r="ADX257" s="442"/>
      <c r="ADY257" s="442"/>
      <c r="ADZ257" s="442"/>
      <c r="AEA257" s="442"/>
      <c r="AEB257" s="442"/>
      <c r="AEC257" s="442"/>
      <c r="AED257" s="442"/>
      <c r="AEE257" s="442"/>
      <c r="AEF257" s="442"/>
      <c r="AEG257" s="442"/>
      <c r="AEH257" s="442"/>
      <c r="AEI257" s="442"/>
      <c r="AEJ257" s="442"/>
      <c r="AEK257" s="442"/>
      <c r="AEL257" s="442"/>
      <c r="AEM257" s="442"/>
      <c r="AEN257" s="442"/>
      <c r="AEO257" s="442"/>
      <c r="AEP257" s="442"/>
      <c r="AEQ257" s="442"/>
      <c r="AER257" s="442"/>
      <c r="AES257" s="442"/>
      <c r="AET257" s="442"/>
      <c r="AEU257" s="442"/>
      <c r="AEV257" s="442"/>
      <c r="AEW257" s="442"/>
      <c r="AEX257" s="442"/>
      <c r="AEY257" s="442"/>
      <c r="AEZ257" s="442"/>
      <c r="AFA257" s="442"/>
      <c r="AFB257" s="442"/>
      <c r="AFC257" s="442"/>
      <c r="AFD257" s="442"/>
      <c r="AFE257" s="442"/>
      <c r="AFF257" s="442"/>
      <c r="AFG257" s="442"/>
      <c r="AFH257" s="442"/>
      <c r="AFI257" s="442"/>
      <c r="AFJ257" s="442"/>
      <c r="AFK257" s="442"/>
      <c r="AFL257" s="442"/>
      <c r="AFM257" s="442"/>
      <c r="AFN257" s="442"/>
      <c r="AFO257" s="442"/>
      <c r="AFP257" s="442"/>
      <c r="AFQ257" s="442"/>
      <c r="AFR257" s="442"/>
      <c r="AFS257" s="442"/>
      <c r="AFT257" s="442"/>
      <c r="AFU257" s="442"/>
      <c r="AFV257" s="442"/>
      <c r="AFW257" s="442"/>
      <c r="AFX257" s="442"/>
      <c r="AFY257" s="442"/>
      <c r="AFZ257" s="442"/>
      <c r="AGA257" s="442"/>
      <c r="AGB257" s="442"/>
      <c r="AGC257" s="442"/>
      <c r="AGD257" s="442"/>
      <c r="AGE257" s="442"/>
      <c r="AGF257" s="442"/>
      <c r="AGG257" s="442"/>
      <c r="AGH257" s="442"/>
      <c r="AGI257" s="442"/>
      <c r="AGJ257" s="442"/>
      <c r="AGK257" s="442"/>
      <c r="AGL257" s="442"/>
      <c r="AGM257" s="442"/>
      <c r="AGN257" s="442"/>
      <c r="AGO257" s="442"/>
      <c r="AGP257" s="442"/>
      <c r="AGQ257" s="442"/>
      <c r="AGR257" s="442"/>
      <c r="AGS257" s="442"/>
      <c r="AGT257" s="442"/>
      <c r="AGU257" s="442"/>
      <c r="AGV257" s="442"/>
      <c r="AGW257" s="442"/>
      <c r="AGX257" s="442"/>
      <c r="AGY257" s="442"/>
      <c r="AGZ257" s="442"/>
      <c r="AHA257" s="442"/>
      <c r="AHB257" s="442"/>
      <c r="AHC257" s="442"/>
      <c r="AHD257" s="442"/>
      <c r="AHE257" s="442"/>
      <c r="AHF257" s="442"/>
      <c r="AHG257" s="442"/>
      <c r="AHH257" s="442"/>
    </row>
    <row r="258" spans="2:892" s="593" customFormat="1" hidden="1">
      <c r="B258" s="597"/>
      <c r="C258" s="595"/>
      <c r="D258" s="78"/>
      <c r="E258" s="78"/>
      <c r="F258" s="78"/>
      <c r="G258" s="78"/>
      <c r="H258" s="78"/>
      <c r="I258" s="78"/>
      <c r="J258" s="78"/>
      <c r="K258" s="78"/>
      <c r="L258" s="78"/>
      <c r="M258" s="7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s="66"/>
      <c r="CT258" s="66"/>
      <c r="CU258" s="66"/>
      <c r="CV258" s="66"/>
      <c r="CW258" s="66"/>
      <c r="CX258" s="66"/>
      <c r="CY258" s="66"/>
      <c r="CZ258" s="66"/>
      <c r="DA258" s="66"/>
      <c r="DB258" s="66"/>
      <c r="DC258" s="66"/>
      <c r="DD258" s="66"/>
      <c r="DE258" s="66"/>
      <c r="DF258" s="66"/>
      <c r="DG258" s="66"/>
      <c r="DH258" s="66"/>
      <c r="DI258" s="66"/>
      <c r="DJ258" s="66"/>
      <c r="DK258" s="66"/>
      <c r="DL258" s="66"/>
      <c r="DM258" s="66"/>
      <c r="DN258" s="66"/>
      <c r="DO258" s="66"/>
      <c r="DP258" s="66"/>
      <c r="DQ258" s="66"/>
      <c r="DR258" s="66"/>
      <c r="DS258" s="66"/>
      <c r="DT258" s="66"/>
      <c r="DU258" s="66"/>
      <c r="DV258" s="66"/>
      <c r="DW258" s="66"/>
      <c r="DX258" s="66"/>
      <c r="DY258" s="66"/>
      <c r="DZ258" s="66"/>
      <c r="EA258" s="66"/>
      <c r="EB258" s="66"/>
      <c r="EC258" s="66"/>
      <c r="ED258" s="66"/>
      <c r="EE258" s="66"/>
      <c r="EF258" s="66"/>
      <c r="EG258" s="66"/>
      <c r="EH258" s="66"/>
      <c r="EI258" s="66"/>
      <c r="EJ258" s="66"/>
      <c r="EK258" s="66"/>
      <c r="EL258" s="66"/>
      <c r="EM258" s="66"/>
      <c r="EN258" s="66"/>
      <c r="EO258" s="66"/>
      <c r="EP258" s="66"/>
      <c r="EQ258" s="66"/>
      <c r="ER258" s="66"/>
      <c r="ES258" s="66"/>
      <c r="ET258" s="66"/>
      <c r="EU258" s="66"/>
      <c r="EV258" s="66"/>
      <c r="EW258" s="66"/>
      <c r="EX258" s="66"/>
      <c r="EY258" s="66"/>
      <c r="EZ258" s="66"/>
      <c r="FA258" s="66"/>
      <c r="FB258" s="66"/>
      <c r="FC258" s="66"/>
      <c r="FD258" s="66"/>
      <c r="FE258" s="66"/>
      <c r="FF258" s="66"/>
      <c r="FG258" s="66"/>
      <c r="FH258" s="66"/>
      <c r="FI258" s="66"/>
      <c r="FJ258" s="66"/>
      <c r="FK258" s="66"/>
      <c r="FL258" s="66"/>
      <c r="FM258" s="66"/>
      <c r="FN258" s="66"/>
      <c r="FO258" s="66"/>
      <c r="FP258" s="66"/>
      <c r="FQ258" s="66"/>
      <c r="FR258" s="66"/>
      <c r="FS258" s="66"/>
      <c r="FT258" s="66"/>
      <c r="FU258" s="66"/>
      <c r="FV258" s="66"/>
      <c r="FW258" s="66"/>
      <c r="FX258" s="66"/>
      <c r="FY258" s="66"/>
      <c r="FZ258" s="66"/>
      <c r="GA258" s="66"/>
      <c r="GB258" s="66"/>
      <c r="GC258" s="66"/>
      <c r="GD258" s="66"/>
      <c r="GE258" s="66"/>
      <c r="GF258" s="66"/>
      <c r="GG258" s="66"/>
      <c r="GH258" s="66"/>
      <c r="GI258" s="66"/>
      <c r="GJ258" s="66"/>
      <c r="GK258" s="66"/>
      <c r="GL258" s="66"/>
      <c r="GM258" s="66"/>
      <c r="GN258" s="66"/>
      <c r="GO258" s="66"/>
      <c r="GP258" s="66"/>
      <c r="GQ258" s="66"/>
      <c r="GR258" s="66"/>
      <c r="GS258" s="66"/>
      <c r="GT258" s="66"/>
      <c r="GU258" s="66"/>
      <c r="GV258" s="66"/>
      <c r="GW258" s="66"/>
      <c r="GX258" s="66"/>
      <c r="GY258" s="66"/>
      <c r="GZ258" s="66"/>
      <c r="HA258" s="66"/>
      <c r="HB258" s="66"/>
      <c r="HC258" s="66"/>
      <c r="HD258" s="66"/>
      <c r="HE258" s="66"/>
      <c r="HF258" s="66"/>
      <c r="HG258" s="66"/>
      <c r="HH258" s="66"/>
      <c r="HI258" s="66"/>
      <c r="HJ258" s="66"/>
      <c r="HK258" s="66"/>
      <c r="HL258" s="66"/>
      <c r="HM258" s="66"/>
      <c r="HN258" s="66"/>
      <c r="HO258" s="66"/>
      <c r="HP258" s="66"/>
      <c r="HQ258" s="66"/>
      <c r="HR258" s="66"/>
      <c r="HS258" s="66"/>
      <c r="HT258" s="66"/>
      <c r="HU258" s="66"/>
      <c r="HV258" s="66"/>
      <c r="HW258" s="66"/>
      <c r="HX258" s="66"/>
      <c r="HY258" s="66"/>
      <c r="HZ258" s="66"/>
      <c r="IA258" s="66"/>
      <c r="IB258" s="66"/>
      <c r="IC258" s="66"/>
      <c r="ID258" s="66"/>
      <c r="IE258" s="66"/>
      <c r="IF258" s="66"/>
      <c r="IG258" s="66"/>
      <c r="IH258" s="66"/>
      <c r="II258" s="66"/>
      <c r="IJ258" s="66"/>
      <c r="IK258" s="66"/>
      <c r="IL258" s="66"/>
      <c r="IM258" s="66"/>
      <c r="IN258" s="66"/>
      <c r="IO258" s="66"/>
      <c r="IP258" s="66"/>
      <c r="IQ258" s="66"/>
      <c r="IR258" s="66"/>
      <c r="IS258" s="66"/>
      <c r="IT258" s="66"/>
      <c r="IU258" s="66"/>
      <c r="IV258" s="66"/>
      <c r="IW258" s="66"/>
      <c r="IX258" s="442"/>
      <c r="IY258" s="442"/>
      <c r="IZ258" s="442"/>
      <c r="JA258" s="442"/>
      <c r="JB258" s="442"/>
      <c r="JC258" s="442"/>
      <c r="JD258" s="442"/>
      <c r="JE258" s="442"/>
      <c r="JF258" s="442"/>
      <c r="JG258" s="442"/>
      <c r="JH258" s="442"/>
      <c r="JI258" s="442"/>
      <c r="JJ258" s="442"/>
      <c r="JK258" s="442"/>
      <c r="JL258" s="442"/>
      <c r="JM258" s="442"/>
      <c r="JN258" s="442"/>
      <c r="JO258" s="442"/>
      <c r="JP258" s="442"/>
      <c r="JQ258" s="442"/>
      <c r="JR258" s="442"/>
      <c r="JS258" s="442"/>
      <c r="JT258" s="442"/>
      <c r="JU258" s="442"/>
      <c r="JV258" s="442"/>
      <c r="JW258" s="442"/>
      <c r="JX258" s="442"/>
      <c r="JY258" s="442"/>
      <c r="JZ258" s="442"/>
      <c r="KA258" s="442"/>
      <c r="KB258" s="442"/>
      <c r="KC258" s="442"/>
      <c r="KD258" s="442"/>
      <c r="KE258" s="442"/>
      <c r="KF258" s="442"/>
      <c r="KG258" s="442"/>
      <c r="KH258" s="442"/>
      <c r="KI258" s="442"/>
      <c r="KJ258" s="442"/>
      <c r="KK258" s="442"/>
      <c r="KL258" s="442"/>
      <c r="KM258" s="442"/>
      <c r="KN258" s="442"/>
      <c r="KO258" s="442"/>
      <c r="KP258" s="442"/>
      <c r="KQ258" s="442"/>
      <c r="KR258" s="442"/>
      <c r="KS258" s="442"/>
      <c r="KT258" s="442"/>
      <c r="KU258" s="442"/>
      <c r="KV258" s="442"/>
      <c r="KW258" s="442"/>
      <c r="KX258" s="442"/>
      <c r="KY258" s="442"/>
      <c r="KZ258" s="442"/>
      <c r="LA258" s="442"/>
      <c r="LB258" s="442"/>
      <c r="LC258" s="442"/>
      <c r="LD258" s="442"/>
      <c r="LE258" s="442"/>
      <c r="LF258" s="442"/>
      <c r="LG258" s="442"/>
      <c r="LH258" s="442"/>
      <c r="LI258" s="442"/>
      <c r="LJ258" s="442"/>
      <c r="LK258" s="442"/>
      <c r="LL258" s="442"/>
      <c r="LM258" s="442"/>
      <c r="LN258" s="442"/>
      <c r="LO258" s="442"/>
      <c r="LP258" s="442"/>
      <c r="LQ258" s="442"/>
      <c r="LR258" s="442"/>
      <c r="LS258" s="442"/>
      <c r="LT258" s="442"/>
      <c r="LU258" s="442"/>
      <c r="LV258" s="442"/>
      <c r="LW258" s="442"/>
      <c r="LX258" s="442"/>
      <c r="LY258" s="442"/>
      <c r="LZ258" s="442"/>
      <c r="MA258" s="442"/>
      <c r="MB258" s="442"/>
      <c r="MC258" s="442"/>
      <c r="MD258" s="442"/>
      <c r="ME258" s="442"/>
      <c r="MF258" s="442"/>
      <c r="MG258" s="442"/>
      <c r="MH258" s="442"/>
      <c r="MI258" s="442"/>
      <c r="MJ258" s="442"/>
      <c r="MK258" s="442"/>
      <c r="ML258" s="442"/>
      <c r="MM258" s="442"/>
      <c r="MN258" s="442"/>
      <c r="MO258" s="442"/>
      <c r="MP258" s="442"/>
      <c r="MQ258" s="442"/>
      <c r="MR258" s="442"/>
      <c r="MS258" s="442"/>
      <c r="MT258" s="442"/>
      <c r="MU258" s="442"/>
      <c r="MV258" s="442"/>
      <c r="MW258" s="442"/>
      <c r="MX258" s="442"/>
      <c r="MY258" s="442"/>
      <c r="MZ258" s="442"/>
      <c r="NA258" s="442"/>
      <c r="NB258" s="442"/>
      <c r="NC258" s="442"/>
      <c r="ND258" s="442"/>
      <c r="NE258" s="442"/>
      <c r="NF258" s="442"/>
      <c r="NG258" s="442"/>
      <c r="NH258" s="442"/>
      <c r="NI258" s="442"/>
      <c r="NJ258" s="442"/>
      <c r="NK258" s="442"/>
      <c r="NL258" s="442"/>
      <c r="NM258" s="442"/>
      <c r="NN258" s="442"/>
      <c r="NO258" s="442"/>
      <c r="NP258" s="442"/>
      <c r="NQ258" s="442"/>
      <c r="NR258" s="442"/>
      <c r="NS258" s="442"/>
      <c r="NT258" s="442"/>
      <c r="NU258" s="442"/>
      <c r="NV258" s="442"/>
      <c r="NW258" s="442"/>
      <c r="NX258" s="442"/>
      <c r="NY258" s="442"/>
      <c r="NZ258" s="442"/>
      <c r="OA258" s="442"/>
      <c r="OB258" s="442"/>
      <c r="OC258" s="442"/>
      <c r="OD258" s="442"/>
      <c r="OE258" s="442"/>
      <c r="OF258" s="442"/>
      <c r="OG258" s="442"/>
      <c r="OH258" s="442"/>
      <c r="OI258" s="442"/>
      <c r="OJ258" s="442"/>
      <c r="OK258" s="442"/>
      <c r="OL258" s="442"/>
      <c r="OM258" s="442"/>
      <c r="ON258" s="442"/>
      <c r="OO258" s="442"/>
      <c r="OP258" s="442"/>
      <c r="OQ258" s="442"/>
      <c r="OR258" s="442"/>
      <c r="OS258" s="442"/>
      <c r="OT258" s="442"/>
      <c r="OU258" s="442"/>
      <c r="OV258" s="442"/>
      <c r="OW258" s="442"/>
      <c r="OX258" s="442"/>
      <c r="OY258" s="442"/>
      <c r="OZ258" s="442"/>
      <c r="PA258" s="442"/>
      <c r="PB258" s="442"/>
      <c r="PC258" s="442"/>
      <c r="PD258" s="442"/>
      <c r="PE258" s="442"/>
      <c r="PF258" s="442"/>
      <c r="PG258" s="442"/>
      <c r="PH258" s="442"/>
      <c r="PI258" s="442"/>
      <c r="PJ258" s="442"/>
      <c r="PK258" s="442"/>
      <c r="PL258" s="442"/>
      <c r="PM258" s="442"/>
      <c r="PN258" s="442"/>
      <c r="PO258" s="442"/>
      <c r="PP258" s="442"/>
      <c r="PQ258" s="442"/>
      <c r="PR258" s="442"/>
      <c r="PS258" s="442"/>
      <c r="PT258" s="442"/>
      <c r="PU258" s="442"/>
      <c r="PV258" s="442"/>
      <c r="PW258" s="442"/>
      <c r="PX258" s="442"/>
      <c r="PY258" s="442"/>
      <c r="PZ258" s="442"/>
      <c r="QA258" s="442"/>
      <c r="QB258" s="442"/>
      <c r="QC258" s="442"/>
      <c r="QD258" s="442"/>
      <c r="QE258" s="442"/>
      <c r="QF258" s="442"/>
      <c r="QG258" s="442"/>
      <c r="QH258" s="442"/>
      <c r="QI258" s="442"/>
      <c r="QJ258" s="442"/>
      <c r="QK258" s="442"/>
      <c r="QL258" s="442"/>
      <c r="QM258" s="442"/>
      <c r="QN258" s="442"/>
      <c r="QO258" s="442"/>
      <c r="QP258" s="442"/>
      <c r="QQ258" s="442"/>
      <c r="QR258" s="442"/>
      <c r="QS258" s="442"/>
      <c r="QT258" s="442"/>
      <c r="QU258" s="442"/>
      <c r="QV258" s="442"/>
      <c r="QW258" s="442"/>
      <c r="QX258" s="442"/>
      <c r="QY258" s="442"/>
      <c r="QZ258" s="442"/>
      <c r="RA258" s="442"/>
      <c r="RB258" s="442"/>
      <c r="RC258" s="442"/>
      <c r="RD258" s="442"/>
      <c r="RE258" s="442"/>
      <c r="RF258" s="442"/>
      <c r="RG258" s="442"/>
      <c r="RH258" s="442"/>
      <c r="RI258" s="442"/>
      <c r="RJ258" s="442"/>
      <c r="RK258" s="442"/>
      <c r="RL258" s="442"/>
      <c r="RM258" s="442"/>
      <c r="RN258" s="442"/>
      <c r="RO258" s="442"/>
      <c r="RP258" s="442"/>
      <c r="RQ258" s="442"/>
      <c r="RR258" s="442"/>
      <c r="RS258" s="442"/>
      <c r="RT258" s="442"/>
      <c r="RU258" s="442"/>
      <c r="RV258" s="442"/>
      <c r="RW258" s="442"/>
      <c r="RX258" s="442"/>
      <c r="RY258" s="442"/>
      <c r="RZ258" s="442"/>
      <c r="SA258" s="442"/>
      <c r="SB258" s="442"/>
      <c r="SC258" s="442"/>
      <c r="SD258" s="442"/>
      <c r="SE258" s="442"/>
      <c r="SF258" s="442"/>
      <c r="SG258" s="442"/>
      <c r="SH258" s="442"/>
      <c r="SI258" s="442"/>
      <c r="SJ258" s="442"/>
      <c r="SK258" s="442"/>
      <c r="SL258" s="442"/>
      <c r="SM258" s="442"/>
      <c r="SN258" s="442"/>
      <c r="SO258" s="442"/>
      <c r="SP258" s="442"/>
      <c r="SQ258" s="442"/>
      <c r="SR258" s="442"/>
      <c r="SS258" s="442"/>
      <c r="ST258" s="442"/>
      <c r="SU258" s="442"/>
      <c r="SV258" s="442"/>
      <c r="SW258" s="442"/>
      <c r="SX258" s="442"/>
      <c r="SY258" s="442"/>
      <c r="SZ258" s="442"/>
      <c r="TA258" s="442"/>
      <c r="TB258" s="442"/>
      <c r="TC258" s="442"/>
      <c r="TD258" s="442"/>
      <c r="TE258" s="442"/>
      <c r="TF258" s="442"/>
      <c r="TG258" s="442"/>
      <c r="TH258" s="442"/>
      <c r="TI258" s="442"/>
      <c r="TJ258" s="442"/>
      <c r="TK258" s="442"/>
      <c r="TL258" s="442"/>
      <c r="TM258" s="442"/>
      <c r="TN258" s="442"/>
      <c r="TO258" s="442"/>
      <c r="TP258" s="442"/>
      <c r="TQ258" s="442"/>
      <c r="TR258" s="442"/>
      <c r="TS258" s="442"/>
      <c r="TT258" s="442"/>
      <c r="TU258" s="442"/>
      <c r="TV258" s="442"/>
      <c r="TW258" s="442"/>
      <c r="TX258" s="442"/>
      <c r="TY258" s="442"/>
      <c r="TZ258" s="442"/>
      <c r="UA258" s="442"/>
      <c r="UB258" s="442"/>
      <c r="UC258" s="442"/>
      <c r="UD258" s="442"/>
      <c r="UE258" s="442"/>
      <c r="UF258" s="442"/>
      <c r="UG258" s="442"/>
      <c r="UH258" s="442"/>
      <c r="UI258" s="442"/>
      <c r="UJ258" s="442"/>
      <c r="UK258" s="442"/>
      <c r="UL258" s="442"/>
      <c r="UM258" s="442"/>
      <c r="UN258" s="442"/>
      <c r="UO258" s="442"/>
      <c r="UP258" s="442"/>
      <c r="UQ258" s="442"/>
      <c r="UR258" s="442"/>
      <c r="US258" s="442"/>
      <c r="UT258" s="442"/>
      <c r="UU258" s="442"/>
      <c r="UV258" s="442"/>
      <c r="UW258" s="442"/>
      <c r="UX258" s="442"/>
      <c r="UY258" s="442"/>
      <c r="UZ258" s="442"/>
      <c r="VA258" s="442"/>
      <c r="VB258" s="442"/>
      <c r="VC258" s="442"/>
      <c r="VD258" s="442"/>
      <c r="VE258" s="442"/>
      <c r="VF258" s="442"/>
      <c r="VG258" s="442"/>
      <c r="VH258" s="442"/>
      <c r="VI258" s="442"/>
      <c r="VJ258" s="442"/>
      <c r="VK258" s="442"/>
      <c r="VL258" s="442"/>
      <c r="VM258" s="442"/>
      <c r="VN258" s="442"/>
      <c r="VO258" s="442"/>
      <c r="VP258" s="442"/>
      <c r="VQ258" s="442"/>
      <c r="VR258" s="442"/>
      <c r="VS258" s="442"/>
      <c r="VT258" s="442"/>
      <c r="VU258" s="442"/>
      <c r="VV258" s="442"/>
      <c r="VW258" s="442"/>
      <c r="VX258" s="442"/>
      <c r="VY258" s="442"/>
      <c r="VZ258" s="442"/>
      <c r="WA258" s="442"/>
      <c r="WB258" s="442"/>
      <c r="WC258" s="442"/>
      <c r="WD258" s="442"/>
      <c r="WE258" s="442"/>
      <c r="WF258" s="442"/>
      <c r="WG258" s="442"/>
      <c r="WH258" s="442"/>
      <c r="WI258" s="442"/>
      <c r="WJ258" s="442"/>
      <c r="WK258" s="442"/>
      <c r="WL258" s="442"/>
      <c r="WM258" s="442"/>
      <c r="WN258" s="442"/>
      <c r="WO258" s="442"/>
      <c r="WP258" s="442"/>
      <c r="WQ258" s="442"/>
      <c r="WR258" s="442"/>
      <c r="WS258" s="442"/>
      <c r="WT258" s="442"/>
      <c r="WU258" s="442"/>
      <c r="WV258" s="442"/>
      <c r="WW258" s="442"/>
      <c r="WX258" s="442"/>
      <c r="WY258" s="442"/>
      <c r="WZ258" s="442"/>
      <c r="XA258" s="442"/>
      <c r="XB258" s="442"/>
      <c r="XC258" s="442"/>
      <c r="XD258" s="442"/>
      <c r="XE258" s="442"/>
      <c r="XF258" s="442"/>
      <c r="XG258" s="442"/>
      <c r="XH258" s="442"/>
      <c r="XI258" s="442"/>
      <c r="XJ258" s="442"/>
      <c r="XK258" s="442"/>
      <c r="XL258" s="442"/>
      <c r="XM258" s="442"/>
      <c r="XN258" s="442"/>
      <c r="XO258" s="442"/>
      <c r="XP258" s="442"/>
      <c r="XQ258" s="442"/>
      <c r="XR258" s="442"/>
      <c r="XS258" s="442"/>
      <c r="XT258" s="442"/>
      <c r="XU258" s="442"/>
      <c r="XV258" s="442"/>
      <c r="XW258" s="442"/>
      <c r="XX258" s="442"/>
      <c r="XY258" s="442"/>
      <c r="XZ258" s="442"/>
      <c r="YA258" s="442"/>
      <c r="YB258" s="442"/>
      <c r="YC258" s="442"/>
      <c r="YD258" s="442"/>
      <c r="YE258" s="442"/>
      <c r="YF258" s="442"/>
      <c r="YG258" s="442"/>
      <c r="YH258" s="442"/>
      <c r="YI258" s="442"/>
      <c r="YJ258" s="442"/>
      <c r="YK258" s="442"/>
      <c r="YL258" s="442"/>
      <c r="YM258" s="442"/>
      <c r="YN258" s="442"/>
      <c r="YO258" s="442"/>
      <c r="YP258" s="442"/>
      <c r="YQ258" s="442"/>
      <c r="YR258" s="442"/>
      <c r="YS258" s="442"/>
      <c r="YT258" s="442"/>
      <c r="YU258" s="442"/>
      <c r="YV258" s="442"/>
      <c r="YW258" s="442"/>
      <c r="YX258" s="442"/>
      <c r="YY258" s="442"/>
      <c r="YZ258" s="442"/>
      <c r="ZA258" s="442"/>
      <c r="ZB258" s="442"/>
      <c r="ZC258" s="442"/>
      <c r="ZD258" s="442"/>
      <c r="ZE258" s="442"/>
      <c r="ZF258" s="442"/>
      <c r="ZG258" s="442"/>
      <c r="ZH258" s="442"/>
      <c r="ZI258" s="442"/>
      <c r="ZJ258" s="442"/>
      <c r="ZK258" s="442"/>
      <c r="ZL258" s="442"/>
      <c r="ZM258" s="442"/>
      <c r="ZN258" s="442"/>
      <c r="ZO258" s="442"/>
      <c r="ZP258" s="442"/>
      <c r="ZQ258" s="442"/>
      <c r="ZR258" s="442"/>
      <c r="ZS258" s="442"/>
      <c r="ZT258" s="442"/>
      <c r="ZU258" s="442"/>
      <c r="ZV258" s="442"/>
      <c r="ZW258" s="442"/>
      <c r="ZX258" s="442"/>
      <c r="ZY258" s="442"/>
      <c r="ZZ258" s="442"/>
      <c r="AAA258" s="442"/>
      <c r="AAB258" s="442"/>
      <c r="AAC258" s="442"/>
      <c r="AAD258" s="442"/>
      <c r="AAE258" s="442"/>
      <c r="AAF258" s="442"/>
      <c r="AAG258" s="442"/>
      <c r="AAH258" s="442"/>
      <c r="AAI258" s="442"/>
      <c r="AAJ258" s="442"/>
      <c r="AAK258" s="442"/>
      <c r="AAL258" s="442"/>
      <c r="AAM258" s="442"/>
      <c r="AAN258" s="442"/>
      <c r="AAO258" s="442"/>
      <c r="AAP258" s="442"/>
      <c r="AAQ258" s="442"/>
      <c r="AAR258" s="442"/>
      <c r="AAS258" s="442"/>
      <c r="AAT258" s="442"/>
      <c r="AAU258" s="442"/>
      <c r="AAV258" s="442"/>
      <c r="AAW258" s="442"/>
      <c r="AAX258" s="442"/>
      <c r="AAY258" s="442"/>
      <c r="AAZ258" s="442"/>
      <c r="ABA258" s="442"/>
      <c r="ABB258" s="442"/>
      <c r="ABC258" s="442"/>
      <c r="ABD258" s="442"/>
      <c r="ABE258" s="442"/>
      <c r="ABF258" s="442"/>
      <c r="ABG258" s="442"/>
      <c r="ABH258" s="442"/>
      <c r="ABI258" s="442"/>
      <c r="ABJ258" s="442"/>
      <c r="ABK258" s="442"/>
      <c r="ABL258" s="442"/>
      <c r="ABM258" s="442"/>
      <c r="ABN258" s="442"/>
      <c r="ABO258" s="442"/>
      <c r="ABP258" s="442"/>
      <c r="ABQ258" s="442"/>
      <c r="ABR258" s="442"/>
      <c r="ABS258" s="442"/>
      <c r="ABT258" s="442"/>
      <c r="ABU258" s="442"/>
      <c r="ABV258" s="442"/>
      <c r="ABW258" s="442"/>
      <c r="ABX258" s="442"/>
      <c r="ABY258" s="442"/>
      <c r="ABZ258" s="442"/>
      <c r="ACA258" s="442"/>
      <c r="ACB258" s="442"/>
      <c r="ACC258" s="442"/>
      <c r="ACD258" s="442"/>
      <c r="ACE258" s="442"/>
      <c r="ACF258" s="442"/>
      <c r="ACG258" s="442"/>
      <c r="ACH258" s="442"/>
      <c r="ACI258" s="442"/>
      <c r="ACJ258" s="442"/>
      <c r="ACK258" s="442"/>
      <c r="ACL258" s="442"/>
      <c r="ACM258" s="442"/>
      <c r="ACN258" s="442"/>
      <c r="ACO258" s="442"/>
      <c r="ACP258" s="442"/>
      <c r="ACQ258" s="442"/>
      <c r="ACR258" s="442"/>
      <c r="ACS258" s="442"/>
      <c r="ACT258" s="442"/>
      <c r="ACU258" s="442"/>
      <c r="ACV258" s="442"/>
      <c r="ACW258" s="442"/>
      <c r="ACX258" s="442"/>
      <c r="ACY258" s="442"/>
      <c r="ACZ258" s="442"/>
      <c r="ADA258" s="442"/>
      <c r="ADB258" s="442"/>
      <c r="ADC258" s="442"/>
      <c r="ADD258" s="442"/>
      <c r="ADE258" s="442"/>
      <c r="ADF258" s="442"/>
      <c r="ADG258" s="442"/>
      <c r="ADH258" s="442"/>
      <c r="ADI258" s="442"/>
      <c r="ADJ258" s="442"/>
      <c r="ADK258" s="442"/>
      <c r="ADL258" s="442"/>
      <c r="ADM258" s="442"/>
      <c r="ADN258" s="442"/>
      <c r="ADO258" s="442"/>
      <c r="ADP258" s="442"/>
      <c r="ADQ258" s="442"/>
      <c r="ADR258" s="442"/>
      <c r="ADS258" s="442"/>
      <c r="ADT258" s="442"/>
      <c r="ADU258" s="442"/>
      <c r="ADV258" s="442"/>
      <c r="ADW258" s="442"/>
      <c r="ADX258" s="442"/>
      <c r="ADY258" s="442"/>
      <c r="ADZ258" s="442"/>
      <c r="AEA258" s="442"/>
      <c r="AEB258" s="442"/>
      <c r="AEC258" s="442"/>
      <c r="AED258" s="442"/>
      <c r="AEE258" s="442"/>
      <c r="AEF258" s="442"/>
      <c r="AEG258" s="442"/>
      <c r="AEH258" s="442"/>
      <c r="AEI258" s="442"/>
      <c r="AEJ258" s="442"/>
      <c r="AEK258" s="442"/>
      <c r="AEL258" s="442"/>
      <c r="AEM258" s="442"/>
      <c r="AEN258" s="442"/>
      <c r="AEO258" s="442"/>
      <c r="AEP258" s="442"/>
      <c r="AEQ258" s="442"/>
      <c r="AER258" s="442"/>
      <c r="AES258" s="442"/>
      <c r="AET258" s="442"/>
      <c r="AEU258" s="442"/>
      <c r="AEV258" s="442"/>
      <c r="AEW258" s="442"/>
      <c r="AEX258" s="442"/>
      <c r="AEY258" s="442"/>
      <c r="AEZ258" s="442"/>
      <c r="AFA258" s="442"/>
      <c r="AFB258" s="442"/>
      <c r="AFC258" s="442"/>
      <c r="AFD258" s="442"/>
      <c r="AFE258" s="442"/>
      <c r="AFF258" s="442"/>
      <c r="AFG258" s="442"/>
      <c r="AFH258" s="442"/>
      <c r="AFI258" s="442"/>
      <c r="AFJ258" s="442"/>
      <c r="AFK258" s="442"/>
      <c r="AFL258" s="442"/>
      <c r="AFM258" s="442"/>
      <c r="AFN258" s="442"/>
      <c r="AFO258" s="442"/>
      <c r="AFP258" s="442"/>
      <c r="AFQ258" s="442"/>
      <c r="AFR258" s="442"/>
      <c r="AFS258" s="442"/>
      <c r="AFT258" s="442"/>
      <c r="AFU258" s="442"/>
      <c r="AFV258" s="442"/>
      <c r="AFW258" s="442"/>
      <c r="AFX258" s="442"/>
      <c r="AFY258" s="442"/>
      <c r="AFZ258" s="442"/>
      <c r="AGA258" s="442"/>
      <c r="AGB258" s="442"/>
      <c r="AGC258" s="442"/>
      <c r="AGD258" s="442"/>
      <c r="AGE258" s="442"/>
      <c r="AGF258" s="442"/>
      <c r="AGG258" s="442"/>
      <c r="AGH258" s="442"/>
      <c r="AGI258" s="442"/>
      <c r="AGJ258" s="442"/>
      <c r="AGK258" s="442"/>
      <c r="AGL258" s="442"/>
      <c r="AGM258" s="442"/>
      <c r="AGN258" s="442"/>
      <c r="AGO258" s="442"/>
      <c r="AGP258" s="442"/>
      <c r="AGQ258" s="442"/>
      <c r="AGR258" s="442"/>
      <c r="AGS258" s="442"/>
      <c r="AGT258" s="442"/>
      <c r="AGU258" s="442"/>
      <c r="AGV258" s="442"/>
      <c r="AGW258" s="442"/>
      <c r="AGX258" s="442"/>
      <c r="AGY258" s="442"/>
      <c r="AGZ258" s="442"/>
      <c r="AHA258" s="442"/>
      <c r="AHB258" s="442"/>
      <c r="AHC258" s="442"/>
      <c r="AHD258" s="442"/>
      <c r="AHE258" s="442"/>
      <c r="AHF258" s="442"/>
      <c r="AHG258" s="442"/>
      <c r="AHH258" s="442"/>
    </row>
    <row r="259" spans="2:892" s="593" customFormat="1" hidden="1">
      <c r="B259" s="597"/>
      <c r="C259" s="595"/>
      <c r="D259" s="78"/>
      <c r="E259" s="78"/>
      <c r="F259" s="78"/>
      <c r="G259" s="78"/>
      <c r="H259" s="78"/>
      <c r="I259" s="78"/>
      <c r="J259" s="78"/>
      <c r="K259" s="78"/>
      <c r="L259" s="78"/>
      <c r="M259" s="78"/>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s="66"/>
      <c r="CT259" s="66"/>
      <c r="CU259" s="66"/>
      <c r="CV259" s="66"/>
      <c r="CW259" s="66"/>
      <c r="CX259" s="66"/>
      <c r="CY259" s="66"/>
      <c r="CZ259" s="66"/>
      <c r="DA259" s="66"/>
      <c r="DB259" s="66"/>
      <c r="DC259" s="66"/>
      <c r="DD259" s="66"/>
      <c r="DE259" s="66"/>
      <c r="DF259" s="66"/>
      <c r="DG259" s="66"/>
      <c r="DH259" s="66"/>
      <c r="DI259" s="66"/>
      <c r="DJ259" s="66"/>
      <c r="DK259" s="66"/>
      <c r="DL259" s="66"/>
      <c r="DM259" s="66"/>
      <c r="DN259" s="66"/>
      <c r="DO259" s="66"/>
      <c r="DP259" s="66"/>
      <c r="DQ259" s="66"/>
      <c r="DR259" s="66"/>
      <c r="DS259" s="66"/>
      <c r="DT259" s="66"/>
      <c r="DU259" s="66"/>
      <c r="DV259" s="66"/>
      <c r="DW259" s="66"/>
      <c r="DX259" s="66"/>
      <c r="DY259" s="66"/>
      <c r="DZ259" s="66"/>
      <c r="EA259" s="66"/>
      <c r="EB259" s="66"/>
      <c r="EC259" s="66"/>
      <c r="ED259" s="66"/>
      <c r="EE259" s="66"/>
      <c r="EF259" s="66"/>
      <c r="EG259" s="66"/>
      <c r="EH259" s="66"/>
      <c r="EI259" s="66"/>
      <c r="EJ259" s="66"/>
      <c r="EK259" s="66"/>
      <c r="EL259" s="66"/>
      <c r="EM259" s="66"/>
      <c r="EN259" s="66"/>
      <c r="EO259" s="66"/>
      <c r="EP259" s="66"/>
      <c r="EQ259" s="66"/>
      <c r="ER259" s="66"/>
      <c r="ES259" s="66"/>
      <c r="ET259" s="66"/>
      <c r="EU259" s="66"/>
      <c r="EV259" s="66"/>
      <c r="EW259" s="66"/>
      <c r="EX259" s="66"/>
      <c r="EY259" s="66"/>
      <c r="EZ259" s="66"/>
      <c r="FA259" s="66"/>
      <c r="FB259" s="66"/>
      <c r="FC259" s="66"/>
      <c r="FD259" s="66"/>
      <c r="FE259" s="66"/>
      <c r="FF259" s="66"/>
      <c r="FG259" s="66"/>
      <c r="FH259" s="66"/>
      <c r="FI259" s="66"/>
      <c r="FJ259" s="66"/>
      <c r="FK259" s="66"/>
      <c r="FL259" s="66"/>
      <c r="FM259" s="66"/>
      <c r="FN259" s="66"/>
      <c r="FO259" s="66"/>
      <c r="FP259" s="66"/>
      <c r="FQ259" s="66"/>
      <c r="FR259" s="66"/>
      <c r="FS259" s="66"/>
      <c r="FT259" s="66"/>
      <c r="FU259" s="66"/>
      <c r="FV259" s="66"/>
      <c r="FW259" s="66"/>
      <c r="FX259" s="66"/>
      <c r="FY259" s="66"/>
      <c r="FZ259" s="66"/>
      <c r="GA259" s="66"/>
      <c r="GB259" s="66"/>
      <c r="GC259" s="66"/>
      <c r="GD259" s="66"/>
      <c r="GE259" s="66"/>
      <c r="GF259" s="66"/>
      <c r="GG259" s="66"/>
      <c r="GH259" s="66"/>
      <c r="GI259" s="66"/>
      <c r="GJ259" s="66"/>
      <c r="GK259" s="66"/>
      <c r="GL259" s="66"/>
      <c r="GM259" s="66"/>
      <c r="GN259" s="66"/>
      <c r="GO259" s="66"/>
      <c r="GP259" s="66"/>
      <c r="GQ259" s="66"/>
      <c r="GR259" s="66"/>
      <c r="GS259" s="66"/>
      <c r="GT259" s="66"/>
      <c r="GU259" s="66"/>
      <c r="GV259" s="66"/>
      <c r="GW259" s="66"/>
      <c r="GX259" s="66"/>
      <c r="GY259" s="66"/>
      <c r="GZ259" s="66"/>
      <c r="HA259" s="66"/>
      <c r="HB259" s="66"/>
      <c r="HC259" s="66"/>
      <c r="HD259" s="66"/>
      <c r="HE259" s="66"/>
      <c r="HF259" s="66"/>
      <c r="HG259" s="66"/>
      <c r="HH259" s="66"/>
      <c r="HI259" s="66"/>
      <c r="HJ259" s="66"/>
      <c r="HK259" s="66"/>
      <c r="HL259" s="66"/>
      <c r="HM259" s="66"/>
      <c r="HN259" s="66"/>
      <c r="HO259" s="66"/>
      <c r="HP259" s="66"/>
      <c r="HQ259" s="66"/>
      <c r="HR259" s="66"/>
      <c r="HS259" s="66"/>
      <c r="HT259" s="66"/>
      <c r="HU259" s="66"/>
      <c r="HV259" s="66"/>
      <c r="HW259" s="66"/>
      <c r="HX259" s="66"/>
      <c r="HY259" s="66"/>
      <c r="HZ259" s="66"/>
      <c r="IA259" s="66"/>
      <c r="IB259" s="66"/>
      <c r="IC259" s="66"/>
      <c r="ID259" s="66"/>
      <c r="IE259" s="66"/>
      <c r="IF259" s="66"/>
      <c r="IG259" s="66"/>
      <c r="IH259" s="66"/>
      <c r="II259" s="66"/>
      <c r="IJ259" s="66"/>
      <c r="IK259" s="66"/>
      <c r="IL259" s="66"/>
      <c r="IM259" s="66"/>
      <c r="IN259" s="66"/>
      <c r="IO259" s="66"/>
      <c r="IP259" s="66"/>
      <c r="IQ259" s="66"/>
      <c r="IR259" s="66"/>
      <c r="IS259" s="66"/>
      <c r="IT259" s="66"/>
      <c r="IU259" s="66"/>
      <c r="IV259" s="66"/>
      <c r="IW259" s="66"/>
      <c r="IX259" s="442"/>
      <c r="IY259" s="442"/>
      <c r="IZ259" s="442"/>
      <c r="JA259" s="442"/>
      <c r="JB259" s="442"/>
      <c r="JC259" s="442"/>
      <c r="JD259" s="442"/>
      <c r="JE259" s="442"/>
      <c r="JF259" s="442"/>
      <c r="JG259" s="442"/>
      <c r="JH259" s="442"/>
      <c r="JI259" s="442"/>
      <c r="JJ259" s="442"/>
      <c r="JK259" s="442"/>
      <c r="JL259" s="442"/>
      <c r="JM259" s="442"/>
      <c r="JN259" s="442"/>
      <c r="JO259" s="442"/>
      <c r="JP259" s="442"/>
      <c r="JQ259" s="442"/>
      <c r="JR259" s="442"/>
      <c r="JS259" s="442"/>
      <c r="JT259" s="442"/>
      <c r="JU259" s="442"/>
      <c r="JV259" s="442"/>
      <c r="JW259" s="442"/>
      <c r="JX259" s="442"/>
      <c r="JY259" s="442"/>
      <c r="JZ259" s="442"/>
      <c r="KA259" s="442"/>
      <c r="KB259" s="442"/>
      <c r="KC259" s="442"/>
      <c r="KD259" s="442"/>
      <c r="KE259" s="442"/>
      <c r="KF259" s="442"/>
      <c r="KG259" s="442"/>
      <c r="KH259" s="442"/>
      <c r="KI259" s="442"/>
      <c r="KJ259" s="442"/>
      <c r="KK259" s="442"/>
      <c r="KL259" s="442"/>
      <c r="KM259" s="442"/>
      <c r="KN259" s="442"/>
      <c r="KO259" s="442"/>
      <c r="KP259" s="442"/>
      <c r="KQ259" s="442"/>
      <c r="KR259" s="442"/>
      <c r="KS259" s="442"/>
      <c r="KT259" s="442"/>
      <c r="KU259" s="442"/>
      <c r="KV259" s="442"/>
      <c r="KW259" s="442"/>
      <c r="KX259" s="442"/>
      <c r="KY259" s="442"/>
      <c r="KZ259" s="442"/>
      <c r="LA259" s="442"/>
      <c r="LB259" s="442"/>
      <c r="LC259" s="442"/>
      <c r="LD259" s="442"/>
      <c r="LE259" s="442"/>
      <c r="LF259" s="442"/>
      <c r="LG259" s="442"/>
      <c r="LH259" s="442"/>
      <c r="LI259" s="442"/>
      <c r="LJ259" s="442"/>
      <c r="LK259" s="442"/>
      <c r="LL259" s="442"/>
      <c r="LM259" s="442"/>
      <c r="LN259" s="442"/>
      <c r="LO259" s="442"/>
      <c r="LP259" s="442"/>
      <c r="LQ259" s="442"/>
      <c r="LR259" s="442"/>
      <c r="LS259" s="442"/>
      <c r="LT259" s="442"/>
      <c r="LU259" s="442"/>
      <c r="LV259" s="442"/>
      <c r="LW259" s="442"/>
      <c r="LX259" s="442"/>
      <c r="LY259" s="442"/>
      <c r="LZ259" s="442"/>
      <c r="MA259" s="442"/>
      <c r="MB259" s="442"/>
      <c r="MC259" s="442"/>
      <c r="MD259" s="442"/>
      <c r="ME259" s="442"/>
      <c r="MF259" s="442"/>
      <c r="MG259" s="442"/>
      <c r="MH259" s="442"/>
      <c r="MI259" s="442"/>
      <c r="MJ259" s="442"/>
      <c r="MK259" s="442"/>
      <c r="ML259" s="442"/>
      <c r="MM259" s="442"/>
      <c r="MN259" s="442"/>
      <c r="MO259" s="442"/>
      <c r="MP259" s="442"/>
      <c r="MQ259" s="442"/>
      <c r="MR259" s="442"/>
      <c r="MS259" s="442"/>
      <c r="MT259" s="442"/>
      <c r="MU259" s="442"/>
      <c r="MV259" s="442"/>
      <c r="MW259" s="442"/>
      <c r="MX259" s="442"/>
      <c r="MY259" s="442"/>
      <c r="MZ259" s="442"/>
      <c r="NA259" s="442"/>
      <c r="NB259" s="442"/>
      <c r="NC259" s="442"/>
      <c r="ND259" s="442"/>
      <c r="NE259" s="442"/>
      <c r="NF259" s="442"/>
      <c r="NG259" s="442"/>
      <c r="NH259" s="442"/>
      <c r="NI259" s="442"/>
      <c r="NJ259" s="442"/>
      <c r="NK259" s="442"/>
      <c r="NL259" s="442"/>
      <c r="NM259" s="442"/>
      <c r="NN259" s="442"/>
      <c r="NO259" s="442"/>
      <c r="NP259" s="442"/>
      <c r="NQ259" s="442"/>
      <c r="NR259" s="442"/>
      <c r="NS259" s="442"/>
      <c r="NT259" s="442"/>
      <c r="NU259" s="442"/>
      <c r="NV259" s="442"/>
      <c r="NW259" s="442"/>
      <c r="NX259" s="442"/>
      <c r="NY259" s="442"/>
      <c r="NZ259" s="442"/>
      <c r="OA259" s="442"/>
      <c r="OB259" s="442"/>
      <c r="OC259" s="442"/>
      <c r="OD259" s="442"/>
      <c r="OE259" s="442"/>
      <c r="OF259" s="442"/>
      <c r="OG259" s="442"/>
      <c r="OH259" s="442"/>
      <c r="OI259" s="442"/>
      <c r="OJ259" s="442"/>
      <c r="OK259" s="442"/>
      <c r="OL259" s="442"/>
      <c r="OM259" s="442"/>
      <c r="ON259" s="442"/>
      <c r="OO259" s="442"/>
      <c r="OP259" s="442"/>
      <c r="OQ259" s="442"/>
      <c r="OR259" s="442"/>
      <c r="OS259" s="442"/>
      <c r="OT259" s="442"/>
      <c r="OU259" s="442"/>
      <c r="OV259" s="442"/>
      <c r="OW259" s="442"/>
      <c r="OX259" s="442"/>
      <c r="OY259" s="442"/>
      <c r="OZ259" s="442"/>
      <c r="PA259" s="442"/>
      <c r="PB259" s="442"/>
      <c r="PC259" s="442"/>
      <c r="PD259" s="442"/>
      <c r="PE259" s="442"/>
      <c r="PF259" s="442"/>
      <c r="PG259" s="442"/>
      <c r="PH259" s="442"/>
      <c r="PI259" s="442"/>
      <c r="PJ259" s="442"/>
      <c r="PK259" s="442"/>
      <c r="PL259" s="442"/>
      <c r="PM259" s="442"/>
      <c r="PN259" s="442"/>
      <c r="PO259" s="442"/>
      <c r="PP259" s="442"/>
      <c r="PQ259" s="442"/>
      <c r="PR259" s="442"/>
      <c r="PS259" s="442"/>
      <c r="PT259" s="442"/>
      <c r="PU259" s="442"/>
      <c r="PV259" s="442"/>
      <c r="PW259" s="442"/>
      <c r="PX259" s="442"/>
      <c r="PY259" s="442"/>
      <c r="PZ259" s="442"/>
      <c r="QA259" s="442"/>
      <c r="QB259" s="442"/>
      <c r="QC259" s="442"/>
      <c r="QD259" s="442"/>
      <c r="QE259" s="442"/>
      <c r="QF259" s="442"/>
      <c r="QG259" s="442"/>
      <c r="QH259" s="442"/>
      <c r="QI259" s="442"/>
      <c r="QJ259" s="442"/>
      <c r="QK259" s="442"/>
      <c r="QL259" s="442"/>
      <c r="QM259" s="442"/>
      <c r="QN259" s="442"/>
      <c r="QO259" s="442"/>
      <c r="QP259" s="442"/>
      <c r="QQ259" s="442"/>
      <c r="QR259" s="442"/>
      <c r="QS259" s="442"/>
      <c r="QT259" s="442"/>
      <c r="QU259" s="442"/>
      <c r="QV259" s="442"/>
      <c r="QW259" s="442"/>
      <c r="QX259" s="442"/>
      <c r="QY259" s="442"/>
      <c r="QZ259" s="442"/>
      <c r="RA259" s="442"/>
      <c r="RB259" s="442"/>
      <c r="RC259" s="442"/>
      <c r="RD259" s="442"/>
      <c r="RE259" s="442"/>
      <c r="RF259" s="442"/>
      <c r="RG259" s="442"/>
      <c r="RH259" s="442"/>
      <c r="RI259" s="442"/>
      <c r="RJ259" s="442"/>
      <c r="RK259" s="442"/>
      <c r="RL259" s="442"/>
      <c r="RM259" s="442"/>
      <c r="RN259" s="442"/>
      <c r="RO259" s="442"/>
      <c r="RP259" s="442"/>
      <c r="RQ259" s="442"/>
      <c r="RR259" s="442"/>
      <c r="RS259" s="442"/>
      <c r="RT259" s="442"/>
      <c r="RU259" s="442"/>
      <c r="RV259" s="442"/>
      <c r="RW259" s="442"/>
      <c r="RX259" s="442"/>
      <c r="RY259" s="442"/>
      <c r="RZ259" s="442"/>
      <c r="SA259" s="442"/>
      <c r="SB259" s="442"/>
      <c r="SC259" s="442"/>
      <c r="SD259" s="442"/>
      <c r="SE259" s="442"/>
      <c r="SF259" s="442"/>
      <c r="SG259" s="442"/>
      <c r="SH259" s="442"/>
      <c r="SI259" s="442"/>
      <c r="SJ259" s="442"/>
      <c r="SK259" s="442"/>
      <c r="SL259" s="442"/>
      <c r="SM259" s="442"/>
      <c r="SN259" s="442"/>
      <c r="SO259" s="442"/>
      <c r="SP259" s="442"/>
      <c r="SQ259" s="442"/>
      <c r="SR259" s="442"/>
      <c r="SS259" s="442"/>
      <c r="ST259" s="442"/>
      <c r="SU259" s="442"/>
      <c r="SV259" s="442"/>
      <c r="SW259" s="442"/>
      <c r="SX259" s="442"/>
      <c r="SY259" s="442"/>
      <c r="SZ259" s="442"/>
      <c r="TA259" s="442"/>
      <c r="TB259" s="442"/>
      <c r="TC259" s="442"/>
      <c r="TD259" s="442"/>
      <c r="TE259" s="442"/>
      <c r="TF259" s="442"/>
      <c r="TG259" s="442"/>
      <c r="TH259" s="442"/>
      <c r="TI259" s="442"/>
      <c r="TJ259" s="442"/>
      <c r="TK259" s="442"/>
      <c r="TL259" s="442"/>
      <c r="TM259" s="442"/>
      <c r="TN259" s="442"/>
      <c r="TO259" s="442"/>
      <c r="TP259" s="442"/>
      <c r="TQ259" s="442"/>
      <c r="TR259" s="442"/>
      <c r="TS259" s="442"/>
      <c r="TT259" s="442"/>
      <c r="TU259" s="442"/>
      <c r="TV259" s="442"/>
      <c r="TW259" s="442"/>
      <c r="TX259" s="442"/>
      <c r="TY259" s="442"/>
      <c r="TZ259" s="442"/>
      <c r="UA259" s="442"/>
      <c r="UB259" s="442"/>
      <c r="UC259" s="442"/>
      <c r="UD259" s="442"/>
      <c r="UE259" s="442"/>
      <c r="UF259" s="442"/>
      <c r="UG259" s="442"/>
      <c r="UH259" s="442"/>
      <c r="UI259" s="442"/>
      <c r="UJ259" s="442"/>
      <c r="UK259" s="442"/>
      <c r="UL259" s="442"/>
      <c r="UM259" s="442"/>
      <c r="UN259" s="442"/>
      <c r="UO259" s="442"/>
      <c r="UP259" s="442"/>
      <c r="UQ259" s="442"/>
      <c r="UR259" s="442"/>
      <c r="US259" s="442"/>
      <c r="UT259" s="442"/>
      <c r="UU259" s="442"/>
      <c r="UV259" s="442"/>
      <c r="UW259" s="442"/>
      <c r="UX259" s="442"/>
      <c r="UY259" s="442"/>
      <c r="UZ259" s="442"/>
      <c r="VA259" s="442"/>
      <c r="VB259" s="442"/>
      <c r="VC259" s="442"/>
      <c r="VD259" s="442"/>
      <c r="VE259" s="442"/>
      <c r="VF259" s="442"/>
      <c r="VG259" s="442"/>
      <c r="VH259" s="442"/>
      <c r="VI259" s="442"/>
      <c r="VJ259" s="442"/>
      <c r="VK259" s="442"/>
      <c r="VL259" s="442"/>
      <c r="VM259" s="442"/>
      <c r="VN259" s="442"/>
      <c r="VO259" s="442"/>
      <c r="VP259" s="442"/>
      <c r="VQ259" s="442"/>
      <c r="VR259" s="442"/>
      <c r="VS259" s="442"/>
      <c r="VT259" s="442"/>
      <c r="VU259" s="442"/>
      <c r="VV259" s="442"/>
      <c r="VW259" s="442"/>
      <c r="VX259" s="442"/>
      <c r="VY259" s="442"/>
      <c r="VZ259" s="442"/>
      <c r="WA259" s="442"/>
      <c r="WB259" s="442"/>
      <c r="WC259" s="442"/>
      <c r="WD259" s="442"/>
      <c r="WE259" s="442"/>
      <c r="WF259" s="442"/>
      <c r="WG259" s="442"/>
      <c r="WH259" s="442"/>
      <c r="WI259" s="442"/>
      <c r="WJ259" s="442"/>
      <c r="WK259" s="442"/>
      <c r="WL259" s="442"/>
      <c r="WM259" s="442"/>
      <c r="WN259" s="442"/>
      <c r="WO259" s="442"/>
      <c r="WP259" s="442"/>
      <c r="WQ259" s="442"/>
      <c r="WR259" s="442"/>
      <c r="WS259" s="442"/>
      <c r="WT259" s="442"/>
      <c r="WU259" s="442"/>
      <c r="WV259" s="442"/>
      <c r="WW259" s="442"/>
      <c r="WX259" s="442"/>
      <c r="WY259" s="442"/>
      <c r="WZ259" s="442"/>
      <c r="XA259" s="442"/>
      <c r="XB259" s="442"/>
      <c r="XC259" s="442"/>
      <c r="XD259" s="442"/>
      <c r="XE259" s="442"/>
      <c r="XF259" s="442"/>
      <c r="XG259" s="442"/>
      <c r="XH259" s="442"/>
      <c r="XI259" s="442"/>
      <c r="XJ259" s="442"/>
      <c r="XK259" s="442"/>
      <c r="XL259" s="442"/>
      <c r="XM259" s="442"/>
      <c r="XN259" s="442"/>
      <c r="XO259" s="442"/>
      <c r="XP259" s="442"/>
      <c r="XQ259" s="442"/>
      <c r="XR259" s="442"/>
      <c r="XS259" s="442"/>
      <c r="XT259" s="442"/>
      <c r="XU259" s="442"/>
      <c r="XV259" s="442"/>
      <c r="XW259" s="442"/>
      <c r="XX259" s="442"/>
      <c r="XY259" s="442"/>
      <c r="XZ259" s="442"/>
      <c r="YA259" s="442"/>
      <c r="YB259" s="442"/>
      <c r="YC259" s="442"/>
      <c r="YD259" s="442"/>
      <c r="YE259" s="442"/>
      <c r="YF259" s="442"/>
      <c r="YG259" s="442"/>
      <c r="YH259" s="442"/>
      <c r="YI259" s="442"/>
      <c r="YJ259" s="442"/>
      <c r="YK259" s="442"/>
      <c r="YL259" s="442"/>
      <c r="YM259" s="442"/>
      <c r="YN259" s="442"/>
      <c r="YO259" s="442"/>
      <c r="YP259" s="442"/>
      <c r="YQ259" s="442"/>
      <c r="YR259" s="442"/>
      <c r="YS259" s="442"/>
      <c r="YT259" s="442"/>
      <c r="YU259" s="442"/>
      <c r="YV259" s="442"/>
      <c r="YW259" s="442"/>
      <c r="YX259" s="442"/>
      <c r="YY259" s="442"/>
      <c r="YZ259" s="442"/>
      <c r="ZA259" s="442"/>
      <c r="ZB259" s="442"/>
      <c r="ZC259" s="442"/>
      <c r="ZD259" s="442"/>
      <c r="ZE259" s="442"/>
      <c r="ZF259" s="442"/>
      <c r="ZG259" s="442"/>
      <c r="ZH259" s="442"/>
      <c r="ZI259" s="442"/>
      <c r="ZJ259" s="442"/>
      <c r="ZK259" s="442"/>
      <c r="ZL259" s="442"/>
      <c r="ZM259" s="442"/>
      <c r="ZN259" s="442"/>
      <c r="ZO259" s="442"/>
      <c r="ZP259" s="442"/>
      <c r="ZQ259" s="442"/>
      <c r="ZR259" s="442"/>
      <c r="ZS259" s="442"/>
      <c r="ZT259" s="442"/>
      <c r="ZU259" s="442"/>
      <c r="ZV259" s="442"/>
      <c r="ZW259" s="442"/>
      <c r="ZX259" s="442"/>
      <c r="ZY259" s="442"/>
      <c r="ZZ259" s="442"/>
      <c r="AAA259" s="442"/>
      <c r="AAB259" s="442"/>
      <c r="AAC259" s="442"/>
      <c r="AAD259" s="442"/>
      <c r="AAE259" s="442"/>
      <c r="AAF259" s="442"/>
      <c r="AAG259" s="442"/>
      <c r="AAH259" s="442"/>
      <c r="AAI259" s="442"/>
      <c r="AAJ259" s="442"/>
      <c r="AAK259" s="442"/>
      <c r="AAL259" s="442"/>
      <c r="AAM259" s="442"/>
      <c r="AAN259" s="442"/>
      <c r="AAO259" s="442"/>
      <c r="AAP259" s="442"/>
      <c r="AAQ259" s="442"/>
      <c r="AAR259" s="442"/>
      <c r="AAS259" s="442"/>
      <c r="AAT259" s="442"/>
      <c r="AAU259" s="442"/>
      <c r="AAV259" s="442"/>
      <c r="AAW259" s="442"/>
      <c r="AAX259" s="442"/>
      <c r="AAY259" s="442"/>
      <c r="AAZ259" s="442"/>
      <c r="ABA259" s="442"/>
      <c r="ABB259" s="442"/>
      <c r="ABC259" s="442"/>
      <c r="ABD259" s="442"/>
      <c r="ABE259" s="442"/>
      <c r="ABF259" s="442"/>
      <c r="ABG259" s="442"/>
      <c r="ABH259" s="442"/>
      <c r="ABI259" s="442"/>
      <c r="ABJ259" s="442"/>
      <c r="ABK259" s="442"/>
      <c r="ABL259" s="442"/>
      <c r="ABM259" s="442"/>
      <c r="ABN259" s="442"/>
      <c r="ABO259" s="442"/>
      <c r="ABP259" s="442"/>
      <c r="ABQ259" s="442"/>
      <c r="ABR259" s="442"/>
      <c r="ABS259" s="442"/>
      <c r="ABT259" s="442"/>
      <c r="ABU259" s="442"/>
      <c r="ABV259" s="442"/>
      <c r="ABW259" s="442"/>
      <c r="ABX259" s="442"/>
      <c r="ABY259" s="442"/>
      <c r="ABZ259" s="442"/>
      <c r="ACA259" s="442"/>
      <c r="ACB259" s="442"/>
      <c r="ACC259" s="442"/>
      <c r="ACD259" s="442"/>
      <c r="ACE259" s="442"/>
      <c r="ACF259" s="442"/>
      <c r="ACG259" s="442"/>
      <c r="ACH259" s="442"/>
      <c r="ACI259" s="442"/>
      <c r="ACJ259" s="442"/>
      <c r="ACK259" s="442"/>
      <c r="ACL259" s="442"/>
      <c r="ACM259" s="442"/>
      <c r="ACN259" s="442"/>
      <c r="ACO259" s="442"/>
      <c r="ACP259" s="442"/>
      <c r="ACQ259" s="442"/>
      <c r="ACR259" s="442"/>
      <c r="ACS259" s="442"/>
      <c r="ACT259" s="442"/>
      <c r="ACU259" s="442"/>
      <c r="ACV259" s="442"/>
      <c r="ACW259" s="442"/>
      <c r="ACX259" s="442"/>
      <c r="ACY259" s="442"/>
      <c r="ACZ259" s="442"/>
      <c r="ADA259" s="442"/>
      <c r="ADB259" s="442"/>
      <c r="ADC259" s="442"/>
      <c r="ADD259" s="442"/>
      <c r="ADE259" s="442"/>
      <c r="ADF259" s="442"/>
      <c r="ADG259" s="442"/>
      <c r="ADH259" s="442"/>
      <c r="ADI259" s="442"/>
      <c r="ADJ259" s="442"/>
      <c r="ADK259" s="442"/>
      <c r="ADL259" s="442"/>
      <c r="ADM259" s="442"/>
      <c r="ADN259" s="442"/>
      <c r="ADO259" s="442"/>
      <c r="ADP259" s="442"/>
      <c r="ADQ259" s="442"/>
      <c r="ADR259" s="442"/>
      <c r="ADS259" s="442"/>
      <c r="ADT259" s="442"/>
      <c r="ADU259" s="442"/>
      <c r="ADV259" s="442"/>
      <c r="ADW259" s="442"/>
      <c r="ADX259" s="442"/>
      <c r="ADY259" s="442"/>
      <c r="ADZ259" s="442"/>
      <c r="AEA259" s="442"/>
      <c r="AEB259" s="442"/>
      <c r="AEC259" s="442"/>
      <c r="AED259" s="442"/>
      <c r="AEE259" s="442"/>
      <c r="AEF259" s="442"/>
      <c r="AEG259" s="442"/>
      <c r="AEH259" s="442"/>
      <c r="AEI259" s="442"/>
      <c r="AEJ259" s="442"/>
      <c r="AEK259" s="442"/>
      <c r="AEL259" s="442"/>
      <c r="AEM259" s="442"/>
      <c r="AEN259" s="442"/>
      <c r="AEO259" s="442"/>
      <c r="AEP259" s="442"/>
      <c r="AEQ259" s="442"/>
      <c r="AER259" s="442"/>
      <c r="AES259" s="442"/>
      <c r="AET259" s="442"/>
      <c r="AEU259" s="442"/>
      <c r="AEV259" s="442"/>
      <c r="AEW259" s="442"/>
      <c r="AEX259" s="442"/>
      <c r="AEY259" s="442"/>
      <c r="AEZ259" s="442"/>
      <c r="AFA259" s="442"/>
      <c r="AFB259" s="442"/>
      <c r="AFC259" s="442"/>
      <c r="AFD259" s="442"/>
      <c r="AFE259" s="442"/>
      <c r="AFF259" s="442"/>
      <c r="AFG259" s="442"/>
      <c r="AFH259" s="442"/>
      <c r="AFI259" s="442"/>
      <c r="AFJ259" s="442"/>
      <c r="AFK259" s="442"/>
      <c r="AFL259" s="442"/>
      <c r="AFM259" s="442"/>
      <c r="AFN259" s="442"/>
      <c r="AFO259" s="442"/>
      <c r="AFP259" s="442"/>
      <c r="AFQ259" s="442"/>
      <c r="AFR259" s="442"/>
      <c r="AFS259" s="442"/>
      <c r="AFT259" s="442"/>
      <c r="AFU259" s="442"/>
      <c r="AFV259" s="442"/>
      <c r="AFW259" s="442"/>
      <c r="AFX259" s="442"/>
      <c r="AFY259" s="442"/>
      <c r="AFZ259" s="442"/>
      <c r="AGA259" s="442"/>
      <c r="AGB259" s="442"/>
      <c r="AGC259" s="442"/>
      <c r="AGD259" s="442"/>
      <c r="AGE259" s="442"/>
      <c r="AGF259" s="442"/>
      <c r="AGG259" s="442"/>
      <c r="AGH259" s="442"/>
      <c r="AGI259" s="442"/>
      <c r="AGJ259" s="442"/>
      <c r="AGK259" s="442"/>
      <c r="AGL259" s="442"/>
      <c r="AGM259" s="442"/>
      <c r="AGN259" s="442"/>
      <c r="AGO259" s="442"/>
      <c r="AGP259" s="442"/>
      <c r="AGQ259" s="442"/>
      <c r="AGR259" s="442"/>
      <c r="AGS259" s="442"/>
      <c r="AGT259" s="442"/>
      <c r="AGU259" s="442"/>
      <c r="AGV259" s="442"/>
      <c r="AGW259" s="442"/>
      <c r="AGX259" s="442"/>
      <c r="AGY259" s="442"/>
      <c r="AGZ259" s="442"/>
      <c r="AHA259" s="442"/>
      <c r="AHB259" s="442"/>
      <c r="AHC259" s="442"/>
      <c r="AHD259" s="442"/>
      <c r="AHE259" s="442"/>
      <c r="AHF259" s="442"/>
      <c r="AHG259" s="442"/>
      <c r="AHH259" s="442"/>
    </row>
    <row r="260" spans="2:892" s="593" customFormat="1" hidden="1">
      <c r="B260" s="597"/>
      <c r="C260" s="595"/>
      <c r="D260" s="78"/>
      <c r="E260" s="78"/>
      <c r="F260" s="78"/>
      <c r="G260" s="78"/>
      <c r="H260" s="78"/>
      <c r="I260" s="78"/>
      <c r="J260" s="78"/>
      <c r="K260" s="78"/>
      <c r="L260" s="78"/>
      <c r="M260" s="78"/>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s="66"/>
      <c r="CT260" s="66"/>
      <c r="CU260" s="66"/>
      <c r="CV260" s="66"/>
      <c r="CW260" s="66"/>
      <c r="CX260" s="66"/>
      <c r="CY260" s="66"/>
      <c r="CZ260" s="66"/>
      <c r="DA260" s="66"/>
      <c r="DB260" s="66"/>
      <c r="DC260" s="66"/>
      <c r="DD260" s="66"/>
      <c r="DE260" s="66"/>
      <c r="DF260" s="66"/>
      <c r="DG260" s="66"/>
      <c r="DH260" s="66"/>
      <c r="DI260" s="66"/>
      <c r="DJ260" s="66"/>
      <c r="DK260" s="66"/>
      <c r="DL260" s="66"/>
      <c r="DM260" s="66"/>
      <c r="DN260" s="66"/>
      <c r="DO260" s="66"/>
      <c r="DP260" s="66"/>
      <c r="DQ260" s="66"/>
      <c r="DR260" s="66"/>
      <c r="DS260" s="66"/>
      <c r="DT260" s="66"/>
      <c r="DU260" s="66"/>
      <c r="DV260" s="66"/>
      <c r="DW260" s="66"/>
      <c r="DX260" s="66"/>
      <c r="DY260" s="66"/>
      <c r="DZ260" s="66"/>
      <c r="EA260" s="66"/>
      <c r="EB260" s="66"/>
      <c r="EC260" s="66"/>
      <c r="ED260" s="66"/>
      <c r="EE260" s="66"/>
      <c r="EF260" s="66"/>
      <c r="EG260" s="66"/>
      <c r="EH260" s="66"/>
      <c r="EI260" s="66"/>
      <c r="EJ260" s="66"/>
      <c r="EK260" s="66"/>
      <c r="EL260" s="66"/>
      <c r="EM260" s="66"/>
      <c r="EN260" s="66"/>
      <c r="EO260" s="66"/>
      <c r="EP260" s="66"/>
      <c r="EQ260" s="66"/>
      <c r="ER260" s="66"/>
      <c r="ES260" s="66"/>
      <c r="ET260" s="66"/>
      <c r="EU260" s="66"/>
      <c r="EV260" s="66"/>
      <c r="EW260" s="66"/>
      <c r="EX260" s="66"/>
      <c r="EY260" s="66"/>
      <c r="EZ260" s="66"/>
      <c r="FA260" s="66"/>
      <c r="FB260" s="66"/>
      <c r="FC260" s="66"/>
      <c r="FD260" s="66"/>
      <c r="FE260" s="66"/>
      <c r="FF260" s="66"/>
      <c r="FG260" s="66"/>
      <c r="FH260" s="66"/>
      <c r="FI260" s="66"/>
      <c r="FJ260" s="66"/>
      <c r="FK260" s="66"/>
      <c r="FL260" s="66"/>
      <c r="FM260" s="66"/>
      <c r="FN260" s="66"/>
      <c r="FO260" s="66"/>
      <c r="FP260" s="66"/>
      <c r="FQ260" s="66"/>
      <c r="FR260" s="66"/>
      <c r="FS260" s="66"/>
      <c r="FT260" s="66"/>
      <c r="FU260" s="66"/>
      <c r="FV260" s="66"/>
      <c r="FW260" s="66"/>
      <c r="FX260" s="66"/>
      <c r="FY260" s="66"/>
      <c r="FZ260" s="66"/>
      <c r="GA260" s="66"/>
      <c r="GB260" s="66"/>
      <c r="GC260" s="66"/>
      <c r="GD260" s="66"/>
      <c r="GE260" s="66"/>
      <c r="GF260" s="66"/>
      <c r="GG260" s="66"/>
      <c r="GH260" s="66"/>
      <c r="GI260" s="66"/>
      <c r="GJ260" s="66"/>
      <c r="GK260" s="66"/>
      <c r="GL260" s="66"/>
      <c r="GM260" s="66"/>
      <c r="GN260" s="66"/>
      <c r="GO260" s="66"/>
      <c r="GP260" s="66"/>
      <c r="GQ260" s="66"/>
      <c r="GR260" s="66"/>
      <c r="GS260" s="66"/>
      <c r="GT260" s="66"/>
      <c r="GU260" s="66"/>
      <c r="GV260" s="66"/>
      <c r="GW260" s="66"/>
      <c r="GX260" s="66"/>
      <c r="GY260" s="66"/>
      <c r="GZ260" s="66"/>
      <c r="HA260" s="66"/>
      <c r="HB260" s="66"/>
      <c r="HC260" s="66"/>
      <c r="HD260" s="66"/>
      <c r="HE260" s="66"/>
      <c r="HF260" s="66"/>
      <c r="HG260" s="66"/>
      <c r="HH260" s="66"/>
      <c r="HI260" s="66"/>
      <c r="HJ260" s="66"/>
      <c r="HK260" s="66"/>
      <c r="HL260" s="66"/>
      <c r="HM260" s="66"/>
      <c r="HN260" s="66"/>
      <c r="HO260" s="66"/>
      <c r="HP260" s="66"/>
      <c r="HQ260" s="66"/>
      <c r="HR260" s="66"/>
      <c r="HS260" s="66"/>
      <c r="HT260" s="66"/>
      <c r="HU260" s="66"/>
      <c r="HV260" s="66"/>
      <c r="HW260" s="66"/>
      <c r="HX260" s="66"/>
      <c r="HY260" s="66"/>
      <c r="HZ260" s="66"/>
      <c r="IA260" s="66"/>
      <c r="IB260" s="66"/>
      <c r="IC260" s="66"/>
      <c r="ID260" s="66"/>
      <c r="IE260" s="66"/>
      <c r="IF260" s="66"/>
      <c r="IG260" s="66"/>
      <c r="IH260" s="66"/>
      <c r="II260" s="66"/>
      <c r="IJ260" s="66"/>
      <c r="IK260" s="66"/>
      <c r="IL260" s="66"/>
      <c r="IM260" s="66"/>
      <c r="IN260" s="66"/>
      <c r="IO260" s="66"/>
      <c r="IP260" s="66"/>
      <c r="IQ260" s="66"/>
      <c r="IR260" s="66"/>
      <c r="IS260" s="66"/>
      <c r="IT260" s="66"/>
      <c r="IU260" s="66"/>
      <c r="IV260" s="66"/>
      <c r="IW260" s="66"/>
      <c r="IX260" s="442"/>
      <c r="IY260" s="442"/>
      <c r="IZ260" s="442"/>
      <c r="JA260" s="442"/>
      <c r="JB260" s="442"/>
      <c r="JC260" s="442"/>
      <c r="JD260" s="442"/>
      <c r="JE260" s="442"/>
      <c r="JF260" s="442"/>
      <c r="JG260" s="442"/>
      <c r="JH260" s="442"/>
      <c r="JI260" s="442"/>
      <c r="JJ260" s="442"/>
      <c r="JK260" s="442"/>
      <c r="JL260" s="442"/>
      <c r="JM260" s="442"/>
      <c r="JN260" s="442"/>
      <c r="JO260" s="442"/>
      <c r="JP260" s="442"/>
      <c r="JQ260" s="442"/>
      <c r="JR260" s="442"/>
      <c r="JS260" s="442"/>
      <c r="JT260" s="442"/>
      <c r="JU260" s="442"/>
      <c r="JV260" s="442"/>
      <c r="JW260" s="442"/>
      <c r="JX260" s="442"/>
      <c r="JY260" s="442"/>
      <c r="JZ260" s="442"/>
      <c r="KA260" s="442"/>
      <c r="KB260" s="442"/>
      <c r="KC260" s="442"/>
      <c r="KD260" s="442"/>
      <c r="KE260" s="442"/>
      <c r="KF260" s="442"/>
      <c r="KG260" s="442"/>
      <c r="KH260" s="442"/>
      <c r="KI260" s="442"/>
      <c r="KJ260" s="442"/>
      <c r="KK260" s="442"/>
      <c r="KL260" s="442"/>
      <c r="KM260" s="442"/>
      <c r="KN260" s="442"/>
      <c r="KO260" s="442"/>
      <c r="KP260" s="442"/>
      <c r="KQ260" s="442"/>
      <c r="KR260" s="442"/>
      <c r="KS260" s="442"/>
      <c r="KT260" s="442"/>
      <c r="KU260" s="442"/>
      <c r="KV260" s="442"/>
      <c r="KW260" s="442"/>
      <c r="KX260" s="442"/>
      <c r="KY260" s="442"/>
      <c r="KZ260" s="442"/>
      <c r="LA260" s="442"/>
      <c r="LB260" s="442"/>
      <c r="LC260" s="442"/>
      <c r="LD260" s="442"/>
      <c r="LE260" s="442"/>
      <c r="LF260" s="442"/>
      <c r="LG260" s="442"/>
      <c r="LH260" s="442"/>
      <c r="LI260" s="442"/>
      <c r="LJ260" s="442"/>
      <c r="LK260" s="442"/>
      <c r="LL260" s="442"/>
      <c r="LM260" s="442"/>
      <c r="LN260" s="442"/>
      <c r="LO260" s="442"/>
      <c r="LP260" s="442"/>
      <c r="LQ260" s="442"/>
      <c r="LR260" s="442"/>
      <c r="LS260" s="442"/>
      <c r="LT260" s="442"/>
      <c r="LU260" s="442"/>
      <c r="LV260" s="442"/>
      <c r="LW260" s="442"/>
      <c r="LX260" s="442"/>
      <c r="LY260" s="442"/>
      <c r="LZ260" s="442"/>
      <c r="MA260" s="442"/>
      <c r="MB260" s="442"/>
      <c r="MC260" s="442"/>
      <c r="MD260" s="442"/>
      <c r="ME260" s="442"/>
      <c r="MF260" s="442"/>
      <c r="MG260" s="442"/>
      <c r="MH260" s="442"/>
      <c r="MI260" s="442"/>
      <c r="MJ260" s="442"/>
      <c r="MK260" s="442"/>
      <c r="ML260" s="442"/>
      <c r="MM260" s="442"/>
      <c r="MN260" s="442"/>
      <c r="MO260" s="442"/>
      <c r="MP260" s="442"/>
      <c r="MQ260" s="442"/>
      <c r="MR260" s="442"/>
      <c r="MS260" s="442"/>
      <c r="MT260" s="442"/>
      <c r="MU260" s="442"/>
      <c r="MV260" s="442"/>
      <c r="MW260" s="442"/>
      <c r="MX260" s="442"/>
      <c r="MY260" s="442"/>
      <c r="MZ260" s="442"/>
      <c r="NA260" s="442"/>
      <c r="NB260" s="442"/>
      <c r="NC260" s="442"/>
      <c r="ND260" s="442"/>
      <c r="NE260" s="442"/>
      <c r="NF260" s="442"/>
      <c r="NG260" s="442"/>
      <c r="NH260" s="442"/>
      <c r="NI260" s="442"/>
      <c r="NJ260" s="442"/>
      <c r="NK260" s="442"/>
      <c r="NL260" s="442"/>
      <c r="NM260" s="442"/>
      <c r="NN260" s="442"/>
      <c r="NO260" s="442"/>
      <c r="NP260" s="442"/>
      <c r="NQ260" s="442"/>
      <c r="NR260" s="442"/>
      <c r="NS260" s="442"/>
      <c r="NT260" s="442"/>
      <c r="NU260" s="442"/>
      <c r="NV260" s="442"/>
      <c r="NW260" s="442"/>
      <c r="NX260" s="442"/>
      <c r="NY260" s="442"/>
      <c r="NZ260" s="442"/>
      <c r="OA260" s="442"/>
      <c r="OB260" s="442"/>
      <c r="OC260" s="442"/>
      <c r="OD260" s="442"/>
      <c r="OE260" s="442"/>
      <c r="OF260" s="442"/>
      <c r="OG260" s="442"/>
      <c r="OH260" s="442"/>
      <c r="OI260" s="442"/>
      <c r="OJ260" s="442"/>
      <c r="OK260" s="442"/>
      <c r="OL260" s="442"/>
      <c r="OM260" s="442"/>
      <c r="ON260" s="442"/>
      <c r="OO260" s="442"/>
      <c r="OP260" s="442"/>
      <c r="OQ260" s="442"/>
      <c r="OR260" s="442"/>
      <c r="OS260" s="442"/>
      <c r="OT260" s="442"/>
      <c r="OU260" s="442"/>
      <c r="OV260" s="442"/>
      <c r="OW260" s="442"/>
      <c r="OX260" s="442"/>
      <c r="OY260" s="442"/>
      <c r="OZ260" s="442"/>
      <c r="PA260" s="442"/>
      <c r="PB260" s="442"/>
      <c r="PC260" s="442"/>
      <c r="PD260" s="442"/>
      <c r="PE260" s="442"/>
      <c r="PF260" s="442"/>
      <c r="PG260" s="442"/>
      <c r="PH260" s="442"/>
      <c r="PI260" s="442"/>
      <c r="PJ260" s="442"/>
      <c r="PK260" s="442"/>
      <c r="PL260" s="442"/>
      <c r="PM260" s="442"/>
      <c r="PN260" s="442"/>
      <c r="PO260" s="442"/>
      <c r="PP260" s="442"/>
      <c r="PQ260" s="442"/>
      <c r="PR260" s="442"/>
      <c r="PS260" s="442"/>
      <c r="PT260" s="442"/>
      <c r="PU260" s="442"/>
      <c r="PV260" s="442"/>
      <c r="PW260" s="442"/>
      <c r="PX260" s="442"/>
      <c r="PY260" s="442"/>
      <c r="PZ260" s="442"/>
      <c r="QA260" s="442"/>
      <c r="QB260" s="442"/>
      <c r="QC260" s="442"/>
      <c r="QD260" s="442"/>
      <c r="QE260" s="442"/>
      <c r="QF260" s="442"/>
      <c r="QG260" s="442"/>
      <c r="QH260" s="442"/>
      <c r="QI260" s="442"/>
      <c r="QJ260" s="442"/>
      <c r="QK260" s="442"/>
      <c r="QL260" s="442"/>
      <c r="QM260" s="442"/>
      <c r="QN260" s="442"/>
      <c r="QO260" s="442"/>
      <c r="QP260" s="442"/>
      <c r="QQ260" s="442"/>
      <c r="QR260" s="442"/>
      <c r="QS260" s="442"/>
      <c r="QT260" s="442"/>
      <c r="QU260" s="442"/>
      <c r="QV260" s="442"/>
      <c r="QW260" s="442"/>
      <c r="QX260" s="442"/>
      <c r="QY260" s="442"/>
      <c r="QZ260" s="442"/>
      <c r="RA260" s="442"/>
      <c r="RB260" s="442"/>
      <c r="RC260" s="442"/>
      <c r="RD260" s="442"/>
      <c r="RE260" s="442"/>
      <c r="RF260" s="442"/>
      <c r="RG260" s="442"/>
      <c r="RH260" s="442"/>
      <c r="RI260" s="442"/>
      <c r="RJ260" s="442"/>
      <c r="RK260" s="442"/>
      <c r="RL260" s="442"/>
      <c r="RM260" s="442"/>
      <c r="RN260" s="442"/>
      <c r="RO260" s="442"/>
      <c r="RP260" s="442"/>
      <c r="RQ260" s="442"/>
      <c r="RR260" s="442"/>
      <c r="RS260" s="442"/>
      <c r="RT260" s="442"/>
      <c r="RU260" s="442"/>
      <c r="RV260" s="442"/>
      <c r="RW260" s="442"/>
      <c r="RX260" s="442"/>
      <c r="RY260" s="442"/>
      <c r="RZ260" s="442"/>
      <c r="SA260" s="442"/>
      <c r="SB260" s="442"/>
      <c r="SC260" s="442"/>
      <c r="SD260" s="442"/>
      <c r="SE260" s="442"/>
      <c r="SF260" s="442"/>
      <c r="SG260" s="442"/>
      <c r="SH260" s="442"/>
      <c r="SI260" s="442"/>
      <c r="SJ260" s="442"/>
      <c r="SK260" s="442"/>
      <c r="SL260" s="442"/>
      <c r="SM260" s="442"/>
      <c r="SN260" s="442"/>
      <c r="SO260" s="442"/>
      <c r="SP260" s="442"/>
      <c r="SQ260" s="442"/>
      <c r="SR260" s="442"/>
      <c r="SS260" s="442"/>
      <c r="ST260" s="442"/>
      <c r="SU260" s="442"/>
      <c r="SV260" s="442"/>
      <c r="SW260" s="442"/>
      <c r="SX260" s="442"/>
      <c r="SY260" s="442"/>
      <c r="SZ260" s="442"/>
      <c r="TA260" s="442"/>
      <c r="TB260" s="442"/>
      <c r="TC260" s="442"/>
      <c r="TD260" s="442"/>
      <c r="TE260" s="442"/>
      <c r="TF260" s="442"/>
      <c r="TG260" s="442"/>
      <c r="TH260" s="442"/>
      <c r="TI260" s="442"/>
      <c r="TJ260" s="442"/>
      <c r="TK260" s="442"/>
      <c r="TL260" s="442"/>
      <c r="TM260" s="442"/>
      <c r="TN260" s="442"/>
      <c r="TO260" s="442"/>
      <c r="TP260" s="442"/>
      <c r="TQ260" s="442"/>
      <c r="TR260" s="442"/>
      <c r="TS260" s="442"/>
      <c r="TT260" s="442"/>
      <c r="TU260" s="442"/>
      <c r="TV260" s="442"/>
      <c r="TW260" s="442"/>
      <c r="TX260" s="442"/>
      <c r="TY260" s="442"/>
      <c r="TZ260" s="442"/>
      <c r="UA260" s="442"/>
      <c r="UB260" s="442"/>
      <c r="UC260" s="442"/>
      <c r="UD260" s="442"/>
      <c r="UE260" s="442"/>
      <c r="UF260" s="442"/>
      <c r="UG260" s="442"/>
      <c r="UH260" s="442"/>
      <c r="UI260" s="442"/>
      <c r="UJ260" s="442"/>
      <c r="UK260" s="442"/>
      <c r="UL260" s="442"/>
      <c r="UM260" s="442"/>
      <c r="UN260" s="442"/>
      <c r="UO260" s="442"/>
      <c r="UP260" s="442"/>
      <c r="UQ260" s="442"/>
      <c r="UR260" s="442"/>
      <c r="US260" s="442"/>
      <c r="UT260" s="442"/>
      <c r="UU260" s="442"/>
      <c r="UV260" s="442"/>
      <c r="UW260" s="442"/>
      <c r="UX260" s="442"/>
      <c r="UY260" s="442"/>
      <c r="UZ260" s="442"/>
      <c r="VA260" s="442"/>
      <c r="VB260" s="442"/>
      <c r="VC260" s="442"/>
      <c r="VD260" s="442"/>
      <c r="VE260" s="442"/>
      <c r="VF260" s="442"/>
      <c r="VG260" s="442"/>
      <c r="VH260" s="442"/>
      <c r="VI260" s="442"/>
      <c r="VJ260" s="442"/>
      <c r="VK260" s="442"/>
      <c r="VL260" s="442"/>
      <c r="VM260" s="442"/>
      <c r="VN260" s="442"/>
      <c r="VO260" s="442"/>
      <c r="VP260" s="442"/>
      <c r="VQ260" s="442"/>
      <c r="VR260" s="442"/>
      <c r="VS260" s="442"/>
      <c r="VT260" s="442"/>
      <c r="VU260" s="442"/>
      <c r="VV260" s="442"/>
      <c r="VW260" s="442"/>
      <c r="VX260" s="442"/>
      <c r="VY260" s="442"/>
      <c r="VZ260" s="442"/>
      <c r="WA260" s="442"/>
      <c r="WB260" s="442"/>
      <c r="WC260" s="442"/>
      <c r="WD260" s="442"/>
      <c r="WE260" s="442"/>
      <c r="WF260" s="442"/>
      <c r="WG260" s="442"/>
      <c r="WH260" s="442"/>
      <c r="WI260" s="442"/>
      <c r="WJ260" s="442"/>
      <c r="WK260" s="442"/>
      <c r="WL260" s="442"/>
      <c r="WM260" s="442"/>
      <c r="WN260" s="442"/>
      <c r="WO260" s="442"/>
      <c r="WP260" s="442"/>
      <c r="WQ260" s="442"/>
      <c r="WR260" s="442"/>
      <c r="WS260" s="442"/>
      <c r="WT260" s="442"/>
      <c r="WU260" s="442"/>
      <c r="WV260" s="442"/>
      <c r="WW260" s="442"/>
      <c r="WX260" s="442"/>
      <c r="WY260" s="442"/>
      <c r="WZ260" s="442"/>
      <c r="XA260" s="442"/>
      <c r="XB260" s="442"/>
      <c r="XC260" s="442"/>
      <c r="XD260" s="442"/>
      <c r="XE260" s="442"/>
      <c r="XF260" s="442"/>
      <c r="XG260" s="442"/>
      <c r="XH260" s="442"/>
      <c r="XI260" s="442"/>
      <c r="XJ260" s="442"/>
      <c r="XK260" s="442"/>
      <c r="XL260" s="442"/>
      <c r="XM260" s="442"/>
      <c r="XN260" s="442"/>
      <c r="XO260" s="442"/>
      <c r="XP260" s="442"/>
      <c r="XQ260" s="442"/>
      <c r="XR260" s="442"/>
      <c r="XS260" s="442"/>
      <c r="XT260" s="442"/>
      <c r="XU260" s="442"/>
      <c r="XV260" s="442"/>
      <c r="XW260" s="442"/>
      <c r="XX260" s="442"/>
      <c r="XY260" s="442"/>
      <c r="XZ260" s="442"/>
      <c r="YA260" s="442"/>
      <c r="YB260" s="442"/>
      <c r="YC260" s="442"/>
      <c r="YD260" s="442"/>
      <c r="YE260" s="442"/>
      <c r="YF260" s="442"/>
      <c r="YG260" s="442"/>
      <c r="YH260" s="442"/>
      <c r="YI260" s="442"/>
      <c r="YJ260" s="442"/>
      <c r="YK260" s="442"/>
      <c r="YL260" s="442"/>
      <c r="YM260" s="442"/>
      <c r="YN260" s="442"/>
      <c r="YO260" s="442"/>
      <c r="YP260" s="442"/>
      <c r="YQ260" s="442"/>
      <c r="YR260" s="442"/>
      <c r="YS260" s="442"/>
      <c r="YT260" s="442"/>
      <c r="YU260" s="442"/>
      <c r="YV260" s="442"/>
      <c r="YW260" s="442"/>
      <c r="YX260" s="442"/>
      <c r="YY260" s="442"/>
      <c r="YZ260" s="442"/>
      <c r="ZA260" s="442"/>
      <c r="ZB260" s="442"/>
      <c r="ZC260" s="442"/>
      <c r="ZD260" s="442"/>
      <c r="ZE260" s="442"/>
      <c r="ZF260" s="442"/>
      <c r="ZG260" s="442"/>
      <c r="ZH260" s="442"/>
      <c r="ZI260" s="442"/>
      <c r="ZJ260" s="442"/>
      <c r="ZK260" s="442"/>
      <c r="ZL260" s="442"/>
      <c r="ZM260" s="442"/>
      <c r="ZN260" s="442"/>
      <c r="ZO260" s="442"/>
      <c r="ZP260" s="442"/>
      <c r="ZQ260" s="442"/>
      <c r="ZR260" s="442"/>
      <c r="ZS260" s="442"/>
      <c r="ZT260" s="442"/>
      <c r="ZU260" s="442"/>
      <c r="ZV260" s="442"/>
      <c r="ZW260" s="442"/>
      <c r="ZX260" s="442"/>
      <c r="ZY260" s="442"/>
      <c r="ZZ260" s="442"/>
      <c r="AAA260" s="442"/>
      <c r="AAB260" s="442"/>
      <c r="AAC260" s="442"/>
      <c r="AAD260" s="442"/>
      <c r="AAE260" s="442"/>
      <c r="AAF260" s="442"/>
      <c r="AAG260" s="442"/>
      <c r="AAH260" s="442"/>
      <c r="AAI260" s="442"/>
      <c r="AAJ260" s="442"/>
      <c r="AAK260" s="442"/>
      <c r="AAL260" s="442"/>
      <c r="AAM260" s="442"/>
      <c r="AAN260" s="442"/>
      <c r="AAO260" s="442"/>
      <c r="AAP260" s="442"/>
      <c r="AAQ260" s="442"/>
      <c r="AAR260" s="442"/>
      <c r="AAS260" s="442"/>
      <c r="AAT260" s="442"/>
      <c r="AAU260" s="442"/>
      <c r="AAV260" s="442"/>
      <c r="AAW260" s="442"/>
      <c r="AAX260" s="442"/>
      <c r="AAY260" s="442"/>
      <c r="AAZ260" s="442"/>
      <c r="ABA260" s="442"/>
      <c r="ABB260" s="442"/>
      <c r="ABC260" s="442"/>
      <c r="ABD260" s="442"/>
      <c r="ABE260" s="442"/>
      <c r="ABF260" s="442"/>
      <c r="ABG260" s="442"/>
      <c r="ABH260" s="442"/>
      <c r="ABI260" s="442"/>
      <c r="ABJ260" s="442"/>
      <c r="ABK260" s="442"/>
      <c r="ABL260" s="442"/>
      <c r="ABM260" s="442"/>
      <c r="ABN260" s="442"/>
      <c r="ABO260" s="442"/>
      <c r="ABP260" s="442"/>
      <c r="ABQ260" s="442"/>
      <c r="ABR260" s="442"/>
      <c r="ABS260" s="442"/>
      <c r="ABT260" s="442"/>
      <c r="ABU260" s="442"/>
      <c r="ABV260" s="442"/>
      <c r="ABW260" s="442"/>
      <c r="ABX260" s="442"/>
      <c r="ABY260" s="442"/>
      <c r="ABZ260" s="442"/>
      <c r="ACA260" s="442"/>
      <c r="ACB260" s="442"/>
      <c r="ACC260" s="442"/>
      <c r="ACD260" s="442"/>
      <c r="ACE260" s="442"/>
      <c r="ACF260" s="442"/>
      <c r="ACG260" s="442"/>
      <c r="ACH260" s="442"/>
      <c r="ACI260" s="442"/>
      <c r="ACJ260" s="442"/>
      <c r="ACK260" s="442"/>
      <c r="ACL260" s="442"/>
      <c r="ACM260" s="442"/>
      <c r="ACN260" s="442"/>
      <c r="ACO260" s="442"/>
      <c r="ACP260" s="442"/>
      <c r="ACQ260" s="442"/>
      <c r="ACR260" s="442"/>
      <c r="ACS260" s="442"/>
      <c r="ACT260" s="442"/>
      <c r="ACU260" s="442"/>
      <c r="ACV260" s="442"/>
      <c r="ACW260" s="442"/>
      <c r="ACX260" s="442"/>
      <c r="ACY260" s="442"/>
      <c r="ACZ260" s="442"/>
      <c r="ADA260" s="442"/>
      <c r="ADB260" s="442"/>
      <c r="ADC260" s="442"/>
      <c r="ADD260" s="442"/>
      <c r="ADE260" s="442"/>
      <c r="ADF260" s="442"/>
      <c r="ADG260" s="442"/>
      <c r="ADH260" s="442"/>
      <c r="ADI260" s="442"/>
      <c r="ADJ260" s="442"/>
      <c r="ADK260" s="442"/>
      <c r="ADL260" s="442"/>
      <c r="ADM260" s="442"/>
      <c r="ADN260" s="442"/>
      <c r="ADO260" s="442"/>
      <c r="ADP260" s="442"/>
      <c r="ADQ260" s="442"/>
      <c r="ADR260" s="442"/>
      <c r="ADS260" s="442"/>
      <c r="ADT260" s="442"/>
      <c r="ADU260" s="442"/>
      <c r="ADV260" s="442"/>
      <c r="ADW260" s="442"/>
      <c r="ADX260" s="442"/>
      <c r="ADY260" s="442"/>
      <c r="ADZ260" s="442"/>
      <c r="AEA260" s="442"/>
      <c r="AEB260" s="442"/>
      <c r="AEC260" s="442"/>
      <c r="AED260" s="442"/>
      <c r="AEE260" s="442"/>
      <c r="AEF260" s="442"/>
      <c r="AEG260" s="442"/>
      <c r="AEH260" s="442"/>
      <c r="AEI260" s="442"/>
      <c r="AEJ260" s="442"/>
      <c r="AEK260" s="442"/>
      <c r="AEL260" s="442"/>
      <c r="AEM260" s="442"/>
      <c r="AEN260" s="442"/>
      <c r="AEO260" s="442"/>
      <c r="AEP260" s="442"/>
      <c r="AEQ260" s="442"/>
      <c r="AER260" s="442"/>
      <c r="AES260" s="442"/>
      <c r="AET260" s="442"/>
      <c r="AEU260" s="442"/>
      <c r="AEV260" s="442"/>
      <c r="AEW260" s="442"/>
      <c r="AEX260" s="442"/>
      <c r="AEY260" s="442"/>
      <c r="AEZ260" s="442"/>
      <c r="AFA260" s="442"/>
      <c r="AFB260" s="442"/>
      <c r="AFC260" s="442"/>
      <c r="AFD260" s="442"/>
      <c r="AFE260" s="442"/>
      <c r="AFF260" s="442"/>
      <c r="AFG260" s="442"/>
      <c r="AFH260" s="442"/>
      <c r="AFI260" s="442"/>
      <c r="AFJ260" s="442"/>
      <c r="AFK260" s="442"/>
      <c r="AFL260" s="442"/>
      <c r="AFM260" s="442"/>
      <c r="AFN260" s="442"/>
      <c r="AFO260" s="442"/>
      <c r="AFP260" s="442"/>
      <c r="AFQ260" s="442"/>
      <c r="AFR260" s="442"/>
      <c r="AFS260" s="442"/>
      <c r="AFT260" s="442"/>
      <c r="AFU260" s="442"/>
      <c r="AFV260" s="442"/>
      <c r="AFW260" s="442"/>
      <c r="AFX260" s="442"/>
      <c r="AFY260" s="442"/>
      <c r="AFZ260" s="442"/>
      <c r="AGA260" s="442"/>
      <c r="AGB260" s="442"/>
      <c r="AGC260" s="442"/>
      <c r="AGD260" s="442"/>
      <c r="AGE260" s="442"/>
      <c r="AGF260" s="442"/>
      <c r="AGG260" s="442"/>
      <c r="AGH260" s="442"/>
      <c r="AGI260" s="442"/>
      <c r="AGJ260" s="442"/>
      <c r="AGK260" s="442"/>
      <c r="AGL260" s="442"/>
      <c r="AGM260" s="442"/>
      <c r="AGN260" s="442"/>
      <c r="AGO260" s="442"/>
      <c r="AGP260" s="442"/>
      <c r="AGQ260" s="442"/>
      <c r="AGR260" s="442"/>
      <c r="AGS260" s="442"/>
      <c r="AGT260" s="442"/>
      <c r="AGU260" s="442"/>
      <c r="AGV260" s="442"/>
      <c r="AGW260" s="442"/>
      <c r="AGX260" s="442"/>
      <c r="AGY260" s="442"/>
      <c r="AGZ260" s="442"/>
      <c r="AHA260" s="442"/>
      <c r="AHB260" s="442"/>
      <c r="AHC260" s="442"/>
      <c r="AHD260" s="442"/>
      <c r="AHE260" s="442"/>
      <c r="AHF260" s="442"/>
      <c r="AHG260" s="442"/>
      <c r="AHH260" s="442"/>
    </row>
    <row r="261" spans="2:892" s="593" customFormat="1" hidden="1">
      <c r="B261" s="597"/>
      <c r="C261" s="595"/>
      <c r="D261" s="78"/>
      <c r="E261" s="78"/>
      <c r="F261" s="78"/>
      <c r="G261" s="78"/>
      <c r="H261" s="78"/>
      <c r="I261" s="78"/>
      <c r="J261" s="78"/>
      <c r="K261" s="78"/>
      <c r="L261" s="78"/>
      <c r="M261" s="78"/>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s="66"/>
      <c r="CT261" s="66"/>
      <c r="CU261" s="66"/>
      <c r="CV261" s="66"/>
      <c r="CW261" s="66"/>
      <c r="CX261" s="66"/>
      <c r="CY261" s="66"/>
      <c r="CZ261" s="66"/>
      <c r="DA261" s="66"/>
      <c r="DB261" s="66"/>
      <c r="DC261" s="66"/>
      <c r="DD261" s="66"/>
      <c r="DE261" s="66"/>
      <c r="DF261" s="66"/>
      <c r="DG261" s="66"/>
      <c r="DH261" s="66"/>
      <c r="DI261" s="66"/>
      <c r="DJ261" s="66"/>
      <c r="DK261" s="66"/>
      <c r="DL261" s="66"/>
      <c r="DM261" s="66"/>
      <c r="DN261" s="66"/>
      <c r="DO261" s="66"/>
      <c r="DP261" s="66"/>
      <c r="DQ261" s="66"/>
      <c r="DR261" s="66"/>
      <c r="DS261" s="66"/>
      <c r="DT261" s="66"/>
      <c r="DU261" s="66"/>
      <c r="DV261" s="66"/>
      <c r="DW261" s="66"/>
      <c r="DX261" s="66"/>
      <c r="DY261" s="66"/>
      <c r="DZ261" s="66"/>
      <c r="EA261" s="66"/>
      <c r="EB261" s="66"/>
      <c r="EC261" s="66"/>
      <c r="ED261" s="66"/>
      <c r="EE261" s="66"/>
      <c r="EF261" s="66"/>
      <c r="EG261" s="66"/>
      <c r="EH261" s="66"/>
      <c r="EI261" s="66"/>
      <c r="EJ261" s="66"/>
      <c r="EK261" s="66"/>
      <c r="EL261" s="66"/>
      <c r="EM261" s="66"/>
      <c r="EN261" s="66"/>
      <c r="EO261" s="66"/>
      <c r="EP261" s="66"/>
      <c r="EQ261" s="66"/>
      <c r="ER261" s="66"/>
      <c r="ES261" s="66"/>
      <c r="ET261" s="66"/>
      <c r="EU261" s="66"/>
      <c r="EV261" s="66"/>
      <c r="EW261" s="66"/>
      <c r="EX261" s="66"/>
      <c r="EY261" s="66"/>
      <c r="EZ261" s="66"/>
      <c r="FA261" s="66"/>
      <c r="FB261" s="66"/>
      <c r="FC261" s="66"/>
      <c r="FD261" s="66"/>
      <c r="FE261" s="66"/>
      <c r="FF261" s="66"/>
      <c r="FG261" s="66"/>
      <c r="FH261" s="66"/>
      <c r="FI261" s="66"/>
      <c r="FJ261" s="66"/>
      <c r="FK261" s="66"/>
      <c r="FL261" s="66"/>
      <c r="FM261" s="66"/>
      <c r="FN261" s="66"/>
      <c r="FO261" s="66"/>
      <c r="FP261" s="66"/>
      <c r="FQ261" s="66"/>
      <c r="FR261" s="66"/>
      <c r="FS261" s="66"/>
      <c r="FT261" s="66"/>
      <c r="FU261" s="66"/>
      <c r="FV261" s="66"/>
      <c r="FW261" s="66"/>
      <c r="FX261" s="66"/>
      <c r="FY261" s="66"/>
      <c r="FZ261" s="66"/>
      <c r="GA261" s="66"/>
      <c r="GB261" s="66"/>
      <c r="GC261" s="66"/>
      <c r="GD261" s="66"/>
      <c r="GE261" s="66"/>
      <c r="GF261" s="66"/>
      <c r="GG261" s="66"/>
      <c r="GH261" s="66"/>
      <c r="GI261" s="66"/>
      <c r="GJ261" s="66"/>
      <c r="GK261" s="66"/>
      <c r="GL261" s="66"/>
      <c r="GM261" s="66"/>
      <c r="GN261" s="66"/>
      <c r="GO261" s="66"/>
      <c r="GP261" s="66"/>
      <c r="GQ261" s="66"/>
      <c r="GR261" s="66"/>
      <c r="GS261" s="66"/>
      <c r="GT261" s="66"/>
      <c r="GU261" s="66"/>
      <c r="GV261" s="66"/>
      <c r="GW261" s="66"/>
      <c r="GX261" s="66"/>
      <c r="GY261" s="66"/>
      <c r="GZ261" s="66"/>
      <c r="HA261" s="66"/>
      <c r="HB261" s="66"/>
      <c r="HC261" s="66"/>
      <c r="HD261" s="66"/>
      <c r="HE261" s="66"/>
      <c r="HF261" s="66"/>
      <c r="HG261" s="66"/>
      <c r="HH261" s="66"/>
      <c r="HI261" s="66"/>
      <c r="HJ261" s="66"/>
      <c r="HK261" s="66"/>
      <c r="HL261" s="66"/>
      <c r="HM261" s="66"/>
      <c r="HN261" s="66"/>
      <c r="HO261" s="66"/>
      <c r="HP261" s="66"/>
      <c r="HQ261" s="66"/>
      <c r="HR261" s="66"/>
      <c r="HS261" s="66"/>
      <c r="HT261" s="66"/>
      <c r="HU261" s="66"/>
      <c r="HV261" s="66"/>
      <c r="HW261" s="66"/>
      <c r="HX261" s="66"/>
      <c r="HY261" s="66"/>
      <c r="HZ261" s="66"/>
      <c r="IA261" s="66"/>
      <c r="IB261" s="66"/>
      <c r="IC261" s="66"/>
      <c r="ID261" s="66"/>
      <c r="IE261" s="66"/>
      <c r="IF261" s="66"/>
      <c r="IG261" s="66"/>
      <c r="IH261" s="66"/>
      <c r="II261" s="66"/>
      <c r="IJ261" s="66"/>
      <c r="IK261" s="66"/>
      <c r="IL261" s="66"/>
      <c r="IM261" s="66"/>
      <c r="IN261" s="66"/>
      <c r="IO261" s="66"/>
      <c r="IP261" s="66"/>
      <c r="IQ261" s="66"/>
      <c r="IR261" s="66"/>
      <c r="IS261" s="66"/>
      <c r="IT261" s="66"/>
      <c r="IU261" s="66"/>
      <c r="IV261" s="66"/>
      <c r="IW261" s="66"/>
      <c r="IX261" s="442"/>
      <c r="IY261" s="442"/>
      <c r="IZ261" s="442"/>
      <c r="JA261" s="442"/>
      <c r="JB261" s="442"/>
      <c r="JC261" s="442"/>
      <c r="JD261" s="442"/>
      <c r="JE261" s="442"/>
      <c r="JF261" s="442"/>
      <c r="JG261" s="442"/>
      <c r="JH261" s="442"/>
      <c r="JI261" s="442"/>
      <c r="JJ261" s="442"/>
      <c r="JK261" s="442"/>
      <c r="JL261" s="442"/>
      <c r="JM261" s="442"/>
      <c r="JN261" s="442"/>
      <c r="JO261" s="442"/>
      <c r="JP261" s="442"/>
      <c r="JQ261" s="442"/>
      <c r="JR261" s="442"/>
      <c r="JS261" s="442"/>
      <c r="JT261" s="442"/>
      <c r="JU261" s="442"/>
      <c r="JV261" s="442"/>
      <c r="JW261" s="442"/>
      <c r="JX261" s="442"/>
      <c r="JY261" s="442"/>
      <c r="JZ261" s="442"/>
      <c r="KA261" s="442"/>
      <c r="KB261" s="442"/>
      <c r="KC261" s="442"/>
      <c r="KD261" s="442"/>
      <c r="KE261" s="442"/>
      <c r="KF261" s="442"/>
      <c r="KG261" s="442"/>
      <c r="KH261" s="442"/>
      <c r="KI261" s="442"/>
      <c r="KJ261" s="442"/>
      <c r="KK261" s="442"/>
      <c r="KL261" s="442"/>
      <c r="KM261" s="442"/>
      <c r="KN261" s="442"/>
      <c r="KO261" s="442"/>
      <c r="KP261" s="442"/>
      <c r="KQ261" s="442"/>
      <c r="KR261" s="442"/>
      <c r="KS261" s="442"/>
      <c r="KT261" s="442"/>
      <c r="KU261" s="442"/>
      <c r="KV261" s="442"/>
      <c r="KW261" s="442"/>
      <c r="KX261" s="442"/>
      <c r="KY261" s="442"/>
      <c r="KZ261" s="442"/>
      <c r="LA261" s="442"/>
      <c r="LB261" s="442"/>
      <c r="LC261" s="442"/>
      <c r="LD261" s="442"/>
      <c r="LE261" s="442"/>
      <c r="LF261" s="442"/>
      <c r="LG261" s="442"/>
      <c r="LH261" s="442"/>
      <c r="LI261" s="442"/>
      <c r="LJ261" s="442"/>
      <c r="LK261" s="442"/>
      <c r="LL261" s="442"/>
      <c r="LM261" s="442"/>
      <c r="LN261" s="442"/>
      <c r="LO261" s="442"/>
      <c r="LP261" s="442"/>
      <c r="LQ261" s="442"/>
      <c r="LR261" s="442"/>
      <c r="LS261" s="442"/>
      <c r="LT261" s="442"/>
      <c r="LU261" s="442"/>
      <c r="LV261" s="442"/>
      <c r="LW261" s="442"/>
      <c r="LX261" s="442"/>
      <c r="LY261" s="442"/>
      <c r="LZ261" s="442"/>
      <c r="MA261" s="442"/>
      <c r="MB261" s="442"/>
      <c r="MC261" s="442"/>
      <c r="MD261" s="442"/>
      <c r="ME261" s="442"/>
      <c r="MF261" s="442"/>
      <c r="MG261" s="442"/>
      <c r="MH261" s="442"/>
      <c r="MI261" s="442"/>
      <c r="MJ261" s="442"/>
      <c r="MK261" s="442"/>
      <c r="ML261" s="442"/>
      <c r="MM261" s="442"/>
      <c r="MN261" s="442"/>
      <c r="MO261" s="442"/>
      <c r="MP261" s="442"/>
      <c r="MQ261" s="442"/>
      <c r="MR261" s="442"/>
      <c r="MS261" s="442"/>
      <c r="MT261" s="442"/>
      <c r="MU261" s="442"/>
      <c r="MV261" s="442"/>
      <c r="MW261" s="442"/>
      <c r="MX261" s="442"/>
      <c r="MY261" s="442"/>
      <c r="MZ261" s="442"/>
      <c r="NA261" s="442"/>
      <c r="NB261" s="442"/>
      <c r="NC261" s="442"/>
      <c r="ND261" s="442"/>
      <c r="NE261" s="442"/>
      <c r="NF261" s="442"/>
      <c r="NG261" s="442"/>
      <c r="NH261" s="442"/>
      <c r="NI261" s="442"/>
      <c r="NJ261" s="442"/>
      <c r="NK261" s="442"/>
      <c r="NL261" s="442"/>
      <c r="NM261" s="442"/>
      <c r="NN261" s="442"/>
      <c r="NO261" s="442"/>
      <c r="NP261" s="442"/>
      <c r="NQ261" s="442"/>
      <c r="NR261" s="442"/>
      <c r="NS261" s="442"/>
      <c r="NT261" s="442"/>
      <c r="NU261" s="442"/>
      <c r="NV261" s="442"/>
      <c r="NW261" s="442"/>
      <c r="NX261" s="442"/>
      <c r="NY261" s="442"/>
      <c r="NZ261" s="442"/>
      <c r="OA261" s="442"/>
      <c r="OB261" s="442"/>
      <c r="OC261" s="442"/>
      <c r="OD261" s="442"/>
      <c r="OE261" s="442"/>
      <c r="OF261" s="442"/>
      <c r="OG261" s="442"/>
      <c r="OH261" s="442"/>
      <c r="OI261" s="442"/>
      <c r="OJ261" s="442"/>
      <c r="OK261" s="442"/>
      <c r="OL261" s="442"/>
      <c r="OM261" s="442"/>
      <c r="ON261" s="442"/>
      <c r="OO261" s="442"/>
      <c r="OP261" s="442"/>
      <c r="OQ261" s="442"/>
      <c r="OR261" s="442"/>
      <c r="OS261" s="442"/>
      <c r="OT261" s="442"/>
      <c r="OU261" s="442"/>
      <c r="OV261" s="442"/>
      <c r="OW261" s="442"/>
      <c r="OX261" s="442"/>
      <c r="OY261" s="442"/>
      <c r="OZ261" s="442"/>
      <c r="PA261" s="442"/>
      <c r="PB261" s="442"/>
      <c r="PC261" s="442"/>
      <c r="PD261" s="442"/>
      <c r="PE261" s="442"/>
      <c r="PF261" s="442"/>
      <c r="PG261" s="442"/>
      <c r="PH261" s="442"/>
      <c r="PI261" s="442"/>
      <c r="PJ261" s="442"/>
      <c r="PK261" s="442"/>
      <c r="PL261" s="442"/>
      <c r="PM261" s="442"/>
      <c r="PN261" s="442"/>
      <c r="PO261" s="442"/>
      <c r="PP261" s="442"/>
      <c r="PQ261" s="442"/>
      <c r="PR261" s="442"/>
      <c r="PS261" s="442"/>
      <c r="PT261" s="442"/>
      <c r="PU261" s="442"/>
      <c r="PV261" s="442"/>
      <c r="PW261" s="442"/>
      <c r="PX261" s="442"/>
      <c r="PY261" s="442"/>
      <c r="PZ261" s="442"/>
      <c r="QA261" s="442"/>
      <c r="QB261" s="442"/>
      <c r="QC261" s="442"/>
      <c r="QD261" s="442"/>
      <c r="QE261" s="442"/>
      <c r="QF261" s="442"/>
      <c r="QG261" s="442"/>
      <c r="QH261" s="442"/>
      <c r="QI261" s="442"/>
      <c r="QJ261" s="442"/>
      <c r="QK261" s="442"/>
      <c r="QL261" s="442"/>
      <c r="QM261" s="442"/>
      <c r="QN261" s="442"/>
      <c r="QO261" s="442"/>
      <c r="QP261" s="442"/>
      <c r="QQ261" s="442"/>
      <c r="QR261" s="442"/>
      <c r="QS261" s="442"/>
      <c r="QT261" s="442"/>
      <c r="QU261" s="442"/>
      <c r="QV261" s="442"/>
      <c r="QW261" s="442"/>
      <c r="QX261" s="442"/>
      <c r="QY261" s="442"/>
      <c r="QZ261" s="442"/>
      <c r="RA261" s="442"/>
      <c r="RB261" s="442"/>
      <c r="RC261" s="442"/>
      <c r="RD261" s="442"/>
      <c r="RE261" s="442"/>
      <c r="RF261" s="442"/>
      <c r="RG261" s="442"/>
      <c r="RH261" s="442"/>
      <c r="RI261" s="442"/>
      <c r="RJ261" s="442"/>
      <c r="RK261" s="442"/>
      <c r="RL261" s="442"/>
      <c r="RM261" s="442"/>
      <c r="RN261" s="442"/>
      <c r="RO261" s="442"/>
      <c r="RP261" s="442"/>
      <c r="RQ261" s="442"/>
      <c r="RR261" s="442"/>
      <c r="RS261" s="442"/>
      <c r="RT261" s="442"/>
      <c r="RU261" s="442"/>
      <c r="RV261" s="442"/>
      <c r="RW261" s="442"/>
      <c r="RX261" s="442"/>
      <c r="RY261" s="442"/>
      <c r="RZ261" s="442"/>
      <c r="SA261" s="442"/>
      <c r="SB261" s="442"/>
      <c r="SC261" s="442"/>
      <c r="SD261" s="442"/>
      <c r="SE261" s="442"/>
      <c r="SF261" s="442"/>
      <c r="SG261" s="442"/>
      <c r="SH261" s="442"/>
      <c r="SI261" s="442"/>
      <c r="SJ261" s="442"/>
      <c r="SK261" s="442"/>
      <c r="SL261" s="442"/>
      <c r="SM261" s="442"/>
      <c r="SN261" s="442"/>
      <c r="SO261" s="442"/>
      <c r="SP261" s="442"/>
      <c r="SQ261" s="442"/>
      <c r="SR261" s="442"/>
      <c r="SS261" s="442"/>
      <c r="ST261" s="442"/>
      <c r="SU261" s="442"/>
      <c r="SV261" s="442"/>
      <c r="SW261" s="442"/>
      <c r="SX261" s="442"/>
      <c r="SY261" s="442"/>
      <c r="SZ261" s="442"/>
      <c r="TA261" s="442"/>
      <c r="TB261" s="442"/>
      <c r="TC261" s="442"/>
      <c r="TD261" s="442"/>
      <c r="TE261" s="442"/>
      <c r="TF261" s="442"/>
      <c r="TG261" s="442"/>
      <c r="TH261" s="442"/>
      <c r="TI261" s="442"/>
      <c r="TJ261" s="442"/>
      <c r="TK261" s="442"/>
      <c r="TL261" s="442"/>
      <c r="TM261" s="442"/>
      <c r="TN261" s="442"/>
      <c r="TO261" s="442"/>
      <c r="TP261" s="442"/>
      <c r="TQ261" s="442"/>
      <c r="TR261" s="442"/>
      <c r="TS261" s="442"/>
      <c r="TT261" s="442"/>
      <c r="TU261" s="442"/>
      <c r="TV261" s="442"/>
      <c r="TW261" s="442"/>
      <c r="TX261" s="442"/>
      <c r="TY261" s="442"/>
      <c r="TZ261" s="442"/>
      <c r="UA261" s="442"/>
      <c r="UB261" s="442"/>
      <c r="UC261" s="442"/>
      <c r="UD261" s="442"/>
      <c r="UE261" s="442"/>
      <c r="UF261" s="442"/>
      <c r="UG261" s="442"/>
      <c r="UH261" s="442"/>
      <c r="UI261" s="442"/>
      <c r="UJ261" s="442"/>
      <c r="UK261" s="442"/>
      <c r="UL261" s="442"/>
      <c r="UM261" s="442"/>
      <c r="UN261" s="442"/>
      <c r="UO261" s="442"/>
      <c r="UP261" s="442"/>
      <c r="UQ261" s="442"/>
      <c r="UR261" s="442"/>
      <c r="US261" s="442"/>
      <c r="UT261" s="442"/>
      <c r="UU261" s="442"/>
      <c r="UV261" s="442"/>
      <c r="UW261" s="442"/>
      <c r="UX261" s="442"/>
      <c r="UY261" s="442"/>
      <c r="UZ261" s="442"/>
      <c r="VA261" s="442"/>
      <c r="VB261" s="442"/>
      <c r="VC261" s="442"/>
      <c r="VD261" s="442"/>
      <c r="VE261" s="442"/>
      <c r="VF261" s="442"/>
      <c r="VG261" s="442"/>
      <c r="VH261" s="442"/>
      <c r="VI261" s="442"/>
      <c r="VJ261" s="442"/>
      <c r="VK261" s="442"/>
      <c r="VL261" s="442"/>
      <c r="VM261" s="442"/>
      <c r="VN261" s="442"/>
      <c r="VO261" s="442"/>
      <c r="VP261" s="442"/>
      <c r="VQ261" s="442"/>
      <c r="VR261" s="442"/>
      <c r="VS261" s="442"/>
      <c r="VT261" s="442"/>
      <c r="VU261" s="442"/>
      <c r="VV261" s="442"/>
      <c r="VW261" s="442"/>
      <c r="VX261" s="442"/>
      <c r="VY261" s="442"/>
      <c r="VZ261" s="442"/>
      <c r="WA261" s="442"/>
      <c r="WB261" s="442"/>
      <c r="WC261" s="442"/>
      <c r="WD261" s="442"/>
      <c r="WE261" s="442"/>
      <c r="WF261" s="442"/>
      <c r="WG261" s="442"/>
      <c r="WH261" s="442"/>
      <c r="WI261" s="442"/>
      <c r="WJ261" s="442"/>
      <c r="WK261" s="442"/>
      <c r="WL261" s="442"/>
      <c r="WM261" s="442"/>
      <c r="WN261" s="442"/>
      <c r="WO261" s="442"/>
      <c r="WP261" s="442"/>
      <c r="WQ261" s="442"/>
      <c r="WR261" s="442"/>
      <c r="WS261" s="442"/>
      <c r="WT261" s="442"/>
      <c r="WU261" s="442"/>
      <c r="WV261" s="442"/>
      <c r="WW261" s="442"/>
      <c r="WX261" s="442"/>
      <c r="WY261" s="442"/>
      <c r="WZ261" s="442"/>
      <c r="XA261" s="442"/>
      <c r="XB261" s="442"/>
      <c r="XC261" s="442"/>
      <c r="XD261" s="442"/>
      <c r="XE261" s="442"/>
      <c r="XF261" s="442"/>
      <c r="XG261" s="442"/>
      <c r="XH261" s="442"/>
      <c r="XI261" s="442"/>
      <c r="XJ261" s="442"/>
      <c r="XK261" s="442"/>
      <c r="XL261" s="442"/>
      <c r="XM261" s="442"/>
      <c r="XN261" s="442"/>
      <c r="XO261" s="442"/>
      <c r="XP261" s="442"/>
      <c r="XQ261" s="442"/>
      <c r="XR261" s="442"/>
      <c r="XS261" s="442"/>
      <c r="XT261" s="442"/>
      <c r="XU261" s="442"/>
      <c r="XV261" s="442"/>
      <c r="XW261" s="442"/>
      <c r="XX261" s="442"/>
      <c r="XY261" s="442"/>
      <c r="XZ261" s="442"/>
      <c r="YA261" s="442"/>
      <c r="YB261" s="442"/>
      <c r="YC261" s="442"/>
      <c r="YD261" s="442"/>
      <c r="YE261" s="442"/>
      <c r="YF261" s="442"/>
      <c r="YG261" s="442"/>
      <c r="YH261" s="442"/>
      <c r="YI261" s="442"/>
      <c r="YJ261" s="442"/>
      <c r="YK261" s="442"/>
      <c r="YL261" s="442"/>
      <c r="YM261" s="442"/>
      <c r="YN261" s="442"/>
      <c r="YO261" s="442"/>
      <c r="YP261" s="442"/>
      <c r="YQ261" s="442"/>
      <c r="YR261" s="442"/>
      <c r="YS261" s="442"/>
      <c r="YT261" s="442"/>
      <c r="YU261" s="442"/>
      <c r="YV261" s="442"/>
      <c r="YW261" s="442"/>
      <c r="YX261" s="442"/>
      <c r="YY261" s="442"/>
      <c r="YZ261" s="442"/>
      <c r="ZA261" s="442"/>
      <c r="ZB261" s="442"/>
      <c r="ZC261" s="442"/>
      <c r="ZD261" s="442"/>
      <c r="ZE261" s="442"/>
      <c r="ZF261" s="442"/>
      <c r="ZG261" s="442"/>
      <c r="ZH261" s="442"/>
      <c r="ZI261" s="442"/>
      <c r="ZJ261" s="442"/>
      <c r="ZK261" s="442"/>
      <c r="ZL261" s="442"/>
      <c r="ZM261" s="442"/>
      <c r="ZN261" s="442"/>
      <c r="ZO261" s="442"/>
      <c r="ZP261" s="442"/>
      <c r="ZQ261" s="442"/>
      <c r="ZR261" s="442"/>
      <c r="ZS261" s="442"/>
      <c r="ZT261" s="442"/>
      <c r="ZU261" s="442"/>
      <c r="ZV261" s="442"/>
      <c r="ZW261" s="442"/>
      <c r="ZX261" s="442"/>
      <c r="ZY261" s="442"/>
      <c r="ZZ261" s="442"/>
      <c r="AAA261" s="442"/>
      <c r="AAB261" s="442"/>
      <c r="AAC261" s="442"/>
      <c r="AAD261" s="442"/>
      <c r="AAE261" s="442"/>
      <c r="AAF261" s="442"/>
      <c r="AAG261" s="442"/>
      <c r="AAH261" s="442"/>
      <c r="AAI261" s="442"/>
      <c r="AAJ261" s="442"/>
      <c r="AAK261" s="442"/>
      <c r="AAL261" s="442"/>
      <c r="AAM261" s="442"/>
      <c r="AAN261" s="442"/>
      <c r="AAO261" s="442"/>
      <c r="AAP261" s="442"/>
      <c r="AAQ261" s="442"/>
      <c r="AAR261" s="442"/>
      <c r="AAS261" s="442"/>
      <c r="AAT261" s="442"/>
      <c r="AAU261" s="442"/>
      <c r="AAV261" s="442"/>
      <c r="AAW261" s="442"/>
      <c r="AAX261" s="442"/>
      <c r="AAY261" s="442"/>
      <c r="AAZ261" s="442"/>
      <c r="ABA261" s="442"/>
      <c r="ABB261" s="442"/>
      <c r="ABC261" s="442"/>
      <c r="ABD261" s="442"/>
      <c r="ABE261" s="442"/>
      <c r="ABF261" s="442"/>
      <c r="ABG261" s="442"/>
      <c r="ABH261" s="442"/>
      <c r="ABI261" s="442"/>
      <c r="ABJ261" s="442"/>
      <c r="ABK261" s="442"/>
      <c r="ABL261" s="442"/>
      <c r="ABM261" s="442"/>
      <c r="ABN261" s="442"/>
      <c r="ABO261" s="442"/>
      <c r="ABP261" s="442"/>
      <c r="ABQ261" s="442"/>
      <c r="ABR261" s="442"/>
      <c r="ABS261" s="442"/>
      <c r="ABT261" s="442"/>
      <c r="ABU261" s="442"/>
      <c r="ABV261" s="442"/>
      <c r="ABW261" s="442"/>
      <c r="ABX261" s="442"/>
      <c r="ABY261" s="442"/>
      <c r="ABZ261" s="442"/>
      <c r="ACA261" s="442"/>
      <c r="ACB261" s="442"/>
      <c r="ACC261" s="442"/>
      <c r="ACD261" s="442"/>
      <c r="ACE261" s="442"/>
      <c r="ACF261" s="442"/>
      <c r="ACG261" s="442"/>
      <c r="ACH261" s="442"/>
      <c r="ACI261" s="442"/>
      <c r="ACJ261" s="442"/>
      <c r="ACK261" s="442"/>
      <c r="ACL261" s="442"/>
      <c r="ACM261" s="442"/>
      <c r="ACN261" s="442"/>
      <c r="ACO261" s="442"/>
      <c r="ACP261" s="442"/>
      <c r="ACQ261" s="442"/>
      <c r="ACR261" s="442"/>
      <c r="ACS261" s="442"/>
      <c r="ACT261" s="442"/>
      <c r="ACU261" s="442"/>
      <c r="ACV261" s="442"/>
      <c r="ACW261" s="442"/>
      <c r="ACX261" s="442"/>
      <c r="ACY261" s="442"/>
      <c r="ACZ261" s="442"/>
      <c r="ADA261" s="442"/>
      <c r="ADB261" s="442"/>
      <c r="ADC261" s="442"/>
      <c r="ADD261" s="442"/>
      <c r="ADE261" s="442"/>
      <c r="ADF261" s="442"/>
      <c r="ADG261" s="442"/>
      <c r="ADH261" s="442"/>
      <c r="ADI261" s="442"/>
      <c r="ADJ261" s="442"/>
      <c r="ADK261" s="442"/>
      <c r="ADL261" s="442"/>
      <c r="ADM261" s="442"/>
      <c r="ADN261" s="442"/>
      <c r="ADO261" s="442"/>
      <c r="ADP261" s="442"/>
      <c r="ADQ261" s="442"/>
      <c r="ADR261" s="442"/>
      <c r="ADS261" s="442"/>
      <c r="ADT261" s="442"/>
      <c r="ADU261" s="442"/>
      <c r="ADV261" s="442"/>
      <c r="ADW261" s="442"/>
      <c r="ADX261" s="442"/>
      <c r="ADY261" s="442"/>
      <c r="ADZ261" s="442"/>
      <c r="AEA261" s="442"/>
      <c r="AEB261" s="442"/>
      <c r="AEC261" s="442"/>
      <c r="AED261" s="442"/>
      <c r="AEE261" s="442"/>
      <c r="AEF261" s="442"/>
      <c r="AEG261" s="442"/>
      <c r="AEH261" s="442"/>
      <c r="AEI261" s="442"/>
      <c r="AEJ261" s="442"/>
      <c r="AEK261" s="442"/>
      <c r="AEL261" s="442"/>
      <c r="AEM261" s="442"/>
      <c r="AEN261" s="442"/>
      <c r="AEO261" s="442"/>
      <c r="AEP261" s="442"/>
      <c r="AEQ261" s="442"/>
      <c r="AER261" s="442"/>
      <c r="AES261" s="442"/>
      <c r="AET261" s="442"/>
      <c r="AEU261" s="442"/>
      <c r="AEV261" s="442"/>
      <c r="AEW261" s="442"/>
      <c r="AEX261" s="442"/>
      <c r="AEY261" s="442"/>
      <c r="AEZ261" s="442"/>
      <c r="AFA261" s="442"/>
      <c r="AFB261" s="442"/>
      <c r="AFC261" s="442"/>
      <c r="AFD261" s="442"/>
      <c r="AFE261" s="442"/>
      <c r="AFF261" s="442"/>
      <c r="AFG261" s="442"/>
      <c r="AFH261" s="442"/>
      <c r="AFI261" s="442"/>
      <c r="AFJ261" s="442"/>
      <c r="AFK261" s="442"/>
      <c r="AFL261" s="442"/>
      <c r="AFM261" s="442"/>
      <c r="AFN261" s="442"/>
      <c r="AFO261" s="442"/>
      <c r="AFP261" s="442"/>
      <c r="AFQ261" s="442"/>
      <c r="AFR261" s="442"/>
      <c r="AFS261" s="442"/>
      <c r="AFT261" s="442"/>
      <c r="AFU261" s="442"/>
      <c r="AFV261" s="442"/>
      <c r="AFW261" s="442"/>
      <c r="AFX261" s="442"/>
      <c r="AFY261" s="442"/>
      <c r="AFZ261" s="442"/>
      <c r="AGA261" s="442"/>
      <c r="AGB261" s="442"/>
      <c r="AGC261" s="442"/>
      <c r="AGD261" s="442"/>
      <c r="AGE261" s="442"/>
      <c r="AGF261" s="442"/>
      <c r="AGG261" s="442"/>
      <c r="AGH261" s="442"/>
      <c r="AGI261" s="442"/>
      <c r="AGJ261" s="442"/>
      <c r="AGK261" s="442"/>
      <c r="AGL261" s="442"/>
      <c r="AGM261" s="442"/>
      <c r="AGN261" s="442"/>
      <c r="AGO261" s="442"/>
      <c r="AGP261" s="442"/>
      <c r="AGQ261" s="442"/>
      <c r="AGR261" s="442"/>
      <c r="AGS261" s="442"/>
      <c r="AGT261" s="442"/>
      <c r="AGU261" s="442"/>
      <c r="AGV261" s="442"/>
      <c r="AGW261" s="442"/>
      <c r="AGX261" s="442"/>
      <c r="AGY261" s="442"/>
      <c r="AGZ261" s="442"/>
      <c r="AHA261" s="442"/>
      <c r="AHB261" s="442"/>
      <c r="AHC261" s="442"/>
      <c r="AHD261" s="442"/>
      <c r="AHE261" s="442"/>
      <c r="AHF261" s="442"/>
      <c r="AHG261" s="442"/>
      <c r="AHH261" s="442"/>
    </row>
    <row r="262" spans="2:892" s="593" customFormat="1" hidden="1">
      <c r="B262" s="597"/>
      <c r="C262" s="595"/>
      <c r="D262" s="78"/>
      <c r="E262" s="78"/>
      <c r="F262" s="78"/>
      <c r="G262" s="78"/>
      <c r="H262" s="78"/>
      <c r="I262" s="78"/>
      <c r="J262" s="78"/>
      <c r="K262" s="78"/>
      <c r="L262" s="78"/>
      <c r="M262" s="78"/>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s="66"/>
      <c r="CT262" s="66"/>
      <c r="CU262" s="66"/>
      <c r="CV262" s="66"/>
      <c r="CW262" s="66"/>
      <c r="CX262" s="66"/>
      <c r="CY262" s="66"/>
      <c r="CZ262" s="66"/>
      <c r="DA262" s="66"/>
      <c r="DB262" s="66"/>
      <c r="DC262" s="66"/>
      <c r="DD262" s="66"/>
      <c r="DE262" s="66"/>
      <c r="DF262" s="66"/>
      <c r="DG262" s="66"/>
      <c r="DH262" s="66"/>
      <c r="DI262" s="66"/>
      <c r="DJ262" s="66"/>
      <c r="DK262" s="66"/>
      <c r="DL262" s="66"/>
      <c r="DM262" s="66"/>
      <c r="DN262" s="66"/>
      <c r="DO262" s="66"/>
      <c r="DP262" s="66"/>
      <c r="DQ262" s="66"/>
      <c r="DR262" s="66"/>
      <c r="DS262" s="66"/>
      <c r="DT262" s="66"/>
      <c r="DU262" s="66"/>
      <c r="DV262" s="66"/>
      <c r="DW262" s="66"/>
      <c r="DX262" s="66"/>
      <c r="DY262" s="66"/>
      <c r="DZ262" s="66"/>
      <c r="EA262" s="66"/>
      <c r="EB262" s="66"/>
      <c r="EC262" s="66"/>
      <c r="ED262" s="66"/>
      <c r="EE262" s="66"/>
      <c r="EF262" s="66"/>
      <c r="EG262" s="66"/>
      <c r="EH262" s="66"/>
      <c r="EI262" s="66"/>
      <c r="EJ262" s="66"/>
      <c r="EK262" s="66"/>
      <c r="EL262" s="66"/>
      <c r="EM262" s="66"/>
      <c r="EN262" s="66"/>
      <c r="EO262" s="66"/>
      <c r="EP262" s="66"/>
      <c r="EQ262" s="66"/>
      <c r="ER262" s="66"/>
      <c r="ES262" s="66"/>
      <c r="ET262" s="66"/>
      <c r="EU262" s="66"/>
      <c r="EV262" s="66"/>
      <c r="EW262" s="66"/>
      <c r="EX262" s="66"/>
      <c r="EY262" s="66"/>
      <c r="EZ262" s="66"/>
      <c r="FA262" s="66"/>
      <c r="FB262" s="66"/>
      <c r="FC262" s="66"/>
      <c r="FD262" s="66"/>
      <c r="FE262" s="66"/>
      <c r="FF262" s="66"/>
      <c r="FG262" s="66"/>
      <c r="FH262" s="66"/>
      <c r="FI262" s="66"/>
      <c r="FJ262" s="66"/>
      <c r="FK262" s="66"/>
      <c r="FL262" s="66"/>
      <c r="FM262" s="66"/>
      <c r="FN262" s="66"/>
      <c r="FO262" s="66"/>
      <c r="FP262" s="66"/>
      <c r="FQ262" s="66"/>
      <c r="FR262" s="66"/>
      <c r="FS262" s="66"/>
      <c r="FT262" s="66"/>
      <c r="FU262" s="66"/>
      <c r="FV262" s="66"/>
      <c r="FW262" s="66"/>
      <c r="FX262" s="66"/>
      <c r="FY262" s="66"/>
      <c r="FZ262" s="66"/>
      <c r="GA262" s="66"/>
      <c r="GB262" s="66"/>
      <c r="GC262" s="66"/>
      <c r="GD262" s="66"/>
      <c r="GE262" s="66"/>
      <c r="GF262" s="66"/>
      <c r="GG262" s="66"/>
      <c r="GH262" s="66"/>
      <c r="GI262" s="66"/>
      <c r="GJ262" s="66"/>
      <c r="GK262" s="66"/>
      <c r="GL262" s="66"/>
      <c r="GM262" s="66"/>
      <c r="GN262" s="66"/>
      <c r="GO262" s="66"/>
      <c r="GP262" s="66"/>
      <c r="GQ262" s="66"/>
      <c r="GR262" s="66"/>
      <c r="GS262" s="66"/>
      <c r="GT262" s="66"/>
      <c r="GU262" s="66"/>
      <c r="GV262" s="66"/>
      <c r="GW262" s="66"/>
      <c r="GX262" s="66"/>
      <c r="GY262" s="66"/>
      <c r="GZ262" s="66"/>
      <c r="HA262" s="66"/>
      <c r="HB262" s="66"/>
      <c r="HC262" s="66"/>
      <c r="HD262" s="66"/>
      <c r="HE262" s="66"/>
      <c r="HF262" s="66"/>
      <c r="HG262" s="66"/>
      <c r="HH262" s="66"/>
      <c r="HI262" s="66"/>
      <c r="HJ262" s="66"/>
      <c r="HK262" s="66"/>
      <c r="HL262" s="66"/>
      <c r="HM262" s="66"/>
      <c r="HN262" s="66"/>
      <c r="HO262" s="66"/>
      <c r="HP262" s="66"/>
      <c r="HQ262" s="66"/>
      <c r="HR262" s="66"/>
      <c r="HS262" s="66"/>
      <c r="HT262" s="66"/>
      <c r="HU262" s="66"/>
      <c r="HV262" s="66"/>
      <c r="HW262" s="66"/>
      <c r="HX262" s="66"/>
      <c r="HY262" s="66"/>
      <c r="HZ262" s="66"/>
      <c r="IA262" s="66"/>
      <c r="IB262" s="66"/>
      <c r="IC262" s="66"/>
      <c r="ID262" s="66"/>
      <c r="IE262" s="66"/>
      <c r="IF262" s="66"/>
      <c r="IG262" s="66"/>
      <c r="IH262" s="66"/>
      <c r="II262" s="66"/>
      <c r="IJ262" s="66"/>
      <c r="IK262" s="66"/>
      <c r="IL262" s="66"/>
      <c r="IM262" s="66"/>
      <c r="IN262" s="66"/>
      <c r="IO262" s="66"/>
      <c r="IP262" s="66"/>
      <c r="IQ262" s="66"/>
      <c r="IR262" s="66"/>
      <c r="IS262" s="66"/>
      <c r="IT262" s="66"/>
      <c r="IU262" s="66"/>
      <c r="IV262" s="66"/>
      <c r="IW262" s="66"/>
      <c r="IX262" s="442"/>
      <c r="IY262" s="442"/>
      <c r="IZ262" s="442"/>
      <c r="JA262" s="442"/>
      <c r="JB262" s="442"/>
      <c r="JC262" s="442"/>
      <c r="JD262" s="442"/>
      <c r="JE262" s="442"/>
      <c r="JF262" s="442"/>
      <c r="JG262" s="442"/>
      <c r="JH262" s="442"/>
      <c r="JI262" s="442"/>
      <c r="JJ262" s="442"/>
      <c r="JK262" s="442"/>
      <c r="JL262" s="442"/>
      <c r="JM262" s="442"/>
      <c r="JN262" s="442"/>
      <c r="JO262" s="442"/>
      <c r="JP262" s="442"/>
      <c r="JQ262" s="442"/>
      <c r="JR262" s="442"/>
      <c r="JS262" s="442"/>
      <c r="JT262" s="442"/>
      <c r="JU262" s="442"/>
      <c r="JV262" s="442"/>
      <c r="JW262" s="442"/>
      <c r="JX262" s="442"/>
      <c r="JY262" s="442"/>
      <c r="JZ262" s="442"/>
      <c r="KA262" s="442"/>
      <c r="KB262" s="442"/>
      <c r="KC262" s="442"/>
      <c r="KD262" s="442"/>
      <c r="KE262" s="442"/>
      <c r="KF262" s="442"/>
      <c r="KG262" s="442"/>
      <c r="KH262" s="442"/>
      <c r="KI262" s="442"/>
      <c r="KJ262" s="442"/>
      <c r="KK262" s="442"/>
      <c r="KL262" s="442"/>
      <c r="KM262" s="442"/>
      <c r="KN262" s="442"/>
      <c r="KO262" s="442"/>
      <c r="KP262" s="442"/>
      <c r="KQ262" s="442"/>
      <c r="KR262" s="442"/>
      <c r="KS262" s="442"/>
      <c r="KT262" s="442"/>
      <c r="KU262" s="442"/>
      <c r="KV262" s="442"/>
      <c r="KW262" s="442"/>
      <c r="KX262" s="442"/>
      <c r="KY262" s="442"/>
      <c r="KZ262" s="442"/>
      <c r="LA262" s="442"/>
      <c r="LB262" s="442"/>
      <c r="LC262" s="442"/>
      <c r="LD262" s="442"/>
      <c r="LE262" s="442"/>
      <c r="LF262" s="442"/>
      <c r="LG262" s="442"/>
      <c r="LH262" s="442"/>
      <c r="LI262" s="442"/>
      <c r="LJ262" s="442"/>
      <c r="LK262" s="442"/>
      <c r="LL262" s="442"/>
      <c r="LM262" s="442"/>
      <c r="LN262" s="442"/>
      <c r="LO262" s="442"/>
      <c r="LP262" s="442"/>
      <c r="LQ262" s="442"/>
      <c r="LR262" s="442"/>
      <c r="LS262" s="442"/>
      <c r="LT262" s="442"/>
      <c r="LU262" s="442"/>
      <c r="LV262" s="442"/>
      <c r="LW262" s="442"/>
      <c r="LX262" s="442"/>
      <c r="LY262" s="442"/>
      <c r="LZ262" s="442"/>
      <c r="MA262" s="442"/>
      <c r="MB262" s="442"/>
      <c r="MC262" s="442"/>
      <c r="MD262" s="442"/>
      <c r="ME262" s="442"/>
      <c r="MF262" s="442"/>
      <c r="MG262" s="442"/>
      <c r="MH262" s="442"/>
      <c r="MI262" s="442"/>
      <c r="MJ262" s="442"/>
      <c r="MK262" s="442"/>
      <c r="ML262" s="442"/>
      <c r="MM262" s="442"/>
      <c r="MN262" s="442"/>
      <c r="MO262" s="442"/>
      <c r="MP262" s="442"/>
      <c r="MQ262" s="442"/>
      <c r="MR262" s="442"/>
      <c r="MS262" s="442"/>
      <c r="MT262" s="442"/>
      <c r="MU262" s="442"/>
      <c r="MV262" s="442"/>
      <c r="MW262" s="442"/>
      <c r="MX262" s="442"/>
      <c r="MY262" s="442"/>
      <c r="MZ262" s="442"/>
      <c r="NA262" s="442"/>
      <c r="NB262" s="442"/>
      <c r="NC262" s="442"/>
      <c r="ND262" s="442"/>
      <c r="NE262" s="442"/>
      <c r="NF262" s="442"/>
      <c r="NG262" s="442"/>
      <c r="NH262" s="442"/>
      <c r="NI262" s="442"/>
      <c r="NJ262" s="442"/>
      <c r="NK262" s="442"/>
      <c r="NL262" s="442"/>
      <c r="NM262" s="442"/>
      <c r="NN262" s="442"/>
      <c r="NO262" s="442"/>
      <c r="NP262" s="442"/>
      <c r="NQ262" s="442"/>
      <c r="NR262" s="442"/>
      <c r="NS262" s="442"/>
      <c r="NT262" s="442"/>
      <c r="NU262" s="442"/>
      <c r="NV262" s="442"/>
      <c r="NW262" s="442"/>
      <c r="NX262" s="442"/>
      <c r="NY262" s="442"/>
      <c r="NZ262" s="442"/>
      <c r="OA262" s="442"/>
      <c r="OB262" s="442"/>
      <c r="OC262" s="442"/>
      <c r="OD262" s="442"/>
      <c r="OE262" s="442"/>
      <c r="OF262" s="442"/>
      <c r="OG262" s="442"/>
      <c r="OH262" s="442"/>
      <c r="OI262" s="442"/>
      <c r="OJ262" s="442"/>
      <c r="OK262" s="442"/>
      <c r="OL262" s="442"/>
      <c r="OM262" s="442"/>
      <c r="ON262" s="442"/>
      <c r="OO262" s="442"/>
      <c r="OP262" s="442"/>
      <c r="OQ262" s="442"/>
      <c r="OR262" s="442"/>
      <c r="OS262" s="442"/>
      <c r="OT262" s="442"/>
      <c r="OU262" s="442"/>
      <c r="OV262" s="442"/>
      <c r="OW262" s="442"/>
      <c r="OX262" s="442"/>
      <c r="OY262" s="442"/>
      <c r="OZ262" s="442"/>
      <c r="PA262" s="442"/>
      <c r="PB262" s="442"/>
      <c r="PC262" s="442"/>
      <c r="PD262" s="442"/>
      <c r="PE262" s="442"/>
      <c r="PF262" s="442"/>
      <c r="PG262" s="442"/>
      <c r="PH262" s="442"/>
      <c r="PI262" s="442"/>
      <c r="PJ262" s="442"/>
      <c r="PK262" s="442"/>
      <c r="PL262" s="442"/>
      <c r="PM262" s="442"/>
      <c r="PN262" s="442"/>
      <c r="PO262" s="442"/>
      <c r="PP262" s="442"/>
      <c r="PQ262" s="442"/>
      <c r="PR262" s="442"/>
      <c r="PS262" s="442"/>
      <c r="PT262" s="442"/>
      <c r="PU262" s="442"/>
      <c r="PV262" s="442"/>
      <c r="PW262" s="442"/>
      <c r="PX262" s="442"/>
      <c r="PY262" s="442"/>
      <c r="PZ262" s="442"/>
      <c r="QA262" s="442"/>
      <c r="QB262" s="442"/>
      <c r="QC262" s="442"/>
      <c r="QD262" s="442"/>
      <c r="QE262" s="442"/>
      <c r="QF262" s="442"/>
      <c r="QG262" s="442"/>
      <c r="QH262" s="442"/>
      <c r="QI262" s="442"/>
      <c r="QJ262" s="442"/>
      <c r="QK262" s="442"/>
      <c r="QL262" s="442"/>
      <c r="QM262" s="442"/>
      <c r="QN262" s="442"/>
      <c r="QO262" s="442"/>
      <c r="QP262" s="442"/>
      <c r="QQ262" s="442"/>
      <c r="QR262" s="442"/>
      <c r="QS262" s="442"/>
      <c r="QT262" s="442"/>
      <c r="QU262" s="442"/>
      <c r="QV262" s="442"/>
      <c r="QW262" s="442"/>
      <c r="QX262" s="442"/>
      <c r="QY262" s="442"/>
      <c r="QZ262" s="442"/>
      <c r="RA262" s="442"/>
      <c r="RB262" s="442"/>
      <c r="RC262" s="442"/>
      <c r="RD262" s="442"/>
      <c r="RE262" s="442"/>
      <c r="RF262" s="442"/>
      <c r="RG262" s="442"/>
      <c r="RH262" s="442"/>
      <c r="RI262" s="442"/>
      <c r="RJ262" s="442"/>
      <c r="RK262" s="442"/>
      <c r="RL262" s="442"/>
      <c r="RM262" s="442"/>
      <c r="RN262" s="442"/>
      <c r="RO262" s="442"/>
      <c r="RP262" s="442"/>
      <c r="RQ262" s="442"/>
      <c r="RR262" s="442"/>
      <c r="RS262" s="442"/>
      <c r="RT262" s="442"/>
      <c r="RU262" s="442"/>
      <c r="RV262" s="442"/>
      <c r="RW262" s="442"/>
      <c r="RX262" s="442"/>
      <c r="RY262" s="442"/>
      <c r="RZ262" s="442"/>
      <c r="SA262" s="442"/>
      <c r="SB262" s="442"/>
      <c r="SC262" s="442"/>
      <c r="SD262" s="442"/>
      <c r="SE262" s="442"/>
      <c r="SF262" s="442"/>
      <c r="SG262" s="442"/>
      <c r="SH262" s="442"/>
      <c r="SI262" s="442"/>
      <c r="SJ262" s="442"/>
      <c r="SK262" s="442"/>
      <c r="SL262" s="442"/>
      <c r="SM262" s="442"/>
      <c r="SN262" s="442"/>
      <c r="SO262" s="442"/>
      <c r="SP262" s="442"/>
      <c r="SQ262" s="442"/>
      <c r="SR262" s="442"/>
      <c r="SS262" s="442"/>
      <c r="ST262" s="442"/>
      <c r="SU262" s="442"/>
      <c r="SV262" s="442"/>
      <c r="SW262" s="442"/>
      <c r="SX262" s="442"/>
      <c r="SY262" s="442"/>
      <c r="SZ262" s="442"/>
      <c r="TA262" s="442"/>
      <c r="TB262" s="442"/>
      <c r="TC262" s="442"/>
      <c r="TD262" s="442"/>
      <c r="TE262" s="442"/>
      <c r="TF262" s="442"/>
      <c r="TG262" s="442"/>
      <c r="TH262" s="442"/>
      <c r="TI262" s="442"/>
      <c r="TJ262" s="442"/>
      <c r="TK262" s="442"/>
      <c r="TL262" s="442"/>
      <c r="TM262" s="442"/>
      <c r="TN262" s="442"/>
      <c r="TO262" s="442"/>
      <c r="TP262" s="442"/>
      <c r="TQ262" s="442"/>
      <c r="TR262" s="442"/>
      <c r="TS262" s="442"/>
      <c r="TT262" s="442"/>
      <c r="TU262" s="442"/>
      <c r="TV262" s="442"/>
      <c r="TW262" s="442"/>
      <c r="TX262" s="442"/>
      <c r="TY262" s="442"/>
      <c r="TZ262" s="442"/>
      <c r="UA262" s="442"/>
      <c r="UB262" s="442"/>
      <c r="UC262" s="442"/>
      <c r="UD262" s="442"/>
      <c r="UE262" s="442"/>
      <c r="UF262" s="442"/>
      <c r="UG262" s="442"/>
      <c r="UH262" s="442"/>
      <c r="UI262" s="442"/>
      <c r="UJ262" s="442"/>
      <c r="UK262" s="442"/>
      <c r="UL262" s="442"/>
      <c r="UM262" s="442"/>
      <c r="UN262" s="442"/>
      <c r="UO262" s="442"/>
      <c r="UP262" s="442"/>
      <c r="UQ262" s="442"/>
      <c r="UR262" s="442"/>
      <c r="US262" s="442"/>
      <c r="UT262" s="442"/>
      <c r="UU262" s="442"/>
      <c r="UV262" s="442"/>
      <c r="UW262" s="442"/>
      <c r="UX262" s="442"/>
      <c r="UY262" s="442"/>
      <c r="UZ262" s="442"/>
      <c r="VA262" s="442"/>
      <c r="VB262" s="442"/>
      <c r="VC262" s="442"/>
      <c r="VD262" s="442"/>
      <c r="VE262" s="442"/>
      <c r="VF262" s="442"/>
      <c r="VG262" s="442"/>
      <c r="VH262" s="442"/>
      <c r="VI262" s="442"/>
      <c r="VJ262" s="442"/>
      <c r="VK262" s="442"/>
      <c r="VL262" s="442"/>
      <c r="VM262" s="442"/>
      <c r="VN262" s="442"/>
      <c r="VO262" s="442"/>
      <c r="VP262" s="442"/>
      <c r="VQ262" s="442"/>
      <c r="VR262" s="442"/>
      <c r="VS262" s="442"/>
      <c r="VT262" s="442"/>
      <c r="VU262" s="442"/>
      <c r="VV262" s="442"/>
      <c r="VW262" s="442"/>
      <c r="VX262" s="442"/>
      <c r="VY262" s="442"/>
      <c r="VZ262" s="442"/>
      <c r="WA262" s="442"/>
      <c r="WB262" s="442"/>
      <c r="WC262" s="442"/>
      <c r="WD262" s="442"/>
      <c r="WE262" s="442"/>
      <c r="WF262" s="442"/>
      <c r="WG262" s="442"/>
      <c r="WH262" s="442"/>
      <c r="WI262" s="442"/>
      <c r="WJ262" s="442"/>
      <c r="WK262" s="442"/>
      <c r="WL262" s="442"/>
      <c r="WM262" s="442"/>
      <c r="WN262" s="442"/>
      <c r="WO262" s="442"/>
      <c r="WP262" s="442"/>
      <c r="WQ262" s="442"/>
      <c r="WR262" s="442"/>
      <c r="WS262" s="442"/>
      <c r="WT262" s="442"/>
      <c r="WU262" s="442"/>
      <c r="WV262" s="442"/>
      <c r="WW262" s="442"/>
      <c r="WX262" s="442"/>
      <c r="WY262" s="442"/>
      <c r="WZ262" s="442"/>
      <c r="XA262" s="442"/>
      <c r="XB262" s="442"/>
      <c r="XC262" s="442"/>
      <c r="XD262" s="442"/>
      <c r="XE262" s="442"/>
      <c r="XF262" s="442"/>
      <c r="XG262" s="442"/>
      <c r="XH262" s="442"/>
      <c r="XI262" s="442"/>
      <c r="XJ262" s="442"/>
      <c r="XK262" s="442"/>
      <c r="XL262" s="442"/>
      <c r="XM262" s="442"/>
      <c r="XN262" s="442"/>
      <c r="XO262" s="442"/>
      <c r="XP262" s="442"/>
      <c r="XQ262" s="442"/>
      <c r="XR262" s="442"/>
      <c r="XS262" s="442"/>
      <c r="XT262" s="442"/>
      <c r="XU262" s="442"/>
      <c r="XV262" s="442"/>
      <c r="XW262" s="442"/>
      <c r="XX262" s="442"/>
      <c r="XY262" s="442"/>
      <c r="XZ262" s="442"/>
      <c r="YA262" s="442"/>
      <c r="YB262" s="442"/>
      <c r="YC262" s="442"/>
      <c r="YD262" s="442"/>
      <c r="YE262" s="442"/>
      <c r="YF262" s="442"/>
      <c r="YG262" s="442"/>
      <c r="YH262" s="442"/>
      <c r="YI262" s="442"/>
      <c r="YJ262" s="442"/>
      <c r="YK262" s="442"/>
      <c r="YL262" s="442"/>
      <c r="YM262" s="442"/>
      <c r="YN262" s="442"/>
      <c r="YO262" s="442"/>
      <c r="YP262" s="442"/>
      <c r="YQ262" s="442"/>
      <c r="YR262" s="442"/>
      <c r="YS262" s="442"/>
      <c r="YT262" s="442"/>
      <c r="YU262" s="442"/>
      <c r="YV262" s="442"/>
      <c r="YW262" s="442"/>
      <c r="YX262" s="442"/>
      <c r="YY262" s="442"/>
      <c r="YZ262" s="442"/>
      <c r="ZA262" s="442"/>
      <c r="ZB262" s="442"/>
      <c r="ZC262" s="442"/>
      <c r="ZD262" s="442"/>
      <c r="ZE262" s="442"/>
      <c r="ZF262" s="442"/>
      <c r="ZG262" s="442"/>
      <c r="ZH262" s="442"/>
      <c r="ZI262" s="442"/>
      <c r="ZJ262" s="442"/>
      <c r="ZK262" s="442"/>
      <c r="ZL262" s="442"/>
      <c r="ZM262" s="442"/>
      <c r="ZN262" s="442"/>
      <c r="ZO262" s="442"/>
      <c r="ZP262" s="442"/>
      <c r="ZQ262" s="442"/>
      <c r="ZR262" s="442"/>
      <c r="ZS262" s="442"/>
      <c r="ZT262" s="442"/>
      <c r="ZU262" s="442"/>
      <c r="ZV262" s="442"/>
      <c r="ZW262" s="442"/>
      <c r="ZX262" s="442"/>
      <c r="ZY262" s="442"/>
      <c r="ZZ262" s="442"/>
      <c r="AAA262" s="442"/>
      <c r="AAB262" s="442"/>
      <c r="AAC262" s="442"/>
      <c r="AAD262" s="442"/>
      <c r="AAE262" s="442"/>
      <c r="AAF262" s="442"/>
      <c r="AAG262" s="442"/>
      <c r="AAH262" s="442"/>
      <c r="AAI262" s="442"/>
      <c r="AAJ262" s="442"/>
      <c r="AAK262" s="442"/>
      <c r="AAL262" s="442"/>
      <c r="AAM262" s="442"/>
      <c r="AAN262" s="442"/>
      <c r="AAO262" s="442"/>
      <c r="AAP262" s="442"/>
      <c r="AAQ262" s="442"/>
      <c r="AAR262" s="442"/>
      <c r="AAS262" s="442"/>
      <c r="AAT262" s="442"/>
      <c r="AAU262" s="442"/>
      <c r="AAV262" s="442"/>
      <c r="AAW262" s="442"/>
      <c r="AAX262" s="442"/>
      <c r="AAY262" s="442"/>
      <c r="AAZ262" s="442"/>
      <c r="ABA262" s="442"/>
      <c r="ABB262" s="442"/>
      <c r="ABC262" s="442"/>
      <c r="ABD262" s="442"/>
      <c r="ABE262" s="442"/>
      <c r="ABF262" s="442"/>
      <c r="ABG262" s="442"/>
      <c r="ABH262" s="442"/>
      <c r="ABI262" s="442"/>
      <c r="ABJ262" s="442"/>
      <c r="ABK262" s="442"/>
      <c r="ABL262" s="442"/>
      <c r="ABM262" s="442"/>
      <c r="ABN262" s="442"/>
      <c r="ABO262" s="442"/>
      <c r="ABP262" s="442"/>
      <c r="ABQ262" s="442"/>
      <c r="ABR262" s="442"/>
      <c r="ABS262" s="442"/>
      <c r="ABT262" s="442"/>
      <c r="ABU262" s="442"/>
      <c r="ABV262" s="442"/>
      <c r="ABW262" s="442"/>
      <c r="ABX262" s="442"/>
      <c r="ABY262" s="442"/>
      <c r="ABZ262" s="442"/>
      <c r="ACA262" s="442"/>
      <c r="ACB262" s="442"/>
      <c r="ACC262" s="442"/>
      <c r="ACD262" s="442"/>
      <c r="ACE262" s="442"/>
      <c r="ACF262" s="442"/>
      <c r="ACG262" s="442"/>
      <c r="ACH262" s="442"/>
      <c r="ACI262" s="442"/>
      <c r="ACJ262" s="442"/>
      <c r="ACK262" s="442"/>
      <c r="ACL262" s="442"/>
      <c r="ACM262" s="442"/>
      <c r="ACN262" s="442"/>
      <c r="ACO262" s="442"/>
      <c r="ACP262" s="442"/>
      <c r="ACQ262" s="442"/>
      <c r="ACR262" s="442"/>
      <c r="ACS262" s="442"/>
      <c r="ACT262" s="442"/>
      <c r="ACU262" s="442"/>
      <c r="ACV262" s="442"/>
      <c r="ACW262" s="442"/>
      <c r="ACX262" s="442"/>
      <c r="ACY262" s="442"/>
      <c r="ACZ262" s="442"/>
      <c r="ADA262" s="442"/>
      <c r="ADB262" s="442"/>
      <c r="ADC262" s="442"/>
      <c r="ADD262" s="442"/>
      <c r="ADE262" s="442"/>
      <c r="ADF262" s="442"/>
      <c r="ADG262" s="442"/>
      <c r="ADH262" s="442"/>
      <c r="ADI262" s="442"/>
      <c r="ADJ262" s="442"/>
      <c r="ADK262" s="442"/>
      <c r="ADL262" s="442"/>
      <c r="ADM262" s="442"/>
      <c r="ADN262" s="442"/>
      <c r="ADO262" s="442"/>
      <c r="ADP262" s="442"/>
      <c r="ADQ262" s="442"/>
      <c r="ADR262" s="442"/>
      <c r="ADS262" s="442"/>
      <c r="ADT262" s="442"/>
      <c r="ADU262" s="442"/>
      <c r="ADV262" s="442"/>
      <c r="ADW262" s="442"/>
      <c r="ADX262" s="442"/>
      <c r="ADY262" s="442"/>
      <c r="ADZ262" s="442"/>
      <c r="AEA262" s="442"/>
      <c r="AEB262" s="442"/>
      <c r="AEC262" s="442"/>
      <c r="AED262" s="442"/>
      <c r="AEE262" s="442"/>
      <c r="AEF262" s="442"/>
      <c r="AEG262" s="442"/>
      <c r="AEH262" s="442"/>
      <c r="AEI262" s="442"/>
      <c r="AEJ262" s="442"/>
      <c r="AEK262" s="442"/>
      <c r="AEL262" s="442"/>
      <c r="AEM262" s="442"/>
      <c r="AEN262" s="442"/>
      <c r="AEO262" s="442"/>
      <c r="AEP262" s="442"/>
      <c r="AEQ262" s="442"/>
      <c r="AER262" s="442"/>
      <c r="AES262" s="442"/>
      <c r="AET262" s="442"/>
      <c r="AEU262" s="442"/>
      <c r="AEV262" s="442"/>
      <c r="AEW262" s="442"/>
      <c r="AEX262" s="442"/>
      <c r="AEY262" s="442"/>
      <c r="AEZ262" s="442"/>
      <c r="AFA262" s="442"/>
      <c r="AFB262" s="442"/>
      <c r="AFC262" s="442"/>
      <c r="AFD262" s="442"/>
      <c r="AFE262" s="442"/>
      <c r="AFF262" s="442"/>
      <c r="AFG262" s="442"/>
      <c r="AFH262" s="442"/>
      <c r="AFI262" s="442"/>
      <c r="AFJ262" s="442"/>
      <c r="AFK262" s="442"/>
      <c r="AFL262" s="442"/>
      <c r="AFM262" s="442"/>
      <c r="AFN262" s="442"/>
      <c r="AFO262" s="442"/>
      <c r="AFP262" s="442"/>
      <c r="AFQ262" s="442"/>
      <c r="AFR262" s="442"/>
      <c r="AFS262" s="442"/>
      <c r="AFT262" s="442"/>
      <c r="AFU262" s="442"/>
      <c r="AFV262" s="442"/>
      <c r="AFW262" s="442"/>
      <c r="AFX262" s="442"/>
      <c r="AFY262" s="442"/>
      <c r="AFZ262" s="442"/>
      <c r="AGA262" s="442"/>
      <c r="AGB262" s="442"/>
      <c r="AGC262" s="442"/>
      <c r="AGD262" s="442"/>
      <c r="AGE262" s="442"/>
      <c r="AGF262" s="442"/>
      <c r="AGG262" s="442"/>
      <c r="AGH262" s="442"/>
      <c r="AGI262" s="442"/>
      <c r="AGJ262" s="442"/>
      <c r="AGK262" s="442"/>
      <c r="AGL262" s="442"/>
      <c r="AGM262" s="442"/>
      <c r="AGN262" s="442"/>
      <c r="AGO262" s="442"/>
      <c r="AGP262" s="442"/>
      <c r="AGQ262" s="442"/>
      <c r="AGR262" s="442"/>
      <c r="AGS262" s="442"/>
      <c r="AGT262" s="442"/>
      <c r="AGU262" s="442"/>
      <c r="AGV262" s="442"/>
      <c r="AGW262" s="442"/>
      <c r="AGX262" s="442"/>
      <c r="AGY262" s="442"/>
      <c r="AGZ262" s="442"/>
      <c r="AHA262" s="442"/>
      <c r="AHB262" s="442"/>
      <c r="AHC262" s="442"/>
      <c r="AHD262" s="442"/>
      <c r="AHE262" s="442"/>
      <c r="AHF262" s="442"/>
      <c r="AHG262" s="442"/>
      <c r="AHH262" s="442"/>
    </row>
    <row r="263" spans="2:892" s="593" customFormat="1" hidden="1">
      <c r="B263" s="597"/>
      <c r="C263" s="595"/>
      <c r="D263" s="78"/>
      <c r="E263" s="78"/>
      <c r="F263" s="78"/>
      <c r="G263" s="78"/>
      <c r="H263" s="78"/>
      <c r="I263" s="78"/>
      <c r="J263" s="78"/>
      <c r="K263" s="78"/>
      <c r="L263" s="78"/>
      <c r="M263" s="78"/>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s="66"/>
      <c r="CT263" s="66"/>
      <c r="CU263" s="66"/>
      <c r="CV263" s="66"/>
      <c r="CW263" s="66"/>
      <c r="CX263" s="66"/>
      <c r="CY263" s="66"/>
      <c r="CZ263" s="66"/>
      <c r="DA263" s="66"/>
      <c r="DB263" s="66"/>
      <c r="DC263" s="66"/>
      <c r="DD263" s="66"/>
      <c r="DE263" s="66"/>
      <c r="DF263" s="66"/>
      <c r="DG263" s="66"/>
      <c r="DH263" s="66"/>
      <c r="DI263" s="66"/>
      <c r="DJ263" s="66"/>
      <c r="DK263" s="66"/>
      <c r="DL263" s="66"/>
      <c r="DM263" s="66"/>
      <c r="DN263" s="66"/>
      <c r="DO263" s="66"/>
      <c r="DP263" s="66"/>
      <c r="DQ263" s="66"/>
      <c r="DR263" s="66"/>
      <c r="DS263" s="66"/>
      <c r="DT263" s="66"/>
      <c r="DU263" s="66"/>
      <c r="DV263" s="66"/>
      <c r="DW263" s="66"/>
      <c r="DX263" s="66"/>
      <c r="DY263" s="66"/>
      <c r="DZ263" s="66"/>
      <c r="EA263" s="66"/>
      <c r="EB263" s="66"/>
      <c r="EC263" s="66"/>
      <c r="ED263" s="66"/>
      <c r="EE263" s="66"/>
      <c r="EF263" s="66"/>
      <c r="EG263" s="66"/>
      <c r="EH263" s="66"/>
      <c r="EI263" s="66"/>
      <c r="EJ263" s="66"/>
      <c r="EK263" s="66"/>
      <c r="EL263" s="66"/>
      <c r="EM263" s="66"/>
      <c r="EN263" s="66"/>
      <c r="EO263" s="66"/>
      <c r="EP263" s="66"/>
      <c r="EQ263" s="66"/>
      <c r="ER263" s="66"/>
      <c r="ES263" s="66"/>
      <c r="ET263" s="66"/>
      <c r="EU263" s="66"/>
      <c r="EV263" s="66"/>
      <c r="EW263" s="66"/>
      <c r="EX263" s="66"/>
      <c r="EY263" s="66"/>
      <c r="EZ263" s="66"/>
      <c r="FA263" s="66"/>
      <c r="FB263" s="66"/>
      <c r="FC263" s="66"/>
      <c r="FD263" s="66"/>
      <c r="FE263" s="66"/>
      <c r="FF263" s="66"/>
      <c r="FG263" s="66"/>
      <c r="FH263" s="66"/>
      <c r="FI263" s="66"/>
      <c r="FJ263" s="66"/>
      <c r="FK263" s="66"/>
      <c r="FL263" s="66"/>
      <c r="FM263" s="66"/>
      <c r="FN263" s="66"/>
      <c r="FO263" s="66"/>
      <c r="FP263" s="66"/>
      <c r="FQ263" s="66"/>
      <c r="FR263" s="66"/>
      <c r="FS263" s="66"/>
      <c r="FT263" s="66"/>
      <c r="FU263" s="66"/>
      <c r="FV263" s="66"/>
      <c r="FW263" s="66"/>
      <c r="FX263" s="66"/>
      <c r="FY263" s="66"/>
      <c r="FZ263" s="66"/>
      <c r="GA263" s="66"/>
      <c r="GB263" s="66"/>
      <c r="GC263" s="66"/>
      <c r="GD263" s="66"/>
      <c r="GE263" s="66"/>
      <c r="GF263" s="66"/>
      <c r="GG263" s="66"/>
      <c r="GH263" s="66"/>
      <c r="GI263" s="66"/>
      <c r="GJ263" s="66"/>
      <c r="GK263" s="66"/>
      <c r="GL263" s="66"/>
      <c r="GM263" s="66"/>
      <c r="GN263" s="66"/>
      <c r="GO263" s="66"/>
      <c r="GP263" s="66"/>
      <c r="GQ263" s="66"/>
      <c r="GR263" s="66"/>
      <c r="GS263" s="66"/>
      <c r="GT263" s="66"/>
      <c r="GU263" s="66"/>
      <c r="GV263" s="66"/>
      <c r="GW263" s="66"/>
      <c r="GX263" s="66"/>
      <c r="GY263" s="66"/>
      <c r="GZ263" s="66"/>
      <c r="HA263" s="66"/>
      <c r="HB263" s="66"/>
      <c r="HC263" s="66"/>
      <c r="HD263" s="66"/>
      <c r="HE263" s="66"/>
      <c r="HF263" s="66"/>
      <c r="HG263" s="66"/>
      <c r="HH263" s="66"/>
      <c r="HI263" s="66"/>
      <c r="HJ263" s="66"/>
      <c r="HK263" s="66"/>
      <c r="HL263" s="66"/>
      <c r="HM263" s="66"/>
      <c r="HN263" s="66"/>
      <c r="HO263" s="66"/>
      <c r="HP263" s="66"/>
      <c r="HQ263" s="66"/>
      <c r="HR263" s="66"/>
      <c r="HS263" s="66"/>
      <c r="HT263" s="66"/>
      <c r="HU263" s="66"/>
      <c r="HV263" s="66"/>
      <c r="HW263" s="66"/>
      <c r="HX263" s="66"/>
      <c r="HY263" s="66"/>
      <c r="HZ263" s="66"/>
      <c r="IA263" s="66"/>
      <c r="IB263" s="66"/>
      <c r="IC263" s="66"/>
      <c r="ID263" s="66"/>
      <c r="IE263" s="66"/>
      <c r="IF263" s="66"/>
      <c r="IG263" s="66"/>
      <c r="IH263" s="66"/>
      <c r="II263" s="66"/>
      <c r="IJ263" s="66"/>
      <c r="IK263" s="66"/>
      <c r="IL263" s="66"/>
      <c r="IM263" s="66"/>
      <c r="IN263" s="66"/>
      <c r="IO263" s="66"/>
      <c r="IP263" s="66"/>
      <c r="IQ263" s="66"/>
      <c r="IR263" s="66"/>
      <c r="IS263" s="66"/>
      <c r="IT263" s="66"/>
      <c r="IU263" s="66"/>
      <c r="IV263" s="66"/>
      <c r="IW263" s="66"/>
      <c r="IX263" s="442"/>
      <c r="IY263" s="442"/>
      <c r="IZ263" s="442"/>
      <c r="JA263" s="442"/>
      <c r="JB263" s="442"/>
      <c r="JC263" s="442"/>
      <c r="JD263" s="442"/>
      <c r="JE263" s="442"/>
      <c r="JF263" s="442"/>
      <c r="JG263" s="442"/>
      <c r="JH263" s="442"/>
      <c r="JI263" s="442"/>
      <c r="JJ263" s="442"/>
      <c r="JK263" s="442"/>
      <c r="JL263" s="442"/>
      <c r="JM263" s="442"/>
      <c r="JN263" s="442"/>
      <c r="JO263" s="442"/>
      <c r="JP263" s="442"/>
      <c r="JQ263" s="442"/>
      <c r="JR263" s="442"/>
      <c r="JS263" s="442"/>
      <c r="JT263" s="442"/>
      <c r="JU263" s="442"/>
      <c r="JV263" s="442"/>
      <c r="JW263" s="442"/>
      <c r="JX263" s="442"/>
      <c r="JY263" s="442"/>
      <c r="JZ263" s="442"/>
      <c r="KA263" s="442"/>
      <c r="KB263" s="442"/>
      <c r="KC263" s="442"/>
      <c r="KD263" s="442"/>
      <c r="KE263" s="442"/>
      <c r="KF263" s="442"/>
      <c r="KG263" s="442"/>
      <c r="KH263" s="442"/>
      <c r="KI263" s="442"/>
      <c r="KJ263" s="442"/>
      <c r="KK263" s="442"/>
      <c r="KL263" s="442"/>
      <c r="KM263" s="442"/>
      <c r="KN263" s="442"/>
      <c r="KO263" s="442"/>
      <c r="KP263" s="442"/>
      <c r="KQ263" s="442"/>
      <c r="KR263" s="442"/>
      <c r="KS263" s="442"/>
      <c r="KT263" s="442"/>
      <c r="KU263" s="442"/>
      <c r="KV263" s="442"/>
      <c r="KW263" s="442"/>
      <c r="KX263" s="442"/>
      <c r="KY263" s="442"/>
      <c r="KZ263" s="442"/>
      <c r="LA263" s="442"/>
      <c r="LB263" s="442"/>
      <c r="LC263" s="442"/>
      <c r="LD263" s="442"/>
      <c r="LE263" s="442"/>
      <c r="LF263" s="442"/>
      <c r="LG263" s="442"/>
      <c r="LH263" s="442"/>
      <c r="LI263" s="442"/>
      <c r="LJ263" s="442"/>
      <c r="LK263" s="442"/>
      <c r="LL263" s="442"/>
      <c r="LM263" s="442"/>
      <c r="LN263" s="442"/>
      <c r="LO263" s="442"/>
      <c r="LP263" s="442"/>
      <c r="LQ263" s="442"/>
      <c r="LR263" s="442"/>
      <c r="LS263" s="442"/>
      <c r="LT263" s="442"/>
      <c r="LU263" s="442"/>
      <c r="LV263" s="442"/>
      <c r="LW263" s="442"/>
      <c r="LX263" s="442"/>
      <c r="LY263" s="442"/>
      <c r="LZ263" s="442"/>
      <c r="MA263" s="442"/>
      <c r="MB263" s="442"/>
      <c r="MC263" s="442"/>
      <c r="MD263" s="442"/>
      <c r="ME263" s="442"/>
      <c r="MF263" s="442"/>
      <c r="MG263" s="442"/>
      <c r="MH263" s="442"/>
      <c r="MI263" s="442"/>
      <c r="MJ263" s="442"/>
      <c r="MK263" s="442"/>
      <c r="ML263" s="442"/>
      <c r="MM263" s="442"/>
      <c r="MN263" s="442"/>
      <c r="MO263" s="442"/>
      <c r="MP263" s="442"/>
      <c r="MQ263" s="442"/>
      <c r="MR263" s="442"/>
      <c r="MS263" s="442"/>
      <c r="MT263" s="442"/>
      <c r="MU263" s="442"/>
      <c r="MV263" s="442"/>
      <c r="MW263" s="442"/>
      <c r="MX263" s="442"/>
      <c r="MY263" s="442"/>
      <c r="MZ263" s="442"/>
      <c r="NA263" s="442"/>
      <c r="NB263" s="442"/>
      <c r="NC263" s="442"/>
      <c r="ND263" s="442"/>
      <c r="NE263" s="442"/>
      <c r="NF263" s="442"/>
      <c r="NG263" s="442"/>
      <c r="NH263" s="442"/>
      <c r="NI263" s="442"/>
      <c r="NJ263" s="442"/>
      <c r="NK263" s="442"/>
      <c r="NL263" s="442"/>
      <c r="NM263" s="442"/>
      <c r="NN263" s="442"/>
      <c r="NO263" s="442"/>
      <c r="NP263" s="442"/>
      <c r="NQ263" s="442"/>
      <c r="NR263" s="442"/>
      <c r="NS263" s="442"/>
      <c r="NT263" s="442"/>
      <c r="NU263" s="442"/>
      <c r="NV263" s="442"/>
      <c r="NW263" s="442"/>
      <c r="NX263" s="442"/>
      <c r="NY263" s="442"/>
      <c r="NZ263" s="442"/>
      <c r="OA263" s="442"/>
      <c r="OB263" s="442"/>
      <c r="OC263" s="442"/>
      <c r="OD263" s="442"/>
      <c r="OE263" s="442"/>
      <c r="OF263" s="442"/>
      <c r="OG263" s="442"/>
      <c r="OH263" s="442"/>
      <c r="OI263" s="442"/>
      <c r="OJ263" s="442"/>
      <c r="OK263" s="442"/>
      <c r="OL263" s="442"/>
      <c r="OM263" s="442"/>
      <c r="ON263" s="442"/>
      <c r="OO263" s="442"/>
      <c r="OP263" s="442"/>
      <c r="OQ263" s="442"/>
      <c r="OR263" s="442"/>
      <c r="OS263" s="442"/>
      <c r="OT263" s="442"/>
      <c r="OU263" s="442"/>
      <c r="OV263" s="442"/>
      <c r="OW263" s="442"/>
      <c r="OX263" s="442"/>
      <c r="OY263" s="442"/>
      <c r="OZ263" s="442"/>
      <c r="PA263" s="442"/>
      <c r="PB263" s="442"/>
      <c r="PC263" s="442"/>
      <c r="PD263" s="442"/>
      <c r="PE263" s="442"/>
      <c r="PF263" s="442"/>
      <c r="PG263" s="442"/>
      <c r="PH263" s="442"/>
      <c r="PI263" s="442"/>
      <c r="PJ263" s="442"/>
      <c r="PK263" s="442"/>
      <c r="PL263" s="442"/>
      <c r="PM263" s="442"/>
      <c r="PN263" s="442"/>
      <c r="PO263" s="442"/>
      <c r="PP263" s="442"/>
      <c r="PQ263" s="442"/>
      <c r="PR263" s="442"/>
      <c r="PS263" s="442"/>
      <c r="PT263" s="442"/>
      <c r="PU263" s="442"/>
      <c r="PV263" s="442"/>
      <c r="PW263" s="442"/>
      <c r="PX263" s="442"/>
      <c r="PY263" s="442"/>
      <c r="PZ263" s="442"/>
      <c r="QA263" s="442"/>
      <c r="QB263" s="442"/>
      <c r="QC263" s="442"/>
      <c r="QD263" s="442"/>
      <c r="QE263" s="442"/>
      <c r="QF263" s="442"/>
      <c r="QG263" s="442"/>
      <c r="QH263" s="442"/>
      <c r="QI263" s="442"/>
      <c r="QJ263" s="442"/>
      <c r="QK263" s="442"/>
      <c r="QL263" s="442"/>
      <c r="QM263" s="442"/>
      <c r="QN263" s="442"/>
      <c r="QO263" s="442"/>
      <c r="QP263" s="442"/>
      <c r="QQ263" s="442"/>
      <c r="QR263" s="442"/>
      <c r="QS263" s="442"/>
      <c r="QT263" s="442"/>
      <c r="QU263" s="442"/>
      <c r="QV263" s="442"/>
      <c r="QW263" s="442"/>
      <c r="QX263" s="442"/>
      <c r="QY263" s="442"/>
      <c r="QZ263" s="442"/>
      <c r="RA263" s="442"/>
      <c r="RB263" s="442"/>
      <c r="RC263" s="442"/>
      <c r="RD263" s="442"/>
      <c r="RE263" s="442"/>
      <c r="RF263" s="442"/>
      <c r="RG263" s="442"/>
      <c r="RH263" s="442"/>
      <c r="RI263" s="442"/>
      <c r="RJ263" s="442"/>
      <c r="RK263" s="442"/>
      <c r="RL263" s="442"/>
      <c r="RM263" s="442"/>
      <c r="RN263" s="442"/>
      <c r="RO263" s="442"/>
      <c r="RP263" s="442"/>
      <c r="RQ263" s="442"/>
      <c r="RR263" s="442"/>
      <c r="RS263" s="442"/>
      <c r="RT263" s="442"/>
      <c r="RU263" s="442"/>
      <c r="RV263" s="442"/>
      <c r="RW263" s="442"/>
      <c r="RX263" s="442"/>
      <c r="RY263" s="442"/>
      <c r="RZ263" s="442"/>
      <c r="SA263" s="442"/>
      <c r="SB263" s="442"/>
      <c r="SC263" s="442"/>
      <c r="SD263" s="442"/>
      <c r="SE263" s="442"/>
      <c r="SF263" s="442"/>
      <c r="SG263" s="442"/>
      <c r="SH263" s="442"/>
      <c r="SI263" s="442"/>
      <c r="SJ263" s="442"/>
      <c r="SK263" s="442"/>
      <c r="SL263" s="442"/>
      <c r="SM263" s="442"/>
      <c r="SN263" s="442"/>
      <c r="SO263" s="442"/>
      <c r="SP263" s="442"/>
      <c r="SQ263" s="442"/>
      <c r="SR263" s="442"/>
      <c r="SS263" s="442"/>
      <c r="ST263" s="442"/>
      <c r="SU263" s="442"/>
      <c r="SV263" s="442"/>
      <c r="SW263" s="442"/>
      <c r="SX263" s="442"/>
      <c r="SY263" s="442"/>
      <c r="SZ263" s="442"/>
      <c r="TA263" s="442"/>
      <c r="TB263" s="442"/>
      <c r="TC263" s="442"/>
      <c r="TD263" s="442"/>
      <c r="TE263" s="442"/>
      <c r="TF263" s="442"/>
      <c r="TG263" s="442"/>
      <c r="TH263" s="442"/>
      <c r="TI263" s="442"/>
      <c r="TJ263" s="442"/>
      <c r="TK263" s="442"/>
      <c r="TL263" s="442"/>
      <c r="TM263" s="442"/>
      <c r="TN263" s="442"/>
      <c r="TO263" s="442"/>
      <c r="TP263" s="442"/>
      <c r="TQ263" s="442"/>
      <c r="TR263" s="442"/>
      <c r="TS263" s="442"/>
      <c r="TT263" s="442"/>
      <c r="TU263" s="442"/>
      <c r="TV263" s="442"/>
      <c r="TW263" s="442"/>
      <c r="TX263" s="442"/>
      <c r="TY263" s="442"/>
      <c r="TZ263" s="442"/>
      <c r="UA263" s="442"/>
      <c r="UB263" s="442"/>
      <c r="UC263" s="442"/>
      <c r="UD263" s="442"/>
      <c r="UE263" s="442"/>
      <c r="UF263" s="442"/>
      <c r="UG263" s="442"/>
      <c r="UH263" s="442"/>
      <c r="UI263" s="442"/>
      <c r="UJ263" s="442"/>
      <c r="UK263" s="442"/>
      <c r="UL263" s="442"/>
      <c r="UM263" s="442"/>
      <c r="UN263" s="442"/>
      <c r="UO263" s="442"/>
      <c r="UP263" s="442"/>
      <c r="UQ263" s="442"/>
      <c r="UR263" s="442"/>
      <c r="US263" s="442"/>
      <c r="UT263" s="442"/>
      <c r="UU263" s="442"/>
      <c r="UV263" s="442"/>
      <c r="UW263" s="442"/>
      <c r="UX263" s="442"/>
      <c r="UY263" s="442"/>
      <c r="UZ263" s="442"/>
      <c r="VA263" s="442"/>
      <c r="VB263" s="442"/>
      <c r="VC263" s="442"/>
      <c r="VD263" s="442"/>
      <c r="VE263" s="442"/>
      <c r="VF263" s="442"/>
      <c r="VG263" s="442"/>
      <c r="VH263" s="442"/>
      <c r="VI263" s="442"/>
      <c r="VJ263" s="442"/>
      <c r="VK263" s="442"/>
      <c r="VL263" s="442"/>
      <c r="VM263" s="442"/>
      <c r="VN263" s="442"/>
      <c r="VO263" s="442"/>
      <c r="VP263" s="442"/>
      <c r="VQ263" s="442"/>
      <c r="VR263" s="442"/>
      <c r="VS263" s="442"/>
      <c r="VT263" s="442"/>
      <c r="VU263" s="442"/>
      <c r="VV263" s="442"/>
      <c r="VW263" s="442"/>
      <c r="VX263" s="442"/>
      <c r="VY263" s="442"/>
      <c r="VZ263" s="442"/>
      <c r="WA263" s="442"/>
      <c r="WB263" s="442"/>
      <c r="WC263" s="442"/>
      <c r="WD263" s="442"/>
      <c r="WE263" s="442"/>
      <c r="WF263" s="442"/>
      <c r="WG263" s="442"/>
      <c r="WH263" s="442"/>
      <c r="WI263" s="442"/>
      <c r="WJ263" s="442"/>
      <c r="WK263" s="442"/>
      <c r="WL263" s="442"/>
      <c r="WM263" s="442"/>
      <c r="WN263" s="442"/>
      <c r="WO263" s="442"/>
      <c r="WP263" s="442"/>
      <c r="WQ263" s="442"/>
      <c r="WR263" s="442"/>
      <c r="WS263" s="442"/>
      <c r="WT263" s="442"/>
      <c r="WU263" s="442"/>
      <c r="WV263" s="442"/>
      <c r="WW263" s="442"/>
      <c r="WX263" s="442"/>
      <c r="WY263" s="442"/>
      <c r="WZ263" s="442"/>
      <c r="XA263" s="442"/>
      <c r="XB263" s="442"/>
      <c r="XC263" s="442"/>
      <c r="XD263" s="442"/>
      <c r="XE263" s="442"/>
      <c r="XF263" s="442"/>
      <c r="XG263" s="442"/>
      <c r="XH263" s="442"/>
      <c r="XI263" s="442"/>
      <c r="XJ263" s="442"/>
      <c r="XK263" s="442"/>
      <c r="XL263" s="442"/>
      <c r="XM263" s="442"/>
      <c r="XN263" s="442"/>
      <c r="XO263" s="442"/>
      <c r="XP263" s="442"/>
      <c r="XQ263" s="442"/>
      <c r="XR263" s="442"/>
      <c r="XS263" s="442"/>
      <c r="XT263" s="442"/>
      <c r="XU263" s="442"/>
      <c r="XV263" s="442"/>
      <c r="XW263" s="442"/>
      <c r="XX263" s="442"/>
      <c r="XY263" s="442"/>
      <c r="XZ263" s="442"/>
      <c r="YA263" s="442"/>
      <c r="YB263" s="442"/>
      <c r="YC263" s="442"/>
      <c r="YD263" s="442"/>
      <c r="YE263" s="442"/>
      <c r="YF263" s="442"/>
      <c r="YG263" s="442"/>
      <c r="YH263" s="442"/>
      <c r="YI263" s="442"/>
      <c r="YJ263" s="442"/>
      <c r="YK263" s="442"/>
      <c r="YL263" s="442"/>
      <c r="YM263" s="442"/>
      <c r="YN263" s="442"/>
      <c r="YO263" s="442"/>
      <c r="YP263" s="442"/>
      <c r="YQ263" s="442"/>
      <c r="YR263" s="442"/>
      <c r="YS263" s="442"/>
      <c r="YT263" s="442"/>
      <c r="YU263" s="442"/>
      <c r="YV263" s="442"/>
      <c r="YW263" s="442"/>
      <c r="YX263" s="442"/>
      <c r="YY263" s="442"/>
      <c r="YZ263" s="442"/>
      <c r="ZA263" s="442"/>
      <c r="ZB263" s="442"/>
      <c r="ZC263" s="442"/>
      <c r="ZD263" s="442"/>
      <c r="ZE263" s="442"/>
      <c r="ZF263" s="442"/>
      <c r="ZG263" s="442"/>
      <c r="ZH263" s="442"/>
      <c r="ZI263" s="442"/>
      <c r="ZJ263" s="442"/>
      <c r="ZK263" s="442"/>
      <c r="ZL263" s="442"/>
      <c r="ZM263" s="442"/>
      <c r="ZN263" s="442"/>
      <c r="ZO263" s="442"/>
      <c r="ZP263" s="442"/>
      <c r="ZQ263" s="442"/>
      <c r="ZR263" s="442"/>
      <c r="ZS263" s="442"/>
      <c r="ZT263" s="442"/>
      <c r="ZU263" s="442"/>
      <c r="ZV263" s="442"/>
      <c r="ZW263" s="442"/>
      <c r="ZX263" s="442"/>
      <c r="ZY263" s="442"/>
      <c r="ZZ263" s="442"/>
      <c r="AAA263" s="442"/>
      <c r="AAB263" s="442"/>
      <c r="AAC263" s="442"/>
      <c r="AAD263" s="442"/>
      <c r="AAE263" s="442"/>
      <c r="AAF263" s="442"/>
      <c r="AAG263" s="442"/>
      <c r="AAH263" s="442"/>
      <c r="AAI263" s="442"/>
      <c r="AAJ263" s="442"/>
      <c r="AAK263" s="442"/>
      <c r="AAL263" s="442"/>
      <c r="AAM263" s="442"/>
      <c r="AAN263" s="442"/>
      <c r="AAO263" s="442"/>
      <c r="AAP263" s="442"/>
      <c r="AAQ263" s="442"/>
      <c r="AAR263" s="442"/>
      <c r="AAS263" s="442"/>
      <c r="AAT263" s="442"/>
      <c r="AAU263" s="442"/>
      <c r="AAV263" s="442"/>
      <c r="AAW263" s="442"/>
      <c r="AAX263" s="442"/>
      <c r="AAY263" s="442"/>
      <c r="AAZ263" s="442"/>
      <c r="ABA263" s="442"/>
      <c r="ABB263" s="442"/>
      <c r="ABC263" s="442"/>
      <c r="ABD263" s="442"/>
      <c r="ABE263" s="442"/>
      <c r="ABF263" s="442"/>
      <c r="ABG263" s="442"/>
      <c r="ABH263" s="442"/>
      <c r="ABI263" s="442"/>
      <c r="ABJ263" s="442"/>
      <c r="ABK263" s="442"/>
      <c r="ABL263" s="442"/>
      <c r="ABM263" s="442"/>
      <c r="ABN263" s="442"/>
      <c r="ABO263" s="442"/>
      <c r="ABP263" s="442"/>
      <c r="ABQ263" s="442"/>
      <c r="ABR263" s="442"/>
      <c r="ABS263" s="442"/>
      <c r="ABT263" s="442"/>
      <c r="ABU263" s="442"/>
      <c r="ABV263" s="442"/>
      <c r="ABW263" s="442"/>
      <c r="ABX263" s="442"/>
      <c r="ABY263" s="442"/>
      <c r="ABZ263" s="442"/>
      <c r="ACA263" s="442"/>
      <c r="ACB263" s="442"/>
      <c r="ACC263" s="442"/>
      <c r="ACD263" s="442"/>
      <c r="ACE263" s="442"/>
      <c r="ACF263" s="442"/>
      <c r="ACG263" s="442"/>
      <c r="ACH263" s="442"/>
      <c r="ACI263" s="442"/>
      <c r="ACJ263" s="442"/>
      <c r="ACK263" s="442"/>
      <c r="ACL263" s="442"/>
      <c r="ACM263" s="442"/>
      <c r="ACN263" s="442"/>
      <c r="ACO263" s="442"/>
      <c r="ACP263" s="442"/>
      <c r="ACQ263" s="442"/>
      <c r="ACR263" s="442"/>
      <c r="ACS263" s="442"/>
      <c r="ACT263" s="442"/>
      <c r="ACU263" s="442"/>
      <c r="ACV263" s="442"/>
      <c r="ACW263" s="442"/>
      <c r="ACX263" s="442"/>
      <c r="ACY263" s="442"/>
      <c r="ACZ263" s="442"/>
      <c r="ADA263" s="442"/>
      <c r="ADB263" s="442"/>
      <c r="ADC263" s="442"/>
      <c r="ADD263" s="442"/>
      <c r="ADE263" s="442"/>
      <c r="ADF263" s="442"/>
      <c r="ADG263" s="442"/>
      <c r="ADH263" s="442"/>
      <c r="ADI263" s="442"/>
      <c r="ADJ263" s="442"/>
      <c r="ADK263" s="442"/>
      <c r="ADL263" s="442"/>
      <c r="ADM263" s="442"/>
      <c r="ADN263" s="442"/>
      <c r="ADO263" s="442"/>
      <c r="ADP263" s="442"/>
      <c r="ADQ263" s="442"/>
      <c r="ADR263" s="442"/>
      <c r="ADS263" s="442"/>
      <c r="ADT263" s="442"/>
      <c r="ADU263" s="442"/>
      <c r="ADV263" s="442"/>
      <c r="ADW263" s="442"/>
      <c r="ADX263" s="442"/>
      <c r="ADY263" s="442"/>
      <c r="ADZ263" s="442"/>
      <c r="AEA263" s="442"/>
      <c r="AEB263" s="442"/>
      <c r="AEC263" s="442"/>
      <c r="AED263" s="442"/>
      <c r="AEE263" s="442"/>
      <c r="AEF263" s="442"/>
      <c r="AEG263" s="442"/>
      <c r="AEH263" s="442"/>
      <c r="AEI263" s="442"/>
      <c r="AEJ263" s="442"/>
      <c r="AEK263" s="442"/>
      <c r="AEL263" s="442"/>
      <c r="AEM263" s="442"/>
      <c r="AEN263" s="442"/>
      <c r="AEO263" s="442"/>
      <c r="AEP263" s="442"/>
      <c r="AEQ263" s="442"/>
      <c r="AER263" s="442"/>
      <c r="AES263" s="442"/>
      <c r="AET263" s="442"/>
      <c r="AEU263" s="442"/>
      <c r="AEV263" s="442"/>
      <c r="AEW263" s="442"/>
      <c r="AEX263" s="442"/>
      <c r="AEY263" s="442"/>
      <c r="AEZ263" s="442"/>
      <c r="AFA263" s="442"/>
      <c r="AFB263" s="442"/>
      <c r="AFC263" s="442"/>
      <c r="AFD263" s="442"/>
      <c r="AFE263" s="442"/>
      <c r="AFF263" s="442"/>
      <c r="AFG263" s="442"/>
      <c r="AFH263" s="442"/>
      <c r="AFI263" s="442"/>
      <c r="AFJ263" s="442"/>
      <c r="AFK263" s="442"/>
      <c r="AFL263" s="442"/>
      <c r="AFM263" s="442"/>
      <c r="AFN263" s="442"/>
      <c r="AFO263" s="442"/>
      <c r="AFP263" s="442"/>
      <c r="AFQ263" s="442"/>
      <c r="AFR263" s="442"/>
      <c r="AFS263" s="442"/>
      <c r="AFT263" s="442"/>
      <c r="AFU263" s="442"/>
      <c r="AFV263" s="442"/>
      <c r="AFW263" s="442"/>
      <c r="AFX263" s="442"/>
      <c r="AFY263" s="442"/>
      <c r="AFZ263" s="442"/>
      <c r="AGA263" s="442"/>
      <c r="AGB263" s="442"/>
      <c r="AGC263" s="442"/>
      <c r="AGD263" s="442"/>
      <c r="AGE263" s="442"/>
      <c r="AGF263" s="442"/>
      <c r="AGG263" s="442"/>
      <c r="AGH263" s="442"/>
      <c r="AGI263" s="442"/>
      <c r="AGJ263" s="442"/>
      <c r="AGK263" s="442"/>
      <c r="AGL263" s="442"/>
      <c r="AGM263" s="442"/>
      <c r="AGN263" s="442"/>
      <c r="AGO263" s="442"/>
      <c r="AGP263" s="442"/>
      <c r="AGQ263" s="442"/>
      <c r="AGR263" s="442"/>
      <c r="AGS263" s="442"/>
      <c r="AGT263" s="442"/>
      <c r="AGU263" s="442"/>
      <c r="AGV263" s="442"/>
      <c r="AGW263" s="442"/>
      <c r="AGX263" s="442"/>
      <c r="AGY263" s="442"/>
      <c r="AGZ263" s="442"/>
      <c r="AHA263" s="442"/>
      <c r="AHB263" s="442"/>
      <c r="AHC263" s="442"/>
      <c r="AHD263" s="442"/>
      <c r="AHE263" s="442"/>
      <c r="AHF263" s="442"/>
      <c r="AHG263" s="442"/>
      <c r="AHH263" s="442"/>
    </row>
    <row r="264" spans="2:892" s="593" customFormat="1" hidden="1">
      <c r="B264" s="597"/>
      <c r="C264" s="595"/>
      <c r="D264" s="78"/>
      <c r="E264" s="78"/>
      <c r="F264" s="78"/>
      <c r="G264" s="78"/>
      <c r="H264" s="78"/>
      <c r="I264" s="78"/>
      <c r="J264" s="78"/>
      <c r="K264" s="78"/>
      <c r="L264" s="78"/>
      <c r="M264" s="78"/>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s="66"/>
      <c r="CT264" s="66"/>
      <c r="CU264" s="66"/>
      <c r="CV264" s="66"/>
      <c r="CW264" s="66"/>
      <c r="CX264" s="66"/>
      <c r="CY264" s="66"/>
      <c r="CZ264" s="66"/>
      <c r="DA264" s="66"/>
      <c r="DB264" s="66"/>
      <c r="DC264" s="66"/>
      <c r="DD264" s="66"/>
      <c r="DE264" s="66"/>
      <c r="DF264" s="66"/>
      <c r="DG264" s="66"/>
      <c r="DH264" s="66"/>
      <c r="DI264" s="66"/>
      <c r="DJ264" s="66"/>
      <c r="DK264" s="66"/>
      <c r="DL264" s="66"/>
      <c r="DM264" s="66"/>
      <c r="DN264" s="66"/>
      <c r="DO264" s="66"/>
      <c r="DP264" s="66"/>
      <c r="DQ264" s="66"/>
      <c r="DR264" s="66"/>
      <c r="DS264" s="66"/>
      <c r="DT264" s="66"/>
      <c r="DU264" s="66"/>
      <c r="DV264" s="66"/>
      <c r="DW264" s="66"/>
      <c r="DX264" s="66"/>
      <c r="DY264" s="66"/>
      <c r="DZ264" s="66"/>
      <c r="EA264" s="66"/>
      <c r="EB264" s="66"/>
      <c r="EC264" s="66"/>
      <c r="ED264" s="66"/>
      <c r="EE264" s="66"/>
      <c r="EF264" s="66"/>
      <c r="EG264" s="66"/>
      <c r="EH264" s="66"/>
      <c r="EI264" s="66"/>
      <c r="EJ264" s="66"/>
      <c r="EK264" s="66"/>
      <c r="EL264" s="66"/>
      <c r="EM264" s="66"/>
      <c r="EN264" s="66"/>
      <c r="EO264" s="66"/>
      <c r="EP264" s="66"/>
      <c r="EQ264" s="66"/>
      <c r="ER264" s="66"/>
      <c r="ES264" s="66"/>
      <c r="ET264" s="66"/>
      <c r="EU264" s="66"/>
      <c r="EV264" s="66"/>
      <c r="EW264" s="66"/>
      <c r="EX264" s="66"/>
      <c r="EY264" s="66"/>
      <c r="EZ264" s="66"/>
      <c r="FA264" s="66"/>
      <c r="FB264" s="66"/>
      <c r="FC264" s="66"/>
      <c r="FD264" s="66"/>
      <c r="FE264" s="66"/>
      <c r="FF264" s="66"/>
      <c r="FG264" s="66"/>
      <c r="FH264" s="66"/>
      <c r="FI264" s="66"/>
      <c r="FJ264" s="66"/>
      <c r="FK264" s="66"/>
      <c r="FL264" s="66"/>
      <c r="FM264" s="66"/>
      <c r="FN264" s="66"/>
      <c r="FO264" s="66"/>
      <c r="FP264" s="66"/>
      <c r="FQ264" s="66"/>
      <c r="FR264" s="66"/>
      <c r="FS264" s="66"/>
      <c r="FT264" s="66"/>
      <c r="FU264" s="66"/>
      <c r="FV264" s="66"/>
      <c r="FW264" s="66"/>
      <c r="FX264" s="66"/>
      <c r="FY264" s="66"/>
      <c r="FZ264" s="66"/>
      <c r="GA264" s="66"/>
      <c r="GB264" s="66"/>
      <c r="GC264" s="66"/>
      <c r="GD264" s="66"/>
      <c r="GE264" s="66"/>
      <c r="GF264" s="66"/>
      <c r="GG264" s="66"/>
      <c r="GH264" s="66"/>
      <c r="GI264" s="66"/>
      <c r="GJ264" s="66"/>
      <c r="GK264" s="66"/>
      <c r="GL264" s="66"/>
      <c r="GM264" s="66"/>
      <c r="GN264" s="66"/>
      <c r="GO264" s="66"/>
      <c r="GP264" s="66"/>
      <c r="GQ264" s="66"/>
      <c r="GR264" s="66"/>
      <c r="GS264" s="66"/>
      <c r="GT264" s="66"/>
      <c r="GU264" s="66"/>
      <c r="GV264" s="66"/>
      <c r="GW264" s="66"/>
      <c r="GX264" s="66"/>
      <c r="GY264" s="66"/>
      <c r="GZ264" s="66"/>
      <c r="HA264" s="66"/>
      <c r="HB264" s="66"/>
      <c r="HC264" s="66"/>
      <c r="HD264" s="66"/>
      <c r="HE264" s="66"/>
      <c r="HF264" s="66"/>
      <c r="HG264" s="66"/>
      <c r="HH264" s="66"/>
      <c r="HI264" s="66"/>
      <c r="HJ264" s="66"/>
      <c r="HK264" s="66"/>
      <c r="HL264" s="66"/>
      <c r="HM264" s="66"/>
      <c r="HN264" s="66"/>
      <c r="HO264" s="66"/>
      <c r="HP264" s="66"/>
      <c r="HQ264" s="66"/>
      <c r="HR264" s="66"/>
      <c r="HS264" s="66"/>
      <c r="HT264" s="66"/>
      <c r="HU264" s="66"/>
      <c r="HV264" s="66"/>
      <c r="HW264" s="66"/>
      <c r="HX264" s="66"/>
      <c r="HY264" s="66"/>
      <c r="HZ264" s="66"/>
      <c r="IA264" s="66"/>
      <c r="IB264" s="66"/>
      <c r="IC264" s="66"/>
      <c r="ID264" s="66"/>
      <c r="IE264" s="66"/>
      <c r="IF264" s="66"/>
      <c r="IG264" s="66"/>
      <c r="IH264" s="66"/>
      <c r="II264" s="66"/>
      <c r="IJ264" s="66"/>
      <c r="IK264" s="66"/>
      <c r="IL264" s="66"/>
      <c r="IM264" s="66"/>
      <c r="IN264" s="66"/>
      <c r="IO264" s="66"/>
      <c r="IP264" s="66"/>
      <c r="IQ264" s="66"/>
      <c r="IR264" s="66"/>
      <c r="IS264" s="66"/>
      <c r="IT264" s="66"/>
      <c r="IU264" s="66"/>
      <c r="IV264" s="66"/>
      <c r="IW264" s="66"/>
      <c r="IX264" s="442"/>
      <c r="IY264" s="442"/>
      <c r="IZ264" s="442"/>
      <c r="JA264" s="442"/>
      <c r="JB264" s="442"/>
      <c r="JC264" s="442"/>
      <c r="JD264" s="442"/>
      <c r="JE264" s="442"/>
      <c r="JF264" s="442"/>
      <c r="JG264" s="442"/>
      <c r="JH264" s="442"/>
      <c r="JI264" s="442"/>
      <c r="JJ264" s="442"/>
      <c r="JK264" s="442"/>
      <c r="JL264" s="442"/>
      <c r="JM264" s="442"/>
      <c r="JN264" s="442"/>
      <c r="JO264" s="442"/>
      <c r="JP264" s="442"/>
      <c r="JQ264" s="442"/>
      <c r="JR264" s="442"/>
      <c r="JS264" s="442"/>
      <c r="JT264" s="442"/>
      <c r="JU264" s="442"/>
      <c r="JV264" s="442"/>
      <c r="JW264" s="442"/>
      <c r="JX264" s="442"/>
      <c r="JY264" s="442"/>
      <c r="JZ264" s="442"/>
      <c r="KA264" s="442"/>
      <c r="KB264" s="442"/>
      <c r="KC264" s="442"/>
      <c r="KD264" s="442"/>
      <c r="KE264" s="442"/>
      <c r="KF264" s="442"/>
      <c r="KG264" s="442"/>
      <c r="KH264" s="442"/>
      <c r="KI264" s="442"/>
      <c r="KJ264" s="442"/>
      <c r="KK264" s="442"/>
      <c r="KL264" s="442"/>
      <c r="KM264" s="442"/>
      <c r="KN264" s="442"/>
      <c r="KO264" s="442"/>
      <c r="KP264" s="442"/>
      <c r="KQ264" s="442"/>
      <c r="KR264" s="442"/>
      <c r="KS264" s="442"/>
      <c r="KT264" s="442"/>
      <c r="KU264" s="442"/>
      <c r="KV264" s="442"/>
      <c r="KW264" s="442"/>
      <c r="KX264" s="442"/>
      <c r="KY264" s="442"/>
      <c r="KZ264" s="442"/>
      <c r="LA264" s="442"/>
      <c r="LB264" s="442"/>
      <c r="LC264" s="442"/>
      <c r="LD264" s="442"/>
      <c r="LE264" s="442"/>
      <c r="LF264" s="442"/>
      <c r="LG264" s="442"/>
      <c r="LH264" s="442"/>
      <c r="LI264" s="442"/>
      <c r="LJ264" s="442"/>
      <c r="LK264" s="442"/>
      <c r="LL264" s="442"/>
      <c r="LM264" s="442"/>
      <c r="LN264" s="442"/>
      <c r="LO264" s="442"/>
      <c r="LP264" s="442"/>
      <c r="LQ264" s="442"/>
      <c r="LR264" s="442"/>
      <c r="LS264" s="442"/>
      <c r="LT264" s="442"/>
      <c r="LU264" s="442"/>
      <c r="LV264" s="442"/>
      <c r="LW264" s="442"/>
      <c r="LX264" s="442"/>
      <c r="LY264" s="442"/>
      <c r="LZ264" s="442"/>
      <c r="MA264" s="442"/>
      <c r="MB264" s="442"/>
      <c r="MC264" s="442"/>
      <c r="MD264" s="442"/>
      <c r="ME264" s="442"/>
      <c r="MF264" s="442"/>
      <c r="MG264" s="442"/>
      <c r="MH264" s="442"/>
      <c r="MI264" s="442"/>
      <c r="MJ264" s="442"/>
      <c r="MK264" s="442"/>
      <c r="ML264" s="442"/>
      <c r="MM264" s="442"/>
      <c r="MN264" s="442"/>
      <c r="MO264" s="442"/>
      <c r="MP264" s="442"/>
      <c r="MQ264" s="442"/>
      <c r="MR264" s="442"/>
      <c r="MS264" s="442"/>
      <c r="MT264" s="442"/>
      <c r="MU264" s="442"/>
      <c r="MV264" s="442"/>
      <c r="MW264" s="442"/>
      <c r="MX264" s="442"/>
      <c r="MY264" s="442"/>
      <c r="MZ264" s="442"/>
      <c r="NA264" s="442"/>
      <c r="NB264" s="442"/>
      <c r="NC264" s="442"/>
      <c r="ND264" s="442"/>
      <c r="NE264" s="442"/>
      <c r="NF264" s="442"/>
      <c r="NG264" s="442"/>
      <c r="NH264" s="442"/>
      <c r="NI264" s="442"/>
      <c r="NJ264" s="442"/>
      <c r="NK264" s="442"/>
      <c r="NL264" s="442"/>
      <c r="NM264" s="442"/>
      <c r="NN264" s="442"/>
      <c r="NO264" s="442"/>
      <c r="NP264" s="442"/>
      <c r="NQ264" s="442"/>
      <c r="NR264" s="442"/>
      <c r="NS264" s="442"/>
      <c r="NT264" s="442"/>
      <c r="NU264" s="442"/>
      <c r="NV264" s="442"/>
      <c r="NW264" s="442"/>
      <c r="NX264" s="442"/>
      <c r="NY264" s="442"/>
      <c r="NZ264" s="442"/>
      <c r="OA264" s="442"/>
      <c r="OB264" s="442"/>
      <c r="OC264" s="442"/>
      <c r="OD264" s="442"/>
      <c r="OE264" s="442"/>
      <c r="OF264" s="442"/>
      <c r="OG264" s="442"/>
      <c r="OH264" s="442"/>
      <c r="OI264" s="442"/>
      <c r="OJ264" s="442"/>
      <c r="OK264" s="442"/>
      <c r="OL264" s="442"/>
      <c r="OM264" s="442"/>
      <c r="ON264" s="442"/>
      <c r="OO264" s="442"/>
      <c r="OP264" s="442"/>
      <c r="OQ264" s="442"/>
      <c r="OR264" s="442"/>
      <c r="OS264" s="442"/>
      <c r="OT264" s="442"/>
      <c r="OU264" s="442"/>
      <c r="OV264" s="442"/>
      <c r="OW264" s="442"/>
      <c r="OX264" s="442"/>
      <c r="OY264" s="442"/>
      <c r="OZ264" s="442"/>
      <c r="PA264" s="442"/>
      <c r="PB264" s="442"/>
      <c r="PC264" s="442"/>
      <c r="PD264" s="442"/>
      <c r="PE264" s="442"/>
      <c r="PF264" s="442"/>
      <c r="PG264" s="442"/>
      <c r="PH264" s="442"/>
      <c r="PI264" s="442"/>
      <c r="PJ264" s="442"/>
      <c r="PK264" s="442"/>
      <c r="PL264" s="442"/>
      <c r="PM264" s="442"/>
      <c r="PN264" s="442"/>
      <c r="PO264" s="442"/>
      <c r="PP264" s="442"/>
      <c r="PQ264" s="442"/>
      <c r="PR264" s="442"/>
      <c r="PS264" s="442"/>
      <c r="PT264" s="442"/>
      <c r="PU264" s="442"/>
      <c r="PV264" s="442"/>
      <c r="PW264" s="442"/>
      <c r="PX264" s="442"/>
      <c r="PY264" s="442"/>
      <c r="PZ264" s="442"/>
      <c r="QA264" s="442"/>
      <c r="QB264" s="442"/>
      <c r="QC264" s="442"/>
      <c r="QD264" s="442"/>
      <c r="QE264" s="442"/>
      <c r="QF264" s="442"/>
      <c r="QG264" s="442"/>
      <c r="QH264" s="442"/>
      <c r="QI264" s="442"/>
      <c r="QJ264" s="442"/>
      <c r="QK264" s="442"/>
      <c r="QL264" s="442"/>
      <c r="QM264" s="442"/>
      <c r="QN264" s="442"/>
      <c r="QO264" s="442"/>
      <c r="QP264" s="442"/>
      <c r="QQ264" s="442"/>
      <c r="QR264" s="442"/>
      <c r="QS264" s="442"/>
      <c r="QT264" s="442"/>
      <c r="QU264" s="442"/>
      <c r="QV264" s="442"/>
      <c r="QW264" s="442"/>
      <c r="QX264" s="442"/>
      <c r="QY264" s="442"/>
      <c r="QZ264" s="442"/>
      <c r="RA264" s="442"/>
      <c r="RB264" s="442"/>
      <c r="RC264" s="442"/>
      <c r="RD264" s="442"/>
      <c r="RE264" s="442"/>
      <c r="RF264" s="442"/>
      <c r="RG264" s="442"/>
      <c r="RH264" s="442"/>
      <c r="RI264" s="442"/>
      <c r="RJ264" s="442"/>
      <c r="RK264" s="442"/>
      <c r="RL264" s="442"/>
      <c r="RM264" s="442"/>
      <c r="RN264" s="442"/>
      <c r="RO264" s="442"/>
      <c r="RP264" s="442"/>
      <c r="RQ264" s="442"/>
      <c r="RR264" s="442"/>
      <c r="RS264" s="442"/>
      <c r="RT264" s="442"/>
      <c r="RU264" s="442"/>
      <c r="RV264" s="442"/>
      <c r="RW264" s="442"/>
      <c r="RX264" s="442"/>
      <c r="RY264" s="442"/>
      <c r="RZ264" s="442"/>
      <c r="SA264" s="442"/>
      <c r="SB264" s="442"/>
      <c r="SC264" s="442"/>
      <c r="SD264" s="442"/>
      <c r="SE264" s="442"/>
      <c r="SF264" s="442"/>
      <c r="SG264" s="442"/>
      <c r="SH264" s="442"/>
      <c r="SI264" s="442"/>
      <c r="SJ264" s="442"/>
      <c r="SK264" s="442"/>
      <c r="SL264" s="442"/>
      <c r="SM264" s="442"/>
      <c r="SN264" s="442"/>
      <c r="SO264" s="442"/>
      <c r="SP264" s="442"/>
      <c r="SQ264" s="442"/>
      <c r="SR264" s="442"/>
      <c r="SS264" s="442"/>
      <c r="ST264" s="442"/>
      <c r="SU264" s="442"/>
      <c r="SV264" s="442"/>
      <c r="SW264" s="442"/>
      <c r="SX264" s="442"/>
      <c r="SY264" s="442"/>
      <c r="SZ264" s="442"/>
      <c r="TA264" s="442"/>
      <c r="TB264" s="442"/>
      <c r="TC264" s="442"/>
      <c r="TD264" s="442"/>
      <c r="TE264" s="442"/>
      <c r="TF264" s="442"/>
      <c r="TG264" s="442"/>
      <c r="TH264" s="442"/>
      <c r="TI264" s="442"/>
      <c r="TJ264" s="442"/>
      <c r="TK264" s="442"/>
      <c r="TL264" s="442"/>
      <c r="TM264" s="442"/>
      <c r="TN264" s="442"/>
      <c r="TO264" s="442"/>
      <c r="TP264" s="442"/>
      <c r="TQ264" s="442"/>
      <c r="TR264" s="442"/>
      <c r="TS264" s="442"/>
      <c r="TT264" s="442"/>
      <c r="TU264" s="442"/>
      <c r="TV264" s="442"/>
      <c r="TW264" s="442"/>
      <c r="TX264" s="442"/>
      <c r="TY264" s="442"/>
      <c r="TZ264" s="442"/>
      <c r="UA264" s="442"/>
      <c r="UB264" s="442"/>
      <c r="UC264" s="442"/>
      <c r="UD264" s="442"/>
      <c r="UE264" s="442"/>
      <c r="UF264" s="442"/>
      <c r="UG264" s="442"/>
      <c r="UH264" s="442"/>
      <c r="UI264" s="442"/>
      <c r="UJ264" s="442"/>
      <c r="UK264" s="442"/>
      <c r="UL264" s="442"/>
      <c r="UM264" s="442"/>
      <c r="UN264" s="442"/>
      <c r="UO264" s="442"/>
      <c r="UP264" s="442"/>
      <c r="UQ264" s="442"/>
      <c r="UR264" s="442"/>
      <c r="US264" s="442"/>
      <c r="UT264" s="442"/>
      <c r="UU264" s="442"/>
      <c r="UV264" s="442"/>
      <c r="UW264" s="442"/>
      <c r="UX264" s="442"/>
      <c r="UY264" s="442"/>
      <c r="UZ264" s="442"/>
      <c r="VA264" s="442"/>
      <c r="VB264" s="442"/>
      <c r="VC264" s="442"/>
      <c r="VD264" s="442"/>
      <c r="VE264" s="442"/>
      <c r="VF264" s="442"/>
      <c r="VG264" s="442"/>
      <c r="VH264" s="442"/>
      <c r="VI264" s="442"/>
      <c r="VJ264" s="442"/>
      <c r="VK264" s="442"/>
      <c r="VL264" s="442"/>
      <c r="VM264" s="442"/>
      <c r="VN264" s="442"/>
      <c r="VO264" s="442"/>
      <c r="VP264" s="442"/>
      <c r="VQ264" s="442"/>
      <c r="VR264" s="442"/>
      <c r="VS264" s="442"/>
      <c r="VT264" s="442"/>
      <c r="VU264" s="442"/>
      <c r="VV264" s="442"/>
      <c r="VW264" s="442"/>
      <c r="VX264" s="442"/>
      <c r="VY264" s="442"/>
      <c r="VZ264" s="442"/>
      <c r="WA264" s="442"/>
      <c r="WB264" s="442"/>
      <c r="WC264" s="442"/>
      <c r="WD264" s="442"/>
      <c r="WE264" s="442"/>
      <c r="WF264" s="442"/>
      <c r="WG264" s="442"/>
      <c r="WH264" s="442"/>
      <c r="WI264" s="442"/>
      <c r="WJ264" s="442"/>
      <c r="WK264" s="442"/>
      <c r="WL264" s="442"/>
      <c r="WM264" s="442"/>
      <c r="WN264" s="442"/>
      <c r="WO264" s="442"/>
      <c r="WP264" s="442"/>
      <c r="WQ264" s="442"/>
      <c r="WR264" s="442"/>
      <c r="WS264" s="442"/>
      <c r="WT264" s="442"/>
      <c r="WU264" s="442"/>
      <c r="WV264" s="442"/>
      <c r="WW264" s="442"/>
      <c r="WX264" s="442"/>
      <c r="WY264" s="442"/>
      <c r="WZ264" s="442"/>
      <c r="XA264" s="442"/>
      <c r="XB264" s="442"/>
      <c r="XC264" s="442"/>
      <c r="XD264" s="442"/>
      <c r="XE264" s="442"/>
      <c r="XF264" s="442"/>
      <c r="XG264" s="442"/>
      <c r="XH264" s="442"/>
      <c r="XI264" s="442"/>
      <c r="XJ264" s="442"/>
      <c r="XK264" s="442"/>
      <c r="XL264" s="442"/>
      <c r="XM264" s="442"/>
      <c r="XN264" s="442"/>
      <c r="XO264" s="442"/>
      <c r="XP264" s="442"/>
      <c r="XQ264" s="442"/>
      <c r="XR264" s="442"/>
      <c r="XS264" s="442"/>
      <c r="XT264" s="442"/>
      <c r="XU264" s="442"/>
      <c r="XV264" s="442"/>
      <c r="XW264" s="442"/>
      <c r="XX264" s="442"/>
      <c r="XY264" s="442"/>
      <c r="XZ264" s="442"/>
      <c r="YA264" s="442"/>
      <c r="YB264" s="442"/>
      <c r="YC264" s="442"/>
      <c r="YD264" s="442"/>
      <c r="YE264" s="442"/>
      <c r="YF264" s="442"/>
      <c r="YG264" s="442"/>
      <c r="YH264" s="442"/>
      <c r="YI264" s="442"/>
      <c r="YJ264" s="442"/>
      <c r="YK264" s="442"/>
      <c r="YL264" s="442"/>
      <c r="YM264" s="442"/>
      <c r="YN264" s="442"/>
      <c r="YO264" s="442"/>
      <c r="YP264" s="442"/>
      <c r="YQ264" s="442"/>
      <c r="YR264" s="442"/>
      <c r="YS264" s="442"/>
      <c r="YT264" s="442"/>
      <c r="YU264" s="442"/>
      <c r="YV264" s="442"/>
      <c r="YW264" s="442"/>
      <c r="YX264" s="442"/>
      <c r="YY264" s="442"/>
      <c r="YZ264" s="442"/>
      <c r="ZA264" s="442"/>
      <c r="ZB264" s="442"/>
      <c r="ZC264" s="442"/>
      <c r="ZD264" s="442"/>
      <c r="ZE264" s="442"/>
      <c r="ZF264" s="442"/>
      <c r="ZG264" s="442"/>
      <c r="ZH264" s="442"/>
      <c r="ZI264" s="442"/>
      <c r="ZJ264" s="442"/>
      <c r="ZK264" s="442"/>
      <c r="ZL264" s="442"/>
      <c r="ZM264" s="442"/>
      <c r="ZN264" s="442"/>
      <c r="ZO264" s="442"/>
      <c r="ZP264" s="442"/>
      <c r="ZQ264" s="442"/>
      <c r="ZR264" s="442"/>
      <c r="ZS264" s="442"/>
      <c r="ZT264" s="442"/>
      <c r="ZU264" s="442"/>
      <c r="ZV264" s="442"/>
      <c r="ZW264" s="442"/>
      <c r="ZX264" s="442"/>
      <c r="ZY264" s="442"/>
      <c r="ZZ264" s="442"/>
      <c r="AAA264" s="442"/>
      <c r="AAB264" s="442"/>
      <c r="AAC264" s="442"/>
      <c r="AAD264" s="442"/>
      <c r="AAE264" s="442"/>
      <c r="AAF264" s="442"/>
      <c r="AAG264" s="442"/>
      <c r="AAH264" s="442"/>
      <c r="AAI264" s="442"/>
      <c r="AAJ264" s="442"/>
      <c r="AAK264" s="442"/>
      <c r="AAL264" s="442"/>
      <c r="AAM264" s="442"/>
      <c r="AAN264" s="442"/>
      <c r="AAO264" s="442"/>
      <c r="AAP264" s="442"/>
      <c r="AAQ264" s="442"/>
      <c r="AAR264" s="442"/>
      <c r="AAS264" s="442"/>
      <c r="AAT264" s="442"/>
      <c r="AAU264" s="442"/>
      <c r="AAV264" s="442"/>
      <c r="AAW264" s="442"/>
      <c r="AAX264" s="442"/>
      <c r="AAY264" s="442"/>
      <c r="AAZ264" s="442"/>
      <c r="ABA264" s="442"/>
      <c r="ABB264" s="442"/>
      <c r="ABC264" s="442"/>
      <c r="ABD264" s="442"/>
      <c r="ABE264" s="442"/>
      <c r="ABF264" s="442"/>
      <c r="ABG264" s="442"/>
      <c r="ABH264" s="442"/>
      <c r="ABI264" s="442"/>
      <c r="ABJ264" s="442"/>
      <c r="ABK264" s="442"/>
      <c r="ABL264" s="442"/>
      <c r="ABM264" s="442"/>
      <c r="ABN264" s="442"/>
      <c r="ABO264" s="442"/>
      <c r="ABP264" s="442"/>
      <c r="ABQ264" s="442"/>
      <c r="ABR264" s="442"/>
      <c r="ABS264" s="442"/>
      <c r="ABT264" s="442"/>
      <c r="ABU264" s="442"/>
      <c r="ABV264" s="442"/>
      <c r="ABW264" s="442"/>
      <c r="ABX264" s="442"/>
      <c r="ABY264" s="442"/>
      <c r="ABZ264" s="442"/>
      <c r="ACA264" s="442"/>
      <c r="ACB264" s="442"/>
      <c r="ACC264" s="442"/>
      <c r="ACD264" s="442"/>
      <c r="ACE264" s="442"/>
      <c r="ACF264" s="442"/>
      <c r="ACG264" s="442"/>
      <c r="ACH264" s="442"/>
      <c r="ACI264" s="442"/>
      <c r="ACJ264" s="442"/>
      <c r="ACK264" s="442"/>
      <c r="ACL264" s="442"/>
      <c r="ACM264" s="442"/>
      <c r="ACN264" s="442"/>
      <c r="ACO264" s="442"/>
      <c r="ACP264" s="442"/>
      <c r="ACQ264" s="442"/>
      <c r="ACR264" s="442"/>
      <c r="ACS264" s="442"/>
      <c r="ACT264" s="442"/>
      <c r="ACU264" s="442"/>
      <c r="ACV264" s="442"/>
      <c r="ACW264" s="442"/>
      <c r="ACX264" s="442"/>
      <c r="ACY264" s="442"/>
      <c r="ACZ264" s="442"/>
      <c r="ADA264" s="442"/>
      <c r="ADB264" s="442"/>
      <c r="ADC264" s="442"/>
      <c r="ADD264" s="442"/>
      <c r="ADE264" s="442"/>
      <c r="ADF264" s="442"/>
      <c r="ADG264" s="442"/>
      <c r="ADH264" s="442"/>
      <c r="ADI264" s="442"/>
      <c r="ADJ264" s="442"/>
      <c r="ADK264" s="442"/>
      <c r="ADL264" s="442"/>
      <c r="ADM264" s="442"/>
      <c r="ADN264" s="442"/>
      <c r="ADO264" s="442"/>
      <c r="ADP264" s="442"/>
      <c r="ADQ264" s="442"/>
      <c r="ADR264" s="442"/>
      <c r="ADS264" s="442"/>
      <c r="ADT264" s="442"/>
      <c r="ADU264" s="442"/>
      <c r="ADV264" s="442"/>
      <c r="ADW264" s="442"/>
      <c r="ADX264" s="442"/>
      <c r="ADY264" s="442"/>
      <c r="ADZ264" s="442"/>
      <c r="AEA264" s="442"/>
      <c r="AEB264" s="442"/>
      <c r="AEC264" s="442"/>
      <c r="AED264" s="442"/>
      <c r="AEE264" s="442"/>
      <c r="AEF264" s="442"/>
      <c r="AEG264" s="442"/>
      <c r="AEH264" s="442"/>
      <c r="AEI264" s="442"/>
      <c r="AEJ264" s="442"/>
      <c r="AEK264" s="442"/>
      <c r="AEL264" s="442"/>
      <c r="AEM264" s="442"/>
      <c r="AEN264" s="442"/>
      <c r="AEO264" s="442"/>
      <c r="AEP264" s="442"/>
      <c r="AEQ264" s="442"/>
      <c r="AER264" s="442"/>
      <c r="AES264" s="442"/>
      <c r="AET264" s="442"/>
      <c r="AEU264" s="442"/>
      <c r="AEV264" s="442"/>
      <c r="AEW264" s="442"/>
      <c r="AEX264" s="442"/>
      <c r="AEY264" s="442"/>
      <c r="AEZ264" s="442"/>
      <c r="AFA264" s="442"/>
      <c r="AFB264" s="442"/>
      <c r="AFC264" s="442"/>
      <c r="AFD264" s="442"/>
      <c r="AFE264" s="442"/>
      <c r="AFF264" s="442"/>
      <c r="AFG264" s="442"/>
      <c r="AFH264" s="442"/>
      <c r="AFI264" s="442"/>
      <c r="AFJ264" s="442"/>
      <c r="AFK264" s="442"/>
      <c r="AFL264" s="442"/>
      <c r="AFM264" s="442"/>
      <c r="AFN264" s="442"/>
      <c r="AFO264" s="442"/>
      <c r="AFP264" s="442"/>
      <c r="AFQ264" s="442"/>
      <c r="AFR264" s="442"/>
      <c r="AFS264" s="442"/>
      <c r="AFT264" s="442"/>
      <c r="AFU264" s="442"/>
      <c r="AFV264" s="442"/>
      <c r="AFW264" s="442"/>
      <c r="AFX264" s="442"/>
      <c r="AFY264" s="442"/>
      <c r="AFZ264" s="442"/>
      <c r="AGA264" s="442"/>
      <c r="AGB264" s="442"/>
      <c r="AGC264" s="442"/>
      <c r="AGD264" s="442"/>
      <c r="AGE264" s="442"/>
      <c r="AGF264" s="442"/>
      <c r="AGG264" s="442"/>
      <c r="AGH264" s="442"/>
      <c r="AGI264" s="442"/>
      <c r="AGJ264" s="442"/>
      <c r="AGK264" s="442"/>
      <c r="AGL264" s="442"/>
      <c r="AGM264" s="442"/>
      <c r="AGN264" s="442"/>
      <c r="AGO264" s="442"/>
      <c r="AGP264" s="442"/>
      <c r="AGQ264" s="442"/>
      <c r="AGR264" s="442"/>
      <c r="AGS264" s="442"/>
      <c r="AGT264" s="442"/>
      <c r="AGU264" s="442"/>
      <c r="AGV264" s="442"/>
      <c r="AGW264" s="442"/>
      <c r="AGX264" s="442"/>
      <c r="AGY264" s="442"/>
      <c r="AGZ264" s="442"/>
      <c r="AHA264" s="442"/>
      <c r="AHB264" s="442"/>
      <c r="AHC264" s="442"/>
      <c r="AHD264" s="442"/>
      <c r="AHE264" s="442"/>
      <c r="AHF264" s="442"/>
      <c r="AHG264" s="442"/>
      <c r="AHH264" s="442"/>
    </row>
    <row r="265" spans="2:892" s="593" customFormat="1" hidden="1">
      <c r="B265" s="597"/>
      <c r="C265" s="595"/>
      <c r="D265" s="78"/>
      <c r="E265" s="78"/>
      <c r="F265" s="78"/>
      <c r="G265" s="78"/>
      <c r="H265" s="78"/>
      <c r="I265" s="78"/>
      <c r="J265" s="78"/>
      <c r="K265" s="78"/>
      <c r="L265" s="78"/>
      <c r="M265" s="78"/>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s="66"/>
      <c r="CT265" s="66"/>
      <c r="CU265" s="66"/>
      <c r="CV265" s="66"/>
      <c r="CW265" s="66"/>
      <c r="CX265" s="66"/>
      <c r="CY265" s="66"/>
      <c r="CZ265" s="66"/>
      <c r="DA265" s="66"/>
      <c r="DB265" s="66"/>
      <c r="DC265" s="66"/>
      <c r="DD265" s="66"/>
      <c r="DE265" s="66"/>
      <c r="DF265" s="66"/>
      <c r="DG265" s="66"/>
      <c r="DH265" s="66"/>
      <c r="DI265" s="66"/>
      <c r="DJ265" s="66"/>
      <c r="DK265" s="66"/>
      <c r="DL265" s="66"/>
      <c r="DM265" s="66"/>
      <c r="DN265" s="66"/>
      <c r="DO265" s="66"/>
      <c r="DP265" s="66"/>
      <c r="DQ265" s="66"/>
      <c r="DR265" s="66"/>
      <c r="DS265" s="66"/>
      <c r="DT265" s="66"/>
      <c r="DU265" s="66"/>
      <c r="DV265" s="66"/>
      <c r="DW265" s="66"/>
      <c r="DX265" s="66"/>
      <c r="DY265" s="66"/>
      <c r="DZ265" s="66"/>
      <c r="EA265" s="66"/>
      <c r="EB265" s="66"/>
      <c r="EC265" s="66"/>
      <c r="ED265" s="66"/>
      <c r="EE265" s="66"/>
      <c r="EF265" s="66"/>
      <c r="EG265" s="66"/>
      <c r="EH265" s="66"/>
      <c r="EI265" s="66"/>
      <c r="EJ265" s="66"/>
      <c r="EK265" s="66"/>
      <c r="EL265" s="66"/>
      <c r="EM265" s="66"/>
      <c r="EN265" s="66"/>
      <c r="EO265" s="66"/>
      <c r="EP265" s="66"/>
      <c r="EQ265" s="66"/>
      <c r="ER265" s="66"/>
      <c r="ES265" s="66"/>
      <c r="ET265" s="66"/>
      <c r="EU265" s="66"/>
      <c r="EV265" s="66"/>
      <c r="EW265" s="66"/>
      <c r="EX265" s="66"/>
      <c r="EY265" s="66"/>
      <c r="EZ265" s="66"/>
      <c r="FA265" s="66"/>
      <c r="FB265" s="66"/>
      <c r="FC265" s="66"/>
      <c r="FD265" s="66"/>
      <c r="FE265" s="66"/>
      <c r="FF265" s="66"/>
      <c r="FG265" s="66"/>
      <c r="FH265" s="66"/>
      <c r="FI265" s="66"/>
      <c r="FJ265" s="66"/>
      <c r="FK265" s="66"/>
      <c r="FL265" s="66"/>
      <c r="FM265" s="66"/>
      <c r="FN265" s="66"/>
      <c r="FO265" s="66"/>
      <c r="FP265" s="66"/>
      <c r="FQ265" s="66"/>
      <c r="FR265" s="66"/>
      <c r="FS265" s="66"/>
      <c r="FT265" s="66"/>
      <c r="FU265" s="66"/>
      <c r="FV265" s="66"/>
      <c r="FW265" s="66"/>
      <c r="FX265" s="66"/>
      <c r="FY265" s="66"/>
      <c r="FZ265" s="66"/>
      <c r="GA265" s="66"/>
      <c r="GB265" s="66"/>
      <c r="GC265" s="66"/>
      <c r="GD265" s="66"/>
      <c r="GE265" s="66"/>
      <c r="GF265" s="66"/>
      <c r="GG265" s="66"/>
      <c r="GH265" s="66"/>
      <c r="GI265" s="66"/>
      <c r="GJ265" s="66"/>
      <c r="GK265" s="66"/>
      <c r="GL265" s="66"/>
      <c r="GM265" s="66"/>
      <c r="GN265" s="66"/>
      <c r="GO265" s="66"/>
      <c r="GP265" s="66"/>
      <c r="GQ265" s="66"/>
      <c r="GR265" s="66"/>
      <c r="GS265" s="66"/>
      <c r="GT265" s="66"/>
      <c r="GU265" s="66"/>
      <c r="GV265" s="66"/>
      <c r="GW265" s="66"/>
      <c r="GX265" s="66"/>
      <c r="GY265" s="66"/>
      <c r="GZ265" s="66"/>
      <c r="HA265" s="66"/>
      <c r="HB265" s="66"/>
      <c r="HC265" s="66"/>
      <c r="HD265" s="66"/>
      <c r="HE265" s="66"/>
      <c r="HF265" s="66"/>
      <c r="HG265" s="66"/>
      <c r="HH265" s="66"/>
      <c r="HI265" s="66"/>
      <c r="HJ265" s="66"/>
      <c r="HK265" s="66"/>
      <c r="HL265" s="66"/>
      <c r="HM265" s="66"/>
      <c r="HN265" s="66"/>
      <c r="HO265" s="66"/>
      <c r="HP265" s="66"/>
      <c r="HQ265" s="66"/>
      <c r="HR265" s="66"/>
      <c r="HS265" s="66"/>
      <c r="HT265" s="66"/>
      <c r="HU265" s="66"/>
      <c r="HV265" s="66"/>
      <c r="HW265" s="66"/>
      <c r="HX265" s="66"/>
      <c r="HY265" s="66"/>
      <c r="HZ265" s="66"/>
      <c r="IA265" s="66"/>
      <c r="IB265" s="66"/>
      <c r="IC265" s="66"/>
      <c r="ID265" s="66"/>
      <c r="IE265" s="66"/>
      <c r="IF265" s="66"/>
      <c r="IG265" s="66"/>
      <c r="IH265" s="66"/>
      <c r="II265" s="66"/>
      <c r="IJ265" s="66"/>
      <c r="IK265" s="66"/>
      <c r="IL265" s="66"/>
      <c r="IM265" s="66"/>
      <c r="IN265" s="66"/>
      <c r="IO265" s="66"/>
      <c r="IP265" s="66"/>
      <c r="IQ265" s="66"/>
      <c r="IR265" s="66"/>
      <c r="IS265" s="66"/>
      <c r="IT265" s="66"/>
      <c r="IU265" s="66"/>
      <c r="IV265" s="66"/>
      <c r="IW265" s="66"/>
      <c r="IX265" s="442"/>
      <c r="IY265" s="442"/>
      <c r="IZ265" s="442"/>
      <c r="JA265" s="442"/>
      <c r="JB265" s="442"/>
      <c r="JC265" s="442"/>
      <c r="JD265" s="442"/>
      <c r="JE265" s="442"/>
      <c r="JF265" s="442"/>
      <c r="JG265" s="442"/>
      <c r="JH265" s="442"/>
      <c r="JI265" s="442"/>
      <c r="JJ265" s="442"/>
      <c r="JK265" s="442"/>
      <c r="JL265" s="442"/>
      <c r="JM265" s="442"/>
      <c r="JN265" s="442"/>
      <c r="JO265" s="442"/>
      <c r="JP265" s="442"/>
      <c r="JQ265" s="442"/>
      <c r="JR265" s="442"/>
      <c r="JS265" s="442"/>
      <c r="JT265" s="442"/>
      <c r="JU265" s="442"/>
      <c r="JV265" s="442"/>
      <c r="JW265" s="442"/>
      <c r="JX265" s="442"/>
      <c r="JY265" s="442"/>
      <c r="JZ265" s="442"/>
      <c r="KA265" s="442"/>
      <c r="KB265" s="442"/>
      <c r="KC265" s="442"/>
      <c r="KD265" s="442"/>
      <c r="KE265" s="442"/>
      <c r="KF265" s="442"/>
      <c r="KG265" s="442"/>
      <c r="KH265" s="442"/>
      <c r="KI265" s="442"/>
      <c r="KJ265" s="442"/>
      <c r="KK265" s="442"/>
      <c r="KL265" s="442"/>
      <c r="KM265" s="442"/>
      <c r="KN265" s="442"/>
      <c r="KO265" s="442"/>
      <c r="KP265" s="442"/>
      <c r="KQ265" s="442"/>
      <c r="KR265" s="442"/>
      <c r="KS265" s="442"/>
      <c r="KT265" s="442"/>
      <c r="KU265" s="442"/>
      <c r="KV265" s="442"/>
      <c r="KW265" s="442"/>
      <c r="KX265" s="442"/>
      <c r="KY265" s="442"/>
      <c r="KZ265" s="442"/>
      <c r="LA265" s="442"/>
      <c r="LB265" s="442"/>
      <c r="LC265" s="442"/>
      <c r="LD265" s="442"/>
      <c r="LE265" s="442"/>
      <c r="LF265" s="442"/>
      <c r="LG265" s="442"/>
      <c r="LH265" s="442"/>
      <c r="LI265" s="442"/>
      <c r="LJ265" s="442"/>
      <c r="LK265" s="442"/>
      <c r="LL265" s="442"/>
      <c r="LM265" s="442"/>
      <c r="LN265" s="442"/>
      <c r="LO265" s="442"/>
      <c r="LP265" s="442"/>
      <c r="LQ265" s="442"/>
      <c r="LR265" s="442"/>
      <c r="LS265" s="442"/>
      <c r="LT265" s="442"/>
      <c r="LU265" s="442"/>
      <c r="LV265" s="442"/>
      <c r="LW265" s="442"/>
      <c r="LX265" s="442"/>
      <c r="LY265" s="442"/>
      <c r="LZ265" s="442"/>
      <c r="MA265" s="442"/>
      <c r="MB265" s="442"/>
      <c r="MC265" s="442"/>
      <c r="MD265" s="442"/>
      <c r="ME265" s="442"/>
      <c r="MF265" s="442"/>
      <c r="MG265" s="442"/>
      <c r="MH265" s="442"/>
      <c r="MI265" s="442"/>
      <c r="MJ265" s="442"/>
      <c r="MK265" s="442"/>
      <c r="ML265" s="442"/>
      <c r="MM265" s="442"/>
      <c r="MN265" s="442"/>
      <c r="MO265" s="442"/>
      <c r="MP265" s="442"/>
      <c r="MQ265" s="442"/>
      <c r="MR265" s="442"/>
      <c r="MS265" s="442"/>
      <c r="MT265" s="442"/>
      <c r="MU265" s="442"/>
      <c r="MV265" s="442"/>
      <c r="MW265" s="442"/>
      <c r="MX265" s="442"/>
      <c r="MY265" s="442"/>
      <c r="MZ265" s="442"/>
      <c r="NA265" s="442"/>
      <c r="NB265" s="442"/>
      <c r="NC265" s="442"/>
      <c r="ND265" s="442"/>
      <c r="NE265" s="442"/>
      <c r="NF265" s="442"/>
      <c r="NG265" s="442"/>
      <c r="NH265" s="442"/>
      <c r="NI265" s="442"/>
      <c r="NJ265" s="442"/>
      <c r="NK265" s="442"/>
      <c r="NL265" s="442"/>
      <c r="NM265" s="442"/>
      <c r="NN265" s="442"/>
      <c r="NO265" s="442"/>
      <c r="NP265" s="442"/>
      <c r="NQ265" s="442"/>
      <c r="NR265" s="442"/>
      <c r="NS265" s="442"/>
      <c r="NT265" s="442"/>
      <c r="NU265" s="442"/>
      <c r="NV265" s="442"/>
      <c r="NW265" s="442"/>
      <c r="NX265" s="442"/>
      <c r="NY265" s="442"/>
      <c r="NZ265" s="442"/>
      <c r="OA265" s="442"/>
      <c r="OB265" s="442"/>
      <c r="OC265" s="442"/>
      <c r="OD265" s="442"/>
      <c r="OE265" s="442"/>
      <c r="OF265" s="442"/>
      <c r="OG265" s="442"/>
      <c r="OH265" s="442"/>
      <c r="OI265" s="442"/>
      <c r="OJ265" s="442"/>
      <c r="OK265" s="442"/>
      <c r="OL265" s="442"/>
      <c r="OM265" s="442"/>
      <c r="ON265" s="442"/>
      <c r="OO265" s="442"/>
      <c r="OP265" s="442"/>
      <c r="OQ265" s="442"/>
      <c r="OR265" s="442"/>
      <c r="OS265" s="442"/>
      <c r="OT265" s="442"/>
      <c r="OU265" s="442"/>
      <c r="OV265" s="442"/>
      <c r="OW265" s="442"/>
      <c r="OX265" s="442"/>
      <c r="OY265" s="442"/>
      <c r="OZ265" s="442"/>
      <c r="PA265" s="442"/>
      <c r="PB265" s="442"/>
      <c r="PC265" s="442"/>
      <c r="PD265" s="442"/>
      <c r="PE265" s="442"/>
      <c r="PF265" s="442"/>
      <c r="PG265" s="442"/>
      <c r="PH265" s="442"/>
      <c r="PI265" s="442"/>
      <c r="PJ265" s="442"/>
      <c r="PK265" s="442"/>
      <c r="PL265" s="442"/>
      <c r="PM265" s="442"/>
      <c r="PN265" s="442"/>
      <c r="PO265" s="442"/>
      <c r="PP265" s="442"/>
      <c r="PQ265" s="442"/>
      <c r="PR265" s="442"/>
      <c r="PS265" s="442"/>
      <c r="PT265" s="442"/>
      <c r="PU265" s="442"/>
      <c r="PV265" s="442"/>
      <c r="PW265" s="442"/>
      <c r="PX265" s="442"/>
      <c r="PY265" s="442"/>
      <c r="PZ265" s="442"/>
      <c r="QA265" s="442"/>
      <c r="QB265" s="442"/>
      <c r="QC265" s="442"/>
      <c r="QD265" s="442"/>
      <c r="QE265" s="442"/>
      <c r="QF265" s="442"/>
      <c r="QG265" s="442"/>
      <c r="QH265" s="442"/>
      <c r="QI265" s="442"/>
      <c r="QJ265" s="442"/>
      <c r="QK265" s="442"/>
      <c r="QL265" s="442"/>
      <c r="QM265" s="442"/>
      <c r="QN265" s="442"/>
      <c r="QO265" s="442"/>
      <c r="QP265" s="442"/>
      <c r="QQ265" s="442"/>
      <c r="QR265" s="442"/>
      <c r="QS265" s="442"/>
      <c r="QT265" s="442"/>
      <c r="QU265" s="442"/>
      <c r="QV265" s="442"/>
      <c r="QW265" s="442"/>
      <c r="QX265" s="442"/>
      <c r="QY265" s="442"/>
      <c r="QZ265" s="442"/>
      <c r="RA265" s="442"/>
      <c r="RB265" s="442"/>
      <c r="RC265" s="442"/>
      <c r="RD265" s="442"/>
      <c r="RE265" s="442"/>
      <c r="RF265" s="442"/>
      <c r="RG265" s="442"/>
      <c r="RH265" s="442"/>
      <c r="RI265" s="442"/>
      <c r="RJ265" s="442"/>
      <c r="RK265" s="442"/>
      <c r="RL265" s="442"/>
      <c r="RM265" s="442"/>
      <c r="RN265" s="442"/>
      <c r="RO265" s="442"/>
      <c r="RP265" s="442"/>
      <c r="RQ265" s="442"/>
      <c r="RR265" s="442"/>
      <c r="RS265" s="442"/>
      <c r="RT265" s="442"/>
      <c r="RU265" s="442"/>
      <c r="RV265" s="442"/>
      <c r="RW265" s="442"/>
      <c r="RX265" s="442"/>
      <c r="RY265" s="442"/>
      <c r="RZ265" s="442"/>
      <c r="SA265" s="442"/>
      <c r="SB265" s="442"/>
      <c r="SC265" s="442"/>
      <c r="SD265" s="442"/>
      <c r="SE265" s="442"/>
      <c r="SF265" s="442"/>
      <c r="SG265" s="442"/>
      <c r="SH265" s="442"/>
      <c r="SI265" s="442"/>
      <c r="SJ265" s="442"/>
      <c r="SK265" s="442"/>
      <c r="SL265" s="442"/>
      <c r="SM265" s="442"/>
      <c r="SN265" s="442"/>
      <c r="SO265" s="442"/>
      <c r="SP265" s="442"/>
      <c r="SQ265" s="442"/>
      <c r="SR265" s="442"/>
      <c r="SS265" s="442"/>
      <c r="ST265" s="442"/>
      <c r="SU265" s="442"/>
      <c r="SV265" s="442"/>
      <c r="SW265" s="442"/>
      <c r="SX265" s="442"/>
      <c r="SY265" s="442"/>
      <c r="SZ265" s="442"/>
      <c r="TA265" s="442"/>
      <c r="TB265" s="442"/>
      <c r="TC265" s="442"/>
      <c r="TD265" s="442"/>
      <c r="TE265" s="442"/>
      <c r="TF265" s="442"/>
      <c r="TG265" s="442"/>
      <c r="TH265" s="442"/>
      <c r="TI265" s="442"/>
      <c r="TJ265" s="442"/>
      <c r="TK265" s="442"/>
      <c r="TL265" s="442"/>
      <c r="TM265" s="442"/>
      <c r="TN265" s="442"/>
      <c r="TO265" s="442"/>
      <c r="TP265" s="442"/>
      <c r="TQ265" s="442"/>
      <c r="TR265" s="442"/>
      <c r="TS265" s="442"/>
      <c r="TT265" s="442"/>
      <c r="TU265" s="442"/>
      <c r="TV265" s="442"/>
      <c r="TW265" s="442"/>
      <c r="TX265" s="442"/>
      <c r="TY265" s="442"/>
      <c r="TZ265" s="442"/>
      <c r="UA265" s="442"/>
      <c r="UB265" s="442"/>
      <c r="UC265" s="442"/>
      <c r="UD265" s="442"/>
      <c r="UE265" s="442"/>
      <c r="UF265" s="442"/>
      <c r="UG265" s="442"/>
      <c r="UH265" s="442"/>
      <c r="UI265" s="442"/>
      <c r="UJ265" s="442"/>
      <c r="UK265" s="442"/>
      <c r="UL265" s="442"/>
      <c r="UM265" s="442"/>
      <c r="UN265" s="442"/>
      <c r="UO265" s="442"/>
      <c r="UP265" s="442"/>
      <c r="UQ265" s="442"/>
      <c r="UR265" s="442"/>
      <c r="US265" s="442"/>
      <c r="UT265" s="442"/>
      <c r="UU265" s="442"/>
      <c r="UV265" s="442"/>
      <c r="UW265" s="442"/>
      <c r="UX265" s="442"/>
      <c r="UY265" s="442"/>
      <c r="UZ265" s="442"/>
      <c r="VA265" s="442"/>
      <c r="VB265" s="442"/>
      <c r="VC265" s="442"/>
      <c r="VD265" s="442"/>
      <c r="VE265" s="442"/>
      <c r="VF265" s="442"/>
      <c r="VG265" s="442"/>
      <c r="VH265" s="442"/>
      <c r="VI265" s="442"/>
      <c r="VJ265" s="442"/>
      <c r="VK265" s="442"/>
      <c r="VL265" s="442"/>
      <c r="VM265" s="442"/>
      <c r="VN265" s="442"/>
      <c r="VO265" s="442"/>
      <c r="VP265" s="442"/>
      <c r="VQ265" s="442"/>
      <c r="VR265" s="442"/>
      <c r="VS265" s="442"/>
      <c r="VT265" s="442"/>
      <c r="VU265" s="442"/>
      <c r="VV265" s="442"/>
      <c r="VW265" s="442"/>
      <c r="VX265" s="442"/>
      <c r="VY265" s="442"/>
      <c r="VZ265" s="442"/>
      <c r="WA265" s="442"/>
      <c r="WB265" s="442"/>
      <c r="WC265" s="442"/>
      <c r="WD265" s="442"/>
      <c r="WE265" s="442"/>
      <c r="WF265" s="442"/>
      <c r="WG265" s="442"/>
      <c r="WH265" s="442"/>
      <c r="WI265" s="442"/>
      <c r="WJ265" s="442"/>
      <c r="WK265" s="442"/>
      <c r="WL265" s="442"/>
      <c r="WM265" s="442"/>
      <c r="WN265" s="442"/>
      <c r="WO265" s="442"/>
      <c r="WP265" s="442"/>
      <c r="WQ265" s="442"/>
      <c r="WR265" s="442"/>
      <c r="WS265" s="442"/>
      <c r="WT265" s="442"/>
      <c r="WU265" s="442"/>
      <c r="WV265" s="442"/>
      <c r="WW265" s="442"/>
      <c r="WX265" s="442"/>
      <c r="WY265" s="442"/>
      <c r="WZ265" s="442"/>
      <c r="XA265" s="442"/>
      <c r="XB265" s="442"/>
      <c r="XC265" s="442"/>
      <c r="XD265" s="442"/>
      <c r="XE265" s="442"/>
      <c r="XF265" s="442"/>
      <c r="XG265" s="442"/>
      <c r="XH265" s="442"/>
      <c r="XI265" s="442"/>
      <c r="XJ265" s="442"/>
      <c r="XK265" s="442"/>
      <c r="XL265" s="442"/>
      <c r="XM265" s="442"/>
      <c r="XN265" s="442"/>
      <c r="XO265" s="442"/>
      <c r="XP265" s="442"/>
      <c r="XQ265" s="442"/>
      <c r="XR265" s="442"/>
      <c r="XS265" s="442"/>
      <c r="XT265" s="442"/>
      <c r="XU265" s="442"/>
      <c r="XV265" s="442"/>
      <c r="XW265" s="442"/>
      <c r="XX265" s="442"/>
      <c r="XY265" s="442"/>
      <c r="XZ265" s="442"/>
      <c r="YA265" s="442"/>
      <c r="YB265" s="442"/>
      <c r="YC265" s="442"/>
      <c r="YD265" s="442"/>
      <c r="YE265" s="442"/>
      <c r="YF265" s="442"/>
      <c r="YG265" s="442"/>
      <c r="YH265" s="442"/>
      <c r="YI265" s="442"/>
      <c r="YJ265" s="442"/>
      <c r="YK265" s="442"/>
      <c r="YL265" s="442"/>
      <c r="YM265" s="442"/>
      <c r="YN265" s="442"/>
      <c r="YO265" s="442"/>
      <c r="YP265" s="442"/>
      <c r="YQ265" s="442"/>
      <c r="YR265" s="442"/>
      <c r="YS265" s="442"/>
      <c r="YT265" s="442"/>
      <c r="YU265" s="442"/>
      <c r="YV265" s="442"/>
      <c r="YW265" s="442"/>
      <c r="YX265" s="442"/>
      <c r="YY265" s="442"/>
      <c r="YZ265" s="442"/>
      <c r="ZA265" s="442"/>
      <c r="ZB265" s="442"/>
      <c r="ZC265" s="442"/>
      <c r="ZD265" s="442"/>
      <c r="ZE265" s="442"/>
      <c r="ZF265" s="442"/>
      <c r="ZG265" s="442"/>
      <c r="ZH265" s="442"/>
      <c r="ZI265" s="442"/>
      <c r="ZJ265" s="442"/>
      <c r="ZK265" s="442"/>
      <c r="ZL265" s="442"/>
      <c r="ZM265" s="442"/>
      <c r="ZN265" s="442"/>
      <c r="ZO265" s="442"/>
      <c r="ZP265" s="442"/>
      <c r="ZQ265" s="442"/>
      <c r="ZR265" s="442"/>
      <c r="ZS265" s="442"/>
      <c r="ZT265" s="442"/>
      <c r="ZU265" s="442"/>
      <c r="ZV265" s="442"/>
      <c r="ZW265" s="442"/>
      <c r="ZX265" s="442"/>
      <c r="ZY265" s="442"/>
      <c r="ZZ265" s="442"/>
      <c r="AAA265" s="442"/>
      <c r="AAB265" s="442"/>
      <c r="AAC265" s="442"/>
      <c r="AAD265" s="442"/>
      <c r="AAE265" s="442"/>
      <c r="AAF265" s="442"/>
      <c r="AAG265" s="442"/>
      <c r="AAH265" s="442"/>
      <c r="AAI265" s="442"/>
      <c r="AAJ265" s="442"/>
      <c r="AAK265" s="442"/>
      <c r="AAL265" s="442"/>
      <c r="AAM265" s="442"/>
      <c r="AAN265" s="442"/>
      <c r="AAO265" s="442"/>
      <c r="AAP265" s="442"/>
      <c r="AAQ265" s="442"/>
      <c r="AAR265" s="442"/>
      <c r="AAS265" s="442"/>
      <c r="AAT265" s="442"/>
      <c r="AAU265" s="442"/>
      <c r="AAV265" s="442"/>
      <c r="AAW265" s="442"/>
      <c r="AAX265" s="442"/>
      <c r="AAY265" s="442"/>
      <c r="AAZ265" s="442"/>
      <c r="ABA265" s="442"/>
      <c r="ABB265" s="442"/>
      <c r="ABC265" s="442"/>
      <c r="ABD265" s="442"/>
      <c r="ABE265" s="442"/>
      <c r="ABF265" s="442"/>
      <c r="ABG265" s="442"/>
      <c r="ABH265" s="442"/>
      <c r="ABI265" s="442"/>
      <c r="ABJ265" s="442"/>
      <c r="ABK265" s="442"/>
      <c r="ABL265" s="442"/>
      <c r="ABM265" s="442"/>
      <c r="ABN265" s="442"/>
      <c r="ABO265" s="442"/>
      <c r="ABP265" s="442"/>
      <c r="ABQ265" s="442"/>
      <c r="ABR265" s="442"/>
      <c r="ABS265" s="442"/>
      <c r="ABT265" s="442"/>
      <c r="ABU265" s="442"/>
      <c r="ABV265" s="442"/>
      <c r="ABW265" s="442"/>
      <c r="ABX265" s="442"/>
      <c r="ABY265" s="442"/>
      <c r="ABZ265" s="442"/>
      <c r="ACA265" s="442"/>
      <c r="ACB265" s="442"/>
      <c r="ACC265" s="442"/>
      <c r="ACD265" s="442"/>
      <c r="ACE265" s="442"/>
      <c r="ACF265" s="442"/>
      <c r="ACG265" s="442"/>
      <c r="ACH265" s="442"/>
      <c r="ACI265" s="442"/>
      <c r="ACJ265" s="442"/>
      <c r="ACK265" s="442"/>
      <c r="ACL265" s="442"/>
      <c r="ACM265" s="442"/>
      <c r="ACN265" s="442"/>
      <c r="ACO265" s="442"/>
      <c r="ACP265" s="442"/>
      <c r="ACQ265" s="442"/>
      <c r="ACR265" s="442"/>
      <c r="ACS265" s="442"/>
      <c r="ACT265" s="442"/>
      <c r="ACU265" s="442"/>
      <c r="ACV265" s="442"/>
      <c r="ACW265" s="442"/>
      <c r="ACX265" s="442"/>
      <c r="ACY265" s="442"/>
      <c r="ACZ265" s="442"/>
      <c r="ADA265" s="442"/>
      <c r="ADB265" s="442"/>
      <c r="ADC265" s="442"/>
      <c r="ADD265" s="442"/>
      <c r="ADE265" s="442"/>
      <c r="ADF265" s="442"/>
      <c r="ADG265" s="442"/>
      <c r="ADH265" s="442"/>
      <c r="ADI265" s="442"/>
      <c r="ADJ265" s="442"/>
      <c r="ADK265" s="442"/>
      <c r="ADL265" s="442"/>
      <c r="ADM265" s="442"/>
      <c r="ADN265" s="442"/>
      <c r="ADO265" s="442"/>
      <c r="ADP265" s="442"/>
      <c r="ADQ265" s="442"/>
      <c r="ADR265" s="442"/>
      <c r="ADS265" s="442"/>
      <c r="ADT265" s="442"/>
      <c r="ADU265" s="442"/>
      <c r="ADV265" s="442"/>
      <c r="ADW265" s="442"/>
      <c r="ADX265" s="442"/>
      <c r="ADY265" s="442"/>
      <c r="ADZ265" s="442"/>
      <c r="AEA265" s="442"/>
      <c r="AEB265" s="442"/>
      <c r="AEC265" s="442"/>
      <c r="AED265" s="442"/>
      <c r="AEE265" s="442"/>
      <c r="AEF265" s="442"/>
      <c r="AEG265" s="442"/>
      <c r="AEH265" s="442"/>
      <c r="AEI265" s="442"/>
      <c r="AEJ265" s="442"/>
      <c r="AEK265" s="442"/>
      <c r="AEL265" s="442"/>
      <c r="AEM265" s="442"/>
      <c r="AEN265" s="442"/>
      <c r="AEO265" s="442"/>
      <c r="AEP265" s="442"/>
      <c r="AEQ265" s="442"/>
      <c r="AER265" s="442"/>
      <c r="AES265" s="442"/>
      <c r="AET265" s="442"/>
      <c r="AEU265" s="442"/>
      <c r="AEV265" s="442"/>
      <c r="AEW265" s="442"/>
      <c r="AEX265" s="442"/>
      <c r="AEY265" s="442"/>
      <c r="AEZ265" s="442"/>
      <c r="AFA265" s="442"/>
      <c r="AFB265" s="442"/>
      <c r="AFC265" s="442"/>
      <c r="AFD265" s="442"/>
      <c r="AFE265" s="442"/>
      <c r="AFF265" s="442"/>
      <c r="AFG265" s="442"/>
      <c r="AFH265" s="442"/>
      <c r="AFI265" s="442"/>
      <c r="AFJ265" s="442"/>
      <c r="AFK265" s="442"/>
      <c r="AFL265" s="442"/>
      <c r="AFM265" s="442"/>
      <c r="AFN265" s="442"/>
      <c r="AFO265" s="442"/>
      <c r="AFP265" s="442"/>
      <c r="AFQ265" s="442"/>
      <c r="AFR265" s="442"/>
      <c r="AFS265" s="442"/>
      <c r="AFT265" s="442"/>
      <c r="AFU265" s="442"/>
      <c r="AFV265" s="442"/>
      <c r="AFW265" s="442"/>
      <c r="AFX265" s="442"/>
      <c r="AFY265" s="442"/>
      <c r="AFZ265" s="442"/>
      <c r="AGA265" s="442"/>
      <c r="AGB265" s="442"/>
      <c r="AGC265" s="442"/>
      <c r="AGD265" s="442"/>
      <c r="AGE265" s="442"/>
      <c r="AGF265" s="442"/>
      <c r="AGG265" s="442"/>
      <c r="AGH265" s="442"/>
      <c r="AGI265" s="442"/>
      <c r="AGJ265" s="442"/>
      <c r="AGK265" s="442"/>
      <c r="AGL265" s="442"/>
      <c r="AGM265" s="442"/>
      <c r="AGN265" s="442"/>
      <c r="AGO265" s="442"/>
      <c r="AGP265" s="442"/>
      <c r="AGQ265" s="442"/>
      <c r="AGR265" s="442"/>
      <c r="AGS265" s="442"/>
      <c r="AGT265" s="442"/>
      <c r="AGU265" s="442"/>
      <c r="AGV265" s="442"/>
      <c r="AGW265" s="442"/>
      <c r="AGX265" s="442"/>
      <c r="AGY265" s="442"/>
      <c r="AGZ265" s="442"/>
      <c r="AHA265" s="442"/>
      <c r="AHB265" s="442"/>
      <c r="AHC265" s="442"/>
      <c r="AHD265" s="442"/>
      <c r="AHE265" s="442"/>
      <c r="AHF265" s="442"/>
      <c r="AHG265" s="442"/>
      <c r="AHH265" s="442"/>
    </row>
    <row r="266" spans="2:892" s="593" customFormat="1" hidden="1">
      <c r="B266" s="597"/>
      <c r="C266" s="595"/>
      <c r="D266" s="78"/>
      <c r="E266" s="78"/>
      <c r="F266" s="78"/>
      <c r="G266" s="78"/>
      <c r="H266" s="78"/>
      <c r="I266" s="78"/>
      <c r="J266" s="78"/>
      <c r="K266" s="78"/>
      <c r="L266" s="78"/>
      <c r="M266" s="78"/>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s="66"/>
      <c r="CT266" s="66"/>
      <c r="CU266" s="66"/>
      <c r="CV266" s="66"/>
      <c r="CW266" s="66"/>
      <c r="CX266" s="66"/>
      <c r="CY266" s="66"/>
      <c r="CZ266" s="66"/>
      <c r="DA266" s="66"/>
      <c r="DB266" s="66"/>
      <c r="DC266" s="66"/>
      <c r="DD266" s="66"/>
      <c r="DE266" s="66"/>
      <c r="DF266" s="66"/>
      <c r="DG266" s="66"/>
      <c r="DH266" s="66"/>
      <c r="DI266" s="66"/>
      <c r="DJ266" s="66"/>
      <c r="DK266" s="66"/>
      <c r="DL266" s="66"/>
      <c r="DM266" s="66"/>
      <c r="DN266" s="66"/>
      <c r="DO266" s="66"/>
      <c r="DP266" s="66"/>
      <c r="DQ266" s="66"/>
      <c r="DR266" s="66"/>
      <c r="DS266" s="66"/>
      <c r="DT266" s="66"/>
      <c r="DU266" s="66"/>
      <c r="DV266" s="66"/>
      <c r="DW266" s="66"/>
      <c r="DX266" s="66"/>
      <c r="DY266" s="66"/>
      <c r="DZ266" s="66"/>
      <c r="EA266" s="66"/>
      <c r="EB266" s="66"/>
      <c r="EC266" s="66"/>
      <c r="ED266" s="66"/>
      <c r="EE266" s="66"/>
      <c r="EF266" s="66"/>
      <c r="EG266" s="66"/>
      <c r="EH266" s="66"/>
      <c r="EI266" s="66"/>
      <c r="EJ266" s="66"/>
      <c r="EK266" s="66"/>
      <c r="EL266" s="66"/>
      <c r="EM266" s="66"/>
      <c r="EN266" s="66"/>
      <c r="EO266" s="66"/>
      <c r="EP266" s="66"/>
      <c r="EQ266" s="66"/>
      <c r="ER266" s="66"/>
      <c r="ES266" s="66"/>
      <c r="ET266" s="66"/>
      <c r="EU266" s="66"/>
      <c r="EV266" s="66"/>
      <c r="EW266" s="66"/>
      <c r="EX266" s="66"/>
      <c r="EY266" s="66"/>
      <c r="EZ266" s="66"/>
      <c r="FA266" s="66"/>
      <c r="FB266" s="66"/>
      <c r="FC266" s="66"/>
      <c r="FD266" s="66"/>
      <c r="FE266" s="66"/>
      <c r="FF266" s="66"/>
      <c r="FG266" s="66"/>
      <c r="FH266" s="66"/>
      <c r="FI266" s="66"/>
      <c r="FJ266" s="66"/>
      <c r="FK266" s="66"/>
      <c r="FL266" s="66"/>
      <c r="FM266" s="66"/>
      <c r="FN266" s="66"/>
      <c r="FO266" s="66"/>
      <c r="FP266" s="66"/>
      <c r="FQ266" s="66"/>
      <c r="FR266" s="66"/>
      <c r="FS266" s="66"/>
      <c r="FT266" s="66"/>
      <c r="FU266" s="66"/>
      <c r="FV266" s="66"/>
      <c r="FW266" s="66"/>
      <c r="FX266" s="66"/>
      <c r="FY266" s="66"/>
      <c r="FZ266" s="66"/>
      <c r="GA266" s="66"/>
      <c r="GB266" s="66"/>
      <c r="GC266" s="66"/>
      <c r="GD266" s="66"/>
      <c r="GE266" s="66"/>
      <c r="GF266" s="66"/>
      <c r="GG266" s="66"/>
      <c r="GH266" s="66"/>
      <c r="GI266" s="66"/>
      <c r="GJ266" s="66"/>
      <c r="GK266" s="66"/>
      <c r="GL266" s="66"/>
      <c r="GM266" s="66"/>
      <c r="GN266" s="66"/>
      <c r="GO266" s="66"/>
      <c r="GP266" s="66"/>
      <c r="GQ266" s="66"/>
      <c r="GR266" s="66"/>
      <c r="GS266" s="66"/>
      <c r="GT266" s="66"/>
      <c r="GU266" s="66"/>
      <c r="GV266" s="66"/>
      <c r="GW266" s="66"/>
      <c r="GX266" s="66"/>
      <c r="GY266" s="66"/>
      <c r="GZ266" s="66"/>
      <c r="HA266" s="66"/>
      <c r="HB266" s="66"/>
      <c r="HC266" s="66"/>
      <c r="HD266" s="66"/>
      <c r="HE266" s="66"/>
      <c r="HF266" s="66"/>
      <c r="HG266" s="66"/>
      <c r="HH266" s="66"/>
      <c r="HI266" s="66"/>
      <c r="HJ266" s="66"/>
      <c r="HK266" s="66"/>
      <c r="HL266" s="66"/>
      <c r="HM266" s="66"/>
      <c r="HN266" s="66"/>
      <c r="HO266" s="66"/>
      <c r="HP266" s="66"/>
      <c r="HQ266" s="66"/>
      <c r="HR266" s="66"/>
      <c r="HS266" s="66"/>
      <c r="HT266" s="66"/>
      <c r="HU266" s="66"/>
      <c r="HV266" s="66"/>
      <c r="HW266" s="66"/>
      <c r="HX266" s="66"/>
      <c r="HY266" s="66"/>
      <c r="HZ266" s="66"/>
      <c r="IA266" s="66"/>
      <c r="IB266" s="66"/>
      <c r="IC266" s="66"/>
      <c r="ID266" s="66"/>
      <c r="IE266" s="66"/>
      <c r="IF266" s="66"/>
      <c r="IG266" s="66"/>
      <c r="IH266" s="66"/>
      <c r="II266" s="66"/>
      <c r="IJ266" s="66"/>
      <c r="IK266" s="66"/>
      <c r="IL266" s="66"/>
      <c r="IM266" s="66"/>
      <c r="IN266" s="66"/>
      <c r="IO266" s="66"/>
      <c r="IP266" s="66"/>
      <c r="IQ266" s="66"/>
      <c r="IR266" s="66"/>
      <c r="IS266" s="66"/>
      <c r="IT266" s="66"/>
      <c r="IU266" s="66"/>
      <c r="IV266" s="66"/>
      <c r="IW266" s="66"/>
      <c r="IX266" s="442"/>
      <c r="IY266" s="442"/>
      <c r="IZ266" s="442"/>
      <c r="JA266" s="442"/>
      <c r="JB266" s="442"/>
      <c r="JC266" s="442"/>
      <c r="JD266" s="442"/>
      <c r="JE266" s="442"/>
      <c r="JF266" s="442"/>
      <c r="JG266" s="442"/>
      <c r="JH266" s="442"/>
      <c r="JI266" s="442"/>
      <c r="JJ266" s="442"/>
      <c r="JK266" s="442"/>
      <c r="JL266" s="442"/>
      <c r="JM266" s="442"/>
      <c r="JN266" s="442"/>
      <c r="JO266" s="442"/>
      <c r="JP266" s="442"/>
      <c r="JQ266" s="442"/>
      <c r="JR266" s="442"/>
      <c r="JS266" s="442"/>
      <c r="JT266" s="442"/>
      <c r="JU266" s="442"/>
      <c r="JV266" s="442"/>
      <c r="JW266" s="442"/>
      <c r="JX266" s="442"/>
      <c r="JY266" s="442"/>
      <c r="JZ266" s="442"/>
      <c r="KA266" s="442"/>
      <c r="KB266" s="442"/>
      <c r="KC266" s="442"/>
      <c r="KD266" s="442"/>
      <c r="KE266" s="442"/>
      <c r="KF266" s="442"/>
      <c r="KG266" s="442"/>
      <c r="KH266" s="442"/>
      <c r="KI266" s="442"/>
      <c r="KJ266" s="442"/>
      <c r="KK266" s="442"/>
      <c r="KL266" s="442"/>
      <c r="KM266" s="442"/>
      <c r="KN266" s="442"/>
      <c r="KO266" s="442"/>
      <c r="KP266" s="442"/>
      <c r="KQ266" s="442"/>
      <c r="KR266" s="442"/>
      <c r="KS266" s="442"/>
      <c r="KT266" s="442"/>
      <c r="KU266" s="442"/>
      <c r="KV266" s="442"/>
      <c r="KW266" s="442"/>
      <c r="KX266" s="442"/>
      <c r="KY266" s="442"/>
      <c r="KZ266" s="442"/>
      <c r="LA266" s="442"/>
      <c r="LB266" s="442"/>
      <c r="LC266" s="442"/>
      <c r="LD266" s="442"/>
      <c r="LE266" s="442"/>
      <c r="LF266" s="442"/>
      <c r="LG266" s="442"/>
      <c r="LH266" s="442"/>
      <c r="LI266" s="442"/>
      <c r="LJ266" s="442"/>
      <c r="LK266" s="442"/>
      <c r="LL266" s="442"/>
      <c r="LM266" s="442"/>
      <c r="LN266" s="442"/>
      <c r="LO266" s="442"/>
      <c r="LP266" s="442"/>
      <c r="LQ266" s="442"/>
      <c r="LR266" s="442"/>
      <c r="LS266" s="442"/>
      <c r="LT266" s="442"/>
      <c r="LU266" s="442"/>
      <c r="LV266" s="442"/>
      <c r="LW266" s="442"/>
      <c r="LX266" s="442"/>
      <c r="LY266" s="442"/>
      <c r="LZ266" s="442"/>
      <c r="MA266" s="442"/>
      <c r="MB266" s="442"/>
      <c r="MC266" s="442"/>
      <c r="MD266" s="442"/>
      <c r="ME266" s="442"/>
      <c r="MF266" s="442"/>
      <c r="MG266" s="442"/>
      <c r="MH266" s="442"/>
      <c r="MI266" s="442"/>
      <c r="MJ266" s="442"/>
      <c r="MK266" s="442"/>
      <c r="ML266" s="442"/>
      <c r="MM266" s="442"/>
      <c r="MN266" s="442"/>
      <c r="MO266" s="442"/>
      <c r="MP266" s="442"/>
      <c r="MQ266" s="442"/>
      <c r="MR266" s="442"/>
      <c r="MS266" s="442"/>
      <c r="MT266" s="442"/>
      <c r="MU266" s="442"/>
      <c r="MV266" s="442"/>
      <c r="MW266" s="442"/>
      <c r="MX266" s="442"/>
      <c r="MY266" s="442"/>
      <c r="MZ266" s="442"/>
      <c r="NA266" s="442"/>
      <c r="NB266" s="442"/>
      <c r="NC266" s="442"/>
      <c r="ND266" s="442"/>
      <c r="NE266" s="442"/>
      <c r="NF266" s="442"/>
      <c r="NG266" s="442"/>
      <c r="NH266" s="442"/>
      <c r="NI266" s="442"/>
      <c r="NJ266" s="442"/>
      <c r="NK266" s="442"/>
      <c r="NL266" s="442"/>
      <c r="NM266" s="442"/>
      <c r="NN266" s="442"/>
      <c r="NO266" s="442"/>
      <c r="NP266" s="442"/>
      <c r="NQ266" s="442"/>
      <c r="NR266" s="442"/>
      <c r="NS266" s="442"/>
      <c r="NT266" s="442"/>
      <c r="NU266" s="442"/>
      <c r="NV266" s="442"/>
      <c r="NW266" s="442"/>
      <c r="NX266" s="442"/>
      <c r="NY266" s="442"/>
      <c r="NZ266" s="442"/>
      <c r="OA266" s="442"/>
      <c r="OB266" s="442"/>
      <c r="OC266" s="442"/>
      <c r="OD266" s="442"/>
      <c r="OE266" s="442"/>
      <c r="OF266" s="442"/>
      <c r="OG266" s="442"/>
      <c r="OH266" s="442"/>
      <c r="OI266" s="442"/>
      <c r="OJ266" s="442"/>
      <c r="OK266" s="442"/>
      <c r="OL266" s="442"/>
      <c r="OM266" s="442"/>
      <c r="ON266" s="442"/>
      <c r="OO266" s="442"/>
      <c r="OP266" s="442"/>
      <c r="OQ266" s="442"/>
      <c r="OR266" s="442"/>
      <c r="OS266" s="442"/>
      <c r="OT266" s="442"/>
      <c r="OU266" s="442"/>
      <c r="OV266" s="442"/>
      <c r="OW266" s="442"/>
      <c r="OX266" s="442"/>
      <c r="OY266" s="442"/>
      <c r="OZ266" s="442"/>
      <c r="PA266" s="442"/>
      <c r="PB266" s="442"/>
      <c r="PC266" s="442"/>
      <c r="PD266" s="442"/>
      <c r="PE266" s="442"/>
      <c r="PF266" s="442"/>
      <c r="PG266" s="442"/>
      <c r="PH266" s="442"/>
      <c r="PI266" s="442"/>
      <c r="PJ266" s="442"/>
      <c r="PK266" s="442"/>
      <c r="PL266" s="442"/>
      <c r="PM266" s="442"/>
      <c r="PN266" s="442"/>
      <c r="PO266" s="442"/>
      <c r="PP266" s="442"/>
      <c r="PQ266" s="442"/>
      <c r="PR266" s="442"/>
      <c r="PS266" s="442"/>
      <c r="PT266" s="442"/>
      <c r="PU266" s="442"/>
      <c r="PV266" s="442"/>
      <c r="PW266" s="442"/>
      <c r="PX266" s="442"/>
      <c r="PY266" s="442"/>
      <c r="PZ266" s="442"/>
      <c r="QA266" s="442"/>
      <c r="QB266" s="442"/>
      <c r="QC266" s="442"/>
      <c r="QD266" s="442"/>
      <c r="QE266" s="442"/>
      <c r="QF266" s="442"/>
      <c r="QG266" s="442"/>
      <c r="QH266" s="442"/>
      <c r="QI266" s="442"/>
      <c r="QJ266" s="442"/>
      <c r="QK266" s="442"/>
      <c r="QL266" s="442"/>
      <c r="QM266" s="442"/>
      <c r="QN266" s="442"/>
      <c r="QO266" s="442"/>
      <c r="QP266" s="442"/>
      <c r="QQ266" s="442"/>
      <c r="QR266" s="442"/>
      <c r="QS266" s="442"/>
      <c r="QT266" s="442"/>
      <c r="QU266" s="442"/>
      <c r="QV266" s="442"/>
      <c r="QW266" s="442"/>
      <c r="QX266" s="442"/>
      <c r="QY266" s="442"/>
      <c r="QZ266" s="442"/>
      <c r="RA266" s="442"/>
      <c r="RB266" s="442"/>
      <c r="RC266" s="442"/>
      <c r="RD266" s="442"/>
      <c r="RE266" s="442"/>
      <c r="RF266" s="442"/>
      <c r="RG266" s="442"/>
      <c r="RH266" s="442"/>
      <c r="RI266" s="442"/>
      <c r="RJ266" s="442"/>
      <c r="RK266" s="442"/>
      <c r="RL266" s="442"/>
      <c r="RM266" s="442"/>
      <c r="RN266" s="442"/>
      <c r="RO266" s="442"/>
      <c r="RP266" s="442"/>
      <c r="RQ266" s="442"/>
      <c r="RR266" s="442"/>
      <c r="RS266" s="442"/>
      <c r="RT266" s="442"/>
      <c r="RU266" s="442"/>
      <c r="RV266" s="442"/>
      <c r="RW266" s="442"/>
      <c r="RX266" s="442"/>
      <c r="RY266" s="442"/>
      <c r="RZ266" s="442"/>
      <c r="SA266" s="442"/>
      <c r="SB266" s="442"/>
      <c r="SC266" s="442"/>
      <c r="SD266" s="442"/>
      <c r="SE266" s="442"/>
      <c r="SF266" s="442"/>
      <c r="SG266" s="442"/>
      <c r="SH266" s="442"/>
      <c r="SI266" s="442"/>
      <c r="SJ266" s="442"/>
      <c r="SK266" s="442"/>
      <c r="SL266" s="442"/>
      <c r="SM266" s="442"/>
      <c r="SN266" s="442"/>
      <c r="SO266" s="442"/>
      <c r="SP266" s="442"/>
      <c r="SQ266" s="442"/>
      <c r="SR266" s="442"/>
      <c r="SS266" s="442"/>
      <c r="ST266" s="442"/>
      <c r="SU266" s="442"/>
      <c r="SV266" s="442"/>
      <c r="SW266" s="442"/>
      <c r="SX266" s="442"/>
      <c r="SY266" s="442"/>
      <c r="SZ266" s="442"/>
      <c r="TA266" s="442"/>
      <c r="TB266" s="442"/>
      <c r="TC266" s="442"/>
      <c r="TD266" s="442"/>
      <c r="TE266" s="442"/>
      <c r="TF266" s="442"/>
      <c r="TG266" s="442"/>
      <c r="TH266" s="442"/>
      <c r="TI266" s="442"/>
      <c r="TJ266" s="442"/>
      <c r="TK266" s="442"/>
      <c r="TL266" s="442"/>
      <c r="TM266" s="442"/>
      <c r="TN266" s="442"/>
      <c r="TO266" s="442"/>
      <c r="TP266" s="442"/>
      <c r="TQ266" s="442"/>
      <c r="TR266" s="442"/>
      <c r="TS266" s="442"/>
      <c r="TT266" s="442"/>
      <c r="TU266" s="442"/>
      <c r="TV266" s="442"/>
      <c r="TW266" s="442"/>
      <c r="TX266" s="442"/>
      <c r="TY266" s="442"/>
      <c r="TZ266" s="442"/>
      <c r="UA266" s="442"/>
      <c r="UB266" s="442"/>
      <c r="UC266" s="442"/>
      <c r="UD266" s="442"/>
      <c r="UE266" s="442"/>
      <c r="UF266" s="442"/>
      <c r="UG266" s="442"/>
      <c r="UH266" s="442"/>
      <c r="UI266" s="442"/>
      <c r="UJ266" s="442"/>
      <c r="UK266" s="442"/>
      <c r="UL266" s="442"/>
      <c r="UM266" s="442"/>
      <c r="UN266" s="442"/>
      <c r="UO266" s="442"/>
      <c r="UP266" s="442"/>
      <c r="UQ266" s="442"/>
      <c r="UR266" s="442"/>
      <c r="US266" s="442"/>
      <c r="UT266" s="442"/>
      <c r="UU266" s="442"/>
      <c r="UV266" s="442"/>
      <c r="UW266" s="442"/>
      <c r="UX266" s="442"/>
      <c r="UY266" s="442"/>
      <c r="UZ266" s="442"/>
      <c r="VA266" s="442"/>
      <c r="VB266" s="442"/>
      <c r="VC266" s="442"/>
      <c r="VD266" s="442"/>
      <c r="VE266" s="442"/>
      <c r="VF266" s="442"/>
      <c r="VG266" s="442"/>
      <c r="VH266" s="442"/>
      <c r="VI266" s="442"/>
      <c r="VJ266" s="442"/>
      <c r="VK266" s="442"/>
      <c r="VL266" s="442"/>
      <c r="VM266" s="442"/>
      <c r="VN266" s="442"/>
      <c r="VO266" s="442"/>
      <c r="VP266" s="442"/>
      <c r="VQ266" s="442"/>
      <c r="VR266" s="442"/>
      <c r="VS266" s="442"/>
      <c r="VT266" s="442"/>
      <c r="VU266" s="442"/>
      <c r="VV266" s="442"/>
      <c r="VW266" s="442"/>
      <c r="VX266" s="442"/>
      <c r="VY266" s="442"/>
      <c r="VZ266" s="442"/>
      <c r="WA266" s="442"/>
      <c r="WB266" s="442"/>
      <c r="WC266" s="442"/>
      <c r="WD266" s="442"/>
      <c r="WE266" s="442"/>
      <c r="WF266" s="442"/>
      <c r="WG266" s="442"/>
      <c r="WH266" s="442"/>
      <c r="WI266" s="442"/>
      <c r="WJ266" s="442"/>
      <c r="WK266" s="442"/>
      <c r="WL266" s="442"/>
      <c r="WM266" s="442"/>
      <c r="WN266" s="442"/>
      <c r="WO266" s="442"/>
      <c r="WP266" s="442"/>
      <c r="WQ266" s="442"/>
      <c r="WR266" s="442"/>
      <c r="WS266" s="442"/>
      <c r="WT266" s="442"/>
      <c r="WU266" s="442"/>
      <c r="WV266" s="442"/>
      <c r="WW266" s="442"/>
      <c r="WX266" s="442"/>
      <c r="WY266" s="442"/>
      <c r="WZ266" s="442"/>
      <c r="XA266" s="442"/>
      <c r="XB266" s="442"/>
      <c r="XC266" s="442"/>
      <c r="XD266" s="442"/>
      <c r="XE266" s="442"/>
      <c r="XF266" s="442"/>
      <c r="XG266" s="442"/>
      <c r="XH266" s="442"/>
      <c r="XI266" s="442"/>
      <c r="XJ266" s="442"/>
      <c r="XK266" s="442"/>
      <c r="XL266" s="442"/>
      <c r="XM266" s="442"/>
      <c r="XN266" s="442"/>
      <c r="XO266" s="442"/>
      <c r="XP266" s="442"/>
      <c r="XQ266" s="442"/>
      <c r="XR266" s="442"/>
      <c r="XS266" s="442"/>
      <c r="XT266" s="442"/>
      <c r="XU266" s="442"/>
      <c r="XV266" s="442"/>
      <c r="XW266" s="442"/>
      <c r="XX266" s="442"/>
      <c r="XY266" s="442"/>
      <c r="XZ266" s="442"/>
      <c r="YA266" s="442"/>
      <c r="YB266" s="442"/>
      <c r="YC266" s="442"/>
      <c r="YD266" s="442"/>
      <c r="YE266" s="442"/>
      <c r="YF266" s="442"/>
      <c r="YG266" s="442"/>
      <c r="YH266" s="442"/>
      <c r="YI266" s="442"/>
      <c r="YJ266" s="442"/>
      <c r="YK266" s="442"/>
      <c r="YL266" s="442"/>
      <c r="YM266" s="442"/>
      <c r="YN266" s="442"/>
      <c r="YO266" s="442"/>
      <c r="YP266" s="442"/>
      <c r="YQ266" s="442"/>
      <c r="YR266" s="442"/>
      <c r="YS266" s="442"/>
      <c r="YT266" s="442"/>
      <c r="YU266" s="442"/>
      <c r="YV266" s="442"/>
      <c r="YW266" s="442"/>
      <c r="YX266" s="442"/>
      <c r="YY266" s="442"/>
      <c r="YZ266" s="442"/>
      <c r="ZA266" s="442"/>
      <c r="ZB266" s="442"/>
      <c r="ZC266" s="442"/>
      <c r="ZD266" s="442"/>
      <c r="ZE266" s="442"/>
      <c r="ZF266" s="442"/>
      <c r="ZG266" s="442"/>
      <c r="ZH266" s="442"/>
      <c r="ZI266" s="442"/>
      <c r="ZJ266" s="442"/>
      <c r="ZK266" s="442"/>
      <c r="ZL266" s="442"/>
      <c r="ZM266" s="442"/>
      <c r="ZN266" s="442"/>
      <c r="ZO266" s="442"/>
      <c r="ZP266" s="442"/>
      <c r="ZQ266" s="442"/>
      <c r="ZR266" s="442"/>
      <c r="ZS266" s="442"/>
      <c r="ZT266" s="442"/>
      <c r="ZU266" s="442"/>
      <c r="ZV266" s="442"/>
      <c r="ZW266" s="442"/>
      <c r="ZX266" s="442"/>
      <c r="ZY266" s="442"/>
      <c r="ZZ266" s="442"/>
      <c r="AAA266" s="442"/>
      <c r="AAB266" s="442"/>
      <c r="AAC266" s="442"/>
      <c r="AAD266" s="442"/>
      <c r="AAE266" s="442"/>
      <c r="AAF266" s="442"/>
      <c r="AAG266" s="442"/>
      <c r="AAH266" s="442"/>
      <c r="AAI266" s="442"/>
      <c r="AAJ266" s="442"/>
      <c r="AAK266" s="442"/>
      <c r="AAL266" s="442"/>
      <c r="AAM266" s="442"/>
      <c r="AAN266" s="442"/>
      <c r="AAO266" s="442"/>
      <c r="AAP266" s="442"/>
      <c r="AAQ266" s="442"/>
      <c r="AAR266" s="442"/>
      <c r="AAS266" s="442"/>
      <c r="AAT266" s="442"/>
      <c r="AAU266" s="442"/>
      <c r="AAV266" s="442"/>
      <c r="AAW266" s="442"/>
      <c r="AAX266" s="442"/>
      <c r="AAY266" s="442"/>
      <c r="AAZ266" s="442"/>
      <c r="ABA266" s="442"/>
      <c r="ABB266" s="442"/>
      <c r="ABC266" s="442"/>
      <c r="ABD266" s="442"/>
      <c r="ABE266" s="442"/>
      <c r="ABF266" s="442"/>
      <c r="ABG266" s="442"/>
      <c r="ABH266" s="442"/>
      <c r="ABI266" s="442"/>
      <c r="ABJ266" s="442"/>
      <c r="ABK266" s="442"/>
      <c r="ABL266" s="442"/>
      <c r="ABM266" s="442"/>
      <c r="ABN266" s="442"/>
      <c r="ABO266" s="442"/>
      <c r="ABP266" s="442"/>
      <c r="ABQ266" s="442"/>
      <c r="ABR266" s="442"/>
      <c r="ABS266" s="442"/>
      <c r="ABT266" s="442"/>
      <c r="ABU266" s="442"/>
      <c r="ABV266" s="442"/>
      <c r="ABW266" s="442"/>
      <c r="ABX266" s="442"/>
      <c r="ABY266" s="442"/>
      <c r="ABZ266" s="442"/>
      <c r="ACA266" s="442"/>
      <c r="ACB266" s="442"/>
      <c r="ACC266" s="442"/>
      <c r="ACD266" s="442"/>
      <c r="ACE266" s="442"/>
      <c r="ACF266" s="442"/>
      <c r="ACG266" s="442"/>
      <c r="ACH266" s="442"/>
      <c r="ACI266" s="442"/>
      <c r="ACJ266" s="442"/>
      <c r="ACK266" s="442"/>
      <c r="ACL266" s="442"/>
      <c r="ACM266" s="442"/>
      <c r="ACN266" s="442"/>
      <c r="ACO266" s="442"/>
      <c r="ACP266" s="442"/>
      <c r="ACQ266" s="442"/>
      <c r="ACR266" s="442"/>
      <c r="ACS266" s="442"/>
      <c r="ACT266" s="442"/>
      <c r="ACU266" s="442"/>
      <c r="ACV266" s="442"/>
      <c r="ACW266" s="442"/>
      <c r="ACX266" s="442"/>
      <c r="ACY266" s="442"/>
      <c r="ACZ266" s="442"/>
      <c r="ADA266" s="442"/>
      <c r="ADB266" s="442"/>
      <c r="ADC266" s="442"/>
      <c r="ADD266" s="442"/>
      <c r="ADE266" s="442"/>
      <c r="ADF266" s="442"/>
      <c r="ADG266" s="442"/>
      <c r="ADH266" s="442"/>
      <c r="ADI266" s="442"/>
      <c r="ADJ266" s="442"/>
      <c r="ADK266" s="442"/>
      <c r="ADL266" s="442"/>
      <c r="ADM266" s="442"/>
      <c r="ADN266" s="442"/>
      <c r="ADO266" s="442"/>
      <c r="ADP266" s="442"/>
      <c r="ADQ266" s="442"/>
      <c r="ADR266" s="442"/>
      <c r="ADS266" s="442"/>
      <c r="ADT266" s="442"/>
      <c r="ADU266" s="442"/>
      <c r="ADV266" s="442"/>
      <c r="ADW266" s="442"/>
      <c r="ADX266" s="442"/>
      <c r="ADY266" s="442"/>
      <c r="ADZ266" s="442"/>
      <c r="AEA266" s="442"/>
      <c r="AEB266" s="442"/>
      <c r="AEC266" s="442"/>
      <c r="AED266" s="442"/>
      <c r="AEE266" s="442"/>
      <c r="AEF266" s="442"/>
      <c r="AEG266" s="442"/>
      <c r="AEH266" s="442"/>
      <c r="AEI266" s="442"/>
      <c r="AEJ266" s="442"/>
      <c r="AEK266" s="442"/>
      <c r="AEL266" s="442"/>
      <c r="AEM266" s="442"/>
      <c r="AEN266" s="442"/>
      <c r="AEO266" s="442"/>
      <c r="AEP266" s="442"/>
      <c r="AEQ266" s="442"/>
      <c r="AER266" s="442"/>
      <c r="AES266" s="442"/>
      <c r="AET266" s="442"/>
      <c r="AEU266" s="442"/>
      <c r="AEV266" s="442"/>
      <c r="AEW266" s="442"/>
      <c r="AEX266" s="442"/>
      <c r="AEY266" s="442"/>
      <c r="AEZ266" s="442"/>
      <c r="AFA266" s="442"/>
      <c r="AFB266" s="442"/>
      <c r="AFC266" s="442"/>
      <c r="AFD266" s="442"/>
      <c r="AFE266" s="442"/>
      <c r="AFF266" s="442"/>
      <c r="AFG266" s="442"/>
      <c r="AFH266" s="442"/>
      <c r="AFI266" s="442"/>
      <c r="AFJ266" s="442"/>
      <c r="AFK266" s="442"/>
      <c r="AFL266" s="442"/>
      <c r="AFM266" s="442"/>
      <c r="AFN266" s="442"/>
      <c r="AFO266" s="442"/>
      <c r="AFP266" s="442"/>
      <c r="AFQ266" s="442"/>
      <c r="AFR266" s="442"/>
      <c r="AFS266" s="442"/>
      <c r="AFT266" s="442"/>
      <c r="AFU266" s="442"/>
      <c r="AFV266" s="442"/>
      <c r="AFW266" s="442"/>
      <c r="AFX266" s="442"/>
      <c r="AFY266" s="442"/>
      <c r="AFZ266" s="442"/>
      <c r="AGA266" s="442"/>
      <c r="AGB266" s="442"/>
      <c r="AGC266" s="442"/>
      <c r="AGD266" s="442"/>
      <c r="AGE266" s="442"/>
      <c r="AGF266" s="442"/>
      <c r="AGG266" s="442"/>
      <c r="AGH266" s="442"/>
      <c r="AGI266" s="442"/>
      <c r="AGJ266" s="442"/>
      <c r="AGK266" s="442"/>
      <c r="AGL266" s="442"/>
      <c r="AGM266" s="442"/>
      <c r="AGN266" s="442"/>
      <c r="AGO266" s="442"/>
      <c r="AGP266" s="442"/>
      <c r="AGQ266" s="442"/>
      <c r="AGR266" s="442"/>
      <c r="AGS266" s="442"/>
      <c r="AGT266" s="442"/>
      <c r="AGU266" s="442"/>
      <c r="AGV266" s="442"/>
      <c r="AGW266" s="442"/>
      <c r="AGX266" s="442"/>
      <c r="AGY266" s="442"/>
      <c r="AGZ266" s="442"/>
      <c r="AHA266" s="442"/>
      <c r="AHB266" s="442"/>
      <c r="AHC266" s="442"/>
      <c r="AHD266" s="442"/>
      <c r="AHE266" s="442"/>
      <c r="AHF266" s="442"/>
      <c r="AHG266" s="442"/>
      <c r="AHH266" s="442"/>
    </row>
    <row r="267" spans="2:892" s="593" customFormat="1" hidden="1">
      <c r="B267" s="597"/>
      <c r="C267" s="595"/>
      <c r="D267" s="78"/>
      <c r="E267" s="78"/>
      <c r="F267" s="78"/>
      <c r="G267" s="78"/>
      <c r="H267" s="78"/>
      <c r="I267" s="78"/>
      <c r="J267" s="78"/>
      <c r="K267" s="78"/>
      <c r="L267" s="78"/>
      <c r="M267" s="78"/>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s="66"/>
      <c r="CT267" s="66"/>
      <c r="CU267" s="66"/>
      <c r="CV267" s="66"/>
      <c r="CW267" s="66"/>
      <c r="CX267" s="66"/>
      <c r="CY267" s="66"/>
      <c r="CZ267" s="66"/>
      <c r="DA267" s="66"/>
      <c r="DB267" s="66"/>
      <c r="DC267" s="66"/>
      <c r="DD267" s="66"/>
      <c r="DE267" s="66"/>
      <c r="DF267" s="66"/>
      <c r="DG267" s="66"/>
      <c r="DH267" s="66"/>
      <c r="DI267" s="66"/>
      <c r="DJ267" s="66"/>
      <c r="DK267" s="66"/>
      <c r="DL267" s="66"/>
      <c r="DM267" s="66"/>
      <c r="DN267" s="66"/>
      <c r="DO267" s="66"/>
      <c r="DP267" s="66"/>
      <c r="DQ267" s="66"/>
      <c r="DR267" s="66"/>
      <c r="DS267" s="66"/>
      <c r="DT267" s="66"/>
      <c r="DU267" s="66"/>
      <c r="DV267" s="66"/>
      <c r="DW267" s="66"/>
      <c r="DX267" s="66"/>
      <c r="DY267" s="66"/>
      <c r="DZ267" s="66"/>
      <c r="EA267" s="66"/>
      <c r="EB267" s="66"/>
      <c r="EC267" s="66"/>
      <c r="ED267" s="66"/>
      <c r="EE267" s="66"/>
      <c r="EF267" s="66"/>
      <c r="EG267" s="66"/>
      <c r="EH267" s="66"/>
      <c r="EI267" s="66"/>
      <c r="EJ267" s="66"/>
      <c r="EK267" s="66"/>
      <c r="EL267" s="66"/>
      <c r="EM267" s="66"/>
      <c r="EN267" s="66"/>
      <c r="EO267" s="66"/>
      <c r="EP267" s="66"/>
      <c r="EQ267" s="66"/>
      <c r="ER267" s="66"/>
      <c r="ES267" s="66"/>
      <c r="ET267" s="66"/>
      <c r="EU267" s="66"/>
      <c r="EV267" s="66"/>
      <c r="EW267" s="66"/>
      <c r="EX267" s="66"/>
      <c r="EY267" s="66"/>
      <c r="EZ267" s="66"/>
      <c r="FA267" s="66"/>
      <c r="FB267" s="66"/>
      <c r="FC267" s="66"/>
      <c r="FD267" s="66"/>
      <c r="FE267" s="66"/>
      <c r="FF267" s="66"/>
      <c r="FG267" s="66"/>
      <c r="FH267" s="66"/>
      <c r="FI267" s="66"/>
      <c r="FJ267" s="66"/>
      <c r="FK267" s="66"/>
      <c r="FL267" s="66"/>
      <c r="FM267" s="66"/>
      <c r="FN267" s="66"/>
      <c r="FO267" s="66"/>
      <c r="FP267" s="66"/>
      <c r="FQ267" s="66"/>
      <c r="FR267" s="66"/>
      <c r="FS267" s="66"/>
      <c r="FT267" s="66"/>
      <c r="FU267" s="66"/>
      <c r="FV267" s="66"/>
      <c r="FW267" s="66"/>
      <c r="FX267" s="66"/>
      <c r="FY267" s="66"/>
      <c r="FZ267" s="66"/>
      <c r="GA267" s="66"/>
      <c r="GB267" s="66"/>
      <c r="GC267" s="66"/>
      <c r="GD267" s="66"/>
      <c r="GE267" s="66"/>
      <c r="GF267" s="66"/>
      <c r="GG267" s="66"/>
      <c r="GH267" s="66"/>
      <c r="GI267" s="66"/>
      <c r="GJ267" s="66"/>
      <c r="GK267" s="66"/>
      <c r="GL267" s="66"/>
      <c r="GM267" s="66"/>
      <c r="GN267" s="66"/>
      <c r="GO267" s="66"/>
      <c r="GP267" s="66"/>
      <c r="GQ267" s="66"/>
      <c r="GR267" s="66"/>
      <c r="GS267" s="66"/>
      <c r="GT267" s="66"/>
      <c r="GU267" s="66"/>
      <c r="GV267" s="66"/>
      <c r="GW267" s="66"/>
      <c r="GX267" s="66"/>
      <c r="GY267" s="66"/>
      <c r="GZ267" s="66"/>
      <c r="HA267" s="66"/>
      <c r="HB267" s="66"/>
      <c r="HC267" s="66"/>
      <c r="HD267" s="66"/>
      <c r="HE267" s="66"/>
      <c r="HF267" s="66"/>
      <c r="HG267" s="66"/>
      <c r="HH267" s="66"/>
      <c r="HI267" s="66"/>
      <c r="HJ267" s="66"/>
      <c r="HK267" s="66"/>
      <c r="HL267" s="66"/>
      <c r="HM267" s="66"/>
      <c r="HN267" s="66"/>
      <c r="HO267" s="66"/>
      <c r="HP267" s="66"/>
      <c r="HQ267" s="66"/>
      <c r="HR267" s="66"/>
      <c r="HS267" s="66"/>
      <c r="HT267" s="66"/>
      <c r="HU267" s="66"/>
      <c r="HV267" s="66"/>
      <c r="HW267" s="66"/>
      <c r="HX267" s="66"/>
      <c r="HY267" s="66"/>
      <c r="HZ267" s="66"/>
      <c r="IA267" s="66"/>
      <c r="IB267" s="66"/>
      <c r="IC267" s="66"/>
      <c r="ID267" s="66"/>
      <c r="IE267" s="66"/>
      <c r="IF267" s="66"/>
      <c r="IG267" s="66"/>
      <c r="IH267" s="66"/>
      <c r="II267" s="66"/>
      <c r="IJ267" s="66"/>
      <c r="IK267" s="66"/>
      <c r="IL267" s="66"/>
      <c r="IM267" s="66"/>
      <c r="IN267" s="66"/>
      <c r="IO267" s="66"/>
      <c r="IP267" s="66"/>
      <c r="IQ267" s="66"/>
      <c r="IR267" s="66"/>
      <c r="IS267" s="66"/>
      <c r="IT267" s="66"/>
      <c r="IU267" s="66"/>
      <c r="IV267" s="66"/>
      <c r="IW267" s="66"/>
      <c r="IX267" s="442"/>
      <c r="IY267" s="442"/>
      <c r="IZ267" s="442"/>
      <c r="JA267" s="442"/>
      <c r="JB267" s="442"/>
      <c r="JC267" s="442"/>
      <c r="JD267" s="442"/>
      <c r="JE267" s="442"/>
      <c r="JF267" s="442"/>
      <c r="JG267" s="442"/>
      <c r="JH267" s="442"/>
      <c r="JI267" s="442"/>
      <c r="JJ267" s="442"/>
      <c r="JK267" s="442"/>
      <c r="JL267" s="442"/>
      <c r="JM267" s="442"/>
      <c r="JN267" s="442"/>
      <c r="JO267" s="442"/>
      <c r="JP267" s="442"/>
      <c r="JQ267" s="442"/>
      <c r="JR267" s="442"/>
      <c r="JS267" s="442"/>
      <c r="JT267" s="442"/>
      <c r="JU267" s="442"/>
      <c r="JV267" s="442"/>
      <c r="JW267" s="442"/>
      <c r="JX267" s="442"/>
      <c r="JY267" s="442"/>
      <c r="JZ267" s="442"/>
      <c r="KA267" s="442"/>
      <c r="KB267" s="442"/>
      <c r="KC267" s="442"/>
      <c r="KD267" s="442"/>
      <c r="KE267" s="442"/>
      <c r="KF267" s="442"/>
      <c r="KG267" s="442"/>
      <c r="KH267" s="442"/>
      <c r="KI267" s="442"/>
      <c r="KJ267" s="442"/>
      <c r="KK267" s="442"/>
      <c r="KL267" s="442"/>
      <c r="KM267" s="442"/>
      <c r="KN267" s="442"/>
      <c r="KO267" s="442"/>
      <c r="KP267" s="442"/>
      <c r="KQ267" s="442"/>
      <c r="KR267" s="442"/>
      <c r="KS267" s="442"/>
      <c r="KT267" s="442"/>
      <c r="KU267" s="442"/>
      <c r="KV267" s="442"/>
      <c r="KW267" s="442"/>
      <c r="KX267" s="442"/>
      <c r="KY267" s="442"/>
      <c r="KZ267" s="442"/>
      <c r="LA267" s="442"/>
      <c r="LB267" s="442"/>
      <c r="LC267" s="442"/>
      <c r="LD267" s="442"/>
      <c r="LE267" s="442"/>
      <c r="LF267" s="442"/>
      <c r="LG267" s="442"/>
      <c r="LH267" s="442"/>
      <c r="LI267" s="442"/>
      <c r="LJ267" s="442"/>
      <c r="LK267" s="442"/>
      <c r="LL267" s="442"/>
      <c r="LM267" s="442"/>
      <c r="LN267" s="442"/>
      <c r="LO267" s="442"/>
      <c r="LP267" s="442"/>
      <c r="LQ267" s="442"/>
      <c r="LR267" s="442"/>
      <c r="LS267" s="442"/>
      <c r="LT267" s="442"/>
      <c r="LU267" s="442"/>
      <c r="LV267" s="442"/>
      <c r="LW267" s="442"/>
      <c r="LX267" s="442"/>
      <c r="LY267" s="442"/>
      <c r="LZ267" s="442"/>
      <c r="MA267" s="442"/>
      <c r="MB267" s="442"/>
      <c r="MC267" s="442"/>
      <c r="MD267" s="442"/>
      <c r="ME267" s="442"/>
      <c r="MF267" s="442"/>
      <c r="MG267" s="442"/>
      <c r="MH267" s="442"/>
      <c r="MI267" s="442"/>
      <c r="MJ267" s="442"/>
      <c r="MK267" s="442"/>
      <c r="ML267" s="442"/>
      <c r="MM267" s="442"/>
      <c r="MN267" s="442"/>
      <c r="MO267" s="442"/>
      <c r="MP267" s="442"/>
      <c r="MQ267" s="442"/>
      <c r="MR267" s="442"/>
      <c r="MS267" s="442"/>
      <c r="MT267" s="442"/>
      <c r="MU267" s="442"/>
      <c r="MV267" s="442"/>
      <c r="MW267" s="442"/>
      <c r="MX267" s="442"/>
      <c r="MY267" s="442"/>
      <c r="MZ267" s="442"/>
      <c r="NA267" s="442"/>
      <c r="NB267" s="442"/>
      <c r="NC267" s="442"/>
      <c r="ND267" s="442"/>
      <c r="NE267" s="442"/>
      <c r="NF267" s="442"/>
      <c r="NG267" s="442"/>
      <c r="NH267" s="442"/>
      <c r="NI267" s="442"/>
      <c r="NJ267" s="442"/>
      <c r="NK267" s="442"/>
      <c r="NL267" s="442"/>
      <c r="NM267" s="442"/>
      <c r="NN267" s="442"/>
      <c r="NO267" s="442"/>
      <c r="NP267" s="442"/>
      <c r="NQ267" s="442"/>
      <c r="NR267" s="442"/>
      <c r="NS267" s="442"/>
      <c r="NT267" s="442"/>
      <c r="NU267" s="442"/>
      <c r="NV267" s="442"/>
      <c r="NW267" s="442"/>
      <c r="NX267" s="442"/>
      <c r="NY267" s="442"/>
      <c r="NZ267" s="442"/>
      <c r="OA267" s="442"/>
      <c r="OB267" s="442"/>
      <c r="OC267" s="442"/>
      <c r="OD267" s="442"/>
      <c r="OE267" s="442"/>
      <c r="OF267" s="442"/>
      <c r="OG267" s="442"/>
      <c r="OH267" s="442"/>
      <c r="OI267" s="442"/>
      <c r="OJ267" s="442"/>
      <c r="OK267" s="442"/>
      <c r="OL267" s="442"/>
      <c r="OM267" s="442"/>
      <c r="ON267" s="442"/>
      <c r="OO267" s="442"/>
      <c r="OP267" s="442"/>
      <c r="OQ267" s="442"/>
      <c r="OR267" s="442"/>
      <c r="OS267" s="442"/>
      <c r="OT267" s="442"/>
      <c r="OU267" s="442"/>
      <c r="OV267" s="442"/>
      <c r="OW267" s="442"/>
      <c r="OX267" s="442"/>
      <c r="OY267" s="442"/>
      <c r="OZ267" s="442"/>
      <c r="PA267" s="442"/>
      <c r="PB267" s="442"/>
      <c r="PC267" s="442"/>
      <c r="PD267" s="442"/>
      <c r="PE267" s="442"/>
      <c r="PF267" s="442"/>
      <c r="PG267" s="442"/>
      <c r="PH267" s="442"/>
      <c r="PI267" s="442"/>
      <c r="PJ267" s="442"/>
      <c r="PK267" s="442"/>
      <c r="PL267" s="442"/>
      <c r="PM267" s="442"/>
      <c r="PN267" s="442"/>
      <c r="PO267" s="442"/>
      <c r="PP267" s="442"/>
      <c r="PQ267" s="442"/>
      <c r="PR267" s="442"/>
      <c r="PS267" s="442"/>
      <c r="PT267" s="442"/>
      <c r="PU267" s="442"/>
      <c r="PV267" s="442"/>
      <c r="PW267" s="442"/>
      <c r="PX267" s="442"/>
      <c r="PY267" s="442"/>
      <c r="PZ267" s="442"/>
      <c r="QA267" s="442"/>
      <c r="QB267" s="442"/>
      <c r="QC267" s="442"/>
      <c r="QD267" s="442"/>
      <c r="QE267" s="442"/>
      <c r="QF267" s="442"/>
      <c r="QG267" s="442"/>
      <c r="QH267" s="442"/>
      <c r="QI267" s="442"/>
      <c r="QJ267" s="442"/>
      <c r="QK267" s="442"/>
      <c r="QL267" s="442"/>
      <c r="QM267" s="442"/>
      <c r="QN267" s="442"/>
      <c r="QO267" s="442"/>
      <c r="QP267" s="442"/>
      <c r="QQ267" s="442"/>
      <c r="QR267" s="442"/>
      <c r="QS267" s="442"/>
      <c r="QT267" s="442"/>
      <c r="QU267" s="442"/>
      <c r="QV267" s="442"/>
      <c r="QW267" s="442"/>
      <c r="QX267" s="442"/>
      <c r="QY267" s="442"/>
      <c r="QZ267" s="442"/>
      <c r="RA267" s="442"/>
      <c r="RB267" s="442"/>
      <c r="RC267" s="442"/>
      <c r="RD267" s="442"/>
      <c r="RE267" s="442"/>
      <c r="RF267" s="442"/>
      <c r="RG267" s="442"/>
      <c r="RH267" s="442"/>
      <c r="RI267" s="442"/>
      <c r="RJ267" s="442"/>
      <c r="RK267" s="442"/>
      <c r="RL267" s="442"/>
      <c r="RM267" s="442"/>
      <c r="RN267" s="442"/>
      <c r="RO267" s="442"/>
      <c r="RP267" s="442"/>
      <c r="RQ267" s="442"/>
      <c r="RR267" s="442"/>
      <c r="RS267" s="442"/>
      <c r="RT267" s="442"/>
      <c r="RU267" s="442"/>
      <c r="RV267" s="442"/>
      <c r="RW267" s="442"/>
      <c r="RX267" s="442"/>
      <c r="RY267" s="442"/>
      <c r="RZ267" s="442"/>
      <c r="SA267" s="442"/>
      <c r="SB267" s="442"/>
      <c r="SC267" s="442"/>
      <c r="SD267" s="442"/>
      <c r="SE267" s="442"/>
      <c r="SF267" s="442"/>
      <c r="SG267" s="442"/>
      <c r="SH267" s="442"/>
      <c r="SI267" s="442"/>
      <c r="SJ267" s="442"/>
      <c r="SK267" s="442"/>
      <c r="SL267" s="442"/>
      <c r="SM267" s="442"/>
      <c r="SN267" s="442"/>
      <c r="SO267" s="442"/>
      <c r="SP267" s="442"/>
      <c r="SQ267" s="442"/>
      <c r="SR267" s="442"/>
      <c r="SS267" s="442"/>
      <c r="ST267" s="442"/>
      <c r="SU267" s="442"/>
      <c r="SV267" s="442"/>
      <c r="SW267" s="442"/>
      <c r="SX267" s="442"/>
      <c r="SY267" s="442"/>
      <c r="SZ267" s="442"/>
      <c r="TA267" s="442"/>
      <c r="TB267" s="442"/>
      <c r="TC267" s="442"/>
      <c r="TD267" s="442"/>
      <c r="TE267" s="442"/>
      <c r="TF267" s="442"/>
      <c r="TG267" s="442"/>
      <c r="TH267" s="442"/>
      <c r="TI267" s="442"/>
      <c r="TJ267" s="442"/>
      <c r="TK267" s="442"/>
      <c r="TL267" s="442"/>
      <c r="TM267" s="442"/>
      <c r="TN267" s="442"/>
      <c r="TO267" s="442"/>
      <c r="TP267" s="442"/>
      <c r="TQ267" s="442"/>
      <c r="TR267" s="442"/>
      <c r="TS267" s="442"/>
      <c r="TT267" s="442"/>
      <c r="TU267" s="442"/>
      <c r="TV267" s="442"/>
      <c r="TW267" s="442"/>
      <c r="TX267" s="442"/>
      <c r="TY267" s="442"/>
      <c r="TZ267" s="442"/>
      <c r="UA267" s="442"/>
      <c r="UB267" s="442"/>
      <c r="UC267" s="442"/>
      <c r="UD267" s="442"/>
      <c r="UE267" s="442"/>
      <c r="UF267" s="442"/>
      <c r="UG267" s="442"/>
      <c r="UH267" s="442"/>
      <c r="UI267" s="442"/>
      <c r="UJ267" s="442"/>
      <c r="UK267" s="442"/>
      <c r="UL267" s="442"/>
      <c r="UM267" s="442"/>
      <c r="UN267" s="442"/>
      <c r="UO267" s="442"/>
      <c r="UP267" s="442"/>
      <c r="UQ267" s="442"/>
      <c r="UR267" s="442"/>
      <c r="US267" s="442"/>
      <c r="UT267" s="442"/>
      <c r="UU267" s="442"/>
      <c r="UV267" s="442"/>
      <c r="UW267" s="442"/>
      <c r="UX267" s="442"/>
      <c r="UY267" s="442"/>
      <c r="UZ267" s="442"/>
      <c r="VA267" s="442"/>
      <c r="VB267" s="442"/>
      <c r="VC267" s="442"/>
      <c r="VD267" s="442"/>
      <c r="VE267" s="442"/>
      <c r="VF267" s="442"/>
      <c r="VG267" s="442"/>
      <c r="VH267" s="442"/>
      <c r="VI267" s="442"/>
      <c r="VJ267" s="442"/>
      <c r="VK267" s="442"/>
      <c r="VL267" s="442"/>
      <c r="VM267" s="442"/>
      <c r="VN267" s="442"/>
      <c r="VO267" s="442"/>
      <c r="VP267" s="442"/>
      <c r="VQ267" s="442"/>
      <c r="VR267" s="442"/>
      <c r="VS267" s="442"/>
      <c r="VT267" s="442"/>
      <c r="VU267" s="442"/>
      <c r="VV267" s="442"/>
      <c r="VW267" s="442"/>
      <c r="VX267" s="442"/>
      <c r="VY267" s="442"/>
      <c r="VZ267" s="442"/>
      <c r="WA267" s="442"/>
      <c r="WB267" s="442"/>
      <c r="WC267" s="442"/>
      <c r="WD267" s="442"/>
      <c r="WE267" s="442"/>
      <c r="WF267" s="442"/>
      <c r="WG267" s="442"/>
      <c r="WH267" s="442"/>
      <c r="WI267" s="442"/>
      <c r="WJ267" s="442"/>
      <c r="WK267" s="442"/>
      <c r="WL267" s="442"/>
      <c r="WM267" s="442"/>
      <c r="WN267" s="442"/>
      <c r="WO267" s="442"/>
      <c r="WP267" s="442"/>
      <c r="WQ267" s="442"/>
      <c r="WR267" s="442"/>
      <c r="WS267" s="442"/>
      <c r="WT267" s="442"/>
      <c r="WU267" s="442"/>
      <c r="WV267" s="442"/>
      <c r="WW267" s="442"/>
      <c r="WX267" s="442"/>
      <c r="WY267" s="442"/>
      <c r="WZ267" s="442"/>
      <c r="XA267" s="442"/>
      <c r="XB267" s="442"/>
      <c r="XC267" s="442"/>
      <c r="XD267" s="442"/>
      <c r="XE267" s="442"/>
      <c r="XF267" s="442"/>
      <c r="XG267" s="442"/>
      <c r="XH267" s="442"/>
      <c r="XI267" s="442"/>
      <c r="XJ267" s="442"/>
      <c r="XK267" s="442"/>
      <c r="XL267" s="442"/>
      <c r="XM267" s="442"/>
      <c r="XN267" s="442"/>
      <c r="XO267" s="442"/>
      <c r="XP267" s="442"/>
      <c r="XQ267" s="442"/>
      <c r="XR267" s="442"/>
      <c r="XS267" s="442"/>
      <c r="XT267" s="442"/>
      <c r="XU267" s="442"/>
      <c r="XV267" s="442"/>
      <c r="XW267" s="442"/>
      <c r="XX267" s="442"/>
      <c r="XY267" s="442"/>
      <c r="XZ267" s="442"/>
      <c r="YA267" s="442"/>
      <c r="YB267" s="442"/>
      <c r="YC267" s="442"/>
      <c r="YD267" s="442"/>
      <c r="YE267" s="442"/>
      <c r="YF267" s="442"/>
      <c r="YG267" s="442"/>
      <c r="YH267" s="442"/>
      <c r="YI267" s="442"/>
      <c r="YJ267" s="442"/>
      <c r="YK267" s="442"/>
      <c r="YL267" s="442"/>
      <c r="YM267" s="442"/>
      <c r="YN267" s="442"/>
      <c r="YO267" s="442"/>
      <c r="YP267" s="442"/>
      <c r="YQ267" s="442"/>
      <c r="YR267" s="442"/>
      <c r="YS267" s="442"/>
      <c r="YT267" s="442"/>
      <c r="YU267" s="442"/>
      <c r="YV267" s="442"/>
      <c r="YW267" s="442"/>
      <c r="YX267" s="442"/>
      <c r="YY267" s="442"/>
      <c r="YZ267" s="442"/>
      <c r="ZA267" s="442"/>
      <c r="ZB267" s="442"/>
      <c r="ZC267" s="442"/>
      <c r="ZD267" s="442"/>
      <c r="ZE267" s="442"/>
      <c r="ZF267" s="442"/>
      <c r="ZG267" s="442"/>
      <c r="ZH267" s="442"/>
      <c r="ZI267" s="442"/>
      <c r="ZJ267" s="442"/>
      <c r="ZK267" s="442"/>
      <c r="ZL267" s="442"/>
      <c r="ZM267" s="442"/>
      <c r="ZN267" s="442"/>
      <c r="ZO267" s="442"/>
      <c r="ZP267" s="442"/>
      <c r="ZQ267" s="442"/>
      <c r="ZR267" s="442"/>
      <c r="ZS267" s="442"/>
      <c r="ZT267" s="442"/>
      <c r="ZU267" s="442"/>
      <c r="ZV267" s="442"/>
      <c r="ZW267" s="442"/>
      <c r="ZX267" s="442"/>
      <c r="ZY267" s="442"/>
      <c r="ZZ267" s="442"/>
      <c r="AAA267" s="442"/>
      <c r="AAB267" s="442"/>
      <c r="AAC267" s="442"/>
      <c r="AAD267" s="442"/>
      <c r="AAE267" s="442"/>
      <c r="AAF267" s="442"/>
      <c r="AAG267" s="442"/>
      <c r="AAH267" s="442"/>
      <c r="AAI267" s="442"/>
      <c r="AAJ267" s="442"/>
      <c r="AAK267" s="442"/>
      <c r="AAL267" s="442"/>
      <c r="AAM267" s="442"/>
      <c r="AAN267" s="442"/>
      <c r="AAO267" s="442"/>
      <c r="AAP267" s="442"/>
      <c r="AAQ267" s="442"/>
      <c r="AAR267" s="442"/>
      <c r="AAS267" s="442"/>
      <c r="AAT267" s="442"/>
      <c r="AAU267" s="442"/>
      <c r="AAV267" s="442"/>
      <c r="AAW267" s="442"/>
      <c r="AAX267" s="442"/>
      <c r="AAY267" s="442"/>
      <c r="AAZ267" s="442"/>
      <c r="ABA267" s="442"/>
      <c r="ABB267" s="442"/>
      <c r="ABC267" s="442"/>
      <c r="ABD267" s="442"/>
      <c r="ABE267" s="442"/>
      <c r="ABF267" s="442"/>
      <c r="ABG267" s="442"/>
      <c r="ABH267" s="442"/>
      <c r="ABI267" s="442"/>
      <c r="ABJ267" s="442"/>
      <c r="ABK267" s="442"/>
      <c r="ABL267" s="442"/>
      <c r="ABM267" s="442"/>
      <c r="ABN267" s="442"/>
      <c r="ABO267" s="442"/>
      <c r="ABP267" s="442"/>
      <c r="ABQ267" s="442"/>
      <c r="ABR267" s="442"/>
      <c r="ABS267" s="442"/>
      <c r="ABT267" s="442"/>
      <c r="ABU267" s="442"/>
      <c r="ABV267" s="442"/>
      <c r="ABW267" s="442"/>
      <c r="ABX267" s="442"/>
      <c r="ABY267" s="442"/>
      <c r="ABZ267" s="442"/>
      <c r="ACA267" s="442"/>
      <c r="ACB267" s="442"/>
      <c r="ACC267" s="442"/>
      <c r="ACD267" s="442"/>
      <c r="ACE267" s="442"/>
      <c r="ACF267" s="442"/>
      <c r="ACG267" s="442"/>
      <c r="ACH267" s="442"/>
      <c r="ACI267" s="442"/>
      <c r="ACJ267" s="442"/>
      <c r="ACK267" s="442"/>
      <c r="ACL267" s="442"/>
      <c r="ACM267" s="442"/>
      <c r="ACN267" s="442"/>
      <c r="ACO267" s="442"/>
      <c r="ACP267" s="442"/>
      <c r="ACQ267" s="442"/>
      <c r="ACR267" s="442"/>
      <c r="ACS267" s="442"/>
      <c r="ACT267" s="442"/>
      <c r="ACU267" s="442"/>
      <c r="ACV267" s="442"/>
      <c r="ACW267" s="442"/>
      <c r="ACX267" s="442"/>
      <c r="ACY267" s="442"/>
      <c r="ACZ267" s="442"/>
      <c r="ADA267" s="442"/>
      <c r="ADB267" s="442"/>
      <c r="ADC267" s="442"/>
      <c r="ADD267" s="442"/>
      <c r="ADE267" s="442"/>
      <c r="ADF267" s="442"/>
      <c r="ADG267" s="442"/>
      <c r="ADH267" s="442"/>
      <c r="ADI267" s="442"/>
      <c r="ADJ267" s="442"/>
      <c r="ADK267" s="442"/>
      <c r="ADL267" s="442"/>
      <c r="ADM267" s="442"/>
      <c r="ADN267" s="442"/>
      <c r="ADO267" s="442"/>
      <c r="ADP267" s="442"/>
      <c r="ADQ267" s="442"/>
      <c r="ADR267" s="442"/>
      <c r="ADS267" s="442"/>
      <c r="ADT267" s="442"/>
      <c r="ADU267" s="442"/>
      <c r="ADV267" s="442"/>
      <c r="ADW267" s="442"/>
      <c r="ADX267" s="442"/>
      <c r="ADY267" s="442"/>
      <c r="ADZ267" s="442"/>
      <c r="AEA267" s="442"/>
      <c r="AEB267" s="442"/>
      <c r="AEC267" s="442"/>
      <c r="AED267" s="442"/>
      <c r="AEE267" s="442"/>
      <c r="AEF267" s="442"/>
      <c r="AEG267" s="442"/>
      <c r="AEH267" s="442"/>
      <c r="AEI267" s="442"/>
      <c r="AEJ267" s="442"/>
      <c r="AEK267" s="442"/>
      <c r="AEL267" s="442"/>
      <c r="AEM267" s="442"/>
      <c r="AEN267" s="442"/>
      <c r="AEO267" s="442"/>
      <c r="AEP267" s="442"/>
      <c r="AEQ267" s="442"/>
      <c r="AER267" s="442"/>
      <c r="AES267" s="442"/>
      <c r="AET267" s="442"/>
      <c r="AEU267" s="442"/>
      <c r="AEV267" s="442"/>
      <c r="AEW267" s="442"/>
      <c r="AEX267" s="442"/>
      <c r="AEY267" s="442"/>
      <c r="AEZ267" s="442"/>
      <c r="AFA267" s="442"/>
      <c r="AFB267" s="442"/>
      <c r="AFC267" s="442"/>
      <c r="AFD267" s="442"/>
      <c r="AFE267" s="442"/>
      <c r="AFF267" s="442"/>
      <c r="AFG267" s="442"/>
      <c r="AFH267" s="442"/>
      <c r="AFI267" s="442"/>
      <c r="AFJ267" s="442"/>
      <c r="AFK267" s="442"/>
      <c r="AFL267" s="442"/>
      <c r="AFM267" s="442"/>
      <c r="AFN267" s="442"/>
      <c r="AFO267" s="442"/>
      <c r="AFP267" s="442"/>
      <c r="AFQ267" s="442"/>
      <c r="AFR267" s="442"/>
      <c r="AFS267" s="442"/>
      <c r="AFT267" s="442"/>
      <c r="AFU267" s="442"/>
      <c r="AFV267" s="442"/>
      <c r="AFW267" s="442"/>
      <c r="AFX267" s="442"/>
      <c r="AFY267" s="442"/>
      <c r="AFZ267" s="442"/>
      <c r="AGA267" s="442"/>
      <c r="AGB267" s="442"/>
      <c r="AGC267" s="442"/>
      <c r="AGD267" s="442"/>
      <c r="AGE267" s="442"/>
      <c r="AGF267" s="442"/>
      <c r="AGG267" s="442"/>
      <c r="AGH267" s="442"/>
      <c r="AGI267" s="442"/>
      <c r="AGJ267" s="442"/>
      <c r="AGK267" s="442"/>
      <c r="AGL267" s="442"/>
      <c r="AGM267" s="442"/>
      <c r="AGN267" s="442"/>
      <c r="AGO267" s="442"/>
      <c r="AGP267" s="442"/>
      <c r="AGQ267" s="442"/>
      <c r="AGR267" s="442"/>
      <c r="AGS267" s="442"/>
      <c r="AGT267" s="442"/>
      <c r="AGU267" s="442"/>
      <c r="AGV267" s="442"/>
      <c r="AGW267" s="442"/>
      <c r="AGX267" s="442"/>
      <c r="AGY267" s="442"/>
      <c r="AGZ267" s="442"/>
      <c r="AHA267" s="442"/>
      <c r="AHB267" s="442"/>
      <c r="AHC267" s="442"/>
      <c r="AHD267" s="442"/>
      <c r="AHE267" s="442"/>
      <c r="AHF267" s="442"/>
      <c r="AHG267" s="442"/>
      <c r="AHH267" s="442"/>
    </row>
    <row r="268" spans="2:892" s="593" customFormat="1" hidden="1">
      <c r="B268" s="597"/>
      <c r="C268" s="595"/>
      <c r="D268" s="78"/>
      <c r="E268" s="78"/>
      <c r="F268" s="78"/>
      <c r="G268" s="78"/>
      <c r="H268" s="78"/>
      <c r="I268" s="78"/>
      <c r="J268" s="78"/>
      <c r="K268" s="78"/>
      <c r="L268" s="78"/>
      <c r="M268" s="7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s="66"/>
      <c r="CT268" s="66"/>
      <c r="CU268" s="66"/>
      <c r="CV268" s="66"/>
      <c r="CW268" s="66"/>
      <c r="CX268" s="66"/>
      <c r="CY268" s="66"/>
      <c r="CZ268" s="66"/>
      <c r="DA268" s="66"/>
      <c r="DB268" s="66"/>
      <c r="DC268" s="66"/>
      <c r="DD268" s="66"/>
      <c r="DE268" s="66"/>
      <c r="DF268" s="66"/>
      <c r="DG268" s="66"/>
      <c r="DH268" s="66"/>
      <c r="DI268" s="66"/>
      <c r="DJ268" s="66"/>
      <c r="DK268" s="66"/>
      <c r="DL268" s="66"/>
      <c r="DM268" s="66"/>
      <c r="DN268" s="66"/>
      <c r="DO268" s="66"/>
      <c r="DP268" s="66"/>
      <c r="DQ268" s="66"/>
      <c r="DR268" s="66"/>
      <c r="DS268" s="66"/>
      <c r="DT268" s="66"/>
      <c r="DU268" s="66"/>
      <c r="DV268" s="66"/>
      <c r="DW268" s="66"/>
      <c r="DX268" s="66"/>
      <c r="DY268" s="66"/>
      <c r="DZ268" s="66"/>
      <c r="EA268" s="66"/>
      <c r="EB268" s="66"/>
      <c r="EC268" s="66"/>
      <c r="ED268" s="66"/>
      <c r="EE268" s="66"/>
      <c r="EF268" s="66"/>
      <c r="EG268" s="66"/>
      <c r="EH268" s="66"/>
      <c r="EI268" s="66"/>
      <c r="EJ268" s="66"/>
      <c r="EK268" s="66"/>
      <c r="EL268" s="66"/>
      <c r="EM268" s="66"/>
      <c r="EN268" s="66"/>
      <c r="EO268" s="66"/>
      <c r="EP268" s="66"/>
      <c r="EQ268" s="66"/>
      <c r="ER268" s="66"/>
      <c r="ES268" s="66"/>
      <c r="ET268" s="66"/>
      <c r="EU268" s="66"/>
      <c r="EV268" s="66"/>
      <c r="EW268" s="66"/>
      <c r="EX268" s="66"/>
      <c r="EY268" s="66"/>
      <c r="EZ268" s="66"/>
      <c r="FA268" s="66"/>
      <c r="FB268" s="66"/>
      <c r="FC268" s="66"/>
      <c r="FD268" s="66"/>
      <c r="FE268" s="66"/>
      <c r="FF268" s="66"/>
      <c r="FG268" s="66"/>
      <c r="FH268" s="66"/>
      <c r="FI268" s="66"/>
      <c r="FJ268" s="66"/>
      <c r="FK268" s="66"/>
      <c r="FL268" s="66"/>
      <c r="FM268" s="66"/>
      <c r="FN268" s="66"/>
      <c r="FO268" s="66"/>
      <c r="FP268" s="66"/>
      <c r="FQ268" s="66"/>
      <c r="FR268" s="66"/>
      <c r="FS268" s="66"/>
      <c r="FT268" s="66"/>
      <c r="FU268" s="66"/>
      <c r="FV268" s="66"/>
      <c r="FW268" s="66"/>
      <c r="FX268" s="66"/>
      <c r="FY268" s="66"/>
      <c r="FZ268" s="66"/>
      <c r="GA268" s="66"/>
      <c r="GB268" s="66"/>
      <c r="GC268" s="66"/>
      <c r="GD268" s="66"/>
      <c r="GE268" s="66"/>
      <c r="GF268" s="66"/>
      <c r="GG268" s="66"/>
      <c r="GH268" s="66"/>
      <c r="GI268" s="66"/>
      <c r="GJ268" s="66"/>
      <c r="GK268" s="66"/>
      <c r="GL268" s="66"/>
      <c r="GM268" s="66"/>
      <c r="GN268" s="66"/>
      <c r="GO268" s="66"/>
      <c r="GP268" s="66"/>
      <c r="GQ268" s="66"/>
      <c r="GR268" s="66"/>
      <c r="GS268" s="66"/>
      <c r="GT268" s="66"/>
      <c r="GU268" s="66"/>
      <c r="GV268" s="66"/>
      <c r="GW268" s="66"/>
      <c r="GX268" s="66"/>
      <c r="GY268" s="66"/>
      <c r="GZ268" s="66"/>
      <c r="HA268" s="66"/>
      <c r="HB268" s="66"/>
      <c r="HC268" s="66"/>
      <c r="HD268" s="66"/>
      <c r="HE268" s="66"/>
      <c r="HF268" s="66"/>
      <c r="HG268" s="66"/>
      <c r="HH268" s="66"/>
      <c r="HI268" s="66"/>
      <c r="HJ268" s="66"/>
      <c r="HK268" s="66"/>
      <c r="HL268" s="66"/>
      <c r="HM268" s="66"/>
      <c r="HN268" s="66"/>
      <c r="HO268" s="66"/>
      <c r="HP268" s="66"/>
      <c r="HQ268" s="66"/>
      <c r="HR268" s="66"/>
      <c r="HS268" s="66"/>
      <c r="HT268" s="66"/>
      <c r="HU268" s="66"/>
      <c r="HV268" s="66"/>
      <c r="HW268" s="66"/>
      <c r="HX268" s="66"/>
      <c r="HY268" s="66"/>
      <c r="HZ268" s="66"/>
      <c r="IA268" s="66"/>
      <c r="IB268" s="66"/>
      <c r="IC268" s="66"/>
      <c r="ID268" s="66"/>
      <c r="IE268" s="66"/>
      <c r="IF268" s="66"/>
      <c r="IG268" s="66"/>
      <c r="IH268" s="66"/>
      <c r="II268" s="66"/>
      <c r="IJ268" s="66"/>
      <c r="IK268" s="66"/>
      <c r="IL268" s="66"/>
      <c r="IM268" s="66"/>
      <c r="IN268" s="66"/>
      <c r="IO268" s="66"/>
      <c r="IP268" s="66"/>
      <c r="IQ268" s="66"/>
      <c r="IR268" s="66"/>
      <c r="IS268" s="66"/>
      <c r="IT268" s="66"/>
      <c r="IU268" s="66"/>
      <c r="IV268" s="66"/>
      <c r="IW268" s="66"/>
      <c r="IX268" s="442"/>
      <c r="IY268" s="442"/>
      <c r="IZ268" s="442"/>
      <c r="JA268" s="442"/>
      <c r="JB268" s="442"/>
      <c r="JC268" s="442"/>
      <c r="JD268" s="442"/>
      <c r="JE268" s="442"/>
      <c r="JF268" s="442"/>
      <c r="JG268" s="442"/>
      <c r="JH268" s="442"/>
      <c r="JI268" s="442"/>
      <c r="JJ268" s="442"/>
      <c r="JK268" s="442"/>
      <c r="JL268" s="442"/>
      <c r="JM268" s="442"/>
      <c r="JN268" s="442"/>
      <c r="JO268" s="442"/>
      <c r="JP268" s="442"/>
      <c r="JQ268" s="442"/>
      <c r="JR268" s="442"/>
      <c r="JS268" s="442"/>
      <c r="JT268" s="442"/>
      <c r="JU268" s="442"/>
      <c r="JV268" s="442"/>
      <c r="JW268" s="442"/>
      <c r="JX268" s="442"/>
      <c r="JY268" s="442"/>
      <c r="JZ268" s="442"/>
      <c r="KA268" s="442"/>
      <c r="KB268" s="442"/>
      <c r="KC268" s="442"/>
      <c r="KD268" s="442"/>
      <c r="KE268" s="442"/>
      <c r="KF268" s="442"/>
      <c r="KG268" s="442"/>
      <c r="KH268" s="442"/>
      <c r="KI268" s="442"/>
      <c r="KJ268" s="442"/>
      <c r="KK268" s="442"/>
      <c r="KL268" s="442"/>
      <c r="KM268" s="442"/>
      <c r="KN268" s="442"/>
      <c r="KO268" s="442"/>
      <c r="KP268" s="442"/>
      <c r="KQ268" s="442"/>
      <c r="KR268" s="442"/>
      <c r="KS268" s="442"/>
      <c r="KT268" s="442"/>
      <c r="KU268" s="442"/>
      <c r="KV268" s="442"/>
      <c r="KW268" s="442"/>
      <c r="KX268" s="442"/>
      <c r="KY268" s="442"/>
      <c r="KZ268" s="442"/>
      <c r="LA268" s="442"/>
      <c r="LB268" s="442"/>
      <c r="LC268" s="442"/>
      <c r="LD268" s="442"/>
      <c r="LE268" s="442"/>
      <c r="LF268" s="442"/>
      <c r="LG268" s="442"/>
      <c r="LH268" s="442"/>
      <c r="LI268" s="442"/>
      <c r="LJ268" s="442"/>
      <c r="LK268" s="442"/>
      <c r="LL268" s="442"/>
      <c r="LM268" s="442"/>
      <c r="LN268" s="442"/>
      <c r="LO268" s="442"/>
      <c r="LP268" s="442"/>
      <c r="LQ268" s="442"/>
      <c r="LR268" s="442"/>
      <c r="LS268" s="442"/>
      <c r="LT268" s="442"/>
      <c r="LU268" s="442"/>
      <c r="LV268" s="442"/>
      <c r="LW268" s="442"/>
      <c r="LX268" s="442"/>
      <c r="LY268" s="442"/>
      <c r="LZ268" s="442"/>
      <c r="MA268" s="442"/>
      <c r="MB268" s="442"/>
      <c r="MC268" s="442"/>
      <c r="MD268" s="442"/>
      <c r="ME268" s="442"/>
      <c r="MF268" s="442"/>
      <c r="MG268" s="442"/>
      <c r="MH268" s="442"/>
      <c r="MI268" s="442"/>
      <c r="MJ268" s="442"/>
      <c r="MK268" s="442"/>
      <c r="ML268" s="442"/>
      <c r="MM268" s="442"/>
      <c r="MN268" s="442"/>
      <c r="MO268" s="442"/>
      <c r="MP268" s="442"/>
      <c r="MQ268" s="442"/>
      <c r="MR268" s="442"/>
      <c r="MS268" s="442"/>
      <c r="MT268" s="442"/>
      <c r="MU268" s="442"/>
      <c r="MV268" s="442"/>
      <c r="MW268" s="442"/>
      <c r="MX268" s="442"/>
      <c r="MY268" s="442"/>
      <c r="MZ268" s="442"/>
      <c r="NA268" s="442"/>
      <c r="NB268" s="442"/>
      <c r="NC268" s="442"/>
      <c r="ND268" s="442"/>
      <c r="NE268" s="442"/>
      <c r="NF268" s="442"/>
      <c r="NG268" s="442"/>
      <c r="NH268" s="442"/>
      <c r="NI268" s="442"/>
      <c r="NJ268" s="442"/>
      <c r="NK268" s="442"/>
      <c r="NL268" s="442"/>
      <c r="NM268" s="442"/>
      <c r="NN268" s="442"/>
      <c r="NO268" s="442"/>
      <c r="NP268" s="442"/>
      <c r="NQ268" s="442"/>
      <c r="NR268" s="442"/>
      <c r="NS268" s="442"/>
      <c r="NT268" s="442"/>
      <c r="NU268" s="442"/>
      <c r="NV268" s="442"/>
      <c r="NW268" s="442"/>
      <c r="NX268" s="442"/>
      <c r="NY268" s="442"/>
      <c r="NZ268" s="442"/>
      <c r="OA268" s="442"/>
      <c r="OB268" s="442"/>
      <c r="OC268" s="442"/>
      <c r="OD268" s="442"/>
      <c r="OE268" s="442"/>
      <c r="OF268" s="442"/>
      <c r="OG268" s="442"/>
      <c r="OH268" s="442"/>
      <c r="OI268" s="442"/>
      <c r="OJ268" s="442"/>
      <c r="OK268" s="442"/>
      <c r="OL268" s="442"/>
      <c r="OM268" s="442"/>
      <c r="ON268" s="442"/>
      <c r="OO268" s="442"/>
      <c r="OP268" s="442"/>
      <c r="OQ268" s="442"/>
      <c r="OR268" s="442"/>
      <c r="OS268" s="442"/>
      <c r="OT268" s="442"/>
      <c r="OU268" s="442"/>
      <c r="OV268" s="442"/>
      <c r="OW268" s="442"/>
      <c r="OX268" s="442"/>
      <c r="OY268" s="442"/>
      <c r="OZ268" s="442"/>
      <c r="PA268" s="442"/>
      <c r="PB268" s="442"/>
      <c r="PC268" s="442"/>
      <c r="PD268" s="442"/>
      <c r="PE268" s="442"/>
      <c r="PF268" s="442"/>
      <c r="PG268" s="442"/>
      <c r="PH268" s="442"/>
      <c r="PI268" s="442"/>
      <c r="PJ268" s="442"/>
      <c r="PK268" s="442"/>
      <c r="PL268" s="442"/>
      <c r="PM268" s="442"/>
      <c r="PN268" s="442"/>
      <c r="PO268" s="442"/>
      <c r="PP268" s="442"/>
      <c r="PQ268" s="442"/>
      <c r="PR268" s="442"/>
      <c r="PS268" s="442"/>
      <c r="PT268" s="442"/>
      <c r="PU268" s="442"/>
      <c r="PV268" s="442"/>
      <c r="PW268" s="442"/>
      <c r="PX268" s="442"/>
      <c r="PY268" s="442"/>
      <c r="PZ268" s="442"/>
      <c r="QA268" s="442"/>
      <c r="QB268" s="442"/>
      <c r="QC268" s="442"/>
      <c r="QD268" s="442"/>
      <c r="QE268" s="442"/>
      <c r="QF268" s="442"/>
      <c r="QG268" s="442"/>
      <c r="QH268" s="442"/>
      <c r="QI268" s="442"/>
      <c r="QJ268" s="442"/>
      <c r="QK268" s="442"/>
      <c r="QL268" s="442"/>
      <c r="QM268" s="442"/>
      <c r="QN268" s="442"/>
      <c r="QO268" s="442"/>
      <c r="QP268" s="442"/>
      <c r="QQ268" s="442"/>
      <c r="QR268" s="442"/>
      <c r="QS268" s="442"/>
      <c r="QT268" s="442"/>
      <c r="QU268" s="442"/>
      <c r="QV268" s="442"/>
      <c r="QW268" s="442"/>
      <c r="QX268" s="442"/>
      <c r="QY268" s="442"/>
      <c r="QZ268" s="442"/>
      <c r="RA268" s="442"/>
      <c r="RB268" s="442"/>
      <c r="RC268" s="442"/>
      <c r="RD268" s="442"/>
      <c r="RE268" s="442"/>
      <c r="RF268" s="442"/>
      <c r="RG268" s="442"/>
      <c r="RH268" s="442"/>
      <c r="RI268" s="442"/>
      <c r="RJ268" s="442"/>
      <c r="RK268" s="442"/>
      <c r="RL268" s="442"/>
      <c r="RM268" s="442"/>
      <c r="RN268" s="442"/>
      <c r="RO268" s="442"/>
      <c r="RP268" s="442"/>
      <c r="RQ268" s="442"/>
      <c r="RR268" s="442"/>
      <c r="RS268" s="442"/>
      <c r="RT268" s="442"/>
      <c r="RU268" s="442"/>
      <c r="RV268" s="442"/>
      <c r="RW268" s="442"/>
      <c r="RX268" s="442"/>
      <c r="RY268" s="442"/>
      <c r="RZ268" s="442"/>
      <c r="SA268" s="442"/>
      <c r="SB268" s="442"/>
      <c r="SC268" s="442"/>
      <c r="SD268" s="442"/>
      <c r="SE268" s="442"/>
      <c r="SF268" s="442"/>
      <c r="SG268" s="442"/>
      <c r="SH268" s="442"/>
      <c r="SI268" s="442"/>
      <c r="SJ268" s="442"/>
      <c r="SK268" s="442"/>
      <c r="SL268" s="442"/>
      <c r="SM268" s="442"/>
      <c r="SN268" s="442"/>
      <c r="SO268" s="442"/>
      <c r="SP268" s="442"/>
      <c r="SQ268" s="442"/>
      <c r="SR268" s="442"/>
      <c r="SS268" s="442"/>
      <c r="ST268" s="442"/>
      <c r="SU268" s="442"/>
      <c r="SV268" s="442"/>
      <c r="SW268" s="442"/>
      <c r="SX268" s="442"/>
      <c r="SY268" s="442"/>
      <c r="SZ268" s="442"/>
      <c r="TA268" s="442"/>
      <c r="TB268" s="442"/>
      <c r="TC268" s="442"/>
      <c r="TD268" s="442"/>
      <c r="TE268" s="442"/>
      <c r="TF268" s="442"/>
      <c r="TG268" s="442"/>
      <c r="TH268" s="442"/>
      <c r="TI268" s="442"/>
      <c r="TJ268" s="442"/>
      <c r="TK268" s="442"/>
      <c r="TL268" s="442"/>
      <c r="TM268" s="442"/>
      <c r="TN268" s="442"/>
      <c r="TO268" s="442"/>
      <c r="TP268" s="442"/>
      <c r="TQ268" s="442"/>
      <c r="TR268" s="442"/>
      <c r="TS268" s="442"/>
      <c r="TT268" s="442"/>
      <c r="TU268" s="442"/>
      <c r="TV268" s="442"/>
      <c r="TW268" s="442"/>
      <c r="TX268" s="442"/>
      <c r="TY268" s="442"/>
      <c r="TZ268" s="442"/>
      <c r="UA268" s="442"/>
      <c r="UB268" s="442"/>
      <c r="UC268" s="442"/>
      <c r="UD268" s="442"/>
      <c r="UE268" s="442"/>
      <c r="UF268" s="442"/>
      <c r="UG268" s="442"/>
      <c r="UH268" s="442"/>
      <c r="UI268" s="442"/>
      <c r="UJ268" s="442"/>
      <c r="UK268" s="442"/>
      <c r="UL268" s="442"/>
      <c r="UM268" s="442"/>
      <c r="UN268" s="442"/>
      <c r="UO268" s="442"/>
      <c r="UP268" s="442"/>
      <c r="UQ268" s="442"/>
      <c r="UR268" s="442"/>
      <c r="US268" s="442"/>
      <c r="UT268" s="442"/>
      <c r="UU268" s="442"/>
      <c r="UV268" s="442"/>
      <c r="UW268" s="442"/>
      <c r="UX268" s="442"/>
      <c r="UY268" s="442"/>
      <c r="UZ268" s="442"/>
      <c r="VA268" s="442"/>
      <c r="VB268" s="442"/>
      <c r="VC268" s="442"/>
      <c r="VD268" s="442"/>
      <c r="VE268" s="442"/>
      <c r="VF268" s="442"/>
      <c r="VG268" s="442"/>
      <c r="VH268" s="442"/>
      <c r="VI268" s="442"/>
      <c r="VJ268" s="442"/>
      <c r="VK268" s="442"/>
      <c r="VL268" s="442"/>
      <c r="VM268" s="442"/>
      <c r="VN268" s="442"/>
      <c r="VO268" s="442"/>
      <c r="VP268" s="442"/>
      <c r="VQ268" s="442"/>
      <c r="VR268" s="442"/>
      <c r="VS268" s="442"/>
      <c r="VT268" s="442"/>
      <c r="VU268" s="442"/>
      <c r="VV268" s="442"/>
      <c r="VW268" s="442"/>
      <c r="VX268" s="442"/>
      <c r="VY268" s="442"/>
      <c r="VZ268" s="442"/>
      <c r="WA268" s="442"/>
      <c r="WB268" s="442"/>
      <c r="WC268" s="442"/>
      <c r="WD268" s="442"/>
      <c r="WE268" s="442"/>
      <c r="WF268" s="442"/>
      <c r="WG268" s="442"/>
      <c r="WH268" s="442"/>
      <c r="WI268" s="442"/>
      <c r="WJ268" s="442"/>
      <c r="WK268" s="442"/>
      <c r="WL268" s="442"/>
      <c r="WM268" s="442"/>
      <c r="WN268" s="442"/>
      <c r="WO268" s="442"/>
      <c r="WP268" s="442"/>
      <c r="WQ268" s="442"/>
      <c r="WR268" s="442"/>
      <c r="WS268" s="442"/>
      <c r="WT268" s="442"/>
      <c r="WU268" s="442"/>
      <c r="WV268" s="442"/>
      <c r="WW268" s="442"/>
      <c r="WX268" s="442"/>
      <c r="WY268" s="442"/>
      <c r="WZ268" s="442"/>
      <c r="XA268" s="442"/>
      <c r="XB268" s="442"/>
      <c r="XC268" s="442"/>
      <c r="XD268" s="442"/>
      <c r="XE268" s="442"/>
      <c r="XF268" s="442"/>
      <c r="XG268" s="442"/>
      <c r="XH268" s="442"/>
      <c r="XI268" s="442"/>
      <c r="XJ268" s="442"/>
      <c r="XK268" s="442"/>
      <c r="XL268" s="442"/>
      <c r="XM268" s="442"/>
      <c r="XN268" s="442"/>
      <c r="XO268" s="442"/>
      <c r="XP268" s="442"/>
      <c r="XQ268" s="442"/>
      <c r="XR268" s="442"/>
      <c r="XS268" s="442"/>
      <c r="XT268" s="442"/>
      <c r="XU268" s="442"/>
      <c r="XV268" s="442"/>
      <c r="XW268" s="442"/>
      <c r="XX268" s="442"/>
      <c r="XY268" s="442"/>
      <c r="XZ268" s="442"/>
      <c r="YA268" s="442"/>
      <c r="YB268" s="442"/>
      <c r="YC268" s="442"/>
      <c r="YD268" s="442"/>
      <c r="YE268" s="442"/>
      <c r="YF268" s="442"/>
      <c r="YG268" s="442"/>
      <c r="YH268" s="442"/>
      <c r="YI268" s="442"/>
      <c r="YJ268" s="442"/>
      <c r="YK268" s="442"/>
      <c r="YL268" s="442"/>
      <c r="YM268" s="442"/>
      <c r="YN268" s="442"/>
      <c r="YO268" s="442"/>
      <c r="YP268" s="442"/>
      <c r="YQ268" s="442"/>
      <c r="YR268" s="442"/>
      <c r="YS268" s="442"/>
      <c r="YT268" s="442"/>
      <c r="YU268" s="442"/>
      <c r="YV268" s="442"/>
      <c r="YW268" s="442"/>
      <c r="YX268" s="442"/>
      <c r="YY268" s="442"/>
      <c r="YZ268" s="442"/>
      <c r="ZA268" s="442"/>
      <c r="ZB268" s="442"/>
      <c r="ZC268" s="442"/>
      <c r="ZD268" s="442"/>
      <c r="ZE268" s="442"/>
      <c r="ZF268" s="442"/>
      <c r="ZG268" s="442"/>
      <c r="ZH268" s="442"/>
      <c r="ZI268" s="442"/>
      <c r="ZJ268" s="442"/>
      <c r="ZK268" s="442"/>
      <c r="ZL268" s="442"/>
      <c r="ZM268" s="442"/>
      <c r="ZN268" s="442"/>
      <c r="ZO268" s="442"/>
      <c r="ZP268" s="442"/>
      <c r="ZQ268" s="442"/>
      <c r="ZR268" s="442"/>
      <c r="ZS268" s="442"/>
      <c r="ZT268" s="442"/>
      <c r="ZU268" s="442"/>
      <c r="ZV268" s="442"/>
      <c r="ZW268" s="442"/>
      <c r="ZX268" s="442"/>
      <c r="ZY268" s="442"/>
      <c r="ZZ268" s="442"/>
      <c r="AAA268" s="442"/>
      <c r="AAB268" s="442"/>
      <c r="AAC268" s="442"/>
      <c r="AAD268" s="442"/>
      <c r="AAE268" s="442"/>
      <c r="AAF268" s="442"/>
      <c r="AAG268" s="442"/>
      <c r="AAH268" s="442"/>
      <c r="AAI268" s="442"/>
      <c r="AAJ268" s="442"/>
      <c r="AAK268" s="442"/>
      <c r="AAL268" s="442"/>
      <c r="AAM268" s="442"/>
      <c r="AAN268" s="442"/>
      <c r="AAO268" s="442"/>
      <c r="AAP268" s="442"/>
      <c r="AAQ268" s="442"/>
      <c r="AAR268" s="442"/>
      <c r="AAS268" s="442"/>
      <c r="AAT268" s="442"/>
      <c r="AAU268" s="442"/>
      <c r="AAV268" s="442"/>
      <c r="AAW268" s="442"/>
      <c r="AAX268" s="442"/>
      <c r="AAY268" s="442"/>
      <c r="AAZ268" s="442"/>
      <c r="ABA268" s="442"/>
      <c r="ABB268" s="442"/>
      <c r="ABC268" s="442"/>
      <c r="ABD268" s="442"/>
      <c r="ABE268" s="442"/>
      <c r="ABF268" s="442"/>
      <c r="ABG268" s="442"/>
      <c r="ABH268" s="442"/>
      <c r="ABI268" s="442"/>
      <c r="ABJ268" s="442"/>
      <c r="ABK268" s="442"/>
      <c r="ABL268" s="442"/>
      <c r="ABM268" s="442"/>
      <c r="ABN268" s="442"/>
      <c r="ABO268" s="442"/>
      <c r="ABP268" s="442"/>
      <c r="ABQ268" s="442"/>
      <c r="ABR268" s="442"/>
      <c r="ABS268" s="442"/>
      <c r="ABT268" s="442"/>
      <c r="ABU268" s="442"/>
      <c r="ABV268" s="442"/>
      <c r="ABW268" s="442"/>
      <c r="ABX268" s="442"/>
      <c r="ABY268" s="442"/>
      <c r="ABZ268" s="442"/>
      <c r="ACA268" s="442"/>
      <c r="ACB268" s="442"/>
      <c r="ACC268" s="442"/>
      <c r="ACD268" s="442"/>
      <c r="ACE268" s="442"/>
      <c r="ACF268" s="442"/>
      <c r="ACG268" s="442"/>
      <c r="ACH268" s="442"/>
      <c r="ACI268" s="442"/>
      <c r="ACJ268" s="442"/>
      <c r="ACK268" s="442"/>
      <c r="ACL268" s="442"/>
      <c r="ACM268" s="442"/>
      <c r="ACN268" s="442"/>
      <c r="ACO268" s="442"/>
      <c r="ACP268" s="442"/>
      <c r="ACQ268" s="442"/>
      <c r="ACR268" s="442"/>
      <c r="ACS268" s="442"/>
      <c r="ACT268" s="442"/>
      <c r="ACU268" s="442"/>
      <c r="ACV268" s="442"/>
      <c r="ACW268" s="442"/>
      <c r="ACX268" s="442"/>
      <c r="ACY268" s="442"/>
      <c r="ACZ268" s="442"/>
      <c r="ADA268" s="442"/>
      <c r="ADB268" s="442"/>
      <c r="ADC268" s="442"/>
      <c r="ADD268" s="442"/>
      <c r="ADE268" s="442"/>
      <c r="ADF268" s="442"/>
      <c r="ADG268" s="442"/>
      <c r="ADH268" s="442"/>
      <c r="ADI268" s="442"/>
      <c r="ADJ268" s="442"/>
      <c r="ADK268" s="442"/>
      <c r="ADL268" s="442"/>
      <c r="ADM268" s="442"/>
      <c r="ADN268" s="442"/>
      <c r="ADO268" s="442"/>
      <c r="ADP268" s="442"/>
      <c r="ADQ268" s="442"/>
      <c r="ADR268" s="442"/>
      <c r="ADS268" s="442"/>
      <c r="ADT268" s="442"/>
      <c r="ADU268" s="442"/>
      <c r="ADV268" s="442"/>
      <c r="ADW268" s="442"/>
      <c r="ADX268" s="442"/>
      <c r="ADY268" s="442"/>
      <c r="ADZ268" s="442"/>
      <c r="AEA268" s="442"/>
      <c r="AEB268" s="442"/>
      <c r="AEC268" s="442"/>
      <c r="AED268" s="442"/>
      <c r="AEE268" s="442"/>
      <c r="AEF268" s="442"/>
      <c r="AEG268" s="442"/>
      <c r="AEH268" s="442"/>
      <c r="AEI268" s="442"/>
      <c r="AEJ268" s="442"/>
      <c r="AEK268" s="442"/>
      <c r="AEL268" s="442"/>
      <c r="AEM268" s="442"/>
      <c r="AEN268" s="442"/>
      <c r="AEO268" s="442"/>
      <c r="AEP268" s="442"/>
      <c r="AEQ268" s="442"/>
      <c r="AER268" s="442"/>
      <c r="AES268" s="442"/>
      <c r="AET268" s="442"/>
      <c r="AEU268" s="442"/>
      <c r="AEV268" s="442"/>
      <c r="AEW268" s="442"/>
      <c r="AEX268" s="442"/>
      <c r="AEY268" s="442"/>
      <c r="AEZ268" s="442"/>
      <c r="AFA268" s="442"/>
      <c r="AFB268" s="442"/>
      <c r="AFC268" s="442"/>
      <c r="AFD268" s="442"/>
      <c r="AFE268" s="442"/>
      <c r="AFF268" s="442"/>
      <c r="AFG268" s="442"/>
      <c r="AFH268" s="442"/>
      <c r="AFI268" s="442"/>
      <c r="AFJ268" s="442"/>
      <c r="AFK268" s="442"/>
      <c r="AFL268" s="442"/>
      <c r="AFM268" s="442"/>
      <c r="AFN268" s="442"/>
      <c r="AFO268" s="442"/>
      <c r="AFP268" s="442"/>
      <c r="AFQ268" s="442"/>
      <c r="AFR268" s="442"/>
      <c r="AFS268" s="442"/>
      <c r="AFT268" s="442"/>
      <c r="AFU268" s="442"/>
      <c r="AFV268" s="442"/>
      <c r="AFW268" s="442"/>
      <c r="AFX268" s="442"/>
      <c r="AFY268" s="442"/>
      <c r="AFZ268" s="442"/>
      <c r="AGA268" s="442"/>
      <c r="AGB268" s="442"/>
      <c r="AGC268" s="442"/>
      <c r="AGD268" s="442"/>
      <c r="AGE268" s="442"/>
      <c r="AGF268" s="442"/>
      <c r="AGG268" s="442"/>
      <c r="AGH268" s="442"/>
      <c r="AGI268" s="442"/>
      <c r="AGJ268" s="442"/>
      <c r="AGK268" s="442"/>
      <c r="AGL268" s="442"/>
      <c r="AGM268" s="442"/>
      <c r="AGN268" s="442"/>
      <c r="AGO268" s="442"/>
      <c r="AGP268" s="442"/>
      <c r="AGQ268" s="442"/>
      <c r="AGR268" s="442"/>
      <c r="AGS268" s="442"/>
      <c r="AGT268" s="442"/>
      <c r="AGU268" s="442"/>
      <c r="AGV268" s="442"/>
      <c r="AGW268" s="442"/>
      <c r="AGX268" s="442"/>
      <c r="AGY268" s="442"/>
      <c r="AGZ268" s="442"/>
      <c r="AHA268" s="442"/>
      <c r="AHB268" s="442"/>
      <c r="AHC268" s="442"/>
      <c r="AHD268" s="442"/>
      <c r="AHE268" s="442"/>
      <c r="AHF268" s="442"/>
      <c r="AHG268" s="442"/>
      <c r="AHH268" s="442"/>
    </row>
    <row r="269" spans="2:892" s="593" customFormat="1" hidden="1">
      <c r="B269" s="597"/>
      <c r="C269" s="595"/>
      <c r="D269" s="78"/>
      <c r="E269" s="78"/>
      <c r="F269" s="78"/>
      <c r="G269" s="78"/>
      <c r="H269" s="78"/>
      <c r="I269" s="78"/>
      <c r="J269" s="78"/>
      <c r="K269" s="78"/>
      <c r="L269" s="78"/>
      <c r="M269" s="78"/>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s="66"/>
      <c r="CT269" s="66"/>
      <c r="CU269" s="66"/>
      <c r="CV269" s="66"/>
      <c r="CW269" s="66"/>
      <c r="CX269" s="66"/>
      <c r="CY269" s="66"/>
      <c r="CZ269" s="66"/>
      <c r="DA269" s="66"/>
      <c r="DB269" s="66"/>
      <c r="DC269" s="66"/>
      <c r="DD269" s="66"/>
      <c r="DE269" s="66"/>
      <c r="DF269" s="66"/>
      <c r="DG269" s="66"/>
      <c r="DH269" s="66"/>
      <c r="DI269" s="66"/>
      <c r="DJ269" s="66"/>
      <c r="DK269" s="66"/>
      <c r="DL269" s="66"/>
      <c r="DM269" s="66"/>
      <c r="DN269" s="66"/>
      <c r="DO269" s="66"/>
      <c r="DP269" s="66"/>
      <c r="DQ269" s="66"/>
      <c r="DR269" s="66"/>
      <c r="DS269" s="66"/>
      <c r="DT269" s="66"/>
      <c r="DU269" s="66"/>
      <c r="DV269" s="66"/>
      <c r="DW269" s="66"/>
      <c r="DX269" s="66"/>
      <c r="DY269" s="66"/>
      <c r="DZ269" s="66"/>
      <c r="EA269" s="66"/>
      <c r="EB269" s="66"/>
      <c r="EC269" s="66"/>
      <c r="ED269" s="66"/>
      <c r="EE269" s="66"/>
      <c r="EF269" s="66"/>
      <c r="EG269" s="66"/>
      <c r="EH269" s="66"/>
      <c r="EI269" s="66"/>
      <c r="EJ269" s="66"/>
      <c r="EK269" s="66"/>
      <c r="EL269" s="66"/>
      <c r="EM269" s="66"/>
      <c r="EN269" s="66"/>
      <c r="EO269" s="66"/>
      <c r="EP269" s="66"/>
      <c r="EQ269" s="66"/>
      <c r="ER269" s="66"/>
      <c r="ES269" s="66"/>
      <c r="ET269" s="66"/>
      <c r="EU269" s="66"/>
      <c r="EV269" s="66"/>
      <c r="EW269" s="66"/>
      <c r="EX269" s="66"/>
      <c r="EY269" s="66"/>
      <c r="EZ269" s="66"/>
      <c r="FA269" s="66"/>
      <c r="FB269" s="66"/>
      <c r="FC269" s="66"/>
      <c r="FD269" s="66"/>
      <c r="FE269" s="66"/>
      <c r="FF269" s="66"/>
      <c r="FG269" s="66"/>
      <c r="FH269" s="66"/>
      <c r="FI269" s="66"/>
      <c r="FJ269" s="66"/>
      <c r="FK269" s="66"/>
      <c r="FL269" s="66"/>
      <c r="FM269" s="66"/>
      <c r="FN269" s="66"/>
      <c r="FO269" s="66"/>
      <c r="FP269" s="66"/>
      <c r="FQ269" s="66"/>
      <c r="FR269" s="66"/>
      <c r="FS269" s="66"/>
      <c r="FT269" s="66"/>
      <c r="FU269" s="66"/>
      <c r="FV269" s="66"/>
      <c r="FW269" s="66"/>
      <c r="FX269" s="66"/>
      <c r="FY269" s="66"/>
      <c r="FZ269" s="66"/>
      <c r="GA269" s="66"/>
      <c r="GB269" s="66"/>
      <c r="GC269" s="66"/>
      <c r="GD269" s="66"/>
      <c r="GE269" s="66"/>
      <c r="GF269" s="66"/>
      <c r="GG269" s="66"/>
      <c r="GH269" s="66"/>
      <c r="GI269" s="66"/>
      <c r="GJ269" s="66"/>
      <c r="GK269" s="66"/>
      <c r="GL269" s="66"/>
      <c r="GM269" s="66"/>
      <c r="GN269" s="66"/>
      <c r="GO269" s="66"/>
      <c r="GP269" s="66"/>
      <c r="GQ269" s="66"/>
      <c r="GR269" s="66"/>
      <c r="GS269" s="66"/>
      <c r="GT269" s="66"/>
      <c r="GU269" s="66"/>
      <c r="GV269" s="66"/>
      <c r="GW269" s="66"/>
      <c r="GX269" s="66"/>
      <c r="GY269" s="66"/>
      <c r="GZ269" s="66"/>
      <c r="HA269" s="66"/>
      <c r="HB269" s="66"/>
      <c r="HC269" s="66"/>
      <c r="HD269" s="66"/>
      <c r="HE269" s="66"/>
      <c r="HF269" s="66"/>
      <c r="HG269" s="66"/>
      <c r="HH269" s="66"/>
      <c r="HI269" s="66"/>
      <c r="HJ269" s="66"/>
      <c r="HK269" s="66"/>
      <c r="HL269" s="66"/>
      <c r="HM269" s="66"/>
      <c r="HN269" s="66"/>
      <c r="HO269" s="66"/>
      <c r="HP269" s="66"/>
      <c r="HQ269" s="66"/>
      <c r="HR269" s="66"/>
      <c r="HS269" s="66"/>
      <c r="HT269" s="66"/>
      <c r="HU269" s="66"/>
      <c r="HV269" s="66"/>
      <c r="HW269" s="66"/>
      <c r="HX269" s="66"/>
      <c r="HY269" s="66"/>
      <c r="HZ269" s="66"/>
      <c r="IA269" s="66"/>
      <c r="IB269" s="66"/>
      <c r="IC269" s="66"/>
      <c r="ID269" s="66"/>
      <c r="IE269" s="66"/>
      <c r="IF269" s="66"/>
      <c r="IG269" s="66"/>
      <c r="IH269" s="66"/>
      <c r="II269" s="66"/>
      <c r="IJ269" s="66"/>
      <c r="IK269" s="66"/>
      <c r="IL269" s="66"/>
      <c r="IM269" s="66"/>
      <c r="IN269" s="66"/>
      <c r="IO269" s="66"/>
      <c r="IP269" s="66"/>
      <c r="IQ269" s="66"/>
      <c r="IR269" s="66"/>
      <c r="IS269" s="66"/>
      <c r="IT269" s="66"/>
      <c r="IU269" s="66"/>
      <c r="IV269" s="66"/>
      <c r="IW269" s="66"/>
      <c r="IX269" s="442"/>
      <c r="IY269" s="442"/>
      <c r="IZ269" s="442"/>
      <c r="JA269" s="442"/>
      <c r="JB269" s="442"/>
      <c r="JC269" s="442"/>
      <c r="JD269" s="442"/>
      <c r="JE269" s="442"/>
      <c r="JF269" s="442"/>
      <c r="JG269" s="442"/>
      <c r="JH269" s="442"/>
      <c r="JI269" s="442"/>
      <c r="JJ269" s="442"/>
      <c r="JK269" s="442"/>
      <c r="JL269" s="442"/>
      <c r="JM269" s="442"/>
      <c r="JN269" s="442"/>
      <c r="JO269" s="442"/>
      <c r="JP269" s="442"/>
      <c r="JQ269" s="442"/>
      <c r="JR269" s="442"/>
      <c r="JS269" s="442"/>
      <c r="JT269" s="442"/>
      <c r="JU269" s="442"/>
      <c r="JV269" s="442"/>
      <c r="JW269" s="442"/>
      <c r="JX269" s="442"/>
      <c r="JY269" s="442"/>
      <c r="JZ269" s="442"/>
      <c r="KA269" s="442"/>
      <c r="KB269" s="442"/>
      <c r="KC269" s="442"/>
      <c r="KD269" s="442"/>
      <c r="KE269" s="442"/>
      <c r="KF269" s="442"/>
      <c r="KG269" s="442"/>
      <c r="KH269" s="442"/>
      <c r="KI269" s="442"/>
      <c r="KJ269" s="442"/>
      <c r="KK269" s="442"/>
      <c r="KL269" s="442"/>
      <c r="KM269" s="442"/>
      <c r="KN269" s="442"/>
      <c r="KO269" s="442"/>
      <c r="KP269" s="442"/>
      <c r="KQ269" s="442"/>
      <c r="KR269" s="442"/>
      <c r="KS269" s="442"/>
      <c r="KT269" s="442"/>
      <c r="KU269" s="442"/>
      <c r="KV269" s="442"/>
      <c r="KW269" s="442"/>
      <c r="KX269" s="442"/>
      <c r="KY269" s="442"/>
      <c r="KZ269" s="442"/>
      <c r="LA269" s="442"/>
      <c r="LB269" s="442"/>
      <c r="LC269" s="442"/>
      <c r="LD269" s="442"/>
      <c r="LE269" s="442"/>
      <c r="LF269" s="442"/>
      <c r="LG269" s="442"/>
      <c r="LH269" s="442"/>
      <c r="LI269" s="442"/>
      <c r="LJ269" s="442"/>
      <c r="LK269" s="442"/>
      <c r="LL269" s="442"/>
      <c r="LM269" s="442"/>
      <c r="LN269" s="442"/>
      <c r="LO269" s="442"/>
      <c r="LP269" s="442"/>
      <c r="LQ269" s="442"/>
      <c r="LR269" s="442"/>
      <c r="LS269" s="442"/>
      <c r="LT269" s="442"/>
      <c r="LU269" s="442"/>
      <c r="LV269" s="442"/>
      <c r="LW269" s="442"/>
      <c r="LX269" s="442"/>
      <c r="LY269" s="442"/>
      <c r="LZ269" s="442"/>
      <c r="MA269" s="442"/>
      <c r="MB269" s="442"/>
      <c r="MC269" s="442"/>
      <c r="MD269" s="442"/>
      <c r="ME269" s="442"/>
      <c r="MF269" s="442"/>
      <c r="MG269" s="442"/>
      <c r="MH269" s="442"/>
      <c r="MI269" s="442"/>
      <c r="MJ269" s="442"/>
      <c r="MK269" s="442"/>
      <c r="ML269" s="442"/>
      <c r="MM269" s="442"/>
      <c r="MN269" s="442"/>
      <c r="MO269" s="442"/>
      <c r="MP269" s="442"/>
      <c r="MQ269" s="442"/>
      <c r="MR269" s="442"/>
      <c r="MS269" s="442"/>
      <c r="MT269" s="442"/>
      <c r="MU269" s="442"/>
      <c r="MV269" s="442"/>
      <c r="MW269" s="442"/>
      <c r="MX269" s="442"/>
      <c r="MY269" s="442"/>
      <c r="MZ269" s="442"/>
      <c r="NA269" s="442"/>
      <c r="NB269" s="442"/>
      <c r="NC269" s="442"/>
      <c r="ND269" s="442"/>
      <c r="NE269" s="442"/>
      <c r="NF269" s="442"/>
      <c r="NG269" s="442"/>
      <c r="NH269" s="442"/>
      <c r="NI269" s="442"/>
      <c r="NJ269" s="442"/>
      <c r="NK269" s="442"/>
      <c r="NL269" s="442"/>
      <c r="NM269" s="442"/>
      <c r="NN269" s="442"/>
      <c r="NO269" s="442"/>
      <c r="NP269" s="442"/>
      <c r="NQ269" s="442"/>
      <c r="NR269" s="442"/>
      <c r="NS269" s="442"/>
      <c r="NT269" s="442"/>
      <c r="NU269" s="442"/>
      <c r="NV269" s="442"/>
      <c r="NW269" s="442"/>
      <c r="NX269" s="442"/>
      <c r="NY269" s="442"/>
      <c r="NZ269" s="442"/>
      <c r="OA269" s="442"/>
      <c r="OB269" s="442"/>
      <c r="OC269" s="442"/>
      <c r="OD269" s="442"/>
      <c r="OE269" s="442"/>
      <c r="OF269" s="442"/>
      <c r="OG269" s="442"/>
      <c r="OH269" s="442"/>
      <c r="OI269" s="442"/>
      <c r="OJ269" s="442"/>
      <c r="OK269" s="442"/>
      <c r="OL269" s="442"/>
      <c r="OM269" s="442"/>
      <c r="ON269" s="442"/>
      <c r="OO269" s="442"/>
      <c r="OP269" s="442"/>
      <c r="OQ269" s="442"/>
      <c r="OR269" s="442"/>
      <c r="OS269" s="442"/>
      <c r="OT269" s="442"/>
      <c r="OU269" s="442"/>
      <c r="OV269" s="442"/>
      <c r="OW269" s="442"/>
      <c r="OX269" s="442"/>
      <c r="OY269" s="442"/>
      <c r="OZ269" s="442"/>
      <c r="PA269" s="442"/>
      <c r="PB269" s="442"/>
      <c r="PC269" s="442"/>
      <c r="PD269" s="442"/>
      <c r="PE269" s="442"/>
      <c r="PF269" s="442"/>
      <c r="PG269" s="442"/>
      <c r="PH269" s="442"/>
      <c r="PI269" s="442"/>
      <c r="PJ269" s="442"/>
      <c r="PK269" s="442"/>
      <c r="PL269" s="442"/>
      <c r="PM269" s="442"/>
      <c r="PN269" s="442"/>
      <c r="PO269" s="442"/>
      <c r="PP269" s="442"/>
      <c r="PQ269" s="442"/>
      <c r="PR269" s="442"/>
      <c r="PS269" s="442"/>
      <c r="PT269" s="442"/>
      <c r="PU269" s="442"/>
      <c r="PV269" s="442"/>
      <c r="PW269" s="442"/>
      <c r="PX269" s="442"/>
      <c r="PY269" s="442"/>
      <c r="PZ269" s="442"/>
      <c r="QA269" s="442"/>
      <c r="QB269" s="442"/>
      <c r="QC269" s="442"/>
      <c r="QD269" s="442"/>
      <c r="QE269" s="442"/>
      <c r="QF269" s="442"/>
      <c r="QG269" s="442"/>
      <c r="QH269" s="442"/>
      <c r="QI269" s="442"/>
      <c r="QJ269" s="442"/>
      <c r="QK269" s="442"/>
      <c r="QL269" s="442"/>
      <c r="QM269" s="442"/>
      <c r="QN269" s="442"/>
      <c r="QO269" s="442"/>
      <c r="QP269" s="442"/>
      <c r="QQ269" s="442"/>
      <c r="QR269" s="442"/>
      <c r="QS269" s="442"/>
      <c r="QT269" s="442"/>
      <c r="QU269" s="442"/>
      <c r="QV269" s="442"/>
      <c r="QW269" s="442"/>
      <c r="QX269" s="442"/>
      <c r="QY269" s="442"/>
      <c r="QZ269" s="442"/>
      <c r="RA269" s="442"/>
      <c r="RB269" s="442"/>
      <c r="RC269" s="442"/>
      <c r="RD269" s="442"/>
      <c r="RE269" s="442"/>
      <c r="RF269" s="442"/>
      <c r="RG269" s="442"/>
      <c r="RH269" s="442"/>
      <c r="RI269" s="442"/>
      <c r="RJ269" s="442"/>
      <c r="RK269" s="442"/>
      <c r="RL269" s="442"/>
      <c r="RM269" s="442"/>
      <c r="RN269" s="442"/>
      <c r="RO269" s="442"/>
      <c r="RP269" s="442"/>
      <c r="RQ269" s="442"/>
      <c r="RR269" s="442"/>
      <c r="RS269" s="442"/>
      <c r="RT269" s="442"/>
      <c r="RU269" s="442"/>
      <c r="RV269" s="442"/>
      <c r="RW269" s="442"/>
      <c r="RX269" s="442"/>
      <c r="RY269" s="442"/>
      <c r="RZ269" s="442"/>
      <c r="SA269" s="442"/>
      <c r="SB269" s="442"/>
      <c r="SC269" s="442"/>
      <c r="SD269" s="442"/>
      <c r="SE269" s="442"/>
      <c r="SF269" s="442"/>
      <c r="SG269" s="442"/>
      <c r="SH269" s="442"/>
      <c r="SI269" s="442"/>
      <c r="SJ269" s="442"/>
      <c r="SK269" s="442"/>
      <c r="SL269" s="442"/>
      <c r="SM269" s="442"/>
      <c r="SN269" s="442"/>
      <c r="SO269" s="442"/>
      <c r="SP269" s="442"/>
      <c r="SQ269" s="442"/>
      <c r="SR269" s="442"/>
      <c r="SS269" s="442"/>
      <c r="ST269" s="442"/>
      <c r="SU269" s="442"/>
      <c r="SV269" s="442"/>
      <c r="SW269" s="442"/>
      <c r="SX269" s="442"/>
      <c r="SY269" s="442"/>
      <c r="SZ269" s="442"/>
      <c r="TA269" s="442"/>
      <c r="TB269" s="442"/>
      <c r="TC269" s="442"/>
      <c r="TD269" s="442"/>
      <c r="TE269" s="442"/>
      <c r="TF269" s="442"/>
      <c r="TG269" s="442"/>
      <c r="TH269" s="442"/>
      <c r="TI269" s="442"/>
      <c r="TJ269" s="442"/>
      <c r="TK269" s="442"/>
      <c r="TL269" s="442"/>
      <c r="TM269" s="442"/>
      <c r="TN269" s="442"/>
      <c r="TO269" s="442"/>
      <c r="TP269" s="442"/>
      <c r="TQ269" s="442"/>
      <c r="TR269" s="442"/>
      <c r="TS269" s="442"/>
      <c r="TT269" s="442"/>
      <c r="TU269" s="442"/>
      <c r="TV269" s="442"/>
      <c r="TW269" s="442"/>
      <c r="TX269" s="442"/>
      <c r="TY269" s="442"/>
      <c r="TZ269" s="442"/>
      <c r="UA269" s="442"/>
      <c r="UB269" s="442"/>
      <c r="UC269" s="442"/>
      <c r="UD269" s="442"/>
      <c r="UE269" s="442"/>
      <c r="UF269" s="442"/>
      <c r="UG269" s="442"/>
      <c r="UH269" s="442"/>
      <c r="UI269" s="442"/>
      <c r="UJ269" s="442"/>
      <c r="UK269" s="442"/>
      <c r="UL269" s="442"/>
      <c r="UM269" s="442"/>
      <c r="UN269" s="442"/>
      <c r="UO269" s="442"/>
      <c r="UP269" s="442"/>
      <c r="UQ269" s="442"/>
      <c r="UR269" s="442"/>
      <c r="US269" s="442"/>
      <c r="UT269" s="442"/>
      <c r="UU269" s="442"/>
      <c r="UV269" s="442"/>
      <c r="UW269" s="442"/>
      <c r="UX269" s="442"/>
      <c r="UY269" s="442"/>
      <c r="UZ269" s="442"/>
      <c r="VA269" s="442"/>
      <c r="VB269" s="442"/>
      <c r="VC269" s="442"/>
      <c r="VD269" s="442"/>
      <c r="VE269" s="442"/>
      <c r="VF269" s="442"/>
      <c r="VG269" s="442"/>
      <c r="VH269" s="442"/>
      <c r="VI269" s="442"/>
      <c r="VJ269" s="442"/>
      <c r="VK269" s="442"/>
      <c r="VL269" s="442"/>
      <c r="VM269" s="442"/>
      <c r="VN269" s="442"/>
      <c r="VO269" s="442"/>
      <c r="VP269" s="442"/>
      <c r="VQ269" s="442"/>
      <c r="VR269" s="442"/>
      <c r="VS269" s="442"/>
      <c r="VT269" s="442"/>
      <c r="VU269" s="442"/>
      <c r="VV269" s="442"/>
      <c r="VW269" s="442"/>
      <c r="VX269" s="442"/>
      <c r="VY269" s="442"/>
      <c r="VZ269" s="442"/>
      <c r="WA269" s="442"/>
      <c r="WB269" s="442"/>
      <c r="WC269" s="442"/>
      <c r="WD269" s="442"/>
      <c r="WE269" s="442"/>
      <c r="WF269" s="442"/>
      <c r="WG269" s="442"/>
      <c r="WH269" s="442"/>
      <c r="WI269" s="442"/>
      <c r="WJ269" s="442"/>
      <c r="WK269" s="442"/>
      <c r="WL269" s="442"/>
      <c r="WM269" s="442"/>
      <c r="WN269" s="442"/>
      <c r="WO269" s="442"/>
      <c r="WP269" s="442"/>
      <c r="WQ269" s="442"/>
      <c r="WR269" s="442"/>
      <c r="WS269" s="442"/>
      <c r="WT269" s="442"/>
      <c r="WU269" s="442"/>
      <c r="WV269" s="442"/>
      <c r="WW269" s="442"/>
      <c r="WX269" s="442"/>
      <c r="WY269" s="442"/>
      <c r="WZ269" s="442"/>
      <c r="XA269" s="442"/>
      <c r="XB269" s="442"/>
      <c r="XC269" s="442"/>
      <c r="XD269" s="442"/>
      <c r="XE269" s="442"/>
      <c r="XF269" s="442"/>
      <c r="XG269" s="442"/>
      <c r="XH269" s="442"/>
      <c r="XI269" s="442"/>
      <c r="XJ269" s="442"/>
      <c r="XK269" s="442"/>
      <c r="XL269" s="442"/>
      <c r="XM269" s="442"/>
      <c r="XN269" s="442"/>
      <c r="XO269" s="442"/>
      <c r="XP269" s="442"/>
      <c r="XQ269" s="442"/>
      <c r="XR269" s="442"/>
      <c r="XS269" s="442"/>
      <c r="XT269" s="442"/>
      <c r="XU269" s="442"/>
      <c r="XV269" s="442"/>
      <c r="XW269" s="442"/>
      <c r="XX269" s="442"/>
      <c r="XY269" s="442"/>
      <c r="XZ269" s="442"/>
      <c r="YA269" s="442"/>
      <c r="YB269" s="442"/>
      <c r="YC269" s="442"/>
      <c r="YD269" s="442"/>
      <c r="YE269" s="442"/>
      <c r="YF269" s="442"/>
      <c r="YG269" s="442"/>
      <c r="YH269" s="442"/>
      <c r="YI269" s="442"/>
      <c r="YJ269" s="442"/>
      <c r="YK269" s="442"/>
      <c r="YL269" s="442"/>
      <c r="YM269" s="442"/>
      <c r="YN269" s="442"/>
      <c r="YO269" s="442"/>
      <c r="YP269" s="442"/>
      <c r="YQ269" s="442"/>
      <c r="YR269" s="442"/>
      <c r="YS269" s="442"/>
      <c r="YT269" s="442"/>
      <c r="YU269" s="442"/>
      <c r="YV269" s="442"/>
      <c r="YW269" s="442"/>
      <c r="YX269" s="442"/>
      <c r="YY269" s="442"/>
      <c r="YZ269" s="442"/>
      <c r="ZA269" s="442"/>
      <c r="ZB269" s="442"/>
      <c r="ZC269" s="442"/>
      <c r="ZD269" s="442"/>
      <c r="ZE269" s="442"/>
      <c r="ZF269" s="442"/>
      <c r="ZG269" s="442"/>
      <c r="ZH269" s="442"/>
      <c r="ZI269" s="442"/>
      <c r="ZJ269" s="442"/>
      <c r="ZK269" s="442"/>
      <c r="ZL269" s="442"/>
      <c r="ZM269" s="442"/>
      <c r="ZN269" s="442"/>
      <c r="ZO269" s="442"/>
      <c r="ZP269" s="442"/>
      <c r="ZQ269" s="442"/>
      <c r="ZR269" s="442"/>
      <c r="ZS269" s="442"/>
      <c r="ZT269" s="442"/>
      <c r="ZU269" s="442"/>
      <c r="ZV269" s="442"/>
      <c r="ZW269" s="442"/>
      <c r="ZX269" s="442"/>
      <c r="ZY269" s="442"/>
      <c r="ZZ269" s="442"/>
      <c r="AAA269" s="442"/>
      <c r="AAB269" s="442"/>
      <c r="AAC269" s="442"/>
      <c r="AAD269" s="442"/>
      <c r="AAE269" s="442"/>
      <c r="AAF269" s="442"/>
      <c r="AAG269" s="442"/>
      <c r="AAH269" s="442"/>
      <c r="AAI269" s="442"/>
      <c r="AAJ269" s="442"/>
      <c r="AAK269" s="442"/>
      <c r="AAL269" s="442"/>
      <c r="AAM269" s="442"/>
      <c r="AAN269" s="442"/>
      <c r="AAO269" s="442"/>
      <c r="AAP269" s="442"/>
      <c r="AAQ269" s="442"/>
      <c r="AAR269" s="442"/>
      <c r="AAS269" s="442"/>
      <c r="AAT269" s="442"/>
      <c r="AAU269" s="442"/>
      <c r="AAV269" s="442"/>
      <c r="AAW269" s="442"/>
      <c r="AAX269" s="442"/>
      <c r="AAY269" s="442"/>
      <c r="AAZ269" s="442"/>
      <c r="ABA269" s="442"/>
      <c r="ABB269" s="442"/>
      <c r="ABC269" s="442"/>
      <c r="ABD269" s="442"/>
      <c r="ABE269" s="442"/>
      <c r="ABF269" s="442"/>
      <c r="ABG269" s="442"/>
      <c r="ABH269" s="442"/>
      <c r="ABI269" s="442"/>
      <c r="ABJ269" s="442"/>
      <c r="ABK269" s="442"/>
      <c r="ABL269" s="442"/>
      <c r="ABM269" s="442"/>
      <c r="ABN269" s="442"/>
      <c r="ABO269" s="442"/>
      <c r="ABP269" s="442"/>
      <c r="ABQ269" s="442"/>
      <c r="ABR269" s="442"/>
      <c r="ABS269" s="442"/>
      <c r="ABT269" s="442"/>
      <c r="ABU269" s="442"/>
      <c r="ABV269" s="442"/>
      <c r="ABW269" s="442"/>
      <c r="ABX269" s="442"/>
      <c r="ABY269" s="442"/>
      <c r="ABZ269" s="442"/>
      <c r="ACA269" s="442"/>
      <c r="ACB269" s="442"/>
      <c r="ACC269" s="442"/>
      <c r="ACD269" s="442"/>
      <c r="ACE269" s="442"/>
      <c r="ACF269" s="442"/>
      <c r="ACG269" s="442"/>
      <c r="ACH269" s="442"/>
      <c r="ACI269" s="442"/>
      <c r="ACJ269" s="442"/>
      <c r="ACK269" s="442"/>
      <c r="ACL269" s="442"/>
      <c r="ACM269" s="442"/>
      <c r="ACN269" s="442"/>
      <c r="ACO269" s="442"/>
      <c r="ACP269" s="442"/>
      <c r="ACQ269" s="442"/>
      <c r="ACR269" s="442"/>
      <c r="ACS269" s="442"/>
      <c r="ACT269" s="442"/>
      <c r="ACU269" s="442"/>
      <c r="ACV269" s="442"/>
      <c r="ACW269" s="442"/>
      <c r="ACX269" s="442"/>
      <c r="ACY269" s="442"/>
      <c r="ACZ269" s="442"/>
      <c r="ADA269" s="442"/>
      <c r="ADB269" s="442"/>
      <c r="ADC269" s="442"/>
      <c r="ADD269" s="442"/>
      <c r="ADE269" s="442"/>
      <c r="ADF269" s="442"/>
      <c r="ADG269" s="442"/>
      <c r="ADH269" s="442"/>
      <c r="ADI269" s="442"/>
      <c r="ADJ269" s="442"/>
      <c r="ADK269" s="442"/>
      <c r="ADL269" s="442"/>
      <c r="ADM269" s="442"/>
      <c r="ADN269" s="442"/>
      <c r="ADO269" s="442"/>
      <c r="ADP269" s="442"/>
      <c r="ADQ269" s="442"/>
      <c r="ADR269" s="442"/>
      <c r="ADS269" s="442"/>
      <c r="ADT269" s="442"/>
      <c r="ADU269" s="442"/>
      <c r="ADV269" s="442"/>
      <c r="ADW269" s="442"/>
      <c r="ADX269" s="442"/>
      <c r="ADY269" s="442"/>
      <c r="ADZ269" s="442"/>
      <c r="AEA269" s="442"/>
      <c r="AEB269" s="442"/>
      <c r="AEC269" s="442"/>
      <c r="AED269" s="442"/>
      <c r="AEE269" s="442"/>
      <c r="AEF269" s="442"/>
      <c r="AEG269" s="442"/>
      <c r="AEH269" s="442"/>
      <c r="AEI269" s="442"/>
      <c r="AEJ269" s="442"/>
      <c r="AEK269" s="442"/>
      <c r="AEL269" s="442"/>
      <c r="AEM269" s="442"/>
      <c r="AEN269" s="442"/>
      <c r="AEO269" s="442"/>
      <c r="AEP269" s="442"/>
      <c r="AEQ269" s="442"/>
      <c r="AER269" s="442"/>
      <c r="AES269" s="442"/>
      <c r="AET269" s="442"/>
      <c r="AEU269" s="442"/>
      <c r="AEV269" s="442"/>
      <c r="AEW269" s="442"/>
      <c r="AEX269" s="442"/>
      <c r="AEY269" s="442"/>
      <c r="AEZ269" s="442"/>
      <c r="AFA269" s="442"/>
      <c r="AFB269" s="442"/>
      <c r="AFC269" s="442"/>
      <c r="AFD269" s="442"/>
      <c r="AFE269" s="442"/>
      <c r="AFF269" s="442"/>
      <c r="AFG269" s="442"/>
      <c r="AFH269" s="442"/>
      <c r="AFI269" s="442"/>
      <c r="AFJ269" s="442"/>
      <c r="AFK269" s="442"/>
      <c r="AFL269" s="442"/>
      <c r="AFM269" s="442"/>
      <c r="AFN269" s="442"/>
      <c r="AFO269" s="442"/>
      <c r="AFP269" s="442"/>
      <c r="AFQ269" s="442"/>
      <c r="AFR269" s="442"/>
      <c r="AFS269" s="442"/>
      <c r="AFT269" s="442"/>
      <c r="AFU269" s="442"/>
      <c r="AFV269" s="442"/>
      <c r="AFW269" s="442"/>
      <c r="AFX269" s="442"/>
      <c r="AFY269" s="442"/>
      <c r="AFZ269" s="442"/>
      <c r="AGA269" s="442"/>
      <c r="AGB269" s="442"/>
      <c r="AGC269" s="442"/>
      <c r="AGD269" s="442"/>
      <c r="AGE269" s="442"/>
      <c r="AGF269" s="442"/>
      <c r="AGG269" s="442"/>
      <c r="AGH269" s="442"/>
      <c r="AGI269" s="442"/>
      <c r="AGJ269" s="442"/>
      <c r="AGK269" s="442"/>
      <c r="AGL269" s="442"/>
      <c r="AGM269" s="442"/>
      <c r="AGN269" s="442"/>
      <c r="AGO269" s="442"/>
      <c r="AGP269" s="442"/>
      <c r="AGQ269" s="442"/>
      <c r="AGR269" s="442"/>
      <c r="AGS269" s="442"/>
      <c r="AGT269" s="442"/>
      <c r="AGU269" s="442"/>
      <c r="AGV269" s="442"/>
      <c r="AGW269" s="442"/>
      <c r="AGX269" s="442"/>
      <c r="AGY269" s="442"/>
      <c r="AGZ269" s="442"/>
      <c r="AHA269" s="442"/>
      <c r="AHB269" s="442"/>
      <c r="AHC269" s="442"/>
      <c r="AHD269" s="442"/>
      <c r="AHE269" s="442"/>
      <c r="AHF269" s="442"/>
      <c r="AHG269" s="442"/>
      <c r="AHH269" s="442"/>
    </row>
    <row r="270" spans="2:892" s="593" customFormat="1" hidden="1">
      <c r="B270" s="597"/>
      <c r="C270" s="595"/>
      <c r="D270" s="78"/>
      <c r="E270" s="78"/>
      <c r="F270" s="78"/>
      <c r="G270" s="78"/>
      <c r="H270" s="78"/>
      <c r="I270" s="78"/>
      <c r="J270" s="78"/>
      <c r="K270" s="78"/>
      <c r="L270" s="78"/>
      <c r="M270" s="78"/>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s="66"/>
      <c r="CT270" s="66"/>
      <c r="CU270" s="66"/>
      <c r="CV270" s="66"/>
      <c r="CW270" s="66"/>
      <c r="CX270" s="66"/>
      <c r="CY270" s="66"/>
      <c r="CZ270" s="66"/>
      <c r="DA270" s="66"/>
      <c r="DB270" s="66"/>
      <c r="DC270" s="66"/>
      <c r="DD270" s="66"/>
      <c r="DE270" s="66"/>
      <c r="DF270" s="66"/>
      <c r="DG270" s="66"/>
      <c r="DH270" s="66"/>
      <c r="DI270" s="66"/>
      <c r="DJ270" s="66"/>
      <c r="DK270" s="66"/>
      <c r="DL270" s="66"/>
      <c r="DM270" s="66"/>
      <c r="DN270" s="66"/>
      <c r="DO270" s="66"/>
      <c r="DP270" s="66"/>
      <c r="DQ270" s="66"/>
      <c r="DR270" s="66"/>
      <c r="DS270" s="66"/>
      <c r="DT270" s="66"/>
      <c r="DU270" s="66"/>
      <c r="DV270" s="66"/>
      <c r="DW270" s="66"/>
      <c r="DX270" s="66"/>
      <c r="DY270" s="66"/>
      <c r="DZ270" s="66"/>
      <c r="EA270" s="66"/>
      <c r="EB270" s="66"/>
      <c r="EC270" s="66"/>
      <c r="ED270" s="66"/>
      <c r="EE270" s="66"/>
      <c r="EF270" s="66"/>
      <c r="EG270" s="66"/>
      <c r="EH270" s="66"/>
      <c r="EI270" s="66"/>
      <c r="EJ270" s="66"/>
      <c r="EK270" s="66"/>
      <c r="EL270" s="66"/>
      <c r="EM270" s="66"/>
      <c r="EN270" s="66"/>
      <c r="EO270" s="66"/>
      <c r="EP270" s="66"/>
      <c r="EQ270" s="66"/>
      <c r="ER270" s="66"/>
      <c r="ES270" s="66"/>
      <c r="ET270" s="66"/>
      <c r="EU270" s="66"/>
      <c r="EV270" s="66"/>
      <c r="EW270" s="66"/>
      <c r="EX270" s="66"/>
      <c r="EY270" s="66"/>
      <c r="EZ270" s="66"/>
      <c r="FA270" s="66"/>
      <c r="FB270" s="66"/>
      <c r="FC270" s="66"/>
      <c r="FD270" s="66"/>
      <c r="FE270" s="66"/>
      <c r="FF270" s="66"/>
      <c r="FG270" s="66"/>
      <c r="FH270" s="66"/>
      <c r="FI270" s="66"/>
      <c r="FJ270" s="66"/>
      <c r="FK270" s="66"/>
      <c r="FL270" s="66"/>
      <c r="FM270" s="66"/>
      <c r="FN270" s="66"/>
      <c r="FO270" s="66"/>
      <c r="FP270" s="66"/>
      <c r="FQ270" s="66"/>
      <c r="FR270" s="66"/>
      <c r="FS270" s="66"/>
      <c r="FT270" s="66"/>
      <c r="FU270" s="66"/>
      <c r="FV270" s="66"/>
      <c r="FW270" s="66"/>
      <c r="FX270" s="66"/>
      <c r="FY270" s="66"/>
      <c r="FZ270" s="66"/>
      <c r="GA270" s="66"/>
      <c r="GB270" s="66"/>
      <c r="GC270" s="66"/>
      <c r="GD270" s="66"/>
      <c r="GE270" s="66"/>
      <c r="GF270" s="66"/>
      <c r="GG270" s="66"/>
      <c r="GH270" s="66"/>
      <c r="GI270" s="66"/>
      <c r="GJ270" s="66"/>
      <c r="GK270" s="66"/>
      <c r="GL270" s="66"/>
      <c r="GM270" s="66"/>
      <c r="GN270" s="66"/>
      <c r="GO270" s="66"/>
      <c r="GP270" s="66"/>
      <c r="GQ270" s="66"/>
      <c r="GR270" s="66"/>
      <c r="GS270" s="66"/>
      <c r="GT270" s="66"/>
      <c r="GU270" s="66"/>
      <c r="GV270" s="66"/>
      <c r="GW270" s="66"/>
      <c r="GX270" s="66"/>
      <c r="GY270" s="66"/>
      <c r="GZ270" s="66"/>
      <c r="HA270" s="66"/>
      <c r="HB270" s="66"/>
      <c r="HC270" s="66"/>
      <c r="HD270" s="66"/>
      <c r="HE270" s="66"/>
      <c r="HF270" s="66"/>
      <c r="HG270" s="66"/>
      <c r="HH270" s="66"/>
      <c r="HI270" s="66"/>
      <c r="HJ270" s="66"/>
      <c r="HK270" s="66"/>
      <c r="HL270" s="66"/>
      <c r="HM270" s="66"/>
      <c r="HN270" s="66"/>
      <c r="HO270" s="66"/>
      <c r="HP270" s="66"/>
      <c r="HQ270" s="66"/>
      <c r="HR270" s="66"/>
      <c r="HS270" s="66"/>
      <c r="HT270" s="66"/>
      <c r="HU270" s="66"/>
      <c r="HV270" s="66"/>
      <c r="HW270" s="66"/>
      <c r="HX270" s="66"/>
      <c r="HY270" s="66"/>
      <c r="HZ270" s="66"/>
      <c r="IA270" s="66"/>
      <c r="IB270" s="66"/>
      <c r="IC270" s="66"/>
      <c r="ID270" s="66"/>
      <c r="IE270" s="66"/>
      <c r="IF270" s="66"/>
      <c r="IG270" s="66"/>
      <c r="IH270" s="66"/>
      <c r="II270" s="66"/>
      <c r="IJ270" s="66"/>
      <c r="IK270" s="66"/>
      <c r="IL270" s="66"/>
      <c r="IM270" s="66"/>
      <c r="IN270" s="66"/>
      <c r="IO270" s="66"/>
      <c r="IP270" s="66"/>
      <c r="IQ270" s="66"/>
      <c r="IR270" s="66"/>
      <c r="IS270" s="66"/>
      <c r="IT270" s="66"/>
      <c r="IU270" s="66"/>
      <c r="IV270" s="66"/>
      <c r="IW270" s="66"/>
      <c r="IX270" s="442"/>
      <c r="IY270" s="442"/>
      <c r="IZ270" s="442"/>
      <c r="JA270" s="442"/>
      <c r="JB270" s="442"/>
      <c r="JC270" s="442"/>
      <c r="JD270" s="442"/>
      <c r="JE270" s="442"/>
      <c r="JF270" s="442"/>
      <c r="JG270" s="442"/>
      <c r="JH270" s="442"/>
      <c r="JI270" s="442"/>
      <c r="JJ270" s="442"/>
      <c r="JK270" s="442"/>
      <c r="JL270" s="442"/>
      <c r="JM270" s="442"/>
      <c r="JN270" s="442"/>
      <c r="JO270" s="442"/>
      <c r="JP270" s="442"/>
      <c r="JQ270" s="442"/>
      <c r="JR270" s="442"/>
      <c r="JS270" s="442"/>
      <c r="JT270" s="442"/>
      <c r="JU270" s="442"/>
      <c r="JV270" s="442"/>
      <c r="JW270" s="442"/>
      <c r="JX270" s="442"/>
      <c r="JY270" s="442"/>
      <c r="JZ270" s="442"/>
      <c r="KA270" s="442"/>
      <c r="KB270" s="442"/>
      <c r="KC270" s="442"/>
      <c r="KD270" s="442"/>
      <c r="KE270" s="442"/>
      <c r="KF270" s="442"/>
      <c r="KG270" s="442"/>
      <c r="KH270" s="442"/>
      <c r="KI270" s="442"/>
      <c r="KJ270" s="442"/>
      <c r="KK270" s="442"/>
      <c r="KL270" s="442"/>
      <c r="KM270" s="442"/>
      <c r="KN270" s="442"/>
      <c r="KO270" s="442"/>
      <c r="KP270" s="442"/>
      <c r="KQ270" s="442"/>
      <c r="KR270" s="442"/>
      <c r="KS270" s="442"/>
      <c r="KT270" s="442"/>
      <c r="KU270" s="442"/>
      <c r="KV270" s="442"/>
      <c r="KW270" s="442"/>
      <c r="KX270" s="442"/>
      <c r="KY270" s="442"/>
      <c r="KZ270" s="442"/>
      <c r="LA270" s="442"/>
      <c r="LB270" s="442"/>
      <c r="LC270" s="442"/>
      <c r="LD270" s="442"/>
      <c r="LE270" s="442"/>
      <c r="LF270" s="442"/>
      <c r="LG270" s="442"/>
      <c r="LH270" s="442"/>
      <c r="LI270" s="442"/>
      <c r="LJ270" s="442"/>
      <c r="LK270" s="442"/>
      <c r="LL270" s="442"/>
      <c r="LM270" s="442"/>
      <c r="LN270" s="442"/>
      <c r="LO270" s="442"/>
      <c r="LP270" s="442"/>
      <c r="LQ270" s="442"/>
      <c r="LR270" s="442"/>
      <c r="LS270" s="442"/>
      <c r="LT270" s="442"/>
      <c r="LU270" s="442"/>
      <c r="LV270" s="442"/>
      <c r="LW270" s="442"/>
      <c r="LX270" s="442"/>
      <c r="LY270" s="442"/>
      <c r="LZ270" s="442"/>
      <c r="MA270" s="442"/>
      <c r="MB270" s="442"/>
      <c r="MC270" s="442"/>
      <c r="MD270" s="442"/>
      <c r="ME270" s="442"/>
      <c r="MF270" s="442"/>
      <c r="MG270" s="442"/>
      <c r="MH270" s="442"/>
      <c r="MI270" s="442"/>
      <c r="MJ270" s="442"/>
      <c r="MK270" s="442"/>
      <c r="ML270" s="442"/>
      <c r="MM270" s="442"/>
      <c r="MN270" s="442"/>
      <c r="MO270" s="442"/>
      <c r="MP270" s="442"/>
      <c r="MQ270" s="442"/>
      <c r="MR270" s="442"/>
      <c r="MS270" s="442"/>
      <c r="MT270" s="442"/>
      <c r="MU270" s="442"/>
      <c r="MV270" s="442"/>
      <c r="MW270" s="442"/>
      <c r="MX270" s="442"/>
      <c r="MY270" s="442"/>
      <c r="MZ270" s="442"/>
      <c r="NA270" s="442"/>
      <c r="NB270" s="442"/>
      <c r="NC270" s="442"/>
      <c r="ND270" s="442"/>
      <c r="NE270" s="442"/>
      <c r="NF270" s="442"/>
      <c r="NG270" s="442"/>
      <c r="NH270" s="442"/>
      <c r="NI270" s="442"/>
      <c r="NJ270" s="442"/>
      <c r="NK270" s="442"/>
      <c r="NL270" s="442"/>
      <c r="NM270" s="442"/>
      <c r="NN270" s="442"/>
      <c r="NO270" s="442"/>
      <c r="NP270" s="442"/>
      <c r="NQ270" s="442"/>
      <c r="NR270" s="442"/>
      <c r="NS270" s="442"/>
      <c r="NT270" s="442"/>
      <c r="NU270" s="442"/>
      <c r="NV270" s="442"/>
      <c r="NW270" s="442"/>
      <c r="NX270" s="442"/>
      <c r="NY270" s="442"/>
      <c r="NZ270" s="442"/>
      <c r="OA270" s="442"/>
      <c r="OB270" s="442"/>
      <c r="OC270" s="442"/>
      <c r="OD270" s="442"/>
      <c r="OE270" s="442"/>
      <c r="OF270" s="442"/>
      <c r="OG270" s="442"/>
      <c r="OH270" s="442"/>
      <c r="OI270" s="442"/>
      <c r="OJ270" s="442"/>
      <c r="OK270" s="442"/>
      <c r="OL270" s="442"/>
      <c r="OM270" s="442"/>
      <c r="ON270" s="442"/>
      <c r="OO270" s="442"/>
      <c r="OP270" s="442"/>
      <c r="OQ270" s="442"/>
      <c r="OR270" s="442"/>
      <c r="OS270" s="442"/>
      <c r="OT270" s="442"/>
      <c r="OU270" s="442"/>
      <c r="OV270" s="442"/>
      <c r="OW270" s="442"/>
      <c r="OX270" s="442"/>
      <c r="OY270" s="442"/>
      <c r="OZ270" s="442"/>
      <c r="PA270" s="442"/>
      <c r="PB270" s="442"/>
      <c r="PC270" s="442"/>
      <c r="PD270" s="442"/>
      <c r="PE270" s="442"/>
      <c r="PF270" s="442"/>
      <c r="PG270" s="442"/>
      <c r="PH270" s="442"/>
      <c r="PI270" s="442"/>
      <c r="PJ270" s="442"/>
      <c r="PK270" s="442"/>
      <c r="PL270" s="442"/>
      <c r="PM270" s="442"/>
      <c r="PN270" s="442"/>
      <c r="PO270" s="442"/>
      <c r="PP270" s="442"/>
      <c r="PQ270" s="442"/>
      <c r="PR270" s="442"/>
      <c r="PS270" s="442"/>
      <c r="PT270" s="442"/>
      <c r="PU270" s="442"/>
      <c r="PV270" s="442"/>
      <c r="PW270" s="442"/>
      <c r="PX270" s="442"/>
      <c r="PY270" s="442"/>
      <c r="PZ270" s="442"/>
      <c r="QA270" s="442"/>
      <c r="QB270" s="442"/>
      <c r="QC270" s="442"/>
      <c r="QD270" s="442"/>
      <c r="QE270" s="442"/>
      <c r="QF270" s="442"/>
      <c r="QG270" s="442"/>
      <c r="QH270" s="442"/>
      <c r="QI270" s="442"/>
      <c r="QJ270" s="442"/>
      <c r="QK270" s="442"/>
      <c r="QL270" s="442"/>
      <c r="QM270" s="442"/>
      <c r="QN270" s="442"/>
      <c r="QO270" s="442"/>
      <c r="QP270" s="442"/>
      <c r="QQ270" s="442"/>
      <c r="QR270" s="442"/>
      <c r="QS270" s="442"/>
      <c r="QT270" s="442"/>
      <c r="QU270" s="442"/>
      <c r="QV270" s="442"/>
      <c r="QW270" s="442"/>
      <c r="QX270" s="442"/>
      <c r="QY270" s="442"/>
      <c r="QZ270" s="442"/>
      <c r="RA270" s="442"/>
      <c r="RB270" s="442"/>
      <c r="RC270" s="442"/>
      <c r="RD270" s="442"/>
      <c r="RE270" s="442"/>
      <c r="RF270" s="442"/>
      <c r="RG270" s="442"/>
      <c r="RH270" s="442"/>
      <c r="RI270" s="442"/>
      <c r="RJ270" s="442"/>
      <c r="RK270" s="442"/>
      <c r="RL270" s="442"/>
      <c r="RM270" s="442"/>
      <c r="RN270" s="442"/>
      <c r="RO270" s="442"/>
      <c r="RP270" s="442"/>
      <c r="RQ270" s="442"/>
      <c r="RR270" s="442"/>
      <c r="RS270" s="442"/>
      <c r="RT270" s="442"/>
      <c r="RU270" s="442"/>
      <c r="RV270" s="442"/>
      <c r="RW270" s="442"/>
      <c r="RX270" s="442"/>
      <c r="RY270" s="442"/>
      <c r="RZ270" s="442"/>
      <c r="SA270" s="442"/>
      <c r="SB270" s="442"/>
      <c r="SC270" s="442"/>
      <c r="SD270" s="442"/>
      <c r="SE270" s="442"/>
      <c r="SF270" s="442"/>
      <c r="SG270" s="442"/>
      <c r="SH270" s="442"/>
      <c r="SI270" s="442"/>
      <c r="SJ270" s="442"/>
      <c r="SK270" s="442"/>
      <c r="SL270" s="442"/>
      <c r="SM270" s="442"/>
      <c r="SN270" s="442"/>
      <c r="SO270" s="442"/>
      <c r="SP270" s="442"/>
      <c r="SQ270" s="442"/>
      <c r="SR270" s="442"/>
      <c r="SS270" s="442"/>
      <c r="ST270" s="442"/>
      <c r="SU270" s="442"/>
      <c r="SV270" s="442"/>
      <c r="SW270" s="442"/>
      <c r="SX270" s="442"/>
      <c r="SY270" s="442"/>
      <c r="SZ270" s="442"/>
      <c r="TA270" s="442"/>
      <c r="TB270" s="442"/>
      <c r="TC270" s="442"/>
      <c r="TD270" s="442"/>
      <c r="TE270" s="442"/>
      <c r="TF270" s="442"/>
      <c r="TG270" s="442"/>
      <c r="TH270" s="442"/>
      <c r="TI270" s="442"/>
      <c r="TJ270" s="442"/>
      <c r="TK270" s="442"/>
      <c r="TL270" s="442"/>
      <c r="TM270" s="442"/>
      <c r="TN270" s="442"/>
      <c r="TO270" s="442"/>
      <c r="TP270" s="442"/>
      <c r="TQ270" s="442"/>
      <c r="TR270" s="442"/>
      <c r="TS270" s="442"/>
      <c r="TT270" s="442"/>
      <c r="TU270" s="442"/>
      <c r="TV270" s="442"/>
      <c r="TW270" s="442"/>
      <c r="TX270" s="442"/>
      <c r="TY270" s="442"/>
      <c r="TZ270" s="442"/>
      <c r="UA270" s="442"/>
      <c r="UB270" s="442"/>
      <c r="UC270" s="442"/>
      <c r="UD270" s="442"/>
      <c r="UE270" s="442"/>
      <c r="UF270" s="442"/>
      <c r="UG270" s="442"/>
      <c r="UH270" s="442"/>
      <c r="UI270" s="442"/>
      <c r="UJ270" s="442"/>
      <c r="UK270" s="442"/>
      <c r="UL270" s="442"/>
      <c r="UM270" s="442"/>
      <c r="UN270" s="442"/>
      <c r="UO270" s="442"/>
      <c r="UP270" s="442"/>
      <c r="UQ270" s="442"/>
      <c r="UR270" s="442"/>
      <c r="US270" s="442"/>
      <c r="UT270" s="442"/>
      <c r="UU270" s="442"/>
      <c r="UV270" s="442"/>
      <c r="UW270" s="442"/>
      <c r="UX270" s="442"/>
      <c r="UY270" s="442"/>
      <c r="UZ270" s="442"/>
      <c r="VA270" s="442"/>
      <c r="VB270" s="442"/>
      <c r="VC270" s="442"/>
      <c r="VD270" s="442"/>
      <c r="VE270" s="442"/>
      <c r="VF270" s="442"/>
      <c r="VG270" s="442"/>
      <c r="VH270" s="442"/>
      <c r="VI270" s="442"/>
      <c r="VJ270" s="442"/>
      <c r="VK270" s="442"/>
      <c r="VL270" s="442"/>
      <c r="VM270" s="442"/>
      <c r="VN270" s="442"/>
      <c r="VO270" s="442"/>
      <c r="VP270" s="442"/>
      <c r="VQ270" s="442"/>
      <c r="VR270" s="442"/>
      <c r="VS270" s="442"/>
      <c r="VT270" s="442"/>
      <c r="VU270" s="442"/>
      <c r="VV270" s="442"/>
      <c r="VW270" s="442"/>
      <c r="VX270" s="442"/>
      <c r="VY270" s="442"/>
      <c r="VZ270" s="442"/>
      <c r="WA270" s="442"/>
      <c r="WB270" s="442"/>
      <c r="WC270" s="442"/>
      <c r="WD270" s="442"/>
      <c r="WE270" s="442"/>
      <c r="WF270" s="442"/>
      <c r="WG270" s="442"/>
      <c r="WH270" s="442"/>
      <c r="WI270" s="442"/>
      <c r="WJ270" s="442"/>
      <c r="WK270" s="442"/>
      <c r="WL270" s="442"/>
      <c r="WM270" s="442"/>
      <c r="WN270" s="442"/>
      <c r="WO270" s="442"/>
      <c r="WP270" s="442"/>
      <c r="WQ270" s="442"/>
      <c r="WR270" s="442"/>
      <c r="WS270" s="442"/>
      <c r="WT270" s="442"/>
      <c r="WU270" s="442"/>
      <c r="WV270" s="442"/>
      <c r="WW270" s="442"/>
      <c r="WX270" s="442"/>
      <c r="WY270" s="442"/>
      <c r="WZ270" s="442"/>
      <c r="XA270" s="442"/>
      <c r="XB270" s="442"/>
      <c r="XC270" s="442"/>
      <c r="XD270" s="442"/>
      <c r="XE270" s="442"/>
      <c r="XF270" s="442"/>
      <c r="XG270" s="442"/>
      <c r="XH270" s="442"/>
      <c r="XI270" s="442"/>
      <c r="XJ270" s="442"/>
      <c r="XK270" s="442"/>
      <c r="XL270" s="442"/>
      <c r="XM270" s="442"/>
      <c r="XN270" s="442"/>
      <c r="XO270" s="442"/>
      <c r="XP270" s="442"/>
      <c r="XQ270" s="442"/>
      <c r="XR270" s="442"/>
      <c r="XS270" s="442"/>
      <c r="XT270" s="442"/>
      <c r="XU270" s="442"/>
      <c r="XV270" s="442"/>
      <c r="XW270" s="442"/>
      <c r="XX270" s="442"/>
      <c r="XY270" s="442"/>
      <c r="XZ270" s="442"/>
      <c r="YA270" s="442"/>
      <c r="YB270" s="442"/>
      <c r="YC270" s="442"/>
      <c r="YD270" s="442"/>
      <c r="YE270" s="442"/>
      <c r="YF270" s="442"/>
      <c r="YG270" s="442"/>
      <c r="YH270" s="442"/>
      <c r="YI270" s="442"/>
      <c r="YJ270" s="442"/>
      <c r="YK270" s="442"/>
      <c r="YL270" s="442"/>
      <c r="YM270" s="442"/>
      <c r="YN270" s="442"/>
      <c r="YO270" s="442"/>
      <c r="YP270" s="442"/>
      <c r="YQ270" s="442"/>
      <c r="YR270" s="442"/>
      <c r="YS270" s="442"/>
      <c r="YT270" s="442"/>
      <c r="YU270" s="442"/>
      <c r="YV270" s="442"/>
      <c r="YW270" s="442"/>
      <c r="YX270" s="442"/>
      <c r="YY270" s="442"/>
      <c r="YZ270" s="442"/>
      <c r="ZA270" s="442"/>
      <c r="ZB270" s="442"/>
      <c r="ZC270" s="442"/>
      <c r="ZD270" s="442"/>
      <c r="ZE270" s="442"/>
      <c r="ZF270" s="442"/>
      <c r="ZG270" s="442"/>
      <c r="ZH270" s="442"/>
      <c r="ZI270" s="442"/>
      <c r="ZJ270" s="442"/>
      <c r="ZK270" s="442"/>
      <c r="ZL270" s="442"/>
      <c r="ZM270" s="442"/>
      <c r="ZN270" s="442"/>
      <c r="ZO270" s="442"/>
      <c r="ZP270" s="442"/>
      <c r="ZQ270" s="442"/>
      <c r="ZR270" s="442"/>
      <c r="ZS270" s="442"/>
      <c r="ZT270" s="442"/>
      <c r="ZU270" s="442"/>
      <c r="ZV270" s="442"/>
      <c r="ZW270" s="442"/>
      <c r="ZX270" s="442"/>
      <c r="ZY270" s="442"/>
      <c r="ZZ270" s="442"/>
      <c r="AAA270" s="442"/>
      <c r="AAB270" s="442"/>
      <c r="AAC270" s="442"/>
      <c r="AAD270" s="442"/>
      <c r="AAE270" s="442"/>
      <c r="AAF270" s="442"/>
      <c r="AAG270" s="442"/>
      <c r="AAH270" s="442"/>
      <c r="AAI270" s="442"/>
      <c r="AAJ270" s="442"/>
      <c r="AAK270" s="442"/>
      <c r="AAL270" s="442"/>
      <c r="AAM270" s="442"/>
      <c r="AAN270" s="442"/>
      <c r="AAO270" s="442"/>
      <c r="AAP270" s="442"/>
      <c r="AAQ270" s="442"/>
      <c r="AAR270" s="442"/>
      <c r="AAS270" s="442"/>
      <c r="AAT270" s="442"/>
      <c r="AAU270" s="442"/>
      <c r="AAV270" s="442"/>
      <c r="AAW270" s="442"/>
      <c r="AAX270" s="442"/>
      <c r="AAY270" s="442"/>
      <c r="AAZ270" s="442"/>
      <c r="ABA270" s="442"/>
      <c r="ABB270" s="442"/>
      <c r="ABC270" s="442"/>
      <c r="ABD270" s="442"/>
      <c r="ABE270" s="442"/>
      <c r="ABF270" s="442"/>
      <c r="ABG270" s="442"/>
      <c r="ABH270" s="442"/>
      <c r="ABI270" s="442"/>
      <c r="ABJ270" s="442"/>
      <c r="ABK270" s="442"/>
      <c r="ABL270" s="442"/>
      <c r="ABM270" s="442"/>
      <c r="ABN270" s="442"/>
      <c r="ABO270" s="442"/>
      <c r="ABP270" s="442"/>
      <c r="ABQ270" s="442"/>
      <c r="ABR270" s="442"/>
      <c r="ABS270" s="442"/>
      <c r="ABT270" s="442"/>
      <c r="ABU270" s="442"/>
      <c r="ABV270" s="442"/>
      <c r="ABW270" s="442"/>
      <c r="ABX270" s="442"/>
      <c r="ABY270" s="442"/>
      <c r="ABZ270" s="442"/>
      <c r="ACA270" s="442"/>
      <c r="ACB270" s="442"/>
      <c r="ACC270" s="442"/>
      <c r="ACD270" s="442"/>
      <c r="ACE270" s="442"/>
      <c r="ACF270" s="442"/>
      <c r="ACG270" s="442"/>
      <c r="ACH270" s="442"/>
      <c r="ACI270" s="442"/>
      <c r="ACJ270" s="442"/>
      <c r="ACK270" s="442"/>
      <c r="ACL270" s="442"/>
      <c r="ACM270" s="442"/>
      <c r="ACN270" s="442"/>
      <c r="ACO270" s="442"/>
      <c r="ACP270" s="442"/>
      <c r="ACQ270" s="442"/>
      <c r="ACR270" s="442"/>
      <c r="ACS270" s="442"/>
      <c r="ACT270" s="442"/>
      <c r="ACU270" s="442"/>
      <c r="ACV270" s="442"/>
      <c r="ACW270" s="442"/>
      <c r="ACX270" s="442"/>
      <c r="ACY270" s="442"/>
      <c r="ACZ270" s="442"/>
      <c r="ADA270" s="442"/>
      <c r="ADB270" s="442"/>
      <c r="ADC270" s="442"/>
      <c r="ADD270" s="442"/>
      <c r="ADE270" s="442"/>
      <c r="ADF270" s="442"/>
      <c r="ADG270" s="442"/>
      <c r="ADH270" s="442"/>
      <c r="ADI270" s="442"/>
      <c r="ADJ270" s="442"/>
      <c r="ADK270" s="442"/>
      <c r="ADL270" s="442"/>
      <c r="ADM270" s="442"/>
      <c r="ADN270" s="442"/>
      <c r="ADO270" s="442"/>
      <c r="ADP270" s="442"/>
      <c r="ADQ270" s="442"/>
      <c r="ADR270" s="442"/>
      <c r="ADS270" s="442"/>
      <c r="ADT270" s="442"/>
      <c r="ADU270" s="442"/>
      <c r="ADV270" s="442"/>
      <c r="ADW270" s="442"/>
      <c r="ADX270" s="442"/>
      <c r="ADY270" s="442"/>
      <c r="ADZ270" s="442"/>
      <c r="AEA270" s="442"/>
      <c r="AEB270" s="442"/>
      <c r="AEC270" s="442"/>
      <c r="AED270" s="442"/>
      <c r="AEE270" s="442"/>
      <c r="AEF270" s="442"/>
      <c r="AEG270" s="442"/>
      <c r="AEH270" s="442"/>
      <c r="AEI270" s="442"/>
      <c r="AEJ270" s="442"/>
      <c r="AEK270" s="442"/>
      <c r="AEL270" s="442"/>
      <c r="AEM270" s="442"/>
      <c r="AEN270" s="442"/>
      <c r="AEO270" s="442"/>
      <c r="AEP270" s="442"/>
      <c r="AEQ270" s="442"/>
      <c r="AER270" s="442"/>
      <c r="AES270" s="442"/>
      <c r="AET270" s="442"/>
      <c r="AEU270" s="442"/>
      <c r="AEV270" s="442"/>
      <c r="AEW270" s="442"/>
      <c r="AEX270" s="442"/>
      <c r="AEY270" s="442"/>
      <c r="AEZ270" s="442"/>
      <c r="AFA270" s="442"/>
      <c r="AFB270" s="442"/>
      <c r="AFC270" s="442"/>
      <c r="AFD270" s="442"/>
      <c r="AFE270" s="442"/>
      <c r="AFF270" s="442"/>
      <c r="AFG270" s="442"/>
      <c r="AFH270" s="442"/>
      <c r="AFI270" s="442"/>
      <c r="AFJ270" s="442"/>
      <c r="AFK270" s="442"/>
      <c r="AFL270" s="442"/>
      <c r="AFM270" s="442"/>
      <c r="AFN270" s="442"/>
      <c r="AFO270" s="442"/>
      <c r="AFP270" s="442"/>
      <c r="AFQ270" s="442"/>
      <c r="AFR270" s="442"/>
      <c r="AFS270" s="442"/>
      <c r="AFT270" s="442"/>
      <c r="AFU270" s="442"/>
      <c r="AFV270" s="442"/>
      <c r="AFW270" s="442"/>
      <c r="AFX270" s="442"/>
      <c r="AFY270" s="442"/>
      <c r="AFZ270" s="442"/>
      <c r="AGA270" s="442"/>
      <c r="AGB270" s="442"/>
      <c r="AGC270" s="442"/>
      <c r="AGD270" s="442"/>
      <c r="AGE270" s="442"/>
      <c r="AGF270" s="442"/>
      <c r="AGG270" s="442"/>
      <c r="AGH270" s="442"/>
      <c r="AGI270" s="442"/>
      <c r="AGJ270" s="442"/>
      <c r="AGK270" s="442"/>
      <c r="AGL270" s="442"/>
      <c r="AGM270" s="442"/>
      <c r="AGN270" s="442"/>
      <c r="AGO270" s="442"/>
      <c r="AGP270" s="442"/>
      <c r="AGQ270" s="442"/>
      <c r="AGR270" s="442"/>
      <c r="AGS270" s="442"/>
      <c r="AGT270" s="442"/>
      <c r="AGU270" s="442"/>
      <c r="AGV270" s="442"/>
      <c r="AGW270" s="442"/>
      <c r="AGX270" s="442"/>
      <c r="AGY270" s="442"/>
      <c r="AGZ270" s="442"/>
      <c r="AHA270" s="442"/>
      <c r="AHB270" s="442"/>
      <c r="AHC270" s="442"/>
      <c r="AHD270" s="442"/>
      <c r="AHE270" s="442"/>
      <c r="AHF270" s="442"/>
      <c r="AHG270" s="442"/>
      <c r="AHH270" s="442"/>
    </row>
    <row r="271" spans="2:892" s="593" customFormat="1" hidden="1">
      <c r="B271" s="597"/>
      <c r="C271" s="595"/>
      <c r="D271" s="78"/>
      <c r="E271" s="78"/>
      <c r="F271" s="78"/>
      <c r="G271" s="78"/>
      <c r="H271" s="78"/>
      <c r="I271" s="78"/>
      <c r="J271" s="78"/>
      <c r="K271" s="78"/>
      <c r="L271" s="78"/>
      <c r="M271" s="78"/>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s="66"/>
      <c r="CT271" s="66"/>
      <c r="CU271" s="66"/>
      <c r="CV271" s="66"/>
      <c r="CW271" s="66"/>
      <c r="CX271" s="66"/>
      <c r="CY271" s="66"/>
      <c r="CZ271" s="66"/>
      <c r="DA271" s="66"/>
      <c r="DB271" s="66"/>
      <c r="DC271" s="66"/>
      <c r="DD271" s="66"/>
      <c r="DE271" s="66"/>
      <c r="DF271" s="66"/>
      <c r="DG271" s="66"/>
      <c r="DH271" s="66"/>
      <c r="DI271" s="66"/>
      <c r="DJ271" s="66"/>
      <c r="DK271" s="66"/>
      <c r="DL271" s="66"/>
      <c r="DM271" s="66"/>
      <c r="DN271" s="66"/>
      <c r="DO271" s="66"/>
      <c r="DP271" s="66"/>
      <c r="DQ271" s="66"/>
      <c r="DR271" s="66"/>
      <c r="DS271" s="66"/>
      <c r="DT271" s="66"/>
      <c r="DU271" s="66"/>
      <c r="DV271" s="66"/>
      <c r="DW271" s="66"/>
      <c r="DX271" s="66"/>
      <c r="DY271" s="66"/>
      <c r="DZ271" s="66"/>
      <c r="EA271" s="66"/>
      <c r="EB271" s="66"/>
      <c r="EC271" s="66"/>
      <c r="ED271" s="66"/>
      <c r="EE271" s="66"/>
      <c r="EF271" s="66"/>
      <c r="EG271" s="66"/>
      <c r="EH271" s="66"/>
      <c r="EI271" s="66"/>
      <c r="EJ271" s="66"/>
      <c r="EK271" s="66"/>
      <c r="EL271" s="66"/>
      <c r="EM271" s="66"/>
      <c r="EN271" s="66"/>
      <c r="EO271" s="66"/>
      <c r="EP271" s="66"/>
      <c r="EQ271" s="66"/>
      <c r="ER271" s="66"/>
      <c r="ES271" s="66"/>
      <c r="ET271" s="66"/>
      <c r="EU271" s="66"/>
      <c r="EV271" s="66"/>
      <c r="EW271" s="66"/>
      <c r="EX271" s="66"/>
      <c r="EY271" s="66"/>
      <c r="EZ271" s="66"/>
      <c r="FA271" s="66"/>
      <c r="FB271" s="66"/>
      <c r="FC271" s="66"/>
      <c r="FD271" s="66"/>
      <c r="FE271" s="66"/>
      <c r="FF271" s="66"/>
      <c r="FG271" s="66"/>
      <c r="FH271" s="66"/>
      <c r="FI271" s="66"/>
      <c r="FJ271" s="66"/>
      <c r="FK271" s="66"/>
      <c r="FL271" s="66"/>
      <c r="FM271" s="66"/>
      <c r="FN271" s="66"/>
      <c r="FO271" s="66"/>
      <c r="FP271" s="66"/>
      <c r="FQ271" s="66"/>
      <c r="FR271" s="66"/>
      <c r="FS271" s="66"/>
      <c r="FT271" s="66"/>
      <c r="FU271" s="66"/>
      <c r="FV271" s="66"/>
      <c r="FW271" s="66"/>
      <c r="FX271" s="66"/>
      <c r="FY271" s="66"/>
      <c r="FZ271" s="66"/>
      <c r="GA271" s="66"/>
      <c r="GB271" s="66"/>
      <c r="GC271" s="66"/>
      <c r="GD271" s="66"/>
      <c r="GE271" s="66"/>
      <c r="GF271" s="66"/>
      <c r="GG271" s="66"/>
      <c r="GH271" s="66"/>
      <c r="GI271" s="66"/>
      <c r="GJ271" s="66"/>
      <c r="GK271" s="66"/>
      <c r="GL271" s="66"/>
      <c r="GM271" s="66"/>
      <c r="GN271" s="66"/>
      <c r="GO271" s="66"/>
      <c r="GP271" s="66"/>
      <c r="GQ271" s="66"/>
      <c r="GR271" s="66"/>
      <c r="GS271" s="66"/>
      <c r="GT271" s="66"/>
      <c r="GU271" s="66"/>
      <c r="GV271" s="66"/>
      <c r="GW271" s="66"/>
      <c r="GX271" s="66"/>
      <c r="GY271" s="66"/>
      <c r="GZ271" s="66"/>
      <c r="HA271" s="66"/>
      <c r="HB271" s="66"/>
      <c r="HC271" s="66"/>
      <c r="HD271" s="66"/>
      <c r="HE271" s="66"/>
      <c r="HF271" s="66"/>
      <c r="HG271" s="66"/>
      <c r="HH271" s="66"/>
      <c r="HI271" s="66"/>
      <c r="HJ271" s="66"/>
      <c r="HK271" s="66"/>
      <c r="HL271" s="66"/>
      <c r="HM271" s="66"/>
      <c r="HN271" s="66"/>
      <c r="HO271" s="66"/>
      <c r="HP271" s="66"/>
      <c r="HQ271" s="66"/>
      <c r="HR271" s="66"/>
      <c r="HS271" s="66"/>
      <c r="HT271" s="66"/>
      <c r="HU271" s="66"/>
      <c r="HV271" s="66"/>
      <c r="HW271" s="66"/>
      <c r="HX271" s="66"/>
      <c r="HY271" s="66"/>
      <c r="HZ271" s="66"/>
      <c r="IA271" s="66"/>
      <c r="IB271" s="66"/>
      <c r="IC271" s="66"/>
      <c r="ID271" s="66"/>
      <c r="IE271" s="66"/>
      <c r="IF271" s="66"/>
      <c r="IG271" s="66"/>
      <c r="IH271" s="66"/>
      <c r="II271" s="66"/>
      <c r="IJ271" s="66"/>
      <c r="IK271" s="66"/>
      <c r="IL271" s="66"/>
      <c r="IM271" s="66"/>
      <c r="IN271" s="66"/>
      <c r="IO271" s="66"/>
      <c r="IP271" s="66"/>
      <c r="IQ271" s="66"/>
      <c r="IR271" s="66"/>
      <c r="IS271" s="66"/>
      <c r="IT271" s="66"/>
      <c r="IU271" s="66"/>
      <c r="IV271" s="66"/>
      <c r="IW271" s="66"/>
      <c r="IX271" s="442"/>
      <c r="IY271" s="442"/>
      <c r="IZ271" s="442"/>
      <c r="JA271" s="442"/>
      <c r="JB271" s="442"/>
      <c r="JC271" s="442"/>
      <c r="JD271" s="442"/>
      <c r="JE271" s="442"/>
      <c r="JF271" s="442"/>
      <c r="JG271" s="442"/>
      <c r="JH271" s="442"/>
      <c r="JI271" s="442"/>
      <c r="JJ271" s="442"/>
      <c r="JK271" s="442"/>
      <c r="JL271" s="442"/>
      <c r="JM271" s="442"/>
      <c r="JN271" s="442"/>
      <c r="JO271" s="442"/>
      <c r="JP271" s="442"/>
      <c r="JQ271" s="442"/>
      <c r="JR271" s="442"/>
      <c r="JS271" s="442"/>
      <c r="JT271" s="442"/>
      <c r="JU271" s="442"/>
      <c r="JV271" s="442"/>
      <c r="JW271" s="442"/>
      <c r="JX271" s="442"/>
      <c r="JY271" s="442"/>
      <c r="JZ271" s="442"/>
      <c r="KA271" s="442"/>
      <c r="KB271" s="442"/>
      <c r="KC271" s="442"/>
      <c r="KD271" s="442"/>
      <c r="KE271" s="442"/>
      <c r="KF271" s="442"/>
      <c r="KG271" s="442"/>
      <c r="KH271" s="442"/>
      <c r="KI271" s="442"/>
      <c r="KJ271" s="442"/>
      <c r="KK271" s="442"/>
      <c r="KL271" s="442"/>
      <c r="KM271" s="442"/>
      <c r="KN271" s="442"/>
      <c r="KO271" s="442"/>
      <c r="KP271" s="442"/>
      <c r="KQ271" s="442"/>
      <c r="KR271" s="442"/>
      <c r="KS271" s="442"/>
      <c r="KT271" s="442"/>
      <c r="KU271" s="442"/>
      <c r="KV271" s="442"/>
      <c r="KW271" s="442"/>
      <c r="KX271" s="442"/>
      <c r="KY271" s="442"/>
      <c r="KZ271" s="442"/>
      <c r="LA271" s="442"/>
      <c r="LB271" s="442"/>
      <c r="LC271" s="442"/>
      <c r="LD271" s="442"/>
      <c r="LE271" s="442"/>
      <c r="LF271" s="442"/>
      <c r="LG271" s="442"/>
      <c r="LH271" s="442"/>
      <c r="LI271" s="442"/>
      <c r="LJ271" s="442"/>
      <c r="LK271" s="442"/>
      <c r="LL271" s="442"/>
      <c r="LM271" s="442"/>
      <c r="LN271" s="442"/>
      <c r="LO271" s="442"/>
      <c r="LP271" s="442"/>
      <c r="LQ271" s="442"/>
      <c r="LR271" s="442"/>
      <c r="LS271" s="442"/>
      <c r="LT271" s="442"/>
      <c r="LU271" s="442"/>
      <c r="LV271" s="442"/>
      <c r="LW271" s="442"/>
      <c r="LX271" s="442"/>
      <c r="LY271" s="442"/>
      <c r="LZ271" s="442"/>
      <c r="MA271" s="442"/>
      <c r="MB271" s="442"/>
      <c r="MC271" s="442"/>
      <c r="MD271" s="442"/>
      <c r="ME271" s="442"/>
      <c r="MF271" s="442"/>
      <c r="MG271" s="442"/>
      <c r="MH271" s="442"/>
      <c r="MI271" s="442"/>
      <c r="MJ271" s="442"/>
      <c r="MK271" s="442"/>
      <c r="ML271" s="442"/>
      <c r="MM271" s="442"/>
      <c r="MN271" s="442"/>
      <c r="MO271" s="442"/>
      <c r="MP271" s="442"/>
      <c r="MQ271" s="442"/>
      <c r="MR271" s="442"/>
      <c r="MS271" s="442"/>
      <c r="MT271" s="442"/>
      <c r="MU271" s="442"/>
      <c r="MV271" s="442"/>
      <c r="MW271" s="442"/>
      <c r="MX271" s="442"/>
      <c r="MY271" s="442"/>
      <c r="MZ271" s="442"/>
      <c r="NA271" s="442"/>
      <c r="NB271" s="442"/>
      <c r="NC271" s="442"/>
      <c r="ND271" s="442"/>
      <c r="NE271" s="442"/>
      <c r="NF271" s="442"/>
      <c r="NG271" s="442"/>
      <c r="NH271" s="442"/>
      <c r="NI271" s="442"/>
      <c r="NJ271" s="442"/>
      <c r="NK271" s="442"/>
      <c r="NL271" s="442"/>
      <c r="NM271" s="442"/>
      <c r="NN271" s="442"/>
      <c r="NO271" s="442"/>
      <c r="NP271" s="442"/>
      <c r="NQ271" s="442"/>
      <c r="NR271" s="442"/>
      <c r="NS271" s="442"/>
      <c r="NT271" s="442"/>
      <c r="NU271" s="442"/>
      <c r="NV271" s="442"/>
      <c r="NW271" s="442"/>
      <c r="NX271" s="442"/>
      <c r="NY271" s="442"/>
      <c r="NZ271" s="442"/>
      <c r="OA271" s="442"/>
      <c r="OB271" s="442"/>
      <c r="OC271" s="442"/>
      <c r="OD271" s="442"/>
      <c r="OE271" s="442"/>
      <c r="OF271" s="442"/>
      <c r="OG271" s="442"/>
      <c r="OH271" s="442"/>
      <c r="OI271" s="442"/>
      <c r="OJ271" s="442"/>
      <c r="OK271" s="442"/>
      <c r="OL271" s="442"/>
      <c r="OM271" s="442"/>
      <c r="ON271" s="442"/>
      <c r="OO271" s="442"/>
      <c r="OP271" s="442"/>
      <c r="OQ271" s="442"/>
      <c r="OR271" s="442"/>
      <c r="OS271" s="442"/>
      <c r="OT271" s="442"/>
      <c r="OU271" s="442"/>
      <c r="OV271" s="442"/>
      <c r="OW271" s="442"/>
      <c r="OX271" s="442"/>
      <c r="OY271" s="442"/>
      <c r="OZ271" s="442"/>
      <c r="PA271" s="442"/>
      <c r="PB271" s="442"/>
      <c r="PC271" s="442"/>
      <c r="PD271" s="442"/>
      <c r="PE271" s="442"/>
      <c r="PF271" s="442"/>
      <c r="PG271" s="442"/>
      <c r="PH271" s="442"/>
      <c r="PI271" s="442"/>
      <c r="PJ271" s="442"/>
      <c r="PK271" s="442"/>
      <c r="PL271" s="442"/>
      <c r="PM271" s="442"/>
      <c r="PN271" s="442"/>
      <c r="PO271" s="442"/>
      <c r="PP271" s="442"/>
      <c r="PQ271" s="442"/>
      <c r="PR271" s="442"/>
      <c r="PS271" s="442"/>
      <c r="PT271" s="442"/>
      <c r="PU271" s="442"/>
      <c r="PV271" s="442"/>
      <c r="PW271" s="442"/>
      <c r="PX271" s="442"/>
      <c r="PY271" s="442"/>
      <c r="PZ271" s="442"/>
      <c r="QA271" s="442"/>
      <c r="QB271" s="442"/>
      <c r="QC271" s="442"/>
      <c r="QD271" s="442"/>
      <c r="QE271" s="442"/>
      <c r="QF271" s="442"/>
      <c r="QG271" s="442"/>
      <c r="QH271" s="442"/>
      <c r="QI271" s="442"/>
      <c r="QJ271" s="442"/>
      <c r="QK271" s="442"/>
      <c r="QL271" s="442"/>
      <c r="QM271" s="442"/>
      <c r="QN271" s="442"/>
      <c r="QO271" s="442"/>
      <c r="QP271" s="442"/>
      <c r="QQ271" s="442"/>
      <c r="QR271" s="442"/>
      <c r="QS271" s="442"/>
      <c r="QT271" s="442"/>
      <c r="QU271" s="442"/>
      <c r="QV271" s="442"/>
      <c r="QW271" s="442"/>
      <c r="QX271" s="442"/>
      <c r="QY271" s="442"/>
      <c r="QZ271" s="442"/>
      <c r="RA271" s="442"/>
      <c r="RB271" s="442"/>
      <c r="RC271" s="442"/>
      <c r="RD271" s="442"/>
      <c r="RE271" s="442"/>
      <c r="RF271" s="442"/>
      <c r="RG271" s="442"/>
      <c r="RH271" s="442"/>
      <c r="RI271" s="442"/>
      <c r="RJ271" s="442"/>
      <c r="RK271" s="442"/>
      <c r="RL271" s="442"/>
      <c r="RM271" s="442"/>
      <c r="RN271" s="442"/>
      <c r="RO271" s="442"/>
      <c r="RP271" s="442"/>
      <c r="RQ271" s="442"/>
      <c r="RR271" s="442"/>
      <c r="RS271" s="442"/>
      <c r="RT271" s="442"/>
      <c r="RU271" s="442"/>
      <c r="RV271" s="442"/>
      <c r="RW271" s="442"/>
      <c r="RX271" s="442"/>
      <c r="RY271" s="442"/>
      <c r="RZ271" s="442"/>
      <c r="SA271" s="442"/>
      <c r="SB271" s="442"/>
      <c r="SC271" s="442"/>
      <c r="SD271" s="442"/>
      <c r="SE271" s="442"/>
      <c r="SF271" s="442"/>
      <c r="SG271" s="442"/>
      <c r="SH271" s="442"/>
      <c r="SI271" s="442"/>
      <c r="SJ271" s="442"/>
      <c r="SK271" s="442"/>
      <c r="SL271" s="442"/>
      <c r="SM271" s="442"/>
      <c r="SN271" s="442"/>
      <c r="SO271" s="442"/>
      <c r="SP271" s="442"/>
      <c r="SQ271" s="442"/>
      <c r="SR271" s="442"/>
      <c r="SS271" s="442"/>
      <c r="ST271" s="442"/>
      <c r="SU271" s="442"/>
      <c r="SV271" s="442"/>
      <c r="SW271" s="442"/>
      <c r="SX271" s="442"/>
      <c r="SY271" s="442"/>
      <c r="SZ271" s="442"/>
      <c r="TA271" s="442"/>
      <c r="TB271" s="442"/>
      <c r="TC271" s="442"/>
      <c r="TD271" s="442"/>
      <c r="TE271" s="442"/>
      <c r="TF271" s="442"/>
      <c r="TG271" s="442"/>
      <c r="TH271" s="442"/>
      <c r="TI271" s="442"/>
      <c r="TJ271" s="442"/>
      <c r="TK271" s="442"/>
      <c r="TL271" s="442"/>
      <c r="TM271" s="442"/>
      <c r="TN271" s="442"/>
      <c r="TO271" s="442"/>
      <c r="TP271" s="442"/>
      <c r="TQ271" s="442"/>
      <c r="TR271" s="442"/>
      <c r="TS271" s="442"/>
      <c r="TT271" s="442"/>
      <c r="TU271" s="442"/>
      <c r="TV271" s="442"/>
      <c r="TW271" s="442"/>
      <c r="TX271" s="442"/>
      <c r="TY271" s="442"/>
      <c r="TZ271" s="442"/>
      <c r="UA271" s="442"/>
      <c r="UB271" s="442"/>
      <c r="UC271" s="442"/>
      <c r="UD271" s="442"/>
      <c r="UE271" s="442"/>
      <c r="UF271" s="442"/>
      <c r="UG271" s="442"/>
      <c r="UH271" s="442"/>
      <c r="UI271" s="442"/>
      <c r="UJ271" s="442"/>
      <c r="UK271" s="442"/>
      <c r="UL271" s="442"/>
      <c r="UM271" s="442"/>
      <c r="UN271" s="442"/>
      <c r="UO271" s="442"/>
      <c r="UP271" s="442"/>
      <c r="UQ271" s="442"/>
      <c r="UR271" s="442"/>
      <c r="US271" s="442"/>
      <c r="UT271" s="442"/>
      <c r="UU271" s="442"/>
      <c r="UV271" s="442"/>
      <c r="UW271" s="442"/>
      <c r="UX271" s="442"/>
      <c r="UY271" s="442"/>
      <c r="UZ271" s="442"/>
      <c r="VA271" s="442"/>
      <c r="VB271" s="442"/>
      <c r="VC271" s="442"/>
      <c r="VD271" s="442"/>
      <c r="VE271" s="442"/>
      <c r="VF271" s="442"/>
      <c r="VG271" s="442"/>
      <c r="VH271" s="442"/>
      <c r="VI271" s="442"/>
      <c r="VJ271" s="442"/>
      <c r="VK271" s="442"/>
      <c r="VL271" s="442"/>
      <c r="VM271" s="442"/>
      <c r="VN271" s="442"/>
      <c r="VO271" s="442"/>
      <c r="VP271" s="442"/>
      <c r="VQ271" s="442"/>
      <c r="VR271" s="442"/>
      <c r="VS271" s="442"/>
      <c r="VT271" s="442"/>
      <c r="VU271" s="442"/>
      <c r="VV271" s="442"/>
      <c r="VW271" s="442"/>
      <c r="VX271" s="442"/>
      <c r="VY271" s="442"/>
      <c r="VZ271" s="442"/>
      <c r="WA271" s="442"/>
      <c r="WB271" s="442"/>
      <c r="WC271" s="442"/>
      <c r="WD271" s="442"/>
      <c r="WE271" s="442"/>
      <c r="WF271" s="442"/>
      <c r="WG271" s="442"/>
      <c r="WH271" s="442"/>
      <c r="WI271" s="442"/>
      <c r="WJ271" s="442"/>
      <c r="WK271" s="442"/>
      <c r="WL271" s="442"/>
      <c r="WM271" s="442"/>
      <c r="WN271" s="442"/>
      <c r="WO271" s="442"/>
      <c r="WP271" s="442"/>
      <c r="WQ271" s="442"/>
      <c r="WR271" s="442"/>
      <c r="WS271" s="442"/>
      <c r="WT271" s="442"/>
      <c r="WU271" s="442"/>
      <c r="WV271" s="442"/>
      <c r="WW271" s="442"/>
      <c r="WX271" s="442"/>
      <c r="WY271" s="442"/>
      <c r="WZ271" s="442"/>
      <c r="XA271" s="442"/>
      <c r="XB271" s="442"/>
      <c r="XC271" s="442"/>
      <c r="XD271" s="442"/>
      <c r="XE271" s="442"/>
      <c r="XF271" s="442"/>
      <c r="XG271" s="442"/>
      <c r="XH271" s="442"/>
      <c r="XI271" s="442"/>
      <c r="XJ271" s="442"/>
      <c r="XK271" s="442"/>
      <c r="XL271" s="442"/>
      <c r="XM271" s="442"/>
      <c r="XN271" s="442"/>
      <c r="XO271" s="442"/>
      <c r="XP271" s="442"/>
      <c r="XQ271" s="442"/>
      <c r="XR271" s="442"/>
      <c r="XS271" s="442"/>
      <c r="XT271" s="442"/>
      <c r="XU271" s="442"/>
      <c r="XV271" s="442"/>
      <c r="XW271" s="442"/>
      <c r="XX271" s="442"/>
      <c r="XY271" s="442"/>
      <c r="XZ271" s="442"/>
      <c r="YA271" s="442"/>
      <c r="YB271" s="442"/>
      <c r="YC271" s="442"/>
      <c r="YD271" s="442"/>
      <c r="YE271" s="442"/>
      <c r="YF271" s="442"/>
      <c r="YG271" s="442"/>
      <c r="YH271" s="442"/>
      <c r="YI271" s="442"/>
      <c r="YJ271" s="442"/>
      <c r="YK271" s="442"/>
      <c r="YL271" s="442"/>
      <c r="YM271" s="442"/>
      <c r="YN271" s="442"/>
      <c r="YO271" s="442"/>
      <c r="YP271" s="442"/>
      <c r="YQ271" s="442"/>
      <c r="YR271" s="442"/>
      <c r="YS271" s="442"/>
      <c r="YT271" s="442"/>
      <c r="YU271" s="442"/>
      <c r="YV271" s="442"/>
      <c r="YW271" s="442"/>
      <c r="YX271" s="442"/>
      <c r="YY271" s="442"/>
      <c r="YZ271" s="442"/>
      <c r="ZA271" s="442"/>
      <c r="ZB271" s="442"/>
      <c r="ZC271" s="442"/>
      <c r="ZD271" s="442"/>
      <c r="ZE271" s="442"/>
      <c r="ZF271" s="442"/>
      <c r="ZG271" s="442"/>
      <c r="ZH271" s="442"/>
      <c r="ZI271" s="442"/>
      <c r="ZJ271" s="442"/>
      <c r="ZK271" s="442"/>
      <c r="ZL271" s="442"/>
      <c r="ZM271" s="442"/>
      <c r="ZN271" s="442"/>
      <c r="ZO271" s="442"/>
      <c r="ZP271" s="442"/>
      <c r="ZQ271" s="442"/>
      <c r="ZR271" s="442"/>
      <c r="ZS271" s="442"/>
      <c r="ZT271" s="442"/>
      <c r="ZU271" s="442"/>
      <c r="ZV271" s="442"/>
      <c r="ZW271" s="442"/>
      <c r="ZX271" s="442"/>
      <c r="ZY271" s="442"/>
      <c r="ZZ271" s="442"/>
      <c r="AAA271" s="442"/>
      <c r="AAB271" s="442"/>
      <c r="AAC271" s="442"/>
      <c r="AAD271" s="442"/>
      <c r="AAE271" s="442"/>
      <c r="AAF271" s="442"/>
      <c r="AAG271" s="442"/>
      <c r="AAH271" s="442"/>
      <c r="AAI271" s="442"/>
      <c r="AAJ271" s="442"/>
      <c r="AAK271" s="442"/>
      <c r="AAL271" s="442"/>
      <c r="AAM271" s="442"/>
      <c r="AAN271" s="442"/>
      <c r="AAO271" s="442"/>
      <c r="AAP271" s="442"/>
      <c r="AAQ271" s="442"/>
      <c r="AAR271" s="442"/>
      <c r="AAS271" s="442"/>
      <c r="AAT271" s="442"/>
      <c r="AAU271" s="442"/>
      <c r="AAV271" s="442"/>
      <c r="AAW271" s="442"/>
      <c r="AAX271" s="442"/>
      <c r="AAY271" s="442"/>
      <c r="AAZ271" s="442"/>
      <c r="ABA271" s="442"/>
      <c r="ABB271" s="442"/>
      <c r="ABC271" s="442"/>
      <c r="ABD271" s="442"/>
      <c r="ABE271" s="442"/>
      <c r="ABF271" s="442"/>
      <c r="ABG271" s="442"/>
      <c r="ABH271" s="442"/>
      <c r="ABI271" s="442"/>
      <c r="ABJ271" s="442"/>
      <c r="ABK271" s="442"/>
      <c r="ABL271" s="442"/>
      <c r="ABM271" s="442"/>
      <c r="ABN271" s="442"/>
      <c r="ABO271" s="442"/>
      <c r="ABP271" s="442"/>
      <c r="ABQ271" s="442"/>
      <c r="ABR271" s="442"/>
      <c r="ABS271" s="442"/>
      <c r="ABT271" s="442"/>
      <c r="ABU271" s="442"/>
      <c r="ABV271" s="442"/>
      <c r="ABW271" s="442"/>
      <c r="ABX271" s="442"/>
      <c r="ABY271" s="442"/>
      <c r="ABZ271" s="442"/>
      <c r="ACA271" s="442"/>
      <c r="ACB271" s="442"/>
      <c r="ACC271" s="442"/>
      <c r="ACD271" s="442"/>
      <c r="ACE271" s="442"/>
      <c r="ACF271" s="442"/>
      <c r="ACG271" s="442"/>
      <c r="ACH271" s="442"/>
      <c r="ACI271" s="442"/>
      <c r="ACJ271" s="442"/>
      <c r="ACK271" s="442"/>
      <c r="ACL271" s="442"/>
      <c r="ACM271" s="442"/>
      <c r="ACN271" s="442"/>
      <c r="ACO271" s="442"/>
      <c r="ACP271" s="442"/>
      <c r="ACQ271" s="442"/>
      <c r="ACR271" s="442"/>
      <c r="ACS271" s="442"/>
      <c r="ACT271" s="442"/>
      <c r="ACU271" s="442"/>
      <c r="ACV271" s="442"/>
      <c r="ACW271" s="442"/>
      <c r="ACX271" s="442"/>
      <c r="ACY271" s="442"/>
      <c r="ACZ271" s="442"/>
      <c r="ADA271" s="442"/>
      <c r="ADB271" s="442"/>
      <c r="ADC271" s="442"/>
      <c r="ADD271" s="442"/>
      <c r="ADE271" s="442"/>
      <c r="ADF271" s="442"/>
      <c r="ADG271" s="442"/>
      <c r="ADH271" s="442"/>
      <c r="ADI271" s="442"/>
      <c r="ADJ271" s="442"/>
      <c r="ADK271" s="442"/>
      <c r="ADL271" s="442"/>
      <c r="ADM271" s="442"/>
      <c r="ADN271" s="442"/>
      <c r="ADO271" s="442"/>
      <c r="ADP271" s="442"/>
      <c r="ADQ271" s="442"/>
      <c r="ADR271" s="442"/>
      <c r="ADS271" s="442"/>
      <c r="ADT271" s="442"/>
      <c r="ADU271" s="442"/>
      <c r="ADV271" s="442"/>
      <c r="ADW271" s="442"/>
      <c r="ADX271" s="442"/>
      <c r="ADY271" s="442"/>
      <c r="ADZ271" s="442"/>
      <c r="AEA271" s="442"/>
      <c r="AEB271" s="442"/>
      <c r="AEC271" s="442"/>
      <c r="AED271" s="442"/>
      <c r="AEE271" s="442"/>
      <c r="AEF271" s="442"/>
      <c r="AEG271" s="442"/>
      <c r="AEH271" s="442"/>
      <c r="AEI271" s="442"/>
      <c r="AEJ271" s="442"/>
      <c r="AEK271" s="442"/>
      <c r="AEL271" s="442"/>
      <c r="AEM271" s="442"/>
      <c r="AEN271" s="442"/>
      <c r="AEO271" s="442"/>
      <c r="AEP271" s="442"/>
      <c r="AEQ271" s="442"/>
      <c r="AER271" s="442"/>
      <c r="AES271" s="442"/>
      <c r="AET271" s="442"/>
      <c r="AEU271" s="442"/>
      <c r="AEV271" s="442"/>
      <c r="AEW271" s="442"/>
      <c r="AEX271" s="442"/>
      <c r="AEY271" s="442"/>
      <c r="AEZ271" s="442"/>
      <c r="AFA271" s="442"/>
      <c r="AFB271" s="442"/>
      <c r="AFC271" s="442"/>
      <c r="AFD271" s="442"/>
      <c r="AFE271" s="442"/>
      <c r="AFF271" s="442"/>
      <c r="AFG271" s="442"/>
      <c r="AFH271" s="442"/>
      <c r="AFI271" s="442"/>
      <c r="AFJ271" s="442"/>
      <c r="AFK271" s="442"/>
      <c r="AFL271" s="442"/>
      <c r="AFM271" s="442"/>
      <c r="AFN271" s="442"/>
      <c r="AFO271" s="442"/>
      <c r="AFP271" s="442"/>
      <c r="AFQ271" s="442"/>
      <c r="AFR271" s="442"/>
      <c r="AFS271" s="442"/>
      <c r="AFT271" s="442"/>
      <c r="AFU271" s="442"/>
      <c r="AFV271" s="442"/>
      <c r="AFW271" s="442"/>
      <c r="AFX271" s="442"/>
      <c r="AFY271" s="442"/>
      <c r="AFZ271" s="442"/>
      <c r="AGA271" s="442"/>
      <c r="AGB271" s="442"/>
      <c r="AGC271" s="442"/>
      <c r="AGD271" s="442"/>
      <c r="AGE271" s="442"/>
      <c r="AGF271" s="442"/>
      <c r="AGG271" s="442"/>
      <c r="AGH271" s="442"/>
      <c r="AGI271" s="442"/>
      <c r="AGJ271" s="442"/>
      <c r="AGK271" s="442"/>
      <c r="AGL271" s="442"/>
      <c r="AGM271" s="442"/>
      <c r="AGN271" s="442"/>
      <c r="AGO271" s="442"/>
      <c r="AGP271" s="442"/>
      <c r="AGQ271" s="442"/>
      <c r="AGR271" s="442"/>
      <c r="AGS271" s="442"/>
      <c r="AGT271" s="442"/>
      <c r="AGU271" s="442"/>
      <c r="AGV271" s="442"/>
      <c r="AGW271" s="442"/>
      <c r="AGX271" s="442"/>
      <c r="AGY271" s="442"/>
      <c r="AGZ271" s="442"/>
      <c r="AHA271" s="442"/>
      <c r="AHB271" s="442"/>
      <c r="AHC271" s="442"/>
      <c r="AHD271" s="442"/>
      <c r="AHE271" s="442"/>
      <c r="AHF271" s="442"/>
      <c r="AHG271" s="442"/>
      <c r="AHH271" s="442"/>
    </row>
    <row r="272" spans="2:892" s="593" customFormat="1" hidden="1">
      <c r="B272" s="597"/>
      <c r="C272" s="595"/>
      <c r="D272" s="78"/>
      <c r="E272" s="78"/>
      <c r="F272" s="78"/>
      <c r="G272" s="78"/>
      <c r="H272" s="78"/>
      <c r="I272" s="78"/>
      <c r="J272" s="78"/>
      <c r="K272" s="78"/>
      <c r="L272" s="78"/>
      <c r="M272" s="78"/>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s="66"/>
      <c r="CT272" s="66"/>
      <c r="CU272" s="66"/>
      <c r="CV272" s="66"/>
      <c r="CW272" s="66"/>
      <c r="CX272" s="66"/>
      <c r="CY272" s="66"/>
      <c r="CZ272" s="66"/>
      <c r="DA272" s="66"/>
      <c r="DB272" s="66"/>
      <c r="DC272" s="66"/>
      <c r="DD272" s="66"/>
      <c r="DE272" s="66"/>
      <c r="DF272" s="66"/>
      <c r="DG272" s="66"/>
      <c r="DH272" s="66"/>
      <c r="DI272" s="66"/>
      <c r="DJ272" s="66"/>
      <c r="DK272" s="66"/>
      <c r="DL272" s="66"/>
      <c r="DM272" s="66"/>
      <c r="DN272" s="66"/>
      <c r="DO272" s="66"/>
      <c r="DP272" s="66"/>
      <c r="DQ272" s="66"/>
      <c r="DR272" s="66"/>
      <c r="DS272" s="66"/>
      <c r="DT272" s="66"/>
      <c r="DU272" s="66"/>
      <c r="DV272" s="66"/>
      <c r="DW272" s="66"/>
      <c r="DX272" s="66"/>
      <c r="DY272" s="66"/>
      <c r="DZ272" s="66"/>
      <c r="EA272" s="66"/>
      <c r="EB272" s="66"/>
      <c r="EC272" s="66"/>
      <c r="ED272" s="66"/>
      <c r="EE272" s="66"/>
      <c r="EF272" s="66"/>
      <c r="EG272" s="66"/>
      <c r="EH272" s="66"/>
      <c r="EI272" s="66"/>
      <c r="EJ272" s="66"/>
      <c r="EK272" s="66"/>
      <c r="EL272" s="66"/>
      <c r="EM272" s="66"/>
      <c r="EN272" s="66"/>
      <c r="EO272" s="66"/>
      <c r="EP272" s="66"/>
      <c r="EQ272" s="66"/>
      <c r="ER272" s="66"/>
      <c r="ES272" s="66"/>
      <c r="ET272" s="66"/>
      <c r="EU272" s="66"/>
      <c r="EV272" s="66"/>
      <c r="EW272" s="66"/>
      <c r="EX272" s="66"/>
      <c r="EY272" s="66"/>
      <c r="EZ272" s="66"/>
      <c r="FA272" s="66"/>
      <c r="FB272" s="66"/>
      <c r="FC272" s="66"/>
      <c r="FD272" s="66"/>
      <c r="FE272" s="66"/>
      <c r="FF272" s="66"/>
      <c r="FG272" s="66"/>
      <c r="FH272" s="66"/>
      <c r="FI272" s="66"/>
      <c r="FJ272" s="66"/>
      <c r="FK272" s="66"/>
      <c r="FL272" s="66"/>
      <c r="FM272" s="66"/>
      <c r="FN272" s="66"/>
      <c r="FO272" s="66"/>
      <c r="FP272" s="66"/>
      <c r="FQ272" s="66"/>
      <c r="FR272" s="66"/>
      <c r="FS272" s="66"/>
      <c r="FT272" s="66"/>
      <c r="FU272" s="66"/>
      <c r="FV272" s="66"/>
      <c r="FW272" s="66"/>
      <c r="FX272" s="66"/>
      <c r="FY272" s="66"/>
      <c r="FZ272" s="66"/>
      <c r="GA272" s="66"/>
      <c r="GB272" s="66"/>
      <c r="GC272" s="66"/>
      <c r="GD272" s="66"/>
      <c r="GE272" s="66"/>
      <c r="GF272" s="66"/>
      <c r="GG272" s="66"/>
      <c r="GH272" s="66"/>
      <c r="GI272" s="66"/>
      <c r="GJ272" s="66"/>
      <c r="GK272" s="66"/>
      <c r="GL272" s="66"/>
      <c r="GM272" s="66"/>
      <c r="GN272" s="66"/>
      <c r="GO272" s="66"/>
      <c r="GP272" s="66"/>
      <c r="GQ272" s="66"/>
      <c r="GR272" s="66"/>
      <c r="GS272" s="66"/>
      <c r="GT272" s="66"/>
      <c r="GU272" s="66"/>
      <c r="GV272" s="66"/>
      <c r="GW272" s="66"/>
      <c r="GX272" s="66"/>
      <c r="GY272" s="66"/>
      <c r="GZ272" s="66"/>
      <c r="HA272" s="66"/>
      <c r="HB272" s="66"/>
      <c r="HC272" s="66"/>
      <c r="HD272" s="66"/>
      <c r="HE272" s="66"/>
      <c r="HF272" s="66"/>
      <c r="HG272" s="66"/>
      <c r="HH272" s="66"/>
      <c r="HI272" s="66"/>
      <c r="HJ272" s="66"/>
      <c r="HK272" s="66"/>
      <c r="HL272" s="66"/>
      <c r="HM272" s="66"/>
      <c r="HN272" s="66"/>
      <c r="HO272" s="66"/>
      <c r="HP272" s="66"/>
      <c r="HQ272" s="66"/>
      <c r="HR272" s="66"/>
      <c r="HS272" s="66"/>
      <c r="HT272" s="66"/>
      <c r="HU272" s="66"/>
      <c r="HV272" s="66"/>
      <c r="HW272" s="66"/>
      <c r="HX272" s="66"/>
      <c r="HY272" s="66"/>
      <c r="HZ272" s="66"/>
      <c r="IA272" s="66"/>
      <c r="IB272" s="66"/>
      <c r="IC272" s="66"/>
      <c r="ID272" s="66"/>
      <c r="IE272" s="66"/>
      <c r="IF272" s="66"/>
      <c r="IG272" s="66"/>
      <c r="IH272" s="66"/>
      <c r="II272" s="66"/>
      <c r="IJ272" s="66"/>
      <c r="IK272" s="66"/>
      <c r="IL272" s="66"/>
      <c r="IM272" s="66"/>
      <c r="IN272" s="66"/>
      <c r="IO272" s="66"/>
      <c r="IP272" s="66"/>
      <c r="IQ272" s="66"/>
      <c r="IR272" s="66"/>
      <c r="IS272" s="66"/>
      <c r="IT272" s="66"/>
      <c r="IU272" s="66"/>
      <c r="IV272" s="66"/>
      <c r="IW272" s="66"/>
      <c r="IX272" s="442"/>
      <c r="IY272" s="442"/>
      <c r="IZ272" s="442"/>
      <c r="JA272" s="442"/>
      <c r="JB272" s="442"/>
      <c r="JC272" s="442"/>
      <c r="JD272" s="442"/>
      <c r="JE272" s="442"/>
      <c r="JF272" s="442"/>
      <c r="JG272" s="442"/>
      <c r="JH272" s="442"/>
      <c r="JI272" s="442"/>
      <c r="JJ272" s="442"/>
      <c r="JK272" s="442"/>
      <c r="JL272" s="442"/>
      <c r="JM272" s="442"/>
      <c r="JN272" s="442"/>
      <c r="JO272" s="442"/>
      <c r="JP272" s="442"/>
      <c r="JQ272" s="442"/>
      <c r="JR272" s="442"/>
      <c r="JS272" s="442"/>
      <c r="JT272" s="442"/>
      <c r="JU272" s="442"/>
      <c r="JV272" s="442"/>
      <c r="JW272" s="442"/>
      <c r="JX272" s="442"/>
      <c r="JY272" s="442"/>
      <c r="JZ272" s="442"/>
      <c r="KA272" s="442"/>
      <c r="KB272" s="442"/>
      <c r="KC272" s="442"/>
      <c r="KD272" s="442"/>
      <c r="KE272" s="442"/>
      <c r="KF272" s="442"/>
      <c r="KG272" s="442"/>
      <c r="KH272" s="442"/>
      <c r="KI272" s="442"/>
      <c r="KJ272" s="442"/>
      <c r="KK272" s="442"/>
      <c r="KL272" s="442"/>
      <c r="KM272" s="442"/>
      <c r="KN272" s="442"/>
      <c r="KO272" s="442"/>
      <c r="KP272" s="442"/>
      <c r="KQ272" s="442"/>
      <c r="KR272" s="442"/>
      <c r="KS272" s="442"/>
      <c r="KT272" s="442"/>
      <c r="KU272" s="442"/>
      <c r="KV272" s="442"/>
      <c r="KW272" s="442"/>
      <c r="KX272" s="442"/>
      <c r="KY272" s="442"/>
      <c r="KZ272" s="442"/>
      <c r="LA272" s="442"/>
      <c r="LB272" s="442"/>
      <c r="LC272" s="442"/>
      <c r="LD272" s="442"/>
      <c r="LE272" s="442"/>
      <c r="LF272" s="442"/>
      <c r="LG272" s="442"/>
      <c r="LH272" s="442"/>
      <c r="LI272" s="442"/>
      <c r="LJ272" s="442"/>
      <c r="LK272" s="442"/>
      <c r="LL272" s="442"/>
      <c r="LM272" s="442"/>
      <c r="LN272" s="442"/>
      <c r="LO272" s="442"/>
      <c r="LP272" s="442"/>
      <c r="LQ272" s="442"/>
      <c r="LR272" s="442"/>
      <c r="LS272" s="442"/>
      <c r="LT272" s="442"/>
      <c r="LU272" s="442"/>
      <c r="LV272" s="442"/>
      <c r="LW272" s="442"/>
      <c r="LX272" s="442"/>
      <c r="LY272" s="442"/>
      <c r="LZ272" s="442"/>
      <c r="MA272" s="442"/>
      <c r="MB272" s="442"/>
      <c r="MC272" s="442"/>
      <c r="MD272" s="442"/>
      <c r="ME272" s="442"/>
      <c r="MF272" s="442"/>
      <c r="MG272" s="442"/>
      <c r="MH272" s="442"/>
      <c r="MI272" s="442"/>
      <c r="MJ272" s="442"/>
      <c r="MK272" s="442"/>
      <c r="ML272" s="442"/>
      <c r="MM272" s="442"/>
      <c r="MN272" s="442"/>
      <c r="MO272" s="442"/>
      <c r="MP272" s="442"/>
      <c r="MQ272" s="442"/>
      <c r="MR272" s="442"/>
      <c r="MS272" s="442"/>
      <c r="MT272" s="442"/>
      <c r="MU272" s="442"/>
      <c r="MV272" s="442"/>
      <c r="MW272" s="442"/>
      <c r="MX272" s="442"/>
      <c r="MY272" s="442"/>
      <c r="MZ272" s="442"/>
      <c r="NA272" s="442"/>
      <c r="NB272" s="442"/>
      <c r="NC272" s="442"/>
      <c r="ND272" s="442"/>
      <c r="NE272" s="442"/>
      <c r="NF272" s="442"/>
      <c r="NG272" s="442"/>
      <c r="NH272" s="442"/>
      <c r="NI272" s="442"/>
      <c r="NJ272" s="442"/>
      <c r="NK272" s="442"/>
      <c r="NL272" s="442"/>
      <c r="NM272" s="442"/>
      <c r="NN272" s="442"/>
      <c r="NO272" s="442"/>
      <c r="NP272" s="442"/>
      <c r="NQ272" s="442"/>
      <c r="NR272" s="442"/>
      <c r="NS272" s="442"/>
      <c r="NT272" s="442"/>
      <c r="NU272" s="442"/>
      <c r="NV272" s="442"/>
      <c r="NW272" s="442"/>
      <c r="NX272" s="442"/>
      <c r="NY272" s="442"/>
      <c r="NZ272" s="442"/>
      <c r="OA272" s="442"/>
      <c r="OB272" s="442"/>
      <c r="OC272" s="442"/>
      <c r="OD272" s="442"/>
      <c r="OE272" s="442"/>
      <c r="OF272" s="442"/>
      <c r="OG272" s="442"/>
      <c r="OH272" s="442"/>
      <c r="OI272" s="442"/>
      <c r="OJ272" s="442"/>
      <c r="OK272" s="442"/>
      <c r="OL272" s="442"/>
      <c r="OM272" s="442"/>
      <c r="ON272" s="442"/>
      <c r="OO272" s="442"/>
      <c r="OP272" s="442"/>
      <c r="OQ272" s="442"/>
      <c r="OR272" s="442"/>
      <c r="OS272" s="442"/>
      <c r="OT272" s="442"/>
      <c r="OU272" s="442"/>
      <c r="OV272" s="442"/>
      <c r="OW272" s="442"/>
      <c r="OX272" s="442"/>
      <c r="OY272" s="442"/>
      <c r="OZ272" s="442"/>
      <c r="PA272" s="442"/>
      <c r="PB272" s="442"/>
      <c r="PC272" s="442"/>
      <c r="PD272" s="442"/>
      <c r="PE272" s="442"/>
      <c r="PF272" s="442"/>
      <c r="PG272" s="442"/>
      <c r="PH272" s="442"/>
      <c r="PI272" s="442"/>
      <c r="PJ272" s="442"/>
      <c r="PK272" s="442"/>
      <c r="PL272" s="442"/>
      <c r="PM272" s="442"/>
      <c r="PN272" s="442"/>
      <c r="PO272" s="442"/>
      <c r="PP272" s="442"/>
      <c r="PQ272" s="442"/>
      <c r="PR272" s="442"/>
      <c r="PS272" s="442"/>
      <c r="PT272" s="442"/>
      <c r="PU272" s="442"/>
      <c r="PV272" s="442"/>
      <c r="PW272" s="442"/>
      <c r="PX272" s="442"/>
      <c r="PY272" s="442"/>
      <c r="PZ272" s="442"/>
      <c r="QA272" s="442"/>
      <c r="QB272" s="442"/>
      <c r="QC272" s="442"/>
      <c r="QD272" s="442"/>
      <c r="QE272" s="442"/>
      <c r="QF272" s="442"/>
      <c r="QG272" s="442"/>
      <c r="QH272" s="442"/>
      <c r="QI272" s="442"/>
      <c r="QJ272" s="442"/>
      <c r="QK272" s="442"/>
      <c r="QL272" s="442"/>
      <c r="QM272" s="442"/>
      <c r="QN272" s="442"/>
      <c r="QO272" s="442"/>
      <c r="QP272" s="442"/>
      <c r="QQ272" s="442"/>
      <c r="QR272" s="442"/>
      <c r="QS272" s="442"/>
      <c r="QT272" s="442"/>
      <c r="QU272" s="442"/>
      <c r="QV272" s="442"/>
      <c r="QW272" s="442"/>
      <c r="QX272" s="442"/>
      <c r="QY272" s="442"/>
      <c r="QZ272" s="442"/>
      <c r="RA272" s="442"/>
      <c r="RB272" s="442"/>
      <c r="RC272" s="442"/>
      <c r="RD272" s="442"/>
      <c r="RE272" s="442"/>
      <c r="RF272" s="442"/>
      <c r="RG272" s="442"/>
      <c r="RH272" s="442"/>
      <c r="RI272" s="442"/>
      <c r="RJ272" s="442"/>
      <c r="RK272" s="442"/>
      <c r="RL272" s="442"/>
      <c r="RM272" s="442"/>
      <c r="RN272" s="442"/>
      <c r="RO272" s="442"/>
      <c r="RP272" s="442"/>
      <c r="RQ272" s="442"/>
      <c r="RR272" s="442"/>
      <c r="RS272" s="442"/>
      <c r="RT272" s="442"/>
      <c r="RU272" s="442"/>
      <c r="RV272" s="442"/>
      <c r="RW272" s="442"/>
      <c r="RX272" s="442"/>
      <c r="RY272" s="442"/>
      <c r="RZ272" s="442"/>
      <c r="SA272" s="442"/>
      <c r="SB272" s="442"/>
      <c r="SC272" s="442"/>
      <c r="SD272" s="442"/>
      <c r="SE272" s="442"/>
      <c r="SF272" s="442"/>
      <c r="SG272" s="442"/>
      <c r="SH272" s="442"/>
      <c r="SI272" s="442"/>
      <c r="SJ272" s="442"/>
      <c r="SK272" s="442"/>
      <c r="SL272" s="442"/>
      <c r="SM272" s="442"/>
      <c r="SN272" s="442"/>
      <c r="SO272" s="442"/>
      <c r="SP272" s="442"/>
      <c r="SQ272" s="442"/>
      <c r="SR272" s="442"/>
      <c r="SS272" s="442"/>
      <c r="ST272" s="442"/>
      <c r="SU272" s="442"/>
      <c r="SV272" s="442"/>
      <c r="SW272" s="442"/>
      <c r="SX272" s="442"/>
      <c r="SY272" s="442"/>
      <c r="SZ272" s="442"/>
      <c r="TA272" s="442"/>
      <c r="TB272" s="442"/>
      <c r="TC272" s="442"/>
      <c r="TD272" s="442"/>
      <c r="TE272" s="442"/>
      <c r="TF272" s="442"/>
      <c r="TG272" s="442"/>
      <c r="TH272" s="442"/>
      <c r="TI272" s="442"/>
      <c r="TJ272" s="442"/>
      <c r="TK272" s="442"/>
      <c r="TL272" s="442"/>
      <c r="TM272" s="442"/>
      <c r="TN272" s="442"/>
      <c r="TO272" s="442"/>
      <c r="TP272" s="442"/>
      <c r="TQ272" s="442"/>
      <c r="TR272" s="442"/>
      <c r="TS272" s="442"/>
      <c r="TT272" s="442"/>
      <c r="TU272" s="442"/>
      <c r="TV272" s="442"/>
      <c r="TW272" s="442"/>
      <c r="TX272" s="442"/>
      <c r="TY272" s="442"/>
      <c r="TZ272" s="442"/>
      <c r="UA272" s="442"/>
      <c r="UB272" s="442"/>
      <c r="UC272" s="442"/>
      <c r="UD272" s="442"/>
      <c r="UE272" s="442"/>
      <c r="UF272" s="442"/>
      <c r="UG272" s="442"/>
      <c r="UH272" s="442"/>
      <c r="UI272" s="442"/>
      <c r="UJ272" s="442"/>
      <c r="UK272" s="442"/>
      <c r="UL272" s="442"/>
      <c r="UM272" s="442"/>
      <c r="UN272" s="442"/>
      <c r="UO272" s="442"/>
      <c r="UP272" s="442"/>
      <c r="UQ272" s="442"/>
      <c r="UR272" s="442"/>
      <c r="US272" s="442"/>
      <c r="UT272" s="442"/>
      <c r="UU272" s="442"/>
      <c r="UV272" s="442"/>
      <c r="UW272" s="442"/>
      <c r="UX272" s="442"/>
      <c r="UY272" s="442"/>
      <c r="UZ272" s="442"/>
      <c r="VA272" s="442"/>
      <c r="VB272" s="442"/>
      <c r="VC272" s="442"/>
      <c r="VD272" s="442"/>
      <c r="VE272" s="442"/>
      <c r="VF272" s="442"/>
      <c r="VG272" s="442"/>
      <c r="VH272" s="442"/>
      <c r="VI272" s="442"/>
      <c r="VJ272" s="442"/>
      <c r="VK272" s="442"/>
      <c r="VL272" s="442"/>
      <c r="VM272" s="442"/>
      <c r="VN272" s="442"/>
      <c r="VO272" s="442"/>
      <c r="VP272" s="442"/>
      <c r="VQ272" s="442"/>
      <c r="VR272" s="442"/>
      <c r="VS272" s="442"/>
      <c r="VT272" s="442"/>
      <c r="VU272" s="442"/>
      <c r="VV272" s="442"/>
      <c r="VW272" s="442"/>
      <c r="VX272" s="442"/>
      <c r="VY272" s="442"/>
      <c r="VZ272" s="442"/>
      <c r="WA272" s="442"/>
      <c r="WB272" s="442"/>
      <c r="WC272" s="442"/>
      <c r="WD272" s="442"/>
      <c r="WE272" s="442"/>
      <c r="WF272" s="442"/>
      <c r="WG272" s="442"/>
      <c r="WH272" s="442"/>
      <c r="WI272" s="442"/>
      <c r="WJ272" s="442"/>
      <c r="WK272" s="442"/>
      <c r="WL272" s="442"/>
      <c r="WM272" s="442"/>
      <c r="WN272" s="442"/>
      <c r="WO272" s="442"/>
      <c r="WP272" s="442"/>
      <c r="WQ272" s="442"/>
      <c r="WR272" s="442"/>
      <c r="WS272" s="442"/>
      <c r="WT272" s="442"/>
      <c r="WU272" s="442"/>
      <c r="WV272" s="442"/>
      <c r="WW272" s="442"/>
      <c r="WX272" s="442"/>
      <c r="WY272" s="442"/>
      <c r="WZ272" s="442"/>
      <c r="XA272" s="442"/>
      <c r="XB272" s="442"/>
      <c r="XC272" s="442"/>
      <c r="XD272" s="442"/>
      <c r="XE272" s="442"/>
      <c r="XF272" s="442"/>
      <c r="XG272" s="442"/>
      <c r="XH272" s="442"/>
      <c r="XI272" s="442"/>
      <c r="XJ272" s="442"/>
      <c r="XK272" s="442"/>
      <c r="XL272" s="442"/>
      <c r="XM272" s="442"/>
      <c r="XN272" s="442"/>
      <c r="XO272" s="442"/>
      <c r="XP272" s="442"/>
      <c r="XQ272" s="442"/>
      <c r="XR272" s="442"/>
      <c r="XS272" s="442"/>
      <c r="XT272" s="442"/>
      <c r="XU272" s="442"/>
      <c r="XV272" s="442"/>
      <c r="XW272" s="442"/>
      <c r="XX272" s="442"/>
      <c r="XY272" s="442"/>
      <c r="XZ272" s="442"/>
      <c r="YA272" s="442"/>
      <c r="YB272" s="442"/>
      <c r="YC272" s="442"/>
      <c r="YD272" s="442"/>
      <c r="YE272" s="442"/>
      <c r="YF272" s="442"/>
      <c r="YG272" s="442"/>
      <c r="YH272" s="442"/>
      <c r="YI272" s="442"/>
      <c r="YJ272" s="442"/>
      <c r="YK272" s="442"/>
      <c r="YL272" s="442"/>
      <c r="YM272" s="442"/>
      <c r="YN272" s="442"/>
      <c r="YO272" s="442"/>
      <c r="YP272" s="442"/>
      <c r="YQ272" s="442"/>
      <c r="YR272" s="442"/>
      <c r="YS272" s="442"/>
      <c r="YT272" s="442"/>
      <c r="YU272" s="442"/>
      <c r="YV272" s="442"/>
      <c r="YW272" s="442"/>
      <c r="YX272" s="442"/>
      <c r="YY272" s="442"/>
      <c r="YZ272" s="442"/>
      <c r="ZA272" s="442"/>
      <c r="ZB272" s="442"/>
      <c r="ZC272" s="442"/>
      <c r="ZD272" s="442"/>
      <c r="ZE272" s="442"/>
      <c r="ZF272" s="442"/>
      <c r="ZG272" s="442"/>
      <c r="ZH272" s="442"/>
      <c r="ZI272" s="442"/>
      <c r="ZJ272" s="442"/>
      <c r="ZK272" s="442"/>
      <c r="ZL272" s="442"/>
      <c r="ZM272" s="442"/>
      <c r="ZN272" s="442"/>
      <c r="ZO272" s="442"/>
      <c r="ZP272" s="442"/>
      <c r="ZQ272" s="442"/>
      <c r="ZR272" s="442"/>
      <c r="ZS272" s="442"/>
      <c r="ZT272" s="442"/>
      <c r="ZU272" s="442"/>
      <c r="ZV272" s="442"/>
      <c r="ZW272" s="442"/>
      <c r="ZX272" s="442"/>
      <c r="ZY272" s="442"/>
      <c r="ZZ272" s="442"/>
      <c r="AAA272" s="442"/>
      <c r="AAB272" s="442"/>
      <c r="AAC272" s="442"/>
      <c r="AAD272" s="442"/>
      <c r="AAE272" s="442"/>
      <c r="AAF272" s="442"/>
      <c r="AAG272" s="442"/>
      <c r="AAH272" s="442"/>
      <c r="AAI272" s="442"/>
      <c r="AAJ272" s="442"/>
      <c r="AAK272" s="442"/>
      <c r="AAL272" s="442"/>
      <c r="AAM272" s="442"/>
      <c r="AAN272" s="442"/>
      <c r="AAO272" s="442"/>
      <c r="AAP272" s="442"/>
      <c r="AAQ272" s="442"/>
      <c r="AAR272" s="442"/>
      <c r="AAS272" s="442"/>
      <c r="AAT272" s="442"/>
      <c r="AAU272" s="442"/>
      <c r="AAV272" s="442"/>
      <c r="AAW272" s="442"/>
      <c r="AAX272" s="442"/>
      <c r="AAY272" s="442"/>
      <c r="AAZ272" s="442"/>
      <c r="ABA272" s="442"/>
      <c r="ABB272" s="442"/>
      <c r="ABC272" s="442"/>
      <c r="ABD272" s="442"/>
      <c r="ABE272" s="442"/>
      <c r="ABF272" s="442"/>
      <c r="ABG272" s="442"/>
      <c r="ABH272" s="442"/>
      <c r="ABI272" s="442"/>
      <c r="ABJ272" s="442"/>
      <c r="ABK272" s="442"/>
      <c r="ABL272" s="442"/>
      <c r="ABM272" s="442"/>
      <c r="ABN272" s="442"/>
      <c r="ABO272" s="442"/>
      <c r="ABP272" s="442"/>
      <c r="ABQ272" s="442"/>
      <c r="ABR272" s="442"/>
      <c r="ABS272" s="442"/>
      <c r="ABT272" s="442"/>
      <c r="ABU272" s="442"/>
      <c r="ABV272" s="442"/>
      <c r="ABW272" s="442"/>
      <c r="ABX272" s="442"/>
      <c r="ABY272" s="442"/>
      <c r="ABZ272" s="442"/>
      <c r="ACA272" s="442"/>
      <c r="ACB272" s="442"/>
      <c r="ACC272" s="442"/>
      <c r="ACD272" s="442"/>
      <c r="ACE272" s="442"/>
      <c r="ACF272" s="442"/>
      <c r="ACG272" s="442"/>
      <c r="ACH272" s="442"/>
      <c r="ACI272" s="442"/>
      <c r="ACJ272" s="442"/>
      <c r="ACK272" s="442"/>
      <c r="ACL272" s="442"/>
      <c r="ACM272" s="442"/>
      <c r="ACN272" s="442"/>
      <c r="ACO272" s="442"/>
      <c r="ACP272" s="442"/>
      <c r="ACQ272" s="442"/>
      <c r="ACR272" s="442"/>
      <c r="ACS272" s="442"/>
      <c r="ACT272" s="442"/>
      <c r="ACU272" s="442"/>
      <c r="ACV272" s="442"/>
      <c r="ACW272" s="442"/>
      <c r="ACX272" s="442"/>
      <c r="ACY272" s="442"/>
      <c r="ACZ272" s="442"/>
      <c r="ADA272" s="442"/>
      <c r="ADB272" s="442"/>
      <c r="ADC272" s="442"/>
      <c r="ADD272" s="442"/>
      <c r="ADE272" s="442"/>
      <c r="ADF272" s="442"/>
      <c r="ADG272" s="442"/>
      <c r="ADH272" s="442"/>
      <c r="ADI272" s="442"/>
      <c r="ADJ272" s="442"/>
      <c r="ADK272" s="442"/>
      <c r="ADL272" s="442"/>
      <c r="ADM272" s="442"/>
      <c r="ADN272" s="442"/>
      <c r="ADO272" s="442"/>
      <c r="ADP272" s="442"/>
      <c r="ADQ272" s="442"/>
      <c r="ADR272" s="442"/>
      <c r="ADS272" s="442"/>
      <c r="ADT272" s="442"/>
      <c r="ADU272" s="442"/>
      <c r="ADV272" s="442"/>
      <c r="ADW272" s="442"/>
      <c r="ADX272" s="442"/>
      <c r="ADY272" s="442"/>
      <c r="ADZ272" s="442"/>
      <c r="AEA272" s="442"/>
      <c r="AEB272" s="442"/>
      <c r="AEC272" s="442"/>
      <c r="AED272" s="442"/>
      <c r="AEE272" s="442"/>
      <c r="AEF272" s="442"/>
      <c r="AEG272" s="442"/>
      <c r="AEH272" s="442"/>
      <c r="AEI272" s="442"/>
      <c r="AEJ272" s="442"/>
      <c r="AEK272" s="442"/>
      <c r="AEL272" s="442"/>
      <c r="AEM272" s="442"/>
      <c r="AEN272" s="442"/>
      <c r="AEO272" s="442"/>
      <c r="AEP272" s="442"/>
      <c r="AEQ272" s="442"/>
      <c r="AER272" s="442"/>
      <c r="AES272" s="442"/>
      <c r="AET272" s="442"/>
      <c r="AEU272" s="442"/>
      <c r="AEV272" s="442"/>
      <c r="AEW272" s="442"/>
      <c r="AEX272" s="442"/>
      <c r="AEY272" s="442"/>
      <c r="AEZ272" s="442"/>
      <c r="AFA272" s="442"/>
      <c r="AFB272" s="442"/>
      <c r="AFC272" s="442"/>
      <c r="AFD272" s="442"/>
      <c r="AFE272" s="442"/>
      <c r="AFF272" s="442"/>
      <c r="AFG272" s="442"/>
      <c r="AFH272" s="442"/>
      <c r="AFI272" s="442"/>
      <c r="AFJ272" s="442"/>
      <c r="AFK272" s="442"/>
      <c r="AFL272" s="442"/>
      <c r="AFM272" s="442"/>
      <c r="AFN272" s="442"/>
      <c r="AFO272" s="442"/>
      <c r="AFP272" s="442"/>
      <c r="AFQ272" s="442"/>
      <c r="AFR272" s="442"/>
      <c r="AFS272" s="442"/>
      <c r="AFT272" s="442"/>
      <c r="AFU272" s="442"/>
      <c r="AFV272" s="442"/>
      <c r="AFW272" s="442"/>
      <c r="AFX272" s="442"/>
      <c r="AFY272" s="442"/>
      <c r="AFZ272" s="442"/>
      <c r="AGA272" s="442"/>
      <c r="AGB272" s="442"/>
      <c r="AGC272" s="442"/>
      <c r="AGD272" s="442"/>
      <c r="AGE272" s="442"/>
      <c r="AGF272" s="442"/>
      <c r="AGG272" s="442"/>
      <c r="AGH272" s="442"/>
      <c r="AGI272" s="442"/>
      <c r="AGJ272" s="442"/>
      <c r="AGK272" s="442"/>
      <c r="AGL272" s="442"/>
      <c r="AGM272" s="442"/>
      <c r="AGN272" s="442"/>
      <c r="AGO272" s="442"/>
      <c r="AGP272" s="442"/>
      <c r="AGQ272" s="442"/>
      <c r="AGR272" s="442"/>
      <c r="AGS272" s="442"/>
      <c r="AGT272" s="442"/>
      <c r="AGU272" s="442"/>
      <c r="AGV272" s="442"/>
      <c r="AGW272" s="442"/>
      <c r="AGX272" s="442"/>
      <c r="AGY272" s="442"/>
      <c r="AGZ272" s="442"/>
      <c r="AHA272" s="442"/>
      <c r="AHB272" s="442"/>
      <c r="AHC272" s="442"/>
      <c r="AHD272" s="442"/>
      <c r="AHE272" s="442"/>
      <c r="AHF272" s="442"/>
      <c r="AHG272" s="442"/>
      <c r="AHH272" s="442"/>
    </row>
    <row r="273" spans="2:892" s="593" customFormat="1" hidden="1">
      <c r="B273" s="597"/>
      <c r="C273" s="595"/>
      <c r="D273" s="78"/>
      <c r="E273" s="78"/>
      <c r="F273" s="78"/>
      <c r="G273" s="78"/>
      <c r="H273" s="78"/>
      <c r="I273" s="78"/>
      <c r="J273" s="78"/>
      <c r="K273" s="78"/>
      <c r="L273" s="78"/>
      <c r="M273" s="78"/>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s="66"/>
      <c r="CT273" s="66"/>
      <c r="CU273" s="66"/>
      <c r="CV273" s="66"/>
      <c r="CW273" s="66"/>
      <c r="CX273" s="66"/>
      <c r="CY273" s="66"/>
      <c r="CZ273" s="66"/>
      <c r="DA273" s="66"/>
      <c r="DB273" s="66"/>
      <c r="DC273" s="66"/>
      <c r="DD273" s="66"/>
      <c r="DE273" s="66"/>
      <c r="DF273" s="66"/>
      <c r="DG273" s="66"/>
      <c r="DH273" s="66"/>
      <c r="DI273" s="66"/>
      <c r="DJ273" s="66"/>
      <c r="DK273" s="66"/>
      <c r="DL273" s="66"/>
      <c r="DM273" s="66"/>
      <c r="DN273" s="66"/>
      <c r="DO273" s="66"/>
      <c r="DP273" s="66"/>
      <c r="DQ273" s="66"/>
      <c r="DR273" s="66"/>
      <c r="DS273" s="66"/>
      <c r="DT273" s="66"/>
      <c r="DU273" s="66"/>
      <c r="DV273" s="66"/>
      <c r="DW273" s="66"/>
      <c r="DX273" s="66"/>
      <c r="DY273" s="66"/>
      <c r="DZ273" s="66"/>
      <c r="EA273" s="66"/>
      <c r="EB273" s="66"/>
      <c r="EC273" s="66"/>
      <c r="ED273" s="66"/>
      <c r="EE273" s="66"/>
      <c r="EF273" s="66"/>
      <c r="EG273" s="66"/>
      <c r="EH273" s="66"/>
      <c r="EI273" s="66"/>
      <c r="EJ273" s="66"/>
      <c r="EK273" s="66"/>
      <c r="EL273" s="66"/>
      <c r="EM273" s="66"/>
      <c r="EN273" s="66"/>
      <c r="EO273" s="66"/>
      <c r="EP273" s="66"/>
      <c r="EQ273" s="66"/>
      <c r="ER273" s="66"/>
      <c r="ES273" s="66"/>
      <c r="ET273" s="66"/>
      <c r="EU273" s="66"/>
      <c r="EV273" s="66"/>
      <c r="EW273" s="66"/>
      <c r="EX273" s="66"/>
      <c r="EY273" s="66"/>
      <c r="EZ273" s="66"/>
      <c r="FA273" s="66"/>
      <c r="FB273" s="66"/>
      <c r="FC273" s="66"/>
      <c r="FD273" s="66"/>
      <c r="FE273" s="66"/>
      <c r="FF273" s="66"/>
      <c r="FG273" s="66"/>
      <c r="FH273" s="66"/>
      <c r="FI273" s="66"/>
      <c r="FJ273" s="66"/>
      <c r="FK273" s="66"/>
      <c r="FL273" s="66"/>
      <c r="FM273" s="66"/>
      <c r="FN273" s="66"/>
      <c r="FO273" s="66"/>
      <c r="FP273" s="66"/>
      <c r="FQ273" s="66"/>
      <c r="FR273" s="66"/>
      <c r="FS273" s="66"/>
      <c r="FT273" s="66"/>
      <c r="FU273" s="66"/>
      <c r="FV273" s="66"/>
      <c r="FW273" s="66"/>
      <c r="FX273" s="66"/>
      <c r="FY273" s="66"/>
      <c r="FZ273" s="66"/>
      <c r="GA273" s="66"/>
      <c r="GB273" s="66"/>
      <c r="GC273" s="66"/>
      <c r="GD273" s="66"/>
      <c r="GE273" s="66"/>
      <c r="GF273" s="66"/>
      <c r="GG273" s="66"/>
      <c r="GH273" s="66"/>
      <c r="GI273" s="66"/>
      <c r="GJ273" s="66"/>
      <c r="GK273" s="66"/>
      <c r="GL273" s="66"/>
      <c r="GM273" s="66"/>
      <c r="GN273" s="66"/>
      <c r="GO273" s="66"/>
      <c r="GP273" s="66"/>
      <c r="GQ273" s="66"/>
      <c r="GR273" s="66"/>
      <c r="GS273" s="66"/>
      <c r="GT273" s="66"/>
      <c r="GU273" s="66"/>
      <c r="GV273" s="66"/>
      <c r="GW273" s="66"/>
      <c r="GX273" s="66"/>
      <c r="GY273" s="66"/>
      <c r="GZ273" s="66"/>
      <c r="HA273" s="66"/>
      <c r="HB273" s="66"/>
      <c r="HC273" s="66"/>
      <c r="HD273" s="66"/>
      <c r="HE273" s="66"/>
      <c r="HF273" s="66"/>
      <c r="HG273" s="66"/>
      <c r="HH273" s="66"/>
      <c r="HI273" s="66"/>
      <c r="HJ273" s="66"/>
      <c r="HK273" s="66"/>
      <c r="HL273" s="66"/>
      <c r="HM273" s="66"/>
      <c r="HN273" s="66"/>
      <c r="HO273" s="66"/>
      <c r="HP273" s="66"/>
      <c r="HQ273" s="66"/>
      <c r="HR273" s="66"/>
      <c r="HS273" s="66"/>
      <c r="HT273" s="66"/>
      <c r="HU273" s="66"/>
      <c r="HV273" s="66"/>
      <c r="HW273" s="66"/>
      <c r="HX273" s="66"/>
      <c r="HY273" s="66"/>
      <c r="HZ273" s="66"/>
      <c r="IA273" s="66"/>
      <c r="IB273" s="66"/>
      <c r="IC273" s="66"/>
      <c r="ID273" s="66"/>
      <c r="IE273" s="66"/>
      <c r="IF273" s="66"/>
      <c r="IG273" s="66"/>
      <c r="IH273" s="66"/>
      <c r="II273" s="66"/>
      <c r="IJ273" s="66"/>
      <c r="IK273" s="66"/>
      <c r="IL273" s="66"/>
      <c r="IM273" s="66"/>
      <c r="IN273" s="66"/>
      <c r="IO273" s="66"/>
      <c r="IP273" s="66"/>
      <c r="IQ273" s="66"/>
      <c r="IR273" s="66"/>
      <c r="IS273" s="66"/>
      <c r="IT273" s="66"/>
      <c r="IU273" s="66"/>
      <c r="IV273" s="66"/>
      <c r="IW273" s="66"/>
      <c r="IX273" s="442"/>
      <c r="IY273" s="442"/>
      <c r="IZ273" s="442"/>
      <c r="JA273" s="442"/>
      <c r="JB273" s="442"/>
      <c r="JC273" s="442"/>
      <c r="JD273" s="442"/>
      <c r="JE273" s="442"/>
      <c r="JF273" s="442"/>
      <c r="JG273" s="442"/>
      <c r="JH273" s="442"/>
      <c r="JI273" s="442"/>
      <c r="JJ273" s="442"/>
      <c r="JK273" s="442"/>
      <c r="JL273" s="442"/>
      <c r="JM273" s="442"/>
      <c r="JN273" s="442"/>
      <c r="JO273" s="442"/>
      <c r="JP273" s="442"/>
      <c r="JQ273" s="442"/>
      <c r="JR273" s="442"/>
      <c r="JS273" s="442"/>
      <c r="JT273" s="442"/>
      <c r="JU273" s="442"/>
      <c r="JV273" s="442"/>
      <c r="JW273" s="442"/>
      <c r="JX273" s="442"/>
      <c r="JY273" s="442"/>
      <c r="JZ273" s="442"/>
      <c r="KA273" s="442"/>
      <c r="KB273" s="442"/>
      <c r="KC273" s="442"/>
      <c r="KD273" s="442"/>
      <c r="KE273" s="442"/>
      <c r="KF273" s="442"/>
      <c r="KG273" s="442"/>
      <c r="KH273" s="442"/>
      <c r="KI273" s="442"/>
      <c r="KJ273" s="442"/>
      <c r="KK273" s="442"/>
      <c r="KL273" s="442"/>
      <c r="KM273" s="442"/>
      <c r="KN273" s="442"/>
      <c r="KO273" s="442"/>
      <c r="KP273" s="442"/>
      <c r="KQ273" s="442"/>
      <c r="KR273" s="442"/>
      <c r="KS273" s="442"/>
      <c r="KT273" s="442"/>
      <c r="KU273" s="442"/>
      <c r="KV273" s="442"/>
      <c r="KW273" s="442"/>
      <c r="KX273" s="442"/>
      <c r="KY273" s="442"/>
      <c r="KZ273" s="442"/>
      <c r="LA273" s="442"/>
      <c r="LB273" s="442"/>
      <c r="LC273" s="442"/>
      <c r="LD273" s="442"/>
      <c r="LE273" s="442"/>
      <c r="LF273" s="442"/>
      <c r="LG273" s="442"/>
      <c r="LH273" s="442"/>
      <c r="LI273" s="442"/>
      <c r="LJ273" s="442"/>
      <c r="LK273" s="442"/>
      <c r="LL273" s="442"/>
      <c r="LM273" s="442"/>
      <c r="LN273" s="442"/>
      <c r="LO273" s="442"/>
      <c r="LP273" s="442"/>
      <c r="LQ273" s="442"/>
      <c r="LR273" s="442"/>
      <c r="LS273" s="442"/>
      <c r="LT273" s="442"/>
      <c r="LU273" s="442"/>
      <c r="LV273" s="442"/>
      <c r="LW273" s="442"/>
      <c r="LX273" s="442"/>
      <c r="LY273" s="442"/>
      <c r="LZ273" s="442"/>
      <c r="MA273" s="442"/>
      <c r="MB273" s="442"/>
      <c r="MC273" s="442"/>
      <c r="MD273" s="442"/>
      <c r="ME273" s="442"/>
      <c r="MF273" s="442"/>
      <c r="MG273" s="442"/>
      <c r="MH273" s="442"/>
      <c r="MI273" s="442"/>
      <c r="MJ273" s="442"/>
      <c r="MK273" s="442"/>
      <c r="ML273" s="442"/>
      <c r="MM273" s="442"/>
      <c r="MN273" s="442"/>
      <c r="MO273" s="442"/>
      <c r="MP273" s="442"/>
      <c r="MQ273" s="442"/>
      <c r="MR273" s="442"/>
      <c r="MS273" s="442"/>
      <c r="MT273" s="442"/>
      <c r="MU273" s="442"/>
      <c r="MV273" s="442"/>
      <c r="MW273" s="442"/>
      <c r="MX273" s="442"/>
      <c r="MY273" s="442"/>
      <c r="MZ273" s="442"/>
      <c r="NA273" s="442"/>
      <c r="NB273" s="442"/>
      <c r="NC273" s="442"/>
      <c r="ND273" s="442"/>
      <c r="NE273" s="442"/>
      <c r="NF273" s="442"/>
      <c r="NG273" s="442"/>
      <c r="NH273" s="442"/>
      <c r="NI273" s="442"/>
      <c r="NJ273" s="442"/>
      <c r="NK273" s="442"/>
      <c r="NL273" s="442"/>
      <c r="NM273" s="442"/>
      <c r="NN273" s="442"/>
      <c r="NO273" s="442"/>
      <c r="NP273" s="442"/>
      <c r="NQ273" s="442"/>
      <c r="NR273" s="442"/>
      <c r="NS273" s="442"/>
      <c r="NT273" s="442"/>
      <c r="NU273" s="442"/>
      <c r="NV273" s="442"/>
      <c r="NW273" s="442"/>
      <c r="NX273" s="442"/>
      <c r="NY273" s="442"/>
      <c r="NZ273" s="442"/>
      <c r="OA273" s="442"/>
      <c r="OB273" s="442"/>
      <c r="OC273" s="442"/>
      <c r="OD273" s="442"/>
      <c r="OE273" s="442"/>
      <c r="OF273" s="442"/>
      <c r="OG273" s="442"/>
      <c r="OH273" s="442"/>
      <c r="OI273" s="442"/>
      <c r="OJ273" s="442"/>
      <c r="OK273" s="442"/>
      <c r="OL273" s="442"/>
      <c r="OM273" s="442"/>
      <c r="ON273" s="442"/>
      <c r="OO273" s="442"/>
      <c r="OP273" s="442"/>
      <c r="OQ273" s="442"/>
      <c r="OR273" s="442"/>
      <c r="OS273" s="442"/>
      <c r="OT273" s="442"/>
      <c r="OU273" s="442"/>
      <c r="OV273" s="442"/>
      <c r="OW273" s="442"/>
      <c r="OX273" s="442"/>
      <c r="OY273" s="442"/>
      <c r="OZ273" s="442"/>
      <c r="PA273" s="442"/>
      <c r="PB273" s="442"/>
      <c r="PC273" s="442"/>
      <c r="PD273" s="442"/>
      <c r="PE273" s="442"/>
      <c r="PF273" s="442"/>
      <c r="PG273" s="442"/>
      <c r="PH273" s="442"/>
      <c r="PI273" s="442"/>
      <c r="PJ273" s="442"/>
      <c r="PK273" s="442"/>
      <c r="PL273" s="442"/>
      <c r="PM273" s="442"/>
      <c r="PN273" s="442"/>
      <c r="PO273" s="442"/>
      <c r="PP273" s="442"/>
      <c r="PQ273" s="442"/>
      <c r="PR273" s="442"/>
      <c r="PS273" s="442"/>
      <c r="PT273" s="442"/>
      <c r="PU273" s="442"/>
      <c r="PV273" s="442"/>
      <c r="PW273" s="442"/>
      <c r="PX273" s="442"/>
      <c r="PY273" s="442"/>
      <c r="PZ273" s="442"/>
      <c r="QA273" s="442"/>
      <c r="QB273" s="442"/>
      <c r="QC273" s="442"/>
      <c r="QD273" s="442"/>
      <c r="QE273" s="442"/>
      <c r="QF273" s="442"/>
      <c r="QG273" s="442"/>
      <c r="QH273" s="442"/>
      <c r="QI273" s="442"/>
      <c r="QJ273" s="442"/>
      <c r="QK273" s="442"/>
      <c r="QL273" s="442"/>
      <c r="QM273" s="442"/>
      <c r="QN273" s="442"/>
      <c r="QO273" s="442"/>
      <c r="QP273" s="442"/>
      <c r="QQ273" s="442"/>
      <c r="QR273" s="442"/>
      <c r="QS273" s="442"/>
      <c r="QT273" s="442"/>
      <c r="QU273" s="442"/>
      <c r="QV273" s="442"/>
      <c r="QW273" s="442"/>
      <c r="QX273" s="442"/>
      <c r="QY273" s="442"/>
      <c r="QZ273" s="442"/>
      <c r="RA273" s="442"/>
      <c r="RB273" s="442"/>
      <c r="RC273" s="442"/>
      <c r="RD273" s="442"/>
      <c r="RE273" s="442"/>
      <c r="RF273" s="442"/>
      <c r="RG273" s="442"/>
      <c r="RH273" s="442"/>
      <c r="RI273" s="442"/>
      <c r="RJ273" s="442"/>
      <c r="RK273" s="442"/>
      <c r="RL273" s="442"/>
      <c r="RM273" s="442"/>
      <c r="RN273" s="442"/>
      <c r="RO273" s="442"/>
      <c r="RP273" s="442"/>
      <c r="RQ273" s="442"/>
      <c r="RR273" s="442"/>
      <c r="RS273" s="442"/>
      <c r="RT273" s="442"/>
      <c r="RU273" s="442"/>
      <c r="RV273" s="442"/>
      <c r="RW273" s="442"/>
      <c r="RX273" s="442"/>
      <c r="RY273" s="442"/>
      <c r="RZ273" s="442"/>
      <c r="SA273" s="442"/>
      <c r="SB273" s="442"/>
      <c r="SC273" s="442"/>
      <c r="SD273" s="442"/>
      <c r="SE273" s="442"/>
      <c r="SF273" s="442"/>
      <c r="SG273" s="442"/>
      <c r="SH273" s="442"/>
      <c r="SI273" s="442"/>
      <c r="SJ273" s="442"/>
      <c r="SK273" s="442"/>
      <c r="SL273" s="442"/>
      <c r="SM273" s="442"/>
      <c r="SN273" s="442"/>
      <c r="SO273" s="442"/>
      <c r="SP273" s="442"/>
      <c r="SQ273" s="442"/>
      <c r="SR273" s="442"/>
      <c r="SS273" s="442"/>
      <c r="ST273" s="442"/>
      <c r="SU273" s="442"/>
      <c r="SV273" s="442"/>
      <c r="SW273" s="442"/>
      <c r="SX273" s="442"/>
      <c r="SY273" s="442"/>
      <c r="SZ273" s="442"/>
      <c r="TA273" s="442"/>
      <c r="TB273" s="442"/>
      <c r="TC273" s="442"/>
      <c r="TD273" s="442"/>
      <c r="TE273" s="442"/>
      <c r="TF273" s="442"/>
      <c r="TG273" s="442"/>
      <c r="TH273" s="442"/>
      <c r="TI273" s="442"/>
      <c r="TJ273" s="442"/>
      <c r="TK273" s="442"/>
      <c r="TL273" s="442"/>
      <c r="TM273" s="442"/>
      <c r="TN273" s="442"/>
      <c r="TO273" s="442"/>
      <c r="TP273" s="442"/>
      <c r="TQ273" s="442"/>
      <c r="TR273" s="442"/>
      <c r="TS273" s="442"/>
      <c r="TT273" s="442"/>
      <c r="TU273" s="442"/>
      <c r="TV273" s="442"/>
      <c r="TW273" s="442"/>
      <c r="TX273" s="442"/>
      <c r="TY273" s="442"/>
      <c r="TZ273" s="442"/>
      <c r="UA273" s="442"/>
      <c r="UB273" s="442"/>
      <c r="UC273" s="442"/>
      <c r="UD273" s="442"/>
      <c r="UE273" s="442"/>
      <c r="UF273" s="442"/>
      <c r="UG273" s="442"/>
      <c r="UH273" s="442"/>
      <c r="UI273" s="442"/>
      <c r="UJ273" s="442"/>
      <c r="UK273" s="442"/>
      <c r="UL273" s="442"/>
      <c r="UM273" s="442"/>
      <c r="UN273" s="442"/>
      <c r="UO273" s="442"/>
      <c r="UP273" s="442"/>
      <c r="UQ273" s="442"/>
      <c r="UR273" s="442"/>
      <c r="US273" s="442"/>
      <c r="UT273" s="442"/>
      <c r="UU273" s="442"/>
      <c r="UV273" s="442"/>
      <c r="UW273" s="442"/>
      <c r="UX273" s="442"/>
      <c r="UY273" s="442"/>
      <c r="UZ273" s="442"/>
      <c r="VA273" s="442"/>
      <c r="VB273" s="442"/>
      <c r="VC273" s="442"/>
      <c r="VD273" s="442"/>
      <c r="VE273" s="442"/>
      <c r="VF273" s="442"/>
      <c r="VG273" s="442"/>
      <c r="VH273" s="442"/>
      <c r="VI273" s="442"/>
      <c r="VJ273" s="442"/>
      <c r="VK273" s="442"/>
      <c r="VL273" s="442"/>
      <c r="VM273" s="442"/>
      <c r="VN273" s="442"/>
      <c r="VO273" s="442"/>
      <c r="VP273" s="442"/>
      <c r="VQ273" s="442"/>
      <c r="VR273" s="442"/>
      <c r="VS273" s="442"/>
      <c r="VT273" s="442"/>
      <c r="VU273" s="442"/>
      <c r="VV273" s="442"/>
      <c r="VW273" s="442"/>
      <c r="VX273" s="442"/>
      <c r="VY273" s="442"/>
      <c r="VZ273" s="442"/>
      <c r="WA273" s="442"/>
      <c r="WB273" s="442"/>
      <c r="WC273" s="442"/>
      <c r="WD273" s="442"/>
      <c r="WE273" s="442"/>
      <c r="WF273" s="442"/>
      <c r="WG273" s="442"/>
      <c r="WH273" s="442"/>
      <c r="WI273" s="442"/>
      <c r="WJ273" s="442"/>
      <c r="WK273" s="442"/>
      <c r="WL273" s="442"/>
      <c r="WM273" s="442"/>
      <c r="WN273" s="442"/>
      <c r="WO273" s="442"/>
      <c r="WP273" s="442"/>
      <c r="WQ273" s="442"/>
      <c r="WR273" s="442"/>
      <c r="WS273" s="442"/>
      <c r="WT273" s="442"/>
      <c r="WU273" s="442"/>
      <c r="WV273" s="442"/>
      <c r="WW273" s="442"/>
      <c r="WX273" s="442"/>
      <c r="WY273" s="442"/>
      <c r="WZ273" s="442"/>
      <c r="XA273" s="442"/>
      <c r="XB273" s="442"/>
      <c r="XC273" s="442"/>
      <c r="XD273" s="442"/>
      <c r="XE273" s="442"/>
      <c r="XF273" s="442"/>
      <c r="XG273" s="442"/>
      <c r="XH273" s="442"/>
      <c r="XI273" s="442"/>
      <c r="XJ273" s="442"/>
      <c r="XK273" s="442"/>
      <c r="XL273" s="442"/>
      <c r="XM273" s="442"/>
      <c r="XN273" s="442"/>
      <c r="XO273" s="442"/>
      <c r="XP273" s="442"/>
      <c r="XQ273" s="442"/>
      <c r="XR273" s="442"/>
      <c r="XS273" s="442"/>
      <c r="XT273" s="442"/>
      <c r="XU273" s="442"/>
      <c r="XV273" s="442"/>
      <c r="XW273" s="442"/>
      <c r="XX273" s="442"/>
      <c r="XY273" s="442"/>
      <c r="XZ273" s="442"/>
      <c r="YA273" s="442"/>
      <c r="YB273" s="442"/>
      <c r="YC273" s="442"/>
      <c r="YD273" s="442"/>
      <c r="YE273" s="442"/>
      <c r="YF273" s="442"/>
      <c r="YG273" s="442"/>
      <c r="YH273" s="442"/>
      <c r="YI273" s="442"/>
      <c r="YJ273" s="442"/>
      <c r="YK273" s="442"/>
      <c r="YL273" s="442"/>
      <c r="YM273" s="442"/>
      <c r="YN273" s="442"/>
      <c r="YO273" s="442"/>
      <c r="YP273" s="442"/>
      <c r="YQ273" s="442"/>
      <c r="YR273" s="442"/>
      <c r="YS273" s="442"/>
      <c r="YT273" s="442"/>
      <c r="YU273" s="442"/>
      <c r="YV273" s="442"/>
      <c r="YW273" s="442"/>
      <c r="YX273" s="442"/>
      <c r="YY273" s="442"/>
      <c r="YZ273" s="442"/>
      <c r="ZA273" s="442"/>
      <c r="ZB273" s="442"/>
      <c r="ZC273" s="442"/>
      <c r="ZD273" s="442"/>
      <c r="ZE273" s="442"/>
      <c r="ZF273" s="442"/>
      <c r="ZG273" s="442"/>
      <c r="ZH273" s="442"/>
      <c r="ZI273" s="442"/>
      <c r="ZJ273" s="442"/>
      <c r="ZK273" s="442"/>
      <c r="ZL273" s="442"/>
      <c r="ZM273" s="442"/>
      <c r="ZN273" s="442"/>
      <c r="ZO273" s="442"/>
      <c r="ZP273" s="442"/>
      <c r="ZQ273" s="442"/>
      <c r="ZR273" s="442"/>
      <c r="ZS273" s="442"/>
      <c r="ZT273" s="442"/>
      <c r="ZU273" s="442"/>
      <c r="ZV273" s="442"/>
      <c r="ZW273" s="442"/>
      <c r="ZX273" s="442"/>
      <c r="ZY273" s="442"/>
      <c r="ZZ273" s="442"/>
      <c r="AAA273" s="442"/>
      <c r="AAB273" s="442"/>
      <c r="AAC273" s="442"/>
      <c r="AAD273" s="442"/>
      <c r="AAE273" s="442"/>
      <c r="AAF273" s="442"/>
      <c r="AAG273" s="442"/>
      <c r="AAH273" s="442"/>
      <c r="AAI273" s="442"/>
      <c r="AAJ273" s="442"/>
      <c r="AAK273" s="442"/>
      <c r="AAL273" s="442"/>
      <c r="AAM273" s="442"/>
      <c r="AAN273" s="442"/>
      <c r="AAO273" s="442"/>
      <c r="AAP273" s="442"/>
      <c r="AAQ273" s="442"/>
      <c r="AAR273" s="442"/>
      <c r="AAS273" s="442"/>
      <c r="AAT273" s="442"/>
      <c r="AAU273" s="442"/>
      <c r="AAV273" s="442"/>
      <c r="AAW273" s="442"/>
      <c r="AAX273" s="442"/>
      <c r="AAY273" s="442"/>
      <c r="AAZ273" s="442"/>
      <c r="ABA273" s="442"/>
      <c r="ABB273" s="442"/>
      <c r="ABC273" s="442"/>
      <c r="ABD273" s="442"/>
      <c r="ABE273" s="442"/>
      <c r="ABF273" s="442"/>
      <c r="ABG273" s="442"/>
      <c r="ABH273" s="442"/>
      <c r="ABI273" s="442"/>
      <c r="ABJ273" s="442"/>
      <c r="ABK273" s="442"/>
      <c r="ABL273" s="442"/>
      <c r="ABM273" s="442"/>
      <c r="ABN273" s="442"/>
      <c r="ABO273" s="442"/>
      <c r="ABP273" s="442"/>
      <c r="ABQ273" s="442"/>
      <c r="ABR273" s="442"/>
      <c r="ABS273" s="442"/>
      <c r="ABT273" s="442"/>
      <c r="ABU273" s="442"/>
      <c r="ABV273" s="442"/>
      <c r="ABW273" s="442"/>
      <c r="ABX273" s="442"/>
      <c r="ABY273" s="442"/>
      <c r="ABZ273" s="442"/>
      <c r="ACA273" s="442"/>
      <c r="ACB273" s="442"/>
      <c r="ACC273" s="442"/>
      <c r="ACD273" s="442"/>
      <c r="ACE273" s="442"/>
      <c r="ACF273" s="442"/>
      <c r="ACG273" s="442"/>
      <c r="ACH273" s="442"/>
      <c r="ACI273" s="442"/>
      <c r="ACJ273" s="442"/>
      <c r="ACK273" s="442"/>
      <c r="ACL273" s="442"/>
      <c r="ACM273" s="442"/>
      <c r="ACN273" s="442"/>
      <c r="ACO273" s="442"/>
      <c r="ACP273" s="442"/>
      <c r="ACQ273" s="442"/>
      <c r="ACR273" s="442"/>
      <c r="ACS273" s="442"/>
      <c r="ACT273" s="442"/>
      <c r="ACU273" s="442"/>
      <c r="ACV273" s="442"/>
      <c r="ACW273" s="442"/>
      <c r="ACX273" s="442"/>
      <c r="ACY273" s="442"/>
      <c r="ACZ273" s="442"/>
      <c r="ADA273" s="442"/>
      <c r="ADB273" s="442"/>
      <c r="ADC273" s="442"/>
      <c r="ADD273" s="442"/>
      <c r="ADE273" s="442"/>
      <c r="ADF273" s="442"/>
      <c r="ADG273" s="442"/>
      <c r="ADH273" s="442"/>
      <c r="ADI273" s="442"/>
      <c r="ADJ273" s="442"/>
      <c r="ADK273" s="442"/>
      <c r="ADL273" s="442"/>
      <c r="ADM273" s="442"/>
      <c r="ADN273" s="442"/>
      <c r="ADO273" s="442"/>
      <c r="ADP273" s="442"/>
      <c r="ADQ273" s="442"/>
      <c r="ADR273" s="442"/>
      <c r="ADS273" s="442"/>
      <c r="ADT273" s="442"/>
      <c r="ADU273" s="442"/>
      <c r="ADV273" s="442"/>
      <c r="ADW273" s="442"/>
      <c r="ADX273" s="442"/>
      <c r="ADY273" s="442"/>
      <c r="ADZ273" s="442"/>
      <c r="AEA273" s="442"/>
      <c r="AEB273" s="442"/>
      <c r="AEC273" s="442"/>
      <c r="AED273" s="442"/>
      <c r="AEE273" s="442"/>
      <c r="AEF273" s="442"/>
      <c r="AEG273" s="442"/>
      <c r="AEH273" s="442"/>
      <c r="AEI273" s="442"/>
      <c r="AEJ273" s="442"/>
      <c r="AEK273" s="442"/>
      <c r="AEL273" s="442"/>
      <c r="AEM273" s="442"/>
      <c r="AEN273" s="442"/>
      <c r="AEO273" s="442"/>
      <c r="AEP273" s="442"/>
      <c r="AEQ273" s="442"/>
      <c r="AER273" s="442"/>
      <c r="AES273" s="442"/>
      <c r="AET273" s="442"/>
      <c r="AEU273" s="442"/>
      <c r="AEV273" s="442"/>
      <c r="AEW273" s="442"/>
      <c r="AEX273" s="442"/>
      <c r="AEY273" s="442"/>
      <c r="AEZ273" s="442"/>
      <c r="AFA273" s="442"/>
      <c r="AFB273" s="442"/>
      <c r="AFC273" s="442"/>
      <c r="AFD273" s="442"/>
      <c r="AFE273" s="442"/>
      <c r="AFF273" s="442"/>
      <c r="AFG273" s="442"/>
      <c r="AFH273" s="442"/>
      <c r="AFI273" s="442"/>
      <c r="AFJ273" s="442"/>
      <c r="AFK273" s="442"/>
      <c r="AFL273" s="442"/>
      <c r="AFM273" s="442"/>
      <c r="AFN273" s="442"/>
      <c r="AFO273" s="442"/>
      <c r="AFP273" s="442"/>
      <c r="AFQ273" s="442"/>
      <c r="AFR273" s="442"/>
      <c r="AFS273" s="442"/>
      <c r="AFT273" s="442"/>
      <c r="AFU273" s="442"/>
      <c r="AFV273" s="442"/>
      <c r="AFW273" s="442"/>
      <c r="AFX273" s="442"/>
      <c r="AFY273" s="442"/>
      <c r="AFZ273" s="442"/>
      <c r="AGA273" s="442"/>
      <c r="AGB273" s="442"/>
      <c r="AGC273" s="442"/>
      <c r="AGD273" s="442"/>
      <c r="AGE273" s="442"/>
      <c r="AGF273" s="442"/>
      <c r="AGG273" s="442"/>
      <c r="AGH273" s="442"/>
      <c r="AGI273" s="442"/>
      <c r="AGJ273" s="442"/>
      <c r="AGK273" s="442"/>
      <c r="AGL273" s="442"/>
      <c r="AGM273" s="442"/>
      <c r="AGN273" s="442"/>
      <c r="AGO273" s="442"/>
      <c r="AGP273" s="442"/>
      <c r="AGQ273" s="442"/>
      <c r="AGR273" s="442"/>
      <c r="AGS273" s="442"/>
      <c r="AGT273" s="442"/>
      <c r="AGU273" s="442"/>
      <c r="AGV273" s="442"/>
      <c r="AGW273" s="442"/>
      <c r="AGX273" s="442"/>
      <c r="AGY273" s="442"/>
      <c r="AGZ273" s="442"/>
      <c r="AHA273" s="442"/>
      <c r="AHB273" s="442"/>
      <c r="AHC273" s="442"/>
      <c r="AHD273" s="442"/>
      <c r="AHE273" s="442"/>
      <c r="AHF273" s="442"/>
      <c r="AHG273" s="442"/>
      <c r="AHH273" s="442"/>
    </row>
    <row r="274" spans="2:892" s="593" customFormat="1" hidden="1">
      <c r="B274" s="597"/>
      <c r="C274" s="595"/>
      <c r="D274" s="78"/>
      <c r="E274" s="78"/>
      <c r="F274" s="78"/>
      <c r="G274" s="78"/>
      <c r="H274" s="78"/>
      <c r="I274" s="78"/>
      <c r="J274" s="78"/>
      <c r="K274" s="78"/>
      <c r="L274" s="78"/>
      <c r="M274" s="78"/>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s="66"/>
      <c r="CT274" s="66"/>
      <c r="CU274" s="66"/>
      <c r="CV274" s="66"/>
      <c r="CW274" s="66"/>
      <c r="CX274" s="66"/>
      <c r="CY274" s="66"/>
      <c r="CZ274" s="66"/>
      <c r="DA274" s="66"/>
      <c r="DB274" s="66"/>
      <c r="DC274" s="66"/>
      <c r="DD274" s="66"/>
      <c r="DE274" s="66"/>
      <c r="DF274" s="66"/>
      <c r="DG274" s="66"/>
      <c r="DH274" s="66"/>
      <c r="DI274" s="66"/>
      <c r="DJ274" s="66"/>
      <c r="DK274" s="66"/>
      <c r="DL274" s="66"/>
      <c r="DM274" s="66"/>
      <c r="DN274" s="66"/>
      <c r="DO274" s="66"/>
      <c r="DP274" s="66"/>
      <c r="DQ274" s="66"/>
      <c r="DR274" s="66"/>
      <c r="DS274" s="66"/>
      <c r="DT274" s="66"/>
      <c r="DU274" s="66"/>
      <c r="DV274" s="66"/>
      <c r="DW274" s="66"/>
      <c r="DX274" s="66"/>
      <c r="DY274" s="66"/>
      <c r="DZ274" s="66"/>
      <c r="EA274" s="66"/>
      <c r="EB274" s="66"/>
      <c r="EC274" s="66"/>
      <c r="ED274" s="66"/>
      <c r="EE274" s="66"/>
      <c r="EF274" s="66"/>
      <c r="EG274" s="66"/>
      <c r="EH274" s="66"/>
      <c r="EI274" s="66"/>
      <c r="EJ274" s="66"/>
      <c r="EK274" s="66"/>
      <c r="EL274" s="66"/>
      <c r="EM274" s="66"/>
      <c r="EN274" s="66"/>
      <c r="EO274" s="66"/>
      <c r="EP274" s="66"/>
      <c r="EQ274" s="66"/>
      <c r="ER274" s="66"/>
      <c r="ES274" s="66"/>
      <c r="ET274" s="66"/>
      <c r="EU274" s="66"/>
      <c r="EV274" s="66"/>
      <c r="EW274" s="66"/>
      <c r="EX274" s="66"/>
      <c r="EY274" s="66"/>
      <c r="EZ274" s="66"/>
      <c r="FA274" s="66"/>
      <c r="FB274" s="66"/>
      <c r="FC274" s="66"/>
      <c r="FD274" s="66"/>
      <c r="FE274" s="66"/>
      <c r="FF274" s="66"/>
      <c r="FG274" s="66"/>
      <c r="FH274" s="66"/>
      <c r="FI274" s="66"/>
      <c r="FJ274" s="66"/>
      <c r="FK274" s="66"/>
      <c r="FL274" s="66"/>
      <c r="FM274" s="66"/>
      <c r="FN274" s="66"/>
      <c r="FO274" s="66"/>
      <c r="FP274" s="66"/>
      <c r="FQ274" s="66"/>
      <c r="FR274" s="66"/>
      <c r="FS274" s="66"/>
      <c r="FT274" s="66"/>
      <c r="FU274" s="66"/>
      <c r="FV274" s="66"/>
      <c r="FW274" s="66"/>
      <c r="FX274" s="66"/>
      <c r="FY274" s="66"/>
      <c r="FZ274" s="66"/>
      <c r="GA274" s="66"/>
      <c r="GB274" s="66"/>
      <c r="GC274" s="66"/>
      <c r="GD274" s="66"/>
      <c r="GE274" s="66"/>
      <c r="GF274" s="66"/>
      <c r="GG274" s="66"/>
      <c r="GH274" s="66"/>
      <c r="GI274" s="66"/>
      <c r="GJ274" s="66"/>
      <c r="GK274" s="66"/>
      <c r="GL274" s="66"/>
      <c r="GM274" s="66"/>
      <c r="GN274" s="66"/>
      <c r="GO274" s="66"/>
      <c r="GP274" s="66"/>
      <c r="GQ274" s="66"/>
      <c r="GR274" s="66"/>
      <c r="GS274" s="66"/>
      <c r="GT274" s="66"/>
      <c r="GU274" s="66"/>
      <c r="GV274" s="66"/>
      <c r="GW274" s="66"/>
      <c r="GX274" s="66"/>
      <c r="GY274" s="66"/>
      <c r="GZ274" s="66"/>
      <c r="HA274" s="66"/>
      <c r="HB274" s="66"/>
      <c r="HC274" s="66"/>
      <c r="HD274" s="66"/>
      <c r="HE274" s="66"/>
      <c r="HF274" s="66"/>
      <c r="HG274" s="66"/>
      <c r="HH274" s="66"/>
      <c r="HI274" s="66"/>
      <c r="HJ274" s="66"/>
      <c r="HK274" s="66"/>
      <c r="HL274" s="66"/>
      <c r="HM274" s="66"/>
      <c r="HN274" s="66"/>
      <c r="HO274" s="66"/>
      <c r="HP274" s="66"/>
      <c r="HQ274" s="66"/>
      <c r="HR274" s="66"/>
      <c r="HS274" s="66"/>
      <c r="HT274" s="66"/>
      <c r="HU274" s="66"/>
      <c r="HV274" s="66"/>
      <c r="HW274" s="66"/>
      <c r="HX274" s="66"/>
      <c r="HY274" s="66"/>
      <c r="HZ274" s="66"/>
      <c r="IA274" s="66"/>
      <c r="IB274" s="66"/>
      <c r="IC274" s="66"/>
      <c r="ID274" s="66"/>
      <c r="IE274" s="66"/>
      <c r="IF274" s="66"/>
      <c r="IG274" s="66"/>
      <c r="IH274" s="66"/>
      <c r="II274" s="66"/>
      <c r="IJ274" s="66"/>
      <c r="IK274" s="66"/>
      <c r="IL274" s="66"/>
      <c r="IM274" s="66"/>
      <c r="IN274" s="66"/>
      <c r="IO274" s="66"/>
      <c r="IP274" s="66"/>
      <c r="IQ274" s="66"/>
      <c r="IR274" s="66"/>
      <c r="IS274" s="66"/>
      <c r="IT274" s="66"/>
      <c r="IU274" s="66"/>
      <c r="IV274" s="66"/>
      <c r="IW274" s="66"/>
      <c r="IX274" s="442"/>
      <c r="IY274" s="442"/>
      <c r="IZ274" s="442"/>
      <c r="JA274" s="442"/>
      <c r="JB274" s="442"/>
      <c r="JC274" s="442"/>
      <c r="JD274" s="442"/>
      <c r="JE274" s="442"/>
      <c r="JF274" s="442"/>
      <c r="JG274" s="442"/>
      <c r="JH274" s="442"/>
      <c r="JI274" s="442"/>
      <c r="JJ274" s="442"/>
      <c r="JK274" s="442"/>
      <c r="JL274" s="442"/>
      <c r="JM274" s="442"/>
      <c r="JN274" s="442"/>
      <c r="JO274" s="442"/>
      <c r="JP274" s="442"/>
      <c r="JQ274" s="442"/>
      <c r="JR274" s="442"/>
      <c r="JS274" s="442"/>
      <c r="JT274" s="442"/>
      <c r="JU274" s="442"/>
      <c r="JV274" s="442"/>
      <c r="JW274" s="442"/>
      <c r="JX274" s="442"/>
      <c r="JY274" s="442"/>
      <c r="JZ274" s="442"/>
      <c r="KA274" s="442"/>
      <c r="KB274" s="442"/>
      <c r="KC274" s="442"/>
      <c r="KD274" s="442"/>
      <c r="KE274" s="442"/>
      <c r="KF274" s="442"/>
      <c r="KG274" s="442"/>
      <c r="KH274" s="442"/>
      <c r="KI274" s="442"/>
      <c r="KJ274" s="442"/>
      <c r="KK274" s="442"/>
      <c r="KL274" s="442"/>
      <c r="KM274" s="442"/>
      <c r="KN274" s="442"/>
      <c r="KO274" s="442"/>
      <c r="KP274" s="442"/>
      <c r="KQ274" s="442"/>
      <c r="KR274" s="442"/>
      <c r="KS274" s="442"/>
      <c r="KT274" s="442"/>
      <c r="KU274" s="442"/>
      <c r="KV274" s="442"/>
      <c r="KW274" s="442"/>
      <c r="KX274" s="442"/>
      <c r="KY274" s="442"/>
      <c r="KZ274" s="442"/>
      <c r="LA274" s="442"/>
      <c r="LB274" s="442"/>
      <c r="LC274" s="442"/>
      <c r="LD274" s="442"/>
      <c r="LE274" s="442"/>
      <c r="LF274" s="442"/>
      <c r="LG274" s="442"/>
      <c r="LH274" s="442"/>
      <c r="LI274" s="442"/>
      <c r="LJ274" s="442"/>
      <c r="LK274" s="442"/>
      <c r="LL274" s="442"/>
      <c r="LM274" s="442"/>
      <c r="LN274" s="442"/>
      <c r="LO274" s="442"/>
      <c r="LP274" s="442"/>
      <c r="LQ274" s="442"/>
      <c r="LR274" s="442"/>
      <c r="LS274" s="442"/>
      <c r="LT274" s="442"/>
      <c r="LU274" s="442"/>
      <c r="LV274" s="442"/>
      <c r="LW274" s="442"/>
      <c r="LX274" s="442"/>
      <c r="LY274" s="442"/>
      <c r="LZ274" s="442"/>
      <c r="MA274" s="442"/>
      <c r="MB274" s="442"/>
      <c r="MC274" s="442"/>
      <c r="MD274" s="442"/>
      <c r="ME274" s="442"/>
      <c r="MF274" s="442"/>
      <c r="MG274" s="442"/>
      <c r="MH274" s="442"/>
      <c r="MI274" s="442"/>
      <c r="MJ274" s="442"/>
      <c r="MK274" s="442"/>
      <c r="ML274" s="442"/>
      <c r="MM274" s="442"/>
      <c r="MN274" s="442"/>
      <c r="MO274" s="442"/>
      <c r="MP274" s="442"/>
      <c r="MQ274" s="442"/>
      <c r="MR274" s="442"/>
      <c r="MS274" s="442"/>
      <c r="MT274" s="442"/>
      <c r="MU274" s="442"/>
      <c r="MV274" s="442"/>
      <c r="MW274" s="442"/>
      <c r="MX274" s="442"/>
      <c r="MY274" s="442"/>
      <c r="MZ274" s="442"/>
      <c r="NA274" s="442"/>
      <c r="NB274" s="442"/>
      <c r="NC274" s="442"/>
      <c r="ND274" s="442"/>
      <c r="NE274" s="442"/>
      <c r="NF274" s="442"/>
      <c r="NG274" s="442"/>
      <c r="NH274" s="442"/>
      <c r="NI274" s="442"/>
      <c r="NJ274" s="442"/>
      <c r="NK274" s="442"/>
      <c r="NL274" s="442"/>
      <c r="NM274" s="442"/>
      <c r="NN274" s="442"/>
      <c r="NO274" s="442"/>
      <c r="NP274" s="442"/>
      <c r="NQ274" s="442"/>
      <c r="NR274" s="442"/>
      <c r="NS274" s="442"/>
      <c r="NT274" s="442"/>
      <c r="NU274" s="442"/>
      <c r="NV274" s="442"/>
      <c r="NW274" s="442"/>
      <c r="NX274" s="442"/>
      <c r="NY274" s="442"/>
      <c r="NZ274" s="442"/>
      <c r="OA274" s="442"/>
      <c r="OB274" s="442"/>
      <c r="OC274" s="442"/>
      <c r="OD274" s="442"/>
      <c r="OE274" s="442"/>
      <c r="OF274" s="442"/>
      <c r="OG274" s="442"/>
      <c r="OH274" s="442"/>
      <c r="OI274" s="442"/>
      <c r="OJ274" s="442"/>
      <c r="OK274" s="442"/>
      <c r="OL274" s="442"/>
      <c r="OM274" s="442"/>
      <c r="ON274" s="442"/>
      <c r="OO274" s="442"/>
      <c r="OP274" s="442"/>
      <c r="OQ274" s="442"/>
      <c r="OR274" s="442"/>
      <c r="OS274" s="442"/>
      <c r="OT274" s="442"/>
      <c r="OU274" s="442"/>
      <c r="OV274" s="442"/>
      <c r="OW274" s="442"/>
      <c r="OX274" s="442"/>
      <c r="OY274" s="442"/>
      <c r="OZ274" s="442"/>
      <c r="PA274" s="442"/>
      <c r="PB274" s="442"/>
      <c r="PC274" s="442"/>
      <c r="PD274" s="442"/>
      <c r="PE274" s="442"/>
      <c r="PF274" s="442"/>
      <c r="PG274" s="442"/>
      <c r="PH274" s="442"/>
      <c r="PI274" s="442"/>
      <c r="PJ274" s="442"/>
      <c r="PK274" s="442"/>
      <c r="PL274" s="442"/>
      <c r="PM274" s="442"/>
      <c r="PN274" s="442"/>
      <c r="PO274" s="442"/>
      <c r="PP274" s="442"/>
      <c r="PQ274" s="442"/>
      <c r="PR274" s="442"/>
      <c r="PS274" s="442"/>
      <c r="PT274" s="442"/>
      <c r="PU274" s="442"/>
      <c r="PV274" s="442"/>
      <c r="PW274" s="442"/>
      <c r="PX274" s="442"/>
      <c r="PY274" s="442"/>
      <c r="PZ274" s="442"/>
      <c r="QA274" s="442"/>
      <c r="QB274" s="442"/>
      <c r="QC274" s="442"/>
      <c r="QD274" s="442"/>
      <c r="QE274" s="442"/>
      <c r="QF274" s="442"/>
      <c r="QG274" s="442"/>
      <c r="QH274" s="442"/>
      <c r="QI274" s="442"/>
      <c r="QJ274" s="442"/>
      <c r="QK274" s="442"/>
      <c r="QL274" s="442"/>
      <c r="QM274" s="442"/>
      <c r="QN274" s="442"/>
      <c r="QO274" s="442"/>
      <c r="QP274" s="442"/>
      <c r="QQ274" s="442"/>
      <c r="QR274" s="442"/>
      <c r="QS274" s="442"/>
      <c r="QT274" s="442"/>
      <c r="QU274" s="442"/>
      <c r="QV274" s="442"/>
      <c r="QW274" s="442"/>
      <c r="QX274" s="442"/>
      <c r="QY274" s="442"/>
      <c r="QZ274" s="442"/>
      <c r="RA274" s="442"/>
      <c r="RB274" s="442"/>
      <c r="RC274" s="442"/>
      <c r="RD274" s="442"/>
      <c r="RE274" s="442"/>
      <c r="RF274" s="442"/>
      <c r="RG274" s="442"/>
      <c r="RH274" s="442"/>
      <c r="RI274" s="442"/>
      <c r="RJ274" s="442"/>
      <c r="RK274" s="442"/>
      <c r="RL274" s="442"/>
      <c r="RM274" s="442"/>
      <c r="RN274" s="442"/>
      <c r="RO274" s="442"/>
      <c r="RP274" s="442"/>
      <c r="RQ274" s="442"/>
      <c r="RR274" s="442"/>
      <c r="RS274" s="442"/>
      <c r="RT274" s="442"/>
      <c r="RU274" s="442"/>
      <c r="RV274" s="442"/>
      <c r="RW274" s="442"/>
      <c r="RX274" s="442"/>
      <c r="RY274" s="442"/>
      <c r="RZ274" s="442"/>
      <c r="SA274" s="442"/>
      <c r="SB274" s="442"/>
      <c r="SC274" s="442"/>
      <c r="SD274" s="442"/>
      <c r="SE274" s="442"/>
      <c r="SF274" s="442"/>
      <c r="SG274" s="442"/>
      <c r="SH274" s="442"/>
      <c r="SI274" s="442"/>
      <c r="SJ274" s="442"/>
      <c r="SK274" s="442"/>
      <c r="SL274" s="442"/>
      <c r="SM274" s="442"/>
      <c r="SN274" s="442"/>
      <c r="SO274" s="442"/>
      <c r="SP274" s="442"/>
      <c r="SQ274" s="442"/>
      <c r="SR274" s="442"/>
      <c r="SS274" s="442"/>
      <c r="ST274" s="442"/>
      <c r="SU274" s="442"/>
      <c r="SV274" s="442"/>
      <c r="SW274" s="442"/>
      <c r="SX274" s="442"/>
      <c r="SY274" s="442"/>
      <c r="SZ274" s="442"/>
      <c r="TA274" s="442"/>
      <c r="TB274" s="442"/>
      <c r="TC274" s="442"/>
      <c r="TD274" s="442"/>
      <c r="TE274" s="442"/>
      <c r="TF274" s="442"/>
      <c r="TG274" s="442"/>
      <c r="TH274" s="442"/>
      <c r="TI274" s="442"/>
      <c r="TJ274" s="442"/>
      <c r="TK274" s="442"/>
      <c r="TL274" s="442"/>
      <c r="TM274" s="442"/>
      <c r="TN274" s="442"/>
      <c r="TO274" s="442"/>
      <c r="TP274" s="442"/>
      <c r="TQ274" s="442"/>
      <c r="TR274" s="442"/>
      <c r="TS274" s="442"/>
      <c r="TT274" s="442"/>
      <c r="TU274" s="442"/>
      <c r="TV274" s="442"/>
      <c r="TW274" s="442"/>
      <c r="TX274" s="442"/>
      <c r="TY274" s="442"/>
      <c r="TZ274" s="442"/>
      <c r="UA274" s="442"/>
      <c r="UB274" s="442"/>
      <c r="UC274" s="442"/>
      <c r="UD274" s="442"/>
      <c r="UE274" s="442"/>
      <c r="UF274" s="442"/>
      <c r="UG274" s="442"/>
      <c r="UH274" s="442"/>
      <c r="UI274" s="442"/>
      <c r="UJ274" s="442"/>
      <c r="UK274" s="442"/>
      <c r="UL274" s="442"/>
      <c r="UM274" s="442"/>
      <c r="UN274" s="442"/>
      <c r="UO274" s="442"/>
      <c r="UP274" s="442"/>
      <c r="UQ274" s="442"/>
      <c r="UR274" s="442"/>
      <c r="US274" s="442"/>
      <c r="UT274" s="442"/>
      <c r="UU274" s="442"/>
      <c r="UV274" s="442"/>
      <c r="UW274" s="442"/>
      <c r="UX274" s="442"/>
      <c r="UY274" s="442"/>
      <c r="UZ274" s="442"/>
      <c r="VA274" s="442"/>
      <c r="VB274" s="442"/>
      <c r="VC274" s="442"/>
      <c r="VD274" s="442"/>
      <c r="VE274" s="442"/>
      <c r="VF274" s="442"/>
      <c r="VG274" s="442"/>
      <c r="VH274" s="442"/>
      <c r="VI274" s="442"/>
      <c r="VJ274" s="442"/>
      <c r="VK274" s="442"/>
      <c r="VL274" s="442"/>
      <c r="VM274" s="442"/>
      <c r="VN274" s="442"/>
      <c r="VO274" s="442"/>
      <c r="VP274" s="442"/>
      <c r="VQ274" s="442"/>
      <c r="VR274" s="442"/>
      <c r="VS274" s="442"/>
      <c r="VT274" s="442"/>
      <c r="VU274" s="442"/>
      <c r="VV274" s="442"/>
      <c r="VW274" s="442"/>
      <c r="VX274" s="442"/>
      <c r="VY274" s="442"/>
      <c r="VZ274" s="442"/>
      <c r="WA274" s="442"/>
      <c r="WB274" s="442"/>
      <c r="WC274" s="442"/>
      <c r="WD274" s="442"/>
      <c r="WE274" s="442"/>
      <c r="WF274" s="442"/>
      <c r="WG274" s="442"/>
      <c r="WH274" s="442"/>
      <c r="WI274" s="442"/>
      <c r="WJ274" s="442"/>
      <c r="WK274" s="442"/>
      <c r="WL274" s="442"/>
      <c r="WM274" s="442"/>
      <c r="WN274" s="442"/>
      <c r="WO274" s="442"/>
      <c r="WP274" s="442"/>
      <c r="WQ274" s="442"/>
      <c r="WR274" s="442"/>
      <c r="WS274" s="442"/>
      <c r="WT274" s="442"/>
      <c r="WU274" s="442"/>
      <c r="WV274" s="442"/>
      <c r="WW274" s="442"/>
      <c r="WX274" s="442"/>
      <c r="WY274" s="442"/>
      <c r="WZ274" s="442"/>
      <c r="XA274" s="442"/>
      <c r="XB274" s="442"/>
      <c r="XC274" s="442"/>
      <c r="XD274" s="442"/>
      <c r="XE274" s="442"/>
      <c r="XF274" s="442"/>
      <c r="XG274" s="442"/>
      <c r="XH274" s="442"/>
      <c r="XI274" s="442"/>
      <c r="XJ274" s="442"/>
      <c r="XK274" s="442"/>
      <c r="XL274" s="442"/>
      <c r="XM274" s="442"/>
      <c r="XN274" s="442"/>
      <c r="XO274" s="442"/>
      <c r="XP274" s="442"/>
      <c r="XQ274" s="442"/>
      <c r="XR274" s="442"/>
      <c r="XS274" s="442"/>
      <c r="XT274" s="442"/>
      <c r="XU274" s="442"/>
      <c r="XV274" s="442"/>
      <c r="XW274" s="442"/>
      <c r="XX274" s="442"/>
      <c r="XY274" s="442"/>
      <c r="XZ274" s="442"/>
      <c r="YA274" s="442"/>
      <c r="YB274" s="442"/>
      <c r="YC274" s="442"/>
      <c r="YD274" s="442"/>
      <c r="YE274" s="442"/>
      <c r="YF274" s="442"/>
      <c r="YG274" s="442"/>
      <c r="YH274" s="442"/>
      <c r="YI274" s="442"/>
      <c r="YJ274" s="442"/>
      <c r="YK274" s="442"/>
      <c r="YL274" s="442"/>
      <c r="YM274" s="442"/>
      <c r="YN274" s="442"/>
      <c r="YO274" s="442"/>
      <c r="YP274" s="442"/>
      <c r="YQ274" s="442"/>
      <c r="YR274" s="442"/>
      <c r="YS274" s="442"/>
      <c r="YT274" s="442"/>
      <c r="YU274" s="442"/>
      <c r="YV274" s="442"/>
      <c r="YW274" s="442"/>
      <c r="YX274" s="442"/>
      <c r="YY274" s="442"/>
      <c r="YZ274" s="442"/>
      <c r="ZA274" s="442"/>
      <c r="ZB274" s="442"/>
      <c r="ZC274" s="442"/>
      <c r="ZD274" s="442"/>
      <c r="ZE274" s="442"/>
      <c r="ZF274" s="442"/>
      <c r="ZG274" s="442"/>
      <c r="ZH274" s="442"/>
      <c r="ZI274" s="442"/>
      <c r="ZJ274" s="442"/>
      <c r="ZK274" s="442"/>
      <c r="ZL274" s="442"/>
      <c r="ZM274" s="442"/>
      <c r="ZN274" s="442"/>
      <c r="ZO274" s="442"/>
      <c r="ZP274" s="442"/>
      <c r="ZQ274" s="442"/>
      <c r="ZR274" s="442"/>
      <c r="ZS274" s="442"/>
      <c r="ZT274" s="442"/>
      <c r="ZU274" s="442"/>
      <c r="ZV274" s="442"/>
      <c r="ZW274" s="442"/>
      <c r="ZX274" s="442"/>
      <c r="ZY274" s="442"/>
      <c r="ZZ274" s="442"/>
      <c r="AAA274" s="442"/>
      <c r="AAB274" s="442"/>
      <c r="AAC274" s="442"/>
      <c r="AAD274" s="442"/>
      <c r="AAE274" s="442"/>
      <c r="AAF274" s="442"/>
      <c r="AAG274" s="442"/>
      <c r="AAH274" s="442"/>
      <c r="AAI274" s="442"/>
      <c r="AAJ274" s="442"/>
      <c r="AAK274" s="442"/>
      <c r="AAL274" s="442"/>
      <c r="AAM274" s="442"/>
      <c r="AAN274" s="442"/>
      <c r="AAO274" s="442"/>
      <c r="AAP274" s="442"/>
      <c r="AAQ274" s="442"/>
      <c r="AAR274" s="442"/>
      <c r="AAS274" s="442"/>
      <c r="AAT274" s="442"/>
      <c r="AAU274" s="442"/>
      <c r="AAV274" s="442"/>
      <c r="AAW274" s="442"/>
      <c r="AAX274" s="442"/>
      <c r="AAY274" s="442"/>
      <c r="AAZ274" s="442"/>
      <c r="ABA274" s="442"/>
      <c r="ABB274" s="442"/>
      <c r="ABC274" s="442"/>
      <c r="ABD274" s="442"/>
      <c r="ABE274" s="442"/>
      <c r="ABF274" s="442"/>
      <c r="ABG274" s="442"/>
      <c r="ABH274" s="442"/>
      <c r="ABI274" s="442"/>
      <c r="ABJ274" s="442"/>
      <c r="ABK274" s="442"/>
      <c r="ABL274" s="442"/>
      <c r="ABM274" s="442"/>
      <c r="ABN274" s="442"/>
      <c r="ABO274" s="442"/>
      <c r="ABP274" s="442"/>
      <c r="ABQ274" s="442"/>
      <c r="ABR274" s="442"/>
      <c r="ABS274" s="442"/>
      <c r="ABT274" s="442"/>
      <c r="ABU274" s="442"/>
      <c r="ABV274" s="442"/>
      <c r="ABW274" s="442"/>
      <c r="ABX274" s="442"/>
      <c r="ABY274" s="442"/>
      <c r="ABZ274" s="442"/>
      <c r="ACA274" s="442"/>
      <c r="ACB274" s="442"/>
      <c r="ACC274" s="442"/>
      <c r="ACD274" s="442"/>
      <c r="ACE274" s="442"/>
      <c r="ACF274" s="442"/>
      <c r="ACG274" s="442"/>
      <c r="ACH274" s="442"/>
      <c r="ACI274" s="442"/>
      <c r="ACJ274" s="442"/>
      <c r="ACK274" s="442"/>
      <c r="ACL274" s="442"/>
      <c r="ACM274" s="442"/>
      <c r="ACN274" s="442"/>
      <c r="ACO274" s="442"/>
      <c r="ACP274" s="442"/>
      <c r="ACQ274" s="442"/>
      <c r="ACR274" s="442"/>
      <c r="ACS274" s="442"/>
      <c r="ACT274" s="442"/>
      <c r="ACU274" s="442"/>
      <c r="ACV274" s="442"/>
      <c r="ACW274" s="442"/>
      <c r="ACX274" s="442"/>
      <c r="ACY274" s="442"/>
      <c r="ACZ274" s="442"/>
      <c r="ADA274" s="442"/>
      <c r="ADB274" s="442"/>
      <c r="ADC274" s="442"/>
      <c r="ADD274" s="442"/>
      <c r="ADE274" s="442"/>
      <c r="ADF274" s="442"/>
      <c r="ADG274" s="442"/>
      <c r="ADH274" s="442"/>
      <c r="ADI274" s="442"/>
      <c r="ADJ274" s="442"/>
      <c r="ADK274" s="442"/>
      <c r="ADL274" s="442"/>
      <c r="ADM274" s="442"/>
      <c r="ADN274" s="442"/>
      <c r="ADO274" s="442"/>
      <c r="ADP274" s="442"/>
      <c r="ADQ274" s="442"/>
      <c r="ADR274" s="442"/>
      <c r="ADS274" s="442"/>
      <c r="ADT274" s="442"/>
      <c r="ADU274" s="442"/>
      <c r="ADV274" s="442"/>
      <c r="ADW274" s="442"/>
      <c r="ADX274" s="442"/>
      <c r="ADY274" s="442"/>
      <c r="ADZ274" s="442"/>
      <c r="AEA274" s="442"/>
      <c r="AEB274" s="442"/>
      <c r="AEC274" s="442"/>
      <c r="AED274" s="442"/>
      <c r="AEE274" s="442"/>
      <c r="AEF274" s="442"/>
      <c r="AEG274" s="442"/>
      <c r="AEH274" s="442"/>
      <c r="AEI274" s="442"/>
      <c r="AEJ274" s="442"/>
      <c r="AEK274" s="442"/>
      <c r="AEL274" s="442"/>
      <c r="AEM274" s="442"/>
      <c r="AEN274" s="442"/>
      <c r="AEO274" s="442"/>
      <c r="AEP274" s="442"/>
      <c r="AEQ274" s="442"/>
      <c r="AER274" s="442"/>
      <c r="AES274" s="442"/>
      <c r="AET274" s="442"/>
      <c r="AEU274" s="442"/>
      <c r="AEV274" s="442"/>
      <c r="AEW274" s="442"/>
      <c r="AEX274" s="442"/>
      <c r="AEY274" s="442"/>
      <c r="AEZ274" s="442"/>
      <c r="AFA274" s="442"/>
      <c r="AFB274" s="442"/>
      <c r="AFC274" s="442"/>
      <c r="AFD274" s="442"/>
      <c r="AFE274" s="442"/>
      <c r="AFF274" s="442"/>
      <c r="AFG274" s="442"/>
      <c r="AFH274" s="442"/>
      <c r="AFI274" s="442"/>
      <c r="AFJ274" s="442"/>
      <c r="AFK274" s="442"/>
      <c r="AFL274" s="442"/>
      <c r="AFM274" s="442"/>
      <c r="AFN274" s="442"/>
      <c r="AFO274" s="442"/>
      <c r="AFP274" s="442"/>
      <c r="AFQ274" s="442"/>
      <c r="AFR274" s="442"/>
      <c r="AFS274" s="442"/>
      <c r="AFT274" s="442"/>
      <c r="AFU274" s="442"/>
      <c r="AFV274" s="442"/>
      <c r="AFW274" s="442"/>
      <c r="AFX274" s="442"/>
      <c r="AFY274" s="442"/>
      <c r="AFZ274" s="442"/>
      <c r="AGA274" s="442"/>
      <c r="AGB274" s="442"/>
      <c r="AGC274" s="442"/>
      <c r="AGD274" s="442"/>
      <c r="AGE274" s="442"/>
      <c r="AGF274" s="442"/>
      <c r="AGG274" s="442"/>
      <c r="AGH274" s="442"/>
      <c r="AGI274" s="442"/>
      <c r="AGJ274" s="442"/>
      <c r="AGK274" s="442"/>
      <c r="AGL274" s="442"/>
      <c r="AGM274" s="442"/>
      <c r="AGN274" s="442"/>
      <c r="AGO274" s="442"/>
      <c r="AGP274" s="442"/>
      <c r="AGQ274" s="442"/>
      <c r="AGR274" s="442"/>
      <c r="AGS274" s="442"/>
      <c r="AGT274" s="442"/>
      <c r="AGU274" s="442"/>
      <c r="AGV274" s="442"/>
      <c r="AGW274" s="442"/>
      <c r="AGX274" s="442"/>
      <c r="AGY274" s="442"/>
      <c r="AGZ274" s="442"/>
      <c r="AHA274" s="442"/>
      <c r="AHB274" s="442"/>
      <c r="AHC274" s="442"/>
      <c r="AHD274" s="442"/>
      <c r="AHE274" s="442"/>
      <c r="AHF274" s="442"/>
      <c r="AHG274" s="442"/>
      <c r="AHH274" s="442"/>
    </row>
    <row r="275" spans="2:892" s="593" customFormat="1" hidden="1">
      <c r="B275" s="597"/>
      <c r="C275" s="595"/>
      <c r="D275" s="78"/>
      <c r="E275" s="78"/>
      <c r="F275" s="78"/>
      <c r="G275" s="78"/>
      <c r="H275" s="78"/>
      <c r="I275" s="78"/>
      <c r="J275" s="78"/>
      <c r="K275" s="78"/>
      <c r="L275" s="78"/>
      <c r="M275" s="78"/>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s="66"/>
      <c r="CT275" s="66"/>
      <c r="CU275" s="66"/>
      <c r="CV275" s="66"/>
      <c r="CW275" s="66"/>
      <c r="CX275" s="66"/>
      <c r="CY275" s="66"/>
      <c r="CZ275" s="66"/>
      <c r="DA275" s="66"/>
      <c r="DB275" s="66"/>
      <c r="DC275" s="66"/>
      <c r="DD275" s="66"/>
      <c r="DE275" s="66"/>
      <c r="DF275" s="66"/>
      <c r="DG275" s="66"/>
      <c r="DH275" s="66"/>
      <c r="DI275" s="66"/>
      <c r="DJ275" s="66"/>
      <c r="DK275" s="66"/>
      <c r="DL275" s="66"/>
      <c r="DM275" s="66"/>
      <c r="DN275" s="66"/>
      <c r="DO275" s="66"/>
      <c r="DP275" s="66"/>
      <c r="DQ275" s="66"/>
      <c r="DR275" s="66"/>
      <c r="DS275" s="66"/>
      <c r="DT275" s="66"/>
      <c r="DU275" s="66"/>
      <c r="DV275" s="66"/>
      <c r="DW275" s="66"/>
      <c r="DX275" s="66"/>
      <c r="DY275" s="66"/>
      <c r="DZ275" s="66"/>
      <c r="EA275" s="66"/>
      <c r="EB275" s="66"/>
      <c r="EC275" s="66"/>
      <c r="ED275" s="66"/>
      <c r="EE275" s="66"/>
      <c r="EF275" s="66"/>
      <c r="EG275" s="66"/>
      <c r="EH275" s="66"/>
      <c r="EI275" s="66"/>
      <c r="EJ275" s="66"/>
      <c r="EK275" s="66"/>
      <c r="EL275" s="66"/>
      <c r="EM275" s="66"/>
      <c r="EN275" s="66"/>
      <c r="EO275" s="66"/>
      <c r="EP275" s="66"/>
      <c r="EQ275" s="66"/>
      <c r="ER275" s="66"/>
      <c r="ES275" s="66"/>
      <c r="ET275" s="66"/>
      <c r="EU275" s="66"/>
      <c r="EV275" s="66"/>
      <c r="EW275" s="66"/>
      <c r="EX275" s="66"/>
      <c r="EY275" s="66"/>
      <c r="EZ275" s="66"/>
      <c r="FA275" s="66"/>
      <c r="FB275" s="66"/>
      <c r="FC275" s="66"/>
      <c r="FD275" s="66"/>
      <c r="FE275" s="66"/>
      <c r="FF275" s="66"/>
      <c r="FG275" s="66"/>
      <c r="FH275" s="66"/>
      <c r="FI275" s="66"/>
      <c r="FJ275" s="66"/>
      <c r="FK275" s="66"/>
      <c r="FL275" s="66"/>
      <c r="FM275" s="66"/>
      <c r="FN275" s="66"/>
      <c r="FO275" s="66"/>
      <c r="FP275" s="66"/>
      <c r="FQ275" s="66"/>
      <c r="FR275" s="66"/>
      <c r="FS275" s="66"/>
      <c r="FT275" s="66"/>
      <c r="FU275" s="66"/>
      <c r="FV275" s="66"/>
      <c r="FW275" s="66"/>
      <c r="FX275" s="66"/>
      <c r="FY275" s="66"/>
      <c r="FZ275" s="66"/>
      <c r="GA275" s="66"/>
      <c r="GB275" s="66"/>
      <c r="GC275" s="66"/>
      <c r="GD275" s="66"/>
      <c r="GE275" s="66"/>
      <c r="GF275" s="66"/>
      <c r="GG275" s="66"/>
      <c r="GH275" s="66"/>
      <c r="GI275" s="66"/>
      <c r="GJ275" s="66"/>
      <c r="GK275" s="66"/>
      <c r="GL275" s="66"/>
      <c r="GM275" s="66"/>
      <c r="GN275" s="66"/>
      <c r="GO275" s="66"/>
      <c r="GP275" s="66"/>
      <c r="GQ275" s="66"/>
      <c r="GR275" s="66"/>
      <c r="GS275" s="66"/>
      <c r="GT275" s="66"/>
      <c r="GU275" s="66"/>
      <c r="GV275" s="66"/>
      <c r="GW275" s="66"/>
      <c r="GX275" s="66"/>
      <c r="GY275" s="66"/>
      <c r="GZ275" s="66"/>
      <c r="HA275" s="66"/>
      <c r="HB275" s="66"/>
      <c r="HC275" s="66"/>
      <c r="HD275" s="66"/>
      <c r="HE275" s="66"/>
      <c r="HF275" s="66"/>
      <c r="HG275" s="66"/>
      <c r="HH275" s="66"/>
      <c r="HI275" s="66"/>
      <c r="HJ275" s="66"/>
      <c r="HK275" s="66"/>
      <c r="HL275" s="66"/>
      <c r="HM275" s="66"/>
      <c r="HN275" s="66"/>
      <c r="HO275" s="66"/>
      <c r="HP275" s="66"/>
      <c r="HQ275" s="66"/>
      <c r="HR275" s="66"/>
      <c r="HS275" s="66"/>
      <c r="HT275" s="66"/>
      <c r="HU275" s="66"/>
      <c r="HV275" s="66"/>
      <c r="HW275" s="66"/>
      <c r="HX275" s="66"/>
      <c r="HY275" s="66"/>
      <c r="HZ275" s="66"/>
      <c r="IA275" s="66"/>
      <c r="IB275" s="66"/>
      <c r="IC275" s="66"/>
      <c r="ID275" s="66"/>
      <c r="IE275" s="66"/>
      <c r="IF275" s="66"/>
      <c r="IG275" s="66"/>
      <c r="IH275" s="66"/>
      <c r="II275" s="66"/>
      <c r="IJ275" s="66"/>
      <c r="IK275" s="66"/>
      <c r="IL275" s="66"/>
      <c r="IM275" s="66"/>
      <c r="IN275" s="66"/>
      <c r="IO275" s="66"/>
      <c r="IP275" s="66"/>
      <c r="IQ275" s="66"/>
      <c r="IR275" s="66"/>
      <c r="IS275" s="66"/>
      <c r="IT275" s="66"/>
      <c r="IU275" s="66"/>
      <c r="IV275" s="66"/>
      <c r="IW275" s="66"/>
      <c r="IX275" s="442"/>
      <c r="IY275" s="442"/>
      <c r="IZ275" s="442"/>
      <c r="JA275" s="442"/>
      <c r="JB275" s="442"/>
      <c r="JC275" s="442"/>
      <c r="JD275" s="442"/>
      <c r="JE275" s="442"/>
      <c r="JF275" s="442"/>
      <c r="JG275" s="442"/>
      <c r="JH275" s="442"/>
      <c r="JI275" s="442"/>
      <c r="JJ275" s="442"/>
      <c r="JK275" s="442"/>
      <c r="JL275" s="442"/>
      <c r="JM275" s="442"/>
      <c r="JN275" s="442"/>
      <c r="JO275" s="442"/>
      <c r="JP275" s="442"/>
      <c r="JQ275" s="442"/>
      <c r="JR275" s="442"/>
      <c r="JS275" s="442"/>
      <c r="JT275" s="442"/>
      <c r="JU275" s="442"/>
      <c r="JV275" s="442"/>
      <c r="JW275" s="442"/>
      <c r="JX275" s="442"/>
      <c r="JY275" s="442"/>
      <c r="JZ275" s="442"/>
      <c r="KA275" s="442"/>
      <c r="KB275" s="442"/>
      <c r="KC275" s="442"/>
      <c r="KD275" s="442"/>
      <c r="KE275" s="442"/>
      <c r="KF275" s="442"/>
      <c r="KG275" s="442"/>
      <c r="KH275" s="442"/>
      <c r="KI275" s="442"/>
      <c r="KJ275" s="442"/>
      <c r="KK275" s="442"/>
      <c r="KL275" s="442"/>
      <c r="KM275" s="442"/>
      <c r="KN275" s="442"/>
      <c r="KO275" s="442"/>
      <c r="KP275" s="442"/>
      <c r="KQ275" s="442"/>
      <c r="KR275" s="442"/>
      <c r="KS275" s="442"/>
      <c r="KT275" s="442"/>
      <c r="KU275" s="442"/>
      <c r="KV275" s="442"/>
      <c r="KW275" s="442"/>
      <c r="KX275" s="442"/>
      <c r="KY275" s="442"/>
      <c r="KZ275" s="442"/>
      <c r="LA275" s="442"/>
      <c r="LB275" s="442"/>
      <c r="LC275" s="442"/>
      <c r="LD275" s="442"/>
      <c r="LE275" s="442"/>
      <c r="LF275" s="442"/>
      <c r="LG275" s="442"/>
      <c r="LH275" s="442"/>
      <c r="LI275" s="442"/>
      <c r="LJ275" s="442"/>
      <c r="LK275" s="442"/>
      <c r="LL275" s="442"/>
      <c r="LM275" s="442"/>
      <c r="LN275" s="442"/>
      <c r="LO275" s="442"/>
      <c r="LP275" s="442"/>
      <c r="LQ275" s="442"/>
      <c r="LR275" s="442"/>
      <c r="LS275" s="442"/>
      <c r="LT275" s="442"/>
      <c r="LU275" s="442"/>
      <c r="LV275" s="442"/>
      <c r="LW275" s="442"/>
      <c r="LX275" s="442"/>
      <c r="LY275" s="442"/>
      <c r="LZ275" s="442"/>
      <c r="MA275" s="442"/>
      <c r="MB275" s="442"/>
      <c r="MC275" s="442"/>
      <c r="MD275" s="442"/>
      <c r="ME275" s="442"/>
      <c r="MF275" s="442"/>
      <c r="MG275" s="442"/>
      <c r="MH275" s="442"/>
      <c r="MI275" s="442"/>
      <c r="MJ275" s="442"/>
      <c r="MK275" s="442"/>
      <c r="ML275" s="442"/>
      <c r="MM275" s="442"/>
      <c r="MN275" s="442"/>
      <c r="MO275" s="442"/>
      <c r="MP275" s="442"/>
      <c r="MQ275" s="442"/>
      <c r="MR275" s="442"/>
      <c r="MS275" s="442"/>
      <c r="MT275" s="442"/>
      <c r="MU275" s="442"/>
      <c r="MV275" s="442"/>
      <c r="MW275" s="442"/>
      <c r="MX275" s="442"/>
      <c r="MY275" s="442"/>
      <c r="MZ275" s="442"/>
      <c r="NA275" s="442"/>
      <c r="NB275" s="442"/>
      <c r="NC275" s="442"/>
      <c r="ND275" s="442"/>
      <c r="NE275" s="442"/>
      <c r="NF275" s="442"/>
      <c r="NG275" s="442"/>
      <c r="NH275" s="442"/>
      <c r="NI275" s="442"/>
      <c r="NJ275" s="442"/>
      <c r="NK275" s="442"/>
      <c r="NL275" s="442"/>
      <c r="NM275" s="442"/>
      <c r="NN275" s="442"/>
      <c r="NO275" s="442"/>
      <c r="NP275" s="442"/>
      <c r="NQ275" s="442"/>
      <c r="NR275" s="442"/>
      <c r="NS275" s="442"/>
      <c r="NT275" s="442"/>
      <c r="NU275" s="442"/>
      <c r="NV275" s="442"/>
      <c r="NW275" s="442"/>
      <c r="NX275" s="442"/>
      <c r="NY275" s="442"/>
      <c r="NZ275" s="442"/>
      <c r="OA275" s="442"/>
      <c r="OB275" s="442"/>
      <c r="OC275" s="442"/>
      <c r="OD275" s="442"/>
      <c r="OE275" s="442"/>
      <c r="OF275" s="442"/>
      <c r="OG275" s="442"/>
      <c r="OH275" s="442"/>
      <c r="OI275" s="442"/>
      <c r="OJ275" s="442"/>
      <c r="OK275" s="442"/>
      <c r="OL275" s="442"/>
      <c r="OM275" s="442"/>
      <c r="ON275" s="442"/>
      <c r="OO275" s="442"/>
      <c r="OP275" s="442"/>
      <c r="OQ275" s="442"/>
      <c r="OR275" s="442"/>
      <c r="OS275" s="442"/>
      <c r="OT275" s="442"/>
      <c r="OU275" s="442"/>
      <c r="OV275" s="442"/>
      <c r="OW275" s="442"/>
      <c r="OX275" s="442"/>
      <c r="OY275" s="442"/>
      <c r="OZ275" s="442"/>
      <c r="PA275" s="442"/>
      <c r="PB275" s="442"/>
      <c r="PC275" s="442"/>
      <c r="PD275" s="442"/>
      <c r="PE275" s="442"/>
      <c r="PF275" s="442"/>
      <c r="PG275" s="442"/>
      <c r="PH275" s="442"/>
      <c r="PI275" s="442"/>
      <c r="PJ275" s="442"/>
      <c r="PK275" s="442"/>
      <c r="PL275" s="442"/>
      <c r="PM275" s="442"/>
      <c r="PN275" s="442"/>
      <c r="PO275" s="442"/>
      <c r="PP275" s="442"/>
      <c r="PQ275" s="442"/>
      <c r="PR275" s="442"/>
      <c r="PS275" s="442"/>
      <c r="PT275" s="442"/>
      <c r="PU275" s="442"/>
      <c r="PV275" s="442"/>
      <c r="PW275" s="442"/>
      <c r="PX275" s="442"/>
      <c r="PY275" s="442"/>
      <c r="PZ275" s="442"/>
      <c r="QA275" s="442"/>
      <c r="QB275" s="442"/>
      <c r="QC275" s="442"/>
      <c r="QD275" s="442"/>
      <c r="QE275" s="442"/>
      <c r="QF275" s="442"/>
      <c r="QG275" s="442"/>
      <c r="QH275" s="442"/>
      <c r="QI275" s="442"/>
      <c r="QJ275" s="442"/>
      <c r="QK275" s="442"/>
      <c r="QL275" s="442"/>
      <c r="QM275" s="442"/>
      <c r="QN275" s="442"/>
      <c r="QO275" s="442"/>
      <c r="QP275" s="442"/>
      <c r="QQ275" s="442"/>
      <c r="QR275" s="442"/>
      <c r="QS275" s="442"/>
      <c r="QT275" s="442"/>
      <c r="QU275" s="442"/>
      <c r="QV275" s="442"/>
      <c r="QW275" s="442"/>
      <c r="QX275" s="442"/>
      <c r="QY275" s="442"/>
      <c r="QZ275" s="442"/>
      <c r="RA275" s="442"/>
      <c r="RB275" s="442"/>
      <c r="RC275" s="442"/>
      <c r="RD275" s="442"/>
      <c r="RE275" s="442"/>
      <c r="RF275" s="442"/>
      <c r="RG275" s="442"/>
      <c r="RH275" s="442"/>
      <c r="RI275" s="442"/>
      <c r="RJ275" s="442"/>
      <c r="RK275" s="442"/>
      <c r="RL275" s="442"/>
      <c r="RM275" s="442"/>
      <c r="RN275" s="442"/>
      <c r="RO275" s="442"/>
      <c r="RP275" s="442"/>
      <c r="RQ275" s="442"/>
      <c r="RR275" s="442"/>
      <c r="RS275" s="442"/>
      <c r="RT275" s="442"/>
      <c r="RU275" s="442"/>
      <c r="RV275" s="442"/>
      <c r="RW275" s="442"/>
      <c r="RX275" s="442"/>
      <c r="RY275" s="442"/>
      <c r="RZ275" s="442"/>
      <c r="SA275" s="442"/>
      <c r="SB275" s="442"/>
      <c r="SC275" s="442"/>
      <c r="SD275" s="442"/>
      <c r="SE275" s="442"/>
      <c r="SF275" s="442"/>
      <c r="SG275" s="442"/>
      <c r="SH275" s="442"/>
      <c r="SI275" s="442"/>
      <c r="SJ275" s="442"/>
      <c r="SK275" s="442"/>
      <c r="SL275" s="442"/>
      <c r="SM275" s="442"/>
      <c r="SN275" s="442"/>
      <c r="SO275" s="442"/>
      <c r="SP275" s="442"/>
      <c r="SQ275" s="442"/>
      <c r="SR275" s="442"/>
      <c r="SS275" s="442"/>
      <c r="ST275" s="442"/>
      <c r="SU275" s="442"/>
      <c r="SV275" s="442"/>
      <c r="SW275" s="442"/>
      <c r="SX275" s="442"/>
      <c r="SY275" s="442"/>
      <c r="SZ275" s="442"/>
      <c r="TA275" s="442"/>
      <c r="TB275" s="442"/>
      <c r="TC275" s="442"/>
      <c r="TD275" s="442"/>
      <c r="TE275" s="442"/>
      <c r="TF275" s="442"/>
      <c r="TG275" s="442"/>
      <c r="TH275" s="442"/>
      <c r="TI275" s="442"/>
      <c r="TJ275" s="442"/>
      <c r="TK275" s="442"/>
      <c r="TL275" s="442"/>
      <c r="TM275" s="442"/>
      <c r="TN275" s="442"/>
      <c r="TO275" s="442"/>
      <c r="TP275" s="442"/>
      <c r="TQ275" s="442"/>
      <c r="TR275" s="442"/>
      <c r="TS275" s="442"/>
      <c r="TT275" s="442"/>
      <c r="TU275" s="442"/>
      <c r="TV275" s="442"/>
      <c r="TW275" s="442"/>
      <c r="TX275" s="442"/>
      <c r="TY275" s="442"/>
      <c r="TZ275" s="442"/>
      <c r="UA275" s="442"/>
      <c r="UB275" s="442"/>
      <c r="UC275" s="442"/>
      <c r="UD275" s="442"/>
      <c r="UE275" s="442"/>
      <c r="UF275" s="442"/>
      <c r="UG275" s="442"/>
      <c r="UH275" s="442"/>
      <c r="UI275" s="442"/>
      <c r="UJ275" s="442"/>
      <c r="UK275" s="442"/>
      <c r="UL275" s="442"/>
      <c r="UM275" s="442"/>
      <c r="UN275" s="442"/>
      <c r="UO275" s="442"/>
      <c r="UP275" s="442"/>
      <c r="UQ275" s="442"/>
      <c r="UR275" s="442"/>
      <c r="US275" s="442"/>
      <c r="UT275" s="442"/>
      <c r="UU275" s="442"/>
      <c r="UV275" s="442"/>
      <c r="UW275" s="442"/>
      <c r="UX275" s="442"/>
      <c r="UY275" s="442"/>
      <c r="UZ275" s="442"/>
      <c r="VA275" s="442"/>
      <c r="VB275" s="442"/>
      <c r="VC275" s="442"/>
      <c r="VD275" s="442"/>
      <c r="VE275" s="442"/>
      <c r="VF275" s="442"/>
      <c r="VG275" s="442"/>
      <c r="VH275" s="442"/>
      <c r="VI275" s="442"/>
      <c r="VJ275" s="442"/>
      <c r="VK275" s="442"/>
      <c r="VL275" s="442"/>
      <c r="VM275" s="442"/>
      <c r="VN275" s="442"/>
      <c r="VO275" s="442"/>
      <c r="VP275" s="442"/>
      <c r="VQ275" s="442"/>
      <c r="VR275" s="442"/>
      <c r="VS275" s="442"/>
      <c r="VT275" s="442"/>
      <c r="VU275" s="442"/>
      <c r="VV275" s="442"/>
      <c r="VW275" s="442"/>
      <c r="VX275" s="442"/>
      <c r="VY275" s="442"/>
      <c r="VZ275" s="442"/>
      <c r="WA275" s="442"/>
      <c r="WB275" s="442"/>
      <c r="WC275" s="442"/>
      <c r="WD275" s="442"/>
      <c r="WE275" s="442"/>
      <c r="WF275" s="442"/>
      <c r="WG275" s="442"/>
      <c r="WH275" s="442"/>
      <c r="WI275" s="442"/>
      <c r="WJ275" s="442"/>
      <c r="WK275" s="442"/>
      <c r="WL275" s="442"/>
      <c r="WM275" s="442"/>
      <c r="WN275" s="442"/>
      <c r="WO275" s="442"/>
      <c r="WP275" s="442"/>
      <c r="WQ275" s="442"/>
      <c r="WR275" s="442"/>
      <c r="WS275" s="442"/>
      <c r="WT275" s="442"/>
      <c r="WU275" s="442"/>
      <c r="WV275" s="442"/>
      <c r="WW275" s="442"/>
      <c r="WX275" s="442"/>
      <c r="WY275" s="442"/>
      <c r="WZ275" s="442"/>
      <c r="XA275" s="442"/>
      <c r="XB275" s="442"/>
      <c r="XC275" s="442"/>
      <c r="XD275" s="442"/>
      <c r="XE275" s="442"/>
      <c r="XF275" s="442"/>
      <c r="XG275" s="442"/>
      <c r="XH275" s="442"/>
      <c r="XI275" s="442"/>
      <c r="XJ275" s="442"/>
      <c r="XK275" s="442"/>
      <c r="XL275" s="442"/>
      <c r="XM275" s="442"/>
      <c r="XN275" s="442"/>
      <c r="XO275" s="442"/>
      <c r="XP275" s="442"/>
      <c r="XQ275" s="442"/>
      <c r="XR275" s="442"/>
      <c r="XS275" s="442"/>
      <c r="XT275" s="442"/>
      <c r="XU275" s="442"/>
      <c r="XV275" s="442"/>
      <c r="XW275" s="442"/>
      <c r="XX275" s="442"/>
      <c r="XY275" s="442"/>
      <c r="XZ275" s="442"/>
      <c r="YA275" s="442"/>
      <c r="YB275" s="442"/>
      <c r="YC275" s="442"/>
      <c r="YD275" s="442"/>
      <c r="YE275" s="442"/>
      <c r="YF275" s="442"/>
      <c r="YG275" s="442"/>
      <c r="YH275" s="442"/>
      <c r="YI275" s="442"/>
      <c r="YJ275" s="442"/>
      <c r="YK275" s="442"/>
      <c r="YL275" s="442"/>
      <c r="YM275" s="442"/>
      <c r="YN275" s="442"/>
      <c r="YO275" s="442"/>
      <c r="YP275" s="442"/>
      <c r="YQ275" s="442"/>
      <c r="YR275" s="442"/>
      <c r="YS275" s="442"/>
      <c r="YT275" s="442"/>
      <c r="YU275" s="442"/>
      <c r="YV275" s="442"/>
      <c r="YW275" s="442"/>
      <c r="YX275" s="442"/>
      <c r="YY275" s="442"/>
      <c r="YZ275" s="442"/>
      <c r="ZA275" s="442"/>
      <c r="ZB275" s="442"/>
      <c r="ZC275" s="442"/>
      <c r="ZD275" s="442"/>
      <c r="ZE275" s="442"/>
      <c r="ZF275" s="442"/>
      <c r="ZG275" s="442"/>
      <c r="ZH275" s="442"/>
      <c r="ZI275" s="442"/>
      <c r="ZJ275" s="442"/>
      <c r="ZK275" s="442"/>
      <c r="ZL275" s="442"/>
      <c r="ZM275" s="442"/>
      <c r="ZN275" s="442"/>
      <c r="ZO275" s="442"/>
      <c r="ZP275" s="442"/>
      <c r="ZQ275" s="442"/>
      <c r="ZR275" s="442"/>
      <c r="ZS275" s="442"/>
      <c r="ZT275" s="442"/>
      <c r="ZU275" s="442"/>
      <c r="ZV275" s="442"/>
      <c r="ZW275" s="442"/>
      <c r="ZX275" s="442"/>
      <c r="ZY275" s="442"/>
      <c r="ZZ275" s="442"/>
      <c r="AAA275" s="442"/>
      <c r="AAB275" s="442"/>
      <c r="AAC275" s="442"/>
      <c r="AAD275" s="442"/>
      <c r="AAE275" s="442"/>
      <c r="AAF275" s="442"/>
      <c r="AAG275" s="442"/>
      <c r="AAH275" s="442"/>
      <c r="AAI275" s="442"/>
      <c r="AAJ275" s="442"/>
      <c r="AAK275" s="442"/>
      <c r="AAL275" s="442"/>
      <c r="AAM275" s="442"/>
      <c r="AAN275" s="442"/>
      <c r="AAO275" s="442"/>
      <c r="AAP275" s="442"/>
      <c r="AAQ275" s="442"/>
      <c r="AAR275" s="442"/>
      <c r="AAS275" s="442"/>
      <c r="AAT275" s="442"/>
      <c r="AAU275" s="442"/>
      <c r="AAV275" s="442"/>
      <c r="AAW275" s="442"/>
      <c r="AAX275" s="442"/>
      <c r="AAY275" s="442"/>
      <c r="AAZ275" s="442"/>
      <c r="ABA275" s="442"/>
      <c r="ABB275" s="442"/>
      <c r="ABC275" s="442"/>
      <c r="ABD275" s="442"/>
      <c r="ABE275" s="442"/>
      <c r="ABF275" s="442"/>
      <c r="ABG275" s="442"/>
      <c r="ABH275" s="442"/>
      <c r="ABI275" s="442"/>
      <c r="ABJ275" s="442"/>
      <c r="ABK275" s="442"/>
      <c r="ABL275" s="442"/>
      <c r="ABM275" s="442"/>
      <c r="ABN275" s="442"/>
      <c r="ABO275" s="442"/>
      <c r="ABP275" s="442"/>
      <c r="ABQ275" s="442"/>
      <c r="ABR275" s="442"/>
      <c r="ABS275" s="442"/>
      <c r="ABT275" s="442"/>
      <c r="ABU275" s="442"/>
      <c r="ABV275" s="442"/>
      <c r="ABW275" s="442"/>
      <c r="ABX275" s="442"/>
      <c r="ABY275" s="442"/>
      <c r="ABZ275" s="442"/>
      <c r="ACA275" s="442"/>
      <c r="ACB275" s="442"/>
      <c r="ACC275" s="442"/>
      <c r="ACD275" s="442"/>
      <c r="ACE275" s="442"/>
      <c r="ACF275" s="442"/>
      <c r="ACG275" s="442"/>
      <c r="ACH275" s="442"/>
      <c r="ACI275" s="442"/>
      <c r="ACJ275" s="442"/>
      <c r="ACK275" s="442"/>
      <c r="ACL275" s="442"/>
      <c r="ACM275" s="442"/>
      <c r="ACN275" s="442"/>
      <c r="ACO275" s="442"/>
      <c r="ACP275" s="442"/>
      <c r="ACQ275" s="442"/>
      <c r="ACR275" s="442"/>
      <c r="ACS275" s="442"/>
      <c r="ACT275" s="442"/>
      <c r="ACU275" s="442"/>
      <c r="ACV275" s="442"/>
      <c r="ACW275" s="442"/>
      <c r="ACX275" s="442"/>
      <c r="ACY275" s="442"/>
      <c r="ACZ275" s="442"/>
      <c r="ADA275" s="442"/>
      <c r="ADB275" s="442"/>
      <c r="ADC275" s="442"/>
      <c r="ADD275" s="442"/>
      <c r="ADE275" s="442"/>
      <c r="ADF275" s="442"/>
      <c r="ADG275" s="442"/>
      <c r="ADH275" s="442"/>
      <c r="ADI275" s="442"/>
      <c r="ADJ275" s="442"/>
      <c r="ADK275" s="442"/>
      <c r="ADL275" s="442"/>
      <c r="ADM275" s="442"/>
      <c r="ADN275" s="442"/>
      <c r="ADO275" s="442"/>
      <c r="ADP275" s="442"/>
      <c r="ADQ275" s="442"/>
      <c r="ADR275" s="442"/>
      <c r="ADS275" s="442"/>
      <c r="ADT275" s="442"/>
      <c r="ADU275" s="442"/>
      <c r="ADV275" s="442"/>
      <c r="ADW275" s="442"/>
      <c r="ADX275" s="442"/>
      <c r="ADY275" s="442"/>
      <c r="ADZ275" s="442"/>
      <c r="AEA275" s="442"/>
      <c r="AEB275" s="442"/>
      <c r="AEC275" s="442"/>
      <c r="AED275" s="442"/>
      <c r="AEE275" s="442"/>
      <c r="AEF275" s="442"/>
      <c r="AEG275" s="442"/>
      <c r="AEH275" s="442"/>
      <c r="AEI275" s="442"/>
      <c r="AEJ275" s="442"/>
      <c r="AEK275" s="442"/>
      <c r="AEL275" s="442"/>
      <c r="AEM275" s="442"/>
      <c r="AEN275" s="442"/>
      <c r="AEO275" s="442"/>
      <c r="AEP275" s="442"/>
      <c r="AEQ275" s="442"/>
      <c r="AER275" s="442"/>
      <c r="AES275" s="442"/>
      <c r="AET275" s="442"/>
      <c r="AEU275" s="442"/>
      <c r="AEV275" s="442"/>
      <c r="AEW275" s="442"/>
      <c r="AEX275" s="442"/>
      <c r="AEY275" s="442"/>
      <c r="AEZ275" s="442"/>
      <c r="AFA275" s="442"/>
      <c r="AFB275" s="442"/>
      <c r="AFC275" s="442"/>
      <c r="AFD275" s="442"/>
      <c r="AFE275" s="442"/>
      <c r="AFF275" s="442"/>
      <c r="AFG275" s="442"/>
      <c r="AFH275" s="442"/>
      <c r="AFI275" s="442"/>
      <c r="AFJ275" s="442"/>
      <c r="AFK275" s="442"/>
      <c r="AFL275" s="442"/>
      <c r="AFM275" s="442"/>
      <c r="AFN275" s="442"/>
      <c r="AFO275" s="442"/>
      <c r="AFP275" s="442"/>
      <c r="AFQ275" s="442"/>
      <c r="AFR275" s="442"/>
      <c r="AFS275" s="442"/>
      <c r="AFT275" s="442"/>
      <c r="AFU275" s="442"/>
      <c r="AFV275" s="442"/>
      <c r="AFW275" s="442"/>
      <c r="AFX275" s="442"/>
      <c r="AFY275" s="442"/>
      <c r="AFZ275" s="442"/>
      <c r="AGA275" s="442"/>
      <c r="AGB275" s="442"/>
      <c r="AGC275" s="442"/>
      <c r="AGD275" s="442"/>
      <c r="AGE275" s="442"/>
      <c r="AGF275" s="442"/>
      <c r="AGG275" s="442"/>
      <c r="AGH275" s="442"/>
      <c r="AGI275" s="442"/>
      <c r="AGJ275" s="442"/>
      <c r="AGK275" s="442"/>
      <c r="AGL275" s="442"/>
      <c r="AGM275" s="442"/>
      <c r="AGN275" s="442"/>
      <c r="AGO275" s="442"/>
      <c r="AGP275" s="442"/>
      <c r="AGQ275" s="442"/>
      <c r="AGR275" s="442"/>
      <c r="AGS275" s="442"/>
      <c r="AGT275" s="442"/>
      <c r="AGU275" s="442"/>
      <c r="AGV275" s="442"/>
      <c r="AGW275" s="442"/>
      <c r="AGX275" s="442"/>
      <c r="AGY275" s="442"/>
      <c r="AGZ275" s="442"/>
      <c r="AHA275" s="442"/>
      <c r="AHB275" s="442"/>
      <c r="AHC275" s="442"/>
      <c r="AHD275" s="442"/>
      <c r="AHE275" s="442"/>
      <c r="AHF275" s="442"/>
      <c r="AHG275" s="442"/>
      <c r="AHH275" s="442"/>
    </row>
    <row r="276" spans="2:892" s="593" customFormat="1" hidden="1">
      <c r="B276" s="597"/>
      <c r="C276" s="595"/>
      <c r="D276" s="78"/>
      <c r="E276" s="78"/>
      <c r="F276" s="78"/>
      <c r="G276" s="78"/>
      <c r="H276" s="78"/>
      <c r="I276" s="78"/>
      <c r="J276" s="78"/>
      <c r="K276" s="78"/>
      <c r="L276" s="78"/>
      <c r="M276" s="78"/>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s="66"/>
      <c r="CT276" s="66"/>
      <c r="CU276" s="66"/>
      <c r="CV276" s="66"/>
      <c r="CW276" s="66"/>
      <c r="CX276" s="66"/>
      <c r="CY276" s="66"/>
      <c r="CZ276" s="66"/>
      <c r="DA276" s="66"/>
      <c r="DB276" s="66"/>
      <c r="DC276" s="66"/>
      <c r="DD276" s="66"/>
      <c r="DE276" s="66"/>
      <c r="DF276" s="66"/>
      <c r="DG276" s="66"/>
      <c r="DH276" s="66"/>
      <c r="DI276" s="66"/>
      <c r="DJ276" s="66"/>
      <c r="DK276" s="66"/>
      <c r="DL276" s="66"/>
      <c r="DM276" s="66"/>
      <c r="DN276" s="66"/>
      <c r="DO276" s="66"/>
      <c r="DP276" s="66"/>
      <c r="DQ276" s="66"/>
      <c r="DR276" s="66"/>
      <c r="DS276" s="66"/>
      <c r="DT276" s="66"/>
      <c r="DU276" s="66"/>
      <c r="DV276" s="66"/>
      <c r="DW276" s="66"/>
      <c r="DX276" s="66"/>
      <c r="DY276" s="66"/>
      <c r="DZ276" s="66"/>
      <c r="EA276" s="66"/>
      <c r="EB276" s="66"/>
      <c r="EC276" s="66"/>
      <c r="ED276" s="66"/>
      <c r="EE276" s="66"/>
      <c r="EF276" s="66"/>
      <c r="EG276" s="66"/>
      <c r="EH276" s="66"/>
      <c r="EI276" s="66"/>
      <c r="EJ276" s="66"/>
      <c r="EK276" s="66"/>
      <c r="EL276" s="66"/>
      <c r="EM276" s="66"/>
      <c r="EN276" s="66"/>
      <c r="EO276" s="66"/>
      <c r="EP276" s="66"/>
      <c r="EQ276" s="66"/>
      <c r="ER276" s="66"/>
      <c r="ES276" s="66"/>
      <c r="ET276" s="66"/>
      <c r="EU276" s="66"/>
      <c r="EV276" s="66"/>
      <c r="EW276" s="66"/>
      <c r="EX276" s="66"/>
      <c r="EY276" s="66"/>
      <c r="EZ276" s="66"/>
      <c r="FA276" s="66"/>
      <c r="FB276" s="66"/>
      <c r="FC276" s="66"/>
      <c r="FD276" s="66"/>
      <c r="FE276" s="66"/>
      <c r="FF276" s="66"/>
      <c r="FG276" s="66"/>
      <c r="FH276" s="66"/>
      <c r="FI276" s="66"/>
      <c r="FJ276" s="66"/>
      <c r="FK276" s="66"/>
      <c r="FL276" s="66"/>
      <c r="FM276" s="66"/>
      <c r="FN276" s="66"/>
      <c r="FO276" s="66"/>
      <c r="FP276" s="66"/>
      <c r="FQ276" s="66"/>
      <c r="FR276" s="66"/>
      <c r="FS276" s="66"/>
      <c r="FT276" s="66"/>
      <c r="FU276" s="66"/>
      <c r="FV276" s="66"/>
      <c r="FW276" s="66"/>
      <c r="FX276" s="66"/>
      <c r="FY276" s="66"/>
      <c r="FZ276" s="66"/>
      <c r="GA276" s="66"/>
      <c r="GB276" s="66"/>
      <c r="GC276" s="66"/>
      <c r="GD276" s="66"/>
      <c r="GE276" s="66"/>
      <c r="GF276" s="66"/>
      <c r="GG276" s="66"/>
      <c r="GH276" s="66"/>
      <c r="GI276" s="66"/>
      <c r="GJ276" s="66"/>
      <c r="GK276" s="66"/>
      <c r="GL276" s="66"/>
      <c r="GM276" s="66"/>
      <c r="GN276" s="66"/>
      <c r="GO276" s="66"/>
      <c r="GP276" s="66"/>
      <c r="GQ276" s="66"/>
      <c r="GR276" s="66"/>
      <c r="GS276" s="66"/>
      <c r="GT276" s="66"/>
      <c r="GU276" s="66"/>
      <c r="GV276" s="66"/>
      <c r="GW276" s="66"/>
      <c r="GX276" s="66"/>
      <c r="GY276" s="66"/>
      <c r="GZ276" s="66"/>
      <c r="HA276" s="66"/>
      <c r="HB276" s="66"/>
      <c r="HC276" s="66"/>
      <c r="HD276" s="66"/>
      <c r="HE276" s="66"/>
      <c r="HF276" s="66"/>
      <c r="HG276" s="66"/>
      <c r="HH276" s="66"/>
      <c r="HI276" s="66"/>
      <c r="HJ276" s="66"/>
      <c r="HK276" s="66"/>
      <c r="HL276" s="66"/>
      <c r="HM276" s="66"/>
      <c r="HN276" s="66"/>
      <c r="HO276" s="66"/>
      <c r="HP276" s="66"/>
      <c r="HQ276" s="66"/>
      <c r="HR276" s="66"/>
      <c r="HS276" s="66"/>
      <c r="HT276" s="66"/>
      <c r="HU276" s="66"/>
      <c r="HV276" s="66"/>
      <c r="HW276" s="66"/>
      <c r="HX276" s="66"/>
      <c r="HY276" s="66"/>
      <c r="HZ276" s="66"/>
      <c r="IA276" s="66"/>
      <c r="IB276" s="66"/>
      <c r="IC276" s="66"/>
      <c r="ID276" s="66"/>
      <c r="IE276" s="66"/>
      <c r="IF276" s="66"/>
      <c r="IG276" s="66"/>
      <c r="IH276" s="66"/>
      <c r="II276" s="66"/>
      <c r="IJ276" s="66"/>
      <c r="IK276" s="66"/>
      <c r="IL276" s="66"/>
      <c r="IM276" s="66"/>
      <c r="IN276" s="66"/>
      <c r="IO276" s="66"/>
      <c r="IP276" s="66"/>
      <c r="IQ276" s="66"/>
      <c r="IR276" s="66"/>
      <c r="IS276" s="66"/>
      <c r="IT276" s="66"/>
      <c r="IU276" s="66"/>
      <c r="IV276" s="66"/>
      <c r="IW276" s="66"/>
      <c r="IX276" s="442"/>
      <c r="IY276" s="442"/>
      <c r="IZ276" s="442"/>
      <c r="JA276" s="442"/>
      <c r="JB276" s="442"/>
      <c r="JC276" s="442"/>
      <c r="JD276" s="442"/>
      <c r="JE276" s="442"/>
      <c r="JF276" s="442"/>
      <c r="JG276" s="442"/>
      <c r="JH276" s="442"/>
      <c r="JI276" s="442"/>
      <c r="JJ276" s="442"/>
      <c r="JK276" s="442"/>
      <c r="JL276" s="442"/>
      <c r="JM276" s="442"/>
      <c r="JN276" s="442"/>
      <c r="JO276" s="442"/>
      <c r="JP276" s="442"/>
      <c r="JQ276" s="442"/>
      <c r="JR276" s="442"/>
      <c r="JS276" s="442"/>
      <c r="JT276" s="442"/>
      <c r="JU276" s="442"/>
      <c r="JV276" s="442"/>
      <c r="JW276" s="442"/>
      <c r="JX276" s="442"/>
      <c r="JY276" s="442"/>
      <c r="JZ276" s="442"/>
      <c r="KA276" s="442"/>
      <c r="KB276" s="442"/>
      <c r="KC276" s="442"/>
      <c r="KD276" s="442"/>
      <c r="KE276" s="442"/>
      <c r="KF276" s="442"/>
      <c r="KG276" s="442"/>
      <c r="KH276" s="442"/>
      <c r="KI276" s="442"/>
      <c r="KJ276" s="442"/>
      <c r="KK276" s="442"/>
      <c r="KL276" s="442"/>
      <c r="KM276" s="442"/>
      <c r="KN276" s="442"/>
      <c r="KO276" s="442"/>
      <c r="KP276" s="442"/>
      <c r="KQ276" s="442"/>
      <c r="KR276" s="442"/>
      <c r="KS276" s="442"/>
      <c r="KT276" s="442"/>
      <c r="KU276" s="442"/>
      <c r="KV276" s="442"/>
      <c r="KW276" s="442"/>
      <c r="KX276" s="442"/>
      <c r="KY276" s="442"/>
      <c r="KZ276" s="442"/>
      <c r="LA276" s="442"/>
      <c r="LB276" s="442"/>
      <c r="LC276" s="442"/>
      <c r="LD276" s="442"/>
      <c r="LE276" s="442"/>
      <c r="LF276" s="442"/>
      <c r="LG276" s="442"/>
      <c r="LH276" s="442"/>
      <c r="LI276" s="442"/>
      <c r="LJ276" s="442"/>
      <c r="LK276" s="442"/>
      <c r="LL276" s="442"/>
      <c r="LM276" s="442"/>
      <c r="LN276" s="442"/>
      <c r="LO276" s="442"/>
      <c r="LP276" s="442"/>
      <c r="LQ276" s="442"/>
      <c r="LR276" s="442"/>
      <c r="LS276" s="442"/>
      <c r="LT276" s="442"/>
      <c r="LU276" s="442"/>
      <c r="LV276" s="442"/>
      <c r="LW276" s="442"/>
      <c r="LX276" s="442"/>
      <c r="LY276" s="442"/>
      <c r="LZ276" s="442"/>
      <c r="MA276" s="442"/>
      <c r="MB276" s="442"/>
      <c r="MC276" s="442"/>
      <c r="MD276" s="442"/>
      <c r="ME276" s="442"/>
      <c r="MF276" s="442"/>
      <c r="MG276" s="442"/>
      <c r="MH276" s="442"/>
      <c r="MI276" s="442"/>
      <c r="MJ276" s="442"/>
      <c r="MK276" s="442"/>
      <c r="ML276" s="442"/>
      <c r="MM276" s="442"/>
      <c r="MN276" s="442"/>
      <c r="MO276" s="442"/>
      <c r="MP276" s="442"/>
      <c r="MQ276" s="442"/>
      <c r="MR276" s="442"/>
      <c r="MS276" s="442"/>
      <c r="MT276" s="442"/>
      <c r="MU276" s="442"/>
      <c r="MV276" s="442"/>
      <c r="MW276" s="442"/>
      <c r="MX276" s="442"/>
      <c r="MY276" s="442"/>
      <c r="MZ276" s="442"/>
      <c r="NA276" s="442"/>
      <c r="NB276" s="442"/>
      <c r="NC276" s="442"/>
      <c r="ND276" s="442"/>
      <c r="NE276" s="442"/>
      <c r="NF276" s="442"/>
      <c r="NG276" s="442"/>
      <c r="NH276" s="442"/>
      <c r="NI276" s="442"/>
      <c r="NJ276" s="442"/>
      <c r="NK276" s="442"/>
      <c r="NL276" s="442"/>
      <c r="NM276" s="442"/>
      <c r="NN276" s="442"/>
      <c r="NO276" s="442"/>
      <c r="NP276" s="442"/>
      <c r="NQ276" s="442"/>
      <c r="NR276" s="442"/>
      <c r="NS276" s="442"/>
      <c r="NT276" s="442"/>
      <c r="NU276" s="442"/>
      <c r="NV276" s="442"/>
      <c r="NW276" s="442"/>
      <c r="NX276" s="442"/>
      <c r="NY276" s="442"/>
      <c r="NZ276" s="442"/>
      <c r="OA276" s="442"/>
      <c r="OB276" s="442"/>
      <c r="OC276" s="442"/>
      <c r="OD276" s="442"/>
      <c r="OE276" s="442"/>
      <c r="OF276" s="442"/>
      <c r="OG276" s="442"/>
      <c r="OH276" s="442"/>
      <c r="OI276" s="442"/>
      <c r="OJ276" s="442"/>
      <c r="OK276" s="442"/>
      <c r="OL276" s="442"/>
      <c r="OM276" s="442"/>
      <c r="ON276" s="442"/>
      <c r="OO276" s="442"/>
      <c r="OP276" s="442"/>
      <c r="OQ276" s="442"/>
      <c r="OR276" s="442"/>
      <c r="OS276" s="442"/>
      <c r="OT276" s="442"/>
      <c r="OU276" s="442"/>
      <c r="OV276" s="442"/>
      <c r="OW276" s="442"/>
      <c r="OX276" s="442"/>
      <c r="OY276" s="442"/>
      <c r="OZ276" s="442"/>
      <c r="PA276" s="442"/>
      <c r="PB276" s="442"/>
      <c r="PC276" s="442"/>
      <c r="PD276" s="442"/>
      <c r="PE276" s="442"/>
      <c r="PF276" s="442"/>
      <c r="PG276" s="442"/>
      <c r="PH276" s="442"/>
      <c r="PI276" s="442"/>
      <c r="PJ276" s="442"/>
      <c r="PK276" s="442"/>
      <c r="PL276" s="442"/>
      <c r="PM276" s="442"/>
      <c r="PN276" s="442"/>
      <c r="PO276" s="442"/>
      <c r="PP276" s="442"/>
      <c r="PQ276" s="442"/>
      <c r="PR276" s="442"/>
      <c r="PS276" s="442"/>
      <c r="PT276" s="442"/>
      <c r="PU276" s="442"/>
      <c r="PV276" s="442"/>
      <c r="PW276" s="442"/>
      <c r="PX276" s="442"/>
      <c r="PY276" s="442"/>
      <c r="PZ276" s="442"/>
      <c r="QA276" s="442"/>
      <c r="QB276" s="442"/>
      <c r="QC276" s="442"/>
      <c r="QD276" s="442"/>
      <c r="QE276" s="442"/>
      <c r="QF276" s="442"/>
      <c r="QG276" s="442"/>
      <c r="QH276" s="442"/>
      <c r="QI276" s="442"/>
      <c r="QJ276" s="442"/>
      <c r="QK276" s="442"/>
      <c r="QL276" s="442"/>
      <c r="QM276" s="442"/>
      <c r="QN276" s="442"/>
      <c r="QO276" s="442"/>
      <c r="QP276" s="442"/>
      <c r="QQ276" s="442"/>
      <c r="QR276" s="442"/>
      <c r="QS276" s="442"/>
      <c r="QT276" s="442"/>
      <c r="QU276" s="442"/>
      <c r="QV276" s="442"/>
      <c r="QW276" s="442"/>
      <c r="QX276" s="442"/>
      <c r="QY276" s="442"/>
      <c r="QZ276" s="442"/>
      <c r="RA276" s="442"/>
      <c r="RB276" s="442"/>
      <c r="RC276" s="442"/>
      <c r="RD276" s="442"/>
      <c r="RE276" s="442"/>
      <c r="RF276" s="442"/>
      <c r="RG276" s="442"/>
      <c r="RH276" s="442"/>
      <c r="RI276" s="442"/>
      <c r="RJ276" s="442"/>
      <c r="RK276" s="442"/>
      <c r="RL276" s="442"/>
      <c r="RM276" s="442"/>
      <c r="RN276" s="442"/>
      <c r="RO276" s="442"/>
      <c r="RP276" s="442"/>
      <c r="RQ276" s="442"/>
      <c r="RR276" s="442"/>
      <c r="RS276" s="442"/>
      <c r="RT276" s="442"/>
      <c r="RU276" s="442"/>
      <c r="RV276" s="442"/>
      <c r="RW276" s="442"/>
      <c r="RX276" s="442"/>
      <c r="RY276" s="442"/>
      <c r="RZ276" s="442"/>
      <c r="SA276" s="442"/>
      <c r="SB276" s="442"/>
      <c r="SC276" s="442"/>
      <c r="SD276" s="442"/>
      <c r="SE276" s="442"/>
      <c r="SF276" s="442"/>
      <c r="SG276" s="442"/>
      <c r="SH276" s="442"/>
      <c r="SI276" s="442"/>
      <c r="SJ276" s="442"/>
      <c r="SK276" s="442"/>
      <c r="SL276" s="442"/>
      <c r="SM276" s="442"/>
      <c r="SN276" s="442"/>
      <c r="SO276" s="442"/>
      <c r="SP276" s="442"/>
      <c r="SQ276" s="442"/>
      <c r="SR276" s="442"/>
      <c r="SS276" s="442"/>
      <c r="ST276" s="442"/>
      <c r="SU276" s="442"/>
      <c r="SV276" s="442"/>
      <c r="SW276" s="442"/>
      <c r="SX276" s="442"/>
      <c r="SY276" s="442"/>
      <c r="SZ276" s="442"/>
      <c r="TA276" s="442"/>
      <c r="TB276" s="442"/>
      <c r="TC276" s="442"/>
      <c r="TD276" s="442"/>
      <c r="TE276" s="442"/>
      <c r="TF276" s="442"/>
      <c r="TG276" s="442"/>
      <c r="TH276" s="442"/>
      <c r="TI276" s="442"/>
      <c r="TJ276" s="442"/>
      <c r="TK276" s="442"/>
      <c r="TL276" s="442"/>
      <c r="TM276" s="442"/>
      <c r="TN276" s="442"/>
      <c r="TO276" s="442"/>
      <c r="TP276" s="442"/>
      <c r="TQ276" s="442"/>
      <c r="TR276" s="442"/>
      <c r="TS276" s="442"/>
      <c r="TT276" s="442"/>
      <c r="TU276" s="442"/>
      <c r="TV276" s="442"/>
      <c r="TW276" s="442"/>
      <c r="TX276" s="442"/>
      <c r="TY276" s="442"/>
      <c r="TZ276" s="442"/>
      <c r="UA276" s="442"/>
      <c r="UB276" s="442"/>
      <c r="UC276" s="442"/>
      <c r="UD276" s="442"/>
      <c r="UE276" s="442"/>
      <c r="UF276" s="442"/>
      <c r="UG276" s="442"/>
      <c r="UH276" s="442"/>
      <c r="UI276" s="442"/>
      <c r="UJ276" s="442"/>
      <c r="UK276" s="442"/>
      <c r="UL276" s="442"/>
      <c r="UM276" s="442"/>
      <c r="UN276" s="442"/>
      <c r="UO276" s="442"/>
      <c r="UP276" s="442"/>
      <c r="UQ276" s="442"/>
      <c r="UR276" s="442"/>
      <c r="US276" s="442"/>
      <c r="UT276" s="442"/>
      <c r="UU276" s="442"/>
      <c r="UV276" s="442"/>
      <c r="UW276" s="442"/>
      <c r="UX276" s="442"/>
      <c r="UY276" s="442"/>
      <c r="UZ276" s="442"/>
      <c r="VA276" s="442"/>
      <c r="VB276" s="442"/>
      <c r="VC276" s="442"/>
      <c r="VD276" s="442"/>
      <c r="VE276" s="442"/>
      <c r="VF276" s="442"/>
      <c r="VG276" s="442"/>
      <c r="VH276" s="442"/>
      <c r="VI276" s="442"/>
      <c r="VJ276" s="442"/>
      <c r="VK276" s="442"/>
      <c r="VL276" s="442"/>
      <c r="VM276" s="442"/>
      <c r="VN276" s="442"/>
      <c r="VO276" s="442"/>
      <c r="VP276" s="442"/>
      <c r="VQ276" s="442"/>
      <c r="VR276" s="442"/>
      <c r="VS276" s="442"/>
      <c r="VT276" s="442"/>
      <c r="VU276" s="442"/>
      <c r="VV276" s="442"/>
      <c r="VW276" s="442"/>
      <c r="VX276" s="442"/>
      <c r="VY276" s="442"/>
      <c r="VZ276" s="442"/>
      <c r="WA276" s="442"/>
      <c r="WB276" s="442"/>
      <c r="WC276" s="442"/>
      <c r="WD276" s="442"/>
      <c r="WE276" s="442"/>
      <c r="WF276" s="442"/>
      <c r="WG276" s="442"/>
      <c r="WH276" s="442"/>
      <c r="WI276" s="442"/>
      <c r="WJ276" s="442"/>
      <c r="WK276" s="442"/>
      <c r="WL276" s="442"/>
      <c r="WM276" s="442"/>
      <c r="WN276" s="442"/>
      <c r="WO276" s="442"/>
      <c r="WP276" s="442"/>
      <c r="WQ276" s="442"/>
      <c r="WR276" s="442"/>
      <c r="WS276" s="442"/>
      <c r="WT276" s="442"/>
      <c r="WU276" s="442"/>
      <c r="WV276" s="442"/>
      <c r="WW276" s="442"/>
      <c r="WX276" s="442"/>
      <c r="WY276" s="442"/>
      <c r="WZ276" s="442"/>
      <c r="XA276" s="442"/>
      <c r="XB276" s="442"/>
      <c r="XC276" s="442"/>
      <c r="XD276" s="442"/>
      <c r="XE276" s="442"/>
      <c r="XF276" s="442"/>
      <c r="XG276" s="442"/>
      <c r="XH276" s="442"/>
      <c r="XI276" s="442"/>
      <c r="XJ276" s="442"/>
      <c r="XK276" s="442"/>
      <c r="XL276" s="442"/>
      <c r="XM276" s="442"/>
      <c r="XN276" s="442"/>
      <c r="XO276" s="442"/>
      <c r="XP276" s="442"/>
      <c r="XQ276" s="442"/>
      <c r="XR276" s="442"/>
      <c r="XS276" s="442"/>
      <c r="XT276" s="442"/>
      <c r="XU276" s="442"/>
      <c r="XV276" s="442"/>
      <c r="XW276" s="442"/>
      <c r="XX276" s="442"/>
      <c r="XY276" s="442"/>
      <c r="XZ276" s="442"/>
      <c r="YA276" s="442"/>
      <c r="YB276" s="442"/>
      <c r="YC276" s="442"/>
      <c r="YD276" s="442"/>
      <c r="YE276" s="442"/>
      <c r="YF276" s="442"/>
      <c r="YG276" s="442"/>
      <c r="YH276" s="442"/>
      <c r="YI276" s="442"/>
      <c r="YJ276" s="442"/>
      <c r="YK276" s="442"/>
      <c r="YL276" s="442"/>
      <c r="YM276" s="442"/>
      <c r="YN276" s="442"/>
      <c r="YO276" s="442"/>
      <c r="YP276" s="442"/>
      <c r="YQ276" s="442"/>
      <c r="YR276" s="442"/>
      <c r="YS276" s="442"/>
      <c r="YT276" s="442"/>
      <c r="YU276" s="442"/>
      <c r="YV276" s="442"/>
      <c r="YW276" s="442"/>
      <c r="YX276" s="442"/>
      <c r="YY276" s="442"/>
      <c r="YZ276" s="442"/>
      <c r="ZA276" s="442"/>
      <c r="ZB276" s="442"/>
      <c r="ZC276" s="442"/>
      <c r="ZD276" s="442"/>
      <c r="ZE276" s="442"/>
      <c r="ZF276" s="442"/>
      <c r="ZG276" s="442"/>
      <c r="ZH276" s="442"/>
      <c r="ZI276" s="442"/>
      <c r="ZJ276" s="442"/>
      <c r="ZK276" s="442"/>
      <c r="ZL276" s="442"/>
      <c r="ZM276" s="442"/>
      <c r="ZN276" s="442"/>
      <c r="ZO276" s="442"/>
      <c r="ZP276" s="442"/>
      <c r="ZQ276" s="442"/>
      <c r="ZR276" s="442"/>
      <c r="ZS276" s="442"/>
      <c r="ZT276" s="442"/>
      <c r="ZU276" s="442"/>
      <c r="ZV276" s="442"/>
      <c r="ZW276" s="442"/>
      <c r="ZX276" s="442"/>
      <c r="ZY276" s="442"/>
      <c r="ZZ276" s="442"/>
      <c r="AAA276" s="442"/>
      <c r="AAB276" s="442"/>
      <c r="AAC276" s="442"/>
      <c r="AAD276" s="442"/>
      <c r="AAE276" s="442"/>
      <c r="AAF276" s="442"/>
      <c r="AAG276" s="442"/>
      <c r="AAH276" s="442"/>
      <c r="AAI276" s="442"/>
      <c r="AAJ276" s="442"/>
      <c r="AAK276" s="442"/>
      <c r="AAL276" s="442"/>
      <c r="AAM276" s="442"/>
      <c r="AAN276" s="442"/>
      <c r="AAO276" s="442"/>
      <c r="AAP276" s="442"/>
      <c r="AAQ276" s="442"/>
      <c r="AAR276" s="442"/>
      <c r="AAS276" s="442"/>
      <c r="AAT276" s="442"/>
      <c r="AAU276" s="442"/>
      <c r="AAV276" s="442"/>
      <c r="AAW276" s="442"/>
      <c r="AAX276" s="442"/>
      <c r="AAY276" s="442"/>
      <c r="AAZ276" s="442"/>
      <c r="ABA276" s="442"/>
      <c r="ABB276" s="442"/>
      <c r="ABC276" s="442"/>
      <c r="ABD276" s="442"/>
      <c r="ABE276" s="442"/>
      <c r="ABF276" s="442"/>
      <c r="ABG276" s="442"/>
      <c r="ABH276" s="442"/>
      <c r="ABI276" s="442"/>
      <c r="ABJ276" s="442"/>
      <c r="ABK276" s="442"/>
      <c r="ABL276" s="442"/>
      <c r="ABM276" s="442"/>
      <c r="ABN276" s="442"/>
      <c r="ABO276" s="442"/>
      <c r="ABP276" s="442"/>
      <c r="ABQ276" s="442"/>
      <c r="ABR276" s="442"/>
      <c r="ABS276" s="442"/>
      <c r="ABT276" s="442"/>
      <c r="ABU276" s="442"/>
      <c r="ABV276" s="442"/>
      <c r="ABW276" s="442"/>
      <c r="ABX276" s="442"/>
      <c r="ABY276" s="442"/>
      <c r="ABZ276" s="442"/>
      <c r="ACA276" s="442"/>
      <c r="ACB276" s="442"/>
      <c r="ACC276" s="442"/>
      <c r="ACD276" s="442"/>
      <c r="ACE276" s="442"/>
      <c r="ACF276" s="442"/>
      <c r="ACG276" s="442"/>
      <c r="ACH276" s="442"/>
      <c r="ACI276" s="442"/>
      <c r="ACJ276" s="442"/>
      <c r="ACK276" s="442"/>
      <c r="ACL276" s="442"/>
      <c r="ACM276" s="442"/>
      <c r="ACN276" s="442"/>
      <c r="ACO276" s="442"/>
      <c r="ACP276" s="442"/>
      <c r="ACQ276" s="442"/>
      <c r="ACR276" s="442"/>
      <c r="ACS276" s="442"/>
      <c r="ACT276" s="442"/>
      <c r="ACU276" s="442"/>
      <c r="ACV276" s="442"/>
      <c r="ACW276" s="442"/>
      <c r="ACX276" s="442"/>
      <c r="ACY276" s="442"/>
      <c r="ACZ276" s="442"/>
      <c r="ADA276" s="442"/>
      <c r="ADB276" s="442"/>
      <c r="ADC276" s="442"/>
      <c r="ADD276" s="442"/>
      <c r="ADE276" s="442"/>
      <c r="ADF276" s="442"/>
      <c r="ADG276" s="442"/>
      <c r="ADH276" s="442"/>
      <c r="ADI276" s="442"/>
      <c r="ADJ276" s="442"/>
      <c r="ADK276" s="442"/>
      <c r="ADL276" s="442"/>
      <c r="ADM276" s="442"/>
      <c r="ADN276" s="442"/>
      <c r="ADO276" s="442"/>
      <c r="ADP276" s="442"/>
      <c r="ADQ276" s="442"/>
      <c r="ADR276" s="442"/>
      <c r="ADS276" s="442"/>
      <c r="ADT276" s="442"/>
      <c r="ADU276" s="442"/>
      <c r="ADV276" s="442"/>
      <c r="ADW276" s="442"/>
      <c r="ADX276" s="442"/>
      <c r="ADY276" s="442"/>
      <c r="ADZ276" s="442"/>
      <c r="AEA276" s="442"/>
      <c r="AEB276" s="442"/>
      <c r="AEC276" s="442"/>
      <c r="AED276" s="442"/>
      <c r="AEE276" s="442"/>
      <c r="AEF276" s="442"/>
      <c r="AEG276" s="442"/>
      <c r="AEH276" s="442"/>
      <c r="AEI276" s="442"/>
      <c r="AEJ276" s="442"/>
      <c r="AEK276" s="442"/>
      <c r="AEL276" s="442"/>
      <c r="AEM276" s="442"/>
      <c r="AEN276" s="442"/>
      <c r="AEO276" s="442"/>
      <c r="AEP276" s="442"/>
      <c r="AEQ276" s="442"/>
      <c r="AER276" s="442"/>
      <c r="AES276" s="442"/>
      <c r="AET276" s="442"/>
      <c r="AEU276" s="442"/>
      <c r="AEV276" s="442"/>
      <c r="AEW276" s="442"/>
      <c r="AEX276" s="442"/>
      <c r="AEY276" s="442"/>
      <c r="AEZ276" s="442"/>
      <c r="AFA276" s="442"/>
      <c r="AFB276" s="442"/>
      <c r="AFC276" s="442"/>
      <c r="AFD276" s="442"/>
      <c r="AFE276" s="442"/>
      <c r="AFF276" s="442"/>
      <c r="AFG276" s="442"/>
      <c r="AFH276" s="442"/>
      <c r="AFI276" s="442"/>
      <c r="AFJ276" s="442"/>
      <c r="AFK276" s="442"/>
      <c r="AFL276" s="442"/>
      <c r="AFM276" s="442"/>
      <c r="AFN276" s="442"/>
      <c r="AFO276" s="442"/>
      <c r="AFP276" s="442"/>
      <c r="AFQ276" s="442"/>
      <c r="AFR276" s="442"/>
      <c r="AFS276" s="442"/>
      <c r="AFT276" s="442"/>
      <c r="AFU276" s="442"/>
      <c r="AFV276" s="442"/>
      <c r="AFW276" s="442"/>
      <c r="AFX276" s="442"/>
      <c r="AFY276" s="442"/>
      <c r="AFZ276" s="442"/>
      <c r="AGA276" s="442"/>
      <c r="AGB276" s="442"/>
      <c r="AGC276" s="442"/>
      <c r="AGD276" s="442"/>
      <c r="AGE276" s="442"/>
      <c r="AGF276" s="442"/>
      <c r="AGG276" s="442"/>
      <c r="AGH276" s="442"/>
      <c r="AGI276" s="442"/>
      <c r="AGJ276" s="442"/>
      <c r="AGK276" s="442"/>
      <c r="AGL276" s="442"/>
      <c r="AGM276" s="442"/>
      <c r="AGN276" s="442"/>
      <c r="AGO276" s="442"/>
      <c r="AGP276" s="442"/>
      <c r="AGQ276" s="442"/>
      <c r="AGR276" s="442"/>
      <c r="AGS276" s="442"/>
      <c r="AGT276" s="442"/>
      <c r="AGU276" s="442"/>
      <c r="AGV276" s="442"/>
      <c r="AGW276" s="442"/>
      <c r="AGX276" s="442"/>
      <c r="AGY276" s="442"/>
      <c r="AGZ276" s="442"/>
      <c r="AHA276" s="442"/>
      <c r="AHB276" s="442"/>
      <c r="AHC276" s="442"/>
      <c r="AHD276" s="442"/>
      <c r="AHE276" s="442"/>
      <c r="AHF276" s="442"/>
      <c r="AHG276" s="442"/>
      <c r="AHH276" s="442"/>
    </row>
    <row r="277" spans="2:892" s="593" customFormat="1" hidden="1">
      <c r="B277" s="597"/>
      <c r="C277" s="595"/>
      <c r="D277" s="78"/>
      <c r="E277" s="78"/>
      <c r="F277" s="78"/>
      <c r="G277" s="78"/>
      <c r="H277" s="78"/>
      <c r="I277" s="78"/>
      <c r="J277" s="78"/>
      <c r="K277" s="78"/>
      <c r="L277" s="78"/>
      <c r="M277" s="78"/>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s="66"/>
      <c r="CT277" s="66"/>
      <c r="CU277" s="66"/>
      <c r="CV277" s="66"/>
      <c r="CW277" s="66"/>
      <c r="CX277" s="66"/>
      <c r="CY277" s="66"/>
      <c r="CZ277" s="66"/>
      <c r="DA277" s="66"/>
      <c r="DB277" s="66"/>
      <c r="DC277" s="66"/>
      <c r="DD277" s="66"/>
      <c r="DE277" s="66"/>
      <c r="DF277" s="66"/>
      <c r="DG277" s="66"/>
      <c r="DH277" s="66"/>
      <c r="DI277" s="66"/>
      <c r="DJ277" s="66"/>
      <c r="DK277" s="66"/>
      <c r="DL277" s="66"/>
      <c r="DM277" s="66"/>
      <c r="DN277" s="66"/>
      <c r="DO277" s="66"/>
      <c r="DP277" s="66"/>
      <c r="DQ277" s="66"/>
      <c r="DR277" s="66"/>
      <c r="DS277" s="66"/>
      <c r="DT277" s="66"/>
      <c r="DU277" s="66"/>
      <c r="DV277" s="66"/>
      <c r="DW277" s="66"/>
      <c r="DX277" s="66"/>
      <c r="DY277" s="66"/>
      <c r="DZ277" s="66"/>
      <c r="EA277" s="66"/>
      <c r="EB277" s="66"/>
      <c r="EC277" s="66"/>
      <c r="ED277" s="66"/>
      <c r="EE277" s="66"/>
      <c r="EF277" s="66"/>
      <c r="EG277" s="66"/>
      <c r="EH277" s="66"/>
      <c r="EI277" s="66"/>
      <c r="EJ277" s="66"/>
      <c r="EK277" s="66"/>
      <c r="EL277" s="66"/>
      <c r="EM277" s="66"/>
      <c r="EN277" s="66"/>
      <c r="EO277" s="66"/>
      <c r="EP277" s="66"/>
      <c r="EQ277" s="66"/>
      <c r="ER277" s="66"/>
      <c r="ES277" s="66"/>
      <c r="ET277" s="66"/>
      <c r="EU277" s="66"/>
      <c r="EV277" s="66"/>
      <c r="EW277" s="66"/>
      <c r="EX277" s="66"/>
      <c r="EY277" s="66"/>
      <c r="EZ277" s="66"/>
      <c r="FA277" s="66"/>
      <c r="FB277" s="66"/>
      <c r="FC277" s="66"/>
      <c r="FD277" s="66"/>
      <c r="FE277" s="66"/>
      <c r="FF277" s="66"/>
      <c r="FG277" s="66"/>
      <c r="FH277" s="66"/>
      <c r="FI277" s="66"/>
      <c r="FJ277" s="66"/>
      <c r="FK277" s="66"/>
      <c r="FL277" s="66"/>
      <c r="FM277" s="66"/>
      <c r="FN277" s="66"/>
      <c r="FO277" s="66"/>
      <c r="FP277" s="66"/>
      <c r="FQ277" s="66"/>
      <c r="FR277" s="66"/>
      <c r="FS277" s="66"/>
      <c r="FT277" s="66"/>
      <c r="FU277" s="66"/>
      <c r="FV277" s="66"/>
      <c r="FW277" s="66"/>
      <c r="FX277" s="66"/>
      <c r="FY277" s="66"/>
      <c r="FZ277" s="66"/>
      <c r="GA277" s="66"/>
      <c r="GB277" s="66"/>
      <c r="GC277" s="66"/>
      <c r="GD277" s="66"/>
      <c r="GE277" s="66"/>
      <c r="GF277" s="66"/>
      <c r="GG277" s="66"/>
      <c r="GH277" s="66"/>
      <c r="GI277" s="66"/>
      <c r="GJ277" s="66"/>
      <c r="GK277" s="66"/>
      <c r="GL277" s="66"/>
      <c r="GM277" s="66"/>
      <c r="GN277" s="66"/>
      <c r="GO277" s="66"/>
      <c r="GP277" s="66"/>
      <c r="GQ277" s="66"/>
      <c r="GR277" s="66"/>
      <c r="GS277" s="66"/>
      <c r="GT277" s="66"/>
      <c r="GU277" s="66"/>
      <c r="GV277" s="66"/>
      <c r="GW277" s="66"/>
      <c r="GX277" s="66"/>
      <c r="GY277" s="66"/>
      <c r="GZ277" s="66"/>
      <c r="HA277" s="66"/>
      <c r="HB277" s="66"/>
      <c r="HC277" s="66"/>
      <c r="HD277" s="66"/>
      <c r="HE277" s="66"/>
      <c r="HF277" s="66"/>
      <c r="HG277" s="66"/>
      <c r="HH277" s="66"/>
      <c r="HI277" s="66"/>
      <c r="HJ277" s="66"/>
      <c r="HK277" s="66"/>
      <c r="HL277" s="66"/>
      <c r="HM277" s="66"/>
      <c r="HN277" s="66"/>
      <c r="HO277" s="66"/>
      <c r="HP277" s="66"/>
      <c r="HQ277" s="66"/>
      <c r="HR277" s="66"/>
      <c r="HS277" s="66"/>
      <c r="HT277" s="66"/>
      <c r="HU277" s="66"/>
      <c r="HV277" s="66"/>
      <c r="HW277" s="66"/>
      <c r="HX277" s="66"/>
      <c r="HY277" s="66"/>
      <c r="HZ277" s="66"/>
      <c r="IA277" s="66"/>
      <c r="IB277" s="66"/>
      <c r="IC277" s="66"/>
      <c r="ID277" s="66"/>
      <c r="IE277" s="66"/>
      <c r="IF277" s="66"/>
      <c r="IG277" s="66"/>
      <c r="IH277" s="66"/>
      <c r="II277" s="66"/>
      <c r="IJ277" s="66"/>
      <c r="IK277" s="66"/>
      <c r="IL277" s="66"/>
      <c r="IM277" s="66"/>
      <c r="IN277" s="66"/>
      <c r="IO277" s="66"/>
      <c r="IP277" s="66"/>
      <c r="IQ277" s="66"/>
      <c r="IR277" s="66"/>
      <c r="IS277" s="66"/>
      <c r="IT277" s="66"/>
      <c r="IU277" s="66"/>
      <c r="IV277" s="66"/>
      <c r="IW277" s="66"/>
      <c r="IX277" s="442"/>
      <c r="IY277" s="442"/>
      <c r="IZ277" s="442"/>
      <c r="JA277" s="442"/>
      <c r="JB277" s="442"/>
      <c r="JC277" s="442"/>
      <c r="JD277" s="442"/>
      <c r="JE277" s="442"/>
      <c r="JF277" s="442"/>
      <c r="JG277" s="442"/>
      <c r="JH277" s="442"/>
      <c r="JI277" s="442"/>
      <c r="JJ277" s="442"/>
      <c r="JK277" s="442"/>
      <c r="JL277" s="442"/>
      <c r="JM277" s="442"/>
      <c r="JN277" s="442"/>
      <c r="JO277" s="442"/>
      <c r="JP277" s="442"/>
      <c r="JQ277" s="442"/>
      <c r="JR277" s="442"/>
      <c r="JS277" s="442"/>
      <c r="JT277" s="442"/>
      <c r="JU277" s="442"/>
      <c r="JV277" s="442"/>
      <c r="JW277" s="442"/>
      <c r="JX277" s="442"/>
      <c r="JY277" s="442"/>
      <c r="JZ277" s="442"/>
      <c r="KA277" s="442"/>
      <c r="KB277" s="442"/>
      <c r="KC277" s="442"/>
      <c r="KD277" s="442"/>
      <c r="KE277" s="442"/>
      <c r="KF277" s="442"/>
      <c r="KG277" s="442"/>
      <c r="KH277" s="442"/>
      <c r="KI277" s="442"/>
      <c r="KJ277" s="442"/>
      <c r="KK277" s="442"/>
      <c r="KL277" s="442"/>
      <c r="KM277" s="442"/>
      <c r="KN277" s="442"/>
      <c r="KO277" s="442"/>
      <c r="KP277" s="442"/>
      <c r="KQ277" s="442"/>
      <c r="KR277" s="442"/>
      <c r="KS277" s="442"/>
      <c r="KT277" s="442"/>
      <c r="KU277" s="442"/>
      <c r="KV277" s="442"/>
      <c r="KW277" s="442"/>
      <c r="KX277" s="442"/>
      <c r="KY277" s="442"/>
      <c r="KZ277" s="442"/>
      <c r="LA277" s="442"/>
      <c r="LB277" s="442"/>
      <c r="LC277" s="442"/>
      <c r="LD277" s="442"/>
      <c r="LE277" s="442"/>
      <c r="LF277" s="442"/>
      <c r="LG277" s="442"/>
      <c r="LH277" s="442"/>
      <c r="LI277" s="442"/>
      <c r="LJ277" s="442"/>
      <c r="LK277" s="442"/>
      <c r="LL277" s="442"/>
      <c r="LM277" s="442"/>
      <c r="LN277" s="442"/>
      <c r="LO277" s="442"/>
      <c r="LP277" s="442"/>
      <c r="LQ277" s="442"/>
      <c r="LR277" s="442"/>
      <c r="LS277" s="442"/>
      <c r="LT277" s="442"/>
      <c r="LU277" s="442"/>
      <c r="LV277" s="442"/>
      <c r="LW277" s="442"/>
      <c r="LX277" s="442"/>
      <c r="LY277" s="442"/>
      <c r="LZ277" s="442"/>
      <c r="MA277" s="442"/>
      <c r="MB277" s="442"/>
      <c r="MC277" s="442"/>
      <c r="MD277" s="442"/>
      <c r="ME277" s="442"/>
      <c r="MF277" s="442"/>
      <c r="MG277" s="442"/>
      <c r="MH277" s="442"/>
      <c r="MI277" s="442"/>
      <c r="MJ277" s="442"/>
      <c r="MK277" s="442"/>
      <c r="ML277" s="442"/>
      <c r="MM277" s="442"/>
      <c r="MN277" s="442"/>
      <c r="MO277" s="442"/>
      <c r="MP277" s="442"/>
      <c r="MQ277" s="442"/>
      <c r="MR277" s="442"/>
      <c r="MS277" s="442"/>
      <c r="MT277" s="442"/>
      <c r="MU277" s="442"/>
      <c r="MV277" s="442"/>
      <c r="MW277" s="442"/>
      <c r="MX277" s="442"/>
      <c r="MY277" s="442"/>
      <c r="MZ277" s="442"/>
      <c r="NA277" s="442"/>
      <c r="NB277" s="442"/>
      <c r="NC277" s="442"/>
      <c r="ND277" s="442"/>
      <c r="NE277" s="442"/>
      <c r="NF277" s="442"/>
      <c r="NG277" s="442"/>
      <c r="NH277" s="442"/>
      <c r="NI277" s="442"/>
      <c r="NJ277" s="442"/>
      <c r="NK277" s="442"/>
      <c r="NL277" s="442"/>
      <c r="NM277" s="442"/>
      <c r="NN277" s="442"/>
      <c r="NO277" s="442"/>
      <c r="NP277" s="442"/>
      <c r="NQ277" s="442"/>
      <c r="NR277" s="442"/>
      <c r="NS277" s="442"/>
      <c r="NT277" s="442"/>
      <c r="NU277" s="442"/>
      <c r="NV277" s="442"/>
      <c r="NW277" s="442"/>
      <c r="NX277" s="442"/>
      <c r="NY277" s="442"/>
      <c r="NZ277" s="442"/>
      <c r="OA277" s="442"/>
      <c r="OB277" s="442"/>
      <c r="OC277" s="442"/>
      <c r="OD277" s="442"/>
      <c r="OE277" s="442"/>
      <c r="OF277" s="442"/>
      <c r="OG277" s="442"/>
      <c r="OH277" s="442"/>
      <c r="OI277" s="442"/>
      <c r="OJ277" s="442"/>
      <c r="OK277" s="442"/>
      <c r="OL277" s="442"/>
      <c r="OM277" s="442"/>
      <c r="ON277" s="442"/>
      <c r="OO277" s="442"/>
      <c r="OP277" s="442"/>
      <c r="OQ277" s="442"/>
      <c r="OR277" s="442"/>
      <c r="OS277" s="442"/>
      <c r="OT277" s="442"/>
      <c r="OU277" s="442"/>
      <c r="OV277" s="442"/>
      <c r="OW277" s="442"/>
      <c r="OX277" s="442"/>
      <c r="OY277" s="442"/>
      <c r="OZ277" s="442"/>
      <c r="PA277" s="442"/>
      <c r="PB277" s="442"/>
      <c r="PC277" s="442"/>
      <c r="PD277" s="442"/>
      <c r="PE277" s="442"/>
      <c r="PF277" s="442"/>
      <c r="PG277" s="442"/>
      <c r="PH277" s="442"/>
      <c r="PI277" s="442"/>
      <c r="PJ277" s="442"/>
      <c r="PK277" s="442"/>
      <c r="PL277" s="442"/>
      <c r="PM277" s="442"/>
      <c r="PN277" s="442"/>
      <c r="PO277" s="442"/>
      <c r="PP277" s="442"/>
      <c r="PQ277" s="442"/>
      <c r="PR277" s="442"/>
      <c r="PS277" s="442"/>
      <c r="PT277" s="442"/>
      <c r="PU277" s="442"/>
      <c r="PV277" s="442"/>
      <c r="PW277" s="442"/>
      <c r="PX277" s="442"/>
      <c r="PY277" s="442"/>
      <c r="PZ277" s="442"/>
      <c r="QA277" s="442"/>
      <c r="QB277" s="442"/>
      <c r="QC277" s="442"/>
      <c r="QD277" s="442"/>
      <c r="QE277" s="442"/>
      <c r="QF277" s="442"/>
      <c r="QG277" s="442"/>
      <c r="QH277" s="442"/>
      <c r="QI277" s="442"/>
      <c r="QJ277" s="442"/>
      <c r="QK277" s="442"/>
      <c r="QL277" s="442"/>
      <c r="QM277" s="442"/>
      <c r="QN277" s="442"/>
      <c r="QO277" s="442"/>
      <c r="QP277" s="442"/>
      <c r="QQ277" s="442"/>
      <c r="QR277" s="442"/>
      <c r="QS277" s="442"/>
      <c r="QT277" s="442"/>
      <c r="QU277" s="442"/>
      <c r="QV277" s="442"/>
      <c r="QW277" s="442"/>
      <c r="QX277" s="442"/>
      <c r="QY277" s="442"/>
      <c r="QZ277" s="442"/>
      <c r="RA277" s="442"/>
      <c r="RB277" s="442"/>
      <c r="RC277" s="442"/>
      <c r="RD277" s="442"/>
      <c r="RE277" s="442"/>
      <c r="RF277" s="442"/>
      <c r="RG277" s="442"/>
      <c r="RH277" s="442"/>
      <c r="RI277" s="442"/>
      <c r="RJ277" s="442"/>
      <c r="RK277" s="442"/>
      <c r="RL277" s="442"/>
      <c r="RM277" s="442"/>
      <c r="RN277" s="442"/>
      <c r="RO277" s="442"/>
      <c r="RP277" s="442"/>
      <c r="RQ277" s="442"/>
      <c r="RR277" s="442"/>
      <c r="RS277" s="442"/>
      <c r="RT277" s="442"/>
      <c r="RU277" s="442"/>
      <c r="RV277" s="442"/>
      <c r="RW277" s="442"/>
      <c r="RX277" s="442"/>
      <c r="RY277" s="442"/>
      <c r="RZ277" s="442"/>
      <c r="SA277" s="442"/>
      <c r="SB277" s="442"/>
      <c r="SC277" s="442"/>
      <c r="SD277" s="442"/>
      <c r="SE277" s="442"/>
      <c r="SF277" s="442"/>
      <c r="SG277" s="442"/>
      <c r="SH277" s="442"/>
      <c r="SI277" s="442"/>
      <c r="SJ277" s="442"/>
      <c r="SK277" s="442"/>
      <c r="SL277" s="442"/>
      <c r="SM277" s="442"/>
      <c r="SN277" s="442"/>
      <c r="SO277" s="442"/>
      <c r="SP277" s="442"/>
      <c r="SQ277" s="442"/>
      <c r="SR277" s="442"/>
      <c r="SS277" s="442"/>
      <c r="ST277" s="442"/>
      <c r="SU277" s="442"/>
      <c r="SV277" s="442"/>
      <c r="SW277" s="442"/>
      <c r="SX277" s="442"/>
      <c r="SY277" s="442"/>
      <c r="SZ277" s="442"/>
      <c r="TA277" s="442"/>
      <c r="TB277" s="442"/>
      <c r="TC277" s="442"/>
      <c r="TD277" s="442"/>
      <c r="TE277" s="442"/>
      <c r="TF277" s="442"/>
      <c r="TG277" s="442"/>
      <c r="TH277" s="442"/>
      <c r="TI277" s="442"/>
      <c r="TJ277" s="442"/>
      <c r="TK277" s="442"/>
      <c r="TL277" s="442"/>
      <c r="TM277" s="442"/>
      <c r="TN277" s="442"/>
      <c r="TO277" s="442"/>
      <c r="TP277" s="442"/>
      <c r="TQ277" s="442"/>
      <c r="TR277" s="442"/>
      <c r="TS277" s="442"/>
      <c r="TT277" s="442"/>
      <c r="TU277" s="442"/>
      <c r="TV277" s="442"/>
      <c r="TW277" s="442"/>
      <c r="TX277" s="442"/>
      <c r="TY277" s="442"/>
      <c r="TZ277" s="442"/>
      <c r="UA277" s="442"/>
      <c r="UB277" s="442"/>
      <c r="UC277" s="442"/>
      <c r="UD277" s="442"/>
      <c r="UE277" s="442"/>
      <c r="UF277" s="442"/>
      <c r="UG277" s="442"/>
      <c r="UH277" s="442"/>
      <c r="UI277" s="442"/>
      <c r="UJ277" s="442"/>
      <c r="UK277" s="442"/>
      <c r="UL277" s="442"/>
      <c r="UM277" s="442"/>
      <c r="UN277" s="442"/>
      <c r="UO277" s="442"/>
      <c r="UP277" s="442"/>
      <c r="UQ277" s="442"/>
      <c r="UR277" s="442"/>
      <c r="US277" s="442"/>
      <c r="UT277" s="442"/>
      <c r="UU277" s="442"/>
      <c r="UV277" s="442"/>
      <c r="UW277" s="442"/>
      <c r="UX277" s="442"/>
      <c r="UY277" s="442"/>
      <c r="UZ277" s="442"/>
      <c r="VA277" s="442"/>
      <c r="VB277" s="442"/>
      <c r="VC277" s="442"/>
      <c r="VD277" s="442"/>
      <c r="VE277" s="442"/>
      <c r="VF277" s="442"/>
      <c r="VG277" s="442"/>
      <c r="VH277" s="442"/>
      <c r="VI277" s="442"/>
      <c r="VJ277" s="442"/>
      <c r="VK277" s="442"/>
      <c r="VL277" s="442"/>
      <c r="VM277" s="442"/>
      <c r="VN277" s="442"/>
      <c r="VO277" s="442"/>
      <c r="VP277" s="442"/>
      <c r="VQ277" s="442"/>
      <c r="VR277" s="442"/>
      <c r="VS277" s="442"/>
      <c r="VT277" s="442"/>
      <c r="VU277" s="442"/>
      <c r="VV277" s="442"/>
      <c r="VW277" s="442"/>
      <c r="VX277" s="442"/>
      <c r="VY277" s="442"/>
      <c r="VZ277" s="442"/>
      <c r="WA277" s="442"/>
      <c r="WB277" s="442"/>
      <c r="WC277" s="442"/>
      <c r="WD277" s="442"/>
      <c r="WE277" s="442"/>
      <c r="WF277" s="442"/>
      <c r="WG277" s="442"/>
      <c r="WH277" s="442"/>
      <c r="WI277" s="442"/>
      <c r="WJ277" s="442"/>
      <c r="WK277" s="442"/>
      <c r="WL277" s="442"/>
      <c r="WM277" s="442"/>
      <c r="WN277" s="442"/>
      <c r="WO277" s="442"/>
      <c r="WP277" s="442"/>
      <c r="WQ277" s="442"/>
      <c r="WR277" s="442"/>
      <c r="WS277" s="442"/>
      <c r="WT277" s="442"/>
      <c r="WU277" s="442"/>
      <c r="WV277" s="442"/>
      <c r="WW277" s="442"/>
      <c r="WX277" s="442"/>
      <c r="WY277" s="442"/>
      <c r="WZ277" s="442"/>
      <c r="XA277" s="442"/>
      <c r="XB277" s="442"/>
      <c r="XC277" s="442"/>
      <c r="XD277" s="442"/>
      <c r="XE277" s="442"/>
      <c r="XF277" s="442"/>
      <c r="XG277" s="442"/>
      <c r="XH277" s="442"/>
      <c r="XI277" s="442"/>
      <c r="XJ277" s="442"/>
      <c r="XK277" s="442"/>
      <c r="XL277" s="442"/>
      <c r="XM277" s="442"/>
      <c r="XN277" s="442"/>
      <c r="XO277" s="442"/>
      <c r="XP277" s="442"/>
      <c r="XQ277" s="442"/>
      <c r="XR277" s="442"/>
      <c r="XS277" s="442"/>
      <c r="XT277" s="442"/>
      <c r="XU277" s="442"/>
      <c r="XV277" s="442"/>
      <c r="XW277" s="442"/>
      <c r="XX277" s="442"/>
      <c r="XY277" s="442"/>
      <c r="XZ277" s="442"/>
      <c r="YA277" s="442"/>
      <c r="YB277" s="442"/>
      <c r="YC277" s="442"/>
      <c r="YD277" s="442"/>
      <c r="YE277" s="442"/>
      <c r="YF277" s="442"/>
      <c r="YG277" s="442"/>
      <c r="YH277" s="442"/>
      <c r="YI277" s="442"/>
      <c r="YJ277" s="442"/>
      <c r="YK277" s="442"/>
      <c r="YL277" s="442"/>
      <c r="YM277" s="442"/>
      <c r="YN277" s="442"/>
      <c r="YO277" s="442"/>
      <c r="YP277" s="442"/>
      <c r="YQ277" s="442"/>
      <c r="YR277" s="442"/>
      <c r="YS277" s="442"/>
      <c r="YT277" s="442"/>
      <c r="YU277" s="442"/>
      <c r="YV277" s="442"/>
      <c r="YW277" s="442"/>
      <c r="YX277" s="442"/>
      <c r="YY277" s="442"/>
      <c r="YZ277" s="442"/>
      <c r="ZA277" s="442"/>
      <c r="ZB277" s="442"/>
      <c r="ZC277" s="442"/>
      <c r="ZD277" s="442"/>
      <c r="ZE277" s="442"/>
      <c r="ZF277" s="442"/>
      <c r="ZG277" s="442"/>
      <c r="ZH277" s="442"/>
      <c r="ZI277" s="442"/>
      <c r="ZJ277" s="442"/>
      <c r="ZK277" s="442"/>
      <c r="ZL277" s="442"/>
      <c r="ZM277" s="442"/>
      <c r="ZN277" s="442"/>
      <c r="ZO277" s="442"/>
      <c r="ZP277" s="442"/>
      <c r="ZQ277" s="442"/>
      <c r="ZR277" s="442"/>
      <c r="ZS277" s="442"/>
      <c r="ZT277" s="442"/>
      <c r="ZU277" s="442"/>
      <c r="ZV277" s="442"/>
      <c r="ZW277" s="442"/>
      <c r="ZX277" s="442"/>
      <c r="ZY277" s="442"/>
      <c r="ZZ277" s="442"/>
      <c r="AAA277" s="442"/>
      <c r="AAB277" s="442"/>
      <c r="AAC277" s="442"/>
      <c r="AAD277" s="442"/>
      <c r="AAE277" s="442"/>
      <c r="AAF277" s="442"/>
      <c r="AAG277" s="442"/>
      <c r="AAH277" s="442"/>
      <c r="AAI277" s="442"/>
      <c r="AAJ277" s="442"/>
      <c r="AAK277" s="442"/>
      <c r="AAL277" s="442"/>
      <c r="AAM277" s="442"/>
      <c r="AAN277" s="442"/>
      <c r="AAO277" s="442"/>
      <c r="AAP277" s="442"/>
      <c r="AAQ277" s="442"/>
      <c r="AAR277" s="442"/>
      <c r="AAS277" s="442"/>
      <c r="AAT277" s="442"/>
      <c r="AAU277" s="442"/>
      <c r="AAV277" s="442"/>
      <c r="AAW277" s="442"/>
      <c r="AAX277" s="442"/>
      <c r="AAY277" s="442"/>
      <c r="AAZ277" s="442"/>
      <c r="ABA277" s="442"/>
      <c r="ABB277" s="442"/>
      <c r="ABC277" s="442"/>
      <c r="ABD277" s="442"/>
      <c r="ABE277" s="442"/>
      <c r="ABF277" s="442"/>
      <c r="ABG277" s="442"/>
      <c r="ABH277" s="442"/>
      <c r="ABI277" s="442"/>
      <c r="ABJ277" s="442"/>
      <c r="ABK277" s="442"/>
      <c r="ABL277" s="442"/>
      <c r="ABM277" s="442"/>
      <c r="ABN277" s="442"/>
      <c r="ABO277" s="442"/>
      <c r="ABP277" s="442"/>
      <c r="ABQ277" s="442"/>
      <c r="ABR277" s="442"/>
      <c r="ABS277" s="442"/>
      <c r="ABT277" s="442"/>
      <c r="ABU277" s="442"/>
      <c r="ABV277" s="442"/>
      <c r="ABW277" s="442"/>
      <c r="ABX277" s="442"/>
      <c r="ABY277" s="442"/>
      <c r="ABZ277" s="442"/>
      <c r="ACA277" s="442"/>
      <c r="ACB277" s="442"/>
      <c r="ACC277" s="442"/>
      <c r="ACD277" s="442"/>
      <c r="ACE277" s="442"/>
      <c r="ACF277" s="442"/>
      <c r="ACG277" s="442"/>
      <c r="ACH277" s="442"/>
      <c r="ACI277" s="442"/>
      <c r="ACJ277" s="442"/>
      <c r="ACK277" s="442"/>
      <c r="ACL277" s="442"/>
      <c r="ACM277" s="442"/>
      <c r="ACN277" s="442"/>
      <c r="ACO277" s="442"/>
      <c r="ACP277" s="442"/>
      <c r="ACQ277" s="442"/>
      <c r="ACR277" s="442"/>
      <c r="ACS277" s="442"/>
      <c r="ACT277" s="442"/>
      <c r="ACU277" s="442"/>
      <c r="ACV277" s="442"/>
      <c r="ACW277" s="442"/>
      <c r="ACX277" s="442"/>
      <c r="ACY277" s="442"/>
      <c r="ACZ277" s="442"/>
      <c r="ADA277" s="442"/>
      <c r="ADB277" s="442"/>
      <c r="ADC277" s="442"/>
      <c r="ADD277" s="442"/>
      <c r="ADE277" s="442"/>
      <c r="ADF277" s="442"/>
      <c r="ADG277" s="442"/>
      <c r="ADH277" s="442"/>
      <c r="ADI277" s="442"/>
      <c r="ADJ277" s="442"/>
      <c r="ADK277" s="442"/>
      <c r="ADL277" s="442"/>
      <c r="ADM277" s="442"/>
      <c r="ADN277" s="442"/>
      <c r="ADO277" s="442"/>
      <c r="ADP277" s="442"/>
      <c r="ADQ277" s="442"/>
      <c r="ADR277" s="442"/>
      <c r="ADS277" s="442"/>
      <c r="ADT277" s="442"/>
      <c r="ADU277" s="442"/>
      <c r="ADV277" s="442"/>
      <c r="ADW277" s="442"/>
      <c r="ADX277" s="442"/>
      <c r="ADY277" s="442"/>
      <c r="ADZ277" s="442"/>
      <c r="AEA277" s="442"/>
      <c r="AEB277" s="442"/>
      <c r="AEC277" s="442"/>
      <c r="AED277" s="442"/>
      <c r="AEE277" s="442"/>
      <c r="AEF277" s="442"/>
      <c r="AEG277" s="442"/>
      <c r="AEH277" s="442"/>
      <c r="AEI277" s="442"/>
      <c r="AEJ277" s="442"/>
      <c r="AEK277" s="442"/>
      <c r="AEL277" s="442"/>
      <c r="AEM277" s="442"/>
      <c r="AEN277" s="442"/>
      <c r="AEO277" s="442"/>
      <c r="AEP277" s="442"/>
      <c r="AEQ277" s="442"/>
      <c r="AER277" s="442"/>
      <c r="AES277" s="442"/>
      <c r="AET277" s="442"/>
      <c r="AEU277" s="442"/>
      <c r="AEV277" s="442"/>
      <c r="AEW277" s="442"/>
      <c r="AEX277" s="442"/>
      <c r="AEY277" s="442"/>
      <c r="AEZ277" s="442"/>
      <c r="AFA277" s="442"/>
      <c r="AFB277" s="442"/>
      <c r="AFC277" s="442"/>
      <c r="AFD277" s="442"/>
      <c r="AFE277" s="442"/>
      <c r="AFF277" s="442"/>
      <c r="AFG277" s="442"/>
      <c r="AFH277" s="442"/>
      <c r="AFI277" s="442"/>
      <c r="AFJ277" s="442"/>
      <c r="AFK277" s="442"/>
      <c r="AFL277" s="442"/>
      <c r="AFM277" s="442"/>
      <c r="AFN277" s="442"/>
      <c r="AFO277" s="442"/>
      <c r="AFP277" s="442"/>
      <c r="AFQ277" s="442"/>
      <c r="AFR277" s="442"/>
      <c r="AFS277" s="442"/>
      <c r="AFT277" s="442"/>
      <c r="AFU277" s="442"/>
      <c r="AFV277" s="442"/>
      <c r="AFW277" s="442"/>
      <c r="AFX277" s="442"/>
      <c r="AFY277" s="442"/>
      <c r="AFZ277" s="442"/>
      <c r="AGA277" s="442"/>
      <c r="AGB277" s="442"/>
      <c r="AGC277" s="442"/>
      <c r="AGD277" s="442"/>
      <c r="AGE277" s="442"/>
      <c r="AGF277" s="442"/>
      <c r="AGG277" s="442"/>
      <c r="AGH277" s="442"/>
      <c r="AGI277" s="442"/>
      <c r="AGJ277" s="442"/>
      <c r="AGK277" s="442"/>
      <c r="AGL277" s="442"/>
      <c r="AGM277" s="442"/>
      <c r="AGN277" s="442"/>
      <c r="AGO277" s="442"/>
      <c r="AGP277" s="442"/>
      <c r="AGQ277" s="442"/>
      <c r="AGR277" s="442"/>
      <c r="AGS277" s="442"/>
      <c r="AGT277" s="442"/>
      <c r="AGU277" s="442"/>
      <c r="AGV277" s="442"/>
      <c r="AGW277" s="442"/>
      <c r="AGX277" s="442"/>
      <c r="AGY277" s="442"/>
      <c r="AGZ277" s="442"/>
      <c r="AHA277" s="442"/>
      <c r="AHB277" s="442"/>
      <c r="AHC277" s="442"/>
      <c r="AHD277" s="442"/>
      <c r="AHE277" s="442"/>
      <c r="AHF277" s="442"/>
      <c r="AHG277" s="442"/>
      <c r="AHH277" s="442"/>
    </row>
    <row r="278" spans="2:892" s="593" customFormat="1" hidden="1">
      <c r="B278" s="597"/>
      <c r="C278" s="595"/>
      <c r="D278" s="78"/>
      <c r="E278" s="78"/>
      <c r="F278" s="78"/>
      <c r="G278" s="78"/>
      <c r="H278" s="78"/>
      <c r="I278" s="78"/>
      <c r="J278" s="78"/>
      <c r="K278" s="78"/>
      <c r="L278" s="78"/>
      <c r="M278" s="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s="66"/>
      <c r="CT278" s="66"/>
      <c r="CU278" s="66"/>
      <c r="CV278" s="66"/>
      <c r="CW278" s="66"/>
      <c r="CX278" s="66"/>
      <c r="CY278" s="66"/>
      <c r="CZ278" s="66"/>
      <c r="DA278" s="66"/>
      <c r="DB278" s="66"/>
      <c r="DC278" s="66"/>
      <c r="DD278" s="66"/>
      <c r="DE278" s="66"/>
      <c r="DF278" s="66"/>
      <c r="DG278" s="66"/>
      <c r="DH278" s="66"/>
      <c r="DI278" s="66"/>
      <c r="DJ278" s="66"/>
      <c r="DK278" s="66"/>
      <c r="DL278" s="66"/>
      <c r="DM278" s="66"/>
      <c r="DN278" s="66"/>
      <c r="DO278" s="66"/>
      <c r="DP278" s="66"/>
      <c r="DQ278" s="66"/>
      <c r="DR278" s="66"/>
      <c r="DS278" s="66"/>
      <c r="DT278" s="66"/>
      <c r="DU278" s="66"/>
      <c r="DV278" s="66"/>
      <c r="DW278" s="66"/>
      <c r="DX278" s="66"/>
      <c r="DY278" s="66"/>
      <c r="DZ278" s="66"/>
      <c r="EA278" s="66"/>
      <c r="EB278" s="66"/>
      <c r="EC278" s="66"/>
      <c r="ED278" s="66"/>
      <c r="EE278" s="66"/>
      <c r="EF278" s="66"/>
      <c r="EG278" s="66"/>
      <c r="EH278" s="66"/>
      <c r="EI278" s="66"/>
      <c r="EJ278" s="66"/>
      <c r="EK278" s="66"/>
      <c r="EL278" s="66"/>
      <c r="EM278" s="66"/>
      <c r="EN278" s="66"/>
      <c r="EO278" s="66"/>
      <c r="EP278" s="66"/>
      <c r="EQ278" s="66"/>
      <c r="ER278" s="66"/>
      <c r="ES278" s="66"/>
      <c r="ET278" s="66"/>
      <c r="EU278" s="66"/>
      <c r="EV278" s="66"/>
      <c r="EW278" s="66"/>
      <c r="EX278" s="66"/>
      <c r="EY278" s="66"/>
      <c r="EZ278" s="66"/>
      <c r="FA278" s="66"/>
      <c r="FB278" s="66"/>
      <c r="FC278" s="66"/>
      <c r="FD278" s="66"/>
      <c r="FE278" s="66"/>
      <c r="FF278" s="66"/>
      <c r="FG278" s="66"/>
      <c r="FH278" s="66"/>
      <c r="FI278" s="66"/>
      <c r="FJ278" s="66"/>
      <c r="FK278" s="66"/>
      <c r="FL278" s="66"/>
      <c r="FM278" s="66"/>
      <c r="FN278" s="66"/>
      <c r="FO278" s="66"/>
      <c r="FP278" s="66"/>
      <c r="FQ278" s="66"/>
      <c r="FR278" s="66"/>
      <c r="FS278" s="66"/>
      <c r="FT278" s="66"/>
      <c r="FU278" s="66"/>
      <c r="FV278" s="66"/>
      <c r="FW278" s="66"/>
      <c r="FX278" s="66"/>
      <c r="FY278" s="66"/>
      <c r="FZ278" s="66"/>
      <c r="GA278" s="66"/>
      <c r="GB278" s="66"/>
      <c r="GC278" s="66"/>
      <c r="GD278" s="66"/>
      <c r="GE278" s="66"/>
      <c r="GF278" s="66"/>
      <c r="GG278" s="66"/>
      <c r="GH278" s="66"/>
      <c r="GI278" s="66"/>
      <c r="GJ278" s="66"/>
      <c r="GK278" s="66"/>
      <c r="GL278" s="66"/>
      <c r="GM278" s="66"/>
      <c r="GN278" s="66"/>
      <c r="GO278" s="66"/>
      <c r="GP278" s="66"/>
      <c r="GQ278" s="66"/>
      <c r="GR278" s="66"/>
      <c r="GS278" s="66"/>
      <c r="GT278" s="66"/>
      <c r="GU278" s="66"/>
      <c r="GV278" s="66"/>
      <c r="GW278" s="66"/>
      <c r="GX278" s="66"/>
      <c r="GY278" s="66"/>
      <c r="GZ278" s="66"/>
      <c r="HA278" s="66"/>
      <c r="HB278" s="66"/>
      <c r="HC278" s="66"/>
      <c r="HD278" s="66"/>
      <c r="HE278" s="66"/>
      <c r="HF278" s="66"/>
      <c r="HG278" s="66"/>
      <c r="HH278" s="66"/>
      <c r="HI278" s="66"/>
      <c r="HJ278" s="66"/>
      <c r="HK278" s="66"/>
      <c r="HL278" s="66"/>
      <c r="HM278" s="66"/>
      <c r="HN278" s="66"/>
      <c r="HO278" s="66"/>
      <c r="HP278" s="66"/>
      <c r="HQ278" s="66"/>
      <c r="HR278" s="66"/>
      <c r="HS278" s="66"/>
      <c r="HT278" s="66"/>
      <c r="HU278" s="66"/>
      <c r="HV278" s="66"/>
      <c r="HW278" s="66"/>
      <c r="HX278" s="66"/>
      <c r="HY278" s="66"/>
      <c r="HZ278" s="66"/>
      <c r="IA278" s="66"/>
      <c r="IB278" s="66"/>
      <c r="IC278" s="66"/>
      <c r="ID278" s="66"/>
      <c r="IE278" s="66"/>
      <c r="IF278" s="66"/>
      <c r="IG278" s="66"/>
      <c r="IH278" s="66"/>
      <c r="II278" s="66"/>
      <c r="IJ278" s="66"/>
      <c r="IK278" s="66"/>
      <c r="IL278" s="66"/>
      <c r="IM278" s="66"/>
      <c r="IN278" s="66"/>
      <c r="IO278" s="66"/>
      <c r="IP278" s="66"/>
      <c r="IQ278" s="66"/>
      <c r="IR278" s="66"/>
      <c r="IS278" s="66"/>
      <c r="IT278" s="66"/>
      <c r="IU278" s="66"/>
      <c r="IV278" s="66"/>
      <c r="IW278" s="66"/>
      <c r="IX278" s="442"/>
      <c r="IY278" s="442"/>
      <c r="IZ278" s="442"/>
      <c r="JA278" s="442"/>
      <c r="JB278" s="442"/>
      <c r="JC278" s="442"/>
      <c r="JD278" s="442"/>
      <c r="JE278" s="442"/>
      <c r="JF278" s="442"/>
      <c r="JG278" s="442"/>
      <c r="JH278" s="442"/>
      <c r="JI278" s="442"/>
      <c r="JJ278" s="442"/>
      <c r="JK278" s="442"/>
      <c r="JL278" s="442"/>
      <c r="JM278" s="442"/>
      <c r="JN278" s="442"/>
      <c r="JO278" s="442"/>
      <c r="JP278" s="442"/>
      <c r="JQ278" s="442"/>
      <c r="JR278" s="442"/>
      <c r="JS278" s="442"/>
      <c r="JT278" s="442"/>
      <c r="JU278" s="442"/>
      <c r="JV278" s="442"/>
      <c r="JW278" s="442"/>
      <c r="JX278" s="442"/>
      <c r="JY278" s="442"/>
      <c r="JZ278" s="442"/>
      <c r="KA278" s="442"/>
      <c r="KB278" s="442"/>
      <c r="KC278" s="442"/>
      <c r="KD278" s="442"/>
      <c r="KE278" s="442"/>
      <c r="KF278" s="442"/>
      <c r="KG278" s="442"/>
      <c r="KH278" s="442"/>
      <c r="KI278" s="442"/>
      <c r="KJ278" s="442"/>
      <c r="KK278" s="442"/>
      <c r="KL278" s="442"/>
      <c r="KM278" s="442"/>
      <c r="KN278" s="442"/>
      <c r="KO278" s="442"/>
      <c r="KP278" s="442"/>
      <c r="KQ278" s="442"/>
      <c r="KR278" s="442"/>
      <c r="KS278" s="442"/>
      <c r="KT278" s="442"/>
      <c r="KU278" s="442"/>
      <c r="KV278" s="442"/>
      <c r="KW278" s="442"/>
      <c r="KX278" s="442"/>
      <c r="KY278" s="442"/>
      <c r="KZ278" s="442"/>
      <c r="LA278" s="442"/>
      <c r="LB278" s="442"/>
      <c r="LC278" s="442"/>
      <c r="LD278" s="442"/>
      <c r="LE278" s="442"/>
      <c r="LF278" s="442"/>
      <c r="LG278" s="442"/>
      <c r="LH278" s="442"/>
      <c r="LI278" s="442"/>
      <c r="LJ278" s="442"/>
      <c r="LK278" s="442"/>
      <c r="LL278" s="442"/>
      <c r="LM278" s="442"/>
      <c r="LN278" s="442"/>
      <c r="LO278" s="442"/>
      <c r="LP278" s="442"/>
      <c r="LQ278" s="442"/>
      <c r="LR278" s="442"/>
      <c r="LS278" s="442"/>
      <c r="LT278" s="442"/>
      <c r="LU278" s="442"/>
      <c r="LV278" s="442"/>
      <c r="LW278" s="442"/>
      <c r="LX278" s="442"/>
      <c r="LY278" s="442"/>
      <c r="LZ278" s="442"/>
      <c r="MA278" s="442"/>
      <c r="MB278" s="442"/>
      <c r="MC278" s="442"/>
      <c r="MD278" s="442"/>
      <c r="ME278" s="442"/>
      <c r="MF278" s="442"/>
      <c r="MG278" s="442"/>
      <c r="MH278" s="442"/>
      <c r="MI278" s="442"/>
      <c r="MJ278" s="442"/>
      <c r="MK278" s="442"/>
      <c r="ML278" s="442"/>
      <c r="MM278" s="442"/>
      <c r="MN278" s="442"/>
      <c r="MO278" s="442"/>
      <c r="MP278" s="442"/>
      <c r="MQ278" s="442"/>
      <c r="MR278" s="442"/>
      <c r="MS278" s="442"/>
      <c r="MT278" s="442"/>
      <c r="MU278" s="442"/>
      <c r="MV278" s="442"/>
      <c r="MW278" s="442"/>
      <c r="MX278" s="442"/>
      <c r="MY278" s="442"/>
      <c r="MZ278" s="442"/>
      <c r="NA278" s="442"/>
      <c r="NB278" s="442"/>
      <c r="NC278" s="442"/>
      <c r="ND278" s="442"/>
      <c r="NE278" s="442"/>
      <c r="NF278" s="442"/>
      <c r="NG278" s="442"/>
      <c r="NH278" s="442"/>
      <c r="NI278" s="442"/>
      <c r="NJ278" s="442"/>
      <c r="NK278" s="442"/>
      <c r="NL278" s="442"/>
      <c r="NM278" s="442"/>
      <c r="NN278" s="442"/>
      <c r="NO278" s="442"/>
      <c r="NP278" s="442"/>
      <c r="NQ278" s="442"/>
      <c r="NR278" s="442"/>
      <c r="NS278" s="442"/>
      <c r="NT278" s="442"/>
      <c r="NU278" s="442"/>
      <c r="NV278" s="442"/>
      <c r="NW278" s="442"/>
      <c r="NX278" s="442"/>
      <c r="NY278" s="442"/>
      <c r="NZ278" s="442"/>
      <c r="OA278" s="442"/>
      <c r="OB278" s="442"/>
      <c r="OC278" s="442"/>
      <c r="OD278" s="442"/>
      <c r="OE278" s="442"/>
      <c r="OF278" s="442"/>
      <c r="OG278" s="442"/>
      <c r="OH278" s="442"/>
      <c r="OI278" s="442"/>
      <c r="OJ278" s="442"/>
      <c r="OK278" s="442"/>
      <c r="OL278" s="442"/>
      <c r="OM278" s="442"/>
      <c r="ON278" s="442"/>
      <c r="OO278" s="442"/>
      <c r="OP278" s="442"/>
      <c r="OQ278" s="442"/>
      <c r="OR278" s="442"/>
      <c r="OS278" s="442"/>
      <c r="OT278" s="442"/>
      <c r="OU278" s="442"/>
      <c r="OV278" s="442"/>
      <c r="OW278" s="442"/>
      <c r="OX278" s="442"/>
      <c r="OY278" s="442"/>
      <c r="OZ278" s="442"/>
      <c r="PA278" s="442"/>
      <c r="PB278" s="442"/>
      <c r="PC278" s="442"/>
      <c r="PD278" s="442"/>
      <c r="PE278" s="442"/>
      <c r="PF278" s="442"/>
      <c r="PG278" s="442"/>
      <c r="PH278" s="442"/>
      <c r="PI278" s="442"/>
      <c r="PJ278" s="442"/>
      <c r="PK278" s="442"/>
      <c r="PL278" s="442"/>
      <c r="PM278" s="442"/>
      <c r="PN278" s="442"/>
      <c r="PO278" s="442"/>
      <c r="PP278" s="442"/>
      <c r="PQ278" s="442"/>
      <c r="PR278" s="442"/>
      <c r="PS278" s="442"/>
      <c r="PT278" s="442"/>
      <c r="PU278" s="442"/>
      <c r="PV278" s="442"/>
      <c r="PW278" s="442"/>
      <c r="PX278" s="442"/>
      <c r="PY278" s="442"/>
      <c r="PZ278" s="442"/>
      <c r="QA278" s="442"/>
      <c r="QB278" s="442"/>
      <c r="QC278" s="442"/>
      <c r="QD278" s="442"/>
      <c r="QE278" s="442"/>
      <c r="QF278" s="442"/>
      <c r="QG278" s="442"/>
      <c r="QH278" s="442"/>
      <c r="QI278" s="442"/>
      <c r="QJ278" s="442"/>
      <c r="QK278" s="442"/>
      <c r="QL278" s="442"/>
      <c r="QM278" s="442"/>
      <c r="QN278" s="442"/>
      <c r="QO278" s="442"/>
      <c r="QP278" s="442"/>
      <c r="QQ278" s="442"/>
      <c r="QR278" s="442"/>
      <c r="QS278" s="442"/>
      <c r="QT278" s="442"/>
      <c r="QU278" s="442"/>
      <c r="QV278" s="442"/>
      <c r="QW278" s="442"/>
      <c r="QX278" s="442"/>
      <c r="QY278" s="442"/>
      <c r="QZ278" s="442"/>
      <c r="RA278" s="442"/>
      <c r="RB278" s="442"/>
      <c r="RC278" s="442"/>
      <c r="RD278" s="442"/>
      <c r="RE278" s="442"/>
      <c r="RF278" s="442"/>
      <c r="RG278" s="442"/>
      <c r="RH278" s="442"/>
      <c r="RI278" s="442"/>
      <c r="RJ278" s="442"/>
      <c r="RK278" s="442"/>
      <c r="RL278" s="442"/>
      <c r="RM278" s="442"/>
      <c r="RN278" s="442"/>
      <c r="RO278" s="442"/>
      <c r="RP278" s="442"/>
      <c r="RQ278" s="442"/>
      <c r="RR278" s="442"/>
      <c r="RS278" s="442"/>
      <c r="RT278" s="442"/>
      <c r="RU278" s="442"/>
      <c r="RV278" s="442"/>
      <c r="RW278" s="442"/>
      <c r="RX278" s="442"/>
      <c r="RY278" s="442"/>
      <c r="RZ278" s="442"/>
      <c r="SA278" s="442"/>
      <c r="SB278" s="442"/>
      <c r="SC278" s="442"/>
      <c r="SD278" s="442"/>
      <c r="SE278" s="442"/>
      <c r="SF278" s="442"/>
      <c r="SG278" s="442"/>
      <c r="SH278" s="442"/>
      <c r="SI278" s="442"/>
      <c r="SJ278" s="442"/>
      <c r="SK278" s="442"/>
      <c r="SL278" s="442"/>
      <c r="SM278" s="442"/>
      <c r="SN278" s="442"/>
      <c r="SO278" s="442"/>
      <c r="SP278" s="442"/>
      <c r="SQ278" s="442"/>
      <c r="SR278" s="442"/>
      <c r="SS278" s="442"/>
      <c r="ST278" s="442"/>
      <c r="SU278" s="442"/>
      <c r="SV278" s="442"/>
      <c r="SW278" s="442"/>
      <c r="SX278" s="442"/>
      <c r="SY278" s="442"/>
      <c r="SZ278" s="442"/>
      <c r="TA278" s="442"/>
      <c r="TB278" s="442"/>
      <c r="TC278" s="442"/>
      <c r="TD278" s="442"/>
      <c r="TE278" s="442"/>
      <c r="TF278" s="442"/>
      <c r="TG278" s="442"/>
      <c r="TH278" s="442"/>
      <c r="TI278" s="442"/>
      <c r="TJ278" s="442"/>
      <c r="TK278" s="442"/>
      <c r="TL278" s="442"/>
      <c r="TM278" s="442"/>
      <c r="TN278" s="442"/>
      <c r="TO278" s="442"/>
      <c r="TP278" s="442"/>
      <c r="TQ278" s="442"/>
      <c r="TR278" s="442"/>
      <c r="TS278" s="442"/>
      <c r="TT278" s="442"/>
      <c r="TU278" s="442"/>
      <c r="TV278" s="442"/>
      <c r="TW278" s="442"/>
      <c r="TX278" s="442"/>
      <c r="TY278" s="442"/>
      <c r="TZ278" s="442"/>
      <c r="UA278" s="442"/>
      <c r="UB278" s="442"/>
      <c r="UC278" s="442"/>
      <c r="UD278" s="442"/>
      <c r="UE278" s="442"/>
      <c r="UF278" s="442"/>
      <c r="UG278" s="442"/>
      <c r="UH278" s="442"/>
      <c r="UI278" s="442"/>
      <c r="UJ278" s="442"/>
      <c r="UK278" s="442"/>
      <c r="UL278" s="442"/>
      <c r="UM278" s="442"/>
      <c r="UN278" s="442"/>
      <c r="UO278" s="442"/>
      <c r="UP278" s="442"/>
      <c r="UQ278" s="442"/>
      <c r="UR278" s="442"/>
      <c r="US278" s="442"/>
      <c r="UT278" s="442"/>
      <c r="UU278" s="442"/>
      <c r="UV278" s="442"/>
      <c r="UW278" s="442"/>
      <c r="UX278" s="442"/>
      <c r="UY278" s="442"/>
      <c r="UZ278" s="442"/>
      <c r="VA278" s="442"/>
      <c r="VB278" s="442"/>
      <c r="VC278" s="442"/>
      <c r="VD278" s="442"/>
      <c r="VE278" s="442"/>
      <c r="VF278" s="442"/>
      <c r="VG278" s="442"/>
      <c r="VH278" s="442"/>
      <c r="VI278" s="442"/>
      <c r="VJ278" s="442"/>
      <c r="VK278" s="442"/>
      <c r="VL278" s="442"/>
      <c r="VM278" s="442"/>
      <c r="VN278" s="442"/>
      <c r="VO278" s="442"/>
      <c r="VP278" s="442"/>
      <c r="VQ278" s="442"/>
      <c r="VR278" s="442"/>
      <c r="VS278" s="442"/>
      <c r="VT278" s="442"/>
      <c r="VU278" s="442"/>
      <c r="VV278" s="442"/>
      <c r="VW278" s="442"/>
      <c r="VX278" s="442"/>
      <c r="VY278" s="442"/>
      <c r="VZ278" s="442"/>
      <c r="WA278" s="442"/>
      <c r="WB278" s="442"/>
      <c r="WC278" s="442"/>
      <c r="WD278" s="442"/>
      <c r="WE278" s="442"/>
      <c r="WF278" s="442"/>
      <c r="WG278" s="442"/>
      <c r="WH278" s="442"/>
      <c r="WI278" s="442"/>
      <c r="WJ278" s="442"/>
      <c r="WK278" s="442"/>
      <c r="WL278" s="442"/>
      <c r="WM278" s="442"/>
      <c r="WN278" s="442"/>
      <c r="WO278" s="442"/>
      <c r="WP278" s="442"/>
      <c r="WQ278" s="442"/>
      <c r="WR278" s="442"/>
      <c r="WS278" s="442"/>
      <c r="WT278" s="442"/>
      <c r="WU278" s="442"/>
      <c r="WV278" s="442"/>
      <c r="WW278" s="442"/>
      <c r="WX278" s="442"/>
      <c r="WY278" s="442"/>
      <c r="WZ278" s="442"/>
      <c r="XA278" s="442"/>
      <c r="XB278" s="442"/>
      <c r="XC278" s="442"/>
      <c r="XD278" s="442"/>
      <c r="XE278" s="442"/>
      <c r="XF278" s="442"/>
      <c r="XG278" s="442"/>
      <c r="XH278" s="442"/>
      <c r="XI278" s="442"/>
      <c r="XJ278" s="442"/>
      <c r="XK278" s="442"/>
      <c r="XL278" s="442"/>
      <c r="XM278" s="442"/>
      <c r="XN278" s="442"/>
      <c r="XO278" s="442"/>
      <c r="XP278" s="442"/>
      <c r="XQ278" s="442"/>
      <c r="XR278" s="442"/>
      <c r="XS278" s="442"/>
      <c r="XT278" s="442"/>
      <c r="XU278" s="442"/>
      <c r="XV278" s="442"/>
      <c r="XW278" s="442"/>
      <c r="XX278" s="442"/>
      <c r="XY278" s="442"/>
      <c r="XZ278" s="442"/>
      <c r="YA278" s="442"/>
      <c r="YB278" s="442"/>
      <c r="YC278" s="442"/>
      <c r="YD278" s="442"/>
      <c r="YE278" s="442"/>
      <c r="YF278" s="442"/>
      <c r="YG278" s="442"/>
      <c r="YH278" s="442"/>
      <c r="YI278" s="442"/>
      <c r="YJ278" s="442"/>
      <c r="YK278" s="442"/>
      <c r="YL278" s="442"/>
      <c r="YM278" s="442"/>
      <c r="YN278" s="442"/>
      <c r="YO278" s="442"/>
      <c r="YP278" s="442"/>
      <c r="YQ278" s="442"/>
      <c r="YR278" s="442"/>
      <c r="YS278" s="442"/>
      <c r="YT278" s="442"/>
      <c r="YU278" s="442"/>
      <c r="YV278" s="442"/>
      <c r="YW278" s="442"/>
      <c r="YX278" s="442"/>
      <c r="YY278" s="442"/>
      <c r="YZ278" s="442"/>
      <c r="ZA278" s="442"/>
      <c r="ZB278" s="442"/>
      <c r="ZC278" s="442"/>
      <c r="ZD278" s="442"/>
      <c r="ZE278" s="442"/>
      <c r="ZF278" s="442"/>
      <c r="ZG278" s="442"/>
      <c r="ZH278" s="442"/>
      <c r="ZI278" s="442"/>
      <c r="ZJ278" s="442"/>
      <c r="ZK278" s="442"/>
      <c r="ZL278" s="442"/>
      <c r="ZM278" s="442"/>
      <c r="ZN278" s="442"/>
      <c r="ZO278" s="442"/>
      <c r="ZP278" s="442"/>
      <c r="ZQ278" s="442"/>
      <c r="ZR278" s="442"/>
      <c r="ZS278" s="442"/>
      <c r="ZT278" s="442"/>
      <c r="ZU278" s="442"/>
      <c r="ZV278" s="442"/>
      <c r="ZW278" s="442"/>
      <c r="ZX278" s="442"/>
      <c r="ZY278" s="442"/>
      <c r="ZZ278" s="442"/>
      <c r="AAA278" s="442"/>
      <c r="AAB278" s="442"/>
      <c r="AAC278" s="442"/>
      <c r="AAD278" s="442"/>
      <c r="AAE278" s="442"/>
      <c r="AAF278" s="442"/>
      <c r="AAG278" s="442"/>
      <c r="AAH278" s="442"/>
      <c r="AAI278" s="442"/>
      <c r="AAJ278" s="442"/>
      <c r="AAK278" s="442"/>
      <c r="AAL278" s="442"/>
      <c r="AAM278" s="442"/>
      <c r="AAN278" s="442"/>
      <c r="AAO278" s="442"/>
      <c r="AAP278" s="442"/>
      <c r="AAQ278" s="442"/>
      <c r="AAR278" s="442"/>
      <c r="AAS278" s="442"/>
      <c r="AAT278" s="442"/>
      <c r="AAU278" s="442"/>
      <c r="AAV278" s="442"/>
      <c r="AAW278" s="442"/>
      <c r="AAX278" s="442"/>
      <c r="AAY278" s="442"/>
      <c r="AAZ278" s="442"/>
      <c r="ABA278" s="442"/>
      <c r="ABB278" s="442"/>
      <c r="ABC278" s="442"/>
      <c r="ABD278" s="442"/>
      <c r="ABE278" s="442"/>
      <c r="ABF278" s="442"/>
      <c r="ABG278" s="442"/>
      <c r="ABH278" s="442"/>
      <c r="ABI278" s="442"/>
      <c r="ABJ278" s="442"/>
      <c r="ABK278" s="442"/>
      <c r="ABL278" s="442"/>
      <c r="ABM278" s="442"/>
      <c r="ABN278" s="442"/>
      <c r="ABO278" s="442"/>
      <c r="ABP278" s="442"/>
      <c r="ABQ278" s="442"/>
      <c r="ABR278" s="442"/>
      <c r="ABS278" s="442"/>
      <c r="ABT278" s="442"/>
      <c r="ABU278" s="442"/>
      <c r="ABV278" s="442"/>
      <c r="ABW278" s="442"/>
      <c r="ABX278" s="442"/>
      <c r="ABY278" s="442"/>
      <c r="ABZ278" s="442"/>
      <c r="ACA278" s="442"/>
      <c r="ACB278" s="442"/>
      <c r="ACC278" s="442"/>
      <c r="ACD278" s="442"/>
      <c r="ACE278" s="442"/>
      <c r="ACF278" s="442"/>
      <c r="ACG278" s="442"/>
      <c r="ACH278" s="442"/>
      <c r="ACI278" s="442"/>
      <c r="ACJ278" s="442"/>
      <c r="ACK278" s="442"/>
      <c r="ACL278" s="442"/>
      <c r="ACM278" s="442"/>
      <c r="ACN278" s="442"/>
      <c r="ACO278" s="442"/>
      <c r="ACP278" s="442"/>
      <c r="ACQ278" s="442"/>
      <c r="ACR278" s="442"/>
      <c r="ACS278" s="442"/>
      <c r="ACT278" s="442"/>
      <c r="ACU278" s="442"/>
      <c r="ACV278" s="442"/>
      <c r="ACW278" s="442"/>
      <c r="ACX278" s="442"/>
      <c r="ACY278" s="442"/>
      <c r="ACZ278" s="442"/>
      <c r="ADA278" s="442"/>
      <c r="ADB278" s="442"/>
      <c r="ADC278" s="442"/>
      <c r="ADD278" s="442"/>
      <c r="ADE278" s="442"/>
      <c r="ADF278" s="442"/>
      <c r="ADG278" s="442"/>
      <c r="ADH278" s="442"/>
      <c r="ADI278" s="442"/>
      <c r="ADJ278" s="442"/>
      <c r="ADK278" s="442"/>
      <c r="ADL278" s="442"/>
      <c r="ADM278" s="442"/>
      <c r="ADN278" s="442"/>
      <c r="ADO278" s="442"/>
      <c r="ADP278" s="442"/>
      <c r="ADQ278" s="442"/>
      <c r="ADR278" s="442"/>
      <c r="ADS278" s="442"/>
      <c r="ADT278" s="442"/>
      <c r="ADU278" s="442"/>
      <c r="ADV278" s="442"/>
      <c r="ADW278" s="442"/>
      <c r="ADX278" s="442"/>
      <c r="ADY278" s="442"/>
      <c r="ADZ278" s="442"/>
      <c r="AEA278" s="442"/>
      <c r="AEB278" s="442"/>
      <c r="AEC278" s="442"/>
      <c r="AED278" s="442"/>
      <c r="AEE278" s="442"/>
      <c r="AEF278" s="442"/>
      <c r="AEG278" s="442"/>
      <c r="AEH278" s="442"/>
      <c r="AEI278" s="442"/>
      <c r="AEJ278" s="442"/>
      <c r="AEK278" s="442"/>
      <c r="AEL278" s="442"/>
      <c r="AEM278" s="442"/>
      <c r="AEN278" s="442"/>
      <c r="AEO278" s="442"/>
      <c r="AEP278" s="442"/>
      <c r="AEQ278" s="442"/>
      <c r="AER278" s="442"/>
      <c r="AES278" s="442"/>
      <c r="AET278" s="442"/>
      <c r="AEU278" s="442"/>
      <c r="AEV278" s="442"/>
      <c r="AEW278" s="442"/>
      <c r="AEX278" s="442"/>
      <c r="AEY278" s="442"/>
      <c r="AEZ278" s="442"/>
      <c r="AFA278" s="442"/>
      <c r="AFB278" s="442"/>
      <c r="AFC278" s="442"/>
      <c r="AFD278" s="442"/>
      <c r="AFE278" s="442"/>
      <c r="AFF278" s="442"/>
      <c r="AFG278" s="442"/>
      <c r="AFH278" s="442"/>
      <c r="AFI278" s="442"/>
      <c r="AFJ278" s="442"/>
      <c r="AFK278" s="442"/>
      <c r="AFL278" s="442"/>
      <c r="AFM278" s="442"/>
      <c r="AFN278" s="442"/>
      <c r="AFO278" s="442"/>
      <c r="AFP278" s="442"/>
      <c r="AFQ278" s="442"/>
      <c r="AFR278" s="442"/>
      <c r="AFS278" s="442"/>
      <c r="AFT278" s="442"/>
      <c r="AFU278" s="442"/>
      <c r="AFV278" s="442"/>
      <c r="AFW278" s="442"/>
      <c r="AFX278" s="442"/>
      <c r="AFY278" s="442"/>
      <c r="AFZ278" s="442"/>
      <c r="AGA278" s="442"/>
      <c r="AGB278" s="442"/>
      <c r="AGC278" s="442"/>
      <c r="AGD278" s="442"/>
      <c r="AGE278" s="442"/>
      <c r="AGF278" s="442"/>
      <c r="AGG278" s="442"/>
      <c r="AGH278" s="442"/>
      <c r="AGI278" s="442"/>
      <c r="AGJ278" s="442"/>
      <c r="AGK278" s="442"/>
      <c r="AGL278" s="442"/>
      <c r="AGM278" s="442"/>
      <c r="AGN278" s="442"/>
      <c r="AGO278" s="442"/>
      <c r="AGP278" s="442"/>
      <c r="AGQ278" s="442"/>
      <c r="AGR278" s="442"/>
      <c r="AGS278" s="442"/>
      <c r="AGT278" s="442"/>
      <c r="AGU278" s="442"/>
      <c r="AGV278" s="442"/>
      <c r="AGW278" s="442"/>
      <c r="AGX278" s="442"/>
      <c r="AGY278" s="442"/>
      <c r="AGZ278" s="442"/>
      <c r="AHA278" s="442"/>
      <c r="AHB278" s="442"/>
      <c r="AHC278" s="442"/>
      <c r="AHD278" s="442"/>
      <c r="AHE278" s="442"/>
      <c r="AHF278" s="442"/>
      <c r="AHG278" s="442"/>
      <c r="AHH278" s="442"/>
    </row>
    <row r="279" spans="2:892" s="593" customFormat="1" hidden="1">
      <c r="B279" s="597"/>
      <c r="C279" s="595"/>
      <c r="D279" s="78"/>
      <c r="E279" s="78"/>
      <c r="F279" s="78"/>
      <c r="G279" s="78"/>
      <c r="H279" s="78"/>
      <c r="I279" s="78"/>
      <c r="J279" s="78"/>
      <c r="K279" s="78"/>
      <c r="L279" s="78"/>
      <c r="M279" s="78"/>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s="66"/>
      <c r="CT279" s="66"/>
      <c r="CU279" s="66"/>
      <c r="CV279" s="66"/>
      <c r="CW279" s="66"/>
      <c r="CX279" s="66"/>
      <c r="CY279" s="66"/>
      <c r="CZ279" s="66"/>
      <c r="DA279" s="66"/>
      <c r="DB279" s="66"/>
      <c r="DC279" s="66"/>
      <c r="DD279" s="66"/>
      <c r="DE279" s="66"/>
      <c r="DF279" s="66"/>
      <c r="DG279" s="66"/>
      <c r="DH279" s="66"/>
      <c r="DI279" s="66"/>
      <c r="DJ279" s="66"/>
      <c r="DK279" s="66"/>
      <c r="DL279" s="66"/>
      <c r="DM279" s="66"/>
      <c r="DN279" s="66"/>
      <c r="DO279" s="66"/>
      <c r="DP279" s="66"/>
      <c r="DQ279" s="66"/>
      <c r="DR279" s="66"/>
      <c r="DS279" s="66"/>
      <c r="DT279" s="66"/>
      <c r="DU279" s="66"/>
      <c r="DV279" s="66"/>
      <c r="DW279" s="66"/>
      <c r="DX279" s="66"/>
      <c r="DY279" s="66"/>
      <c r="DZ279" s="66"/>
      <c r="EA279" s="66"/>
      <c r="EB279" s="66"/>
      <c r="EC279" s="66"/>
      <c r="ED279" s="66"/>
      <c r="EE279" s="66"/>
      <c r="EF279" s="66"/>
      <c r="EG279" s="66"/>
      <c r="EH279" s="66"/>
      <c r="EI279" s="66"/>
      <c r="EJ279" s="66"/>
      <c r="EK279" s="66"/>
      <c r="EL279" s="66"/>
      <c r="EM279" s="66"/>
      <c r="EN279" s="66"/>
      <c r="EO279" s="66"/>
      <c r="EP279" s="66"/>
      <c r="EQ279" s="66"/>
      <c r="ER279" s="66"/>
      <c r="ES279" s="66"/>
      <c r="ET279" s="66"/>
      <c r="EU279" s="66"/>
      <c r="EV279" s="66"/>
      <c r="EW279" s="66"/>
      <c r="EX279" s="66"/>
      <c r="EY279" s="66"/>
      <c r="EZ279" s="66"/>
      <c r="FA279" s="66"/>
      <c r="FB279" s="66"/>
      <c r="FC279" s="66"/>
      <c r="FD279" s="66"/>
      <c r="FE279" s="66"/>
      <c r="FF279" s="66"/>
      <c r="FG279" s="66"/>
      <c r="FH279" s="66"/>
      <c r="FI279" s="66"/>
      <c r="FJ279" s="66"/>
      <c r="FK279" s="66"/>
      <c r="FL279" s="66"/>
      <c r="FM279" s="66"/>
      <c r="FN279" s="66"/>
      <c r="FO279" s="66"/>
      <c r="FP279" s="66"/>
      <c r="FQ279" s="66"/>
      <c r="FR279" s="66"/>
      <c r="FS279" s="66"/>
      <c r="FT279" s="66"/>
      <c r="FU279" s="66"/>
      <c r="FV279" s="66"/>
      <c r="FW279" s="66"/>
      <c r="FX279" s="66"/>
      <c r="FY279" s="66"/>
      <c r="FZ279" s="66"/>
      <c r="GA279" s="66"/>
      <c r="GB279" s="66"/>
      <c r="GC279" s="66"/>
      <c r="GD279" s="66"/>
      <c r="GE279" s="66"/>
      <c r="GF279" s="66"/>
      <c r="GG279" s="66"/>
      <c r="GH279" s="66"/>
      <c r="GI279" s="66"/>
      <c r="GJ279" s="66"/>
      <c r="GK279" s="66"/>
      <c r="GL279" s="66"/>
      <c r="GM279" s="66"/>
      <c r="GN279" s="66"/>
      <c r="GO279" s="66"/>
      <c r="GP279" s="66"/>
      <c r="GQ279" s="66"/>
      <c r="GR279" s="66"/>
      <c r="GS279" s="66"/>
      <c r="GT279" s="66"/>
      <c r="GU279" s="66"/>
      <c r="GV279" s="66"/>
      <c r="GW279" s="66"/>
      <c r="GX279" s="66"/>
      <c r="GY279" s="66"/>
      <c r="GZ279" s="66"/>
      <c r="HA279" s="66"/>
      <c r="HB279" s="66"/>
      <c r="HC279" s="66"/>
      <c r="HD279" s="66"/>
      <c r="HE279" s="66"/>
      <c r="HF279" s="66"/>
      <c r="HG279" s="66"/>
      <c r="HH279" s="66"/>
      <c r="HI279" s="66"/>
      <c r="HJ279" s="66"/>
      <c r="HK279" s="66"/>
      <c r="HL279" s="66"/>
      <c r="HM279" s="66"/>
      <c r="HN279" s="66"/>
      <c r="HO279" s="66"/>
      <c r="HP279" s="66"/>
      <c r="HQ279" s="66"/>
      <c r="HR279" s="66"/>
      <c r="HS279" s="66"/>
      <c r="HT279" s="66"/>
      <c r="HU279" s="66"/>
      <c r="HV279" s="66"/>
      <c r="HW279" s="66"/>
      <c r="HX279" s="66"/>
      <c r="HY279" s="66"/>
      <c r="HZ279" s="66"/>
      <c r="IA279" s="66"/>
      <c r="IB279" s="66"/>
      <c r="IC279" s="66"/>
      <c r="ID279" s="66"/>
      <c r="IE279" s="66"/>
      <c r="IF279" s="66"/>
      <c r="IG279" s="66"/>
      <c r="IH279" s="66"/>
      <c r="II279" s="66"/>
      <c r="IJ279" s="66"/>
      <c r="IK279" s="66"/>
      <c r="IL279" s="66"/>
      <c r="IM279" s="66"/>
      <c r="IN279" s="66"/>
      <c r="IO279" s="66"/>
      <c r="IP279" s="66"/>
      <c r="IQ279" s="66"/>
      <c r="IR279" s="66"/>
      <c r="IS279" s="66"/>
      <c r="IT279" s="66"/>
      <c r="IU279" s="66"/>
      <c r="IV279" s="66"/>
      <c r="IW279" s="66"/>
      <c r="IX279" s="442"/>
      <c r="IY279" s="442"/>
      <c r="IZ279" s="442"/>
      <c r="JA279" s="442"/>
      <c r="JB279" s="442"/>
      <c r="JC279" s="442"/>
      <c r="JD279" s="442"/>
      <c r="JE279" s="442"/>
      <c r="JF279" s="442"/>
      <c r="JG279" s="442"/>
      <c r="JH279" s="442"/>
      <c r="JI279" s="442"/>
      <c r="JJ279" s="442"/>
      <c r="JK279" s="442"/>
      <c r="JL279" s="442"/>
      <c r="JM279" s="442"/>
      <c r="JN279" s="442"/>
      <c r="JO279" s="442"/>
      <c r="JP279" s="442"/>
      <c r="JQ279" s="442"/>
      <c r="JR279" s="442"/>
      <c r="JS279" s="442"/>
      <c r="JT279" s="442"/>
      <c r="JU279" s="442"/>
      <c r="JV279" s="442"/>
      <c r="JW279" s="442"/>
      <c r="JX279" s="442"/>
      <c r="JY279" s="442"/>
      <c r="JZ279" s="442"/>
      <c r="KA279" s="442"/>
      <c r="KB279" s="442"/>
      <c r="KC279" s="442"/>
      <c r="KD279" s="442"/>
      <c r="KE279" s="442"/>
      <c r="KF279" s="442"/>
      <c r="KG279" s="442"/>
      <c r="KH279" s="442"/>
      <c r="KI279" s="442"/>
      <c r="KJ279" s="442"/>
      <c r="KK279" s="442"/>
      <c r="KL279" s="442"/>
      <c r="KM279" s="442"/>
      <c r="KN279" s="442"/>
      <c r="KO279" s="442"/>
      <c r="KP279" s="442"/>
      <c r="KQ279" s="442"/>
      <c r="KR279" s="442"/>
      <c r="KS279" s="442"/>
      <c r="KT279" s="442"/>
      <c r="KU279" s="442"/>
      <c r="KV279" s="442"/>
      <c r="KW279" s="442"/>
      <c r="KX279" s="442"/>
      <c r="KY279" s="442"/>
      <c r="KZ279" s="442"/>
      <c r="LA279" s="442"/>
      <c r="LB279" s="442"/>
      <c r="LC279" s="442"/>
      <c r="LD279" s="442"/>
      <c r="LE279" s="442"/>
      <c r="LF279" s="442"/>
      <c r="LG279" s="442"/>
      <c r="LH279" s="442"/>
      <c r="LI279" s="442"/>
      <c r="LJ279" s="442"/>
      <c r="LK279" s="442"/>
      <c r="LL279" s="442"/>
      <c r="LM279" s="442"/>
      <c r="LN279" s="442"/>
      <c r="LO279" s="442"/>
      <c r="LP279" s="442"/>
      <c r="LQ279" s="442"/>
      <c r="LR279" s="442"/>
      <c r="LS279" s="442"/>
      <c r="LT279" s="442"/>
      <c r="LU279" s="442"/>
      <c r="LV279" s="442"/>
      <c r="LW279" s="442"/>
      <c r="LX279" s="442"/>
      <c r="LY279" s="442"/>
      <c r="LZ279" s="442"/>
      <c r="MA279" s="442"/>
      <c r="MB279" s="442"/>
      <c r="MC279" s="442"/>
      <c r="MD279" s="442"/>
      <c r="ME279" s="442"/>
      <c r="MF279" s="442"/>
      <c r="MG279" s="442"/>
      <c r="MH279" s="442"/>
      <c r="MI279" s="442"/>
      <c r="MJ279" s="442"/>
      <c r="MK279" s="442"/>
      <c r="ML279" s="442"/>
      <c r="MM279" s="442"/>
      <c r="MN279" s="442"/>
      <c r="MO279" s="442"/>
      <c r="MP279" s="442"/>
      <c r="MQ279" s="442"/>
      <c r="MR279" s="442"/>
      <c r="MS279" s="442"/>
      <c r="MT279" s="442"/>
      <c r="MU279" s="442"/>
      <c r="MV279" s="442"/>
      <c r="MW279" s="442"/>
      <c r="MX279" s="442"/>
      <c r="MY279" s="442"/>
      <c r="MZ279" s="442"/>
      <c r="NA279" s="442"/>
      <c r="NB279" s="442"/>
      <c r="NC279" s="442"/>
      <c r="ND279" s="442"/>
      <c r="NE279" s="442"/>
      <c r="NF279" s="442"/>
      <c r="NG279" s="442"/>
      <c r="NH279" s="442"/>
      <c r="NI279" s="442"/>
      <c r="NJ279" s="442"/>
      <c r="NK279" s="442"/>
      <c r="NL279" s="442"/>
      <c r="NM279" s="442"/>
      <c r="NN279" s="442"/>
      <c r="NO279" s="442"/>
      <c r="NP279" s="442"/>
      <c r="NQ279" s="442"/>
      <c r="NR279" s="442"/>
      <c r="NS279" s="442"/>
      <c r="NT279" s="442"/>
      <c r="NU279" s="442"/>
      <c r="NV279" s="442"/>
      <c r="NW279" s="442"/>
      <c r="NX279" s="442"/>
      <c r="NY279" s="442"/>
      <c r="NZ279" s="442"/>
      <c r="OA279" s="442"/>
      <c r="OB279" s="442"/>
      <c r="OC279" s="442"/>
      <c r="OD279" s="442"/>
      <c r="OE279" s="442"/>
      <c r="OF279" s="442"/>
      <c r="OG279" s="442"/>
      <c r="OH279" s="442"/>
      <c r="OI279" s="442"/>
      <c r="OJ279" s="442"/>
      <c r="OK279" s="442"/>
      <c r="OL279" s="442"/>
      <c r="OM279" s="442"/>
      <c r="ON279" s="442"/>
      <c r="OO279" s="442"/>
      <c r="OP279" s="442"/>
      <c r="OQ279" s="442"/>
      <c r="OR279" s="442"/>
      <c r="OS279" s="442"/>
      <c r="OT279" s="442"/>
      <c r="OU279" s="442"/>
      <c r="OV279" s="442"/>
      <c r="OW279" s="442"/>
      <c r="OX279" s="442"/>
      <c r="OY279" s="442"/>
      <c r="OZ279" s="442"/>
      <c r="PA279" s="442"/>
      <c r="PB279" s="442"/>
      <c r="PC279" s="442"/>
      <c r="PD279" s="442"/>
      <c r="PE279" s="442"/>
      <c r="PF279" s="442"/>
      <c r="PG279" s="442"/>
      <c r="PH279" s="442"/>
      <c r="PI279" s="442"/>
      <c r="PJ279" s="442"/>
      <c r="PK279" s="442"/>
      <c r="PL279" s="442"/>
      <c r="PM279" s="442"/>
      <c r="PN279" s="442"/>
      <c r="PO279" s="442"/>
      <c r="PP279" s="442"/>
      <c r="PQ279" s="442"/>
      <c r="PR279" s="442"/>
      <c r="PS279" s="442"/>
      <c r="PT279" s="442"/>
      <c r="PU279" s="442"/>
      <c r="PV279" s="442"/>
      <c r="PW279" s="442"/>
      <c r="PX279" s="442"/>
      <c r="PY279" s="442"/>
      <c r="PZ279" s="442"/>
      <c r="QA279" s="442"/>
      <c r="QB279" s="442"/>
      <c r="QC279" s="442"/>
      <c r="QD279" s="442"/>
      <c r="QE279" s="442"/>
      <c r="QF279" s="442"/>
      <c r="QG279" s="442"/>
      <c r="QH279" s="442"/>
      <c r="QI279" s="442"/>
      <c r="QJ279" s="442"/>
      <c r="QK279" s="442"/>
      <c r="QL279" s="442"/>
      <c r="QM279" s="442"/>
      <c r="QN279" s="442"/>
      <c r="QO279" s="442"/>
      <c r="QP279" s="442"/>
      <c r="QQ279" s="442"/>
      <c r="QR279" s="442"/>
      <c r="QS279" s="442"/>
      <c r="QT279" s="442"/>
      <c r="QU279" s="442"/>
      <c r="QV279" s="442"/>
      <c r="QW279" s="442"/>
      <c r="QX279" s="442"/>
      <c r="QY279" s="442"/>
      <c r="QZ279" s="442"/>
      <c r="RA279" s="442"/>
      <c r="RB279" s="442"/>
      <c r="RC279" s="442"/>
      <c r="RD279" s="442"/>
      <c r="RE279" s="442"/>
      <c r="RF279" s="442"/>
      <c r="RG279" s="442"/>
      <c r="RH279" s="442"/>
      <c r="RI279" s="442"/>
      <c r="RJ279" s="442"/>
      <c r="RK279" s="442"/>
      <c r="RL279" s="442"/>
      <c r="RM279" s="442"/>
      <c r="RN279" s="442"/>
      <c r="RO279" s="442"/>
      <c r="RP279" s="442"/>
      <c r="RQ279" s="442"/>
      <c r="RR279" s="442"/>
      <c r="RS279" s="442"/>
      <c r="RT279" s="442"/>
      <c r="RU279" s="442"/>
      <c r="RV279" s="442"/>
      <c r="RW279" s="442"/>
      <c r="RX279" s="442"/>
      <c r="RY279" s="442"/>
      <c r="RZ279" s="442"/>
      <c r="SA279" s="442"/>
      <c r="SB279" s="442"/>
      <c r="SC279" s="442"/>
      <c r="SD279" s="442"/>
      <c r="SE279" s="442"/>
      <c r="SF279" s="442"/>
      <c r="SG279" s="442"/>
      <c r="SH279" s="442"/>
      <c r="SI279" s="442"/>
      <c r="SJ279" s="442"/>
      <c r="SK279" s="442"/>
      <c r="SL279" s="442"/>
      <c r="SM279" s="442"/>
      <c r="SN279" s="442"/>
      <c r="SO279" s="442"/>
      <c r="SP279" s="442"/>
      <c r="SQ279" s="442"/>
      <c r="SR279" s="442"/>
      <c r="SS279" s="442"/>
      <c r="ST279" s="442"/>
      <c r="SU279" s="442"/>
      <c r="SV279" s="442"/>
      <c r="SW279" s="442"/>
      <c r="SX279" s="442"/>
      <c r="SY279" s="442"/>
      <c r="SZ279" s="442"/>
      <c r="TA279" s="442"/>
      <c r="TB279" s="442"/>
      <c r="TC279" s="442"/>
      <c r="TD279" s="442"/>
      <c r="TE279" s="442"/>
      <c r="TF279" s="442"/>
      <c r="TG279" s="442"/>
      <c r="TH279" s="442"/>
      <c r="TI279" s="442"/>
      <c r="TJ279" s="442"/>
      <c r="TK279" s="442"/>
      <c r="TL279" s="442"/>
      <c r="TM279" s="442"/>
      <c r="TN279" s="442"/>
      <c r="TO279" s="442"/>
      <c r="TP279" s="442"/>
      <c r="TQ279" s="442"/>
      <c r="TR279" s="442"/>
      <c r="TS279" s="442"/>
      <c r="TT279" s="442"/>
      <c r="TU279" s="442"/>
      <c r="TV279" s="442"/>
      <c r="TW279" s="442"/>
      <c r="TX279" s="442"/>
      <c r="TY279" s="442"/>
      <c r="TZ279" s="442"/>
      <c r="UA279" s="442"/>
      <c r="UB279" s="442"/>
      <c r="UC279" s="442"/>
      <c r="UD279" s="442"/>
      <c r="UE279" s="442"/>
      <c r="UF279" s="442"/>
      <c r="UG279" s="442"/>
      <c r="UH279" s="442"/>
      <c r="UI279" s="442"/>
      <c r="UJ279" s="442"/>
      <c r="UK279" s="442"/>
      <c r="UL279" s="442"/>
      <c r="UM279" s="442"/>
      <c r="UN279" s="442"/>
      <c r="UO279" s="442"/>
      <c r="UP279" s="442"/>
      <c r="UQ279" s="442"/>
      <c r="UR279" s="442"/>
      <c r="US279" s="442"/>
      <c r="UT279" s="442"/>
      <c r="UU279" s="442"/>
      <c r="UV279" s="442"/>
      <c r="UW279" s="442"/>
      <c r="UX279" s="442"/>
      <c r="UY279" s="442"/>
      <c r="UZ279" s="442"/>
      <c r="VA279" s="442"/>
      <c r="VB279" s="442"/>
      <c r="VC279" s="442"/>
      <c r="VD279" s="442"/>
      <c r="VE279" s="442"/>
      <c r="VF279" s="442"/>
      <c r="VG279" s="442"/>
      <c r="VH279" s="442"/>
      <c r="VI279" s="442"/>
      <c r="VJ279" s="442"/>
      <c r="VK279" s="442"/>
      <c r="VL279" s="442"/>
      <c r="VM279" s="442"/>
      <c r="VN279" s="442"/>
      <c r="VO279" s="442"/>
      <c r="VP279" s="442"/>
      <c r="VQ279" s="442"/>
      <c r="VR279" s="442"/>
      <c r="VS279" s="442"/>
      <c r="VT279" s="442"/>
      <c r="VU279" s="442"/>
      <c r="VV279" s="442"/>
      <c r="VW279" s="442"/>
      <c r="VX279" s="442"/>
      <c r="VY279" s="442"/>
      <c r="VZ279" s="442"/>
      <c r="WA279" s="442"/>
      <c r="WB279" s="442"/>
      <c r="WC279" s="442"/>
      <c r="WD279" s="442"/>
      <c r="WE279" s="442"/>
      <c r="WF279" s="442"/>
      <c r="WG279" s="442"/>
      <c r="WH279" s="442"/>
      <c r="WI279" s="442"/>
      <c r="WJ279" s="442"/>
      <c r="WK279" s="442"/>
      <c r="WL279" s="442"/>
      <c r="WM279" s="442"/>
      <c r="WN279" s="442"/>
      <c r="WO279" s="442"/>
      <c r="WP279" s="442"/>
      <c r="WQ279" s="442"/>
      <c r="WR279" s="442"/>
      <c r="WS279" s="442"/>
      <c r="WT279" s="442"/>
      <c r="WU279" s="442"/>
      <c r="WV279" s="442"/>
      <c r="WW279" s="442"/>
      <c r="WX279" s="442"/>
      <c r="WY279" s="442"/>
      <c r="WZ279" s="442"/>
      <c r="XA279" s="442"/>
      <c r="XB279" s="442"/>
      <c r="XC279" s="442"/>
      <c r="XD279" s="442"/>
      <c r="XE279" s="442"/>
      <c r="XF279" s="442"/>
      <c r="XG279" s="442"/>
      <c r="XH279" s="442"/>
      <c r="XI279" s="442"/>
      <c r="XJ279" s="442"/>
      <c r="XK279" s="442"/>
      <c r="XL279" s="442"/>
      <c r="XM279" s="442"/>
      <c r="XN279" s="442"/>
      <c r="XO279" s="442"/>
      <c r="XP279" s="442"/>
      <c r="XQ279" s="442"/>
      <c r="XR279" s="442"/>
      <c r="XS279" s="442"/>
      <c r="XT279" s="442"/>
      <c r="XU279" s="442"/>
      <c r="XV279" s="442"/>
      <c r="XW279" s="442"/>
      <c r="XX279" s="442"/>
      <c r="XY279" s="442"/>
      <c r="XZ279" s="442"/>
      <c r="YA279" s="442"/>
      <c r="YB279" s="442"/>
      <c r="YC279" s="442"/>
      <c r="YD279" s="442"/>
      <c r="YE279" s="442"/>
      <c r="YF279" s="442"/>
      <c r="YG279" s="442"/>
      <c r="YH279" s="442"/>
      <c r="YI279" s="442"/>
      <c r="YJ279" s="442"/>
      <c r="YK279" s="442"/>
      <c r="YL279" s="442"/>
      <c r="YM279" s="442"/>
      <c r="YN279" s="442"/>
      <c r="YO279" s="442"/>
      <c r="YP279" s="442"/>
      <c r="YQ279" s="442"/>
      <c r="YR279" s="442"/>
      <c r="YS279" s="442"/>
      <c r="YT279" s="442"/>
      <c r="YU279" s="442"/>
      <c r="YV279" s="442"/>
      <c r="YW279" s="442"/>
      <c r="YX279" s="442"/>
      <c r="YY279" s="442"/>
      <c r="YZ279" s="442"/>
      <c r="ZA279" s="442"/>
      <c r="ZB279" s="442"/>
      <c r="ZC279" s="442"/>
      <c r="ZD279" s="442"/>
      <c r="ZE279" s="442"/>
      <c r="ZF279" s="442"/>
      <c r="ZG279" s="442"/>
      <c r="ZH279" s="442"/>
      <c r="ZI279" s="442"/>
      <c r="ZJ279" s="442"/>
      <c r="ZK279" s="442"/>
      <c r="ZL279" s="442"/>
      <c r="ZM279" s="442"/>
      <c r="ZN279" s="442"/>
      <c r="ZO279" s="442"/>
      <c r="ZP279" s="442"/>
      <c r="ZQ279" s="442"/>
      <c r="ZR279" s="442"/>
      <c r="ZS279" s="442"/>
      <c r="ZT279" s="442"/>
      <c r="ZU279" s="442"/>
      <c r="ZV279" s="442"/>
      <c r="ZW279" s="442"/>
      <c r="ZX279" s="442"/>
      <c r="ZY279" s="442"/>
      <c r="ZZ279" s="442"/>
      <c r="AAA279" s="442"/>
      <c r="AAB279" s="442"/>
      <c r="AAC279" s="442"/>
      <c r="AAD279" s="442"/>
      <c r="AAE279" s="442"/>
      <c r="AAF279" s="442"/>
      <c r="AAG279" s="442"/>
      <c r="AAH279" s="442"/>
      <c r="AAI279" s="442"/>
      <c r="AAJ279" s="442"/>
      <c r="AAK279" s="442"/>
      <c r="AAL279" s="442"/>
      <c r="AAM279" s="442"/>
      <c r="AAN279" s="442"/>
      <c r="AAO279" s="442"/>
      <c r="AAP279" s="442"/>
      <c r="AAQ279" s="442"/>
      <c r="AAR279" s="442"/>
      <c r="AAS279" s="442"/>
      <c r="AAT279" s="442"/>
      <c r="AAU279" s="442"/>
      <c r="AAV279" s="442"/>
      <c r="AAW279" s="442"/>
      <c r="AAX279" s="442"/>
      <c r="AAY279" s="442"/>
      <c r="AAZ279" s="442"/>
      <c r="ABA279" s="442"/>
      <c r="ABB279" s="442"/>
      <c r="ABC279" s="442"/>
      <c r="ABD279" s="442"/>
      <c r="ABE279" s="442"/>
      <c r="ABF279" s="442"/>
      <c r="ABG279" s="442"/>
      <c r="ABH279" s="442"/>
      <c r="ABI279" s="442"/>
      <c r="ABJ279" s="442"/>
      <c r="ABK279" s="442"/>
      <c r="ABL279" s="442"/>
      <c r="ABM279" s="442"/>
      <c r="ABN279" s="442"/>
      <c r="ABO279" s="442"/>
      <c r="ABP279" s="442"/>
      <c r="ABQ279" s="442"/>
      <c r="ABR279" s="442"/>
      <c r="ABS279" s="442"/>
      <c r="ABT279" s="442"/>
      <c r="ABU279" s="442"/>
      <c r="ABV279" s="442"/>
      <c r="ABW279" s="442"/>
      <c r="ABX279" s="442"/>
      <c r="ABY279" s="442"/>
      <c r="ABZ279" s="442"/>
      <c r="ACA279" s="442"/>
      <c r="ACB279" s="442"/>
      <c r="ACC279" s="442"/>
      <c r="ACD279" s="442"/>
      <c r="ACE279" s="442"/>
      <c r="ACF279" s="442"/>
      <c r="ACG279" s="442"/>
      <c r="ACH279" s="442"/>
      <c r="ACI279" s="442"/>
      <c r="ACJ279" s="442"/>
      <c r="ACK279" s="442"/>
      <c r="ACL279" s="442"/>
      <c r="ACM279" s="442"/>
      <c r="ACN279" s="442"/>
      <c r="ACO279" s="442"/>
      <c r="ACP279" s="442"/>
      <c r="ACQ279" s="442"/>
      <c r="ACR279" s="442"/>
      <c r="ACS279" s="442"/>
      <c r="ACT279" s="442"/>
      <c r="ACU279" s="442"/>
      <c r="ACV279" s="442"/>
      <c r="ACW279" s="442"/>
      <c r="ACX279" s="442"/>
      <c r="ACY279" s="442"/>
      <c r="ACZ279" s="442"/>
      <c r="ADA279" s="442"/>
      <c r="ADB279" s="442"/>
      <c r="ADC279" s="442"/>
      <c r="ADD279" s="442"/>
      <c r="ADE279" s="442"/>
      <c r="ADF279" s="442"/>
      <c r="ADG279" s="442"/>
      <c r="ADH279" s="442"/>
      <c r="ADI279" s="442"/>
      <c r="ADJ279" s="442"/>
      <c r="ADK279" s="442"/>
      <c r="ADL279" s="442"/>
      <c r="ADM279" s="442"/>
      <c r="ADN279" s="442"/>
      <c r="ADO279" s="442"/>
      <c r="ADP279" s="442"/>
      <c r="ADQ279" s="442"/>
      <c r="ADR279" s="442"/>
      <c r="ADS279" s="442"/>
      <c r="ADT279" s="442"/>
      <c r="ADU279" s="442"/>
      <c r="ADV279" s="442"/>
      <c r="ADW279" s="442"/>
      <c r="ADX279" s="442"/>
      <c r="ADY279" s="442"/>
      <c r="ADZ279" s="442"/>
      <c r="AEA279" s="442"/>
      <c r="AEB279" s="442"/>
      <c r="AEC279" s="442"/>
      <c r="AED279" s="442"/>
      <c r="AEE279" s="442"/>
      <c r="AEF279" s="442"/>
      <c r="AEG279" s="442"/>
      <c r="AEH279" s="442"/>
      <c r="AEI279" s="442"/>
      <c r="AEJ279" s="442"/>
      <c r="AEK279" s="442"/>
      <c r="AEL279" s="442"/>
      <c r="AEM279" s="442"/>
      <c r="AEN279" s="442"/>
      <c r="AEO279" s="442"/>
      <c r="AEP279" s="442"/>
      <c r="AEQ279" s="442"/>
      <c r="AER279" s="442"/>
      <c r="AES279" s="442"/>
      <c r="AET279" s="442"/>
      <c r="AEU279" s="442"/>
      <c r="AEV279" s="442"/>
      <c r="AEW279" s="442"/>
      <c r="AEX279" s="442"/>
      <c r="AEY279" s="442"/>
      <c r="AEZ279" s="442"/>
      <c r="AFA279" s="442"/>
      <c r="AFB279" s="442"/>
      <c r="AFC279" s="442"/>
      <c r="AFD279" s="442"/>
      <c r="AFE279" s="442"/>
      <c r="AFF279" s="442"/>
      <c r="AFG279" s="442"/>
      <c r="AFH279" s="442"/>
      <c r="AFI279" s="442"/>
      <c r="AFJ279" s="442"/>
      <c r="AFK279" s="442"/>
      <c r="AFL279" s="442"/>
      <c r="AFM279" s="442"/>
      <c r="AFN279" s="442"/>
      <c r="AFO279" s="442"/>
      <c r="AFP279" s="442"/>
      <c r="AFQ279" s="442"/>
      <c r="AFR279" s="442"/>
      <c r="AFS279" s="442"/>
      <c r="AFT279" s="442"/>
      <c r="AFU279" s="442"/>
      <c r="AFV279" s="442"/>
      <c r="AFW279" s="442"/>
      <c r="AFX279" s="442"/>
      <c r="AFY279" s="442"/>
      <c r="AFZ279" s="442"/>
      <c r="AGA279" s="442"/>
      <c r="AGB279" s="442"/>
      <c r="AGC279" s="442"/>
      <c r="AGD279" s="442"/>
      <c r="AGE279" s="442"/>
      <c r="AGF279" s="442"/>
      <c r="AGG279" s="442"/>
      <c r="AGH279" s="442"/>
      <c r="AGI279" s="442"/>
      <c r="AGJ279" s="442"/>
      <c r="AGK279" s="442"/>
      <c r="AGL279" s="442"/>
      <c r="AGM279" s="442"/>
      <c r="AGN279" s="442"/>
      <c r="AGO279" s="442"/>
      <c r="AGP279" s="442"/>
      <c r="AGQ279" s="442"/>
      <c r="AGR279" s="442"/>
      <c r="AGS279" s="442"/>
      <c r="AGT279" s="442"/>
      <c r="AGU279" s="442"/>
      <c r="AGV279" s="442"/>
      <c r="AGW279" s="442"/>
      <c r="AGX279" s="442"/>
      <c r="AGY279" s="442"/>
      <c r="AGZ279" s="442"/>
      <c r="AHA279" s="442"/>
      <c r="AHB279" s="442"/>
      <c r="AHC279" s="442"/>
      <c r="AHD279" s="442"/>
      <c r="AHE279" s="442"/>
      <c r="AHF279" s="442"/>
      <c r="AHG279" s="442"/>
      <c r="AHH279" s="442"/>
    </row>
    <row r="280" spans="2:892" s="593" customFormat="1" hidden="1">
      <c r="B280" s="597"/>
      <c r="C280" s="595"/>
      <c r="D280" s="78"/>
      <c r="E280" s="78"/>
      <c r="F280" s="78"/>
      <c r="G280" s="78"/>
      <c r="H280" s="78"/>
      <c r="I280" s="78"/>
      <c r="J280" s="78"/>
      <c r="K280" s="78"/>
      <c r="L280" s="78"/>
      <c r="M280" s="78"/>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s="66"/>
      <c r="CT280" s="66"/>
      <c r="CU280" s="66"/>
      <c r="CV280" s="66"/>
      <c r="CW280" s="66"/>
      <c r="CX280" s="66"/>
      <c r="CY280" s="66"/>
      <c r="CZ280" s="66"/>
      <c r="DA280" s="66"/>
      <c r="DB280" s="66"/>
      <c r="DC280" s="66"/>
      <c r="DD280" s="66"/>
      <c r="DE280" s="66"/>
      <c r="DF280" s="66"/>
      <c r="DG280" s="66"/>
      <c r="DH280" s="66"/>
      <c r="DI280" s="66"/>
      <c r="DJ280" s="66"/>
      <c r="DK280" s="66"/>
      <c r="DL280" s="66"/>
      <c r="DM280" s="66"/>
      <c r="DN280" s="66"/>
      <c r="DO280" s="66"/>
      <c r="DP280" s="66"/>
      <c r="DQ280" s="66"/>
      <c r="DR280" s="66"/>
      <c r="DS280" s="66"/>
      <c r="DT280" s="66"/>
      <c r="DU280" s="66"/>
      <c r="DV280" s="66"/>
      <c r="DW280" s="66"/>
      <c r="DX280" s="66"/>
      <c r="DY280" s="66"/>
      <c r="DZ280" s="66"/>
      <c r="EA280" s="66"/>
      <c r="EB280" s="66"/>
      <c r="EC280" s="66"/>
      <c r="ED280" s="66"/>
      <c r="EE280" s="66"/>
      <c r="EF280" s="66"/>
      <c r="EG280" s="66"/>
      <c r="EH280" s="66"/>
      <c r="EI280" s="66"/>
      <c r="EJ280" s="66"/>
      <c r="EK280" s="66"/>
      <c r="EL280" s="66"/>
      <c r="EM280" s="66"/>
      <c r="EN280" s="66"/>
      <c r="EO280" s="66"/>
      <c r="EP280" s="66"/>
      <c r="EQ280" s="66"/>
      <c r="ER280" s="66"/>
      <c r="ES280" s="66"/>
      <c r="ET280" s="66"/>
      <c r="EU280" s="66"/>
      <c r="EV280" s="66"/>
      <c r="EW280" s="66"/>
      <c r="EX280" s="66"/>
      <c r="EY280" s="66"/>
      <c r="EZ280" s="66"/>
      <c r="FA280" s="66"/>
      <c r="FB280" s="66"/>
      <c r="FC280" s="66"/>
      <c r="FD280" s="66"/>
      <c r="FE280" s="66"/>
      <c r="FF280" s="66"/>
      <c r="FG280" s="66"/>
      <c r="FH280" s="66"/>
      <c r="FI280" s="66"/>
      <c r="FJ280" s="66"/>
      <c r="FK280" s="66"/>
      <c r="FL280" s="66"/>
      <c r="FM280" s="66"/>
      <c r="FN280" s="66"/>
      <c r="FO280" s="66"/>
      <c r="FP280" s="66"/>
      <c r="FQ280" s="66"/>
      <c r="FR280" s="66"/>
      <c r="FS280" s="66"/>
      <c r="FT280" s="66"/>
      <c r="FU280" s="66"/>
      <c r="FV280" s="66"/>
      <c r="FW280" s="66"/>
      <c r="FX280" s="66"/>
      <c r="FY280" s="66"/>
      <c r="FZ280" s="66"/>
      <c r="GA280" s="66"/>
      <c r="GB280" s="66"/>
      <c r="GC280" s="66"/>
      <c r="GD280" s="66"/>
      <c r="GE280" s="66"/>
      <c r="GF280" s="66"/>
      <c r="GG280" s="66"/>
      <c r="GH280" s="66"/>
      <c r="GI280" s="66"/>
      <c r="GJ280" s="66"/>
      <c r="GK280" s="66"/>
      <c r="GL280" s="66"/>
      <c r="GM280" s="66"/>
      <c r="GN280" s="66"/>
      <c r="GO280" s="66"/>
      <c r="GP280" s="66"/>
      <c r="GQ280" s="66"/>
      <c r="GR280" s="66"/>
      <c r="GS280" s="66"/>
      <c r="GT280" s="66"/>
      <c r="GU280" s="66"/>
      <c r="GV280" s="66"/>
      <c r="GW280" s="66"/>
      <c r="GX280" s="66"/>
      <c r="GY280" s="66"/>
      <c r="GZ280" s="66"/>
      <c r="HA280" s="66"/>
      <c r="HB280" s="66"/>
      <c r="HC280" s="66"/>
      <c r="HD280" s="66"/>
      <c r="HE280" s="66"/>
      <c r="HF280" s="66"/>
      <c r="HG280" s="66"/>
      <c r="HH280" s="66"/>
      <c r="HI280" s="66"/>
      <c r="HJ280" s="66"/>
      <c r="HK280" s="66"/>
      <c r="HL280" s="66"/>
      <c r="HM280" s="66"/>
      <c r="HN280" s="66"/>
      <c r="HO280" s="66"/>
      <c r="HP280" s="66"/>
      <c r="HQ280" s="66"/>
      <c r="HR280" s="66"/>
      <c r="HS280" s="66"/>
      <c r="HT280" s="66"/>
      <c r="HU280" s="66"/>
      <c r="HV280" s="66"/>
      <c r="HW280" s="66"/>
      <c r="HX280" s="66"/>
      <c r="HY280" s="66"/>
      <c r="HZ280" s="66"/>
      <c r="IA280" s="66"/>
      <c r="IB280" s="66"/>
      <c r="IC280" s="66"/>
      <c r="ID280" s="66"/>
      <c r="IE280" s="66"/>
      <c r="IF280" s="66"/>
      <c r="IG280" s="66"/>
      <c r="IH280" s="66"/>
      <c r="II280" s="66"/>
      <c r="IJ280" s="66"/>
      <c r="IK280" s="66"/>
      <c r="IL280" s="66"/>
      <c r="IM280" s="66"/>
      <c r="IN280" s="66"/>
      <c r="IO280" s="66"/>
      <c r="IP280" s="66"/>
      <c r="IQ280" s="66"/>
      <c r="IR280" s="66"/>
      <c r="IS280" s="66"/>
      <c r="IT280" s="66"/>
      <c r="IU280" s="66"/>
      <c r="IV280" s="66"/>
      <c r="IW280" s="66"/>
      <c r="IX280" s="442"/>
      <c r="IY280" s="442"/>
      <c r="IZ280" s="442"/>
      <c r="JA280" s="442"/>
      <c r="JB280" s="442"/>
      <c r="JC280" s="442"/>
      <c r="JD280" s="442"/>
      <c r="JE280" s="442"/>
      <c r="JF280" s="442"/>
      <c r="JG280" s="442"/>
      <c r="JH280" s="442"/>
      <c r="JI280" s="442"/>
      <c r="JJ280" s="442"/>
      <c r="JK280" s="442"/>
      <c r="JL280" s="442"/>
      <c r="JM280" s="442"/>
      <c r="JN280" s="442"/>
      <c r="JO280" s="442"/>
      <c r="JP280" s="442"/>
      <c r="JQ280" s="442"/>
      <c r="JR280" s="442"/>
      <c r="JS280" s="442"/>
      <c r="JT280" s="442"/>
      <c r="JU280" s="442"/>
      <c r="JV280" s="442"/>
      <c r="JW280" s="442"/>
      <c r="JX280" s="442"/>
      <c r="JY280" s="442"/>
      <c r="JZ280" s="442"/>
      <c r="KA280" s="442"/>
      <c r="KB280" s="442"/>
      <c r="KC280" s="442"/>
      <c r="KD280" s="442"/>
      <c r="KE280" s="442"/>
      <c r="KF280" s="442"/>
      <c r="KG280" s="442"/>
      <c r="KH280" s="442"/>
      <c r="KI280" s="442"/>
      <c r="KJ280" s="442"/>
      <c r="KK280" s="442"/>
      <c r="KL280" s="442"/>
      <c r="KM280" s="442"/>
      <c r="KN280" s="442"/>
      <c r="KO280" s="442"/>
      <c r="KP280" s="442"/>
      <c r="KQ280" s="442"/>
      <c r="KR280" s="442"/>
      <c r="KS280" s="442"/>
      <c r="KT280" s="442"/>
      <c r="KU280" s="442"/>
      <c r="KV280" s="442"/>
      <c r="KW280" s="442"/>
      <c r="KX280" s="442"/>
      <c r="KY280" s="442"/>
      <c r="KZ280" s="442"/>
      <c r="LA280" s="442"/>
      <c r="LB280" s="442"/>
      <c r="LC280" s="442"/>
      <c r="LD280" s="442"/>
      <c r="LE280" s="442"/>
      <c r="LF280" s="442"/>
      <c r="LG280" s="442"/>
      <c r="LH280" s="442"/>
      <c r="LI280" s="442"/>
      <c r="LJ280" s="442"/>
      <c r="LK280" s="442"/>
      <c r="LL280" s="442"/>
      <c r="LM280" s="442"/>
      <c r="LN280" s="442"/>
      <c r="LO280" s="442"/>
      <c r="LP280" s="442"/>
      <c r="LQ280" s="442"/>
      <c r="LR280" s="442"/>
      <c r="LS280" s="442"/>
      <c r="LT280" s="442"/>
      <c r="LU280" s="442"/>
      <c r="LV280" s="442"/>
      <c r="LW280" s="442"/>
      <c r="LX280" s="442"/>
      <c r="LY280" s="442"/>
      <c r="LZ280" s="442"/>
      <c r="MA280" s="442"/>
      <c r="MB280" s="442"/>
      <c r="MC280" s="442"/>
      <c r="MD280" s="442"/>
      <c r="ME280" s="442"/>
      <c r="MF280" s="442"/>
      <c r="MG280" s="442"/>
      <c r="MH280" s="442"/>
      <c r="MI280" s="442"/>
      <c r="MJ280" s="442"/>
      <c r="MK280" s="442"/>
      <c r="ML280" s="442"/>
      <c r="MM280" s="442"/>
      <c r="MN280" s="442"/>
      <c r="MO280" s="442"/>
      <c r="MP280" s="442"/>
      <c r="MQ280" s="442"/>
      <c r="MR280" s="442"/>
      <c r="MS280" s="442"/>
      <c r="MT280" s="442"/>
      <c r="MU280" s="442"/>
      <c r="MV280" s="442"/>
      <c r="MW280" s="442"/>
      <c r="MX280" s="442"/>
      <c r="MY280" s="442"/>
      <c r="MZ280" s="442"/>
      <c r="NA280" s="442"/>
      <c r="NB280" s="442"/>
      <c r="NC280" s="442"/>
      <c r="ND280" s="442"/>
      <c r="NE280" s="442"/>
      <c r="NF280" s="442"/>
      <c r="NG280" s="442"/>
      <c r="NH280" s="442"/>
      <c r="NI280" s="442"/>
      <c r="NJ280" s="442"/>
      <c r="NK280" s="442"/>
      <c r="NL280" s="442"/>
      <c r="NM280" s="442"/>
      <c r="NN280" s="442"/>
      <c r="NO280" s="442"/>
      <c r="NP280" s="442"/>
      <c r="NQ280" s="442"/>
      <c r="NR280" s="442"/>
      <c r="NS280" s="442"/>
      <c r="NT280" s="442"/>
      <c r="NU280" s="442"/>
      <c r="NV280" s="442"/>
      <c r="NW280" s="442"/>
      <c r="NX280" s="442"/>
      <c r="NY280" s="442"/>
      <c r="NZ280" s="442"/>
      <c r="OA280" s="442"/>
      <c r="OB280" s="442"/>
      <c r="OC280" s="442"/>
      <c r="OD280" s="442"/>
      <c r="OE280" s="442"/>
      <c r="OF280" s="442"/>
      <c r="OG280" s="442"/>
      <c r="OH280" s="442"/>
      <c r="OI280" s="442"/>
      <c r="OJ280" s="442"/>
      <c r="OK280" s="442"/>
      <c r="OL280" s="442"/>
      <c r="OM280" s="442"/>
      <c r="ON280" s="442"/>
      <c r="OO280" s="442"/>
      <c r="OP280" s="442"/>
      <c r="OQ280" s="442"/>
      <c r="OR280" s="442"/>
      <c r="OS280" s="442"/>
      <c r="OT280" s="442"/>
      <c r="OU280" s="442"/>
      <c r="OV280" s="442"/>
      <c r="OW280" s="442"/>
      <c r="OX280" s="442"/>
      <c r="OY280" s="442"/>
      <c r="OZ280" s="442"/>
      <c r="PA280" s="442"/>
      <c r="PB280" s="442"/>
      <c r="PC280" s="442"/>
      <c r="PD280" s="442"/>
      <c r="PE280" s="442"/>
      <c r="PF280" s="442"/>
      <c r="PG280" s="442"/>
      <c r="PH280" s="442"/>
      <c r="PI280" s="442"/>
      <c r="PJ280" s="442"/>
      <c r="PK280" s="442"/>
      <c r="PL280" s="442"/>
      <c r="PM280" s="442"/>
      <c r="PN280" s="442"/>
      <c r="PO280" s="442"/>
      <c r="PP280" s="442"/>
      <c r="PQ280" s="442"/>
      <c r="PR280" s="442"/>
      <c r="PS280" s="442"/>
      <c r="PT280" s="442"/>
      <c r="PU280" s="442"/>
      <c r="PV280" s="442"/>
      <c r="PW280" s="442"/>
      <c r="PX280" s="442"/>
      <c r="PY280" s="442"/>
      <c r="PZ280" s="442"/>
      <c r="QA280" s="442"/>
      <c r="QB280" s="442"/>
      <c r="QC280" s="442"/>
      <c r="QD280" s="442"/>
      <c r="QE280" s="442"/>
      <c r="QF280" s="442"/>
      <c r="QG280" s="442"/>
      <c r="QH280" s="442"/>
      <c r="QI280" s="442"/>
      <c r="QJ280" s="442"/>
      <c r="QK280" s="442"/>
      <c r="QL280" s="442"/>
      <c r="QM280" s="442"/>
      <c r="QN280" s="442"/>
      <c r="QO280" s="442"/>
      <c r="QP280" s="442"/>
      <c r="QQ280" s="442"/>
      <c r="QR280" s="442"/>
      <c r="QS280" s="442"/>
      <c r="QT280" s="442"/>
      <c r="QU280" s="442"/>
      <c r="QV280" s="442"/>
      <c r="QW280" s="442"/>
      <c r="QX280" s="442"/>
      <c r="QY280" s="442"/>
      <c r="QZ280" s="442"/>
      <c r="RA280" s="442"/>
      <c r="RB280" s="442"/>
      <c r="RC280" s="442"/>
      <c r="RD280" s="442"/>
      <c r="RE280" s="442"/>
      <c r="RF280" s="442"/>
      <c r="RG280" s="442"/>
      <c r="RH280" s="442"/>
      <c r="RI280" s="442"/>
      <c r="RJ280" s="442"/>
      <c r="RK280" s="442"/>
      <c r="RL280" s="442"/>
      <c r="RM280" s="442"/>
      <c r="RN280" s="442"/>
      <c r="RO280" s="442"/>
      <c r="RP280" s="442"/>
      <c r="RQ280" s="442"/>
      <c r="RR280" s="442"/>
      <c r="RS280" s="442"/>
      <c r="RT280" s="442"/>
      <c r="RU280" s="442"/>
      <c r="RV280" s="442"/>
      <c r="RW280" s="442"/>
      <c r="RX280" s="442"/>
      <c r="RY280" s="442"/>
      <c r="RZ280" s="442"/>
      <c r="SA280" s="442"/>
      <c r="SB280" s="442"/>
      <c r="SC280" s="442"/>
      <c r="SD280" s="442"/>
      <c r="SE280" s="442"/>
      <c r="SF280" s="442"/>
      <c r="SG280" s="442"/>
      <c r="SH280" s="442"/>
      <c r="SI280" s="442"/>
      <c r="SJ280" s="442"/>
      <c r="SK280" s="442"/>
      <c r="SL280" s="442"/>
      <c r="SM280" s="442"/>
      <c r="SN280" s="442"/>
      <c r="SO280" s="442"/>
      <c r="SP280" s="442"/>
      <c r="SQ280" s="442"/>
      <c r="SR280" s="442"/>
      <c r="SS280" s="442"/>
      <c r="ST280" s="442"/>
      <c r="SU280" s="442"/>
      <c r="SV280" s="442"/>
      <c r="SW280" s="442"/>
      <c r="SX280" s="442"/>
      <c r="SY280" s="442"/>
      <c r="SZ280" s="442"/>
      <c r="TA280" s="442"/>
      <c r="TB280" s="442"/>
      <c r="TC280" s="442"/>
      <c r="TD280" s="442"/>
      <c r="TE280" s="442"/>
      <c r="TF280" s="442"/>
      <c r="TG280" s="442"/>
      <c r="TH280" s="442"/>
      <c r="TI280" s="442"/>
      <c r="TJ280" s="442"/>
      <c r="TK280" s="442"/>
      <c r="TL280" s="442"/>
      <c r="TM280" s="442"/>
      <c r="TN280" s="442"/>
      <c r="TO280" s="442"/>
      <c r="TP280" s="442"/>
      <c r="TQ280" s="442"/>
      <c r="TR280" s="442"/>
      <c r="TS280" s="442"/>
      <c r="TT280" s="442"/>
      <c r="TU280" s="442"/>
      <c r="TV280" s="442"/>
      <c r="TW280" s="442"/>
      <c r="TX280" s="442"/>
      <c r="TY280" s="442"/>
      <c r="TZ280" s="442"/>
      <c r="UA280" s="442"/>
      <c r="UB280" s="442"/>
      <c r="UC280" s="442"/>
      <c r="UD280" s="442"/>
      <c r="UE280" s="442"/>
      <c r="UF280" s="442"/>
      <c r="UG280" s="442"/>
      <c r="UH280" s="442"/>
      <c r="UI280" s="442"/>
      <c r="UJ280" s="442"/>
      <c r="UK280" s="442"/>
      <c r="UL280" s="442"/>
      <c r="UM280" s="442"/>
      <c r="UN280" s="442"/>
      <c r="UO280" s="442"/>
      <c r="UP280" s="442"/>
      <c r="UQ280" s="442"/>
      <c r="UR280" s="442"/>
      <c r="US280" s="442"/>
      <c r="UT280" s="442"/>
      <c r="UU280" s="442"/>
      <c r="UV280" s="442"/>
      <c r="UW280" s="442"/>
      <c r="UX280" s="442"/>
      <c r="UY280" s="442"/>
      <c r="UZ280" s="442"/>
      <c r="VA280" s="442"/>
      <c r="VB280" s="442"/>
      <c r="VC280" s="442"/>
      <c r="VD280" s="442"/>
      <c r="VE280" s="442"/>
      <c r="VF280" s="442"/>
      <c r="VG280" s="442"/>
      <c r="VH280" s="442"/>
      <c r="VI280" s="442"/>
      <c r="VJ280" s="442"/>
      <c r="VK280" s="442"/>
      <c r="VL280" s="442"/>
      <c r="VM280" s="442"/>
      <c r="VN280" s="442"/>
      <c r="VO280" s="442"/>
      <c r="VP280" s="442"/>
      <c r="VQ280" s="442"/>
      <c r="VR280" s="442"/>
      <c r="VS280" s="442"/>
      <c r="VT280" s="442"/>
      <c r="VU280" s="442"/>
      <c r="VV280" s="442"/>
      <c r="VW280" s="442"/>
      <c r="VX280" s="442"/>
      <c r="VY280" s="442"/>
      <c r="VZ280" s="442"/>
      <c r="WA280" s="442"/>
      <c r="WB280" s="442"/>
      <c r="WC280" s="442"/>
      <c r="WD280" s="442"/>
      <c r="WE280" s="442"/>
      <c r="WF280" s="442"/>
      <c r="WG280" s="442"/>
      <c r="WH280" s="442"/>
      <c r="WI280" s="442"/>
      <c r="WJ280" s="442"/>
      <c r="WK280" s="442"/>
      <c r="WL280" s="442"/>
      <c r="WM280" s="442"/>
      <c r="WN280" s="442"/>
      <c r="WO280" s="442"/>
      <c r="WP280" s="442"/>
      <c r="WQ280" s="442"/>
      <c r="WR280" s="442"/>
      <c r="WS280" s="442"/>
      <c r="WT280" s="442"/>
      <c r="WU280" s="442"/>
      <c r="WV280" s="442"/>
      <c r="WW280" s="442"/>
      <c r="WX280" s="442"/>
      <c r="WY280" s="442"/>
      <c r="WZ280" s="442"/>
      <c r="XA280" s="442"/>
      <c r="XB280" s="442"/>
      <c r="XC280" s="442"/>
      <c r="XD280" s="442"/>
      <c r="XE280" s="442"/>
      <c r="XF280" s="442"/>
      <c r="XG280" s="442"/>
      <c r="XH280" s="442"/>
      <c r="XI280" s="442"/>
      <c r="XJ280" s="442"/>
      <c r="XK280" s="442"/>
      <c r="XL280" s="442"/>
      <c r="XM280" s="442"/>
      <c r="XN280" s="442"/>
      <c r="XO280" s="442"/>
      <c r="XP280" s="442"/>
      <c r="XQ280" s="442"/>
      <c r="XR280" s="442"/>
      <c r="XS280" s="442"/>
      <c r="XT280" s="442"/>
      <c r="XU280" s="442"/>
      <c r="XV280" s="442"/>
      <c r="XW280" s="442"/>
      <c r="XX280" s="442"/>
      <c r="XY280" s="442"/>
      <c r="XZ280" s="442"/>
      <c r="YA280" s="442"/>
      <c r="YB280" s="442"/>
      <c r="YC280" s="442"/>
      <c r="YD280" s="442"/>
      <c r="YE280" s="442"/>
      <c r="YF280" s="442"/>
      <c r="YG280" s="442"/>
      <c r="YH280" s="442"/>
      <c r="YI280" s="442"/>
      <c r="YJ280" s="442"/>
      <c r="YK280" s="442"/>
      <c r="YL280" s="442"/>
      <c r="YM280" s="442"/>
      <c r="YN280" s="442"/>
      <c r="YO280" s="442"/>
      <c r="YP280" s="442"/>
      <c r="YQ280" s="442"/>
      <c r="YR280" s="442"/>
      <c r="YS280" s="442"/>
      <c r="YT280" s="442"/>
      <c r="YU280" s="442"/>
      <c r="YV280" s="442"/>
      <c r="YW280" s="442"/>
      <c r="YX280" s="442"/>
      <c r="YY280" s="442"/>
      <c r="YZ280" s="442"/>
      <c r="ZA280" s="442"/>
      <c r="ZB280" s="442"/>
      <c r="ZC280" s="442"/>
      <c r="ZD280" s="442"/>
      <c r="ZE280" s="442"/>
      <c r="ZF280" s="442"/>
      <c r="ZG280" s="442"/>
      <c r="ZH280" s="442"/>
      <c r="ZI280" s="442"/>
      <c r="ZJ280" s="442"/>
      <c r="ZK280" s="442"/>
      <c r="ZL280" s="442"/>
      <c r="ZM280" s="442"/>
      <c r="ZN280" s="442"/>
      <c r="ZO280" s="442"/>
      <c r="ZP280" s="442"/>
      <c r="ZQ280" s="442"/>
      <c r="ZR280" s="442"/>
      <c r="ZS280" s="442"/>
      <c r="ZT280" s="442"/>
      <c r="ZU280" s="442"/>
      <c r="ZV280" s="442"/>
      <c r="ZW280" s="442"/>
      <c r="ZX280" s="442"/>
      <c r="ZY280" s="442"/>
      <c r="ZZ280" s="442"/>
      <c r="AAA280" s="442"/>
      <c r="AAB280" s="442"/>
      <c r="AAC280" s="442"/>
      <c r="AAD280" s="442"/>
      <c r="AAE280" s="442"/>
      <c r="AAF280" s="442"/>
      <c r="AAG280" s="442"/>
      <c r="AAH280" s="442"/>
      <c r="AAI280" s="442"/>
      <c r="AAJ280" s="442"/>
      <c r="AAK280" s="442"/>
      <c r="AAL280" s="442"/>
      <c r="AAM280" s="442"/>
      <c r="AAN280" s="442"/>
      <c r="AAO280" s="442"/>
      <c r="AAP280" s="442"/>
      <c r="AAQ280" s="442"/>
      <c r="AAR280" s="442"/>
      <c r="AAS280" s="442"/>
      <c r="AAT280" s="442"/>
      <c r="AAU280" s="442"/>
      <c r="AAV280" s="442"/>
      <c r="AAW280" s="442"/>
      <c r="AAX280" s="442"/>
      <c r="AAY280" s="442"/>
      <c r="AAZ280" s="442"/>
      <c r="ABA280" s="442"/>
      <c r="ABB280" s="442"/>
      <c r="ABC280" s="442"/>
      <c r="ABD280" s="442"/>
      <c r="ABE280" s="442"/>
      <c r="ABF280" s="442"/>
      <c r="ABG280" s="442"/>
      <c r="ABH280" s="442"/>
      <c r="ABI280" s="442"/>
      <c r="ABJ280" s="442"/>
      <c r="ABK280" s="442"/>
      <c r="ABL280" s="442"/>
      <c r="ABM280" s="442"/>
      <c r="ABN280" s="442"/>
      <c r="ABO280" s="442"/>
      <c r="ABP280" s="442"/>
      <c r="ABQ280" s="442"/>
      <c r="ABR280" s="442"/>
      <c r="ABS280" s="442"/>
      <c r="ABT280" s="442"/>
      <c r="ABU280" s="442"/>
      <c r="ABV280" s="442"/>
      <c r="ABW280" s="442"/>
      <c r="ABX280" s="442"/>
      <c r="ABY280" s="442"/>
      <c r="ABZ280" s="442"/>
      <c r="ACA280" s="442"/>
      <c r="ACB280" s="442"/>
      <c r="ACC280" s="442"/>
      <c r="ACD280" s="442"/>
      <c r="ACE280" s="442"/>
      <c r="ACF280" s="442"/>
      <c r="ACG280" s="442"/>
      <c r="ACH280" s="442"/>
      <c r="ACI280" s="442"/>
      <c r="ACJ280" s="442"/>
      <c r="ACK280" s="442"/>
      <c r="ACL280" s="442"/>
      <c r="ACM280" s="442"/>
      <c r="ACN280" s="442"/>
      <c r="ACO280" s="442"/>
      <c r="ACP280" s="442"/>
      <c r="ACQ280" s="442"/>
      <c r="ACR280" s="442"/>
      <c r="ACS280" s="442"/>
      <c r="ACT280" s="442"/>
      <c r="ACU280" s="442"/>
      <c r="ACV280" s="442"/>
      <c r="ACW280" s="442"/>
      <c r="ACX280" s="442"/>
      <c r="ACY280" s="442"/>
      <c r="ACZ280" s="442"/>
      <c r="ADA280" s="442"/>
      <c r="ADB280" s="442"/>
      <c r="ADC280" s="442"/>
      <c r="ADD280" s="442"/>
      <c r="ADE280" s="442"/>
      <c r="ADF280" s="442"/>
      <c r="ADG280" s="442"/>
      <c r="ADH280" s="442"/>
      <c r="ADI280" s="442"/>
      <c r="ADJ280" s="442"/>
      <c r="ADK280" s="442"/>
      <c r="ADL280" s="442"/>
      <c r="ADM280" s="442"/>
      <c r="ADN280" s="442"/>
      <c r="ADO280" s="442"/>
      <c r="ADP280" s="442"/>
      <c r="ADQ280" s="442"/>
      <c r="ADR280" s="442"/>
      <c r="ADS280" s="442"/>
      <c r="ADT280" s="442"/>
      <c r="ADU280" s="442"/>
      <c r="ADV280" s="442"/>
      <c r="ADW280" s="442"/>
      <c r="ADX280" s="442"/>
      <c r="ADY280" s="442"/>
      <c r="ADZ280" s="442"/>
      <c r="AEA280" s="442"/>
      <c r="AEB280" s="442"/>
      <c r="AEC280" s="442"/>
      <c r="AED280" s="442"/>
      <c r="AEE280" s="442"/>
      <c r="AEF280" s="442"/>
      <c r="AEG280" s="442"/>
      <c r="AEH280" s="442"/>
      <c r="AEI280" s="442"/>
      <c r="AEJ280" s="442"/>
      <c r="AEK280" s="442"/>
      <c r="AEL280" s="442"/>
      <c r="AEM280" s="442"/>
      <c r="AEN280" s="442"/>
      <c r="AEO280" s="442"/>
      <c r="AEP280" s="442"/>
      <c r="AEQ280" s="442"/>
      <c r="AER280" s="442"/>
      <c r="AES280" s="442"/>
      <c r="AET280" s="442"/>
      <c r="AEU280" s="442"/>
      <c r="AEV280" s="442"/>
      <c r="AEW280" s="442"/>
      <c r="AEX280" s="442"/>
      <c r="AEY280" s="442"/>
      <c r="AEZ280" s="442"/>
      <c r="AFA280" s="442"/>
      <c r="AFB280" s="442"/>
      <c r="AFC280" s="442"/>
      <c r="AFD280" s="442"/>
      <c r="AFE280" s="442"/>
      <c r="AFF280" s="442"/>
      <c r="AFG280" s="442"/>
      <c r="AFH280" s="442"/>
      <c r="AFI280" s="442"/>
      <c r="AFJ280" s="442"/>
      <c r="AFK280" s="442"/>
      <c r="AFL280" s="442"/>
      <c r="AFM280" s="442"/>
      <c r="AFN280" s="442"/>
      <c r="AFO280" s="442"/>
      <c r="AFP280" s="442"/>
      <c r="AFQ280" s="442"/>
      <c r="AFR280" s="442"/>
      <c r="AFS280" s="442"/>
      <c r="AFT280" s="442"/>
      <c r="AFU280" s="442"/>
      <c r="AFV280" s="442"/>
      <c r="AFW280" s="442"/>
      <c r="AFX280" s="442"/>
      <c r="AFY280" s="442"/>
      <c r="AFZ280" s="442"/>
      <c r="AGA280" s="442"/>
      <c r="AGB280" s="442"/>
      <c r="AGC280" s="442"/>
      <c r="AGD280" s="442"/>
      <c r="AGE280" s="442"/>
      <c r="AGF280" s="442"/>
      <c r="AGG280" s="442"/>
      <c r="AGH280" s="442"/>
      <c r="AGI280" s="442"/>
      <c r="AGJ280" s="442"/>
      <c r="AGK280" s="442"/>
      <c r="AGL280" s="442"/>
      <c r="AGM280" s="442"/>
      <c r="AGN280" s="442"/>
      <c r="AGO280" s="442"/>
      <c r="AGP280" s="442"/>
      <c r="AGQ280" s="442"/>
      <c r="AGR280" s="442"/>
      <c r="AGS280" s="442"/>
      <c r="AGT280" s="442"/>
      <c r="AGU280" s="442"/>
      <c r="AGV280" s="442"/>
      <c r="AGW280" s="442"/>
      <c r="AGX280" s="442"/>
      <c r="AGY280" s="442"/>
      <c r="AGZ280" s="442"/>
      <c r="AHA280" s="442"/>
      <c r="AHB280" s="442"/>
      <c r="AHC280" s="442"/>
      <c r="AHD280" s="442"/>
      <c r="AHE280" s="442"/>
      <c r="AHF280" s="442"/>
      <c r="AHG280" s="442"/>
      <c r="AHH280" s="442"/>
    </row>
    <row r="281" spans="2:892" s="593" customFormat="1" hidden="1">
      <c r="B281" s="597"/>
      <c r="C281" s="595"/>
      <c r="D281" s="78"/>
      <c r="E281" s="78"/>
      <c r="F281" s="78"/>
      <c r="G281" s="78"/>
      <c r="H281" s="78"/>
      <c r="I281" s="78"/>
      <c r="J281" s="78"/>
      <c r="K281" s="78"/>
      <c r="L281" s="78"/>
      <c r="M281" s="78"/>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s="66"/>
      <c r="CT281" s="66"/>
      <c r="CU281" s="66"/>
      <c r="CV281" s="66"/>
      <c r="CW281" s="66"/>
      <c r="CX281" s="66"/>
      <c r="CY281" s="66"/>
      <c r="CZ281" s="66"/>
      <c r="DA281" s="66"/>
      <c r="DB281" s="66"/>
      <c r="DC281" s="66"/>
      <c r="DD281" s="66"/>
      <c r="DE281" s="66"/>
      <c r="DF281" s="66"/>
      <c r="DG281" s="66"/>
      <c r="DH281" s="66"/>
      <c r="DI281" s="66"/>
      <c r="DJ281" s="66"/>
      <c r="DK281" s="66"/>
      <c r="DL281" s="66"/>
      <c r="DM281" s="66"/>
      <c r="DN281" s="66"/>
      <c r="DO281" s="66"/>
      <c r="DP281" s="66"/>
      <c r="DQ281" s="66"/>
      <c r="DR281" s="66"/>
      <c r="DS281" s="66"/>
      <c r="DT281" s="66"/>
      <c r="DU281" s="66"/>
      <c r="DV281" s="66"/>
      <c r="DW281" s="66"/>
      <c r="DX281" s="66"/>
      <c r="DY281" s="66"/>
      <c r="DZ281" s="66"/>
      <c r="EA281" s="66"/>
      <c r="EB281" s="66"/>
      <c r="EC281" s="66"/>
      <c r="ED281" s="66"/>
      <c r="EE281" s="66"/>
      <c r="EF281" s="66"/>
      <c r="EG281" s="66"/>
      <c r="EH281" s="66"/>
      <c r="EI281" s="66"/>
      <c r="EJ281" s="66"/>
      <c r="EK281" s="66"/>
      <c r="EL281" s="66"/>
      <c r="EM281" s="66"/>
      <c r="EN281" s="66"/>
      <c r="EO281" s="66"/>
      <c r="EP281" s="66"/>
      <c r="EQ281" s="66"/>
      <c r="ER281" s="66"/>
      <c r="ES281" s="66"/>
      <c r="ET281" s="66"/>
      <c r="EU281" s="66"/>
      <c r="EV281" s="66"/>
      <c r="EW281" s="66"/>
      <c r="EX281" s="66"/>
      <c r="EY281" s="66"/>
      <c r="EZ281" s="66"/>
      <c r="FA281" s="66"/>
      <c r="FB281" s="66"/>
      <c r="FC281" s="66"/>
      <c r="FD281" s="66"/>
      <c r="FE281" s="66"/>
      <c r="FF281" s="66"/>
      <c r="FG281" s="66"/>
      <c r="FH281" s="66"/>
      <c r="FI281" s="66"/>
      <c r="FJ281" s="66"/>
      <c r="FK281" s="66"/>
      <c r="FL281" s="66"/>
      <c r="FM281" s="66"/>
      <c r="FN281" s="66"/>
      <c r="FO281" s="66"/>
      <c r="FP281" s="66"/>
      <c r="FQ281" s="66"/>
      <c r="FR281" s="66"/>
      <c r="FS281" s="66"/>
      <c r="FT281" s="66"/>
      <c r="FU281" s="66"/>
      <c r="FV281" s="66"/>
      <c r="FW281" s="66"/>
      <c r="FX281" s="66"/>
      <c r="FY281" s="66"/>
      <c r="FZ281" s="66"/>
      <c r="GA281" s="66"/>
      <c r="GB281" s="66"/>
      <c r="GC281" s="66"/>
      <c r="GD281" s="66"/>
      <c r="GE281" s="66"/>
      <c r="GF281" s="66"/>
      <c r="GG281" s="66"/>
      <c r="GH281" s="66"/>
      <c r="GI281" s="66"/>
      <c r="GJ281" s="66"/>
      <c r="GK281" s="66"/>
      <c r="GL281" s="66"/>
      <c r="GM281" s="66"/>
      <c r="GN281" s="66"/>
      <c r="GO281" s="66"/>
      <c r="GP281" s="66"/>
      <c r="GQ281" s="66"/>
      <c r="GR281" s="66"/>
      <c r="GS281" s="66"/>
      <c r="GT281" s="66"/>
      <c r="GU281" s="66"/>
      <c r="GV281" s="66"/>
      <c r="GW281" s="66"/>
      <c r="GX281" s="66"/>
      <c r="GY281" s="66"/>
      <c r="GZ281" s="66"/>
      <c r="HA281" s="66"/>
      <c r="HB281" s="66"/>
      <c r="HC281" s="66"/>
      <c r="HD281" s="66"/>
      <c r="HE281" s="66"/>
      <c r="HF281" s="66"/>
      <c r="HG281" s="66"/>
      <c r="HH281" s="66"/>
      <c r="HI281" s="66"/>
      <c r="HJ281" s="66"/>
      <c r="HK281" s="66"/>
      <c r="HL281" s="66"/>
      <c r="HM281" s="66"/>
      <c r="HN281" s="66"/>
      <c r="HO281" s="66"/>
      <c r="HP281" s="66"/>
      <c r="HQ281" s="66"/>
      <c r="HR281" s="66"/>
      <c r="HS281" s="66"/>
      <c r="HT281" s="66"/>
      <c r="HU281" s="66"/>
      <c r="HV281" s="66"/>
      <c r="HW281" s="66"/>
      <c r="HX281" s="66"/>
      <c r="HY281" s="66"/>
      <c r="HZ281" s="66"/>
      <c r="IA281" s="66"/>
      <c r="IB281" s="66"/>
      <c r="IC281" s="66"/>
      <c r="ID281" s="66"/>
      <c r="IE281" s="66"/>
      <c r="IF281" s="66"/>
      <c r="IG281" s="66"/>
      <c r="IH281" s="66"/>
      <c r="II281" s="66"/>
      <c r="IJ281" s="66"/>
      <c r="IK281" s="66"/>
      <c r="IL281" s="66"/>
      <c r="IM281" s="66"/>
      <c r="IN281" s="66"/>
      <c r="IO281" s="66"/>
      <c r="IP281" s="66"/>
      <c r="IQ281" s="66"/>
      <c r="IR281" s="66"/>
      <c r="IS281" s="66"/>
      <c r="IT281" s="66"/>
      <c r="IU281" s="66"/>
      <c r="IV281" s="66"/>
      <c r="IW281" s="66"/>
      <c r="IX281" s="442"/>
      <c r="IY281" s="442"/>
      <c r="IZ281" s="442"/>
      <c r="JA281" s="442"/>
      <c r="JB281" s="442"/>
      <c r="JC281" s="442"/>
      <c r="JD281" s="442"/>
      <c r="JE281" s="442"/>
      <c r="JF281" s="442"/>
      <c r="JG281" s="442"/>
      <c r="JH281" s="442"/>
      <c r="JI281" s="442"/>
      <c r="JJ281" s="442"/>
      <c r="JK281" s="442"/>
      <c r="JL281" s="442"/>
      <c r="JM281" s="442"/>
      <c r="JN281" s="442"/>
      <c r="JO281" s="442"/>
      <c r="JP281" s="442"/>
      <c r="JQ281" s="442"/>
      <c r="JR281" s="442"/>
      <c r="JS281" s="442"/>
      <c r="JT281" s="442"/>
      <c r="JU281" s="442"/>
      <c r="JV281" s="442"/>
      <c r="JW281" s="442"/>
      <c r="JX281" s="442"/>
      <c r="JY281" s="442"/>
      <c r="JZ281" s="442"/>
      <c r="KA281" s="442"/>
      <c r="KB281" s="442"/>
      <c r="KC281" s="442"/>
      <c r="KD281" s="442"/>
      <c r="KE281" s="442"/>
      <c r="KF281" s="442"/>
      <c r="KG281" s="442"/>
      <c r="KH281" s="442"/>
      <c r="KI281" s="442"/>
      <c r="KJ281" s="442"/>
      <c r="KK281" s="442"/>
      <c r="KL281" s="442"/>
      <c r="KM281" s="442"/>
      <c r="KN281" s="442"/>
      <c r="KO281" s="442"/>
      <c r="KP281" s="442"/>
      <c r="KQ281" s="442"/>
      <c r="KR281" s="442"/>
      <c r="KS281" s="442"/>
      <c r="KT281" s="442"/>
      <c r="KU281" s="442"/>
      <c r="KV281" s="442"/>
      <c r="KW281" s="442"/>
      <c r="KX281" s="442"/>
      <c r="KY281" s="442"/>
      <c r="KZ281" s="442"/>
      <c r="LA281" s="442"/>
      <c r="LB281" s="442"/>
      <c r="LC281" s="442"/>
      <c r="LD281" s="442"/>
      <c r="LE281" s="442"/>
      <c r="LF281" s="442"/>
      <c r="LG281" s="442"/>
      <c r="LH281" s="442"/>
      <c r="LI281" s="442"/>
      <c r="LJ281" s="442"/>
      <c r="LK281" s="442"/>
      <c r="LL281" s="442"/>
      <c r="LM281" s="442"/>
      <c r="LN281" s="442"/>
      <c r="LO281" s="442"/>
      <c r="LP281" s="442"/>
      <c r="LQ281" s="442"/>
      <c r="LR281" s="442"/>
      <c r="LS281" s="442"/>
      <c r="LT281" s="442"/>
      <c r="LU281" s="442"/>
      <c r="LV281" s="442"/>
      <c r="LW281" s="442"/>
      <c r="LX281" s="442"/>
      <c r="LY281" s="442"/>
      <c r="LZ281" s="442"/>
      <c r="MA281" s="442"/>
      <c r="MB281" s="442"/>
      <c r="MC281" s="442"/>
      <c r="MD281" s="442"/>
      <c r="ME281" s="442"/>
      <c r="MF281" s="442"/>
      <c r="MG281" s="442"/>
      <c r="MH281" s="442"/>
      <c r="MI281" s="442"/>
      <c r="MJ281" s="442"/>
      <c r="MK281" s="442"/>
      <c r="ML281" s="442"/>
      <c r="MM281" s="442"/>
      <c r="MN281" s="442"/>
      <c r="MO281" s="442"/>
      <c r="MP281" s="442"/>
      <c r="MQ281" s="442"/>
      <c r="MR281" s="442"/>
      <c r="MS281" s="442"/>
      <c r="MT281" s="442"/>
      <c r="MU281" s="442"/>
      <c r="MV281" s="442"/>
      <c r="MW281" s="442"/>
      <c r="MX281" s="442"/>
      <c r="MY281" s="442"/>
      <c r="MZ281" s="442"/>
      <c r="NA281" s="442"/>
      <c r="NB281" s="442"/>
      <c r="NC281" s="442"/>
      <c r="ND281" s="442"/>
      <c r="NE281" s="442"/>
      <c r="NF281" s="442"/>
      <c r="NG281" s="442"/>
      <c r="NH281" s="442"/>
      <c r="NI281" s="442"/>
      <c r="NJ281" s="442"/>
      <c r="NK281" s="442"/>
      <c r="NL281" s="442"/>
      <c r="NM281" s="442"/>
      <c r="NN281" s="442"/>
      <c r="NO281" s="442"/>
      <c r="NP281" s="442"/>
      <c r="NQ281" s="442"/>
      <c r="NR281" s="442"/>
      <c r="NS281" s="442"/>
      <c r="NT281" s="442"/>
      <c r="NU281" s="442"/>
      <c r="NV281" s="442"/>
      <c r="NW281" s="442"/>
      <c r="NX281" s="442"/>
      <c r="NY281" s="442"/>
      <c r="NZ281" s="442"/>
      <c r="OA281" s="442"/>
      <c r="OB281" s="442"/>
      <c r="OC281" s="442"/>
      <c r="OD281" s="442"/>
      <c r="OE281" s="442"/>
      <c r="OF281" s="442"/>
      <c r="OG281" s="442"/>
      <c r="OH281" s="442"/>
      <c r="OI281" s="442"/>
      <c r="OJ281" s="442"/>
      <c r="OK281" s="442"/>
      <c r="OL281" s="442"/>
      <c r="OM281" s="442"/>
      <c r="ON281" s="442"/>
      <c r="OO281" s="442"/>
      <c r="OP281" s="442"/>
      <c r="OQ281" s="442"/>
      <c r="OR281" s="442"/>
      <c r="OS281" s="442"/>
      <c r="OT281" s="442"/>
      <c r="OU281" s="442"/>
      <c r="OV281" s="442"/>
      <c r="OW281" s="442"/>
      <c r="OX281" s="442"/>
      <c r="OY281" s="442"/>
      <c r="OZ281" s="442"/>
      <c r="PA281" s="442"/>
      <c r="PB281" s="442"/>
      <c r="PC281" s="442"/>
      <c r="PD281" s="442"/>
      <c r="PE281" s="442"/>
      <c r="PF281" s="442"/>
      <c r="PG281" s="442"/>
      <c r="PH281" s="442"/>
      <c r="PI281" s="442"/>
      <c r="PJ281" s="442"/>
      <c r="PK281" s="442"/>
      <c r="PL281" s="442"/>
      <c r="PM281" s="442"/>
      <c r="PN281" s="442"/>
      <c r="PO281" s="442"/>
      <c r="PP281" s="442"/>
      <c r="PQ281" s="442"/>
      <c r="PR281" s="442"/>
      <c r="PS281" s="442"/>
      <c r="PT281" s="442"/>
      <c r="PU281" s="442"/>
      <c r="PV281" s="442"/>
      <c r="PW281" s="442"/>
      <c r="PX281" s="442"/>
      <c r="PY281" s="442"/>
      <c r="PZ281" s="442"/>
      <c r="QA281" s="442"/>
      <c r="QB281" s="442"/>
      <c r="QC281" s="442"/>
      <c r="QD281" s="442"/>
      <c r="QE281" s="442"/>
      <c r="QF281" s="442"/>
      <c r="QG281" s="442"/>
      <c r="QH281" s="442"/>
      <c r="QI281" s="442"/>
      <c r="QJ281" s="442"/>
      <c r="QK281" s="442"/>
      <c r="QL281" s="442"/>
      <c r="QM281" s="442"/>
      <c r="QN281" s="442"/>
      <c r="QO281" s="442"/>
      <c r="QP281" s="442"/>
      <c r="QQ281" s="442"/>
      <c r="QR281" s="442"/>
      <c r="QS281" s="442"/>
      <c r="QT281" s="442"/>
      <c r="QU281" s="442"/>
      <c r="QV281" s="442"/>
      <c r="QW281" s="442"/>
      <c r="QX281" s="442"/>
      <c r="QY281" s="442"/>
      <c r="QZ281" s="442"/>
      <c r="RA281" s="442"/>
      <c r="RB281" s="442"/>
      <c r="RC281" s="442"/>
      <c r="RD281" s="442"/>
      <c r="RE281" s="442"/>
      <c r="RF281" s="442"/>
      <c r="RG281" s="442"/>
      <c r="RH281" s="442"/>
      <c r="RI281" s="442"/>
      <c r="RJ281" s="442"/>
      <c r="RK281" s="442"/>
      <c r="RL281" s="442"/>
      <c r="RM281" s="442"/>
      <c r="RN281" s="442"/>
      <c r="RO281" s="442"/>
      <c r="RP281" s="442"/>
      <c r="RQ281" s="442"/>
      <c r="RR281" s="442"/>
      <c r="RS281" s="442"/>
      <c r="RT281" s="442"/>
      <c r="RU281" s="442"/>
      <c r="RV281" s="442"/>
      <c r="RW281" s="442"/>
      <c r="RX281" s="442"/>
      <c r="RY281" s="442"/>
      <c r="RZ281" s="442"/>
      <c r="SA281" s="442"/>
      <c r="SB281" s="442"/>
      <c r="SC281" s="442"/>
      <c r="SD281" s="442"/>
      <c r="SE281" s="442"/>
      <c r="SF281" s="442"/>
      <c r="SG281" s="442"/>
      <c r="SH281" s="442"/>
      <c r="SI281" s="442"/>
      <c r="SJ281" s="442"/>
      <c r="SK281" s="442"/>
      <c r="SL281" s="442"/>
      <c r="SM281" s="442"/>
      <c r="SN281" s="442"/>
      <c r="SO281" s="442"/>
      <c r="SP281" s="442"/>
      <c r="SQ281" s="442"/>
      <c r="SR281" s="442"/>
      <c r="SS281" s="442"/>
      <c r="ST281" s="442"/>
      <c r="SU281" s="442"/>
      <c r="SV281" s="442"/>
      <c r="SW281" s="442"/>
      <c r="SX281" s="442"/>
      <c r="SY281" s="442"/>
      <c r="SZ281" s="442"/>
      <c r="TA281" s="442"/>
      <c r="TB281" s="442"/>
      <c r="TC281" s="442"/>
      <c r="TD281" s="442"/>
      <c r="TE281" s="442"/>
      <c r="TF281" s="442"/>
      <c r="TG281" s="442"/>
      <c r="TH281" s="442"/>
      <c r="TI281" s="442"/>
      <c r="TJ281" s="442"/>
      <c r="TK281" s="442"/>
      <c r="TL281" s="442"/>
      <c r="TM281" s="442"/>
      <c r="TN281" s="442"/>
      <c r="TO281" s="442"/>
      <c r="TP281" s="442"/>
      <c r="TQ281" s="442"/>
      <c r="TR281" s="442"/>
      <c r="TS281" s="442"/>
      <c r="TT281" s="442"/>
      <c r="TU281" s="442"/>
      <c r="TV281" s="442"/>
      <c r="TW281" s="442"/>
      <c r="TX281" s="442"/>
      <c r="TY281" s="442"/>
      <c r="TZ281" s="442"/>
      <c r="UA281" s="442"/>
      <c r="UB281" s="442"/>
      <c r="UC281" s="442"/>
      <c r="UD281" s="442"/>
      <c r="UE281" s="442"/>
      <c r="UF281" s="442"/>
      <c r="UG281" s="442"/>
      <c r="UH281" s="442"/>
      <c r="UI281" s="442"/>
      <c r="UJ281" s="442"/>
      <c r="UK281" s="442"/>
      <c r="UL281" s="442"/>
      <c r="UM281" s="442"/>
      <c r="UN281" s="442"/>
      <c r="UO281" s="442"/>
      <c r="UP281" s="442"/>
      <c r="UQ281" s="442"/>
      <c r="UR281" s="442"/>
      <c r="US281" s="442"/>
      <c r="UT281" s="442"/>
      <c r="UU281" s="442"/>
      <c r="UV281" s="442"/>
      <c r="UW281" s="442"/>
      <c r="UX281" s="442"/>
      <c r="UY281" s="442"/>
      <c r="UZ281" s="442"/>
      <c r="VA281" s="442"/>
      <c r="VB281" s="442"/>
      <c r="VC281" s="442"/>
      <c r="VD281" s="442"/>
      <c r="VE281" s="442"/>
      <c r="VF281" s="442"/>
      <c r="VG281" s="442"/>
      <c r="VH281" s="442"/>
      <c r="VI281" s="442"/>
      <c r="VJ281" s="442"/>
      <c r="VK281" s="442"/>
      <c r="VL281" s="442"/>
      <c r="VM281" s="442"/>
      <c r="VN281" s="442"/>
      <c r="VO281" s="442"/>
      <c r="VP281" s="442"/>
      <c r="VQ281" s="442"/>
      <c r="VR281" s="442"/>
      <c r="VS281" s="442"/>
      <c r="VT281" s="442"/>
      <c r="VU281" s="442"/>
      <c r="VV281" s="442"/>
      <c r="VW281" s="442"/>
      <c r="VX281" s="442"/>
      <c r="VY281" s="442"/>
      <c r="VZ281" s="442"/>
      <c r="WA281" s="442"/>
      <c r="WB281" s="442"/>
      <c r="WC281" s="442"/>
      <c r="WD281" s="442"/>
      <c r="WE281" s="442"/>
      <c r="WF281" s="442"/>
      <c r="WG281" s="442"/>
      <c r="WH281" s="442"/>
      <c r="WI281" s="442"/>
      <c r="WJ281" s="442"/>
      <c r="WK281" s="442"/>
      <c r="WL281" s="442"/>
      <c r="WM281" s="442"/>
      <c r="WN281" s="442"/>
      <c r="WO281" s="442"/>
      <c r="WP281" s="442"/>
      <c r="WQ281" s="442"/>
      <c r="WR281" s="442"/>
      <c r="WS281" s="442"/>
      <c r="WT281" s="442"/>
      <c r="WU281" s="442"/>
      <c r="WV281" s="442"/>
      <c r="WW281" s="442"/>
      <c r="WX281" s="442"/>
      <c r="WY281" s="442"/>
      <c r="WZ281" s="442"/>
      <c r="XA281" s="442"/>
      <c r="XB281" s="442"/>
      <c r="XC281" s="442"/>
      <c r="XD281" s="442"/>
      <c r="XE281" s="442"/>
      <c r="XF281" s="442"/>
      <c r="XG281" s="442"/>
      <c r="XH281" s="442"/>
      <c r="XI281" s="442"/>
      <c r="XJ281" s="442"/>
      <c r="XK281" s="442"/>
      <c r="XL281" s="442"/>
      <c r="XM281" s="442"/>
      <c r="XN281" s="442"/>
      <c r="XO281" s="442"/>
      <c r="XP281" s="442"/>
      <c r="XQ281" s="442"/>
      <c r="XR281" s="442"/>
      <c r="XS281" s="442"/>
      <c r="XT281" s="442"/>
      <c r="XU281" s="442"/>
      <c r="XV281" s="442"/>
      <c r="XW281" s="442"/>
      <c r="XX281" s="442"/>
      <c r="XY281" s="442"/>
      <c r="XZ281" s="442"/>
      <c r="YA281" s="442"/>
      <c r="YB281" s="442"/>
      <c r="YC281" s="442"/>
      <c r="YD281" s="442"/>
      <c r="YE281" s="442"/>
      <c r="YF281" s="442"/>
      <c r="YG281" s="442"/>
      <c r="YH281" s="442"/>
      <c r="YI281" s="442"/>
      <c r="YJ281" s="442"/>
      <c r="YK281" s="442"/>
      <c r="YL281" s="442"/>
      <c r="YM281" s="442"/>
      <c r="YN281" s="442"/>
      <c r="YO281" s="442"/>
      <c r="YP281" s="442"/>
      <c r="YQ281" s="442"/>
      <c r="YR281" s="442"/>
      <c r="YS281" s="442"/>
      <c r="YT281" s="442"/>
      <c r="YU281" s="442"/>
      <c r="YV281" s="442"/>
      <c r="YW281" s="442"/>
      <c r="YX281" s="442"/>
      <c r="YY281" s="442"/>
      <c r="YZ281" s="442"/>
      <c r="ZA281" s="442"/>
      <c r="ZB281" s="442"/>
      <c r="ZC281" s="442"/>
      <c r="ZD281" s="442"/>
      <c r="ZE281" s="442"/>
      <c r="ZF281" s="442"/>
      <c r="ZG281" s="442"/>
      <c r="ZH281" s="442"/>
      <c r="ZI281" s="442"/>
      <c r="ZJ281" s="442"/>
      <c r="ZK281" s="442"/>
      <c r="ZL281" s="442"/>
      <c r="ZM281" s="442"/>
      <c r="ZN281" s="442"/>
      <c r="ZO281" s="442"/>
      <c r="ZP281" s="442"/>
      <c r="ZQ281" s="442"/>
      <c r="ZR281" s="442"/>
      <c r="ZS281" s="442"/>
      <c r="ZT281" s="442"/>
      <c r="ZU281" s="442"/>
      <c r="ZV281" s="442"/>
      <c r="ZW281" s="442"/>
      <c r="ZX281" s="442"/>
      <c r="ZY281" s="442"/>
      <c r="ZZ281" s="442"/>
      <c r="AAA281" s="442"/>
      <c r="AAB281" s="442"/>
      <c r="AAC281" s="442"/>
      <c r="AAD281" s="442"/>
      <c r="AAE281" s="442"/>
      <c r="AAF281" s="442"/>
      <c r="AAG281" s="442"/>
      <c r="AAH281" s="442"/>
      <c r="AAI281" s="442"/>
      <c r="AAJ281" s="442"/>
      <c r="AAK281" s="442"/>
      <c r="AAL281" s="442"/>
      <c r="AAM281" s="442"/>
      <c r="AAN281" s="442"/>
      <c r="AAO281" s="442"/>
      <c r="AAP281" s="442"/>
      <c r="AAQ281" s="442"/>
      <c r="AAR281" s="442"/>
      <c r="AAS281" s="442"/>
      <c r="AAT281" s="442"/>
      <c r="AAU281" s="442"/>
      <c r="AAV281" s="442"/>
      <c r="AAW281" s="442"/>
      <c r="AAX281" s="442"/>
      <c r="AAY281" s="442"/>
      <c r="AAZ281" s="442"/>
      <c r="ABA281" s="442"/>
      <c r="ABB281" s="442"/>
      <c r="ABC281" s="442"/>
      <c r="ABD281" s="442"/>
      <c r="ABE281" s="442"/>
      <c r="ABF281" s="442"/>
      <c r="ABG281" s="442"/>
      <c r="ABH281" s="442"/>
      <c r="ABI281" s="442"/>
      <c r="ABJ281" s="442"/>
      <c r="ABK281" s="442"/>
      <c r="ABL281" s="442"/>
      <c r="ABM281" s="442"/>
      <c r="ABN281" s="442"/>
      <c r="ABO281" s="442"/>
      <c r="ABP281" s="442"/>
      <c r="ABQ281" s="442"/>
      <c r="ABR281" s="442"/>
      <c r="ABS281" s="442"/>
      <c r="ABT281" s="442"/>
      <c r="ABU281" s="442"/>
      <c r="ABV281" s="442"/>
      <c r="ABW281" s="442"/>
      <c r="ABX281" s="442"/>
      <c r="ABY281" s="442"/>
      <c r="ABZ281" s="442"/>
      <c r="ACA281" s="442"/>
      <c r="ACB281" s="442"/>
      <c r="ACC281" s="442"/>
      <c r="ACD281" s="442"/>
      <c r="ACE281" s="442"/>
      <c r="ACF281" s="442"/>
      <c r="ACG281" s="442"/>
      <c r="ACH281" s="442"/>
      <c r="ACI281" s="442"/>
      <c r="ACJ281" s="442"/>
      <c r="ACK281" s="442"/>
      <c r="ACL281" s="442"/>
      <c r="ACM281" s="442"/>
      <c r="ACN281" s="442"/>
      <c r="ACO281" s="442"/>
      <c r="ACP281" s="442"/>
      <c r="ACQ281" s="442"/>
      <c r="ACR281" s="442"/>
      <c r="ACS281" s="442"/>
      <c r="ACT281" s="442"/>
      <c r="ACU281" s="442"/>
      <c r="ACV281" s="442"/>
      <c r="ACW281" s="442"/>
      <c r="ACX281" s="442"/>
      <c r="ACY281" s="442"/>
      <c r="ACZ281" s="442"/>
      <c r="ADA281" s="442"/>
      <c r="ADB281" s="442"/>
      <c r="ADC281" s="442"/>
      <c r="ADD281" s="442"/>
      <c r="ADE281" s="442"/>
      <c r="ADF281" s="442"/>
      <c r="ADG281" s="442"/>
      <c r="ADH281" s="442"/>
      <c r="ADI281" s="442"/>
      <c r="ADJ281" s="442"/>
      <c r="ADK281" s="442"/>
      <c r="ADL281" s="442"/>
      <c r="ADM281" s="442"/>
      <c r="ADN281" s="442"/>
      <c r="ADO281" s="442"/>
      <c r="ADP281" s="442"/>
      <c r="ADQ281" s="442"/>
      <c r="ADR281" s="442"/>
      <c r="ADS281" s="442"/>
      <c r="ADT281" s="442"/>
      <c r="ADU281" s="442"/>
      <c r="ADV281" s="442"/>
      <c r="ADW281" s="442"/>
      <c r="ADX281" s="442"/>
      <c r="ADY281" s="442"/>
      <c r="ADZ281" s="442"/>
      <c r="AEA281" s="442"/>
      <c r="AEB281" s="442"/>
      <c r="AEC281" s="442"/>
      <c r="AED281" s="442"/>
      <c r="AEE281" s="442"/>
      <c r="AEF281" s="442"/>
      <c r="AEG281" s="442"/>
      <c r="AEH281" s="442"/>
      <c r="AEI281" s="442"/>
      <c r="AEJ281" s="442"/>
      <c r="AEK281" s="442"/>
      <c r="AEL281" s="442"/>
      <c r="AEM281" s="442"/>
      <c r="AEN281" s="442"/>
      <c r="AEO281" s="442"/>
      <c r="AEP281" s="442"/>
      <c r="AEQ281" s="442"/>
      <c r="AER281" s="442"/>
      <c r="AES281" s="442"/>
      <c r="AET281" s="442"/>
      <c r="AEU281" s="442"/>
      <c r="AEV281" s="442"/>
      <c r="AEW281" s="442"/>
      <c r="AEX281" s="442"/>
      <c r="AEY281" s="442"/>
      <c r="AEZ281" s="442"/>
      <c r="AFA281" s="442"/>
      <c r="AFB281" s="442"/>
      <c r="AFC281" s="442"/>
      <c r="AFD281" s="442"/>
      <c r="AFE281" s="442"/>
      <c r="AFF281" s="442"/>
      <c r="AFG281" s="442"/>
      <c r="AFH281" s="442"/>
      <c r="AFI281" s="442"/>
      <c r="AFJ281" s="442"/>
      <c r="AFK281" s="442"/>
      <c r="AFL281" s="442"/>
      <c r="AFM281" s="442"/>
      <c r="AFN281" s="442"/>
      <c r="AFO281" s="442"/>
      <c r="AFP281" s="442"/>
      <c r="AFQ281" s="442"/>
      <c r="AFR281" s="442"/>
      <c r="AFS281" s="442"/>
      <c r="AFT281" s="442"/>
      <c r="AFU281" s="442"/>
      <c r="AFV281" s="442"/>
      <c r="AFW281" s="442"/>
      <c r="AFX281" s="442"/>
      <c r="AFY281" s="442"/>
      <c r="AFZ281" s="442"/>
      <c r="AGA281" s="442"/>
      <c r="AGB281" s="442"/>
      <c r="AGC281" s="442"/>
      <c r="AGD281" s="442"/>
      <c r="AGE281" s="442"/>
      <c r="AGF281" s="442"/>
      <c r="AGG281" s="442"/>
      <c r="AGH281" s="442"/>
      <c r="AGI281" s="442"/>
      <c r="AGJ281" s="442"/>
      <c r="AGK281" s="442"/>
      <c r="AGL281" s="442"/>
      <c r="AGM281" s="442"/>
      <c r="AGN281" s="442"/>
      <c r="AGO281" s="442"/>
      <c r="AGP281" s="442"/>
      <c r="AGQ281" s="442"/>
      <c r="AGR281" s="442"/>
      <c r="AGS281" s="442"/>
      <c r="AGT281" s="442"/>
      <c r="AGU281" s="442"/>
      <c r="AGV281" s="442"/>
      <c r="AGW281" s="442"/>
      <c r="AGX281" s="442"/>
      <c r="AGY281" s="442"/>
      <c r="AGZ281" s="442"/>
      <c r="AHA281" s="442"/>
      <c r="AHB281" s="442"/>
      <c r="AHC281" s="442"/>
      <c r="AHD281" s="442"/>
      <c r="AHE281" s="442"/>
      <c r="AHF281" s="442"/>
      <c r="AHG281" s="442"/>
      <c r="AHH281" s="442"/>
    </row>
    <row r="282" spans="2:892" s="593" customFormat="1" hidden="1">
      <c r="B282" s="597"/>
      <c r="C282" s="595"/>
      <c r="D282" s="78"/>
      <c r="E282" s="78"/>
      <c r="F282" s="78"/>
      <c r="G282" s="78"/>
      <c r="H282" s="78"/>
      <c r="I282" s="78"/>
      <c r="J282" s="78"/>
      <c r="K282" s="78"/>
      <c r="L282" s="78"/>
      <c r="M282" s="78"/>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s="66"/>
      <c r="CT282" s="66"/>
      <c r="CU282" s="66"/>
      <c r="CV282" s="66"/>
      <c r="CW282" s="66"/>
      <c r="CX282" s="66"/>
      <c r="CY282" s="66"/>
      <c r="CZ282" s="66"/>
      <c r="DA282" s="66"/>
      <c r="DB282" s="66"/>
      <c r="DC282" s="66"/>
      <c r="DD282" s="66"/>
      <c r="DE282" s="66"/>
      <c r="DF282" s="66"/>
      <c r="DG282" s="66"/>
      <c r="DH282" s="66"/>
      <c r="DI282" s="66"/>
      <c r="DJ282" s="66"/>
      <c r="DK282" s="66"/>
      <c r="DL282" s="66"/>
      <c r="DM282" s="66"/>
      <c r="DN282" s="66"/>
      <c r="DO282" s="66"/>
      <c r="DP282" s="66"/>
      <c r="DQ282" s="66"/>
      <c r="DR282" s="66"/>
      <c r="DS282" s="66"/>
      <c r="DT282" s="66"/>
      <c r="DU282" s="66"/>
      <c r="DV282" s="66"/>
      <c r="DW282" s="66"/>
      <c r="DX282" s="66"/>
      <c r="DY282" s="66"/>
      <c r="DZ282" s="66"/>
      <c r="EA282" s="66"/>
      <c r="EB282" s="66"/>
      <c r="EC282" s="66"/>
      <c r="ED282" s="66"/>
      <c r="EE282" s="66"/>
      <c r="EF282" s="66"/>
      <c r="EG282" s="66"/>
      <c r="EH282" s="66"/>
      <c r="EI282" s="66"/>
      <c r="EJ282" s="66"/>
      <c r="EK282" s="66"/>
      <c r="EL282" s="66"/>
      <c r="EM282" s="66"/>
      <c r="EN282" s="66"/>
      <c r="EO282" s="66"/>
      <c r="EP282" s="66"/>
      <c r="EQ282" s="66"/>
      <c r="ER282" s="66"/>
      <c r="ES282" s="66"/>
      <c r="ET282" s="66"/>
      <c r="EU282" s="66"/>
      <c r="EV282" s="66"/>
      <c r="EW282" s="66"/>
      <c r="EX282" s="66"/>
      <c r="EY282" s="66"/>
      <c r="EZ282" s="66"/>
      <c r="FA282" s="66"/>
      <c r="FB282" s="66"/>
      <c r="FC282" s="66"/>
      <c r="FD282" s="66"/>
      <c r="FE282" s="66"/>
      <c r="FF282" s="66"/>
      <c r="FG282" s="66"/>
      <c r="FH282" s="66"/>
      <c r="FI282" s="66"/>
      <c r="FJ282" s="66"/>
      <c r="FK282" s="66"/>
      <c r="FL282" s="66"/>
      <c r="FM282" s="66"/>
      <c r="FN282" s="66"/>
      <c r="FO282" s="66"/>
      <c r="FP282" s="66"/>
      <c r="FQ282" s="66"/>
      <c r="FR282" s="66"/>
      <c r="FS282" s="66"/>
      <c r="FT282" s="66"/>
      <c r="FU282" s="66"/>
      <c r="FV282" s="66"/>
      <c r="FW282" s="66"/>
      <c r="FX282" s="66"/>
      <c r="FY282" s="66"/>
      <c r="FZ282" s="66"/>
      <c r="GA282" s="66"/>
      <c r="GB282" s="66"/>
      <c r="GC282" s="66"/>
      <c r="GD282" s="66"/>
      <c r="GE282" s="66"/>
      <c r="GF282" s="66"/>
      <c r="GG282" s="66"/>
      <c r="GH282" s="66"/>
      <c r="GI282" s="66"/>
      <c r="GJ282" s="66"/>
      <c r="GK282" s="66"/>
      <c r="GL282" s="66"/>
      <c r="GM282" s="66"/>
      <c r="GN282" s="66"/>
      <c r="GO282" s="66"/>
      <c r="GP282" s="66"/>
      <c r="GQ282" s="66"/>
      <c r="GR282" s="66"/>
      <c r="GS282" s="66"/>
      <c r="GT282" s="66"/>
      <c r="GU282" s="66"/>
      <c r="GV282" s="66"/>
      <c r="GW282" s="66"/>
      <c r="GX282" s="66"/>
      <c r="GY282" s="66"/>
      <c r="GZ282" s="66"/>
      <c r="HA282" s="66"/>
      <c r="HB282" s="66"/>
      <c r="HC282" s="66"/>
      <c r="HD282" s="66"/>
      <c r="HE282" s="66"/>
      <c r="HF282" s="66"/>
      <c r="HG282" s="66"/>
      <c r="HH282" s="66"/>
      <c r="HI282" s="66"/>
      <c r="HJ282" s="66"/>
      <c r="HK282" s="66"/>
      <c r="HL282" s="66"/>
      <c r="HM282" s="66"/>
      <c r="HN282" s="66"/>
      <c r="HO282" s="66"/>
      <c r="HP282" s="66"/>
      <c r="HQ282" s="66"/>
      <c r="HR282" s="66"/>
      <c r="HS282" s="66"/>
      <c r="HT282" s="66"/>
      <c r="HU282" s="66"/>
      <c r="HV282" s="66"/>
      <c r="HW282" s="66"/>
      <c r="HX282" s="66"/>
      <c r="HY282" s="66"/>
      <c r="HZ282" s="66"/>
      <c r="IA282" s="66"/>
      <c r="IB282" s="66"/>
      <c r="IC282" s="66"/>
      <c r="ID282" s="66"/>
      <c r="IE282" s="66"/>
      <c r="IF282" s="66"/>
      <c r="IG282" s="66"/>
      <c r="IH282" s="66"/>
      <c r="II282" s="66"/>
      <c r="IJ282" s="66"/>
      <c r="IK282" s="66"/>
      <c r="IL282" s="66"/>
      <c r="IM282" s="66"/>
      <c r="IN282" s="66"/>
      <c r="IO282" s="66"/>
      <c r="IP282" s="66"/>
      <c r="IQ282" s="66"/>
      <c r="IR282" s="66"/>
      <c r="IS282" s="66"/>
      <c r="IT282" s="66"/>
      <c r="IU282" s="66"/>
      <c r="IV282" s="66"/>
      <c r="IW282" s="66"/>
      <c r="IX282" s="442"/>
      <c r="IY282" s="442"/>
      <c r="IZ282" s="442"/>
      <c r="JA282" s="442"/>
      <c r="JB282" s="442"/>
      <c r="JC282" s="442"/>
      <c r="JD282" s="442"/>
      <c r="JE282" s="442"/>
      <c r="JF282" s="442"/>
      <c r="JG282" s="442"/>
      <c r="JH282" s="442"/>
      <c r="JI282" s="442"/>
      <c r="JJ282" s="442"/>
      <c r="JK282" s="442"/>
      <c r="JL282" s="442"/>
      <c r="JM282" s="442"/>
      <c r="JN282" s="442"/>
      <c r="JO282" s="442"/>
      <c r="JP282" s="442"/>
      <c r="JQ282" s="442"/>
      <c r="JR282" s="442"/>
      <c r="JS282" s="442"/>
      <c r="JT282" s="442"/>
      <c r="JU282" s="442"/>
      <c r="JV282" s="442"/>
      <c r="JW282" s="442"/>
      <c r="JX282" s="442"/>
      <c r="JY282" s="442"/>
      <c r="JZ282" s="442"/>
      <c r="KA282" s="442"/>
      <c r="KB282" s="442"/>
      <c r="KC282" s="442"/>
      <c r="KD282" s="442"/>
      <c r="KE282" s="442"/>
      <c r="KF282" s="442"/>
      <c r="KG282" s="442"/>
      <c r="KH282" s="442"/>
      <c r="KI282" s="442"/>
      <c r="KJ282" s="442"/>
      <c r="KK282" s="442"/>
      <c r="KL282" s="442"/>
      <c r="KM282" s="442"/>
      <c r="KN282" s="442"/>
      <c r="KO282" s="442"/>
      <c r="KP282" s="442"/>
      <c r="KQ282" s="442"/>
      <c r="KR282" s="442"/>
      <c r="KS282" s="442"/>
      <c r="KT282" s="442"/>
      <c r="KU282" s="442"/>
      <c r="KV282" s="442"/>
      <c r="KW282" s="442"/>
      <c r="KX282" s="442"/>
      <c r="KY282" s="442"/>
      <c r="KZ282" s="442"/>
      <c r="LA282" s="442"/>
      <c r="LB282" s="442"/>
      <c r="LC282" s="442"/>
      <c r="LD282" s="442"/>
      <c r="LE282" s="442"/>
      <c r="LF282" s="442"/>
      <c r="LG282" s="442"/>
      <c r="LH282" s="442"/>
      <c r="LI282" s="442"/>
      <c r="LJ282" s="442"/>
      <c r="LK282" s="442"/>
      <c r="LL282" s="442"/>
      <c r="LM282" s="442"/>
      <c r="LN282" s="442"/>
      <c r="LO282" s="442"/>
      <c r="LP282" s="442"/>
      <c r="LQ282" s="442"/>
      <c r="LR282" s="442"/>
      <c r="LS282" s="442"/>
      <c r="LT282" s="442"/>
      <c r="LU282" s="442"/>
      <c r="LV282" s="442"/>
      <c r="LW282" s="442"/>
      <c r="LX282" s="442"/>
      <c r="LY282" s="442"/>
      <c r="LZ282" s="442"/>
      <c r="MA282" s="442"/>
      <c r="MB282" s="442"/>
      <c r="MC282" s="442"/>
      <c r="MD282" s="442"/>
      <c r="ME282" s="442"/>
      <c r="MF282" s="442"/>
      <c r="MG282" s="442"/>
      <c r="MH282" s="442"/>
      <c r="MI282" s="442"/>
      <c r="MJ282" s="442"/>
      <c r="MK282" s="442"/>
      <c r="ML282" s="442"/>
      <c r="MM282" s="442"/>
      <c r="MN282" s="442"/>
      <c r="MO282" s="442"/>
      <c r="MP282" s="442"/>
      <c r="MQ282" s="442"/>
      <c r="MR282" s="442"/>
      <c r="MS282" s="442"/>
      <c r="MT282" s="442"/>
      <c r="MU282" s="442"/>
      <c r="MV282" s="442"/>
      <c r="MW282" s="442"/>
      <c r="MX282" s="442"/>
      <c r="MY282" s="442"/>
      <c r="MZ282" s="442"/>
      <c r="NA282" s="442"/>
      <c r="NB282" s="442"/>
      <c r="NC282" s="442"/>
      <c r="ND282" s="442"/>
      <c r="NE282" s="442"/>
      <c r="NF282" s="442"/>
      <c r="NG282" s="442"/>
      <c r="NH282" s="442"/>
      <c r="NI282" s="442"/>
      <c r="NJ282" s="442"/>
      <c r="NK282" s="442"/>
      <c r="NL282" s="442"/>
      <c r="NM282" s="442"/>
      <c r="NN282" s="442"/>
      <c r="NO282" s="442"/>
      <c r="NP282" s="442"/>
      <c r="NQ282" s="442"/>
      <c r="NR282" s="442"/>
      <c r="NS282" s="442"/>
      <c r="NT282" s="442"/>
      <c r="NU282" s="442"/>
      <c r="NV282" s="442"/>
      <c r="NW282" s="442"/>
      <c r="NX282" s="442"/>
      <c r="NY282" s="442"/>
      <c r="NZ282" s="442"/>
      <c r="OA282" s="442"/>
      <c r="OB282" s="442"/>
      <c r="OC282" s="442"/>
      <c r="OD282" s="442"/>
      <c r="OE282" s="442"/>
      <c r="OF282" s="442"/>
      <c r="OG282" s="442"/>
      <c r="OH282" s="442"/>
      <c r="OI282" s="442"/>
      <c r="OJ282" s="442"/>
      <c r="OK282" s="442"/>
      <c r="OL282" s="442"/>
      <c r="OM282" s="442"/>
      <c r="ON282" s="442"/>
      <c r="OO282" s="442"/>
      <c r="OP282" s="442"/>
      <c r="OQ282" s="442"/>
      <c r="OR282" s="442"/>
      <c r="OS282" s="442"/>
      <c r="OT282" s="442"/>
      <c r="OU282" s="442"/>
      <c r="OV282" s="442"/>
      <c r="OW282" s="442"/>
      <c r="OX282" s="442"/>
      <c r="OY282" s="442"/>
      <c r="OZ282" s="442"/>
      <c r="PA282" s="442"/>
      <c r="PB282" s="442"/>
      <c r="PC282" s="442"/>
      <c r="PD282" s="442"/>
      <c r="PE282" s="442"/>
      <c r="PF282" s="442"/>
      <c r="PG282" s="442"/>
      <c r="PH282" s="442"/>
      <c r="PI282" s="442"/>
      <c r="PJ282" s="442"/>
      <c r="PK282" s="442"/>
      <c r="PL282" s="442"/>
      <c r="PM282" s="442"/>
      <c r="PN282" s="442"/>
      <c r="PO282" s="442"/>
      <c r="PP282" s="442"/>
      <c r="PQ282" s="442"/>
      <c r="PR282" s="442"/>
      <c r="PS282" s="442"/>
      <c r="PT282" s="442"/>
      <c r="PU282" s="442"/>
      <c r="PV282" s="442"/>
      <c r="PW282" s="442"/>
      <c r="PX282" s="442"/>
      <c r="PY282" s="442"/>
      <c r="PZ282" s="442"/>
      <c r="QA282" s="442"/>
      <c r="QB282" s="442"/>
      <c r="QC282" s="442"/>
      <c r="QD282" s="442"/>
      <c r="QE282" s="442"/>
      <c r="QF282" s="442"/>
      <c r="QG282" s="442"/>
      <c r="QH282" s="442"/>
      <c r="QI282" s="442"/>
      <c r="QJ282" s="442"/>
      <c r="QK282" s="442"/>
      <c r="QL282" s="442"/>
      <c r="QM282" s="442"/>
      <c r="QN282" s="442"/>
      <c r="QO282" s="442"/>
      <c r="QP282" s="442"/>
      <c r="QQ282" s="442"/>
      <c r="QR282" s="442"/>
      <c r="QS282" s="442"/>
      <c r="QT282" s="442"/>
      <c r="QU282" s="442"/>
      <c r="QV282" s="442"/>
      <c r="QW282" s="442"/>
      <c r="QX282" s="442"/>
      <c r="QY282" s="442"/>
      <c r="QZ282" s="442"/>
      <c r="RA282" s="442"/>
      <c r="RB282" s="442"/>
      <c r="RC282" s="442"/>
      <c r="RD282" s="442"/>
      <c r="RE282" s="442"/>
      <c r="RF282" s="442"/>
      <c r="RG282" s="442"/>
      <c r="RH282" s="442"/>
      <c r="RI282" s="442"/>
      <c r="RJ282" s="442"/>
      <c r="RK282" s="442"/>
      <c r="RL282" s="442"/>
      <c r="RM282" s="442"/>
      <c r="RN282" s="442"/>
      <c r="RO282" s="442"/>
      <c r="RP282" s="442"/>
      <c r="RQ282" s="442"/>
      <c r="RR282" s="442"/>
      <c r="RS282" s="442"/>
      <c r="RT282" s="442"/>
      <c r="RU282" s="442"/>
      <c r="RV282" s="442"/>
      <c r="RW282" s="442"/>
      <c r="RX282" s="442"/>
      <c r="RY282" s="442"/>
      <c r="RZ282" s="442"/>
      <c r="SA282" s="442"/>
      <c r="SB282" s="442"/>
      <c r="SC282" s="442"/>
      <c r="SD282" s="442"/>
      <c r="SE282" s="442"/>
      <c r="SF282" s="442"/>
      <c r="SG282" s="442"/>
      <c r="SH282" s="442"/>
      <c r="SI282" s="442"/>
      <c r="SJ282" s="442"/>
      <c r="SK282" s="442"/>
      <c r="SL282" s="442"/>
      <c r="SM282" s="442"/>
      <c r="SN282" s="442"/>
      <c r="SO282" s="442"/>
      <c r="SP282" s="442"/>
      <c r="SQ282" s="442"/>
      <c r="SR282" s="442"/>
      <c r="SS282" s="442"/>
      <c r="ST282" s="442"/>
      <c r="SU282" s="442"/>
      <c r="SV282" s="442"/>
      <c r="SW282" s="442"/>
      <c r="SX282" s="442"/>
      <c r="SY282" s="442"/>
      <c r="SZ282" s="442"/>
      <c r="TA282" s="442"/>
      <c r="TB282" s="442"/>
      <c r="TC282" s="442"/>
      <c r="TD282" s="442"/>
      <c r="TE282" s="442"/>
      <c r="TF282" s="442"/>
      <c r="TG282" s="442"/>
      <c r="TH282" s="442"/>
      <c r="TI282" s="442"/>
      <c r="TJ282" s="442"/>
      <c r="TK282" s="442"/>
      <c r="TL282" s="442"/>
      <c r="TM282" s="442"/>
      <c r="TN282" s="442"/>
      <c r="TO282" s="442"/>
      <c r="TP282" s="442"/>
      <c r="TQ282" s="442"/>
      <c r="TR282" s="442"/>
      <c r="TS282" s="442"/>
      <c r="TT282" s="442"/>
      <c r="TU282" s="442"/>
      <c r="TV282" s="442"/>
      <c r="TW282" s="442"/>
      <c r="TX282" s="442"/>
      <c r="TY282" s="442"/>
      <c r="TZ282" s="442"/>
      <c r="UA282" s="442"/>
      <c r="UB282" s="442"/>
      <c r="UC282" s="442"/>
      <c r="UD282" s="442"/>
      <c r="UE282" s="442"/>
      <c r="UF282" s="442"/>
      <c r="UG282" s="442"/>
      <c r="UH282" s="442"/>
      <c r="UI282" s="442"/>
      <c r="UJ282" s="442"/>
      <c r="UK282" s="442"/>
      <c r="UL282" s="442"/>
      <c r="UM282" s="442"/>
      <c r="UN282" s="442"/>
      <c r="UO282" s="442"/>
      <c r="UP282" s="442"/>
      <c r="UQ282" s="442"/>
      <c r="UR282" s="442"/>
      <c r="US282" s="442"/>
      <c r="UT282" s="442"/>
      <c r="UU282" s="442"/>
      <c r="UV282" s="442"/>
      <c r="UW282" s="442"/>
      <c r="UX282" s="442"/>
      <c r="UY282" s="442"/>
      <c r="UZ282" s="442"/>
      <c r="VA282" s="442"/>
      <c r="VB282" s="442"/>
      <c r="VC282" s="442"/>
      <c r="VD282" s="442"/>
      <c r="VE282" s="442"/>
      <c r="VF282" s="442"/>
      <c r="VG282" s="442"/>
      <c r="VH282" s="442"/>
      <c r="VI282" s="442"/>
      <c r="VJ282" s="442"/>
      <c r="VK282" s="442"/>
      <c r="VL282" s="442"/>
      <c r="VM282" s="442"/>
      <c r="VN282" s="442"/>
      <c r="VO282" s="442"/>
      <c r="VP282" s="442"/>
      <c r="VQ282" s="442"/>
      <c r="VR282" s="442"/>
      <c r="VS282" s="442"/>
      <c r="VT282" s="442"/>
      <c r="VU282" s="442"/>
      <c r="VV282" s="442"/>
      <c r="VW282" s="442"/>
      <c r="VX282" s="442"/>
      <c r="VY282" s="442"/>
      <c r="VZ282" s="442"/>
      <c r="WA282" s="442"/>
      <c r="WB282" s="442"/>
      <c r="WC282" s="442"/>
      <c r="WD282" s="442"/>
      <c r="WE282" s="442"/>
      <c r="WF282" s="442"/>
      <c r="WG282" s="442"/>
      <c r="WH282" s="442"/>
      <c r="WI282" s="442"/>
      <c r="WJ282" s="442"/>
      <c r="WK282" s="442"/>
      <c r="WL282" s="442"/>
      <c r="WM282" s="442"/>
      <c r="WN282" s="442"/>
      <c r="WO282" s="442"/>
      <c r="WP282" s="442"/>
      <c r="WQ282" s="442"/>
      <c r="WR282" s="442"/>
      <c r="WS282" s="442"/>
      <c r="WT282" s="442"/>
      <c r="WU282" s="442"/>
      <c r="WV282" s="442"/>
      <c r="WW282" s="442"/>
      <c r="WX282" s="442"/>
      <c r="WY282" s="442"/>
      <c r="WZ282" s="442"/>
      <c r="XA282" s="442"/>
      <c r="XB282" s="442"/>
      <c r="XC282" s="442"/>
      <c r="XD282" s="442"/>
      <c r="XE282" s="442"/>
      <c r="XF282" s="442"/>
      <c r="XG282" s="442"/>
      <c r="XH282" s="442"/>
      <c r="XI282" s="442"/>
      <c r="XJ282" s="442"/>
      <c r="XK282" s="442"/>
      <c r="XL282" s="442"/>
      <c r="XM282" s="442"/>
      <c r="XN282" s="442"/>
      <c r="XO282" s="442"/>
      <c r="XP282" s="442"/>
      <c r="XQ282" s="442"/>
      <c r="XR282" s="442"/>
      <c r="XS282" s="442"/>
      <c r="XT282" s="442"/>
      <c r="XU282" s="442"/>
      <c r="XV282" s="442"/>
      <c r="XW282" s="442"/>
      <c r="XX282" s="442"/>
      <c r="XY282" s="442"/>
      <c r="XZ282" s="442"/>
      <c r="YA282" s="442"/>
      <c r="YB282" s="442"/>
      <c r="YC282" s="442"/>
      <c r="YD282" s="442"/>
      <c r="YE282" s="442"/>
      <c r="YF282" s="442"/>
      <c r="YG282" s="442"/>
      <c r="YH282" s="442"/>
      <c r="YI282" s="442"/>
      <c r="YJ282" s="442"/>
      <c r="YK282" s="442"/>
      <c r="YL282" s="442"/>
      <c r="YM282" s="442"/>
      <c r="YN282" s="442"/>
      <c r="YO282" s="442"/>
      <c r="YP282" s="442"/>
      <c r="YQ282" s="442"/>
      <c r="YR282" s="442"/>
      <c r="YS282" s="442"/>
      <c r="YT282" s="442"/>
      <c r="YU282" s="442"/>
      <c r="YV282" s="442"/>
      <c r="YW282" s="442"/>
      <c r="YX282" s="442"/>
      <c r="YY282" s="442"/>
      <c r="YZ282" s="442"/>
      <c r="ZA282" s="442"/>
      <c r="ZB282" s="442"/>
      <c r="ZC282" s="442"/>
      <c r="ZD282" s="442"/>
      <c r="ZE282" s="442"/>
      <c r="ZF282" s="442"/>
      <c r="ZG282" s="442"/>
      <c r="ZH282" s="442"/>
      <c r="ZI282" s="442"/>
      <c r="ZJ282" s="442"/>
      <c r="ZK282" s="442"/>
      <c r="ZL282" s="442"/>
      <c r="ZM282" s="442"/>
      <c r="ZN282" s="442"/>
      <c r="ZO282" s="442"/>
      <c r="ZP282" s="442"/>
      <c r="ZQ282" s="442"/>
      <c r="ZR282" s="442"/>
      <c r="ZS282" s="442"/>
      <c r="ZT282" s="442"/>
      <c r="ZU282" s="442"/>
      <c r="ZV282" s="442"/>
      <c r="ZW282" s="442"/>
      <c r="ZX282" s="442"/>
      <c r="ZY282" s="442"/>
      <c r="ZZ282" s="442"/>
      <c r="AAA282" s="442"/>
      <c r="AAB282" s="442"/>
      <c r="AAC282" s="442"/>
      <c r="AAD282" s="442"/>
      <c r="AAE282" s="442"/>
      <c r="AAF282" s="442"/>
      <c r="AAG282" s="442"/>
      <c r="AAH282" s="442"/>
      <c r="AAI282" s="442"/>
      <c r="AAJ282" s="442"/>
      <c r="AAK282" s="442"/>
      <c r="AAL282" s="442"/>
      <c r="AAM282" s="442"/>
      <c r="AAN282" s="442"/>
      <c r="AAO282" s="442"/>
      <c r="AAP282" s="442"/>
      <c r="AAQ282" s="442"/>
      <c r="AAR282" s="442"/>
      <c r="AAS282" s="442"/>
      <c r="AAT282" s="442"/>
      <c r="AAU282" s="442"/>
      <c r="AAV282" s="442"/>
      <c r="AAW282" s="442"/>
      <c r="AAX282" s="442"/>
      <c r="AAY282" s="442"/>
      <c r="AAZ282" s="442"/>
      <c r="ABA282" s="442"/>
      <c r="ABB282" s="442"/>
      <c r="ABC282" s="442"/>
      <c r="ABD282" s="442"/>
      <c r="ABE282" s="442"/>
      <c r="ABF282" s="442"/>
      <c r="ABG282" s="442"/>
      <c r="ABH282" s="442"/>
      <c r="ABI282" s="442"/>
      <c r="ABJ282" s="442"/>
      <c r="ABK282" s="442"/>
      <c r="ABL282" s="442"/>
      <c r="ABM282" s="442"/>
      <c r="ABN282" s="442"/>
      <c r="ABO282" s="442"/>
      <c r="ABP282" s="442"/>
      <c r="ABQ282" s="442"/>
      <c r="ABR282" s="442"/>
      <c r="ABS282" s="442"/>
      <c r="ABT282" s="442"/>
      <c r="ABU282" s="442"/>
      <c r="ABV282" s="442"/>
      <c r="ABW282" s="442"/>
      <c r="ABX282" s="442"/>
      <c r="ABY282" s="442"/>
      <c r="ABZ282" s="442"/>
      <c r="ACA282" s="442"/>
      <c r="ACB282" s="442"/>
      <c r="ACC282" s="442"/>
      <c r="ACD282" s="442"/>
      <c r="ACE282" s="442"/>
      <c r="ACF282" s="442"/>
      <c r="ACG282" s="442"/>
      <c r="ACH282" s="442"/>
      <c r="ACI282" s="442"/>
      <c r="ACJ282" s="442"/>
      <c r="ACK282" s="442"/>
      <c r="ACL282" s="442"/>
      <c r="ACM282" s="442"/>
      <c r="ACN282" s="442"/>
      <c r="ACO282" s="442"/>
      <c r="ACP282" s="442"/>
      <c r="ACQ282" s="442"/>
      <c r="ACR282" s="442"/>
      <c r="ACS282" s="442"/>
      <c r="ACT282" s="442"/>
      <c r="ACU282" s="442"/>
      <c r="ACV282" s="442"/>
      <c r="ACW282" s="442"/>
      <c r="ACX282" s="442"/>
      <c r="ACY282" s="442"/>
      <c r="ACZ282" s="442"/>
      <c r="ADA282" s="442"/>
      <c r="ADB282" s="442"/>
      <c r="ADC282" s="442"/>
      <c r="ADD282" s="442"/>
      <c r="ADE282" s="442"/>
      <c r="ADF282" s="442"/>
      <c r="ADG282" s="442"/>
      <c r="ADH282" s="442"/>
      <c r="ADI282" s="442"/>
      <c r="ADJ282" s="442"/>
      <c r="ADK282" s="442"/>
      <c r="ADL282" s="442"/>
      <c r="ADM282" s="442"/>
      <c r="ADN282" s="442"/>
      <c r="ADO282" s="442"/>
      <c r="ADP282" s="442"/>
      <c r="ADQ282" s="442"/>
      <c r="ADR282" s="442"/>
      <c r="ADS282" s="442"/>
      <c r="ADT282" s="442"/>
      <c r="ADU282" s="442"/>
      <c r="ADV282" s="442"/>
      <c r="ADW282" s="442"/>
      <c r="ADX282" s="442"/>
      <c r="ADY282" s="442"/>
      <c r="ADZ282" s="442"/>
      <c r="AEA282" s="442"/>
      <c r="AEB282" s="442"/>
      <c r="AEC282" s="442"/>
      <c r="AED282" s="442"/>
      <c r="AEE282" s="442"/>
      <c r="AEF282" s="442"/>
      <c r="AEG282" s="442"/>
      <c r="AEH282" s="442"/>
      <c r="AEI282" s="442"/>
      <c r="AEJ282" s="442"/>
      <c r="AEK282" s="442"/>
      <c r="AEL282" s="442"/>
      <c r="AEM282" s="442"/>
      <c r="AEN282" s="442"/>
      <c r="AEO282" s="442"/>
      <c r="AEP282" s="442"/>
      <c r="AEQ282" s="442"/>
      <c r="AER282" s="442"/>
      <c r="AES282" s="442"/>
      <c r="AET282" s="442"/>
      <c r="AEU282" s="442"/>
      <c r="AEV282" s="442"/>
      <c r="AEW282" s="442"/>
      <c r="AEX282" s="442"/>
      <c r="AEY282" s="442"/>
      <c r="AEZ282" s="442"/>
      <c r="AFA282" s="442"/>
      <c r="AFB282" s="442"/>
      <c r="AFC282" s="442"/>
      <c r="AFD282" s="442"/>
      <c r="AFE282" s="442"/>
      <c r="AFF282" s="442"/>
      <c r="AFG282" s="442"/>
      <c r="AFH282" s="442"/>
      <c r="AFI282" s="442"/>
      <c r="AFJ282" s="442"/>
      <c r="AFK282" s="442"/>
      <c r="AFL282" s="442"/>
      <c r="AFM282" s="442"/>
      <c r="AFN282" s="442"/>
      <c r="AFO282" s="442"/>
      <c r="AFP282" s="442"/>
      <c r="AFQ282" s="442"/>
      <c r="AFR282" s="442"/>
      <c r="AFS282" s="442"/>
      <c r="AFT282" s="442"/>
      <c r="AFU282" s="442"/>
      <c r="AFV282" s="442"/>
      <c r="AFW282" s="442"/>
      <c r="AFX282" s="442"/>
      <c r="AFY282" s="442"/>
      <c r="AFZ282" s="442"/>
      <c r="AGA282" s="442"/>
      <c r="AGB282" s="442"/>
      <c r="AGC282" s="442"/>
      <c r="AGD282" s="442"/>
      <c r="AGE282" s="442"/>
      <c r="AGF282" s="442"/>
      <c r="AGG282" s="442"/>
      <c r="AGH282" s="442"/>
      <c r="AGI282" s="442"/>
      <c r="AGJ282" s="442"/>
      <c r="AGK282" s="442"/>
      <c r="AGL282" s="442"/>
      <c r="AGM282" s="442"/>
      <c r="AGN282" s="442"/>
      <c r="AGO282" s="442"/>
      <c r="AGP282" s="442"/>
      <c r="AGQ282" s="442"/>
      <c r="AGR282" s="442"/>
      <c r="AGS282" s="442"/>
      <c r="AGT282" s="442"/>
      <c r="AGU282" s="442"/>
      <c r="AGV282" s="442"/>
      <c r="AGW282" s="442"/>
      <c r="AGX282" s="442"/>
      <c r="AGY282" s="442"/>
      <c r="AGZ282" s="442"/>
      <c r="AHA282" s="442"/>
      <c r="AHB282" s="442"/>
      <c r="AHC282" s="442"/>
      <c r="AHD282" s="442"/>
      <c r="AHE282" s="442"/>
      <c r="AHF282" s="442"/>
      <c r="AHG282" s="442"/>
      <c r="AHH282" s="442"/>
    </row>
    <row r="283" spans="2:892" s="593" customFormat="1" hidden="1">
      <c r="B283" s="597"/>
      <c r="C283" s="595"/>
      <c r="D283" s="78"/>
      <c r="E283" s="78"/>
      <c r="F283" s="78"/>
      <c r="G283" s="78"/>
      <c r="H283" s="78"/>
      <c r="I283" s="78"/>
      <c r="J283" s="78"/>
      <c r="K283" s="78"/>
      <c r="L283" s="78"/>
      <c r="M283" s="78"/>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s="66"/>
      <c r="CT283" s="66"/>
      <c r="CU283" s="66"/>
      <c r="CV283" s="66"/>
      <c r="CW283" s="66"/>
      <c r="CX283" s="66"/>
      <c r="CY283" s="66"/>
      <c r="CZ283" s="66"/>
      <c r="DA283" s="66"/>
      <c r="DB283" s="66"/>
      <c r="DC283" s="66"/>
      <c r="DD283" s="66"/>
      <c r="DE283" s="66"/>
      <c r="DF283" s="66"/>
      <c r="DG283" s="66"/>
      <c r="DH283" s="66"/>
      <c r="DI283" s="66"/>
      <c r="DJ283" s="66"/>
      <c r="DK283" s="66"/>
      <c r="DL283" s="66"/>
      <c r="DM283" s="66"/>
      <c r="DN283" s="66"/>
      <c r="DO283" s="66"/>
      <c r="DP283" s="66"/>
      <c r="DQ283" s="66"/>
      <c r="DR283" s="66"/>
      <c r="DS283" s="66"/>
      <c r="DT283" s="66"/>
      <c r="DU283" s="66"/>
      <c r="DV283" s="66"/>
      <c r="DW283" s="66"/>
      <c r="DX283" s="66"/>
      <c r="DY283" s="66"/>
      <c r="DZ283" s="66"/>
      <c r="EA283" s="66"/>
      <c r="EB283" s="66"/>
      <c r="EC283" s="66"/>
      <c r="ED283" s="66"/>
      <c r="EE283" s="66"/>
      <c r="EF283" s="66"/>
      <c r="EG283" s="66"/>
      <c r="EH283" s="66"/>
      <c r="EI283" s="66"/>
      <c r="EJ283" s="66"/>
      <c r="EK283" s="66"/>
      <c r="EL283" s="66"/>
      <c r="EM283" s="66"/>
      <c r="EN283" s="66"/>
      <c r="EO283" s="66"/>
      <c r="EP283" s="66"/>
      <c r="EQ283" s="66"/>
      <c r="ER283" s="66"/>
      <c r="ES283" s="66"/>
      <c r="ET283" s="66"/>
      <c r="EU283" s="66"/>
      <c r="EV283" s="66"/>
      <c r="EW283" s="66"/>
      <c r="EX283" s="66"/>
      <c r="EY283" s="66"/>
      <c r="EZ283" s="66"/>
      <c r="FA283" s="66"/>
      <c r="FB283" s="66"/>
      <c r="FC283" s="66"/>
      <c r="FD283" s="66"/>
      <c r="FE283" s="66"/>
      <c r="FF283" s="66"/>
      <c r="FG283" s="66"/>
      <c r="FH283" s="66"/>
      <c r="FI283" s="66"/>
      <c r="FJ283" s="66"/>
      <c r="FK283" s="66"/>
      <c r="FL283" s="66"/>
      <c r="FM283" s="66"/>
      <c r="FN283" s="66"/>
      <c r="FO283" s="66"/>
      <c r="FP283" s="66"/>
      <c r="FQ283" s="66"/>
      <c r="FR283" s="66"/>
      <c r="FS283" s="66"/>
      <c r="FT283" s="66"/>
      <c r="FU283" s="66"/>
      <c r="FV283" s="66"/>
      <c r="FW283" s="66"/>
      <c r="FX283" s="66"/>
      <c r="FY283" s="66"/>
      <c r="FZ283" s="66"/>
      <c r="GA283" s="66"/>
      <c r="GB283" s="66"/>
      <c r="GC283" s="66"/>
      <c r="GD283" s="66"/>
      <c r="GE283" s="66"/>
      <c r="GF283" s="66"/>
      <c r="GG283" s="66"/>
      <c r="GH283" s="66"/>
      <c r="GI283" s="66"/>
      <c r="GJ283" s="66"/>
      <c r="GK283" s="66"/>
      <c r="GL283" s="66"/>
      <c r="GM283" s="66"/>
      <c r="GN283" s="66"/>
      <c r="GO283" s="66"/>
      <c r="GP283" s="66"/>
      <c r="GQ283" s="66"/>
      <c r="GR283" s="66"/>
      <c r="GS283" s="66"/>
      <c r="GT283" s="66"/>
      <c r="GU283" s="66"/>
      <c r="GV283" s="66"/>
      <c r="GW283" s="66"/>
      <c r="GX283" s="66"/>
      <c r="GY283" s="66"/>
      <c r="GZ283" s="66"/>
      <c r="HA283" s="66"/>
      <c r="HB283" s="66"/>
      <c r="HC283" s="66"/>
      <c r="HD283" s="66"/>
      <c r="HE283" s="66"/>
      <c r="HF283" s="66"/>
      <c r="HG283" s="66"/>
      <c r="HH283" s="66"/>
      <c r="HI283" s="66"/>
      <c r="HJ283" s="66"/>
      <c r="HK283" s="66"/>
      <c r="HL283" s="66"/>
      <c r="HM283" s="66"/>
      <c r="HN283" s="66"/>
      <c r="HO283" s="66"/>
      <c r="HP283" s="66"/>
      <c r="HQ283" s="66"/>
      <c r="HR283" s="66"/>
      <c r="HS283" s="66"/>
      <c r="HT283" s="66"/>
      <c r="HU283" s="66"/>
      <c r="HV283" s="66"/>
      <c r="HW283" s="66"/>
      <c r="HX283" s="66"/>
      <c r="HY283" s="66"/>
      <c r="HZ283" s="66"/>
      <c r="IA283" s="66"/>
      <c r="IB283" s="66"/>
      <c r="IC283" s="66"/>
      <c r="ID283" s="66"/>
      <c r="IE283" s="66"/>
      <c r="IF283" s="66"/>
      <c r="IG283" s="66"/>
      <c r="IH283" s="66"/>
      <c r="II283" s="66"/>
      <c r="IJ283" s="66"/>
      <c r="IK283" s="66"/>
      <c r="IL283" s="66"/>
      <c r="IM283" s="66"/>
      <c r="IN283" s="66"/>
      <c r="IO283" s="66"/>
      <c r="IP283" s="66"/>
      <c r="IQ283" s="66"/>
      <c r="IR283" s="66"/>
      <c r="IS283" s="66"/>
      <c r="IT283" s="66"/>
      <c r="IU283" s="66"/>
      <c r="IV283" s="66"/>
      <c r="IW283" s="66"/>
      <c r="IX283" s="442"/>
      <c r="IY283" s="442"/>
      <c r="IZ283" s="442"/>
      <c r="JA283" s="442"/>
      <c r="JB283" s="442"/>
      <c r="JC283" s="442"/>
      <c r="JD283" s="442"/>
      <c r="JE283" s="442"/>
      <c r="JF283" s="442"/>
      <c r="JG283" s="442"/>
      <c r="JH283" s="442"/>
      <c r="JI283" s="442"/>
      <c r="JJ283" s="442"/>
      <c r="JK283" s="442"/>
      <c r="JL283" s="442"/>
      <c r="JM283" s="442"/>
      <c r="JN283" s="442"/>
      <c r="JO283" s="442"/>
      <c r="JP283" s="442"/>
      <c r="JQ283" s="442"/>
      <c r="JR283" s="442"/>
      <c r="JS283" s="442"/>
      <c r="JT283" s="442"/>
      <c r="JU283" s="442"/>
      <c r="JV283" s="442"/>
      <c r="JW283" s="442"/>
      <c r="JX283" s="442"/>
      <c r="JY283" s="442"/>
      <c r="JZ283" s="442"/>
      <c r="KA283" s="442"/>
      <c r="KB283" s="442"/>
      <c r="KC283" s="442"/>
      <c r="KD283" s="442"/>
      <c r="KE283" s="442"/>
      <c r="KF283" s="442"/>
      <c r="KG283" s="442"/>
      <c r="KH283" s="442"/>
      <c r="KI283" s="442"/>
      <c r="KJ283" s="442"/>
      <c r="KK283" s="442"/>
      <c r="KL283" s="442"/>
      <c r="KM283" s="442"/>
      <c r="KN283" s="442"/>
      <c r="KO283" s="442"/>
      <c r="KP283" s="442"/>
      <c r="KQ283" s="442"/>
      <c r="KR283" s="442"/>
      <c r="KS283" s="442"/>
      <c r="KT283" s="442"/>
      <c r="KU283" s="442"/>
      <c r="KV283" s="442"/>
      <c r="KW283" s="442"/>
      <c r="KX283" s="442"/>
      <c r="KY283" s="442"/>
      <c r="KZ283" s="442"/>
      <c r="LA283" s="442"/>
      <c r="LB283" s="442"/>
      <c r="LC283" s="442"/>
      <c r="LD283" s="442"/>
      <c r="LE283" s="442"/>
      <c r="LF283" s="442"/>
      <c r="LG283" s="442"/>
      <c r="LH283" s="442"/>
      <c r="LI283" s="442"/>
      <c r="LJ283" s="442"/>
      <c r="LK283" s="442"/>
      <c r="LL283" s="442"/>
      <c r="LM283" s="442"/>
      <c r="LN283" s="442"/>
      <c r="LO283" s="442"/>
      <c r="LP283" s="442"/>
      <c r="LQ283" s="442"/>
      <c r="LR283" s="442"/>
      <c r="LS283" s="442"/>
      <c r="LT283" s="442"/>
      <c r="LU283" s="442"/>
      <c r="LV283" s="442"/>
      <c r="LW283" s="442"/>
      <c r="LX283" s="442"/>
      <c r="LY283" s="442"/>
      <c r="LZ283" s="442"/>
      <c r="MA283" s="442"/>
      <c r="MB283" s="442"/>
      <c r="MC283" s="442"/>
      <c r="MD283" s="442"/>
      <c r="ME283" s="442"/>
      <c r="MF283" s="442"/>
      <c r="MG283" s="442"/>
      <c r="MH283" s="442"/>
      <c r="MI283" s="442"/>
      <c r="MJ283" s="442"/>
      <c r="MK283" s="442"/>
      <c r="ML283" s="442"/>
      <c r="MM283" s="442"/>
      <c r="MN283" s="442"/>
      <c r="MO283" s="442"/>
      <c r="MP283" s="442"/>
      <c r="MQ283" s="442"/>
      <c r="MR283" s="442"/>
      <c r="MS283" s="442"/>
      <c r="MT283" s="442"/>
      <c r="MU283" s="442"/>
      <c r="MV283" s="442"/>
      <c r="MW283" s="442"/>
      <c r="MX283" s="442"/>
      <c r="MY283" s="442"/>
      <c r="MZ283" s="442"/>
      <c r="NA283" s="442"/>
      <c r="NB283" s="442"/>
      <c r="NC283" s="442"/>
      <c r="ND283" s="442"/>
      <c r="NE283" s="442"/>
      <c r="NF283" s="442"/>
      <c r="NG283" s="442"/>
      <c r="NH283" s="442"/>
      <c r="NI283" s="442"/>
      <c r="NJ283" s="442"/>
      <c r="NK283" s="442"/>
      <c r="NL283" s="442"/>
      <c r="NM283" s="442"/>
      <c r="NN283" s="442"/>
      <c r="NO283" s="442"/>
      <c r="NP283" s="442"/>
      <c r="NQ283" s="442"/>
      <c r="NR283" s="442"/>
      <c r="NS283" s="442"/>
      <c r="NT283" s="442"/>
      <c r="NU283" s="442"/>
      <c r="NV283" s="442"/>
      <c r="NW283" s="442"/>
      <c r="NX283" s="442"/>
      <c r="NY283" s="442"/>
      <c r="NZ283" s="442"/>
      <c r="OA283" s="442"/>
      <c r="OB283" s="442"/>
      <c r="OC283" s="442"/>
      <c r="OD283" s="442"/>
      <c r="OE283" s="442"/>
      <c r="OF283" s="442"/>
      <c r="OG283" s="442"/>
      <c r="OH283" s="442"/>
      <c r="OI283" s="442"/>
      <c r="OJ283" s="442"/>
      <c r="OK283" s="442"/>
      <c r="OL283" s="442"/>
      <c r="OM283" s="442"/>
      <c r="ON283" s="442"/>
      <c r="OO283" s="442"/>
      <c r="OP283" s="442"/>
      <c r="OQ283" s="442"/>
      <c r="OR283" s="442"/>
      <c r="OS283" s="442"/>
      <c r="OT283" s="442"/>
      <c r="OU283" s="442"/>
      <c r="OV283" s="442"/>
      <c r="OW283" s="442"/>
      <c r="OX283" s="442"/>
      <c r="OY283" s="442"/>
      <c r="OZ283" s="442"/>
      <c r="PA283" s="442"/>
      <c r="PB283" s="442"/>
      <c r="PC283" s="442"/>
      <c r="PD283" s="442"/>
      <c r="PE283" s="442"/>
      <c r="PF283" s="442"/>
      <c r="PG283" s="442"/>
      <c r="PH283" s="442"/>
      <c r="PI283" s="442"/>
      <c r="PJ283" s="442"/>
      <c r="PK283" s="442"/>
      <c r="PL283" s="442"/>
      <c r="PM283" s="442"/>
      <c r="PN283" s="442"/>
      <c r="PO283" s="442"/>
      <c r="PP283" s="442"/>
      <c r="PQ283" s="442"/>
      <c r="PR283" s="442"/>
      <c r="PS283" s="442"/>
      <c r="PT283" s="442"/>
      <c r="PU283" s="442"/>
      <c r="PV283" s="442"/>
      <c r="PW283" s="442"/>
      <c r="PX283" s="442"/>
      <c r="PY283" s="442"/>
      <c r="PZ283" s="442"/>
      <c r="QA283" s="442"/>
      <c r="QB283" s="442"/>
      <c r="QC283" s="442"/>
      <c r="QD283" s="442"/>
      <c r="QE283" s="442"/>
      <c r="QF283" s="442"/>
      <c r="QG283" s="442"/>
      <c r="QH283" s="442"/>
      <c r="QI283" s="442"/>
      <c r="QJ283" s="442"/>
      <c r="QK283" s="442"/>
      <c r="QL283" s="442"/>
      <c r="QM283" s="442"/>
      <c r="QN283" s="442"/>
      <c r="QO283" s="442"/>
      <c r="QP283" s="442"/>
      <c r="QQ283" s="442"/>
      <c r="QR283" s="442"/>
      <c r="QS283" s="442"/>
      <c r="QT283" s="442"/>
      <c r="QU283" s="442"/>
      <c r="QV283" s="442"/>
      <c r="QW283" s="442"/>
      <c r="QX283" s="442"/>
      <c r="QY283" s="442"/>
      <c r="QZ283" s="442"/>
      <c r="RA283" s="442"/>
      <c r="RB283" s="442"/>
      <c r="RC283" s="442"/>
      <c r="RD283" s="442"/>
      <c r="RE283" s="442"/>
      <c r="RF283" s="442"/>
      <c r="RG283" s="442"/>
      <c r="RH283" s="442"/>
      <c r="RI283" s="442"/>
      <c r="RJ283" s="442"/>
      <c r="RK283" s="442"/>
      <c r="RL283" s="442"/>
      <c r="RM283" s="442"/>
      <c r="RN283" s="442"/>
      <c r="RO283" s="442"/>
      <c r="RP283" s="442"/>
      <c r="RQ283" s="442"/>
      <c r="RR283" s="442"/>
      <c r="RS283" s="442"/>
      <c r="RT283" s="442"/>
      <c r="RU283" s="442"/>
      <c r="RV283" s="442"/>
      <c r="RW283" s="442"/>
      <c r="RX283" s="442"/>
      <c r="RY283" s="442"/>
      <c r="RZ283" s="442"/>
      <c r="SA283" s="442"/>
      <c r="SB283" s="442"/>
      <c r="SC283" s="442"/>
      <c r="SD283" s="442"/>
      <c r="SE283" s="442"/>
      <c r="SF283" s="442"/>
      <c r="SG283" s="442"/>
      <c r="SH283" s="442"/>
      <c r="SI283" s="442"/>
      <c r="SJ283" s="442"/>
      <c r="SK283" s="442"/>
      <c r="SL283" s="442"/>
      <c r="SM283" s="442"/>
      <c r="SN283" s="442"/>
      <c r="SO283" s="442"/>
      <c r="SP283" s="442"/>
      <c r="SQ283" s="442"/>
      <c r="SR283" s="442"/>
      <c r="SS283" s="442"/>
      <c r="ST283" s="442"/>
      <c r="SU283" s="442"/>
      <c r="SV283" s="442"/>
      <c r="SW283" s="442"/>
      <c r="SX283" s="442"/>
      <c r="SY283" s="442"/>
      <c r="SZ283" s="442"/>
      <c r="TA283" s="442"/>
      <c r="TB283" s="442"/>
      <c r="TC283" s="442"/>
      <c r="TD283" s="442"/>
      <c r="TE283" s="442"/>
      <c r="TF283" s="442"/>
      <c r="TG283" s="442"/>
      <c r="TH283" s="442"/>
      <c r="TI283" s="442"/>
      <c r="TJ283" s="442"/>
      <c r="TK283" s="442"/>
      <c r="TL283" s="442"/>
      <c r="TM283" s="442"/>
      <c r="TN283" s="442"/>
      <c r="TO283" s="442"/>
      <c r="TP283" s="442"/>
      <c r="TQ283" s="442"/>
      <c r="TR283" s="442"/>
      <c r="TS283" s="442"/>
      <c r="TT283" s="442"/>
      <c r="TU283" s="442"/>
      <c r="TV283" s="442"/>
      <c r="TW283" s="442"/>
      <c r="TX283" s="442"/>
      <c r="TY283" s="442"/>
      <c r="TZ283" s="442"/>
      <c r="UA283" s="442"/>
      <c r="UB283" s="442"/>
      <c r="UC283" s="442"/>
      <c r="UD283" s="442"/>
      <c r="UE283" s="442"/>
      <c r="UF283" s="442"/>
      <c r="UG283" s="442"/>
      <c r="UH283" s="442"/>
      <c r="UI283" s="442"/>
      <c r="UJ283" s="442"/>
      <c r="UK283" s="442"/>
      <c r="UL283" s="442"/>
      <c r="UM283" s="442"/>
      <c r="UN283" s="442"/>
      <c r="UO283" s="442"/>
      <c r="UP283" s="442"/>
      <c r="UQ283" s="442"/>
      <c r="UR283" s="442"/>
      <c r="US283" s="442"/>
      <c r="UT283" s="442"/>
      <c r="UU283" s="442"/>
      <c r="UV283" s="442"/>
      <c r="UW283" s="442"/>
      <c r="UX283" s="442"/>
      <c r="UY283" s="442"/>
      <c r="UZ283" s="442"/>
      <c r="VA283" s="442"/>
      <c r="VB283" s="442"/>
      <c r="VC283" s="442"/>
      <c r="VD283" s="442"/>
      <c r="VE283" s="442"/>
      <c r="VF283" s="442"/>
      <c r="VG283" s="442"/>
      <c r="VH283" s="442"/>
      <c r="VI283" s="442"/>
      <c r="VJ283" s="442"/>
      <c r="VK283" s="442"/>
      <c r="VL283" s="442"/>
      <c r="VM283" s="442"/>
      <c r="VN283" s="442"/>
      <c r="VO283" s="442"/>
      <c r="VP283" s="442"/>
      <c r="VQ283" s="442"/>
      <c r="VR283" s="442"/>
      <c r="VS283" s="442"/>
      <c r="VT283" s="442"/>
      <c r="VU283" s="442"/>
      <c r="VV283" s="442"/>
      <c r="VW283" s="442"/>
      <c r="VX283" s="442"/>
      <c r="VY283" s="442"/>
      <c r="VZ283" s="442"/>
      <c r="WA283" s="442"/>
      <c r="WB283" s="442"/>
      <c r="WC283" s="442"/>
      <c r="WD283" s="442"/>
      <c r="WE283" s="442"/>
      <c r="WF283" s="442"/>
      <c r="WG283" s="442"/>
      <c r="WH283" s="442"/>
      <c r="WI283" s="442"/>
      <c r="WJ283" s="442"/>
      <c r="WK283" s="442"/>
      <c r="WL283" s="442"/>
      <c r="WM283" s="442"/>
      <c r="WN283" s="442"/>
      <c r="WO283" s="442"/>
      <c r="WP283" s="442"/>
      <c r="WQ283" s="442"/>
      <c r="WR283" s="442"/>
      <c r="WS283" s="442"/>
      <c r="WT283" s="442"/>
      <c r="WU283" s="442"/>
      <c r="WV283" s="442"/>
      <c r="WW283" s="442"/>
      <c r="WX283" s="442"/>
      <c r="WY283" s="442"/>
      <c r="WZ283" s="442"/>
      <c r="XA283" s="442"/>
      <c r="XB283" s="442"/>
      <c r="XC283" s="442"/>
      <c r="XD283" s="442"/>
      <c r="XE283" s="442"/>
      <c r="XF283" s="442"/>
      <c r="XG283" s="442"/>
      <c r="XH283" s="442"/>
      <c r="XI283" s="442"/>
      <c r="XJ283" s="442"/>
      <c r="XK283" s="442"/>
      <c r="XL283" s="442"/>
      <c r="XM283" s="442"/>
      <c r="XN283" s="442"/>
      <c r="XO283" s="442"/>
      <c r="XP283" s="442"/>
      <c r="XQ283" s="442"/>
      <c r="XR283" s="442"/>
      <c r="XS283" s="442"/>
      <c r="XT283" s="442"/>
      <c r="XU283" s="442"/>
      <c r="XV283" s="442"/>
      <c r="XW283" s="442"/>
      <c r="XX283" s="442"/>
      <c r="XY283" s="442"/>
      <c r="XZ283" s="442"/>
      <c r="YA283" s="442"/>
      <c r="YB283" s="442"/>
      <c r="YC283" s="442"/>
      <c r="YD283" s="442"/>
      <c r="YE283" s="442"/>
      <c r="YF283" s="442"/>
      <c r="YG283" s="442"/>
      <c r="YH283" s="442"/>
      <c r="YI283" s="442"/>
      <c r="YJ283" s="442"/>
      <c r="YK283" s="442"/>
      <c r="YL283" s="442"/>
      <c r="YM283" s="442"/>
      <c r="YN283" s="442"/>
      <c r="YO283" s="442"/>
      <c r="YP283" s="442"/>
      <c r="YQ283" s="442"/>
      <c r="YR283" s="442"/>
      <c r="YS283" s="442"/>
      <c r="YT283" s="442"/>
      <c r="YU283" s="442"/>
      <c r="YV283" s="442"/>
      <c r="YW283" s="442"/>
      <c r="YX283" s="442"/>
      <c r="YY283" s="442"/>
      <c r="YZ283" s="442"/>
      <c r="ZA283" s="442"/>
      <c r="ZB283" s="442"/>
      <c r="ZC283" s="442"/>
      <c r="ZD283" s="442"/>
      <c r="ZE283" s="442"/>
      <c r="ZF283" s="442"/>
      <c r="ZG283" s="442"/>
      <c r="ZH283" s="442"/>
      <c r="ZI283" s="442"/>
      <c r="ZJ283" s="442"/>
      <c r="ZK283" s="442"/>
      <c r="ZL283" s="442"/>
      <c r="ZM283" s="442"/>
      <c r="ZN283" s="442"/>
      <c r="ZO283" s="442"/>
      <c r="ZP283" s="442"/>
      <c r="ZQ283" s="442"/>
      <c r="ZR283" s="442"/>
      <c r="ZS283" s="442"/>
      <c r="ZT283" s="442"/>
      <c r="ZU283" s="442"/>
      <c r="ZV283" s="442"/>
      <c r="ZW283" s="442"/>
      <c r="ZX283" s="442"/>
      <c r="ZY283" s="442"/>
      <c r="ZZ283" s="442"/>
      <c r="AAA283" s="442"/>
      <c r="AAB283" s="442"/>
      <c r="AAC283" s="442"/>
      <c r="AAD283" s="442"/>
      <c r="AAE283" s="442"/>
      <c r="AAF283" s="442"/>
      <c r="AAG283" s="442"/>
      <c r="AAH283" s="442"/>
      <c r="AAI283" s="442"/>
      <c r="AAJ283" s="442"/>
      <c r="AAK283" s="442"/>
      <c r="AAL283" s="442"/>
      <c r="AAM283" s="442"/>
      <c r="AAN283" s="442"/>
      <c r="AAO283" s="442"/>
      <c r="AAP283" s="442"/>
      <c r="AAQ283" s="442"/>
      <c r="AAR283" s="442"/>
      <c r="AAS283" s="442"/>
      <c r="AAT283" s="442"/>
      <c r="AAU283" s="442"/>
      <c r="AAV283" s="442"/>
      <c r="AAW283" s="442"/>
      <c r="AAX283" s="442"/>
      <c r="AAY283" s="442"/>
      <c r="AAZ283" s="442"/>
      <c r="ABA283" s="442"/>
      <c r="ABB283" s="442"/>
      <c r="ABC283" s="442"/>
      <c r="ABD283" s="442"/>
      <c r="ABE283" s="442"/>
      <c r="ABF283" s="442"/>
      <c r="ABG283" s="442"/>
      <c r="ABH283" s="442"/>
      <c r="ABI283" s="442"/>
      <c r="ABJ283" s="442"/>
      <c r="ABK283" s="442"/>
      <c r="ABL283" s="442"/>
      <c r="ABM283" s="442"/>
      <c r="ABN283" s="442"/>
      <c r="ABO283" s="442"/>
      <c r="ABP283" s="442"/>
      <c r="ABQ283" s="442"/>
      <c r="ABR283" s="442"/>
      <c r="ABS283" s="442"/>
      <c r="ABT283" s="442"/>
      <c r="ABU283" s="442"/>
      <c r="ABV283" s="442"/>
      <c r="ABW283" s="442"/>
      <c r="ABX283" s="442"/>
      <c r="ABY283" s="442"/>
      <c r="ABZ283" s="442"/>
      <c r="ACA283" s="442"/>
      <c r="ACB283" s="442"/>
      <c r="ACC283" s="442"/>
      <c r="ACD283" s="442"/>
      <c r="ACE283" s="442"/>
      <c r="ACF283" s="442"/>
      <c r="ACG283" s="442"/>
      <c r="ACH283" s="442"/>
      <c r="ACI283" s="442"/>
      <c r="ACJ283" s="442"/>
      <c r="ACK283" s="442"/>
      <c r="ACL283" s="442"/>
      <c r="ACM283" s="442"/>
      <c r="ACN283" s="442"/>
      <c r="ACO283" s="442"/>
      <c r="ACP283" s="442"/>
      <c r="ACQ283" s="442"/>
      <c r="ACR283" s="442"/>
      <c r="ACS283" s="442"/>
      <c r="ACT283" s="442"/>
      <c r="ACU283" s="442"/>
      <c r="ACV283" s="442"/>
      <c r="ACW283" s="442"/>
      <c r="ACX283" s="442"/>
      <c r="ACY283" s="442"/>
      <c r="ACZ283" s="442"/>
      <c r="ADA283" s="442"/>
      <c r="ADB283" s="442"/>
      <c r="ADC283" s="442"/>
      <c r="ADD283" s="442"/>
      <c r="ADE283" s="442"/>
      <c r="ADF283" s="442"/>
      <c r="ADG283" s="442"/>
      <c r="ADH283" s="442"/>
      <c r="ADI283" s="442"/>
      <c r="ADJ283" s="442"/>
      <c r="ADK283" s="442"/>
      <c r="ADL283" s="442"/>
      <c r="ADM283" s="442"/>
      <c r="ADN283" s="442"/>
      <c r="ADO283" s="442"/>
      <c r="ADP283" s="442"/>
      <c r="ADQ283" s="442"/>
      <c r="ADR283" s="442"/>
      <c r="ADS283" s="442"/>
      <c r="ADT283" s="442"/>
      <c r="ADU283" s="442"/>
      <c r="ADV283" s="442"/>
      <c r="ADW283" s="442"/>
      <c r="ADX283" s="442"/>
      <c r="ADY283" s="442"/>
      <c r="ADZ283" s="442"/>
      <c r="AEA283" s="442"/>
      <c r="AEB283" s="442"/>
      <c r="AEC283" s="442"/>
      <c r="AED283" s="442"/>
      <c r="AEE283" s="442"/>
      <c r="AEF283" s="442"/>
      <c r="AEG283" s="442"/>
      <c r="AEH283" s="442"/>
      <c r="AEI283" s="442"/>
      <c r="AEJ283" s="442"/>
      <c r="AEK283" s="442"/>
      <c r="AEL283" s="442"/>
      <c r="AEM283" s="442"/>
      <c r="AEN283" s="442"/>
      <c r="AEO283" s="442"/>
      <c r="AEP283" s="442"/>
      <c r="AEQ283" s="442"/>
      <c r="AER283" s="442"/>
      <c r="AES283" s="442"/>
      <c r="AET283" s="442"/>
      <c r="AEU283" s="442"/>
      <c r="AEV283" s="442"/>
      <c r="AEW283" s="442"/>
      <c r="AEX283" s="442"/>
      <c r="AEY283" s="442"/>
      <c r="AEZ283" s="442"/>
      <c r="AFA283" s="442"/>
      <c r="AFB283" s="442"/>
      <c r="AFC283" s="442"/>
      <c r="AFD283" s="442"/>
      <c r="AFE283" s="442"/>
      <c r="AFF283" s="442"/>
      <c r="AFG283" s="442"/>
      <c r="AFH283" s="442"/>
      <c r="AFI283" s="442"/>
      <c r="AFJ283" s="442"/>
      <c r="AFK283" s="442"/>
      <c r="AFL283" s="442"/>
      <c r="AFM283" s="442"/>
      <c r="AFN283" s="442"/>
      <c r="AFO283" s="442"/>
      <c r="AFP283" s="442"/>
      <c r="AFQ283" s="442"/>
      <c r="AFR283" s="442"/>
      <c r="AFS283" s="442"/>
      <c r="AFT283" s="442"/>
      <c r="AFU283" s="442"/>
      <c r="AFV283" s="442"/>
      <c r="AFW283" s="442"/>
      <c r="AFX283" s="442"/>
      <c r="AFY283" s="442"/>
      <c r="AFZ283" s="442"/>
      <c r="AGA283" s="442"/>
      <c r="AGB283" s="442"/>
      <c r="AGC283" s="442"/>
      <c r="AGD283" s="442"/>
      <c r="AGE283" s="442"/>
      <c r="AGF283" s="442"/>
      <c r="AGG283" s="442"/>
      <c r="AGH283" s="442"/>
      <c r="AGI283" s="442"/>
      <c r="AGJ283" s="442"/>
      <c r="AGK283" s="442"/>
      <c r="AGL283" s="442"/>
      <c r="AGM283" s="442"/>
      <c r="AGN283" s="442"/>
      <c r="AGO283" s="442"/>
      <c r="AGP283" s="442"/>
      <c r="AGQ283" s="442"/>
      <c r="AGR283" s="442"/>
      <c r="AGS283" s="442"/>
      <c r="AGT283" s="442"/>
      <c r="AGU283" s="442"/>
      <c r="AGV283" s="442"/>
      <c r="AGW283" s="442"/>
      <c r="AGX283" s="442"/>
      <c r="AGY283" s="442"/>
      <c r="AGZ283" s="442"/>
      <c r="AHA283" s="442"/>
      <c r="AHB283" s="442"/>
      <c r="AHC283" s="442"/>
      <c r="AHD283" s="442"/>
      <c r="AHE283" s="442"/>
      <c r="AHF283" s="442"/>
      <c r="AHG283" s="442"/>
      <c r="AHH283" s="442"/>
    </row>
    <row r="284" spans="2:892" s="593" customFormat="1" hidden="1">
      <c r="B284" s="597"/>
      <c r="C284" s="595"/>
      <c r="D284" s="78"/>
      <c r="E284" s="78"/>
      <c r="F284" s="78"/>
      <c r="G284" s="78"/>
      <c r="H284" s="78"/>
      <c r="I284" s="78"/>
      <c r="J284" s="78"/>
      <c r="K284" s="78"/>
      <c r="L284" s="78"/>
      <c r="M284" s="78"/>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s="66"/>
      <c r="CT284" s="66"/>
      <c r="CU284" s="66"/>
      <c r="CV284" s="66"/>
      <c r="CW284" s="66"/>
      <c r="CX284" s="66"/>
      <c r="CY284" s="66"/>
      <c r="CZ284" s="66"/>
      <c r="DA284" s="66"/>
      <c r="DB284" s="66"/>
      <c r="DC284" s="66"/>
      <c r="DD284" s="66"/>
      <c r="DE284" s="66"/>
      <c r="DF284" s="66"/>
      <c r="DG284" s="66"/>
      <c r="DH284" s="66"/>
      <c r="DI284" s="66"/>
      <c r="DJ284" s="66"/>
      <c r="DK284" s="66"/>
      <c r="DL284" s="66"/>
      <c r="DM284" s="66"/>
      <c r="DN284" s="66"/>
      <c r="DO284" s="66"/>
      <c r="DP284" s="66"/>
      <c r="DQ284" s="66"/>
      <c r="DR284" s="66"/>
      <c r="DS284" s="66"/>
      <c r="DT284" s="66"/>
      <c r="DU284" s="66"/>
      <c r="DV284" s="66"/>
      <c r="DW284" s="66"/>
      <c r="DX284" s="66"/>
      <c r="DY284" s="66"/>
      <c r="DZ284" s="66"/>
      <c r="EA284" s="66"/>
      <c r="EB284" s="66"/>
      <c r="EC284" s="66"/>
      <c r="ED284" s="66"/>
      <c r="EE284" s="66"/>
      <c r="EF284" s="66"/>
      <c r="EG284" s="66"/>
      <c r="EH284" s="66"/>
      <c r="EI284" s="66"/>
      <c r="EJ284" s="66"/>
      <c r="EK284" s="66"/>
      <c r="EL284" s="66"/>
      <c r="EM284" s="66"/>
      <c r="EN284" s="66"/>
      <c r="EO284" s="66"/>
      <c r="EP284" s="66"/>
      <c r="EQ284" s="66"/>
      <c r="ER284" s="66"/>
      <c r="ES284" s="66"/>
      <c r="ET284" s="66"/>
      <c r="EU284" s="66"/>
      <c r="EV284" s="66"/>
      <c r="EW284" s="66"/>
      <c r="EX284" s="66"/>
      <c r="EY284" s="66"/>
      <c r="EZ284" s="66"/>
      <c r="FA284" s="66"/>
      <c r="FB284" s="66"/>
      <c r="FC284" s="66"/>
      <c r="FD284" s="66"/>
      <c r="FE284" s="66"/>
      <c r="FF284" s="66"/>
      <c r="FG284" s="66"/>
      <c r="FH284" s="66"/>
      <c r="FI284" s="66"/>
      <c r="FJ284" s="66"/>
      <c r="FK284" s="66"/>
      <c r="FL284" s="66"/>
      <c r="FM284" s="66"/>
      <c r="FN284" s="66"/>
      <c r="FO284" s="66"/>
      <c r="FP284" s="66"/>
      <c r="FQ284" s="66"/>
      <c r="FR284" s="66"/>
      <c r="FS284" s="66"/>
      <c r="FT284" s="66"/>
      <c r="FU284" s="66"/>
      <c r="FV284" s="66"/>
      <c r="FW284" s="66"/>
      <c r="FX284" s="66"/>
      <c r="FY284" s="66"/>
      <c r="FZ284" s="66"/>
      <c r="GA284" s="66"/>
      <c r="GB284" s="66"/>
      <c r="GC284" s="66"/>
      <c r="GD284" s="66"/>
      <c r="GE284" s="66"/>
      <c r="GF284" s="66"/>
      <c r="GG284" s="66"/>
      <c r="GH284" s="66"/>
      <c r="GI284" s="66"/>
      <c r="GJ284" s="66"/>
      <c r="GK284" s="66"/>
      <c r="GL284" s="66"/>
      <c r="GM284" s="66"/>
      <c r="GN284" s="66"/>
      <c r="GO284" s="66"/>
      <c r="GP284" s="66"/>
      <c r="GQ284" s="66"/>
      <c r="GR284" s="66"/>
      <c r="GS284" s="66"/>
      <c r="GT284" s="66"/>
      <c r="GU284" s="66"/>
      <c r="GV284" s="66"/>
      <c r="GW284" s="66"/>
      <c r="GX284" s="66"/>
      <c r="GY284" s="66"/>
      <c r="GZ284" s="66"/>
      <c r="HA284" s="66"/>
      <c r="HB284" s="66"/>
      <c r="HC284" s="66"/>
      <c r="HD284" s="66"/>
      <c r="HE284" s="66"/>
      <c r="HF284" s="66"/>
      <c r="HG284" s="66"/>
      <c r="HH284" s="66"/>
      <c r="HI284" s="66"/>
      <c r="HJ284" s="66"/>
      <c r="HK284" s="66"/>
      <c r="HL284" s="66"/>
      <c r="HM284" s="66"/>
      <c r="HN284" s="66"/>
      <c r="HO284" s="66"/>
      <c r="HP284" s="66"/>
      <c r="HQ284" s="66"/>
      <c r="HR284" s="66"/>
      <c r="HS284" s="66"/>
      <c r="HT284" s="66"/>
      <c r="HU284" s="66"/>
      <c r="HV284" s="66"/>
      <c r="HW284" s="66"/>
      <c r="HX284" s="66"/>
      <c r="HY284" s="66"/>
      <c r="HZ284" s="66"/>
      <c r="IA284" s="66"/>
      <c r="IB284" s="66"/>
      <c r="IC284" s="66"/>
      <c r="ID284" s="66"/>
      <c r="IE284" s="66"/>
      <c r="IF284" s="66"/>
      <c r="IG284" s="66"/>
      <c r="IH284" s="66"/>
      <c r="II284" s="66"/>
      <c r="IJ284" s="66"/>
      <c r="IK284" s="66"/>
      <c r="IL284" s="66"/>
      <c r="IM284" s="66"/>
      <c r="IN284" s="66"/>
      <c r="IO284" s="66"/>
      <c r="IP284" s="66"/>
      <c r="IQ284" s="66"/>
      <c r="IR284" s="66"/>
      <c r="IS284" s="66"/>
      <c r="IT284" s="66"/>
      <c r="IU284" s="66"/>
      <c r="IV284" s="66"/>
      <c r="IW284" s="66"/>
      <c r="IX284" s="442"/>
      <c r="IY284" s="442"/>
      <c r="IZ284" s="442"/>
      <c r="JA284" s="442"/>
      <c r="JB284" s="442"/>
      <c r="JC284" s="442"/>
      <c r="JD284" s="442"/>
      <c r="JE284" s="442"/>
      <c r="JF284" s="442"/>
      <c r="JG284" s="442"/>
      <c r="JH284" s="442"/>
      <c r="JI284" s="442"/>
      <c r="JJ284" s="442"/>
      <c r="JK284" s="442"/>
      <c r="JL284" s="442"/>
      <c r="JM284" s="442"/>
      <c r="JN284" s="442"/>
      <c r="JO284" s="442"/>
      <c r="JP284" s="442"/>
      <c r="JQ284" s="442"/>
      <c r="JR284" s="442"/>
      <c r="JS284" s="442"/>
      <c r="JT284" s="442"/>
      <c r="JU284" s="442"/>
      <c r="JV284" s="442"/>
      <c r="JW284" s="442"/>
      <c r="JX284" s="442"/>
      <c r="JY284" s="442"/>
      <c r="JZ284" s="442"/>
      <c r="KA284" s="442"/>
      <c r="KB284" s="442"/>
      <c r="KC284" s="442"/>
      <c r="KD284" s="442"/>
      <c r="KE284" s="442"/>
      <c r="KF284" s="442"/>
      <c r="KG284" s="442"/>
      <c r="KH284" s="442"/>
      <c r="KI284" s="442"/>
      <c r="KJ284" s="442"/>
      <c r="KK284" s="442"/>
      <c r="KL284" s="442"/>
      <c r="KM284" s="442"/>
      <c r="KN284" s="442"/>
      <c r="KO284" s="442"/>
      <c r="KP284" s="442"/>
      <c r="KQ284" s="442"/>
      <c r="KR284" s="442"/>
      <c r="KS284" s="442"/>
      <c r="KT284" s="442"/>
      <c r="KU284" s="442"/>
      <c r="KV284" s="442"/>
      <c r="KW284" s="442"/>
      <c r="KX284" s="442"/>
      <c r="KY284" s="442"/>
      <c r="KZ284" s="442"/>
      <c r="LA284" s="442"/>
      <c r="LB284" s="442"/>
      <c r="LC284" s="442"/>
      <c r="LD284" s="442"/>
      <c r="LE284" s="442"/>
      <c r="LF284" s="442"/>
      <c r="LG284" s="442"/>
      <c r="LH284" s="442"/>
      <c r="LI284" s="442"/>
      <c r="LJ284" s="442"/>
      <c r="LK284" s="442"/>
      <c r="LL284" s="442"/>
      <c r="LM284" s="442"/>
      <c r="LN284" s="442"/>
      <c r="LO284" s="442"/>
      <c r="LP284" s="442"/>
      <c r="LQ284" s="442"/>
      <c r="LR284" s="442"/>
      <c r="LS284" s="442"/>
      <c r="LT284" s="442"/>
      <c r="LU284" s="442"/>
      <c r="LV284" s="442"/>
      <c r="LW284" s="442"/>
      <c r="LX284" s="442"/>
      <c r="LY284" s="442"/>
      <c r="LZ284" s="442"/>
      <c r="MA284" s="442"/>
      <c r="MB284" s="442"/>
      <c r="MC284" s="442"/>
      <c r="MD284" s="442"/>
      <c r="ME284" s="442"/>
      <c r="MF284" s="442"/>
      <c r="MG284" s="442"/>
      <c r="MH284" s="442"/>
      <c r="MI284" s="442"/>
      <c r="MJ284" s="442"/>
      <c r="MK284" s="442"/>
      <c r="ML284" s="442"/>
      <c r="MM284" s="442"/>
      <c r="MN284" s="442"/>
      <c r="MO284" s="442"/>
      <c r="MP284" s="442"/>
      <c r="MQ284" s="442"/>
      <c r="MR284" s="442"/>
      <c r="MS284" s="442"/>
      <c r="MT284" s="442"/>
      <c r="MU284" s="442"/>
      <c r="MV284" s="442"/>
      <c r="MW284" s="442"/>
      <c r="MX284" s="442"/>
      <c r="MY284" s="442"/>
      <c r="MZ284" s="442"/>
      <c r="NA284" s="442"/>
      <c r="NB284" s="442"/>
      <c r="NC284" s="442"/>
      <c r="ND284" s="442"/>
      <c r="NE284" s="442"/>
      <c r="NF284" s="442"/>
      <c r="NG284" s="442"/>
      <c r="NH284" s="442"/>
      <c r="NI284" s="442"/>
      <c r="NJ284" s="442"/>
      <c r="NK284" s="442"/>
      <c r="NL284" s="442"/>
      <c r="NM284" s="442"/>
      <c r="NN284" s="442"/>
      <c r="NO284" s="442"/>
      <c r="NP284" s="442"/>
      <c r="NQ284" s="442"/>
      <c r="NR284" s="442"/>
      <c r="NS284" s="442"/>
      <c r="NT284" s="442"/>
      <c r="NU284" s="442"/>
      <c r="NV284" s="442"/>
      <c r="NW284" s="442"/>
      <c r="NX284" s="442"/>
      <c r="NY284" s="442"/>
      <c r="NZ284" s="442"/>
      <c r="OA284" s="442"/>
      <c r="OB284" s="442"/>
      <c r="OC284" s="442"/>
      <c r="OD284" s="442"/>
      <c r="OE284" s="442"/>
      <c r="OF284" s="442"/>
      <c r="OG284" s="442"/>
      <c r="OH284" s="442"/>
      <c r="OI284" s="442"/>
      <c r="OJ284" s="442"/>
      <c r="OK284" s="442"/>
      <c r="OL284" s="442"/>
      <c r="OM284" s="442"/>
      <c r="ON284" s="442"/>
      <c r="OO284" s="442"/>
      <c r="OP284" s="442"/>
      <c r="OQ284" s="442"/>
      <c r="OR284" s="442"/>
      <c r="OS284" s="442"/>
      <c r="OT284" s="442"/>
      <c r="OU284" s="442"/>
      <c r="OV284" s="442"/>
      <c r="OW284" s="442"/>
      <c r="OX284" s="442"/>
      <c r="OY284" s="442"/>
      <c r="OZ284" s="442"/>
      <c r="PA284" s="442"/>
      <c r="PB284" s="442"/>
      <c r="PC284" s="442"/>
      <c r="PD284" s="442"/>
      <c r="PE284" s="442"/>
      <c r="PF284" s="442"/>
      <c r="PG284" s="442"/>
      <c r="PH284" s="442"/>
      <c r="PI284" s="442"/>
      <c r="PJ284" s="442"/>
      <c r="PK284" s="442"/>
      <c r="PL284" s="442"/>
      <c r="PM284" s="442"/>
      <c r="PN284" s="442"/>
      <c r="PO284" s="442"/>
      <c r="PP284" s="442"/>
      <c r="PQ284" s="442"/>
      <c r="PR284" s="442"/>
      <c r="PS284" s="442"/>
      <c r="PT284" s="442"/>
      <c r="PU284" s="442"/>
      <c r="PV284" s="442"/>
      <c r="PW284" s="442"/>
      <c r="PX284" s="442"/>
      <c r="PY284" s="442"/>
      <c r="PZ284" s="442"/>
      <c r="QA284" s="442"/>
      <c r="QB284" s="442"/>
      <c r="QC284" s="442"/>
      <c r="QD284" s="442"/>
      <c r="QE284" s="442"/>
      <c r="QF284" s="442"/>
      <c r="QG284" s="442"/>
      <c r="QH284" s="442"/>
      <c r="QI284" s="442"/>
      <c r="QJ284" s="442"/>
      <c r="QK284" s="442"/>
      <c r="QL284" s="442"/>
      <c r="QM284" s="442"/>
      <c r="QN284" s="442"/>
      <c r="QO284" s="442"/>
      <c r="QP284" s="442"/>
      <c r="QQ284" s="442"/>
      <c r="QR284" s="442"/>
      <c r="QS284" s="442"/>
      <c r="QT284" s="442"/>
      <c r="QU284" s="442"/>
      <c r="QV284" s="442"/>
      <c r="QW284" s="442"/>
      <c r="QX284" s="442"/>
      <c r="QY284" s="442"/>
      <c r="QZ284" s="442"/>
      <c r="RA284" s="442"/>
      <c r="RB284" s="442"/>
      <c r="RC284" s="442"/>
      <c r="RD284" s="442"/>
      <c r="RE284" s="442"/>
      <c r="RF284" s="442"/>
      <c r="RG284" s="442"/>
      <c r="RH284" s="442"/>
      <c r="RI284" s="442"/>
      <c r="RJ284" s="442"/>
      <c r="RK284" s="442"/>
      <c r="RL284" s="442"/>
      <c r="RM284" s="442"/>
      <c r="RN284" s="442"/>
      <c r="RO284" s="442"/>
      <c r="RP284" s="442"/>
      <c r="RQ284" s="442"/>
      <c r="RR284" s="442"/>
      <c r="RS284" s="442"/>
      <c r="RT284" s="442"/>
      <c r="RU284" s="442"/>
      <c r="RV284" s="442"/>
      <c r="RW284" s="442"/>
      <c r="RX284" s="442"/>
      <c r="RY284" s="442"/>
      <c r="RZ284" s="442"/>
      <c r="SA284" s="442"/>
      <c r="SB284" s="442"/>
      <c r="SC284" s="442"/>
      <c r="SD284" s="442"/>
      <c r="SE284" s="442"/>
      <c r="SF284" s="442"/>
      <c r="SG284" s="442"/>
      <c r="SH284" s="442"/>
      <c r="SI284" s="442"/>
      <c r="SJ284" s="442"/>
      <c r="SK284" s="442"/>
      <c r="SL284" s="442"/>
      <c r="SM284" s="442"/>
      <c r="SN284" s="442"/>
      <c r="SO284" s="442"/>
      <c r="SP284" s="442"/>
      <c r="SQ284" s="442"/>
      <c r="SR284" s="442"/>
      <c r="SS284" s="442"/>
      <c r="ST284" s="442"/>
      <c r="SU284" s="442"/>
      <c r="SV284" s="442"/>
      <c r="SW284" s="442"/>
      <c r="SX284" s="442"/>
      <c r="SY284" s="442"/>
      <c r="SZ284" s="442"/>
      <c r="TA284" s="442"/>
      <c r="TB284" s="442"/>
      <c r="TC284" s="442"/>
      <c r="TD284" s="442"/>
      <c r="TE284" s="442"/>
      <c r="TF284" s="442"/>
      <c r="TG284" s="442"/>
      <c r="TH284" s="442"/>
      <c r="TI284" s="442"/>
      <c r="TJ284" s="442"/>
      <c r="TK284" s="442"/>
      <c r="TL284" s="442"/>
      <c r="TM284" s="442"/>
      <c r="TN284" s="442"/>
      <c r="TO284" s="442"/>
      <c r="TP284" s="442"/>
      <c r="TQ284" s="442"/>
      <c r="TR284" s="442"/>
      <c r="TS284" s="442"/>
      <c r="TT284" s="442"/>
      <c r="TU284" s="442"/>
      <c r="TV284" s="442"/>
      <c r="TW284" s="442"/>
      <c r="TX284" s="442"/>
      <c r="TY284" s="442"/>
      <c r="TZ284" s="442"/>
      <c r="UA284" s="442"/>
      <c r="UB284" s="442"/>
      <c r="UC284" s="442"/>
      <c r="UD284" s="442"/>
      <c r="UE284" s="442"/>
      <c r="UF284" s="442"/>
      <c r="UG284" s="442"/>
      <c r="UH284" s="442"/>
      <c r="UI284" s="442"/>
      <c r="UJ284" s="442"/>
      <c r="UK284" s="442"/>
      <c r="UL284" s="442"/>
      <c r="UM284" s="442"/>
      <c r="UN284" s="442"/>
      <c r="UO284" s="442"/>
      <c r="UP284" s="442"/>
      <c r="UQ284" s="442"/>
      <c r="UR284" s="442"/>
      <c r="US284" s="442"/>
      <c r="UT284" s="442"/>
      <c r="UU284" s="442"/>
      <c r="UV284" s="442"/>
      <c r="UW284" s="442"/>
      <c r="UX284" s="442"/>
      <c r="UY284" s="442"/>
      <c r="UZ284" s="442"/>
      <c r="VA284" s="442"/>
      <c r="VB284" s="442"/>
      <c r="VC284" s="442"/>
      <c r="VD284" s="442"/>
      <c r="VE284" s="442"/>
      <c r="VF284" s="442"/>
      <c r="VG284" s="442"/>
      <c r="VH284" s="442"/>
      <c r="VI284" s="442"/>
      <c r="VJ284" s="442"/>
      <c r="VK284" s="442"/>
      <c r="VL284" s="442"/>
      <c r="VM284" s="442"/>
      <c r="VN284" s="442"/>
      <c r="VO284" s="442"/>
      <c r="VP284" s="442"/>
      <c r="VQ284" s="442"/>
      <c r="VR284" s="442"/>
      <c r="VS284" s="442"/>
      <c r="VT284" s="442"/>
      <c r="VU284" s="442"/>
      <c r="VV284" s="442"/>
      <c r="VW284" s="442"/>
      <c r="VX284" s="442"/>
      <c r="VY284" s="442"/>
      <c r="VZ284" s="442"/>
      <c r="WA284" s="442"/>
      <c r="WB284" s="442"/>
      <c r="WC284" s="442"/>
      <c r="WD284" s="442"/>
      <c r="WE284" s="442"/>
      <c r="WF284" s="442"/>
      <c r="WG284" s="442"/>
      <c r="WH284" s="442"/>
      <c r="WI284" s="442"/>
      <c r="WJ284" s="442"/>
      <c r="WK284" s="442"/>
      <c r="WL284" s="442"/>
      <c r="WM284" s="442"/>
      <c r="WN284" s="442"/>
      <c r="WO284" s="442"/>
      <c r="WP284" s="442"/>
      <c r="WQ284" s="442"/>
      <c r="WR284" s="442"/>
      <c r="WS284" s="442"/>
      <c r="WT284" s="442"/>
      <c r="WU284" s="442"/>
      <c r="WV284" s="442"/>
      <c r="WW284" s="442"/>
      <c r="WX284" s="442"/>
      <c r="WY284" s="442"/>
      <c r="WZ284" s="442"/>
      <c r="XA284" s="442"/>
      <c r="XB284" s="442"/>
      <c r="XC284" s="442"/>
      <c r="XD284" s="442"/>
      <c r="XE284" s="442"/>
      <c r="XF284" s="442"/>
      <c r="XG284" s="442"/>
      <c r="XH284" s="442"/>
      <c r="XI284" s="442"/>
      <c r="XJ284" s="442"/>
      <c r="XK284" s="442"/>
      <c r="XL284" s="442"/>
      <c r="XM284" s="442"/>
      <c r="XN284" s="442"/>
      <c r="XO284" s="442"/>
      <c r="XP284" s="442"/>
      <c r="XQ284" s="442"/>
      <c r="XR284" s="442"/>
      <c r="XS284" s="442"/>
      <c r="XT284" s="442"/>
      <c r="XU284" s="442"/>
      <c r="XV284" s="442"/>
      <c r="XW284" s="442"/>
      <c r="XX284" s="442"/>
      <c r="XY284" s="442"/>
      <c r="XZ284" s="442"/>
      <c r="YA284" s="442"/>
      <c r="YB284" s="442"/>
      <c r="YC284" s="442"/>
      <c r="YD284" s="442"/>
      <c r="YE284" s="442"/>
      <c r="YF284" s="442"/>
      <c r="YG284" s="442"/>
      <c r="YH284" s="442"/>
      <c r="YI284" s="442"/>
      <c r="YJ284" s="442"/>
      <c r="YK284" s="442"/>
      <c r="YL284" s="442"/>
      <c r="YM284" s="442"/>
      <c r="YN284" s="442"/>
      <c r="YO284" s="442"/>
      <c r="YP284" s="442"/>
      <c r="YQ284" s="442"/>
      <c r="YR284" s="442"/>
      <c r="YS284" s="442"/>
      <c r="YT284" s="442"/>
      <c r="YU284" s="442"/>
      <c r="YV284" s="442"/>
      <c r="YW284" s="442"/>
      <c r="YX284" s="442"/>
      <c r="YY284" s="442"/>
      <c r="YZ284" s="442"/>
      <c r="ZA284" s="442"/>
      <c r="ZB284" s="442"/>
      <c r="ZC284" s="442"/>
      <c r="ZD284" s="442"/>
      <c r="ZE284" s="442"/>
      <c r="ZF284" s="442"/>
      <c r="ZG284" s="442"/>
      <c r="ZH284" s="442"/>
      <c r="ZI284" s="442"/>
      <c r="ZJ284" s="442"/>
      <c r="ZK284" s="442"/>
      <c r="ZL284" s="442"/>
      <c r="ZM284" s="442"/>
      <c r="ZN284" s="442"/>
      <c r="ZO284" s="442"/>
      <c r="ZP284" s="442"/>
      <c r="ZQ284" s="442"/>
      <c r="ZR284" s="442"/>
      <c r="ZS284" s="442"/>
      <c r="ZT284" s="442"/>
      <c r="ZU284" s="442"/>
      <c r="ZV284" s="442"/>
      <c r="ZW284" s="442"/>
      <c r="ZX284" s="442"/>
      <c r="ZY284" s="442"/>
      <c r="ZZ284" s="442"/>
      <c r="AAA284" s="442"/>
      <c r="AAB284" s="442"/>
      <c r="AAC284" s="442"/>
      <c r="AAD284" s="442"/>
      <c r="AAE284" s="442"/>
      <c r="AAF284" s="442"/>
      <c r="AAG284" s="442"/>
      <c r="AAH284" s="442"/>
      <c r="AAI284" s="442"/>
      <c r="AAJ284" s="442"/>
      <c r="AAK284" s="442"/>
      <c r="AAL284" s="442"/>
      <c r="AAM284" s="442"/>
      <c r="AAN284" s="442"/>
      <c r="AAO284" s="442"/>
      <c r="AAP284" s="442"/>
      <c r="AAQ284" s="442"/>
      <c r="AAR284" s="442"/>
      <c r="AAS284" s="442"/>
      <c r="AAT284" s="442"/>
      <c r="AAU284" s="442"/>
      <c r="AAV284" s="442"/>
      <c r="AAW284" s="442"/>
      <c r="AAX284" s="442"/>
      <c r="AAY284" s="442"/>
      <c r="AAZ284" s="442"/>
      <c r="ABA284" s="442"/>
      <c r="ABB284" s="442"/>
      <c r="ABC284" s="442"/>
      <c r="ABD284" s="442"/>
      <c r="ABE284" s="442"/>
      <c r="ABF284" s="442"/>
      <c r="ABG284" s="442"/>
      <c r="ABH284" s="442"/>
      <c r="ABI284" s="442"/>
      <c r="ABJ284" s="442"/>
      <c r="ABK284" s="442"/>
      <c r="ABL284" s="442"/>
      <c r="ABM284" s="442"/>
      <c r="ABN284" s="442"/>
      <c r="ABO284" s="442"/>
      <c r="ABP284" s="442"/>
      <c r="ABQ284" s="442"/>
      <c r="ABR284" s="442"/>
      <c r="ABS284" s="442"/>
      <c r="ABT284" s="442"/>
      <c r="ABU284" s="442"/>
      <c r="ABV284" s="442"/>
      <c r="ABW284" s="442"/>
      <c r="ABX284" s="442"/>
      <c r="ABY284" s="442"/>
      <c r="ABZ284" s="442"/>
      <c r="ACA284" s="442"/>
      <c r="ACB284" s="442"/>
      <c r="ACC284" s="442"/>
      <c r="ACD284" s="442"/>
      <c r="ACE284" s="442"/>
      <c r="ACF284" s="442"/>
      <c r="ACG284" s="442"/>
      <c r="ACH284" s="442"/>
      <c r="ACI284" s="442"/>
      <c r="ACJ284" s="442"/>
      <c r="ACK284" s="442"/>
      <c r="ACL284" s="442"/>
      <c r="ACM284" s="442"/>
      <c r="ACN284" s="442"/>
      <c r="ACO284" s="442"/>
      <c r="ACP284" s="442"/>
      <c r="ACQ284" s="442"/>
      <c r="ACR284" s="442"/>
      <c r="ACS284" s="442"/>
      <c r="ACT284" s="442"/>
      <c r="ACU284" s="442"/>
      <c r="ACV284" s="442"/>
      <c r="ACW284" s="442"/>
      <c r="ACX284" s="442"/>
      <c r="ACY284" s="442"/>
      <c r="ACZ284" s="442"/>
      <c r="ADA284" s="442"/>
      <c r="ADB284" s="442"/>
      <c r="ADC284" s="442"/>
      <c r="ADD284" s="442"/>
      <c r="ADE284" s="442"/>
      <c r="ADF284" s="442"/>
      <c r="ADG284" s="442"/>
      <c r="ADH284" s="442"/>
      <c r="ADI284" s="442"/>
      <c r="ADJ284" s="442"/>
      <c r="ADK284" s="442"/>
      <c r="ADL284" s="442"/>
      <c r="ADM284" s="442"/>
      <c r="ADN284" s="442"/>
      <c r="ADO284" s="442"/>
      <c r="ADP284" s="442"/>
      <c r="ADQ284" s="442"/>
      <c r="ADR284" s="442"/>
      <c r="ADS284" s="442"/>
      <c r="ADT284" s="442"/>
      <c r="ADU284" s="442"/>
      <c r="ADV284" s="442"/>
      <c r="ADW284" s="442"/>
      <c r="ADX284" s="442"/>
      <c r="ADY284" s="442"/>
      <c r="ADZ284" s="442"/>
      <c r="AEA284" s="442"/>
      <c r="AEB284" s="442"/>
      <c r="AEC284" s="442"/>
      <c r="AED284" s="442"/>
      <c r="AEE284" s="442"/>
      <c r="AEF284" s="442"/>
      <c r="AEG284" s="442"/>
      <c r="AEH284" s="442"/>
      <c r="AEI284" s="442"/>
      <c r="AEJ284" s="442"/>
      <c r="AEK284" s="442"/>
      <c r="AEL284" s="442"/>
      <c r="AEM284" s="442"/>
      <c r="AEN284" s="442"/>
      <c r="AEO284" s="442"/>
      <c r="AEP284" s="442"/>
      <c r="AEQ284" s="442"/>
      <c r="AER284" s="442"/>
      <c r="AES284" s="442"/>
      <c r="AET284" s="442"/>
      <c r="AEU284" s="442"/>
      <c r="AEV284" s="442"/>
      <c r="AEW284" s="442"/>
      <c r="AEX284" s="442"/>
      <c r="AEY284" s="442"/>
      <c r="AEZ284" s="442"/>
      <c r="AFA284" s="442"/>
      <c r="AFB284" s="442"/>
      <c r="AFC284" s="442"/>
      <c r="AFD284" s="442"/>
      <c r="AFE284" s="442"/>
      <c r="AFF284" s="442"/>
      <c r="AFG284" s="442"/>
      <c r="AFH284" s="442"/>
      <c r="AFI284" s="442"/>
      <c r="AFJ284" s="442"/>
      <c r="AFK284" s="442"/>
      <c r="AFL284" s="442"/>
      <c r="AFM284" s="442"/>
      <c r="AFN284" s="442"/>
      <c r="AFO284" s="442"/>
      <c r="AFP284" s="442"/>
      <c r="AFQ284" s="442"/>
      <c r="AFR284" s="442"/>
      <c r="AFS284" s="442"/>
      <c r="AFT284" s="442"/>
      <c r="AFU284" s="442"/>
      <c r="AFV284" s="442"/>
      <c r="AFW284" s="442"/>
      <c r="AFX284" s="442"/>
      <c r="AFY284" s="442"/>
      <c r="AFZ284" s="442"/>
      <c r="AGA284" s="442"/>
      <c r="AGB284" s="442"/>
      <c r="AGC284" s="442"/>
      <c r="AGD284" s="442"/>
      <c r="AGE284" s="442"/>
      <c r="AGF284" s="442"/>
      <c r="AGG284" s="442"/>
      <c r="AGH284" s="442"/>
      <c r="AGI284" s="442"/>
      <c r="AGJ284" s="442"/>
      <c r="AGK284" s="442"/>
      <c r="AGL284" s="442"/>
      <c r="AGM284" s="442"/>
      <c r="AGN284" s="442"/>
      <c r="AGO284" s="442"/>
      <c r="AGP284" s="442"/>
      <c r="AGQ284" s="442"/>
      <c r="AGR284" s="442"/>
      <c r="AGS284" s="442"/>
      <c r="AGT284" s="442"/>
      <c r="AGU284" s="442"/>
      <c r="AGV284" s="442"/>
      <c r="AGW284" s="442"/>
      <c r="AGX284" s="442"/>
      <c r="AGY284" s="442"/>
      <c r="AGZ284" s="442"/>
      <c r="AHA284" s="442"/>
      <c r="AHB284" s="442"/>
      <c r="AHC284" s="442"/>
      <c r="AHD284" s="442"/>
      <c r="AHE284" s="442"/>
      <c r="AHF284" s="442"/>
      <c r="AHG284" s="442"/>
      <c r="AHH284" s="442"/>
    </row>
    <row r="285" spans="2:892" s="593" customFormat="1" hidden="1">
      <c r="B285" s="597"/>
      <c r="C285" s="595"/>
      <c r="D285" s="78"/>
      <c r="E285" s="78"/>
      <c r="F285" s="78"/>
      <c r="G285" s="78"/>
      <c r="H285" s="78"/>
      <c r="I285" s="78"/>
      <c r="J285" s="78"/>
      <c r="K285" s="78"/>
      <c r="L285" s="78"/>
      <c r="M285" s="78"/>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s="66"/>
      <c r="CT285" s="66"/>
      <c r="CU285" s="66"/>
      <c r="CV285" s="66"/>
      <c r="CW285" s="66"/>
      <c r="CX285" s="66"/>
      <c r="CY285" s="66"/>
      <c r="CZ285" s="66"/>
      <c r="DA285" s="66"/>
      <c r="DB285" s="66"/>
      <c r="DC285" s="66"/>
      <c r="DD285" s="66"/>
      <c r="DE285" s="66"/>
      <c r="DF285" s="66"/>
      <c r="DG285" s="66"/>
      <c r="DH285" s="66"/>
      <c r="DI285" s="66"/>
      <c r="DJ285" s="66"/>
      <c r="DK285" s="66"/>
      <c r="DL285" s="66"/>
      <c r="DM285" s="66"/>
      <c r="DN285" s="66"/>
      <c r="DO285" s="66"/>
      <c r="DP285" s="66"/>
      <c r="DQ285" s="66"/>
      <c r="DR285" s="66"/>
      <c r="DS285" s="66"/>
      <c r="DT285" s="66"/>
      <c r="DU285" s="66"/>
      <c r="DV285" s="66"/>
      <c r="DW285" s="66"/>
      <c r="DX285" s="66"/>
      <c r="DY285" s="66"/>
      <c r="DZ285" s="66"/>
      <c r="EA285" s="66"/>
      <c r="EB285" s="66"/>
      <c r="EC285" s="66"/>
      <c r="ED285" s="66"/>
      <c r="EE285" s="66"/>
      <c r="EF285" s="66"/>
      <c r="EG285" s="66"/>
      <c r="EH285" s="66"/>
      <c r="EI285" s="66"/>
      <c r="EJ285" s="66"/>
      <c r="EK285" s="66"/>
      <c r="EL285" s="66"/>
      <c r="EM285" s="66"/>
      <c r="EN285" s="66"/>
      <c r="EO285" s="66"/>
      <c r="EP285" s="66"/>
      <c r="EQ285" s="66"/>
      <c r="ER285" s="66"/>
      <c r="ES285" s="66"/>
      <c r="ET285" s="66"/>
      <c r="EU285" s="66"/>
      <c r="EV285" s="66"/>
      <c r="EW285" s="66"/>
      <c r="EX285" s="66"/>
      <c r="EY285" s="66"/>
      <c r="EZ285" s="66"/>
      <c r="FA285" s="66"/>
      <c r="FB285" s="66"/>
      <c r="FC285" s="66"/>
      <c r="FD285" s="66"/>
      <c r="FE285" s="66"/>
      <c r="FF285" s="66"/>
      <c r="FG285" s="66"/>
      <c r="FH285" s="66"/>
      <c r="FI285" s="66"/>
      <c r="FJ285" s="66"/>
      <c r="FK285" s="66"/>
      <c r="FL285" s="66"/>
      <c r="FM285" s="66"/>
      <c r="FN285" s="66"/>
      <c r="FO285" s="66"/>
      <c r="FP285" s="66"/>
      <c r="FQ285" s="66"/>
      <c r="FR285" s="66"/>
      <c r="FS285" s="66"/>
      <c r="FT285" s="66"/>
      <c r="FU285" s="66"/>
      <c r="FV285" s="66"/>
      <c r="FW285" s="66"/>
      <c r="FX285" s="66"/>
      <c r="FY285" s="66"/>
      <c r="FZ285" s="66"/>
      <c r="GA285" s="66"/>
      <c r="GB285" s="66"/>
      <c r="GC285" s="66"/>
      <c r="GD285" s="66"/>
      <c r="GE285" s="66"/>
      <c r="GF285" s="66"/>
      <c r="GG285" s="66"/>
      <c r="GH285" s="66"/>
      <c r="GI285" s="66"/>
      <c r="GJ285" s="66"/>
      <c r="GK285" s="66"/>
      <c r="GL285" s="66"/>
      <c r="GM285" s="66"/>
      <c r="GN285" s="66"/>
      <c r="GO285" s="66"/>
      <c r="GP285" s="66"/>
      <c r="GQ285" s="66"/>
      <c r="GR285" s="66"/>
      <c r="GS285" s="66"/>
      <c r="GT285" s="66"/>
      <c r="GU285" s="66"/>
      <c r="GV285" s="66"/>
      <c r="GW285" s="66"/>
      <c r="GX285" s="66"/>
      <c r="GY285" s="66"/>
      <c r="GZ285" s="66"/>
      <c r="HA285" s="66"/>
      <c r="HB285" s="66"/>
      <c r="HC285" s="66"/>
      <c r="HD285" s="66"/>
      <c r="HE285" s="66"/>
      <c r="HF285" s="66"/>
      <c r="HG285" s="66"/>
      <c r="HH285" s="66"/>
      <c r="HI285" s="66"/>
      <c r="HJ285" s="66"/>
      <c r="HK285" s="66"/>
      <c r="HL285" s="66"/>
      <c r="HM285" s="66"/>
      <c r="HN285" s="66"/>
      <c r="HO285" s="66"/>
      <c r="HP285" s="66"/>
      <c r="HQ285" s="66"/>
      <c r="HR285" s="66"/>
      <c r="HS285" s="66"/>
      <c r="HT285" s="66"/>
      <c r="HU285" s="66"/>
      <c r="HV285" s="66"/>
      <c r="HW285" s="66"/>
      <c r="HX285" s="66"/>
      <c r="HY285" s="66"/>
      <c r="HZ285" s="66"/>
      <c r="IA285" s="66"/>
      <c r="IB285" s="66"/>
      <c r="IC285" s="66"/>
      <c r="ID285" s="66"/>
      <c r="IE285" s="66"/>
      <c r="IF285" s="66"/>
      <c r="IG285" s="66"/>
      <c r="IH285" s="66"/>
      <c r="II285" s="66"/>
      <c r="IJ285" s="66"/>
      <c r="IK285" s="66"/>
      <c r="IL285" s="66"/>
      <c r="IM285" s="66"/>
      <c r="IN285" s="66"/>
      <c r="IO285" s="66"/>
      <c r="IP285" s="66"/>
      <c r="IQ285" s="66"/>
      <c r="IR285" s="66"/>
      <c r="IS285" s="66"/>
      <c r="IT285" s="66"/>
      <c r="IU285" s="66"/>
      <c r="IV285" s="66"/>
      <c r="IW285" s="66"/>
      <c r="IX285" s="442"/>
      <c r="IY285" s="442"/>
      <c r="IZ285" s="442"/>
      <c r="JA285" s="442"/>
      <c r="JB285" s="442"/>
      <c r="JC285" s="442"/>
      <c r="JD285" s="442"/>
      <c r="JE285" s="442"/>
      <c r="JF285" s="442"/>
      <c r="JG285" s="442"/>
      <c r="JH285" s="442"/>
      <c r="JI285" s="442"/>
      <c r="JJ285" s="442"/>
      <c r="JK285" s="442"/>
      <c r="JL285" s="442"/>
      <c r="JM285" s="442"/>
      <c r="JN285" s="442"/>
      <c r="JO285" s="442"/>
      <c r="JP285" s="442"/>
      <c r="JQ285" s="442"/>
      <c r="JR285" s="442"/>
      <c r="JS285" s="442"/>
      <c r="JT285" s="442"/>
      <c r="JU285" s="442"/>
      <c r="JV285" s="442"/>
      <c r="JW285" s="442"/>
      <c r="JX285" s="442"/>
      <c r="JY285" s="442"/>
      <c r="JZ285" s="442"/>
      <c r="KA285" s="442"/>
      <c r="KB285" s="442"/>
      <c r="KC285" s="442"/>
      <c r="KD285" s="442"/>
      <c r="KE285" s="442"/>
      <c r="KF285" s="442"/>
      <c r="KG285" s="442"/>
      <c r="KH285" s="442"/>
      <c r="KI285" s="442"/>
      <c r="KJ285" s="442"/>
      <c r="KK285" s="442"/>
      <c r="KL285" s="442"/>
      <c r="KM285" s="442"/>
      <c r="KN285" s="442"/>
      <c r="KO285" s="442"/>
      <c r="KP285" s="442"/>
      <c r="KQ285" s="442"/>
      <c r="KR285" s="442"/>
      <c r="KS285" s="442"/>
      <c r="KT285" s="442"/>
      <c r="KU285" s="442"/>
      <c r="KV285" s="442"/>
      <c r="KW285" s="442"/>
      <c r="KX285" s="442"/>
      <c r="KY285" s="442"/>
      <c r="KZ285" s="442"/>
      <c r="LA285" s="442"/>
      <c r="LB285" s="442"/>
      <c r="LC285" s="442"/>
      <c r="LD285" s="442"/>
      <c r="LE285" s="442"/>
      <c r="LF285" s="442"/>
      <c r="LG285" s="442"/>
      <c r="LH285" s="442"/>
      <c r="LI285" s="442"/>
      <c r="LJ285" s="442"/>
      <c r="LK285" s="442"/>
      <c r="LL285" s="442"/>
      <c r="LM285" s="442"/>
      <c r="LN285" s="442"/>
      <c r="LO285" s="442"/>
      <c r="LP285" s="442"/>
      <c r="LQ285" s="442"/>
      <c r="LR285" s="442"/>
      <c r="LS285" s="442"/>
      <c r="LT285" s="442"/>
      <c r="LU285" s="442"/>
      <c r="LV285" s="442"/>
      <c r="LW285" s="442"/>
      <c r="LX285" s="442"/>
      <c r="LY285" s="442"/>
      <c r="LZ285" s="442"/>
      <c r="MA285" s="442"/>
      <c r="MB285" s="442"/>
      <c r="MC285" s="442"/>
      <c r="MD285" s="442"/>
      <c r="ME285" s="442"/>
      <c r="MF285" s="442"/>
      <c r="MG285" s="442"/>
      <c r="MH285" s="442"/>
      <c r="MI285" s="442"/>
      <c r="MJ285" s="442"/>
      <c r="MK285" s="442"/>
      <c r="ML285" s="442"/>
      <c r="MM285" s="442"/>
      <c r="MN285" s="442"/>
      <c r="MO285" s="442"/>
      <c r="MP285" s="442"/>
      <c r="MQ285" s="442"/>
      <c r="MR285" s="442"/>
      <c r="MS285" s="442"/>
      <c r="MT285" s="442"/>
      <c r="MU285" s="442"/>
      <c r="MV285" s="442"/>
      <c r="MW285" s="442"/>
      <c r="MX285" s="442"/>
      <c r="MY285" s="442"/>
      <c r="MZ285" s="442"/>
      <c r="NA285" s="442"/>
      <c r="NB285" s="442"/>
      <c r="NC285" s="442"/>
      <c r="ND285" s="442"/>
      <c r="NE285" s="442"/>
      <c r="NF285" s="442"/>
      <c r="NG285" s="442"/>
      <c r="NH285" s="442"/>
      <c r="NI285" s="442"/>
      <c r="NJ285" s="442"/>
      <c r="NK285" s="442"/>
      <c r="NL285" s="442"/>
      <c r="NM285" s="442"/>
      <c r="NN285" s="442"/>
      <c r="NO285" s="442"/>
      <c r="NP285" s="442"/>
      <c r="NQ285" s="442"/>
      <c r="NR285" s="442"/>
      <c r="NS285" s="442"/>
      <c r="NT285" s="442"/>
      <c r="NU285" s="442"/>
      <c r="NV285" s="442"/>
      <c r="NW285" s="442"/>
      <c r="NX285" s="442"/>
      <c r="NY285" s="442"/>
      <c r="NZ285" s="442"/>
      <c r="OA285" s="442"/>
      <c r="OB285" s="442"/>
      <c r="OC285" s="442"/>
      <c r="OD285" s="442"/>
      <c r="OE285" s="442"/>
      <c r="OF285" s="442"/>
      <c r="OG285" s="442"/>
      <c r="OH285" s="442"/>
      <c r="OI285" s="442"/>
      <c r="OJ285" s="442"/>
      <c r="OK285" s="442"/>
      <c r="OL285" s="442"/>
      <c r="OM285" s="442"/>
      <c r="ON285" s="442"/>
      <c r="OO285" s="442"/>
      <c r="OP285" s="442"/>
      <c r="OQ285" s="442"/>
      <c r="OR285" s="442"/>
      <c r="OS285" s="442"/>
      <c r="OT285" s="442"/>
      <c r="OU285" s="442"/>
      <c r="OV285" s="442"/>
      <c r="OW285" s="442"/>
      <c r="OX285" s="442"/>
      <c r="OY285" s="442"/>
      <c r="OZ285" s="442"/>
      <c r="PA285" s="442"/>
      <c r="PB285" s="442"/>
      <c r="PC285" s="442"/>
      <c r="PD285" s="442"/>
      <c r="PE285" s="442"/>
      <c r="PF285" s="442"/>
      <c r="PG285" s="442"/>
      <c r="PH285" s="442"/>
      <c r="PI285" s="442"/>
      <c r="PJ285" s="442"/>
      <c r="PK285" s="442"/>
      <c r="PL285" s="442"/>
      <c r="PM285" s="442"/>
      <c r="PN285" s="442"/>
      <c r="PO285" s="442"/>
      <c r="PP285" s="442"/>
      <c r="PQ285" s="442"/>
      <c r="PR285" s="442"/>
      <c r="PS285" s="442"/>
      <c r="PT285" s="442"/>
      <c r="PU285" s="442"/>
      <c r="PV285" s="442"/>
      <c r="PW285" s="442"/>
      <c r="PX285" s="442"/>
      <c r="PY285" s="442"/>
      <c r="PZ285" s="442"/>
      <c r="QA285" s="442"/>
      <c r="QB285" s="442"/>
      <c r="QC285" s="442"/>
      <c r="QD285" s="442"/>
      <c r="QE285" s="442"/>
      <c r="QF285" s="442"/>
      <c r="QG285" s="442"/>
      <c r="QH285" s="442"/>
      <c r="QI285" s="442"/>
      <c r="QJ285" s="442"/>
      <c r="QK285" s="442"/>
      <c r="QL285" s="442"/>
      <c r="QM285" s="442"/>
      <c r="QN285" s="442"/>
      <c r="QO285" s="442"/>
      <c r="QP285" s="442"/>
      <c r="QQ285" s="442"/>
      <c r="QR285" s="442"/>
      <c r="QS285" s="442"/>
      <c r="QT285" s="442"/>
      <c r="QU285" s="442"/>
      <c r="QV285" s="442"/>
      <c r="QW285" s="442"/>
      <c r="QX285" s="442"/>
      <c r="QY285" s="442"/>
      <c r="QZ285" s="442"/>
      <c r="RA285" s="442"/>
      <c r="RB285" s="442"/>
      <c r="RC285" s="442"/>
      <c r="RD285" s="442"/>
      <c r="RE285" s="442"/>
      <c r="RF285" s="442"/>
      <c r="RG285" s="442"/>
      <c r="RH285" s="442"/>
      <c r="RI285" s="442"/>
      <c r="RJ285" s="442"/>
      <c r="RK285" s="442"/>
      <c r="RL285" s="442"/>
      <c r="RM285" s="442"/>
      <c r="RN285" s="442"/>
      <c r="RO285" s="442"/>
      <c r="RP285" s="442"/>
      <c r="RQ285" s="442"/>
      <c r="RR285" s="442"/>
      <c r="RS285" s="442"/>
      <c r="RT285" s="442"/>
      <c r="RU285" s="442"/>
      <c r="RV285" s="442"/>
      <c r="RW285" s="442"/>
      <c r="RX285" s="442"/>
      <c r="RY285" s="442"/>
      <c r="RZ285" s="442"/>
      <c r="SA285" s="442"/>
      <c r="SB285" s="442"/>
      <c r="SC285" s="442"/>
      <c r="SD285" s="442"/>
      <c r="SE285" s="442"/>
      <c r="SF285" s="442"/>
      <c r="SG285" s="442"/>
      <c r="SH285" s="442"/>
      <c r="SI285" s="442"/>
      <c r="SJ285" s="442"/>
      <c r="SK285" s="442"/>
      <c r="SL285" s="442"/>
      <c r="SM285" s="442"/>
      <c r="SN285" s="442"/>
      <c r="SO285" s="442"/>
      <c r="SP285" s="442"/>
      <c r="SQ285" s="442"/>
      <c r="SR285" s="442"/>
      <c r="SS285" s="442"/>
      <c r="ST285" s="442"/>
      <c r="SU285" s="442"/>
      <c r="SV285" s="442"/>
      <c r="SW285" s="442"/>
      <c r="SX285" s="442"/>
      <c r="SY285" s="442"/>
      <c r="SZ285" s="442"/>
      <c r="TA285" s="442"/>
      <c r="TB285" s="442"/>
      <c r="TC285" s="442"/>
      <c r="TD285" s="442"/>
      <c r="TE285" s="442"/>
      <c r="TF285" s="442"/>
      <c r="TG285" s="442"/>
      <c r="TH285" s="442"/>
      <c r="TI285" s="442"/>
      <c r="TJ285" s="442"/>
      <c r="TK285" s="442"/>
      <c r="TL285" s="442"/>
      <c r="TM285" s="442"/>
      <c r="TN285" s="442"/>
      <c r="TO285" s="442"/>
      <c r="TP285" s="442"/>
      <c r="TQ285" s="442"/>
      <c r="TR285" s="442"/>
      <c r="TS285" s="442"/>
      <c r="TT285" s="442"/>
      <c r="TU285" s="442"/>
      <c r="TV285" s="442"/>
      <c r="TW285" s="442"/>
      <c r="TX285" s="442"/>
      <c r="TY285" s="442"/>
      <c r="TZ285" s="442"/>
      <c r="UA285" s="442"/>
      <c r="UB285" s="442"/>
      <c r="UC285" s="442"/>
      <c r="UD285" s="442"/>
      <c r="UE285" s="442"/>
      <c r="UF285" s="442"/>
      <c r="UG285" s="442"/>
      <c r="UH285" s="442"/>
      <c r="UI285" s="442"/>
      <c r="UJ285" s="442"/>
      <c r="UK285" s="442"/>
      <c r="UL285" s="442"/>
      <c r="UM285" s="442"/>
      <c r="UN285" s="442"/>
      <c r="UO285" s="442"/>
      <c r="UP285" s="442"/>
      <c r="UQ285" s="442"/>
      <c r="UR285" s="442"/>
      <c r="US285" s="442"/>
      <c r="UT285" s="442"/>
      <c r="UU285" s="442"/>
      <c r="UV285" s="442"/>
      <c r="UW285" s="442"/>
      <c r="UX285" s="442"/>
      <c r="UY285" s="442"/>
      <c r="UZ285" s="442"/>
      <c r="VA285" s="442"/>
      <c r="VB285" s="442"/>
      <c r="VC285" s="442"/>
      <c r="VD285" s="442"/>
      <c r="VE285" s="442"/>
      <c r="VF285" s="442"/>
      <c r="VG285" s="442"/>
      <c r="VH285" s="442"/>
      <c r="VI285" s="442"/>
      <c r="VJ285" s="442"/>
      <c r="VK285" s="442"/>
      <c r="VL285" s="442"/>
      <c r="VM285" s="442"/>
      <c r="VN285" s="442"/>
      <c r="VO285" s="442"/>
      <c r="VP285" s="442"/>
      <c r="VQ285" s="442"/>
      <c r="VR285" s="442"/>
      <c r="VS285" s="442"/>
      <c r="VT285" s="442"/>
      <c r="VU285" s="442"/>
      <c r="VV285" s="442"/>
      <c r="VW285" s="442"/>
      <c r="VX285" s="442"/>
      <c r="VY285" s="442"/>
      <c r="VZ285" s="442"/>
      <c r="WA285" s="442"/>
      <c r="WB285" s="442"/>
      <c r="WC285" s="442"/>
      <c r="WD285" s="442"/>
      <c r="WE285" s="442"/>
      <c r="WF285" s="442"/>
      <c r="WG285" s="442"/>
      <c r="WH285" s="442"/>
      <c r="WI285" s="442"/>
      <c r="WJ285" s="442"/>
      <c r="WK285" s="442"/>
      <c r="WL285" s="442"/>
      <c r="WM285" s="442"/>
      <c r="WN285" s="442"/>
      <c r="WO285" s="442"/>
      <c r="WP285" s="442"/>
      <c r="WQ285" s="442"/>
      <c r="WR285" s="442"/>
      <c r="WS285" s="442"/>
      <c r="WT285" s="442"/>
      <c r="WU285" s="442"/>
      <c r="WV285" s="442"/>
      <c r="WW285" s="442"/>
      <c r="WX285" s="442"/>
      <c r="WY285" s="442"/>
      <c r="WZ285" s="442"/>
      <c r="XA285" s="442"/>
      <c r="XB285" s="442"/>
      <c r="XC285" s="442"/>
      <c r="XD285" s="442"/>
      <c r="XE285" s="442"/>
      <c r="XF285" s="442"/>
      <c r="XG285" s="442"/>
      <c r="XH285" s="442"/>
      <c r="XI285" s="442"/>
      <c r="XJ285" s="442"/>
      <c r="XK285" s="442"/>
      <c r="XL285" s="442"/>
      <c r="XM285" s="442"/>
      <c r="XN285" s="442"/>
      <c r="XO285" s="442"/>
      <c r="XP285" s="442"/>
      <c r="XQ285" s="442"/>
      <c r="XR285" s="442"/>
      <c r="XS285" s="442"/>
      <c r="XT285" s="442"/>
      <c r="XU285" s="442"/>
      <c r="XV285" s="442"/>
      <c r="XW285" s="442"/>
      <c r="XX285" s="442"/>
      <c r="XY285" s="442"/>
      <c r="XZ285" s="442"/>
      <c r="YA285" s="442"/>
      <c r="YB285" s="442"/>
      <c r="YC285" s="442"/>
      <c r="YD285" s="442"/>
      <c r="YE285" s="442"/>
      <c r="YF285" s="442"/>
      <c r="YG285" s="442"/>
      <c r="YH285" s="442"/>
      <c r="YI285" s="442"/>
      <c r="YJ285" s="442"/>
      <c r="YK285" s="442"/>
      <c r="YL285" s="442"/>
      <c r="YM285" s="442"/>
      <c r="YN285" s="442"/>
      <c r="YO285" s="442"/>
      <c r="YP285" s="442"/>
      <c r="YQ285" s="442"/>
      <c r="YR285" s="442"/>
      <c r="YS285" s="442"/>
      <c r="YT285" s="442"/>
      <c r="YU285" s="442"/>
      <c r="YV285" s="442"/>
      <c r="YW285" s="442"/>
      <c r="YX285" s="442"/>
      <c r="YY285" s="442"/>
      <c r="YZ285" s="442"/>
      <c r="ZA285" s="442"/>
      <c r="ZB285" s="442"/>
      <c r="ZC285" s="442"/>
      <c r="ZD285" s="442"/>
      <c r="ZE285" s="442"/>
      <c r="ZF285" s="442"/>
      <c r="ZG285" s="442"/>
      <c r="ZH285" s="442"/>
      <c r="ZI285" s="442"/>
      <c r="ZJ285" s="442"/>
      <c r="ZK285" s="442"/>
      <c r="ZL285" s="442"/>
      <c r="ZM285" s="442"/>
      <c r="ZN285" s="442"/>
      <c r="ZO285" s="442"/>
      <c r="ZP285" s="442"/>
      <c r="ZQ285" s="442"/>
      <c r="ZR285" s="442"/>
      <c r="ZS285" s="442"/>
      <c r="ZT285" s="442"/>
      <c r="ZU285" s="442"/>
      <c r="ZV285" s="442"/>
      <c r="ZW285" s="442"/>
      <c r="ZX285" s="442"/>
      <c r="ZY285" s="442"/>
      <c r="ZZ285" s="442"/>
      <c r="AAA285" s="442"/>
      <c r="AAB285" s="442"/>
      <c r="AAC285" s="442"/>
      <c r="AAD285" s="442"/>
      <c r="AAE285" s="442"/>
      <c r="AAF285" s="442"/>
      <c r="AAG285" s="442"/>
      <c r="AAH285" s="442"/>
      <c r="AAI285" s="442"/>
      <c r="AAJ285" s="442"/>
      <c r="AAK285" s="442"/>
      <c r="AAL285" s="442"/>
      <c r="AAM285" s="442"/>
      <c r="AAN285" s="442"/>
      <c r="AAO285" s="442"/>
      <c r="AAP285" s="442"/>
      <c r="AAQ285" s="442"/>
      <c r="AAR285" s="442"/>
      <c r="AAS285" s="442"/>
      <c r="AAT285" s="442"/>
      <c r="AAU285" s="442"/>
      <c r="AAV285" s="442"/>
      <c r="AAW285" s="442"/>
      <c r="AAX285" s="442"/>
      <c r="AAY285" s="442"/>
      <c r="AAZ285" s="442"/>
      <c r="ABA285" s="442"/>
      <c r="ABB285" s="442"/>
      <c r="ABC285" s="442"/>
      <c r="ABD285" s="442"/>
      <c r="ABE285" s="442"/>
      <c r="ABF285" s="442"/>
      <c r="ABG285" s="442"/>
      <c r="ABH285" s="442"/>
      <c r="ABI285" s="442"/>
      <c r="ABJ285" s="442"/>
      <c r="ABK285" s="442"/>
      <c r="ABL285" s="442"/>
      <c r="ABM285" s="442"/>
      <c r="ABN285" s="442"/>
      <c r="ABO285" s="442"/>
      <c r="ABP285" s="442"/>
      <c r="ABQ285" s="442"/>
      <c r="ABR285" s="442"/>
      <c r="ABS285" s="442"/>
      <c r="ABT285" s="442"/>
      <c r="ABU285" s="442"/>
      <c r="ABV285" s="442"/>
      <c r="ABW285" s="442"/>
      <c r="ABX285" s="442"/>
      <c r="ABY285" s="442"/>
      <c r="ABZ285" s="442"/>
      <c r="ACA285" s="442"/>
      <c r="ACB285" s="442"/>
      <c r="ACC285" s="442"/>
      <c r="ACD285" s="442"/>
      <c r="ACE285" s="442"/>
      <c r="ACF285" s="442"/>
      <c r="ACG285" s="442"/>
      <c r="ACH285" s="442"/>
      <c r="ACI285" s="442"/>
      <c r="ACJ285" s="442"/>
      <c r="ACK285" s="442"/>
      <c r="ACL285" s="442"/>
      <c r="ACM285" s="442"/>
      <c r="ACN285" s="442"/>
      <c r="ACO285" s="442"/>
      <c r="ACP285" s="442"/>
      <c r="ACQ285" s="442"/>
      <c r="ACR285" s="442"/>
      <c r="ACS285" s="442"/>
      <c r="ACT285" s="442"/>
      <c r="ACU285" s="442"/>
      <c r="ACV285" s="442"/>
      <c r="ACW285" s="442"/>
      <c r="ACX285" s="442"/>
      <c r="ACY285" s="442"/>
      <c r="ACZ285" s="442"/>
      <c r="ADA285" s="442"/>
      <c r="ADB285" s="442"/>
      <c r="ADC285" s="442"/>
      <c r="ADD285" s="442"/>
      <c r="ADE285" s="442"/>
      <c r="ADF285" s="442"/>
      <c r="ADG285" s="442"/>
      <c r="ADH285" s="442"/>
      <c r="ADI285" s="442"/>
      <c r="ADJ285" s="442"/>
      <c r="ADK285" s="442"/>
      <c r="ADL285" s="442"/>
      <c r="ADM285" s="442"/>
      <c r="ADN285" s="442"/>
      <c r="ADO285" s="442"/>
      <c r="ADP285" s="442"/>
      <c r="ADQ285" s="442"/>
      <c r="ADR285" s="442"/>
      <c r="ADS285" s="442"/>
      <c r="ADT285" s="442"/>
      <c r="ADU285" s="442"/>
      <c r="ADV285" s="442"/>
      <c r="ADW285" s="442"/>
      <c r="ADX285" s="442"/>
      <c r="ADY285" s="442"/>
      <c r="ADZ285" s="442"/>
      <c r="AEA285" s="442"/>
      <c r="AEB285" s="442"/>
      <c r="AEC285" s="442"/>
      <c r="AED285" s="442"/>
      <c r="AEE285" s="442"/>
      <c r="AEF285" s="442"/>
      <c r="AEG285" s="442"/>
      <c r="AEH285" s="442"/>
      <c r="AEI285" s="442"/>
      <c r="AEJ285" s="442"/>
      <c r="AEK285" s="442"/>
      <c r="AEL285" s="442"/>
      <c r="AEM285" s="442"/>
      <c r="AEN285" s="442"/>
      <c r="AEO285" s="442"/>
      <c r="AEP285" s="442"/>
      <c r="AEQ285" s="442"/>
      <c r="AER285" s="442"/>
      <c r="AES285" s="442"/>
      <c r="AET285" s="442"/>
      <c r="AEU285" s="442"/>
      <c r="AEV285" s="442"/>
      <c r="AEW285" s="442"/>
      <c r="AEX285" s="442"/>
      <c r="AEY285" s="442"/>
      <c r="AEZ285" s="442"/>
      <c r="AFA285" s="442"/>
      <c r="AFB285" s="442"/>
      <c r="AFC285" s="442"/>
      <c r="AFD285" s="442"/>
      <c r="AFE285" s="442"/>
      <c r="AFF285" s="442"/>
      <c r="AFG285" s="442"/>
      <c r="AFH285" s="442"/>
      <c r="AFI285" s="442"/>
      <c r="AFJ285" s="442"/>
      <c r="AFK285" s="442"/>
      <c r="AFL285" s="442"/>
      <c r="AFM285" s="442"/>
      <c r="AFN285" s="442"/>
      <c r="AFO285" s="442"/>
      <c r="AFP285" s="442"/>
      <c r="AFQ285" s="442"/>
      <c r="AFR285" s="442"/>
      <c r="AFS285" s="442"/>
      <c r="AFT285" s="442"/>
      <c r="AFU285" s="442"/>
      <c r="AFV285" s="442"/>
      <c r="AFW285" s="442"/>
      <c r="AFX285" s="442"/>
      <c r="AFY285" s="442"/>
      <c r="AFZ285" s="442"/>
      <c r="AGA285" s="442"/>
      <c r="AGB285" s="442"/>
      <c r="AGC285" s="442"/>
      <c r="AGD285" s="442"/>
      <c r="AGE285" s="442"/>
      <c r="AGF285" s="442"/>
      <c r="AGG285" s="442"/>
      <c r="AGH285" s="442"/>
      <c r="AGI285" s="442"/>
      <c r="AGJ285" s="442"/>
      <c r="AGK285" s="442"/>
      <c r="AGL285" s="442"/>
      <c r="AGM285" s="442"/>
      <c r="AGN285" s="442"/>
      <c r="AGO285" s="442"/>
      <c r="AGP285" s="442"/>
      <c r="AGQ285" s="442"/>
      <c r="AGR285" s="442"/>
      <c r="AGS285" s="442"/>
      <c r="AGT285" s="442"/>
      <c r="AGU285" s="442"/>
      <c r="AGV285" s="442"/>
      <c r="AGW285" s="442"/>
      <c r="AGX285" s="442"/>
      <c r="AGY285" s="442"/>
      <c r="AGZ285" s="442"/>
      <c r="AHA285" s="442"/>
      <c r="AHB285" s="442"/>
      <c r="AHC285" s="442"/>
      <c r="AHD285" s="442"/>
      <c r="AHE285" s="442"/>
      <c r="AHF285" s="442"/>
      <c r="AHG285" s="442"/>
      <c r="AHH285" s="442"/>
    </row>
    <row r="286" spans="2:892" s="593" customFormat="1" hidden="1">
      <c r="B286" s="597"/>
      <c r="C286" s="595"/>
      <c r="D286" s="78"/>
      <c r="E286" s="78"/>
      <c r="F286" s="78"/>
      <c r="G286" s="78"/>
      <c r="H286" s="78"/>
      <c r="I286" s="78"/>
      <c r="J286" s="78"/>
      <c r="K286" s="78"/>
      <c r="L286" s="78"/>
      <c r="M286" s="78"/>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s="66"/>
      <c r="CT286" s="66"/>
      <c r="CU286" s="66"/>
      <c r="CV286" s="66"/>
      <c r="CW286" s="66"/>
      <c r="CX286" s="66"/>
      <c r="CY286" s="66"/>
      <c r="CZ286" s="66"/>
      <c r="DA286" s="66"/>
      <c r="DB286" s="66"/>
      <c r="DC286" s="66"/>
      <c r="DD286" s="66"/>
      <c r="DE286" s="66"/>
      <c r="DF286" s="66"/>
      <c r="DG286" s="66"/>
      <c r="DH286" s="66"/>
      <c r="DI286" s="66"/>
      <c r="DJ286" s="66"/>
      <c r="DK286" s="66"/>
      <c r="DL286" s="66"/>
      <c r="DM286" s="66"/>
      <c r="DN286" s="66"/>
      <c r="DO286" s="66"/>
      <c r="DP286" s="66"/>
      <c r="DQ286" s="66"/>
      <c r="DR286" s="66"/>
      <c r="DS286" s="66"/>
      <c r="DT286" s="66"/>
      <c r="DU286" s="66"/>
      <c r="DV286" s="66"/>
      <c r="DW286" s="66"/>
      <c r="DX286" s="66"/>
      <c r="DY286" s="66"/>
      <c r="DZ286" s="66"/>
      <c r="EA286" s="66"/>
      <c r="EB286" s="66"/>
      <c r="EC286" s="66"/>
      <c r="ED286" s="66"/>
      <c r="EE286" s="66"/>
      <c r="EF286" s="66"/>
      <c r="EG286" s="66"/>
      <c r="EH286" s="66"/>
      <c r="EI286" s="66"/>
      <c r="EJ286" s="66"/>
      <c r="EK286" s="66"/>
      <c r="EL286" s="66"/>
      <c r="EM286" s="66"/>
      <c r="EN286" s="66"/>
      <c r="EO286" s="66"/>
      <c r="EP286" s="66"/>
      <c r="EQ286" s="66"/>
      <c r="ER286" s="66"/>
      <c r="ES286" s="66"/>
      <c r="ET286" s="66"/>
      <c r="EU286" s="66"/>
      <c r="EV286" s="66"/>
      <c r="EW286" s="66"/>
      <c r="EX286" s="66"/>
      <c r="EY286" s="66"/>
      <c r="EZ286" s="66"/>
      <c r="FA286" s="66"/>
      <c r="FB286" s="66"/>
      <c r="FC286" s="66"/>
      <c r="FD286" s="66"/>
      <c r="FE286" s="66"/>
      <c r="FF286" s="66"/>
      <c r="FG286" s="66"/>
      <c r="FH286" s="66"/>
      <c r="FI286" s="66"/>
      <c r="FJ286" s="66"/>
      <c r="FK286" s="66"/>
      <c r="FL286" s="66"/>
      <c r="FM286" s="66"/>
      <c r="FN286" s="66"/>
      <c r="FO286" s="66"/>
      <c r="FP286" s="66"/>
      <c r="FQ286" s="66"/>
      <c r="FR286" s="66"/>
      <c r="FS286" s="66"/>
      <c r="FT286" s="66"/>
      <c r="FU286" s="66"/>
      <c r="FV286" s="66"/>
      <c r="FW286" s="66"/>
      <c r="FX286" s="66"/>
      <c r="FY286" s="66"/>
      <c r="FZ286" s="66"/>
      <c r="GA286" s="66"/>
      <c r="GB286" s="66"/>
      <c r="GC286" s="66"/>
      <c r="GD286" s="66"/>
      <c r="GE286" s="66"/>
      <c r="GF286" s="66"/>
      <c r="GG286" s="66"/>
      <c r="GH286" s="66"/>
      <c r="GI286" s="66"/>
      <c r="GJ286" s="66"/>
      <c r="GK286" s="66"/>
      <c r="GL286" s="66"/>
      <c r="GM286" s="66"/>
      <c r="GN286" s="66"/>
      <c r="GO286" s="66"/>
      <c r="GP286" s="66"/>
      <c r="GQ286" s="66"/>
      <c r="GR286" s="66"/>
      <c r="GS286" s="66"/>
      <c r="GT286" s="66"/>
      <c r="GU286" s="66"/>
      <c r="GV286" s="66"/>
      <c r="GW286" s="66"/>
      <c r="GX286" s="66"/>
      <c r="GY286" s="66"/>
      <c r="GZ286" s="66"/>
      <c r="HA286" s="66"/>
      <c r="HB286" s="66"/>
      <c r="HC286" s="66"/>
      <c r="HD286" s="66"/>
      <c r="HE286" s="66"/>
      <c r="HF286" s="66"/>
      <c r="HG286" s="66"/>
      <c r="HH286" s="66"/>
      <c r="HI286" s="66"/>
      <c r="HJ286" s="66"/>
      <c r="HK286" s="66"/>
      <c r="HL286" s="66"/>
      <c r="HM286" s="66"/>
      <c r="HN286" s="66"/>
      <c r="HO286" s="66"/>
      <c r="HP286" s="66"/>
      <c r="HQ286" s="66"/>
      <c r="HR286" s="66"/>
      <c r="HS286" s="66"/>
      <c r="HT286" s="66"/>
      <c r="HU286" s="66"/>
      <c r="HV286" s="66"/>
      <c r="HW286" s="66"/>
      <c r="HX286" s="66"/>
      <c r="HY286" s="66"/>
      <c r="HZ286" s="66"/>
      <c r="IA286" s="66"/>
      <c r="IB286" s="66"/>
      <c r="IC286" s="66"/>
      <c r="ID286" s="66"/>
      <c r="IE286" s="66"/>
      <c r="IF286" s="66"/>
      <c r="IG286" s="66"/>
      <c r="IH286" s="66"/>
      <c r="II286" s="66"/>
      <c r="IJ286" s="66"/>
      <c r="IK286" s="66"/>
      <c r="IL286" s="66"/>
      <c r="IM286" s="66"/>
      <c r="IN286" s="66"/>
      <c r="IO286" s="66"/>
      <c r="IP286" s="66"/>
      <c r="IQ286" s="66"/>
      <c r="IR286" s="66"/>
      <c r="IS286" s="66"/>
      <c r="IT286" s="66"/>
      <c r="IU286" s="66"/>
      <c r="IV286" s="66"/>
      <c r="IW286" s="66"/>
      <c r="IX286" s="442"/>
      <c r="IY286" s="442"/>
      <c r="IZ286" s="442"/>
      <c r="JA286" s="442"/>
      <c r="JB286" s="442"/>
      <c r="JC286" s="442"/>
      <c r="JD286" s="442"/>
      <c r="JE286" s="442"/>
      <c r="JF286" s="442"/>
      <c r="JG286" s="442"/>
      <c r="JH286" s="442"/>
      <c r="JI286" s="442"/>
      <c r="JJ286" s="442"/>
      <c r="JK286" s="442"/>
      <c r="JL286" s="442"/>
      <c r="JM286" s="442"/>
      <c r="JN286" s="442"/>
      <c r="JO286" s="442"/>
      <c r="JP286" s="442"/>
      <c r="JQ286" s="442"/>
      <c r="JR286" s="442"/>
      <c r="JS286" s="442"/>
      <c r="JT286" s="442"/>
      <c r="JU286" s="442"/>
      <c r="JV286" s="442"/>
      <c r="JW286" s="442"/>
      <c r="JX286" s="442"/>
      <c r="JY286" s="442"/>
      <c r="JZ286" s="442"/>
      <c r="KA286" s="442"/>
      <c r="KB286" s="442"/>
      <c r="KC286" s="442"/>
      <c r="KD286" s="442"/>
      <c r="KE286" s="442"/>
      <c r="KF286" s="442"/>
      <c r="KG286" s="442"/>
      <c r="KH286" s="442"/>
      <c r="KI286" s="442"/>
      <c r="KJ286" s="442"/>
      <c r="KK286" s="442"/>
      <c r="KL286" s="442"/>
      <c r="KM286" s="442"/>
      <c r="KN286" s="442"/>
      <c r="KO286" s="442"/>
      <c r="KP286" s="442"/>
      <c r="KQ286" s="442"/>
      <c r="KR286" s="442"/>
      <c r="KS286" s="442"/>
      <c r="KT286" s="442"/>
      <c r="KU286" s="442"/>
      <c r="KV286" s="442"/>
      <c r="KW286" s="442"/>
      <c r="KX286" s="442"/>
      <c r="KY286" s="442"/>
      <c r="KZ286" s="442"/>
      <c r="LA286" s="442"/>
      <c r="LB286" s="442"/>
      <c r="LC286" s="442"/>
      <c r="LD286" s="442"/>
      <c r="LE286" s="442"/>
      <c r="LF286" s="442"/>
      <c r="LG286" s="442"/>
      <c r="LH286" s="442"/>
      <c r="LI286" s="442"/>
      <c r="LJ286" s="442"/>
      <c r="LK286" s="442"/>
      <c r="LL286" s="442"/>
      <c r="LM286" s="442"/>
      <c r="LN286" s="442"/>
      <c r="LO286" s="442"/>
      <c r="LP286" s="442"/>
      <c r="LQ286" s="442"/>
      <c r="LR286" s="442"/>
      <c r="LS286" s="442"/>
      <c r="LT286" s="442"/>
      <c r="LU286" s="442"/>
      <c r="LV286" s="442"/>
      <c r="LW286" s="442"/>
      <c r="LX286" s="442"/>
      <c r="LY286" s="442"/>
      <c r="LZ286" s="442"/>
      <c r="MA286" s="442"/>
      <c r="MB286" s="442"/>
      <c r="MC286" s="442"/>
      <c r="MD286" s="442"/>
      <c r="ME286" s="442"/>
      <c r="MF286" s="442"/>
      <c r="MG286" s="442"/>
      <c r="MH286" s="442"/>
      <c r="MI286" s="442"/>
      <c r="MJ286" s="442"/>
      <c r="MK286" s="442"/>
      <c r="ML286" s="442"/>
      <c r="MM286" s="442"/>
      <c r="MN286" s="442"/>
      <c r="MO286" s="442"/>
      <c r="MP286" s="442"/>
      <c r="MQ286" s="442"/>
      <c r="MR286" s="442"/>
      <c r="MS286" s="442"/>
      <c r="MT286" s="442"/>
      <c r="MU286" s="442"/>
      <c r="MV286" s="442"/>
      <c r="MW286" s="442"/>
      <c r="MX286" s="442"/>
      <c r="MY286" s="442"/>
      <c r="MZ286" s="442"/>
      <c r="NA286" s="442"/>
      <c r="NB286" s="442"/>
      <c r="NC286" s="442"/>
      <c r="ND286" s="442"/>
      <c r="NE286" s="442"/>
      <c r="NF286" s="442"/>
      <c r="NG286" s="442"/>
      <c r="NH286" s="442"/>
      <c r="NI286" s="442"/>
      <c r="NJ286" s="442"/>
      <c r="NK286" s="442"/>
      <c r="NL286" s="442"/>
      <c r="NM286" s="442"/>
      <c r="NN286" s="442"/>
      <c r="NO286" s="442"/>
      <c r="NP286" s="442"/>
      <c r="NQ286" s="442"/>
      <c r="NR286" s="442"/>
      <c r="NS286" s="442"/>
      <c r="NT286" s="442"/>
      <c r="NU286" s="442"/>
      <c r="NV286" s="442"/>
      <c r="NW286" s="442"/>
      <c r="NX286" s="442"/>
      <c r="NY286" s="442"/>
      <c r="NZ286" s="442"/>
      <c r="OA286" s="442"/>
      <c r="OB286" s="442"/>
      <c r="OC286" s="442"/>
      <c r="OD286" s="442"/>
      <c r="OE286" s="442"/>
      <c r="OF286" s="442"/>
      <c r="OG286" s="442"/>
      <c r="OH286" s="442"/>
      <c r="OI286" s="442"/>
      <c r="OJ286" s="442"/>
      <c r="OK286" s="442"/>
      <c r="OL286" s="442"/>
      <c r="OM286" s="442"/>
      <c r="ON286" s="442"/>
      <c r="OO286" s="442"/>
      <c r="OP286" s="442"/>
      <c r="OQ286" s="442"/>
      <c r="OR286" s="442"/>
      <c r="OS286" s="442"/>
      <c r="OT286" s="442"/>
      <c r="OU286" s="442"/>
      <c r="OV286" s="442"/>
      <c r="OW286" s="442"/>
      <c r="OX286" s="442"/>
      <c r="OY286" s="442"/>
      <c r="OZ286" s="442"/>
      <c r="PA286" s="442"/>
      <c r="PB286" s="442"/>
      <c r="PC286" s="442"/>
      <c r="PD286" s="442"/>
      <c r="PE286" s="442"/>
      <c r="PF286" s="442"/>
      <c r="PG286" s="442"/>
      <c r="PH286" s="442"/>
      <c r="PI286" s="442"/>
      <c r="PJ286" s="442"/>
      <c r="PK286" s="442"/>
      <c r="PL286" s="442"/>
      <c r="PM286" s="442"/>
      <c r="PN286" s="442"/>
      <c r="PO286" s="442"/>
      <c r="PP286" s="442"/>
      <c r="PQ286" s="442"/>
      <c r="PR286" s="442"/>
      <c r="PS286" s="442"/>
      <c r="PT286" s="442"/>
      <c r="PU286" s="442"/>
      <c r="PV286" s="442"/>
      <c r="PW286" s="442"/>
      <c r="PX286" s="442"/>
      <c r="PY286" s="442"/>
      <c r="PZ286" s="442"/>
      <c r="QA286" s="442"/>
      <c r="QB286" s="442"/>
      <c r="QC286" s="442"/>
      <c r="QD286" s="442"/>
      <c r="QE286" s="442"/>
      <c r="QF286" s="442"/>
      <c r="QG286" s="442"/>
      <c r="QH286" s="442"/>
      <c r="QI286" s="442"/>
      <c r="QJ286" s="442"/>
      <c r="QK286" s="442"/>
      <c r="QL286" s="442"/>
      <c r="QM286" s="442"/>
      <c r="QN286" s="442"/>
      <c r="QO286" s="442"/>
      <c r="QP286" s="442"/>
      <c r="QQ286" s="442"/>
      <c r="QR286" s="442"/>
      <c r="QS286" s="442"/>
      <c r="QT286" s="442"/>
      <c r="QU286" s="442"/>
      <c r="QV286" s="442"/>
      <c r="QW286" s="442"/>
      <c r="QX286" s="442"/>
      <c r="QY286" s="442"/>
      <c r="QZ286" s="442"/>
      <c r="RA286" s="442"/>
      <c r="RB286" s="442"/>
      <c r="RC286" s="442"/>
      <c r="RD286" s="442"/>
      <c r="RE286" s="442"/>
      <c r="RF286" s="442"/>
      <c r="RG286" s="442"/>
      <c r="RH286" s="442"/>
      <c r="RI286" s="442"/>
      <c r="RJ286" s="442"/>
      <c r="RK286" s="442"/>
      <c r="RL286" s="442"/>
      <c r="RM286" s="442"/>
      <c r="RN286" s="442"/>
      <c r="RO286" s="442"/>
      <c r="RP286" s="442"/>
      <c r="RQ286" s="442"/>
      <c r="RR286" s="442"/>
      <c r="RS286" s="442"/>
      <c r="RT286" s="442"/>
      <c r="RU286" s="442"/>
      <c r="RV286" s="442"/>
      <c r="RW286" s="442"/>
      <c r="RX286" s="442"/>
      <c r="RY286" s="442"/>
      <c r="RZ286" s="442"/>
      <c r="SA286" s="442"/>
      <c r="SB286" s="442"/>
      <c r="SC286" s="442"/>
      <c r="SD286" s="442"/>
      <c r="SE286" s="442"/>
      <c r="SF286" s="442"/>
      <c r="SG286" s="442"/>
      <c r="SH286" s="442"/>
      <c r="SI286" s="442"/>
      <c r="SJ286" s="442"/>
      <c r="SK286" s="442"/>
      <c r="SL286" s="442"/>
      <c r="SM286" s="442"/>
      <c r="SN286" s="442"/>
      <c r="SO286" s="442"/>
      <c r="SP286" s="442"/>
      <c r="SQ286" s="442"/>
      <c r="SR286" s="442"/>
      <c r="SS286" s="442"/>
      <c r="ST286" s="442"/>
      <c r="SU286" s="442"/>
      <c r="SV286" s="442"/>
      <c r="SW286" s="442"/>
      <c r="SX286" s="442"/>
      <c r="SY286" s="442"/>
      <c r="SZ286" s="442"/>
      <c r="TA286" s="442"/>
      <c r="TB286" s="442"/>
      <c r="TC286" s="442"/>
      <c r="TD286" s="442"/>
      <c r="TE286" s="442"/>
      <c r="TF286" s="442"/>
      <c r="TG286" s="442"/>
      <c r="TH286" s="442"/>
      <c r="TI286" s="442"/>
      <c r="TJ286" s="442"/>
      <c r="TK286" s="442"/>
      <c r="TL286" s="442"/>
      <c r="TM286" s="442"/>
      <c r="TN286" s="442"/>
      <c r="TO286" s="442"/>
      <c r="TP286" s="442"/>
      <c r="TQ286" s="442"/>
      <c r="TR286" s="442"/>
      <c r="TS286" s="442"/>
      <c r="TT286" s="442"/>
      <c r="TU286" s="442"/>
      <c r="TV286" s="442"/>
      <c r="TW286" s="442"/>
      <c r="TX286" s="442"/>
      <c r="TY286" s="442"/>
      <c r="TZ286" s="442"/>
      <c r="UA286" s="442"/>
      <c r="UB286" s="442"/>
      <c r="UC286" s="442"/>
      <c r="UD286" s="442"/>
      <c r="UE286" s="442"/>
      <c r="UF286" s="442"/>
      <c r="UG286" s="442"/>
      <c r="UH286" s="442"/>
      <c r="UI286" s="442"/>
      <c r="UJ286" s="442"/>
      <c r="UK286" s="442"/>
      <c r="UL286" s="442"/>
      <c r="UM286" s="442"/>
      <c r="UN286" s="442"/>
      <c r="UO286" s="442"/>
      <c r="UP286" s="442"/>
      <c r="UQ286" s="442"/>
      <c r="UR286" s="442"/>
      <c r="US286" s="442"/>
      <c r="UT286" s="442"/>
      <c r="UU286" s="442"/>
      <c r="UV286" s="442"/>
      <c r="UW286" s="442"/>
      <c r="UX286" s="442"/>
      <c r="UY286" s="442"/>
      <c r="UZ286" s="442"/>
      <c r="VA286" s="442"/>
      <c r="VB286" s="442"/>
      <c r="VC286" s="442"/>
      <c r="VD286" s="442"/>
      <c r="VE286" s="442"/>
      <c r="VF286" s="442"/>
      <c r="VG286" s="442"/>
      <c r="VH286" s="442"/>
      <c r="VI286" s="442"/>
      <c r="VJ286" s="442"/>
      <c r="VK286" s="442"/>
      <c r="VL286" s="442"/>
      <c r="VM286" s="442"/>
      <c r="VN286" s="442"/>
      <c r="VO286" s="442"/>
      <c r="VP286" s="442"/>
      <c r="VQ286" s="442"/>
      <c r="VR286" s="442"/>
      <c r="VS286" s="442"/>
      <c r="VT286" s="442"/>
      <c r="VU286" s="442"/>
      <c r="VV286" s="442"/>
      <c r="VW286" s="442"/>
      <c r="VX286" s="442"/>
      <c r="VY286" s="442"/>
      <c r="VZ286" s="442"/>
      <c r="WA286" s="442"/>
      <c r="WB286" s="442"/>
      <c r="WC286" s="442"/>
      <c r="WD286" s="442"/>
      <c r="WE286" s="442"/>
      <c r="WF286" s="442"/>
      <c r="WG286" s="442"/>
      <c r="WH286" s="442"/>
      <c r="WI286" s="442"/>
      <c r="WJ286" s="442"/>
      <c r="WK286" s="442"/>
      <c r="WL286" s="442"/>
      <c r="WM286" s="442"/>
      <c r="WN286" s="442"/>
      <c r="WO286" s="442"/>
      <c r="WP286" s="442"/>
      <c r="WQ286" s="442"/>
      <c r="WR286" s="442"/>
      <c r="WS286" s="442"/>
      <c r="WT286" s="442"/>
      <c r="WU286" s="442"/>
      <c r="WV286" s="442"/>
      <c r="WW286" s="442"/>
      <c r="WX286" s="442"/>
      <c r="WY286" s="442"/>
      <c r="WZ286" s="442"/>
      <c r="XA286" s="442"/>
      <c r="XB286" s="442"/>
      <c r="XC286" s="442"/>
      <c r="XD286" s="442"/>
      <c r="XE286" s="442"/>
      <c r="XF286" s="442"/>
      <c r="XG286" s="442"/>
      <c r="XH286" s="442"/>
      <c r="XI286" s="442"/>
      <c r="XJ286" s="442"/>
      <c r="XK286" s="442"/>
      <c r="XL286" s="442"/>
      <c r="XM286" s="442"/>
      <c r="XN286" s="442"/>
      <c r="XO286" s="442"/>
      <c r="XP286" s="442"/>
      <c r="XQ286" s="442"/>
      <c r="XR286" s="442"/>
      <c r="XS286" s="442"/>
      <c r="XT286" s="442"/>
      <c r="XU286" s="442"/>
      <c r="XV286" s="442"/>
      <c r="XW286" s="442"/>
      <c r="XX286" s="442"/>
      <c r="XY286" s="442"/>
      <c r="XZ286" s="442"/>
      <c r="YA286" s="442"/>
      <c r="YB286" s="442"/>
      <c r="YC286" s="442"/>
      <c r="YD286" s="442"/>
      <c r="YE286" s="442"/>
      <c r="YF286" s="442"/>
      <c r="YG286" s="442"/>
      <c r="YH286" s="442"/>
      <c r="YI286" s="442"/>
      <c r="YJ286" s="442"/>
      <c r="YK286" s="442"/>
      <c r="YL286" s="442"/>
      <c r="YM286" s="442"/>
      <c r="YN286" s="442"/>
      <c r="YO286" s="442"/>
      <c r="YP286" s="442"/>
      <c r="YQ286" s="442"/>
      <c r="YR286" s="442"/>
      <c r="YS286" s="442"/>
      <c r="YT286" s="442"/>
      <c r="YU286" s="442"/>
      <c r="YV286" s="442"/>
      <c r="YW286" s="442"/>
      <c r="YX286" s="442"/>
      <c r="YY286" s="442"/>
      <c r="YZ286" s="442"/>
      <c r="ZA286" s="442"/>
      <c r="ZB286" s="442"/>
      <c r="ZC286" s="442"/>
      <c r="ZD286" s="442"/>
      <c r="ZE286" s="442"/>
      <c r="ZF286" s="442"/>
      <c r="ZG286" s="442"/>
      <c r="ZH286" s="442"/>
      <c r="ZI286" s="442"/>
      <c r="ZJ286" s="442"/>
      <c r="ZK286" s="442"/>
      <c r="ZL286" s="442"/>
      <c r="ZM286" s="442"/>
      <c r="ZN286" s="442"/>
      <c r="ZO286" s="442"/>
      <c r="ZP286" s="442"/>
      <c r="ZQ286" s="442"/>
      <c r="ZR286" s="442"/>
      <c r="ZS286" s="442"/>
      <c r="ZT286" s="442"/>
      <c r="ZU286" s="442"/>
      <c r="ZV286" s="442"/>
      <c r="ZW286" s="442"/>
      <c r="ZX286" s="442"/>
      <c r="ZY286" s="442"/>
      <c r="ZZ286" s="442"/>
      <c r="AAA286" s="442"/>
      <c r="AAB286" s="442"/>
      <c r="AAC286" s="442"/>
      <c r="AAD286" s="442"/>
      <c r="AAE286" s="442"/>
      <c r="AAF286" s="442"/>
      <c r="AAG286" s="442"/>
      <c r="AAH286" s="442"/>
      <c r="AAI286" s="442"/>
      <c r="AAJ286" s="442"/>
      <c r="AAK286" s="442"/>
      <c r="AAL286" s="442"/>
      <c r="AAM286" s="442"/>
      <c r="AAN286" s="442"/>
      <c r="AAO286" s="442"/>
      <c r="AAP286" s="442"/>
      <c r="AAQ286" s="442"/>
      <c r="AAR286" s="442"/>
      <c r="AAS286" s="442"/>
      <c r="AAT286" s="442"/>
      <c r="AAU286" s="442"/>
      <c r="AAV286" s="442"/>
      <c r="AAW286" s="442"/>
      <c r="AAX286" s="442"/>
      <c r="AAY286" s="442"/>
      <c r="AAZ286" s="442"/>
      <c r="ABA286" s="442"/>
      <c r="ABB286" s="442"/>
      <c r="ABC286" s="442"/>
      <c r="ABD286" s="442"/>
      <c r="ABE286" s="442"/>
      <c r="ABF286" s="442"/>
      <c r="ABG286" s="442"/>
      <c r="ABH286" s="442"/>
      <c r="ABI286" s="442"/>
      <c r="ABJ286" s="442"/>
      <c r="ABK286" s="442"/>
      <c r="ABL286" s="442"/>
      <c r="ABM286" s="442"/>
      <c r="ABN286" s="442"/>
      <c r="ABO286" s="442"/>
      <c r="ABP286" s="442"/>
      <c r="ABQ286" s="442"/>
      <c r="ABR286" s="442"/>
      <c r="ABS286" s="442"/>
      <c r="ABT286" s="442"/>
      <c r="ABU286" s="442"/>
      <c r="ABV286" s="442"/>
      <c r="ABW286" s="442"/>
      <c r="ABX286" s="442"/>
      <c r="ABY286" s="442"/>
      <c r="ABZ286" s="442"/>
      <c r="ACA286" s="442"/>
      <c r="ACB286" s="442"/>
      <c r="ACC286" s="442"/>
      <c r="ACD286" s="442"/>
      <c r="ACE286" s="442"/>
      <c r="ACF286" s="442"/>
      <c r="ACG286" s="442"/>
      <c r="ACH286" s="442"/>
      <c r="ACI286" s="442"/>
      <c r="ACJ286" s="442"/>
      <c r="ACK286" s="442"/>
      <c r="ACL286" s="442"/>
      <c r="ACM286" s="442"/>
      <c r="ACN286" s="442"/>
      <c r="ACO286" s="442"/>
      <c r="ACP286" s="442"/>
      <c r="ACQ286" s="442"/>
      <c r="ACR286" s="442"/>
      <c r="ACS286" s="442"/>
      <c r="ACT286" s="442"/>
      <c r="ACU286" s="442"/>
      <c r="ACV286" s="442"/>
      <c r="ACW286" s="442"/>
      <c r="ACX286" s="442"/>
      <c r="ACY286" s="442"/>
      <c r="ACZ286" s="442"/>
      <c r="ADA286" s="442"/>
      <c r="ADB286" s="442"/>
      <c r="ADC286" s="442"/>
      <c r="ADD286" s="442"/>
      <c r="ADE286" s="442"/>
      <c r="ADF286" s="442"/>
      <c r="ADG286" s="442"/>
      <c r="ADH286" s="442"/>
      <c r="ADI286" s="442"/>
      <c r="ADJ286" s="442"/>
      <c r="ADK286" s="442"/>
      <c r="ADL286" s="442"/>
      <c r="ADM286" s="442"/>
      <c r="ADN286" s="442"/>
      <c r="ADO286" s="442"/>
      <c r="ADP286" s="442"/>
      <c r="ADQ286" s="442"/>
      <c r="ADR286" s="442"/>
      <c r="ADS286" s="442"/>
      <c r="ADT286" s="442"/>
      <c r="ADU286" s="442"/>
      <c r="ADV286" s="442"/>
      <c r="ADW286" s="442"/>
      <c r="ADX286" s="442"/>
      <c r="ADY286" s="442"/>
      <c r="ADZ286" s="442"/>
      <c r="AEA286" s="442"/>
      <c r="AEB286" s="442"/>
      <c r="AEC286" s="442"/>
      <c r="AED286" s="442"/>
      <c r="AEE286" s="442"/>
      <c r="AEF286" s="442"/>
      <c r="AEG286" s="442"/>
      <c r="AEH286" s="442"/>
      <c r="AEI286" s="442"/>
      <c r="AEJ286" s="442"/>
      <c r="AEK286" s="442"/>
      <c r="AEL286" s="442"/>
      <c r="AEM286" s="442"/>
      <c r="AEN286" s="442"/>
      <c r="AEO286" s="442"/>
      <c r="AEP286" s="442"/>
      <c r="AEQ286" s="442"/>
      <c r="AER286" s="442"/>
      <c r="AES286" s="442"/>
      <c r="AET286" s="442"/>
      <c r="AEU286" s="442"/>
      <c r="AEV286" s="442"/>
      <c r="AEW286" s="442"/>
      <c r="AEX286" s="442"/>
      <c r="AEY286" s="442"/>
      <c r="AEZ286" s="442"/>
      <c r="AFA286" s="442"/>
      <c r="AFB286" s="442"/>
      <c r="AFC286" s="442"/>
      <c r="AFD286" s="442"/>
      <c r="AFE286" s="442"/>
      <c r="AFF286" s="442"/>
      <c r="AFG286" s="442"/>
      <c r="AFH286" s="442"/>
      <c r="AFI286" s="442"/>
      <c r="AFJ286" s="442"/>
      <c r="AFK286" s="442"/>
      <c r="AFL286" s="442"/>
      <c r="AFM286" s="442"/>
      <c r="AFN286" s="442"/>
      <c r="AFO286" s="442"/>
      <c r="AFP286" s="442"/>
      <c r="AFQ286" s="442"/>
      <c r="AFR286" s="442"/>
      <c r="AFS286" s="442"/>
      <c r="AFT286" s="442"/>
      <c r="AFU286" s="442"/>
      <c r="AFV286" s="442"/>
      <c r="AFW286" s="442"/>
      <c r="AFX286" s="442"/>
      <c r="AFY286" s="442"/>
      <c r="AFZ286" s="442"/>
      <c r="AGA286" s="442"/>
      <c r="AGB286" s="442"/>
      <c r="AGC286" s="442"/>
      <c r="AGD286" s="442"/>
      <c r="AGE286" s="442"/>
      <c r="AGF286" s="442"/>
      <c r="AGG286" s="442"/>
      <c r="AGH286" s="442"/>
      <c r="AGI286" s="442"/>
      <c r="AGJ286" s="442"/>
      <c r="AGK286" s="442"/>
      <c r="AGL286" s="442"/>
      <c r="AGM286" s="442"/>
      <c r="AGN286" s="442"/>
      <c r="AGO286" s="442"/>
      <c r="AGP286" s="442"/>
      <c r="AGQ286" s="442"/>
      <c r="AGR286" s="442"/>
      <c r="AGS286" s="442"/>
      <c r="AGT286" s="442"/>
      <c r="AGU286" s="442"/>
      <c r="AGV286" s="442"/>
      <c r="AGW286" s="442"/>
      <c r="AGX286" s="442"/>
      <c r="AGY286" s="442"/>
      <c r="AGZ286" s="442"/>
      <c r="AHA286" s="442"/>
      <c r="AHB286" s="442"/>
      <c r="AHC286" s="442"/>
      <c r="AHD286" s="442"/>
      <c r="AHE286" s="442"/>
      <c r="AHF286" s="442"/>
      <c r="AHG286" s="442"/>
      <c r="AHH286" s="442"/>
    </row>
    <row r="287" spans="2:892" s="593" customFormat="1" hidden="1">
      <c r="B287" s="597"/>
      <c r="C287" s="595"/>
      <c r="D287" s="78"/>
      <c r="E287" s="78"/>
      <c r="F287" s="78"/>
      <c r="G287" s="78"/>
      <c r="H287" s="78"/>
      <c r="I287" s="78"/>
      <c r="J287" s="78"/>
      <c r="K287" s="78"/>
      <c r="L287" s="78"/>
      <c r="M287" s="78"/>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s="66"/>
      <c r="CT287" s="66"/>
      <c r="CU287" s="66"/>
      <c r="CV287" s="66"/>
      <c r="CW287" s="66"/>
      <c r="CX287" s="66"/>
      <c r="CY287" s="66"/>
      <c r="CZ287" s="66"/>
      <c r="DA287" s="66"/>
      <c r="DB287" s="66"/>
      <c r="DC287" s="66"/>
      <c r="DD287" s="66"/>
      <c r="DE287" s="66"/>
      <c r="DF287" s="66"/>
      <c r="DG287" s="66"/>
      <c r="DH287" s="66"/>
      <c r="DI287" s="66"/>
      <c r="DJ287" s="66"/>
      <c r="DK287" s="66"/>
      <c r="DL287" s="66"/>
      <c r="DM287" s="66"/>
      <c r="DN287" s="66"/>
      <c r="DO287" s="66"/>
      <c r="DP287" s="66"/>
      <c r="DQ287" s="66"/>
      <c r="DR287" s="66"/>
      <c r="DS287" s="66"/>
      <c r="DT287" s="66"/>
      <c r="DU287" s="66"/>
      <c r="DV287" s="66"/>
      <c r="DW287" s="66"/>
      <c r="DX287" s="66"/>
      <c r="DY287" s="66"/>
      <c r="DZ287" s="66"/>
      <c r="EA287" s="66"/>
      <c r="EB287" s="66"/>
      <c r="EC287" s="66"/>
      <c r="ED287" s="66"/>
      <c r="EE287" s="66"/>
      <c r="EF287" s="66"/>
      <c r="EG287" s="66"/>
      <c r="EH287" s="66"/>
      <c r="EI287" s="66"/>
      <c r="EJ287" s="66"/>
      <c r="EK287" s="66"/>
      <c r="EL287" s="66"/>
      <c r="EM287" s="66"/>
      <c r="EN287" s="66"/>
      <c r="EO287" s="66"/>
      <c r="EP287" s="66"/>
      <c r="EQ287" s="66"/>
      <c r="ER287" s="66"/>
      <c r="ES287" s="66"/>
      <c r="ET287" s="66"/>
      <c r="EU287" s="66"/>
      <c r="EV287" s="66"/>
      <c r="EW287" s="66"/>
      <c r="EX287" s="66"/>
      <c r="EY287" s="66"/>
      <c r="EZ287" s="66"/>
      <c r="FA287" s="66"/>
      <c r="FB287" s="66"/>
      <c r="FC287" s="66"/>
      <c r="FD287" s="66"/>
      <c r="FE287" s="66"/>
      <c r="FF287" s="66"/>
      <c r="FG287" s="66"/>
      <c r="FH287" s="66"/>
      <c r="FI287" s="66"/>
      <c r="FJ287" s="66"/>
      <c r="FK287" s="66"/>
      <c r="FL287" s="66"/>
      <c r="FM287" s="66"/>
      <c r="FN287" s="66"/>
      <c r="FO287" s="66"/>
      <c r="FP287" s="66"/>
      <c r="FQ287" s="66"/>
      <c r="FR287" s="66"/>
      <c r="FS287" s="66"/>
      <c r="FT287" s="66"/>
      <c r="FU287" s="66"/>
      <c r="FV287" s="66"/>
      <c r="FW287" s="66"/>
      <c r="FX287" s="66"/>
      <c r="FY287" s="66"/>
      <c r="FZ287" s="66"/>
      <c r="GA287" s="66"/>
      <c r="GB287" s="66"/>
      <c r="GC287" s="66"/>
      <c r="GD287" s="66"/>
      <c r="GE287" s="66"/>
      <c r="GF287" s="66"/>
      <c r="GG287" s="66"/>
      <c r="GH287" s="66"/>
      <c r="GI287" s="66"/>
      <c r="GJ287" s="66"/>
      <c r="GK287" s="66"/>
      <c r="GL287" s="66"/>
      <c r="GM287" s="66"/>
      <c r="GN287" s="66"/>
      <c r="GO287" s="66"/>
      <c r="GP287" s="66"/>
      <c r="GQ287" s="66"/>
      <c r="GR287" s="66"/>
      <c r="GS287" s="66"/>
      <c r="GT287" s="66"/>
      <c r="GU287" s="66"/>
      <c r="GV287" s="66"/>
      <c r="GW287" s="66"/>
      <c r="GX287" s="66"/>
      <c r="GY287" s="66"/>
      <c r="GZ287" s="66"/>
      <c r="HA287" s="66"/>
      <c r="HB287" s="66"/>
      <c r="HC287" s="66"/>
      <c r="HD287" s="66"/>
      <c r="HE287" s="66"/>
      <c r="HF287" s="66"/>
      <c r="HG287" s="66"/>
      <c r="HH287" s="66"/>
      <c r="HI287" s="66"/>
      <c r="HJ287" s="66"/>
      <c r="HK287" s="66"/>
      <c r="HL287" s="66"/>
      <c r="HM287" s="66"/>
      <c r="HN287" s="66"/>
      <c r="HO287" s="66"/>
      <c r="HP287" s="66"/>
      <c r="HQ287" s="66"/>
      <c r="HR287" s="66"/>
      <c r="HS287" s="66"/>
      <c r="HT287" s="66"/>
      <c r="HU287" s="66"/>
      <c r="HV287" s="66"/>
      <c r="HW287" s="66"/>
      <c r="HX287" s="66"/>
      <c r="HY287" s="66"/>
      <c r="HZ287" s="66"/>
      <c r="IA287" s="66"/>
      <c r="IB287" s="66"/>
      <c r="IC287" s="66"/>
      <c r="ID287" s="66"/>
      <c r="IE287" s="66"/>
      <c r="IF287" s="66"/>
      <c r="IG287" s="66"/>
      <c r="IH287" s="66"/>
      <c r="II287" s="66"/>
      <c r="IJ287" s="66"/>
      <c r="IK287" s="66"/>
      <c r="IL287" s="66"/>
      <c r="IM287" s="66"/>
      <c r="IN287" s="66"/>
      <c r="IO287" s="66"/>
      <c r="IP287" s="66"/>
      <c r="IQ287" s="66"/>
      <c r="IR287" s="66"/>
      <c r="IS287" s="66"/>
      <c r="IT287" s="66"/>
      <c r="IU287" s="66"/>
      <c r="IV287" s="66"/>
      <c r="IW287" s="66"/>
      <c r="IX287" s="442"/>
      <c r="IY287" s="442"/>
      <c r="IZ287" s="442"/>
      <c r="JA287" s="442"/>
      <c r="JB287" s="442"/>
      <c r="JC287" s="442"/>
      <c r="JD287" s="442"/>
      <c r="JE287" s="442"/>
      <c r="JF287" s="442"/>
      <c r="JG287" s="442"/>
      <c r="JH287" s="442"/>
      <c r="JI287" s="442"/>
      <c r="JJ287" s="442"/>
      <c r="JK287" s="442"/>
      <c r="JL287" s="442"/>
      <c r="JM287" s="442"/>
      <c r="JN287" s="442"/>
      <c r="JO287" s="442"/>
      <c r="JP287" s="442"/>
      <c r="JQ287" s="442"/>
      <c r="JR287" s="442"/>
      <c r="JS287" s="442"/>
      <c r="JT287" s="442"/>
      <c r="JU287" s="442"/>
      <c r="JV287" s="442"/>
      <c r="JW287" s="442"/>
      <c r="JX287" s="442"/>
      <c r="JY287" s="442"/>
      <c r="JZ287" s="442"/>
      <c r="KA287" s="442"/>
      <c r="KB287" s="442"/>
      <c r="KC287" s="442"/>
      <c r="KD287" s="442"/>
      <c r="KE287" s="442"/>
      <c r="KF287" s="442"/>
      <c r="KG287" s="442"/>
      <c r="KH287" s="442"/>
      <c r="KI287" s="442"/>
      <c r="KJ287" s="442"/>
      <c r="KK287" s="442"/>
      <c r="KL287" s="442"/>
      <c r="KM287" s="442"/>
      <c r="KN287" s="442"/>
      <c r="KO287" s="442"/>
      <c r="KP287" s="442"/>
      <c r="KQ287" s="442"/>
      <c r="KR287" s="442"/>
      <c r="KS287" s="442"/>
      <c r="KT287" s="442"/>
      <c r="KU287" s="442"/>
      <c r="KV287" s="442"/>
      <c r="KW287" s="442"/>
      <c r="KX287" s="442"/>
      <c r="KY287" s="442"/>
      <c r="KZ287" s="442"/>
      <c r="LA287" s="442"/>
      <c r="LB287" s="442"/>
      <c r="LC287" s="442"/>
      <c r="LD287" s="442"/>
      <c r="LE287" s="442"/>
      <c r="LF287" s="442"/>
      <c r="LG287" s="442"/>
      <c r="LH287" s="442"/>
      <c r="LI287" s="442"/>
      <c r="LJ287" s="442"/>
      <c r="LK287" s="442"/>
      <c r="LL287" s="442"/>
      <c r="LM287" s="442"/>
      <c r="LN287" s="442"/>
      <c r="LO287" s="442"/>
      <c r="LP287" s="442"/>
      <c r="LQ287" s="442"/>
      <c r="LR287" s="442"/>
      <c r="LS287" s="442"/>
      <c r="LT287" s="442"/>
      <c r="LU287" s="442"/>
      <c r="LV287" s="442"/>
      <c r="LW287" s="442"/>
      <c r="LX287" s="442"/>
      <c r="LY287" s="442"/>
      <c r="LZ287" s="442"/>
      <c r="MA287" s="442"/>
      <c r="MB287" s="442"/>
      <c r="MC287" s="442"/>
      <c r="MD287" s="442"/>
      <c r="ME287" s="442"/>
      <c r="MF287" s="442"/>
      <c r="MG287" s="442"/>
      <c r="MH287" s="442"/>
      <c r="MI287" s="442"/>
      <c r="MJ287" s="442"/>
      <c r="MK287" s="442"/>
      <c r="ML287" s="442"/>
      <c r="MM287" s="442"/>
      <c r="MN287" s="442"/>
      <c r="MO287" s="442"/>
      <c r="MP287" s="442"/>
      <c r="MQ287" s="442"/>
      <c r="MR287" s="442"/>
      <c r="MS287" s="442"/>
      <c r="MT287" s="442"/>
      <c r="MU287" s="442"/>
      <c r="MV287" s="442"/>
      <c r="MW287" s="442"/>
      <c r="MX287" s="442"/>
      <c r="MY287" s="442"/>
      <c r="MZ287" s="442"/>
      <c r="NA287" s="442"/>
      <c r="NB287" s="442"/>
      <c r="NC287" s="442"/>
      <c r="ND287" s="442"/>
      <c r="NE287" s="442"/>
      <c r="NF287" s="442"/>
      <c r="NG287" s="442"/>
      <c r="NH287" s="442"/>
      <c r="NI287" s="442"/>
      <c r="NJ287" s="442"/>
      <c r="NK287" s="442"/>
      <c r="NL287" s="442"/>
      <c r="NM287" s="442"/>
      <c r="NN287" s="442"/>
      <c r="NO287" s="442"/>
      <c r="NP287" s="442"/>
      <c r="NQ287" s="442"/>
      <c r="NR287" s="442"/>
      <c r="NS287" s="442"/>
      <c r="NT287" s="442"/>
      <c r="NU287" s="442"/>
      <c r="NV287" s="442"/>
      <c r="NW287" s="442"/>
      <c r="NX287" s="442"/>
      <c r="NY287" s="442"/>
      <c r="NZ287" s="442"/>
      <c r="OA287" s="442"/>
      <c r="OB287" s="442"/>
      <c r="OC287" s="442"/>
      <c r="OD287" s="442"/>
      <c r="OE287" s="442"/>
      <c r="OF287" s="442"/>
      <c r="OG287" s="442"/>
      <c r="OH287" s="442"/>
      <c r="OI287" s="442"/>
      <c r="OJ287" s="442"/>
      <c r="OK287" s="442"/>
      <c r="OL287" s="442"/>
      <c r="OM287" s="442"/>
      <c r="ON287" s="442"/>
      <c r="OO287" s="442"/>
      <c r="OP287" s="442"/>
      <c r="OQ287" s="442"/>
      <c r="OR287" s="442"/>
      <c r="OS287" s="442"/>
      <c r="OT287" s="442"/>
      <c r="OU287" s="442"/>
      <c r="OV287" s="442"/>
      <c r="OW287" s="442"/>
      <c r="OX287" s="442"/>
      <c r="OY287" s="442"/>
      <c r="OZ287" s="442"/>
      <c r="PA287" s="442"/>
      <c r="PB287" s="442"/>
      <c r="PC287" s="442"/>
      <c r="PD287" s="442"/>
      <c r="PE287" s="442"/>
      <c r="PF287" s="442"/>
      <c r="PG287" s="442"/>
      <c r="PH287" s="442"/>
      <c r="PI287" s="442"/>
      <c r="PJ287" s="442"/>
      <c r="PK287" s="442"/>
      <c r="PL287" s="442"/>
      <c r="PM287" s="442"/>
      <c r="PN287" s="442"/>
      <c r="PO287" s="442"/>
      <c r="PP287" s="442"/>
      <c r="PQ287" s="442"/>
      <c r="PR287" s="442"/>
      <c r="PS287" s="442"/>
      <c r="PT287" s="442"/>
      <c r="PU287" s="442"/>
      <c r="PV287" s="442"/>
      <c r="PW287" s="442"/>
      <c r="PX287" s="442"/>
      <c r="PY287" s="442"/>
      <c r="PZ287" s="442"/>
      <c r="QA287" s="442"/>
      <c r="QB287" s="442"/>
      <c r="QC287" s="442"/>
      <c r="QD287" s="442"/>
      <c r="QE287" s="442"/>
      <c r="QF287" s="442"/>
      <c r="QG287" s="442"/>
      <c r="QH287" s="442"/>
      <c r="QI287" s="442"/>
      <c r="QJ287" s="442"/>
      <c r="QK287" s="442"/>
      <c r="QL287" s="442"/>
      <c r="QM287" s="442"/>
      <c r="QN287" s="442"/>
      <c r="QO287" s="442"/>
      <c r="QP287" s="442"/>
      <c r="QQ287" s="442"/>
      <c r="QR287" s="442"/>
      <c r="QS287" s="442"/>
      <c r="QT287" s="442"/>
      <c r="QU287" s="442"/>
      <c r="QV287" s="442"/>
      <c r="QW287" s="442"/>
      <c r="QX287" s="442"/>
      <c r="QY287" s="442"/>
      <c r="QZ287" s="442"/>
      <c r="RA287" s="442"/>
      <c r="RB287" s="442"/>
      <c r="RC287" s="442"/>
      <c r="RD287" s="442"/>
      <c r="RE287" s="442"/>
      <c r="RF287" s="442"/>
      <c r="RG287" s="442"/>
      <c r="RH287" s="442"/>
      <c r="RI287" s="442"/>
      <c r="RJ287" s="442"/>
      <c r="RK287" s="442"/>
      <c r="RL287" s="442"/>
      <c r="RM287" s="442"/>
      <c r="RN287" s="442"/>
      <c r="RO287" s="442"/>
      <c r="RP287" s="442"/>
      <c r="RQ287" s="442"/>
      <c r="RR287" s="442"/>
      <c r="RS287" s="442"/>
      <c r="RT287" s="442"/>
      <c r="RU287" s="442"/>
      <c r="RV287" s="442"/>
      <c r="RW287" s="442"/>
      <c r="RX287" s="442"/>
      <c r="RY287" s="442"/>
      <c r="RZ287" s="442"/>
      <c r="SA287" s="442"/>
      <c r="SB287" s="442"/>
      <c r="SC287" s="442"/>
      <c r="SD287" s="442"/>
      <c r="SE287" s="442"/>
      <c r="SF287" s="442"/>
      <c r="SG287" s="442"/>
      <c r="SH287" s="442"/>
      <c r="SI287" s="442"/>
      <c r="SJ287" s="442"/>
      <c r="SK287" s="442"/>
      <c r="SL287" s="442"/>
      <c r="SM287" s="442"/>
      <c r="SN287" s="442"/>
      <c r="SO287" s="442"/>
      <c r="SP287" s="442"/>
      <c r="SQ287" s="442"/>
      <c r="SR287" s="442"/>
      <c r="SS287" s="442"/>
      <c r="ST287" s="442"/>
      <c r="SU287" s="442"/>
      <c r="SV287" s="442"/>
      <c r="SW287" s="442"/>
      <c r="SX287" s="442"/>
      <c r="SY287" s="442"/>
      <c r="SZ287" s="442"/>
      <c r="TA287" s="442"/>
      <c r="TB287" s="442"/>
      <c r="TC287" s="442"/>
      <c r="TD287" s="442"/>
      <c r="TE287" s="442"/>
      <c r="TF287" s="442"/>
      <c r="TG287" s="442"/>
      <c r="TH287" s="442"/>
      <c r="TI287" s="442"/>
      <c r="TJ287" s="442"/>
      <c r="TK287" s="442"/>
      <c r="TL287" s="442"/>
      <c r="TM287" s="442"/>
      <c r="TN287" s="442"/>
      <c r="TO287" s="442"/>
      <c r="TP287" s="442"/>
      <c r="TQ287" s="442"/>
      <c r="TR287" s="442"/>
      <c r="TS287" s="442"/>
      <c r="TT287" s="442"/>
      <c r="TU287" s="442"/>
      <c r="TV287" s="442"/>
      <c r="TW287" s="442"/>
      <c r="TX287" s="442"/>
      <c r="TY287" s="442"/>
      <c r="TZ287" s="442"/>
      <c r="UA287" s="442"/>
      <c r="UB287" s="442"/>
      <c r="UC287" s="442"/>
      <c r="UD287" s="442"/>
      <c r="UE287" s="442"/>
      <c r="UF287" s="442"/>
      <c r="UG287" s="442"/>
      <c r="UH287" s="442"/>
      <c r="UI287" s="442"/>
      <c r="UJ287" s="442"/>
      <c r="UK287" s="442"/>
      <c r="UL287" s="442"/>
      <c r="UM287" s="442"/>
      <c r="UN287" s="442"/>
      <c r="UO287" s="442"/>
      <c r="UP287" s="442"/>
      <c r="UQ287" s="442"/>
      <c r="UR287" s="442"/>
      <c r="US287" s="442"/>
      <c r="UT287" s="442"/>
      <c r="UU287" s="442"/>
      <c r="UV287" s="442"/>
      <c r="UW287" s="442"/>
      <c r="UX287" s="442"/>
      <c r="UY287" s="442"/>
      <c r="UZ287" s="442"/>
      <c r="VA287" s="442"/>
      <c r="VB287" s="442"/>
      <c r="VC287" s="442"/>
      <c r="VD287" s="442"/>
      <c r="VE287" s="442"/>
      <c r="VF287" s="442"/>
      <c r="VG287" s="442"/>
      <c r="VH287" s="442"/>
      <c r="VI287" s="442"/>
      <c r="VJ287" s="442"/>
      <c r="VK287" s="442"/>
      <c r="VL287" s="442"/>
      <c r="VM287" s="442"/>
      <c r="VN287" s="442"/>
      <c r="VO287" s="442"/>
      <c r="VP287" s="442"/>
      <c r="VQ287" s="442"/>
      <c r="VR287" s="442"/>
      <c r="VS287" s="442"/>
      <c r="VT287" s="442"/>
      <c r="VU287" s="442"/>
      <c r="VV287" s="442"/>
      <c r="VW287" s="442"/>
      <c r="VX287" s="442"/>
      <c r="VY287" s="442"/>
      <c r="VZ287" s="442"/>
      <c r="WA287" s="442"/>
      <c r="WB287" s="442"/>
      <c r="WC287" s="442"/>
      <c r="WD287" s="442"/>
      <c r="WE287" s="442"/>
      <c r="WF287" s="442"/>
      <c r="WG287" s="442"/>
      <c r="WH287" s="442"/>
      <c r="WI287" s="442"/>
      <c r="WJ287" s="442"/>
      <c r="WK287" s="442"/>
      <c r="WL287" s="442"/>
      <c r="WM287" s="442"/>
      <c r="WN287" s="442"/>
      <c r="WO287" s="442"/>
      <c r="WP287" s="442"/>
      <c r="WQ287" s="442"/>
      <c r="WR287" s="442"/>
      <c r="WS287" s="442"/>
      <c r="WT287" s="442"/>
      <c r="WU287" s="442"/>
      <c r="WV287" s="442"/>
      <c r="WW287" s="442"/>
      <c r="WX287" s="442"/>
      <c r="WY287" s="442"/>
      <c r="WZ287" s="442"/>
      <c r="XA287" s="442"/>
      <c r="XB287" s="442"/>
      <c r="XC287" s="442"/>
      <c r="XD287" s="442"/>
      <c r="XE287" s="442"/>
      <c r="XF287" s="442"/>
      <c r="XG287" s="442"/>
      <c r="XH287" s="442"/>
      <c r="XI287" s="442"/>
      <c r="XJ287" s="442"/>
      <c r="XK287" s="442"/>
      <c r="XL287" s="442"/>
      <c r="XM287" s="442"/>
      <c r="XN287" s="442"/>
      <c r="XO287" s="442"/>
      <c r="XP287" s="442"/>
      <c r="XQ287" s="442"/>
      <c r="XR287" s="442"/>
      <c r="XS287" s="442"/>
      <c r="XT287" s="442"/>
      <c r="XU287" s="442"/>
      <c r="XV287" s="442"/>
      <c r="XW287" s="442"/>
      <c r="XX287" s="442"/>
      <c r="XY287" s="442"/>
      <c r="XZ287" s="442"/>
      <c r="YA287" s="442"/>
      <c r="YB287" s="442"/>
      <c r="YC287" s="442"/>
      <c r="YD287" s="442"/>
      <c r="YE287" s="442"/>
      <c r="YF287" s="442"/>
      <c r="YG287" s="442"/>
      <c r="YH287" s="442"/>
      <c r="YI287" s="442"/>
      <c r="YJ287" s="442"/>
      <c r="YK287" s="442"/>
      <c r="YL287" s="442"/>
      <c r="YM287" s="442"/>
      <c r="YN287" s="442"/>
      <c r="YO287" s="442"/>
      <c r="YP287" s="442"/>
      <c r="YQ287" s="442"/>
      <c r="YR287" s="442"/>
      <c r="YS287" s="442"/>
      <c r="YT287" s="442"/>
      <c r="YU287" s="442"/>
      <c r="YV287" s="442"/>
      <c r="YW287" s="442"/>
      <c r="YX287" s="442"/>
      <c r="YY287" s="442"/>
      <c r="YZ287" s="442"/>
      <c r="ZA287" s="442"/>
      <c r="ZB287" s="442"/>
      <c r="ZC287" s="442"/>
      <c r="ZD287" s="442"/>
      <c r="ZE287" s="442"/>
      <c r="ZF287" s="442"/>
      <c r="ZG287" s="442"/>
      <c r="ZH287" s="442"/>
      <c r="ZI287" s="442"/>
      <c r="ZJ287" s="442"/>
      <c r="ZK287" s="442"/>
      <c r="ZL287" s="442"/>
      <c r="ZM287" s="442"/>
      <c r="ZN287" s="442"/>
      <c r="ZO287" s="442"/>
      <c r="ZP287" s="442"/>
      <c r="ZQ287" s="442"/>
      <c r="ZR287" s="442"/>
      <c r="ZS287" s="442"/>
      <c r="ZT287" s="442"/>
      <c r="ZU287" s="442"/>
      <c r="ZV287" s="442"/>
      <c r="ZW287" s="442"/>
      <c r="ZX287" s="442"/>
      <c r="ZY287" s="442"/>
      <c r="ZZ287" s="442"/>
      <c r="AAA287" s="442"/>
      <c r="AAB287" s="442"/>
      <c r="AAC287" s="442"/>
      <c r="AAD287" s="442"/>
      <c r="AAE287" s="442"/>
      <c r="AAF287" s="442"/>
      <c r="AAG287" s="442"/>
      <c r="AAH287" s="442"/>
      <c r="AAI287" s="442"/>
      <c r="AAJ287" s="442"/>
      <c r="AAK287" s="442"/>
      <c r="AAL287" s="442"/>
      <c r="AAM287" s="442"/>
      <c r="AAN287" s="442"/>
      <c r="AAO287" s="442"/>
      <c r="AAP287" s="442"/>
      <c r="AAQ287" s="442"/>
      <c r="AAR287" s="442"/>
      <c r="AAS287" s="442"/>
      <c r="AAT287" s="442"/>
      <c r="AAU287" s="442"/>
      <c r="AAV287" s="442"/>
      <c r="AAW287" s="442"/>
      <c r="AAX287" s="442"/>
      <c r="AAY287" s="442"/>
      <c r="AAZ287" s="442"/>
      <c r="ABA287" s="442"/>
      <c r="ABB287" s="442"/>
      <c r="ABC287" s="442"/>
      <c r="ABD287" s="442"/>
      <c r="ABE287" s="442"/>
      <c r="ABF287" s="442"/>
      <c r="ABG287" s="442"/>
      <c r="ABH287" s="442"/>
      <c r="ABI287" s="442"/>
      <c r="ABJ287" s="442"/>
      <c r="ABK287" s="442"/>
      <c r="ABL287" s="442"/>
      <c r="ABM287" s="442"/>
      <c r="ABN287" s="442"/>
      <c r="ABO287" s="442"/>
      <c r="ABP287" s="442"/>
      <c r="ABQ287" s="442"/>
      <c r="ABR287" s="442"/>
      <c r="ABS287" s="442"/>
      <c r="ABT287" s="442"/>
      <c r="ABU287" s="442"/>
      <c r="ABV287" s="442"/>
      <c r="ABW287" s="442"/>
      <c r="ABX287" s="442"/>
      <c r="ABY287" s="442"/>
      <c r="ABZ287" s="442"/>
      <c r="ACA287" s="442"/>
      <c r="ACB287" s="442"/>
      <c r="ACC287" s="442"/>
      <c r="ACD287" s="442"/>
      <c r="ACE287" s="442"/>
      <c r="ACF287" s="442"/>
      <c r="ACG287" s="442"/>
      <c r="ACH287" s="442"/>
      <c r="ACI287" s="442"/>
      <c r="ACJ287" s="442"/>
      <c r="ACK287" s="442"/>
      <c r="ACL287" s="442"/>
      <c r="ACM287" s="442"/>
      <c r="ACN287" s="442"/>
      <c r="ACO287" s="442"/>
      <c r="ACP287" s="442"/>
      <c r="ACQ287" s="442"/>
      <c r="ACR287" s="442"/>
      <c r="ACS287" s="442"/>
      <c r="ACT287" s="442"/>
      <c r="ACU287" s="442"/>
      <c r="ACV287" s="442"/>
      <c r="ACW287" s="442"/>
      <c r="ACX287" s="442"/>
      <c r="ACY287" s="442"/>
      <c r="ACZ287" s="442"/>
      <c r="ADA287" s="442"/>
      <c r="ADB287" s="442"/>
      <c r="ADC287" s="442"/>
      <c r="ADD287" s="442"/>
      <c r="ADE287" s="442"/>
      <c r="ADF287" s="442"/>
      <c r="ADG287" s="442"/>
      <c r="ADH287" s="442"/>
      <c r="ADI287" s="442"/>
      <c r="ADJ287" s="442"/>
      <c r="ADK287" s="442"/>
      <c r="ADL287" s="442"/>
      <c r="ADM287" s="442"/>
      <c r="ADN287" s="442"/>
      <c r="ADO287" s="442"/>
      <c r="ADP287" s="442"/>
      <c r="ADQ287" s="442"/>
      <c r="ADR287" s="442"/>
      <c r="ADS287" s="442"/>
      <c r="ADT287" s="442"/>
      <c r="ADU287" s="442"/>
      <c r="ADV287" s="442"/>
      <c r="ADW287" s="442"/>
      <c r="ADX287" s="442"/>
      <c r="ADY287" s="442"/>
      <c r="ADZ287" s="442"/>
      <c r="AEA287" s="442"/>
      <c r="AEB287" s="442"/>
      <c r="AEC287" s="442"/>
      <c r="AED287" s="442"/>
      <c r="AEE287" s="442"/>
      <c r="AEF287" s="442"/>
      <c r="AEG287" s="442"/>
      <c r="AEH287" s="442"/>
      <c r="AEI287" s="442"/>
      <c r="AEJ287" s="442"/>
      <c r="AEK287" s="442"/>
      <c r="AEL287" s="442"/>
      <c r="AEM287" s="442"/>
      <c r="AEN287" s="442"/>
      <c r="AEO287" s="442"/>
      <c r="AEP287" s="442"/>
      <c r="AEQ287" s="442"/>
      <c r="AER287" s="442"/>
      <c r="AES287" s="442"/>
      <c r="AET287" s="442"/>
      <c r="AEU287" s="442"/>
      <c r="AEV287" s="442"/>
      <c r="AEW287" s="442"/>
      <c r="AEX287" s="442"/>
      <c r="AEY287" s="442"/>
      <c r="AEZ287" s="442"/>
      <c r="AFA287" s="442"/>
      <c r="AFB287" s="442"/>
      <c r="AFC287" s="442"/>
      <c r="AFD287" s="442"/>
      <c r="AFE287" s="442"/>
      <c r="AFF287" s="442"/>
      <c r="AFG287" s="442"/>
      <c r="AFH287" s="442"/>
      <c r="AFI287" s="442"/>
      <c r="AFJ287" s="442"/>
      <c r="AFK287" s="442"/>
      <c r="AFL287" s="442"/>
      <c r="AFM287" s="442"/>
      <c r="AFN287" s="442"/>
      <c r="AFO287" s="442"/>
      <c r="AFP287" s="442"/>
      <c r="AFQ287" s="442"/>
      <c r="AFR287" s="442"/>
      <c r="AFS287" s="442"/>
      <c r="AFT287" s="442"/>
      <c r="AFU287" s="442"/>
      <c r="AFV287" s="442"/>
      <c r="AFW287" s="442"/>
      <c r="AFX287" s="442"/>
      <c r="AFY287" s="442"/>
      <c r="AFZ287" s="442"/>
      <c r="AGA287" s="442"/>
      <c r="AGB287" s="442"/>
      <c r="AGC287" s="442"/>
      <c r="AGD287" s="442"/>
      <c r="AGE287" s="442"/>
      <c r="AGF287" s="442"/>
      <c r="AGG287" s="442"/>
      <c r="AGH287" s="442"/>
      <c r="AGI287" s="442"/>
      <c r="AGJ287" s="442"/>
      <c r="AGK287" s="442"/>
      <c r="AGL287" s="442"/>
      <c r="AGM287" s="442"/>
      <c r="AGN287" s="442"/>
      <c r="AGO287" s="442"/>
      <c r="AGP287" s="442"/>
      <c r="AGQ287" s="442"/>
      <c r="AGR287" s="442"/>
      <c r="AGS287" s="442"/>
      <c r="AGT287" s="442"/>
      <c r="AGU287" s="442"/>
      <c r="AGV287" s="442"/>
      <c r="AGW287" s="442"/>
      <c r="AGX287" s="442"/>
      <c r="AGY287" s="442"/>
      <c r="AGZ287" s="442"/>
      <c r="AHA287" s="442"/>
      <c r="AHB287" s="442"/>
      <c r="AHC287" s="442"/>
      <c r="AHD287" s="442"/>
      <c r="AHE287" s="442"/>
      <c r="AHF287" s="442"/>
      <c r="AHG287" s="442"/>
      <c r="AHH287" s="442"/>
    </row>
    <row r="288" spans="2:892" s="593" customFormat="1" hidden="1">
      <c r="B288" s="597"/>
      <c r="C288" s="595"/>
      <c r="D288" s="78"/>
      <c r="E288" s="78"/>
      <c r="F288" s="78"/>
      <c r="G288" s="78"/>
      <c r="H288" s="78"/>
      <c r="I288" s="78"/>
      <c r="J288" s="78"/>
      <c r="K288" s="78"/>
      <c r="L288" s="78"/>
      <c r="M288" s="7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s="66"/>
      <c r="CT288" s="66"/>
      <c r="CU288" s="66"/>
      <c r="CV288" s="66"/>
      <c r="CW288" s="66"/>
      <c r="CX288" s="66"/>
      <c r="CY288" s="66"/>
      <c r="CZ288" s="66"/>
      <c r="DA288" s="66"/>
      <c r="DB288" s="66"/>
      <c r="DC288" s="66"/>
      <c r="DD288" s="66"/>
      <c r="DE288" s="66"/>
      <c r="DF288" s="66"/>
      <c r="DG288" s="66"/>
      <c r="DH288" s="66"/>
      <c r="DI288" s="66"/>
      <c r="DJ288" s="66"/>
      <c r="DK288" s="66"/>
      <c r="DL288" s="66"/>
      <c r="DM288" s="66"/>
      <c r="DN288" s="66"/>
      <c r="DO288" s="66"/>
      <c r="DP288" s="66"/>
      <c r="DQ288" s="66"/>
      <c r="DR288" s="66"/>
      <c r="DS288" s="66"/>
      <c r="DT288" s="66"/>
      <c r="DU288" s="66"/>
      <c r="DV288" s="66"/>
      <c r="DW288" s="66"/>
      <c r="DX288" s="66"/>
      <c r="DY288" s="66"/>
      <c r="DZ288" s="66"/>
      <c r="EA288" s="66"/>
      <c r="EB288" s="66"/>
      <c r="EC288" s="66"/>
      <c r="ED288" s="66"/>
      <c r="EE288" s="66"/>
      <c r="EF288" s="66"/>
      <c r="EG288" s="66"/>
      <c r="EH288" s="66"/>
      <c r="EI288" s="66"/>
      <c r="EJ288" s="66"/>
      <c r="EK288" s="66"/>
      <c r="EL288" s="66"/>
      <c r="EM288" s="66"/>
      <c r="EN288" s="66"/>
      <c r="EO288" s="66"/>
      <c r="EP288" s="66"/>
      <c r="EQ288" s="66"/>
      <c r="ER288" s="66"/>
      <c r="ES288" s="66"/>
      <c r="ET288" s="66"/>
      <c r="EU288" s="66"/>
      <c r="EV288" s="66"/>
      <c r="EW288" s="66"/>
      <c r="EX288" s="66"/>
      <c r="EY288" s="66"/>
      <c r="EZ288" s="66"/>
      <c r="FA288" s="66"/>
      <c r="FB288" s="66"/>
      <c r="FC288" s="66"/>
      <c r="FD288" s="66"/>
      <c r="FE288" s="66"/>
      <c r="FF288" s="66"/>
      <c r="FG288" s="66"/>
      <c r="FH288" s="66"/>
      <c r="FI288" s="66"/>
      <c r="FJ288" s="66"/>
      <c r="FK288" s="66"/>
      <c r="FL288" s="66"/>
      <c r="FM288" s="66"/>
      <c r="FN288" s="66"/>
      <c r="FO288" s="66"/>
      <c r="FP288" s="66"/>
      <c r="FQ288" s="66"/>
      <c r="FR288" s="66"/>
      <c r="FS288" s="66"/>
      <c r="FT288" s="66"/>
      <c r="FU288" s="66"/>
      <c r="FV288" s="66"/>
      <c r="FW288" s="66"/>
      <c r="FX288" s="66"/>
      <c r="FY288" s="66"/>
      <c r="FZ288" s="66"/>
      <c r="GA288" s="66"/>
      <c r="GB288" s="66"/>
      <c r="GC288" s="66"/>
      <c r="GD288" s="66"/>
      <c r="GE288" s="66"/>
      <c r="GF288" s="66"/>
      <c r="GG288" s="66"/>
      <c r="GH288" s="66"/>
      <c r="GI288" s="66"/>
      <c r="GJ288" s="66"/>
      <c r="GK288" s="66"/>
      <c r="GL288" s="66"/>
      <c r="GM288" s="66"/>
      <c r="GN288" s="66"/>
      <c r="GO288" s="66"/>
      <c r="GP288" s="66"/>
      <c r="GQ288" s="66"/>
      <c r="GR288" s="66"/>
      <c r="GS288" s="66"/>
      <c r="GT288" s="66"/>
      <c r="GU288" s="66"/>
      <c r="GV288" s="66"/>
      <c r="GW288" s="66"/>
      <c r="GX288" s="66"/>
      <c r="GY288" s="66"/>
      <c r="GZ288" s="66"/>
      <c r="HA288" s="66"/>
      <c r="HB288" s="66"/>
      <c r="HC288" s="66"/>
      <c r="HD288" s="66"/>
      <c r="HE288" s="66"/>
      <c r="HF288" s="66"/>
      <c r="HG288" s="66"/>
      <c r="HH288" s="66"/>
      <c r="HI288" s="66"/>
      <c r="HJ288" s="66"/>
      <c r="HK288" s="66"/>
      <c r="HL288" s="66"/>
      <c r="HM288" s="66"/>
      <c r="HN288" s="66"/>
      <c r="HO288" s="66"/>
      <c r="HP288" s="66"/>
      <c r="HQ288" s="66"/>
      <c r="HR288" s="66"/>
      <c r="HS288" s="66"/>
      <c r="HT288" s="66"/>
      <c r="HU288" s="66"/>
      <c r="HV288" s="66"/>
      <c r="HW288" s="66"/>
      <c r="HX288" s="66"/>
      <c r="HY288" s="66"/>
      <c r="HZ288" s="66"/>
      <c r="IA288" s="66"/>
      <c r="IB288" s="66"/>
      <c r="IC288" s="66"/>
      <c r="ID288" s="66"/>
      <c r="IE288" s="66"/>
      <c r="IF288" s="66"/>
      <c r="IG288" s="66"/>
      <c r="IH288" s="66"/>
      <c r="II288" s="66"/>
      <c r="IJ288" s="66"/>
      <c r="IK288" s="66"/>
      <c r="IL288" s="66"/>
      <c r="IM288" s="66"/>
      <c r="IN288" s="66"/>
      <c r="IO288" s="66"/>
      <c r="IP288" s="66"/>
      <c r="IQ288" s="66"/>
      <c r="IR288" s="66"/>
      <c r="IS288" s="66"/>
      <c r="IT288" s="66"/>
      <c r="IU288" s="66"/>
      <c r="IV288" s="66"/>
      <c r="IW288" s="66"/>
      <c r="IX288" s="442"/>
      <c r="IY288" s="442"/>
      <c r="IZ288" s="442"/>
      <c r="JA288" s="442"/>
      <c r="JB288" s="442"/>
      <c r="JC288" s="442"/>
      <c r="JD288" s="442"/>
      <c r="JE288" s="442"/>
      <c r="JF288" s="442"/>
      <c r="JG288" s="442"/>
      <c r="JH288" s="442"/>
      <c r="JI288" s="442"/>
      <c r="JJ288" s="442"/>
      <c r="JK288" s="442"/>
      <c r="JL288" s="442"/>
      <c r="JM288" s="442"/>
      <c r="JN288" s="442"/>
      <c r="JO288" s="442"/>
      <c r="JP288" s="442"/>
      <c r="JQ288" s="442"/>
      <c r="JR288" s="442"/>
      <c r="JS288" s="442"/>
      <c r="JT288" s="442"/>
      <c r="JU288" s="442"/>
      <c r="JV288" s="442"/>
      <c r="JW288" s="442"/>
      <c r="JX288" s="442"/>
      <c r="JY288" s="442"/>
      <c r="JZ288" s="442"/>
      <c r="KA288" s="442"/>
      <c r="KB288" s="442"/>
      <c r="KC288" s="442"/>
      <c r="KD288" s="442"/>
      <c r="KE288" s="442"/>
      <c r="KF288" s="442"/>
      <c r="KG288" s="442"/>
      <c r="KH288" s="442"/>
      <c r="KI288" s="442"/>
      <c r="KJ288" s="442"/>
      <c r="KK288" s="442"/>
      <c r="KL288" s="442"/>
      <c r="KM288" s="442"/>
      <c r="KN288" s="442"/>
      <c r="KO288" s="442"/>
      <c r="KP288" s="442"/>
      <c r="KQ288" s="442"/>
      <c r="KR288" s="442"/>
      <c r="KS288" s="442"/>
      <c r="KT288" s="442"/>
      <c r="KU288" s="442"/>
      <c r="KV288" s="442"/>
      <c r="KW288" s="442"/>
      <c r="KX288" s="442"/>
      <c r="KY288" s="442"/>
      <c r="KZ288" s="442"/>
      <c r="LA288" s="442"/>
      <c r="LB288" s="442"/>
      <c r="LC288" s="442"/>
      <c r="LD288" s="442"/>
      <c r="LE288" s="442"/>
      <c r="LF288" s="442"/>
      <c r="LG288" s="442"/>
      <c r="LH288" s="442"/>
      <c r="LI288" s="442"/>
      <c r="LJ288" s="442"/>
      <c r="LK288" s="442"/>
      <c r="LL288" s="442"/>
      <c r="LM288" s="442"/>
      <c r="LN288" s="442"/>
      <c r="LO288" s="442"/>
      <c r="LP288" s="442"/>
      <c r="LQ288" s="442"/>
      <c r="LR288" s="442"/>
      <c r="LS288" s="442"/>
      <c r="LT288" s="442"/>
      <c r="LU288" s="442"/>
      <c r="LV288" s="442"/>
      <c r="LW288" s="442"/>
      <c r="LX288" s="442"/>
      <c r="LY288" s="442"/>
      <c r="LZ288" s="442"/>
      <c r="MA288" s="442"/>
      <c r="MB288" s="442"/>
      <c r="MC288" s="442"/>
      <c r="MD288" s="442"/>
      <c r="ME288" s="442"/>
      <c r="MF288" s="442"/>
      <c r="MG288" s="442"/>
      <c r="MH288" s="442"/>
      <c r="MI288" s="442"/>
      <c r="MJ288" s="442"/>
      <c r="MK288" s="442"/>
      <c r="ML288" s="442"/>
      <c r="MM288" s="442"/>
      <c r="MN288" s="442"/>
      <c r="MO288" s="442"/>
      <c r="MP288" s="442"/>
      <c r="MQ288" s="442"/>
      <c r="MR288" s="442"/>
      <c r="MS288" s="442"/>
      <c r="MT288" s="442"/>
      <c r="MU288" s="442"/>
      <c r="MV288" s="442"/>
      <c r="MW288" s="442"/>
      <c r="MX288" s="442"/>
      <c r="MY288" s="442"/>
      <c r="MZ288" s="442"/>
      <c r="NA288" s="442"/>
      <c r="NB288" s="442"/>
      <c r="NC288" s="442"/>
      <c r="ND288" s="442"/>
      <c r="NE288" s="442"/>
      <c r="NF288" s="442"/>
      <c r="NG288" s="442"/>
      <c r="NH288" s="442"/>
      <c r="NI288" s="442"/>
      <c r="NJ288" s="442"/>
      <c r="NK288" s="442"/>
      <c r="NL288" s="442"/>
      <c r="NM288" s="442"/>
      <c r="NN288" s="442"/>
      <c r="NO288" s="442"/>
      <c r="NP288" s="442"/>
      <c r="NQ288" s="442"/>
      <c r="NR288" s="442"/>
      <c r="NS288" s="442"/>
      <c r="NT288" s="442"/>
      <c r="NU288" s="442"/>
      <c r="NV288" s="442"/>
      <c r="NW288" s="442"/>
      <c r="NX288" s="442"/>
      <c r="NY288" s="442"/>
      <c r="NZ288" s="442"/>
      <c r="OA288" s="442"/>
      <c r="OB288" s="442"/>
      <c r="OC288" s="442"/>
      <c r="OD288" s="442"/>
      <c r="OE288" s="442"/>
      <c r="OF288" s="442"/>
      <c r="OG288" s="442"/>
      <c r="OH288" s="442"/>
      <c r="OI288" s="442"/>
      <c r="OJ288" s="442"/>
      <c r="OK288" s="442"/>
      <c r="OL288" s="442"/>
      <c r="OM288" s="442"/>
      <c r="ON288" s="442"/>
      <c r="OO288" s="442"/>
      <c r="OP288" s="442"/>
      <c r="OQ288" s="442"/>
      <c r="OR288" s="442"/>
      <c r="OS288" s="442"/>
      <c r="OT288" s="442"/>
      <c r="OU288" s="442"/>
      <c r="OV288" s="442"/>
      <c r="OW288" s="442"/>
      <c r="OX288" s="442"/>
      <c r="OY288" s="442"/>
      <c r="OZ288" s="442"/>
      <c r="PA288" s="442"/>
      <c r="PB288" s="442"/>
      <c r="PC288" s="442"/>
      <c r="PD288" s="442"/>
      <c r="PE288" s="442"/>
      <c r="PF288" s="442"/>
      <c r="PG288" s="442"/>
      <c r="PH288" s="442"/>
      <c r="PI288" s="442"/>
      <c r="PJ288" s="442"/>
      <c r="PK288" s="442"/>
      <c r="PL288" s="442"/>
      <c r="PM288" s="442"/>
      <c r="PN288" s="442"/>
      <c r="PO288" s="442"/>
      <c r="PP288" s="442"/>
      <c r="PQ288" s="442"/>
      <c r="PR288" s="442"/>
      <c r="PS288" s="442"/>
      <c r="PT288" s="442"/>
      <c r="PU288" s="442"/>
      <c r="PV288" s="442"/>
      <c r="PW288" s="442"/>
      <c r="PX288" s="442"/>
      <c r="PY288" s="442"/>
      <c r="PZ288" s="442"/>
      <c r="QA288" s="442"/>
      <c r="QB288" s="442"/>
      <c r="QC288" s="442"/>
      <c r="QD288" s="442"/>
      <c r="QE288" s="442"/>
      <c r="QF288" s="442"/>
      <c r="QG288" s="442"/>
      <c r="QH288" s="442"/>
      <c r="QI288" s="442"/>
      <c r="QJ288" s="442"/>
      <c r="QK288" s="442"/>
      <c r="QL288" s="442"/>
      <c r="QM288" s="442"/>
      <c r="QN288" s="442"/>
      <c r="QO288" s="442"/>
      <c r="QP288" s="442"/>
      <c r="QQ288" s="442"/>
      <c r="QR288" s="442"/>
      <c r="QS288" s="442"/>
      <c r="QT288" s="442"/>
      <c r="QU288" s="442"/>
      <c r="QV288" s="442"/>
      <c r="QW288" s="442"/>
      <c r="QX288" s="442"/>
      <c r="QY288" s="442"/>
      <c r="QZ288" s="442"/>
      <c r="RA288" s="442"/>
      <c r="RB288" s="442"/>
      <c r="RC288" s="442"/>
      <c r="RD288" s="442"/>
      <c r="RE288" s="442"/>
      <c r="RF288" s="442"/>
      <c r="RG288" s="442"/>
      <c r="RH288" s="442"/>
      <c r="RI288" s="442"/>
      <c r="RJ288" s="442"/>
      <c r="RK288" s="442"/>
      <c r="RL288" s="442"/>
      <c r="RM288" s="442"/>
      <c r="RN288" s="442"/>
      <c r="RO288" s="442"/>
      <c r="RP288" s="442"/>
      <c r="RQ288" s="442"/>
      <c r="RR288" s="442"/>
      <c r="RS288" s="442"/>
      <c r="RT288" s="442"/>
      <c r="RU288" s="442"/>
      <c r="RV288" s="442"/>
      <c r="RW288" s="442"/>
      <c r="RX288" s="442"/>
      <c r="RY288" s="442"/>
      <c r="RZ288" s="442"/>
      <c r="SA288" s="442"/>
      <c r="SB288" s="442"/>
      <c r="SC288" s="442"/>
      <c r="SD288" s="442"/>
      <c r="SE288" s="442"/>
      <c r="SF288" s="442"/>
      <c r="SG288" s="442"/>
      <c r="SH288" s="442"/>
      <c r="SI288" s="442"/>
      <c r="SJ288" s="442"/>
      <c r="SK288" s="442"/>
      <c r="SL288" s="442"/>
      <c r="SM288" s="442"/>
      <c r="SN288" s="442"/>
      <c r="SO288" s="442"/>
      <c r="SP288" s="442"/>
      <c r="SQ288" s="442"/>
      <c r="SR288" s="442"/>
      <c r="SS288" s="442"/>
      <c r="ST288" s="442"/>
      <c r="SU288" s="442"/>
      <c r="SV288" s="442"/>
      <c r="SW288" s="442"/>
      <c r="SX288" s="442"/>
      <c r="SY288" s="442"/>
      <c r="SZ288" s="442"/>
      <c r="TA288" s="442"/>
      <c r="TB288" s="442"/>
      <c r="TC288" s="442"/>
      <c r="TD288" s="442"/>
      <c r="TE288" s="442"/>
      <c r="TF288" s="442"/>
      <c r="TG288" s="442"/>
      <c r="TH288" s="442"/>
      <c r="TI288" s="442"/>
      <c r="TJ288" s="442"/>
      <c r="TK288" s="442"/>
      <c r="TL288" s="442"/>
      <c r="TM288" s="442"/>
      <c r="TN288" s="442"/>
      <c r="TO288" s="442"/>
      <c r="TP288" s="442"/>
      <c r="TQ288" s="442"/>
      <c r="TR288" s="442"/>
      <c r="TS288" s="442"/>
      <c r="TT288" s="442"/>
      <c r="TU288" s="442"/>
      <c r="TV288" s="442"/>
      <c r="TW288" s="442"/>
      <c r="TX288" s="442"/>
      <c r="TY288" s="442"/>
      <c r="TZ288" s="442"/>
      <c r="UA288" s="442"/>
      <c r="UB288" s="442"/>
      <c r="UC288" s="442"/>
      <c r="UD288" s="442"/>
      <c r="UE288" s="442"/>
      <c r="UF288" s="442"/>
      <c r="UG288" s="442"/>
      <c r="UH288" s="442"/>
      <c r="UI288" s="442"/>
      <c r="UJ288" s="442"/>
      <c r="UK288" s="442"/>
      <c r="UL288" s="442"/>
      <c r="UM288" s="442"/>
      <c r="UN288" s="442"/>
      <c r="UO288" s="442"/>
      <c r="UP288" s="442"/>
      <c r="UQ288" s="442"/>
      <c r="UR288" s="442"/>
      <c r="US288" s="442"/>
      <c r="UT288" s="442"/>
      <c r="UU288" s="442"/>
      <c r="UV288" s="442"/>
      <c r="UW288" s="442"/>
      <c r="UX288" s="442"/>
      <c r="UY288" s="442"/>
      <c r="UZ288" s="442"/>
      <c r="VA288" s="442"/>
      <c r="VB288" s="442"/>
      <c r="VC288" s="442"/>
      <c r="VD288" s="442"/>
      <c r="VE288" s="442"/>
      <c r="VF288" s="442"/>
      <c r="VG288" s="442"/>
      <c r="VH288" s="442"/>
      <c r="VI288" s="442"/>
      <c r="VJ288" s="442"/>
      <c r="VK288" s="442"/>
      <c r="VL288" s="442"/>
      <c r="VM288" s="442"/>
      <c r="VN288" s="442"/>
      <c r="VO288" s="442"/>
      <c r="VP288" s="442"/>
      <c r="VQ288" s="442"/>
      <c r="VR288" s="442"/>
      <c r="VS288" s="442"/>
      <c r="VT288" s="442"/>
      <c r="VU288" s="442"/>
      <c r="VV288" s="442"/>
      <c r="VW288" s="442"/>
      <c r="VX288" s="442"/>
      <c r="VY288" s="442"/>
      <c r="VZ288" s="442"/>
      <c r="WA288" s="442"/>
      <c r="WB288" s="442"/>
      <c r="WC288" s="442"/>
      <c r="WD288" s="442"/>
      <c r="WE288" s="442"/>
      <c r="WF288" s="442"/>
      <c r="WG288" s="442"/>
      <c r="WH288" s="442"/>
      <c r="WI288" s="442"/>
      <c r="WJ288" s="442"/>
      <c r="WK288" s="442"/>
      <c r="WL288" s="442"/>
      <c r="WM288" s="442"/>
      <c r="WN288" s="442"/>
      <c r="WO288" s="442"/>
      <c r="WP288" s="442"/>
      <c r="WQ288" s="442"/>
      <c r="WR288" s="442"/>
      <c r="WS288" s="442"/>
      <c r="WT288" s="442"/>
      <c r="WU288" s="442"/>
      <c r="WV288" s="442"/>
      <c r="WW288" s="442"/>
      <c r="WX288" s="442"/>
      <c r="WY288" s="442"/>
      <c r="WZ288" s="442"/>
      <c r="XA288" s="442"/>
      <c r="XB288" s="442"/>
      <c r="XC288" s="442"/>
      <c r="XD288" s="442"/>
      <c r="XE288" s="442"/>
      <c r="XF288" s="442"/>
      <c r="XG288" s="442"/>
      <c r="XH288" s="442"/>
      <c r="XI288" s="442"/>
      <c r="XJ288" s="442"/>
      <c r="XK288" s="442"/>
      <c r="XL288" s="442"/>
      <c r="XM288" s="442"/>
      <c r="XN288" s="442"/>
      <c r="XO288" s="442"/>
      <c r="XP288" s="442"/>
      <c r="XQ288" s="442"/>
      <c r="XR288" s="442"/>
      <c r="XS288" s="442"/>
      <c r="XT288" s="442"/>
      <c r="XU288" s="442"/>
      <c r="XV288" s="442"/>
      <c r="XW288" s="442"/>
      <c r="XX288" s="442"/>
      <c r="XY288" s="442"/>
      <c r="XZ288" s="442"/>
      <c r="YA288" s="442"/>
      <c r="YB288" s="442"/>
      <c r="YC288" s="442"/>
      <c r="YD288" s="442"/>
      <c r="YE288" s="442"/>
      <c r="YF288" s="442"/>
      <c r="YG288" s="442"/>
      <c r="YH288" s="442"/>
      <c r="YI288" s="442"/>
      <c r="YJ288" s="442"/>
      <c r="YK288" s="442"/>
      <c r="YL288" s="442"/>
      <c r="YM288" s="442"/>
      <c r="YN288" s="442"/>
      <c r="YO288" s="442"/>
      <c r="YP288" s="442"/>
      <c r="YQ288" s="442"/>
      <c r="YR288" s="442"/>
      <c r="YS288" s="442"/>
      <c r="YT288" s="442"/>
      <c r="YU288" s="442"/>
      <c r="YV288" s="442"/>
      <c r="YW288" s="442"/>
      <c r="YX288" s="442"/>
      <c r="YY288" s="442"/>
      <c r="YZ288" s="442"/>
      <c r="ZA288" s="442"/>
      <c r="ZB288" s="442"/>
      <c r="ZC288" s="442"/>
      <c r="ZD288" s="442"/>
      <c r="ZE288" s="442"/>
      <c r="ZF288" s="442"/>
      <c r="ZG288" s="442"/>
      <c r="ZH288" s="442"/>
      <c r="ZI288" s="442"/>
      <c r="ZJ288" s="442"/>
      <c r="ZK288" s="442"/>
      <c r="ZL288" s="442"/>
      <c r="ZM288" s="442"/>
      <c r="ZN288" s="442"/>
      <c r="ZO288" s="442"/>
      <c r="ZP288" s="442"/>
      <c r="ZQ288" s="442"/>
      <c r="ZR288" s="442"/>
      <c r="ZS288" s="442"/>
      <c r="ZT288" s="442"/>
      <c r="ZU288" s="442"/>
      <c r="ZV288" s="442"/>
      <c r="ZW288" s="442"/>
      <c r="ZX288" s="442"/>
      <c r="ZY288" s="442"/>
      <c r="ZZ288" s="442"/>
      <c r="AAA288" s="442"/>
      <c r="AAB288" s="442"/>
      <c r="AAC288" s="442"/>
      <c r="AAD288" s="442"/>
      <c r="AAE288" s="442"/>
      <c r="AAF288" s="442"/>
      <c r="AAG288" s="442"/>
      <c r="AAH288" s="442"/>
      <c r="AAI288" s="442"/>
      <c r="AAJ288" s="442"/>
      <c r="AAK288" s="442"/>
      <c r="AAL288" s="442"/>
      <c r="AAM288" s="442"/>
      <c r="AAN288" s="442"/>
      <c r="AAO288" s="442"/>
      <c r="AAP288" s="442"/>
      <c r="AAQ288" s="442"/>
      <c r="AAR288" s="442"/>
      <c r="AAS288" s="442"/>
      <c r="AAT288" s="442"/>
      <c r="AAU288" s="442"/>
      <c r="AAV288" s="442"/>
      <c r="AAW288" s="442"/>
      <c r="AAX288" s="442"/>
      <c r="AAY288" s="442"/>
      <c r="AAZ288" s="442"/>
      <c r="ABA288" s="442"/>
      <c r="ABB288" s="442"/>
      <c r="ABC288" s="442"/>
      <c r="ABD288" s="442"/>
      <c r="ABE288" s="442"/>
      <c r="ABF288" s="442"/>
      <c r="ABG288" s="442"/>
      <c r="ABH288" s="442"/>
      <c r="ABI288" s="442"/>
      <c r="ABJ288" s="442"/>
      <c r="ABK288" s="442"/>
      <c r="ABL288" s="442"/>
      <c r="ABM288" s="442"/>
      <c r="ABN288" s="442"/>
      <c r="ABO288" s="442"/>
      <c r="ABP288" s="442"/>
      <c r="ABQ288" s="442"/>
      <c r="ABR288" s="442"/>
      <c r="ABS288" s="442"/>
      <c r="ABT288" s="442"/>
      <c r="ABU288" s="442"/>
      <c r="ABV288" s="442"/>
      <c r="ABW288" s="442"/>
      <c r="ABX288" s="442"/>
      <c r="ABY288" s="442"/>
      <c r="ABZ288" s="442"/>
      <c r="ACA288" s="442"/>
      <c r="ACB288" s="442"/>
      <c r="ACC288" s="442"/>
      <c r="ACD288" s="442"/>
      <c r="ACE288" s="442"/>
      <c r="ACF288" s="442"/>
      <c r="ACG288" s="442"/>
      <c r="ACH288" s="442"/>
      <c r="ACI288" s="442"/>
      <c r="ACJ288" s="442"/>
      <c r="ACK288" s="442"/>
      <c r="ACL288" s="442"/>
      <c r="ACM288" s="442"/>
      <c r="ACN288" s="442"/>
      <c r="ACO288" s="442"/>
      <c r="ACP288" s="442"/>
      <c r="ACQ288" s="442"/>
      <c r="ACR288" s="442"/>
      <c r="ACS288" s="442"/>
      <c r="ACT288" s="442"/>
      <c r="ACU288" s="442"/>
      <c r="ACV288" s="442"/>
      <c r="ACW288" s="442"/>
      <c r="ACX288" s="442"/>
      <c r="ACY288" s="442"/>
      <c r="ACZ288" s="442"/>
      <c r="ADA288" s="442"/>
      <c r="ADB288" s="442"/>
      <c r="ADC288" s="442"/>
      <c r="ADD288" s="442"/>
      <c r="ADE288" s="442"/>
      <c r="ADF288" s="442"/>
      <c r="ADG288" s="442"/>
      <c r="ADH288" s="442"/>
      <c r="ADI288" s="442"/>
      <c r="ADJ288" s="442"/>
      <c r="ADK288" s="442"/>
      <c r="ADL288" s="442"/>
      <c r="ADM288" s="442"/>
      <c r="ADN288" s="442"/>
      <c r="ADO288" s="442"/>
      <c r="ADP288" s="442"/>
      <c r="ADQ288" s="442"/>
      <c r="ADR288" s="442"/>
      <c r="ADS288" s="442"/>
      <c r="ADT288" s="442"/>
      <c r="ADU288" s="442"/>
      <c r="ADV288" s="442"/>
      <c r="ADW288" s="442"/>
      <c r="ADX288" s="442"/>
      <c r="ADY288" s="442"/>
      <c r="ADZ288" s="442"/>
      <c r="AEA288" s="442"/>
      <c r="AEB288" s="442"/>
      <c r="AEC288" s="442"/>
      <c r="AED288" s="442"/>
      <c r="AEE288" s="442"/>
      <c r="AEF288" s="442"/>
      <c r="AEG288" s="442"/>
      <c r="AEH288" s="442"/>
      <c r="AEI288" s="442"/>
      <c r="AEJ288" s="442"/>
      <c r="AEK288" s="442"/>
      <c r="AEL288" s="442"/>
      <c r="AEM288" s="442"/>
      <c r="AEN288" s="442"/>
      <c r="AEO288" s="442"/>
      <c r="AEP288" s="442"/>
      <c r="AEQ288" s="442"/>
      <c r="AER288" s="442"/>
      <c r="AES288" s="442"/>
      <c r="AET288" s="442"/>
      <c r="AEU288" s="442"/>
      <c r="AEV288" s="442"/>
      <c r="AEW288" s="442"/>
      <c r="AEX288" s="442"/>
      <c r="AEY288" s="442"/>
      <c r="AEZ288" s="442"/>
      <c r="AFA288" s="442"/>
      <c r="AFB288" s="442"/>
      <c r="AFC288" s="442"/>
      <c r="AFD288" s="442"/>
      <c r="AFE288" s="442"/>
      <c r="AFF288" s="442"/>
      <c r="AFG288" s="442"/>
      <c r="AFH288" s="442"/>
      <c r="AFI288" s="442"/>
      <c r="AFJ288" s="442"/>
      <c r="AFK288" s="442"/>
      <c r="AFL288" s="442"/>
      <c r="AFM288" s="442"/>
      <c r="AFN288" s="442"/>
      <c r="AFO288" s="442"/>
      <c r="AFP288" s="442"/>
      <c r="AFQ288" s="442"/>
      <c r="AFR288" s="442"/>
      <c r="AFS288" s="442"/>
      <c r="AFT288" s="442"/>
      <c r="AFU288" s="442"/>
      <c r="AFV288" s="442"/>
      <c r="AFW288" s="442"/>
      <c r="AFX288" s="442"/>
      <c r="AFY288" s="442"/>
      <c r="AFZ288" s="442"/>
      <c r="AGA288" s="442"/>
      <c r="AGB288" s="442"/>
      <c r="AGC288" s="442"/>
      <c r="AGD288" s="442"/>
      <c r="AGE288" s="442"/>
      <c r="AGF288" s="442"/>
      <c r="AGG288" s="442"/>
      <c r="AGH288" s="442"/>
      <c r="AGI288" s="442"/>
      <c r="AGJ288" s="442"/>
      <c r="AGK288" s="442"/>
      <c r="AGL288" s="442"/>
      <c r="AGM288" s="442"/>
      <c r="AGN288" s="442"/>
      <c r="AGO288" s="442"/>
      <c r="AGP288" s="442"/>
      <c r="AGQ288" s="442"/>
      <c r="AGR288" s="442"/>
      <c r="AGS288" s="442"/>
      <c r="AGT288" s="442"/>
      <c r="AGU288" s="442"/>
      <c r="AGV288" s="442"/>
      <c r="AGW288" s="442"/>
      <c r="AGX288" s="442"/>
      <c r="AGY288" s="442"/>
      <c r="AGZ288" s="442"/>
      <c r="AHA288" s="442"/>
      <c r="AHB288" s="442"/>
      <c r="AHC288" s="442"/>
      <c r="AHD288" s="442"/>
      <c r="AHE288" s="442"/>
      <c r="AHF288" s="442"/>
      <c r="AHG288" s="442"/>
      <c r="AHH288" s="442"/>
    </row>
    <row r="289" spans="2:892" s="593" customFormat="1" hidden="1">
      <c r="B289" s="597"/>
      <c r="C289" s="595"/>
      <c r="D289" s="78"/>
      <c r="E289" s="78"/>
      <c r="F289" s="78"/>
      <c r="G289" s="78"/>
      <c r="H289" s="78"/>
      <c r="I289" s="78"/>
      <c r="J289" s="78"/>
      <c r="K289" s="78"/>
      <c r="L289" s="78"/>
      <c r="M289" s="78"/>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s="66"/>
      <c r="CT289" s="66"/>
      <c r="CU289" s="66"/>
      <c r="CV289" s="66"/>
      <c r="CW289" s="66"/>
      <c r="CX289" s="66"/>
      <c r="CY289" s="66"/>
      <c r="CZ289" s="66"/>
      <c r="DA289" s="66"/>
      <c r="DB289" s="66"/>
      <c r="DC289" s="66"/>
      <c r="DD289" s="66"/>
      <c r="DE289" s="66"/>
      <c r="DF289" s="66"/>
      <c r="DG289" s="66"/>
      <c r="DH289" s="66"/>
      <c r="DI289" s="66"/>
      <c r="DJ289" s="66"/>
      <c r="DK289" s="66"/>
      <c r="DL289" s="66"/>
      <c r="DM289" s="66"/>
      <c r="DN289" s="66"/>
      <c r="DO289" s="66"/>
      <c r="DP289" s="66"/>
      <c r="DQ289" s="66"/>
      <c r="DR289" s="66"/>
      <c r="DS289" s="66"/>
      <c r="DT289" s="66"/>
      <c r="DU289" s="66"/>
      <c r="DV289" s="66"/>
      <c r="DW289" s="66"/>
      <c r="DX289" s="66"/>
      <c r="DY289" s="66"/>
      <c r="DZ289" s="66"/>
      <c r="EA289" s="66"/>
      <c r="EB289" s="66"/>
      <c r="EC289" s="66"/>
      <c r="ED289" s="66"/>
      <c r="EE289" s="66"/>
      <c r="EF289" s="66"/>
      <c r="EG289" s="66"/>
      <c r="EH289" s="66"/>
      <c r="EI289" s="66"/>
      <c r="EJ289" s="66"/>
      <c r="EK289" s="66"/>
      <c r="EL289" s="66"/>
      <c r="EM289" s="66"/>
      <c r="EN289" s="66"/>
      <c r="EO289" s="66"/>
      <c r="EP289" s="66"/>
      <c r="EQ289" s="66"/>
      <c r="ER289" s="66"/>
      <c r="ES289" s="66"/>
      <c r="ET289" s="66"/>
      <c r="EU289" s="66"/>
      <c r="EV289" s="66"/>
      <c r="EW289" s="66"/>
      <c r="EX289" s="66"/>
      <c r="EY289" s="66"/>
      <c r="EZ289" s="66"/>
      <c r="FA289" s="66"/>
      <c r="FB289" s="66"/>
      <c r="FC289" s="66"/>
      <c r="FD289" s="66"/>
      <c r="FE289" s="66"/>
      <c r="FF289" s="66"/>
      <c r="FG289" s="66"/>
      <c r="FH289" s="66"/>
      <c r="FI289" s="66"/>
      <c r="FJ289" s="66"/>
      <c r="FK289" s="66"/>
      <c r="FL289" s="66"/>
      <c r="FM289" s="66"/>
      <c r="FN289" s="66"/>
      <c r="FO289" s="66"/>
      <c r="FP289" s="66"/>
      <c r="FQ289" s="66"/>
      <c r="FR289" s="66"/>
      <c r="FS289" s="66"/>
      <c r="FT289" s="66"/>
      <c r="FU289" s="66"/>
      <c r="FV289" s="66"/>
      <c r="FW289" s="66"/>
      <c r="FX289" s="66"/>
      <c r="FY289" s="66"/>
      <c r="FZ289" s="66"/>
      <c r="GA289" s="66"/>
      <c r="GB289" s="66"/>
      <c r="GC289" s="66"/>
      <c r="GD289" s="66"/>
      <c r="GE289" s="66"/>
      <c r="GF289" s="66"/>
      <c r="GG289" s="66"/>
      <c r="GH289" s="66"/>
      <c r="GI289" s="66"/>
      <c r="GJ289" s="66"/>
      <c r="GK289" s="66"/>
      <c r="GL289" s="66"/>
      <c r="GM289" s="66"/>
      <c r="GN289" s="66"/>
      <c r="GO289" s="66"/>
      <c r="GP289" s="66"/>
      <c r="GQ289" s="66"/>
      <c r="GR289" s="66"/>
      <c r="GS289" s="66"/>
      <c r="GT289" s="66"/>
      <c r="GU289" s="66"/>
      <c r="GV289" s="66"/>
      <c r="GW289" s="66"/>
      <c r="GX289" s="66"/>
      <c r="GY289" s="66"/>
      <c r="GZ289" s="66"/>
      <c r="HA289" s="66"/>
      <c r="HB289" s="66"/>
      <c r="HC289" s="66"/>
      <c r="HD289" s="66"/>
      <c r="HE289" s="66"/>
      <c r="HF289" s="66"/>
      <c r="HG289" s="66"/>
      <c r="HH289" s="66"/>
      <c r="HI289" s="66"/>
      <c r="HJ289" s="66"/>
      <c r="HK289" s="66"/>
      <c r="HL289" s="66"/>
      <c r="HM289" s="66"/>
      <c r="HN289" s="66"/>
      <c r="HO289" s="66"/>
      <c r="HP289" s="66"/>
      <c r="HQ289" s="66"/>
      <c r="HR289" s="66"/>
      <c r="HS289" s="66"/>
      <c r="HT289" s="66"/>
      <c r="HU289" s="66"/>
      <c r="HV289" s="66"/>
      <c r="HW289" s="66"/>
      <c r="HX289" s="66"/>
      <c r="HY289" s="66"/>
      <c r="HZ289" s="66"/>
      <c r="IA289" s="66"/>
      <c r="IB289" s="66"/>
      <c r="IC289" s="66"/>
      <c r="ID289" s="66"/>
      <c r="IE289" s="66"/>
      <c r="IF289" s="66"/>
      <c r="IG289" s="66"/>
      <c r="IH289" s="66"/>
      <c r="II289" s="66"/>
      <c r="IJ289" s="66"/>
      <c r="IK289" s="66"/>
      <c r="IL289" s="66"/>
      <c r="IM289" s="66"/>
      <c r="IN289" s="66"/>
      <c r="IO289" s="66"/>
      <c r="IP289" s="66"/>
      <c r="IQ289" s="66"/>
      <c r="IR289" s="66"/>
      <c r="IS289" s="66"/>
      <c r="IT289" s="66"/>
      <c r="IU289" s="66"/>
      <c r="IV289" s="66"/>
      <c r="IW289" s="66"/>
      <c r="IX289" s="442"/>
      <c r="IY289" s="442"/>
      <c r="IZ289" s="442"/>
      <c r="JA289" s="442"/>
      <c r="JB289" s="442"/>
      <c r="JC289" s="442"/>
      <c r="JD289" s="442"/>
      <c r="JE289" s="442"/>
      <c r="JF289" s="442"/>
      <c r="JG289" s="442"/>
      <c r="JH289" s="442"/>
      <c r="JI289" s="442"/>
      <c r="JJ289" s="442"/>
      <c r="JK289" s="442"/>
      <c r="JL289" s="442"/>
      <c r="JM289" s="442"/>
      <c r="JN289" s="442"/>
      <c r="JO289" s="442"/>
      <c r="JP289" s="442"/>
      <c r="JQ289" s="442"/>
      <c r="JR289" s="442"/>
      <c r="JS289" s="442"/>
      <c r="JT289" s="442"/>
      <c r="JU289" s="442"/>
      <c r="JV289" s="442"/>
      <c r="JW289" s="442"/>
      <c r="JX289" s="442"/>
      <c r="JY289" s="442"/>
      <c r="JZ289" s="442"/>
      <c r="KA289" s="442"/>
      <c r="KB289" s="442"/>
      <c r="KC289" s="442"/>
      <c r="KD289" s="442"/>
      <c r="KE289" s="442"/>
      <c r="KF289" s="442"/>
      <c r="KG289" s="442"/>
      <c r="KH289" s="442"/>
      <c r="KI289" s="442"/>
      <c r="KJ289" s="442"/>
      <c r="KK289" s="442"/>
      <c r="KL289" s="442"/>
      <c r="KM289" s="442"/>
      <c r="KN289" s="442"/>
      <c r="KO289" s="442"/>
      <c r="KP289" s="442"/>
      <c r="KQ289" s="442"/>
      <c r="KR289" s="442"/>
      <c r="KS289" s="442"/>
      <c r="KT289" s="442"/>
      <c r="KU289" s="442"/>
      <c r="KV289" s="442"/>
      <c r="KW289" s="442"/>
      <c r="KX289" s="442"/>
      <c r="KY289" s="442"/>
      <c r="KZ289" s="442"/>
      <c r="LA289" s="442"/>
      <c r="LB289" s="442"/>
      <c r="LC289" s="442"/>
      <c r="LD289" s="442"/>
      <c r="LE289" s="442"/>
      <c r="LF289" s="442"/>
      <c r="LG289" s="442"/>
      <c r="LH289" s="442"/>
      <c r="LI289" s="442"/>
      <c r="LJ289" s="442"/>
      <c r="LK289" s="442"/>
      <c r="LL289" s="442"/>
      <c r="LM289" s="442"/>
      <c r="LN289" s="442"/>
      <c r="LO289" s="442"/>
      <c r="LP289" s="442"/>
      <c r="LQ289" s="442"/>
      <c r="LR289" s="442"/>
      <c r="LS289" s="442"/>
      <c r="LT289" s="442"/>
      <c r="LU289" s="442"/>
      <c r="LV289" s="442"/>
      <c r="LW289" s="442"/>
      <c r="LX289" s="442"/>
      <c r="LY289" s="442"/>
      <c r="LZ289" s="442"/>
      <c r="MA289" s="442"/>
      <c r="MB289" s="442"/>
      <c r="MC289" s="442"/>
      <c r="MD289" s="442"/>
      <c r="ME289" s="442"/>
      <c r="MF289" s="442"/>
      <c r="MG289" s="442"/>
      <c r="MH289" s="442"/>
      <c r="MI289" s="442"/>
      <c r="MJ289" s="442"/>
      <c r="MK289" s="442"/>
      <c r="ML289" s="442"/>
      <c r="MM289" s="442"/>
      <c r="MN289" s="442"/>
      <c r="MO289" s="442"/>
      <c r="MP289" s="442"/>
      <c r="MQ289" s="442"/>
      <c r="MR289" s="442"/>
      <c r="MS289" s="442"/>
      <c r="MT289" s="442"/>
      <c r="MU289" s="442"/>
      <c r="MV289" s="442"/>
      <c r="MW289" s="442"/>
      <c r="MX289" s="442"/>
      <c r="MY289" s="442"/>
      <c r="MZ289" s="442"/>
      <c r="NA289" s="442"/>
      <c r="NB289" s="442"/>
      <c r="NC289" s="442"/>
      <c r="ND289" s="442"/>
      <c r="NE289" s="442"/>
      <c r="NF289" s="442"/>
      <c r="NG289" s="442"/>
      <c r="NH289" s="442"/>
      <c r="NI289" s="442"/>
      <c r="NJ289" s="442"/>
      <c r="NK289" s="442"/>
      <c r="NL289" s="442"/>
      <c r="NM289" s="442"/>
      <c r="NN289" s="442"/>
      <c r="NO289" s="442"/>
      <c r="NP289" s="442"/>
      <c r="NQ289" s="442"/>
      <c r="NR289" s="442"/>
      <c r="NS289" s="442"/>
      <c r="NT289" s="442"/>
      <c r="NU289" s="442"/>
      <c r="NV289" s="442"/>
      <c r="NW289" s="442"/>
      <c r="NX289" s="442"/>
      <c r="NY289" s="442"/>
      <c r="NZ289" s="442"/>
      <c r="OA289" s="442"/>
      <c r="OB289" s="442"/>
      <c r="OC289" s="442"/>
      <c r="OD289" s="442"/>
      <c r="OE289" s="442"/>
      <c r="OF289" s="442"/>
      <c r="OG289" s="442"/>
      <c r="OH289" s="442"/>
      <c r="OI289" s="442"/>
      <c r="OJ289" s="442"/>
      <c r="OK289" s="442"/>
      <c r="OL289" s="442"/>
      <c r="OM289" s="442"/>
      <c r="ON289" s="442"/>
      <c r="OO289" s="442"/>
      <c r="OP289" s="442"/>
      <c r="OQ289" s="442"/>
      <c r="OR289" s="442"/>
      <c r="OS289" s="442"/>
      <c r="OT289" s="442"/>
      <c r="OU289" s="442"/>
      <c r="OV289" s="442"/>
      <c r="OW289" s="442"/>
      <c r="OX289" s="442"/>
      <c r="OY289" s="442"/>
      <c r="OZ289" s="442"/>
      <c r="PA289" s="442"/>
      <c r="PB289" s="442"/>
      <c r="PC289" s="442"/>
      <c r="PD289" s="442"/>
      <c r="PE289" s="442"/>
      <c r="PF289" s="442"/>
      <c r="PG289" s="442"/>
      <c r="PH289" s="442"/>
      <c r="PI289" s="442"/>
      <c r="PJ289" s="442"/>
      <c r="PK289" s="442"/>
      <c r="PL289" s="442"/>
      <c r="PM289" s="442"/>
      <c r="PN289" s="442"/>
      <c r="PO289" s="442"/>
      <c r="PP289" s="442"/>
      <c r="PQ289" s="442"/>
      <c r="PR289" s="442"/>
      <c r="PS289" s="442"/>
      <c r="PT289" s="442"/>
      <c r="PU289" s="442"/>
      <c r="PV289" s="442"/>
      <c r="PW289" s="442"/>
      <c r="PX289" s="442"/>
      <c r="PY289" s="442"/>
      <c r="PZ289" s="442"/>
      <c r="QA289" s="442"/>
      <c r="QB289" s="442"/>
      <c r="QC289" s="442"/>
      <c r="QD289" s="442"/>
      <c r="QE289" s="442"/>
      <c r="QF289" s="442"/>
      <c r="QG289" s="442"/>
      <c r="QH289" s="442"/>
      <c r="QI289" s="442"/>
      <c r="QJ289" s="442"/>
      <c r="QK289" s="442"/>
      <c r="QL289" s="442"/>
      <c r="QM289" s="442"/>
      <c r="QN289" s="442"/>
      <c r="QO289" s="442"/>
      <c r="QP289" s="442"/>
      <c r="QQ289" s="442"/>
      <c r="QR289" s="442"/>
      <c r="QS289" s="442"/>
      <c r="QT289" s="442"/>
      <c r="QU289" s="442"/>
      <c r="QV289" s="442"/>
      <c r="QW289" s="442"/>
      <c r="QX289" s="442"/>
      <c r="QY289" s="442"/>
      <c r="QZ289" s="442"/>
      <c r="RA289" s="442"/>
      <c r="RB289" s="442"/>
      <c r="RC289" s="442"/>
      <c r="RD289" s="442"/>
      <c r="RE289" s="442"/>
      <c r="RF289" s="442"/>
      <c r="RG289" s="442"/>
      <c r="RH289" s="442"/>
      <c r="RI289" s="442"/>
      <c r="RJ289" s="442"/>
      <c r="RK289" s="442"/>
      <c r="RL289" s="442"/>
      <c r="RM289" s="442"/>
      <c r="RN289" s="442"/>
      <c r="RO289" s="442"/>
      <c r="RP289" s="442"/>
      <c r="RQ289" s="442"/>
      <c r="RR289" s="442"/>
      <c r="RS289" s="442"/>
      <c r="RT289" s="442"/>
      <c r="RU289" s="442"/>
      <c r="RV289" s="442"/>
      <c r="RW289" s="442"/>
      <c r="RX289" s="442"/>
      <c r="RY289" s="442"/>
      <c r="RZ289" s="442"/>
      <c r="SA289" s="442"/>
      <c r="SB289" s="442"/>
      <c r="SC289" s="442"/>
      <c r="SD289" s="442"/>
      <c r="SE289" s="442"/>
      <c r="SF289" s="442"/>
      <c r="SG289" s="442"/>
      <c r="SH289" s="442"/>
      <c r="SI289" s="442"/>
      <c r="SJ289" s="442"/>
      <c r="SK289" s="442"/>
      <c r="SL289" s="442"/>
      <c r="SM289" s="442"/>
      <c r="SN289" s="442"/>
      <c r="SO289" s="442"/>
      <c r="SP289" s="442"/>
      <c r="SQ289" s="442"/>
      <c r="SR289" s="442"/>
      <c r="SS289" s="442"/>
      <c r="ST289" s="442"/>
      <c r="SU289" s="442"/>
      <c r="SV289" s="442"/>
      <c r="SW289" s="442"/>
      <c r="SX289" s="442"/>
      <c r="SY289" s="442"/>
      <c r="SZ289" s="442"/>
      <c r="TA289" s="442"/>
      <c r="TB289" s="442"/>
      <c r="TC289" s="442"/>
      <c r="TD289" s="442"/>
      <c r="TE289" s="442"/>
      <c r="TF289" s="442"/>
      <c r="TG289" s="442"/>
      <c r="TH289" s="442"/>
      <c r="TI289" s="442"/>
      <c r="TJ289" s="442"/>
      <c r="TK289" s="442"/>
      <c r="TL289" s="442"/>
      <c r="TM289" s="442"/>
      <c r="TN289" s="442"/>
      <c r="TO289" s="442"/>
      <c r="TP289" s="442"/>
      <c r="TQ289" s="442"/>
      <c r="TR289" s="442"/>
      <c r="TS289" s="442"/>
      <c r="TT289" s="442"/>
      <c r="TU289" s="442"/>
      <c r="TV289" s="442"/>
      <c r="TW289" s="442"/>
      <c r="TX289" s="442"/>
      <c r="TY289" s="442"/>
      <c r="TZ289" s="442"/>
      <c r="UA289" s="442"/>
      <c r="UB289" s="442"/>
      <c r="UC289" s="442"/>
      <c r="UD289" s="442"/>
      <c r="UE289" s="442"/>
      <c r="UF289" s="442"/>
      <c r="UG289" s="442"/>
      <c r="UH289" s="442"/>
      <c r="UI289" s="442"/>
      <c r="UJ289" s="442"/>
      <c r="UK289" s="442"/>
      <c r="UL289" s="442"/>
      <c r="UM289" s="442"/>
      <c r="UN289" s="442"/>
      <c r="UO289" s="442"/>
      <c r="UP289" s="442"/>
      <c r="UQ289" s="442"/>
      <c r="UR289" s="442"/>
      <c r="US289" s="442"/>
      <c r="UT289" s="442"/>
      <c r="UU289" s="442"/>
      <c r="UV289" s="442"/>
      <c r="UW289" s="442"/>
      <c r="UX289" s="442"/>
      <c r="UY289" s="442"/>
      <c r="UZ289" s="442"/>
      <c r="VA289" s="442"/>
      <c r="VB289" s="442"/>
      <c r="VC289" s="442"/>
      <c r="VD289" s="442"/>
      <c r="VE289" s="442"/>
      <c r="VF289" s="442"/>
      <c r="VG289" s="442"/>
      <c r="VH289" s="442"/>
      <c r="VI289" s="442"/>
      <c r="VJ289" s="442"/>
      <c r="VK289" s="442"/>
      <c r="VL289" s="442"/>
      <c r="VM289" s="442"/>
      <c r="VN289" s="442"/>
      <c r="VO289" s="442"/>
      <c r="VP289" s="442"/>
      <c r="VQ289" s="442"/>
      <c r="VR289" s="442"/>
      <c r="VS289" s="442"/>
      <c r="VT289" s="442"/>
      <c r="VU289" s="442"/>
      <c r="VV289" s="442"/>
      <c r="VW289" s="442"/>
      <c r="VX289" s="442"/>
      <c r="VY289" s="442"/>
      <c r="VZ289" s="442"/>
      <c r="WA289" s="442"/>
      <c r="WB289" s="442"/>
      <c r="WC289" s="442"/>
      <c r="WD289" s="442"/>
      <c r="WE289" s="442"/>
      <c r="WF289" s="442"/>
      <c r="WG289" s="442"/>
      <c r="WH289" s="442"/>
      <c r="WI289" s="442"/>
      <c r="WJ289" s="442"/>
      <c r="WK289" s="442"/>
      <c r="WL289" s="442"/>
      <c r="WM289" s="442"/>
      <c r="WN289" s="442"/>
      <c r="WO289" s="442"/>
      <c r="WP289" s="442"/>
      <c r="WQ289" s="442"/>
      <c r="WR289" s="442"/>
      <c r="WS289" s="442"/>
      <c r="WT289" s="442"/>
      <c r="WU289" s="442"/>
      <c r="WV289" s="442"/>
      <c r="WW289" s="442"/>
      <c r="WX289" s="442"/>
      <c r="WY289" s="442"/>
      <c r="WZ289" s="442"/>
      <c r="XA289" s="442"/>
      <c r="XB289" s="442"/>
      <c r="XC289" s="442"/>
      <c r="XD289" s="442"/>
      <c r="XE289" s="442"/>
      <c r="XF289" s="442"/>
      <c r="XG289" s="442"/>
      <c r="XH289" s="442"/>
      <c r="XI289" s="442"/>
      <c r="XJ289" s="442"/>
      <c r="XK289" s="442"/>
      <c r="XL289" s="442"/>
      <c r="XM289" s="442"/>
      <c r="XN289" s="442"/>
      <c r="XO289" s="442"/>
      <c r="XP289" s="442"/>
      <c r="XQ289" s="442"/>
      <c r="XR289" s="442"/>
      <c r="XS289" s="442"/>
      <c r="XT289" s="442"/>
      <c r="XU289" s="442"/>
      <c r="XV289" s="442"/>
      <c r="XW289" s="442"/>
      <c r="XX289" s="442"/>
      <c r="XY289" s="442"/>
      <c r="XZ289" s="442"/>
      <c r="YA289" s="442"/>
      <c r="YB289" s="442"/>
      <c r="YC289" s="442"/>
      <c r="YD289" s="442"/>
      <c r="YE289" s="442"/>
      <c r="YF289" s="442"/>
      <c r="YG289" s="442"/>
      <c r="YH289" s="442"/>
      <c r="YI289" s="442"/>
      <c r="YJ289" s="442"/>
      <c r="YK289" s="442"/>
      <c r="YL289" s="442"/>
      <c r="YM289" s="442"/>
      <c r="YN289" s="442"/>
      <c r="YO289" s="442"/>
      <c r="YP289" s="442"/>
      <c r="YQ289" s="442"/>
      <c r="YR289" s="442"/>
      <c r="YS289" s="442"/>
      <c r="YT289" s="442"/>
      <c r="YU289" s="442"/>
      <c r="YV289" s="442"/>
      <c r="YW289" s="442"/>
      <c r="YX289" s="442"/>
      <c r="YY289" s="442"/>
      <c r="YZ289" s="442"/>
      <c r="ZA289" s="442"/>
      <c r="ZB289" s="442"/>
      <c r="ZC289" s="442"/>
      <c r="ZD289" s="442"/>
      <c r="ZE289" s="442"/>
      <c r="ZF289" s="442"/>
      <c r="ZG289" s="442"/>
      <c r="ZH289" s="442"/>
      <c r="ZI289" s="442"/>
      <c r="ZJ289" s="442"/>
      <c r="ZK289" s="442"/>
      <c r="ZL289" s="442"/>
      <c r="ZM289" s="442"/>
      <c r="ZN289" s="442"/>
      <c r="ZO289" s="442"/>
      <c r="ZP289" s="442"/>
      <c r="ZQ289" s="442"/>
      <c r="ZR289" s="442"/>
      <c r="ZS289" s="442"/>
      <c r="ZT289" s="442"/>
      <c r="ZU289" s="442"/>
      <c r="ZV289" s="442"/>
      <c r="ZW289" s="442"/>
      <c r="ZX289" s="442"/>
      <c r="ZY289" s="442"/>
      <c r="ZZ289" s="442"/>
      <c r="AAA289" s="442"/>
      <c r="AAB289" s="442"/>
      <c r="AAC289" s="442"/>
      <c r="AAD289" s="442"/>
      <c r="AAE289" s="442"/>
      <c r="AAF289" s="442"/>
      <c r="AAG289" s="442"/>
      <c r="AAH289" s="442"/>
      <c r="AAI289" s="442"/>
      <c r="AAJ289" s="442"/>
      <c r="AAK289" s="442"/>
      <c r="AAL289" s="442"/>
      <c r="AAM289" s="442"/>
      <c r="AAN289" s="442"/>
      <c r="AAO289" s="442"/>
      <c r="AAP289" s="442"/>
      <c r="AAQ289" s="442"/>
      <c r="AAR289" s="442"/>
      <c r="AAS289" s="442"/>
      <c r="AAT289" s="442"/>
      <c r="AAU289" s="442"/>
      <c r="AAV289" s="442"/>
      <c r="AAW289" s="442"/>
      <c r="AAX289" s="442"/>
      <c r="AAY289" s="442"/>
      <c r="AAZ289" s="442"/>
      <c r="ABA289" s="442"/>
      <c r="ABB289" s="442"/>
      <c r="ABC289" s="442"/>
      <c r="ABD289" s="442"/>
      <c r="ABE289" s="442"/>
      <c r="ABF289" s="442"/>
      <c r="ABG289" s="442"/>
      <c r="ABH289" s="442"/>
      <c r="ABI289" s="442"/>
      <c r="ABJ289" s="442"/>
      <c r="ABK289" s="442"/>
      <c r="ABL289" s="442"/>
      <c r="ABM289" s="442"/>
      <c r="ABN289" s="442"/>
      <c r="ABO289" s="442"/>
      <c r="ABP289" s="442"/>
      <c r="ABQ289" s="442"/>
      <c r="ABR289" s="442"/>
      <c r="ABS289" s="442"/>
      <c r="ABT289" s="442"/>
      <c r="ABU289" s="442"/>
      <c r="ABV289" s="442"/>
      <c r="ABW289" s="442"/>
      <c r="ABX289" s="442"/>
      <c r="ABY289" s="442"/>
      <c r="ABZ289" s="442"/>
      <c r="ACA289" s="442"/>
      <c r="ACB289" s="442"/>
      <c r="ACC289" s="442"/>
      <c r="ACD289" s="442"/>
      <c r="ACE289" s="442"/>
      <c r="ACF289" s="442"/>
      <c r="ACG289" s="442"/>
      <c r="ACH289" s="442"/>
      <c r="ACI289" s="442"/>
      <c r="ACJ289" s="442"/>
      <c r="ACK289" s="442"/>
      <c r="ACL289" s="442"/>
      <c r="ACM289" s="442"/>
      <c r="ACN289" s="442"/>
      <c r="ACO289" s="442"/>
      <c r="ACP289" s="442"/>
      <c r="ACQ289" s="442"/>
      <c r="ACR289" s="442"/>
      <c r="ACS289" s="442"/>
      <c r="ACT289" s="442"/>
      <c r="ACU289" s="442"/>
      <c r="ACV289" s="442"/>
      <c r="ACW289" s="442"/>
      <c r="ACX289" s="442"/>
      <c r="ACY289" s="442"/>
      <c r="ACZ289" s="442"/>
      <c r="ADA289" s="442"/>
      <c r="ADB289" s="442"/>
      <c r="ADC289" s="442"/>
      <c r="ADD289" s="442"/>
      <c r="ADE289" s="442"/>
      <c r="ADF289" s="442"/>
      <c r="ADG289" s="442"/>
      <c r="ADH289" s="442"/>
      <c r="ADI289" s="442"/>
      <c r="ADJ289" s="442"/>
      <c r="ADK289" s="442"/>
      <c r="ADL289" s="442"/>
      <c r="ADM289" s="442"/>
      <c r="ADN289" s="442"/>
      <c r="ADO289" s="442"/>
      <c r="ADP289" s="442"/>
      <c r="ADQ289" s="442"/>
      <c r="ADR289" s="442"/>
      <c r="ADS289" s="442"/>
      <c r="ADT289" s="442"/>
      <c r="ADU289" s="442"/>
      <c r="ADV289" s="442"/>
      <c r="ADW289" s="442"/>
      <c r="ADX289" s="442"/>
      <c r="ADY289" s="442"/>
      <c r="ADZ289" s="442"/>
      <c r="AEA289" s="442"/>
      <c r="AEB289" s="442"/>
      <c r="AEC289" s="442"/>
      <c r="AED289" s="442"/>
      <c r="AEE289" s="442"/>
      <c r="AEF289" s="442"/>
      <c r="AEG289" s="442"/>
      <c r="AEH289" s="442"/>
      <c r="AEI289" s="442"/>
      <c r="AEJ289" s="442"/>
      <c r="AEK289" s="442"/>
      <c r="AEL289" s="442"/>
      <c r="AEM289" s="442"/>
      <c r="AEN289" s="442"/>
      <c r="AEO289" s="442"/>
      <c r="AEP289" s="442"/>
      <c r="AEQ289" s="442"/>
      <c r="AER289" s="442"/>
      <c r="AES289" s="442"/>
      <c r="AET289" s="442"/>
      <c r="AEU289" s="442"/>
      <c r="AEV289" s="442"/>
      <c r="AEW289" s="442"/>
      <c r="AEX289" s="442"/>
      <c r="AEY289" s="442"/>
      <c r="AEZ289" s="442"/>
      <c r="AFA289" s="442"/>
      <c r="AFB289" s="442"/>
      <c r="AFC289" s="442"/>
      <c r="AFD289" s="442"/>
      <c r="AFE289" s="442"/>
      <c r="AFF289" s="442"/>
      <c r="AFG289" s="442"/>
      <c r="AFH289" s="442"/>
      <c r="AFI289" s="442"/>
      <c r="AFJ289" s="442"/>
      <c r="AFK289" s="442"/>
      <c r="AFL289" s="442"/>
      <c r="AFM289" s="442"/>
      <c r="AFN289" s="442"/>
      <c r="AFO289" s="442"/>
      <c r="AFP289" s="442"/>
      <c r="AFQ289" s="442"/>
      <c r="AFR289" s="442"/>
      <c r="AFS289" s="442"/>
      <c r="AFT289" s="442"/>
      <c r="AFU289" s="442"/>
      <c r="AFV289" s="442"/>
      <c r="AFW289" s="442"/>
      <c r="AFX289" s="442"/>
      <c r="AFY289" s="442"/>
      <c r="AFZ289" s="442"/>
      <c r="AGA289" s="442"/>
      <c r="AGB289" s="442"/>
      <c r="AGC289" s="442"/>
      <c r="AGD289" s="442"/>
      <c r="AGE289" s="442"/>
      <c r="AGF289" s="442"/>
      <c r="AGG289" s="442"/>
      <c r="AGH289" s="442"/>
      <c r="AGI289" s="442"/>
      <c r="AGJ289" s="442"/>
      <c r="AGK289" s="442"/>
      <c r="AGL289" s="442"/>
      <c r="AGM289" s="442"/>
      <c r="AGN289" s="442"/>
      <c r="AGO289" s="442"/>
      <c r="AGP289" s="442"/>
      <c r="AGQ289" s="442"/>
      <c r="AGR289" s="442"/>
      <c r="AGS289" s="442"/>
      <c r="AGT289" s="442"/>
      <c r="AGU289" s="442"/>
      <c r="AGV289" s="442"/>
      <c r="AGW289" s="442"/>
      <c r="AGX289" s="442"/>
      <c r="AGY289" s="442"/>
      <c r="AGZ289" s="442"/>
      <c r="AHA289" s="442"/>
      <c r="AHB289" s="442"/>
      <c r="AHC289" s="442"/>
      <c r="AHD289" s="442"/>
      <c r="AHE289" s="442"/>
      <c r="AHF289" s="442"/>
      <c r="AHG289" s="442"/>
      <c r="AHH289" s="442"/>
    </row>
    <row r="290" spans="2:892" s="593" customFormat="1" hidden="1">
      <c r="B290" s="597"/>
      <c r="C290" s="595"/>
      <c r="D290" s="78"/>
      <c r="E290" s="78"/>
      <c r="F290" s="78"/>
      <c r="G290" s="78"/>
      <c r="H290" s="78"/>
      <c r="I290" s="78"/>
      <c r="J290" s="78"/>
      <c r="K290" s="78"/>
      <c r="L290" s="78"/>
      <c r="M290" s="78"/>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s="66"/>
      <c r="CT290" s="66"/>
      <c r="CU290" s="66"/>
      <c r="CV290" s="66"/>
      <c r="CW290" s="66"/>
      <c r="CX290" s="66"/>
      <c r="CY290" s="66"/>
      <c r="CZ290" s="66"/>
      <c r="DA290" s="66"/>
      <c r="DB290" s="66"/>
      <c r="DC290" s="66"/>
      <c r="DD290" s="66"/>
      <c r="DE290" s="66"/>
      <c r="DF290" s="66"/>
      <c r="DG290" s="66"/>
      <c r="DH290" s="66"/>
      <c r="DI290" s="66"/>
      <c r="DJ290" s="66"/>
      <c r="DK290" s="66"/>
      <c r="DL290" s="66"/>
      <c r="DM290" s="66"/>
      <c r="DN290" s="66"/>
      <c r="DO290" s="66"/>
      <c r="DP290" s="66"/>
      <c r="DQ290" s="66"/>
      <c r="DR290" s="66"/>
      <c r="DS290" s="66"/>
      <c r="DT290" s="66"/>
      <c r="DU290" s="66"/>
      <c r="DV290" s="66"/>
      <c r="DW290" s="66"/>
      <c r="DX290" s="66"/>
      <c r="DY290" s="66"/>
      <c r="DZ290" s="66"/>
      <c r="EA290" s="66"/>
      <c r="EB290" s="66"/>
      <c r="EC290" s="66"/>
      <c r="ED290" s="66"/>
      <c r="EE290" s="66"/>
      <c r="EF290" s="66"/>
      <c r="EG290" s="66"/>
      <c r="EH290" s="66"/>
      <c r="EI290" s="66"/>
      <c r="EJ290" s="66"/>
      <c r="EK290" s="66"/>
      <c r="EL290" s="66"/>
      <c r="EM290" s="66"/>
      <c r="EN290" s="66"/>
      <c r="EO290" s="66"/>
      <c r="EP290" s="66"/>
      <c r="EQ290" s="66"/>
      <c r="ER290" s="66"/>
      <c r="ES290" s="66"/>
      <c r="ET290" s="66"/>
      <c r="EU290" s="66"/>
      <c r="EV290" s="66"/>
      <c r="EW290" s="66"/>
      <c r="EX290" s="66"/>
      <c r="EY290" s="66"/>
      <c r="EZ290" s="66"/>
      <c r="FA290" s="66"/>
      <c r="FB290" s="66"/>
      <c r="FC290" s="66"/>
      <c r="FD290" s="66"/>
      <c r="FE290" s="66"/>
      <c r="FF290" s="66"/>
      <c r="FG290" s="66"/>
      <c r="FH290" s="66"/>
      <c r="FI290" s="66"/>
      <c r="FJ290" s="66"/>
      <c r="FK290" s="66"/>
      <c r="FL290" s="66"/>
      <c r="FM290" s="66"/>
      <c r="FN290" s="66"/>
      <c r="FO290" s="66"/>
      <c r="FP290" s="66"/>
      <c r="FQ290" s="66"/>
      <c r="FR290" s="66"/>
      <c r="FS290" s="66"/>
      <c r="FT290" s="66"/>
      <c r="FU290" s="66"/>
      <c r="FV290" s="66"/>
      <c r="FW290" s="66"/>
      <c r="FX290" s="66"/>
      <c r="FY290" s="66"/>
      <c r="FZ290" s="66"/>
      <c r="GA290" s="66"/>
      <c r="GB290" s="66"/>
      <c r="GC290" s="66"/>
      <c r="GD290" s="66"/>
      <c r="GE290" s="66"/>
      <c r="GF290" s="66"/>
      <c r="GG290" s="66"/>
      <c r="GH290" s="66"/>
      <c r="GI290" s="66"/>
      <c r="GJ290" s="66"/>
      <c r="GK290" s="66"/>
      <c r="GL290" s="66"/>
      <c r="GM290" s="66"/>
      <c r="GN290" s="66"/>
      <c r="GO290" s="66"/>
      <c r="GP290" s="66"/>
      <c r="GQ290" s="66"/>
      <c r="GR290" s="66"/>
      <c r="GS290" s="66"/>
      <c r="GT290" s="66"/>
      <c r="GU290" s="66"/>
      <c r="GV290" s="66"/>
      <c r="GW290" s="66"/>
      <c r="GX290" s="66"/>
      <c r="GY290" s="66"/>
      <c r="GZ290" s="66"/>
      <c r="HA290" s="66"/>
      <c r="HB290" s="66"/>
      <c r="HC290" s="66"/>
      <c r="HD290" s="66"/>
      <c r="HE290" s="66"/>
      <c r="HF290" s="66"/>
      <c r="HG290" s="66"/>
      <c r="HH290" s="66"/>
      <c r="HI290" s="66"/>
      <c r="HJ290" s="66"/>
      <c r="HK290" s="66"/>
      <c r="HL290" s="66"/>
      <c r="HM290" s="66"/>
      <c r="HN290" s="66"/>
      <c r="HO290" s="66"/>
      <c r="HP290" s="66"/>
      <c r="HQ290" s="66"/>
      <c r="HR290" s="66"/>
      <c r="HS290" s="66"/>
      <c r="HT290" s="66"/>
      <c r="HU290" s="66"/>
      <c r="HV290" s="66"/>
      <c r="HW290" s="66"/>
      <c r="HX290" s="66"/>
      <c r="HY290" s="66"/>
      <c r="HZ290" s="66"/>
      <c r="IA290" s="66"/>
      <c r="IB290" s="66"/>
      <c r="IC290" s="66"/>
      <c r="ID290" s="66"/>
      <c r="IE290" s="66"/>
      <c r="IF290" s="66"/>
      <c r="IG290" s="66"/>
      <c r="IH290" s="66"/>
      <c r="II290" s="66"/>
      <c r="IJ290" s="66"/>
      <c r="IK290" s="66"/>
      <c r="IL290" s="66"/>
      <c r="IM290" s="66"/>
      <c r="IN290" s="66"/>
      <c r="IO290" s="66"/>
      <c r="IP290" s="66"/>
      <c r="IQ290" s="66"/>
      <c r="IR290" s="66"/>
      <c r="IS290" s="66"/>
      <c r="IT290" s="66"/>
      <c r="IU290" s="66"/>
      <c r="IV290" s="66"/>
      <c r="IW290" s="66"/>
      <c r="IX290" s="442"/>
      <c r="IY290" s="442"/>
      <c r="IZ290" s="442"/>
      <c r="JA290" s="442"/>
      <c r="JB290" s="442"/>
      <c r="JC290" s="442"/>
      <c r="JD290" s="442"/>
      <c r="JE290" s="442"/>
      <c r="JF290" s="442"/>
      <c r="JG290" s="442"/>
      <c r="JH290" s="442"/>
      <c r="JI290" s="442"/>
      <c r="JJ290" s="442"/>
      <c r="JK290" s="442"/>
      <c r="JL290" s="442"/>
      <c r="JM290" s="442"/>
      <c r="JN290" s="442"/>
      <c r="JO290" s="442"/>
      <c r="JP290" s="442"/>
      <c r="JQ290" s="442"/>
      <c r="JR290" s="442"/>
      <c r="JS290" s="442"/>
      <c r="JT290" s="442"/>
      <c r="JU290" s="442"/>
      <c r="JV290" s="442"/>
      <c r="JW290" s="442"/>
      <c r="JX290" s="442"/>
      <c r="JY290" s="442"/>
      <c r="JZ290" s="442"/>
      <c r="KA290" s="442"/>
      <c r="KB290" s="442"/>
      <c r="KC290" s="442"/>
      <c r="KD290" s="442"/>
      <c r="KE290" s="442"/>
      <c r="KF290" s="442"/>
      <c r="KG290" s="442"/>
      <c r="KH290" s="442"/>
      <c r="KI290" s="442"/>
      <c r="KJ290" s="442"/>
      <c r="KK290" s="442"/>
      <c r="KL290" s="442"/>
      <c r="KM290" s="442"/>
      <c r="KN290" s="442"/>
      <c r="KO290" s="442"/>
      <c r="KP290" s="442"/>
      <c r="KQ290" s="442"/>
      <c r="KR290" s="442"/>
      <c r="KS290" s="442"/>
      <c r="KT290" s="442"/>
      <c r="KU290" s="442"/>
      <c r="KV290" s="442"/>
      <c r="KW290" s="442"/>
      <c r="KX290" s="442"/>
      <c r="KY290" s="442"/>
      <c r="KZ290" s="442"/>
      <c r="LA290" s="442"/>
      <c r="LB290" s="442"/>
      <c r="LC290" s="442"/>
      <c r="LD290" s="442"/>
      <c r="LE290" s="442"/>
      <c r="LF290" s="442"/>
      <c r="LG290" s="442"/>
      <c r="LH290" s="442"/>
      <c r="LI290" s="442"/>
      <c r="LJ290" s="442"/>
      <c r="LK290" s="442"/>
      <c r="LL290" s="442"/>
      <c r="LM290" s="442"/>
      <c r="LN290" s="442"/>
      <c r="LO290" s="442"/>
      <c r="LP290" s="442"/>
      <c r="LQ290" s="442"/>
      <c r="LR290" s="442"/>
      <c r="LS290" s="442"/>
      <c r="LT290" s="442"/>
      <c r="LU290" s="442"/>
      <c r="LV290" s="442"/>
      <c r="LW290" s="442"/>
      <c r="LX290" s="442"/>
      <c r="LY290" s="442"/>
      <c r="LZ290" s="442"/>
      <c r="MA290" s="442"/>
      <c r="MB290" s="442"/>
      <c r="MC290" s="442"/>
      <c r="MD290" s="442"/>
      <c r="ME290" s="442"/>
      <c r="MF290" s="442"/>
      <c r="MG290" s="442"/>
      <c r="MH290" s="442"/>
      <c r="MI290" s="442"/>
      <c r="MJ290" s="442"/>
      <c r="MK290" s="442"/>
      <c r="ML290" s="442"/>
      <c r="MM290" s="442"/>
      <c r="MN290" s="442"/>
      <c r="MO290" s="442"/>
      <c r="MP290" s="442"/>
      <c r="MQ290" s="442"/>
      <c r="MR290" s="442"/>
      <c r="MS290" s="442"/>
      <c r="MT290" s="442"/>
      <c r="MU290" s="442"/>
      <c r="MV290" s="442"/>
      <c r="MW290" s="442"/>
      <c r="MX290" s="442"/>
      <c r="MY290" s="442"/>
      <c r="MZ290" s="442"/>
      <c r="NA290" s="442"/>
      <c r="NB290" s="442"/>
      <c r="NC290" s="442"/>
      <c r="ND290" s="442"/>
      <c r="NE290" s="442"/>
      <c r="NF290" s="442"/>
      <c r="NG290" s="442"/>
      <c r="NH290" s="442"/>
      <c r="NI290" s="442"/>
      <c r="NJ290" s="442"/>
      <c r="NK290" s="442"/>
      <c r="NL290" s="442"/>
      <c r="NM290" s="442"/>
      <c r="NN290" s="442"/>
      <c r="NO290" s="442"/>
      <c r="NP290" s="442"/>
      <c r="NQ290" s="442"/>
      <c r="NR290" s="442"/>
      <c r="NS290" s="442"/>
      <c r="NT290" s="442"/>
      <c r="NU290" s="442"/>
      <c r="NV290" s="442"/>
      <c r="NW290" s="442"/>
      <c r="NX290" s="442"/>
      <c r="NY290" s="442"/>
      <c r="NZ290" s="442"/>
      <c r="OA290" s="442"/>
      <c r="OB290" s="442"/>
      <c r="OC290" s="442"/>
      <c r="OD290" s="442"/>
      <c r="OE290" s="442"/>
      <c r="OF290" s="442"/>
      <c r="OG290" s="442"/>
      <c r="OH290" s="442"/>
      <c r="OI290" s="442"/>
      <c r="OJ290" s="442"/>
      <c r="OK290" s="442"/>
      <c r="OL290" s="442"/>
      <c r="OM290" s="442"/>
      <c r="ON290" s="442"/>
      <c r="OO290" s="442"/>
      <c r="OP290" s="442"/>
      <c r="OQ290" s="442"/>
      <c r="OR290" s="442"/>
      <c r="OS290" s="442"/>
      <c r="OT290" s="442"/>
      <c r="OU290" s="442"/>
      <c r="OV290" s="442"/>
      <c r="OW290" s="442"/>
      <c r="OX290" s="442"/>
      <c r="OY290" s="442"/>
      <c r="OZ290" s="442"/>
      <c r="PA290" s="442"/>
      <c r="PB290" s="442"/>
      <c r="PC290" s="442"/>
      <c r="PD290" s="442"/>
      <c r="PE290" s="442"/>
      <c r="PF290" s="442"/>
      <c r="PG290" s="442"/>
      <c r="PH290" s="442"/>
      <c r="PI290" s="442"/>
      <c r="PJ290" s="442"/>
      <c r="PK290" s="442"/>
      <c r="PL290" s="442"/>
      <c r="PM290" s="442"/>
      <c r="PN290" s="442"/>
      <c r="PO290" s="442"/>
      <c r="PP290" s="442"/>
      <c r="PQ290" s="442"/>
      <c r="PR290" s="442"/>
      <c r="PS290" s="442"/>
      <c r="PT290" s="442"/>
      <c r="PU290" s="442"/>
      <c r="PV290" s="442"/>
      <c r="PW290" s="442"/>
      <c r="PX290" s="442"/>
      <c r="PY290" s="442"/>
      <c r="PZ290" s="442"/>
      <c r="QA290" s="442"/>
      <c r="QB290" s="442"/>
      <c r="QC290" s="442"/>
      <c r="QD290" s="442"/>
      <c r="QE290" s="442"/>
      <c r="QF290" s="442"/>
      <c r="QG290" s="442"/>
      <c r="QH290" s="442"/>
      <c r="QI290" s="442"/>
      <c r="QJ290" s="442"/>
      <c r="QK290" s="442"/>
      <c r="QL290" s="442"/>
      <c r="QM290" s="442"/>
      <c r="QN290" s="442"/>
      <c r="QO290" s="442"/>
      <c r="QP290" s="442"/>
      <c r="QQ290" s="442"/>
      <c r="QR290" s="442"/>
      <c r="QS290" s="442"/>
      <c r="QT290" s="442"/>
      <c r="QU290" s="442"/>
      <c r="QV290" s="442"/>
      <c r="QW290" s="442"/>
      <c r="QX290" s="442"/>
      <c r="QY290" s="442"/>
      <c r="QZ290" s="442"/>
      <c r="RA290" s="442"/>
      <c r="RB290" s="442"/>
      <c r="RC290" s="442"/>
      <c r="RD290" s="442"/>
      <c r="RE290" s="442"/>
      <c r="RF290" s="442"/>
      <c r="RG290" s="442"/>
      <c r="RH290" s="442"/>
      <c r="RI290" s="442"/>
      <c r="RJ290" s="442"/>
      <c r="RK290" s="442"/>
      <c r="RL290" s="442"/>
      <c r="RM290" s="442"/>
      <c r="RN290" s="442"/>
      <c r="RO290" s="442"/>
      <c r="RP290" s="442"/>
      <c r="RQ290" s="442"/>
      <c r="RR290" s="442"/>
      <c r="RS290" s="442"/>
      <c r="RT290" s="442"/>
      <c r="RU290" s="442"/>
      <c r="RV290" s="442"/>
      <c r="RW290" s="442"/>
      <c r="RX290" s="442"/>
      <c r="RY290" s="442"/>
      <c r="RZ290" s="442"/>
      <c r="SA290" s="442"/>
      <c r="SB290" s="442"/>
      <c r="SC290" s="442"/>
      <c r="SD290" s="442"/>
      <c r="SE290" s="442"/>
      <c r="SF290" s="442"/>
      <c r="SG290" s="442"/>
      <c r="SH290" s="442"/>
      <c r="SI290" s="442"/>
      <c r="SJ290" s="442"/>
      <c r="SK290" s="442"/>
      <c r="SL290" s="442"/>
      <c r="SM290" s="442"/>
      <c r="SN290" s="442"/>
      <c r="SO290" s="442"/>
      <c r="SP290" s="442"/>
      <c r="SQ290" s="442"/>
      <c r="SR290" s="442"/>
      <c r="SS290" s="442"/>
      <c r="ST290" s="442"/>
      <c r="SU290" s="442"/>
      <c r="SV290" s="442"/>
      <c r="SW290" s="442"/>
      <c r="SX290" s="442"/>
      <c r="SY290" s="442"/>
      <c r="SZ290" s="442"/>
      <c r="TA290" s="442"/>
      <c r="TB290" s="442"/>
      <c r="TC290" s="442"/>
      <c r="TD290" s="442"/>
      <c r="TE290" s="442"/>
      <c r="TF290" s="442"/>
      <c r="TG290" s="442"/>
      <c r="TH290" s="442"/>
      <c r="TI290" s="442"/>
      <c r="TJ290" s="442"/>
      <c r="TK290" s="442"/>
      <c r="TL290" s="442"/>
      <c r="TM290" s="442"/>
      <c r="TN290" s="442"/>
      <c r="TO290" s="442"/>
      <c r="TP290" s="442"/>
      <c r="TQ290" s="442"/>
      <c r="TR290" s="442"/>
      <c r="TS290" s="442"/>
      <c r="TT290" s="442"/>
      <c r="TU290" s="442"/>
      <c r="TV290" s="442"/>
      <c r="TW290" s="442"/>
      <c r="TX290" s="442"/>
      <c r="TY290" s="442"/>
      <c r="TZ290" s="442"/>
      <c r="UA290" s="442"/>
      <c r="UB290" s="442"/>
      <c r="UC290" s="442"/>
      <c r="UD290" s="442"/>
      <c r="UE290" s="442"/>
      <c r="UF290" s="442"/>
      <c r="UG290" s="442"/>
      <c r="UH290" s="442"/>
      <c r="UI290" s="442"/>
      <c r="UJ290" s="442"/>
      <c r="UK290" s="442"/>
      <c r="UL290" s="442"/>
      <c r="UM290" s="442"/>
      <c r="UN290" s="442"/>
      <c r="UO290" s="442"/>
      <c r="UP290" s="442"/>
      <c r="UQ290" s="442"/>
      <c r="UR290" s="442"/>
      <c r="US290" s="442"/>
      <c r="UT290" s="442"/>
      <c r="UU290" s="442"/>
      <c r="UV290" s="442"/>
      <c r="UW290" s="442"/>
      <c r="UX290" s="442"/>
      <c r="UY290" s="442"/>
      <c r="UZ290" s="442"/>
      <c r="VA290" s="442"/>
      <c r="VB290" s="442"/>
      <c r="VC290" s="442"/>
      <c r="VD290" s="442"/>
      <c r="VE290" s="442"/>
      <c r="VF290" s="442"/>
      <c r="VG290" s="442"/>
      <c r="VH290" s="442"/>
      <c r="VI290" s="442"/>
      <c r="VJ290" s="442"/>
      <c r="VK290" s="442"/>
      <c r="VL290" s="442"/>
      <c r="VM290" s="442"/>
      <c r="VN290" s="442"/>
      <c r="VO290" s="442"/>
      <c r="VP290" s="442"/>
      <c r="VQ290" s="442"/>
      <c r="VR290" s="442"/>
      <c r="VS290" s="442"/>
      <c r="VT290" s="442"/>
      <c r="VU290" s="442"/>
      <c r="VV290" s="442"/>
      <c r="VW290" s="442"/>
      <c r="VX290" s="442"/>
      <c r="VY290" s="442"/>
      <c r="VZ290" s="442"/>
      <c r="WA290" s="442"/>
      <c r="WB290" s="442"/>
      <c r="WC290" s="442"/>
      <c r="WD290" s="442"/>
      <c r="WE290" s="442"/>
      <c r="WF290" s="442"/>
      <c r="WG290" s="442"/>
      <c r="WH290" s="442"/>
      <c r="WI290" s="442"/>
      <c r="WJ290" s="442"/>
      <c r="WK290" s="442"/>
      <c r="WL290" s="442"/>
      <c r="WM290" s="442"/>
      <c r="WN290" s="442"/>
      <c r="WO290" s="442"/>
      <c r="WP290" s="442"/>
      <c r="WQ290" s="442"/>
      <c r="WR290" s="442"/>
      <c r="WS290" s="442"/>
      <c r="WT290" s="442"/>
      <c r="WU290" s="442"/>
      <c r="WV290" s="442"/>
      <c r="WW290" s="442"/>
      <c r="WX290" s="442"/>
      <c r="WY290" s="442"/>
      <c r="WZ290" s="442"/>
      <c r="XA290" s="442"/>
      <c r="XB290" s="442"/>
      <c r="XC290" s="442"/>
      <c r="XD290" s="442"/>
      <c r="XE290" s="442"/>
      <c r="XF290" s="442"/>
      <c r="XG290" s="442"/>
      <c r="XH290" s="442"/>
      <c r="XI290" s="442"/>
      <c r="XJ290" s="442"/>
      <c r="XK290" s="442"/>
      <c r="XL290" s="442"/>
      <c r="XM290" s="442"/>
      <c r="XN290" s="442"/>
      <c r="XO290" s="442"/>
      <c r="XP290" s="442"/>
      <c r="XQ290" s="442"/>
      <c r="XR290" s="442"/>
      <c r="XS290" s="442"/>
      <c r="XT290" s="442"/>
      <c r="XU290" s="442"/>
      <c r="XV290" s="442"/>
      <c r="XW290" s="442"/>
      <c r="XX290" s="442"/>
      <c r="XY290" s="442"/>
      <c r="XZ290" s="442"/>
      <c r="YA290" s="442"/>
      <c r="YB290" s="442"/>
      <c r="YC290" s="442"/>
      <c r="YD290" s="442"/>
      <c r="YE290" s="442"/>
      <c r="YF290" s="442"/>
      <c r="YG290" s="442"/>
      <c r="YH290" s="442"/>
      <c r="YI290" s="442"/>
      <c r="YJ290" s="442"/>
      <c r="YK290" s="442"/>
      <c r="YL290" s="442"/>
      <c r="YM290" s="442"/>
      <c r="YN290" s="442"/>
      <c r="YO290" s="442"/>
      <c r="YP290" s="442"/>
      <c r="YQ290" s="442"/>
      <c r="YR290" s="442"/>
      <c r="YS290" s="442"/>
      <c r="YT290" s="442"/>
      <c r="YU290" s="442"/>
      <c r="YV290" s="442"/>
      <c r="YW290" s="442"/>
      <c r="YX290" s="442"/>
      <c r="YY290" s="442"/>
      <c r="YZ290" s="442"/>
      <c r="ZA290" s="442"/>
      <c r="ZB290" s="442"/>
      <c r="ZC290" s="442"/>
      <c r="ZD290" s="442"/>
      <c r="ZE290" s="442"/>
      <c r="ZF290" s="442"/>
      <c r="ZG290" s="442"/>
      <c r="ZH290" s="442"/>
      <c r="ZI290" s="442"/>
      <c r="ZJ290" s="442"/>
      <c r="ZK290" s="442"/>
      <c r="ZL290" s="442"/>
      <c r="ZM290" s="442"/>
      <c r="ZN290" s="442"/>
      <c r="ZO290" s="442"/>
      <c r="ZP290" s="442"/>
      <c r="ZQ290" s="442"/>
      <c r="ZR290" s="442"/>
      <c r="ZS290" s="442"/>
      <c r="ZT290" s="442"/>
      <c r="ZU290" s="442"/>
      <c r="ZV290" s="442"/>
      <c r="ZW290" s="442"/>
      <c r="ZX290" s="442"/>
      <c r="ZY290" s="442"/>
      <c r="ZZ290" s="442"/>
      <c r="AAA290" s="442"/>
      <c r="AAB290" s="442"/>
      <c r="AAC290" s="442"/>
      <c r="AAD290" s="442"/>
      <c r="AAE290" s="442"/>
      <c r="AAF290" s="442"/>
      <c r="AAG290" s="442"/>
      <c r="AAH290" s="442"/>
      <c r="AAI290" s="442"/>
      <c r="AAJ290" s="442"/>
      <c r="AAK290" s="442"/>
      <c r="AAL290" s="442"/>
      <c r="AAM290" s="442"/>
      <c r="AAN290" s="442"/>
      <c r="AAO290" s="442"/>
      <c r="AAP290" s="442"/>
      <c r="AAQ290" s="442"/>
      <c r="AAR290" s="442"/>
      <c r="AAS290" s="442"/>
      <c r="AAT290" s="442"/>
      <c r="AAU290" s="442"/>
      <c r="AAV290" s="442"/>
      <c r="AAW290" s="442"/>
      <c r="AAX290" s="442"/>
      <c r="AAY290" s="442"/>
      <c r="AAZ290" s="442"/>
      <c r="ABA290" s="442"/>
      <c r="ABB290" s="442"/>
      <c r="ABC290" s="442"/>
      <c r="ABD290" s="442"/>
      <c r="ABE290" s="442"/>
      <c r="ABF290" s="442"/>
      <c r="ABG290" s="442"/>
      <c r="ABH290" s="442"/>
      <c r="ABI290" s="442"/>
      <c r="ABJ290" s="442"/>
      <c r="ABK290" s="442"/>
      <c r="ABL290" s="442"/>
      <c r="ABM290" s="442"/>
      <c r="ABN290" s="442"/>
      <c r="ABO290" s="442"/>
      <c r="ABP290" s="442"/>
      <c r="ABQ290" s="442"/>
      <c r="ABR290" s="442"/>
      <c r="ABS290" s="442"/>
      <c r="ABT290" s="442"/>
      <c r="ABU290" s="442"/>
      <c r="ABV290" s="442"/>
      <c r="ABW290" s="442"/>
      <c r="ABX290" s="442"/>
      <c r="ABY290" s="442"/>
      <c r="ABZ290" s="442"/>
      <c r="ACA290" s="442"/>
      <c r="ACB290" s="442"/>
      <c r="ACC290" s="442"/>
      <c r="ACD290" s="442"/>
      <c r="ACE290" s="442"/>
      <c r="ACF290" s="442"/>
      <c r="ACG290" s="442"/>
      <c r="ACH290" s="442"/>
      <c r="ACI290" s="442"/>
      <c r="ACJ290" s="442"/>
      <c r="ACK290" s="442"/>
      <c r="ACL290" s="442"/>
      <c r="ACM290" s="442"/>
      <c r="ACN290" s="442"/>
      <c r="ACO290" s="442"/>
      <c r="ACP290" s="442"/>
      <c r="ACQ290" s="442"/>
      <c r="ACR290" s="442"/>
      <c r="ACS290" s="442"/>
      <c r="ACT290" s="442"/>
      <c r="ACU290" s="442"/>
      <c r="ACV290" s="442"/>
      <c r="ACW290" s="442"/>
      <c r="ACX290" s="442"/>
      <c r="ACY290" s="442"/>
      <c r="ACZ290" s="442"/>
      <c r="ADA290" s="442"/>
      <c r="ADB290" s="442"/>
      <c r="ADC290" s="442"/>
      <c r="ADD290" s="442"/>
      <c r="ADE290" s="442"/>
      <c r="ADF290" s="442"/>
      <c r="ADG290" s="442"/>
      <c r="ADH290" s="442"/>
      <c r="ADI290" s="442"/>
      <c r="ADJ290" s="442"/>
      <c r="ADK290" s="442"/>
      <c r="ADL290" s="442"/>
      <c r="ADM290" s="442"/>
      <c r="ADN290" s="442"/>
      <c r="ADO290" s="442"/>
      <c r="ADP290" s="442"/>
      <c r="ADQ290" s="442"/>
      <c r="ADR290" s="442"/>
      <c r="ADS290" s="442"/>
      <c r="ADT290" s="442"/>
      <c r="ADU290" s="442"/>
      <c r="ADV290" s="442"/>
      <c r="ADW290" s="442"/>
      <c r="ADX290" s="442"/>
      <c r="ADY290" s="442"/>
      <c r="ADZ290" s="442"/>
      <c r="AEA290" s="442"/>
      <c r="AEB290" s="442"/>
      <c r="AEC290" s="442"/>
      <c r="AED290" s="442"/>
      <c r="AEE290" s="442"/>
      <c r="AEF290" s="442"/>
      <c r="AEG290" s="442"/>
      <c r="AEH290" s="442"/>
      <c r="AEI290" s="442"/>
      <c r="AEJ290" s="442"/>
      <c r="AEK290" s="442"/>
      <c r="AEL290" s="442"/>
      <c r="AEM290" s="442"/>
      <c r="AEN290" s="442"/>
      <c r="AEO290" s="442"/>
      <c r="AEP290" s="442"/>
      <c r="AEQ290" s="442"/>
      <c r="AER290" s="442"/>
      <c r="AES290" s="442"/>
      <c r="AET290" s="442"/>
      <c r="AEU290" s="442"/>
      <c r="AEV290" s="442"/>
      <c r="AEW290" s="442"/>
      <c r="AEX290" s="442"/>
      <c r="AEY290" s="442"/>
      <c r="AEZ290" s="442"/>
      <c r="AFA290" s="442"/>
      <c r="AFB290" s="442"/>
      <c r="AFC290" s="442"/>
      <c r="AFD290" s="442"/>
      <c r="AFE290" s="442"/>
      <c r="AFF290" s="442"/>
      <c r="AFG290" s="442"/>
      <c r="AFH290" s="442"/>
      <c r="AFI290" s="442"/>
      <c r="AFJ290" s="442"/>
      <c r="AFK290" s="442"/>
      <c r="AFL290" s="442"/>
      <c r="AFM290" s="442"/>
      <c r="AFN290" s="442"/>
      <c r="AFO290" s="442"/>
      <c r="AFP290" s="442"/>
      <c r="AFQ290" s="442"/>
      <c r="AFR290" s="442"/>
      <c r="AFS290" s="442"/>
      <c r="AFT290" s="442"/>
      <c r="AFU290" s="442"/>
      <c r="AFV290" s="442"/>
      <c r="AFW290" s="442"/>
      <c r="AFX290" s="442"/>
      <c r="AFY290" s="442"/>
      <c r="AFZ290" s="442"/>
      <c r="AGA290" s="442"/>
      <c r="AGB290" s="442"/>
      <c r="AGC290" s="442"/>
      <c r="AGD290" s="442"/>
      <c r="AGE290" s="442"/>
      <c r="AGF290" s="442"/>
      <c r="AGG290" s="442"/>
      <c r="AGH290" s="442"/>
      <c r="AGI290" s="442"/>
      <c r="AGJ290" s="442"/>
      <c r="AGK290" s="442"/>
      <c r="AGL290" s="442"/>
      <c r="AGM290" s="442"/>
      <c r="AGN290" s="442"/>
      <c r="AGO290" s="442"/>
      <c r="AGP290" s="442"/>
      <c r="AGQ290" s="442"/>
      <c r="AGR290" s="442"/>
      <c r="AGS290" s="442"/>
      <c r="AGT290" s="442"/>
      <c r="AGU290" s="442"/>
      <c r="AGV290" s="442"/>
      <c r="AGW290" s="442"/>
      <c r="AGX290" s="442"/>
      <c r="AGY290" s="442"/>
      <c r="AGZ290" s="442"/>
      <c r="AHA290" s="442"/>
      <c r="AHB290" s="442"/>
      <c r="AHC290" s="442"/>
      <c r="AHD290" s="442"/>
      <c r="AHE290" s="442"/>
      <c r="AHF290" s="442"/>
      <c r="AHG290" s="442"/>
      <c r="AHH290" s="442"/>
    </row>
    <row r="291" spans="2:892" s="593" customFormat="1" hidden="1">
      <c r="B291" s="597"/>
      <c r="C291" s="595"/>
      <c r="D291" s="78"/>
      <c r="E291" s="78"/>
      <c r="F291" s="78"/>
      <c r="G291" s="78"/>
      <c r="H291" s="78"/>
      <c r="I291" s="78"/>
      <c r="J291" s="78"/>
      <c r="K291" s="78"/>
      <c r="L291" s="78"/>
      <c r="M291" s="78"/>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s="66"/>
      <c r="CT291" s="66"/>
      <c r="CU291" s="66"/>
      <c r="CV291" s="66"/>
      <c r="CW291" s="66"/>
      <c r="CX291" s="66"/>
      <c r="CY291" s="66"/>
      <c r="CZ291" s="66"/>
      <c r="DA291" s="66"/>
      <c r="DB291" s="66"/>
      <c r="DC291" s="66"/>
      <c r="DD291" s="66"/>
      <c r="DE291" s="66"/>
      <c r="DF291" s="66"/>
      <c r="DG291" s="66"/>
      <c r="DH291" s="66"/>
      <c r="DI291" s="66"/>
      <c r="DJ291" s="66"/>
      <c r="DK291" s="66"/>
      <c r="DL291" s="66"/>
      <c r="DM291" s="66"/>
      <c r="DN291" s="66"/>
      <c r="DO291" s="66"/>
      <c r="DP291" s="66"/>
      <c r="DQ291" s="66"/>
      <c r="DR291" s="66"/>
      <c r="DS291" s="66"/>
      <c r="DT291" s="66"/>
      <c r="DU291" s="66"/>
      <c r="DV291" s="66"/>
      <c r="DW291" s="66"/>
      <c r="DX291" s="66"/>
      <c r="DY291" s="66"/>
      <c r="DZ291" s="66"/>
      <c r="EA291" s="66"/>
      <c r="EB291" s="66"/>
      <c r="EC291" s="66"/>
      <c r="ED291" s="66"/>
      <c r="EE291" s="66"/>
      <c r="EF291" s="66"/>
      <c r="EG291" s="66"/>
      <c r="EH291" s="66"/>
      <c r="EI291" s="66"/>
      <c r="EJ291" s="66"/>
      <c r="EK291" s="66"/>
      <c r="EL291" s="66"/>
      <c r="EM291" s="66"/>
      <c r="EN291" s="66"/>
      <c r="EO291" s="66"/>
      <c r="EP291" s="66"/>
      <c r="EQ291" s="66"/>
      <c r="ER291" s="66"/>
      <c r="ES291" s="66"/>
      <c r="ET291" s="66"/>
      <c r="EU291" s="66"/>
      <c r="EV291" s="66"/>
      <c r="EW291" s="66"/>
      <c r="EX291" s="66"/>
      <c r="EY291" s="66"/>
      <c r="EZ291" s="66"/>
      <c r="FA291" s="66"/>
      <c r="FB291" s="66"/>
      <c r="FC291" s="66"/>
      <c r="FD291" s="66"/>
      <c r="FE291" s="66"/>
      <c r="FF291" s="66"/>
      <c r="FG291" s="66"/>
      <c r="FH291" s="66"/>
      <c r="FI291" s="66"/>
      <c r="FJ291" s="66"/>
      <c r="FK291" s="66"/>
      <c r="FL291" s="66"/>
      <c r="FM291" s="66"/>
      <c r="FN291" s="66"/>
      <c r="FO291" s="66"/>
      <c r="FP291" s="66"/>
      <c r="FQ291" s="66"/>
      <c r="FR291" s="66"/>
      <c r="FS291" s="66"/>
      <c r="FT291" s="66"/>
      <c r="FU291" s="66"/>
      <c r="FV291" s="66"/>
      <c r="FW291" s="66"/>
      <c r="FX291" s="66"/>
      <c r="FY291" s="66"/>
      <c r="FZ291" s="66"/>
      <c r="GA291" s="66"/>
      <c r="GB291" s="66"/>
      <c r="GC291" s="66"/>
      <c r="GD291" s="66"/>
      <c r="GE291" s="66"/>
      <c r="GF291" s="66"/>
      <c r="GG291" s="66"/>
      <c r="GH291" s="66"/>
      <c r="GI291" s="66"/>
      <c r="GJ291" s="66"/>
      <c r="GK291" s="66"/>
      <c r="GL291" s="66"/>
      <c r="GM291" s="66"/>
      <c r="GN291" s="66"/>
      <c r="GO291" s="66"/>
      <c r="GP291" s="66"/>
      <c r="GQ291" s="66"/>
      <c r="GR291" s="66"/>
      <c r="GS291" s="66"/>
      <c r="GT291" s="66"/>
      <c r="GU291" s="66"/>
      <c r="GV291" s="66"/>
      <c r="GW291" s="66"/>
      <c r="GX291" s="66"/>
      <c r="GY291" s="66"/>
      <c r="GZ291" s="66"/>
      <c r="HA291" s="66"/>
      <c r="HB291" s="66"/>
      <c r="HC291" s="66"/>
      <c r="HD291" s="66"/>
      <c r="HE291" s="66"/>
      <c r="HF291" s="66"/>
      <c r="HG291" s="66"/>
      <c r="HH291" s="66"/>
      <c r="HI291" s="66"/>
      <c r="HJ291" s="66"/>
      <c r="HK291" s="66"/>
      <c r="HL291" s="66"/>
      <c r="HM291" s="66"/>
      <c r="HN291" s="66"/>
      <c r="HO291" s="66"/>
      <c r="HP291" s="66"/>
      <c r="HQ291" s="66"/>
      <c r="HR291" s="66"/>
      <c r="HS291" s="66"/>
      <c r="HT291" s="66"/>
      <c r="HU291" s="66"/>
      <c r="HV291" s="66"/>
      <c r="HW291" s="66"/>
      <c r="HX291" s="66"/>
      <c r="HY291" s="66"/>
      <c r="HZ291" s="66"/>
      <c r="IA291" s="66"/>
      <c r="IB291" s="66"/>
      <c r="IC291" s="66"/>
      <c r="ID291" s="66"/>
      <c r="IE291" s="66"/>
      <c r="IF291" s="66"/>
      <c r="IG291" s="66"/>
      <c r="IH291" s="66"/>
      <c r="II291" s="66"/>
      <c r="IJ291" s="66"/>
      <c r="IK291" s="66"/>
      <c r="IL291" s="66"/>
      <c r="IM291" s="66"/>
      <c r="IN291" s="66"/>
      <c r="IO291" s="66"/>
      <c r="IP291" s="66"/>
      <c r="IQ291" s="66"/>
      <c r="IR291" s="66"/>
      <c r="IS291" s="66"/>
      <c r="IT291" s="66"/>
      <c r="IU291" s="66"/>
      <c r="IV291" s="66"/>
      <c r="IW291" s="66"/>
      <c r="IX291" s="442"/>
      <c r="IY291" s="442"/>
      <c r="IZ291" s="442"/>
      <c r="JA291" s="442"/>
      <c r="JB291" s="442"/>
      <c r="JC291" s="442"/>
      <c r="JD291" s="442"/>
      <c r="JE291" s="442"/>
      <c r="JF291" s="442"/>
      <c r="JG291" s="442"/>
      <c r="JH291" s="442"/>
      <c r="JI291" s="442"/>
      <c r="JJ291" s="442"/>
      <c r="JK291" s="442"/>
      <c r="JL291" s="442"/>
      <c r="JM291" s="442"/>
      <c r="JN291" s="442"/>
      <c r="JO291" s="442"/>
      <c r="JP291" s="442"/>
      <c r="JQ291" s="442"/>
      <c r="JR291" s="442"/>
      <c r="JS291" s="442"/>
      <c r="JT291" s="442"/>
      <c r="JU291" s="442"/>
      <c r="JV291" s="442"/>
      <c r="JW291" s="442"/>
      <c r="JX291" s="442"/>
      <c r="JY291" s="442"/>
      <c r="JZ291" s="442"/>
      <c r="KA291" s="442"/>
      <c r="KB291" s="442"/>
      <c r="KC291" s="442"/>
      <c r="KD291" s="442"/>
      <c r="KE291" s="442"/>
      <c r="KF291" s="442"/>
      <c r="KG291" s="442"/>
      <c r="KH291" s="442"/>
      <c r="KI291" s="442"/>
      <c r="KJ291" s="442"/>
      <c r="KK291" s="442"/>
      <c r="KL291" s="442"/>
      <c r="KM291" s="442"/>
      <c r="KN291" s="442"/>
      <c r="KO291" s="442"/>
      <c r="KP291" s="442"/>
      <c r="KQ291" s="442"/>
      <c r="KR291" s="442"/>
      <c r="KS291" s="442"/>
      <c r="KT291" s="442"/>
      <c r="KU291" s="442"/>
      <c r="KV291" s="442"/>
      <c r="KW291" s="442"/>
      <c r="KX291" s="442"/>
      <c r="KY291" s="442"/>
      <c r="KZ291" s="442"/>
      <c r="LA291" s="442"/>
      <c r="LB291" s="442"/>
      <c r="LC291" s="442"/>
      <c r="LD291" s="442"/>
      <c r="LE291" s="442"/>
      <c r="LF291" s="442"/>
      <c r="LG291" s="442"/>
      <c r="LH291" s="442"/>
      <c r="LI291" s="442"/>
      <c r="LJ291" s="442"/>
      <c r="LK291" s="442"/>
      <c r="LL291" s="442"/>
      <c r="LM291" s="442"/>
      <c r="LN291" s="442"/>
      <c r="LO291" s="442"/>
      <c r="LP291" s="442"/>
      <c r="LQ291" s="442"/>
      <c r="LR291" s="442"/>
      <c r="LS291" s="442"/>
      <c r="LT291" s="442"/>
      <c r="LU291" s="442"/>
      <c r="LV291" s="442"/>
      <c r="LW291" s="442"/>
      <c r="LX291" s="442"/>
      <c r="LY291" s="442"/>
      <c r="LZ291" s="442"/>
      <c r="MA291" s="442"/>
      <c r="MB291" s="442"/>
      <c r="MC291" s="442"/>
      <c r="MD291" s="442"/>
      <c r="ME291" s="442"/>
      <c r="MF291" s="442"/>
      <c r="MG291" s="442"/>
      <c r="MH291" s="442"/>
      <c r="MI291" s="442"/>
      <c r="MJ291" s="442"/>
      <c r="MK291" s="442"/>
      <c r="ML291" s="442"/>
      <c r="MM291" s="442"/>
      <c r="MN291" s="442"/>
      <c r="MO291" s="442"/>
      <c r="MP291" s="442"/>
      <c r="MQ291" s="442"/>
      <c r="MR291" s="442"/>
      <c r="MS291" s="442"/>
      <c r="MT291" s="442"/>
      <c r="MU291" s="442"/>
      <c r="MV291" s="442"/>
      <c r="MW291" s="442"/>
      <c r="MX291" s="442"/>
      <c r="MY291" s="442"/>
      <c r="MZ291" s="442"/>
      <c r="NA291" s="442"/>
      <c r="NB291" s="442"/>
      <c r="NC291" s="442"/>
      <c r="ND291" s="442"/>
      <c r="NE291" s="442"/>
      <c r="NF291" s="442"/>
      <c r="NG291" s="442"/>
      <c r="NH291" s="442"/>
      <c r="NI291" s="442"/>
      <c r="NJ291" s="442"/>
      <c r="NK291" s="442"/>
      <c r="NL291" s="442"/>
      <c r="NM291" s="442"/>
      <c r="NN291" s="442"/>
      <c r="NO291" s="442"/>
      <c r="NP291" s="442"/>
      <c r="NQ291" s="442"/>
      <c r="NR291" s="442"/>
      <c r="NS291" s="442"/>
      <c r="NT291" s="442"/>
      <c r="NU291" s="442"/>
      <c r="NV291" s="442"/>
      <c r="NW291" s="442"/>
      <c r="NX291" s="442"/>
      <c r="NY291" s="442"/>
      <c r="NZ291" s="442"/>
      <c r="OA291" s="442"/>
      <c r="OB291" s="442"/>
      <c r="OC291" s="442"/>
      <c r="OD291" s="442"/>
      <c r="OE291" s="442"/>
      <c r="OF291" s="442"/>
      <c r="OG291" s="442"/>
      <c r="OH291" s="442"/>
      <c r="OI291" s="442"/>
      <c r="OJ291" s="442"/>
      <c r="OK291" s="442"/>
      <c r="OL291" s="442"/>
      <c r="OM291" s="442"/>
      <c r="ON291" s="442"/>
      <c r="OO291" s="442"/>
      <c r="OP291" s="442"/>
      <c r="OQ291" s="442"/>
      <c r="OR291" s="442"/>
      <c r="OS291" s="442"/>
      <c r="OT291" s="442"/>
      <c r="OU291" s="442"/>
      <c r="OV291" s="442"/>
      <c r="OW291" s="442"/>
      <c r="OX291" s="442"/>
      <c r="OY291" s="442"/>
      <c r="OZ291" s="442"/>
      <c r="PA291" s="442"/>
      <c r="PB291" s="442"/>
      <c r="PC291" s="442"/>
      <c r="PD291" s="442"/>
      <c r="PE291" s="442"/>
      <c r="PF291" s="442"/>
      <c r="PG291" s="442"/>
      <c r="PH291" s="442"/>
      <c r="PI291" s="442"/>
      <c r="PJ291" s="442"/>
      <c r="PK291" s="442"/>
      <c r="PL291" s="442"/>
      <c r="PM291" s="442"/>
      <c r="PN291" s="442"/>
      <c r="PO291" s="442"/>
      <c r="PP291" s="442"/>
      <c r="PQ291" s="442"/>
      <c r="PR291" s="442"/>
      <c r="PS291" s="442"/>
      <c r="PT291" s="442"/>
      <c r="PU291" s="442"/>
      <c r="PV291" s="442"/>
      <c r="PW291" s="442"/>
      <c r="PX291" s="442"/>
      <c r="PY291" s="442"/>
      <c r="PZ291" s="442"/>
      <c r="QA291" s="442"/>
      <c r="QB291" s="442"/>
      <c r="QC291" s="442"/>
      <c r="QD291" s="442"/>
      <c r="QE291" s="442"/>
      <c r="QF291" s="442"/>
      <c r="QG291" s="442"/>
      <c r="QH291" s="442"/>
      <c r="QI291" s="442"/>
      <c r="QJ291" s="442"/>
      <c r="QK291" s="442"/>
      <c r="QL291" s="442"/>
      <c r="QM291" s="442"/>
      <c r="QN291" s="442"/>
      <c r="QO291" s="442"/>
      <c r="QP291" s="442"/>
      <c r="QQ291" s="442"/>
      <c r="QR291" s="442"/>
      <c r="QS291" s="442"/>
      <c r="QT291" s="442"/>
      <c r="QU291" s="442"/>
      <c r="QV291" s="442"/>
      <c r="QW291" s="442"/>
      <c r="QX291" s="442"/>
      <c r="QY291" s="442"/>
      <c r="QZ291" s="442"/>
      <c r="RA291" s="442"/>
      <c r="RB291" s="442"/>
      <c r="RC291" s="442"/>
      <c r="RD291" s="442"/>
      <c r="RE291" s="442"/>
      <c r="RF291" s="442"/>
      <c r="RG291" s="442"/>
      <c r="RH291" s="442"/>
      <c r="RI291" s="442"/>
      <c r="RJ291" s="442"/>
      <c r="RK291" s="442"/>
      <c r="RL291" s="442"/>
      <c r="RM291" s="442"/>
      <c r="RN291" s="442"/>
      <c r="RO291" s="442"/>
      <c r="RP291" s="442"/>
      <c r="RQ291" s="442"/>
      <c r="RR291" s="442"/>
      <c r="RS291" s="442"/>
      <c r="RT291" s="442"/>
      <c r="RU291" s="442"/>
      <c r="RV291" s="442"/>
      <c r="RW291" s="442"/>
      <c r="RX291" s="442"/>
      <c r="RY291" s="442"/>
      <c r="RZ291" s="442"/>
      <c r="SA291" s="442"/>
      <c r="SB291" s="442"/>
      <c r="SC291" s="442"/>
      <c r="SD291" s="442"/>
      <c r="SE291" s="442"/>
      <c r="SF291" s="442"/>
      <c r="SG291" s="442"/>
      <c r="SH291" s="442"/>
      <c r="SI291" s="442"/>
      <c r="SJ291" s="442"/>
      <c r="SK291" s="442"/>
      <c r="SL291" s="442"/>
      <c r="SM291" s="442"/>
      <c r="SN291" s="442"/>
      <c r="SO291" s="442"/>
      <c r="SP291" s="442"/>
      <c r="SQ291" s="442"/>
      <c r="SR291" s="442"/>
      <c r="SS291" s="442"/>
      <c r="ST291" s="442"/>
      <c r="SU291" s="442"/>
      <c r="SV291" s="442"/>
      <c r="SW291" s="442"/>
      <c r="SX291" s="442"/>
      <c r="SY291" s="442"/>
      <c r="SZ291" s="442"/>
      <c r="TA291" s="442"/>
      <c r="TB291" s="442"/>
      <c r="TC291" s="442"/>
      <c r="TD291" s="442"/>
      <c r="TE291" s="442"/>
      <c r="TF291" s="442"/>
      <c r="TG291" s="442"/>
      <c r="TH291" s="442"/>
      <c r="TI291" s="442"/>
      <c r="TJ291" s="442"/>
      <c r="TK291" s="442"/>
      <c r="TL291" s="442"/>
      <c r="TM291" s="442"/>
      <c r="TN291" s="442"/>
      <c r="TO291" s="442"/>
      <c r="TP291" s="442"/>
      <c r="TQ291" s="442"/>
      <c r="TR291" s="442"/>
      <c r="TS291" s="442"/>
      <c r="TT291" s="442"/>
      <c r="TU291" s="442"/>
      <c r="TV291" s="442"/>
      <c r="TW291" s="442"/>
      <c r="TX291" s="442"/>
      <c r="TY291" s="442"/>
      <c r="TZ291" s="442"/>
      <c r="UA291" s="442"/>
      <c r="UB291" s="442"/>
      <c r="UC291" s="442"/>
      <c r="UD291" s="442"/>
      <c r="UE291" s="442"/>
      <c r="UF291" s="442"/>
      <c r="UG291" s="442"/>
      <c r="UH291" s="442"/>
      <c r="UI291" s="442"/>
      <c r="UJ291" s="442"/>
      <c r="UK291" s="442"/>
      <c r="UL291" s="442"/>
      <c r="UM291" s="442"/>
      <c r="UN291" s="442"/>
      <c r="UO291" s="442"/>
      <c r="UP291" s="442"/>
      <c r="UQ291" s="442"/>
      <c r="UR291" s="442"/>
      <c r="US291" s="442"/>
      <c r="UT291" s="442"/>
      <c r="UU291" s="442"/>
      <c r="UV291" s="442"/>
      <c r="UW291" s="442"/>
      <c r="UX291" s="442"/>
      <c r="UY291" s="442"/>
      <c r="UZ291" s="442"/>
      <c r="VA291" s="442"/>
      <c r="VB291" s="442"/>
      <c r="VC291" s="442"/>
      <c r="VD291" s="442"/>
      <c r="VE291" s="442"/>
      <c r="VF291" s="442"/>
      <c r="VG291" s="442"/>
      <c r="VH291" s="442"/>
      <c r="VI291" s="442"/>
      <c r="VJ291" s="442"/>
      <c r="VK291" s="442"/>
      <c r="VL291" s="442"/>
      <c r="VM291" s="442"/>
      <c r="VN291" s="442"/>
      <c r="VO291" s="442"/>
      <c r="VP291" s="442"/>
      <c r="VQ291" s="442"/>
      <c r="VR291" s="442"/>
      <c r="VS291" s="442"/>
      <c r="VT291" s="442"/>
      <c r="VU291" s="442"/>
      <c r="VV291" s="442"/>
      <c r="VW291" s="442"/>
      <c r="VX291" s="442"/>
      <c r="VY291" s="442"/>
      <c r="VZ291" s="442"/>
      <c r="WA291" s="442"/>
      <c r="WB291" s="442"/>
      <c r="WC291" s="442"/>
      <c r="WD291" s="442"/>
      <c r="WE291" s="442"/>
      <c r="WF291" s="442"/>
      <c r="WG291" s="442"/>
      <c r="WH291" s="442"/>
      <c r="WI291" s="442"/>
      <c r="WJ291" s="442"/>
      <c r="WK291" s="442"/>
      <c r="WL291" s="442"/>
      <c r="WM291" s="442"/>
      <c r="WN291" s="442"/>
      <c r="WO291" s="442"/>
      <c r="WP291" s="442"/>
      <c r="WQ291" s="442"/>
      <c r="WR291" s="442"/>
      <c r="WS291" s="442"/>
      <c r="WT291" s="442"/>
      <c r="WU291" s="442"/>
      <c r="WV291" s="442"/>
      <c r="WW291" s="442"/>
      <c r="WX291" s="442"/>
      <c r="WY291" s="442"/>
      <c r="WZ291" s="442"/>
      <c r="XA291" s="442"/>
      <c r="XB291" s="442"/>
      <c r="XC291" s="442"/>
      <c r="XD291" s="442"/>
      <c r="XE291" s="442"/>
      <c r="XF291" s="442"/>
      <c r="XG291" s="442"/>
      <c r="XH291" s="442"/>
      <c r="XI291" s="442"/>
      <c r="XJ291" s="442"/>
      <c r="XK291" s="442"/>
      <c r="XL291" s="442"/>
      <c r="XM291" s="442"/>
      <c r="XN291" s="442"/>
      <c r="XO291" s="442"/>
      <c r="XP291" s="442"/>
      <c r="XQ291" s="442"/>
      <c r="XR291" s="442"/>
      <c r="XS291" s="442"/>
      <c r="XT291" s="442"/>
      <c r="XU291" s="442"/>
      <c r="XV291" s="442"/>
      <c r="XW291" s="442"/>
      <c r="XX291" s="442"/>
      <c r="XY291" s="442"/>
      <c r="XZ291" s="442"/>
      <c r="YA291" s="442"/>
      <c r="YB291" s="442"/>
      <c r="YC291" s="442"/>
      <c r="YD291" s="442"/>
      <c r="YE291" s="442"/>
      <c r="YF291" s="442"/>
      <c r="YG291" s="442"/>
      <c r="YH291" s="442"/>
      <c r="YI291" s="442"/>
      <c r="YJ291" s="442"/>
      <c r="YK291" s="442"/>
      <c r="YL291" s="442"/>
      <c r="YM291" s="442"/>
      <c r="YN291" s="442"/>
      <c r="YO291" s="442"/>
      <c r="YP291" s="442"/>
      <c r="YQ291" s="442"/>
      <c r="YR291" s="442"/>
      <c r="YS291" s="442"/>
      <c r="YT291" s="442"/>
      <c r="YU291" s="442"/>
      <c r="YV291" s="442"/>
      <c r="YW291" s="442"/>
      <c r="YX291" s="442"/>
      <c r="YY291" s="442"/>
      <c r="YZ291" s="442"/>
      <c r="ZA291" s="442"/>
      <c r="ZB291" s="442"/>
      <c r="ZC291" s="442"/>
      <c r="ZD291" s="442"/>
      <c r="ZE291" s="442"/>
      <c r="ZF291" s="442"/>
      <c r="ZG291" s="442"/>
      <c r="ZH291" s="442"/>
      <c r="ZI291" s="442"/>
      <c r="ZJ291" s="442"/>
      <c r="ZK291" s="442"/>
      <c r="ZL291" s="442"/>
      <c r="ZM291" s="442"/>
      <c r="ZN291" s="442"/>
      <c r="ZO291" s="442"/>
      <c r="ZP291" s="442"/>
      <c r="ZQ291" s="442"/>
      <c r="ZR291" s="442"/>
      <c r="ZS291" s="442"/>
      <c r="ZT291" s="442"/>
      <c r="ZU291" s="442"/>
      <c r="ZV291" s="442"/>
      <c r="ZW291" s="442"/>
      <c r="ZX291" s="442"/>
      <c r="ZY291" s="442"/>
      <c r="ZZ291" s="442"/>
      <c r="AAA291" s="442"/>
      <c r="AAB291" s="442"/>
      <c r="AAC291" s="442"/>
      <c r="AAD291" s="442"/>
      <c r="AAE291" s="442"/>
      <c r="AAF291" s="442"/>
      <c r="AAG291" s="442"/>
      <c r="AAH291" s="442"/>
      <c r="AAI291" s="442"/>
      <c r="AAJ291" s="442"/>
      <c r="AAK291" s="442"/>
      <c r="AAL291" s="442"/>
      <c r="AAM291" s="442"/>
      <c r="AAN291" s="442"/>
      <c r="AAO291" s="442"/>
      <c r="AAP291" s="442"/>
      <c r="AAQ291" s="442"/>
      <c r="AAR291" s="442"/>
      <c r="AAS291" s="442"/>
      <c r="AAT291" s="442"/>
      <c r="AAU291" s="442"/>
      <c r="AAV291" s="442"/>
      <c r="AAW291" s="442"/>
      <c r="AAX291" s="442"/>
      <c r="AAY291" s="442"/>
      <c r="AAZ291" s="442"/>
      <c r="ABA291" s="442"/>
      <c r="ABB291" s="442"/>
      <c r="ABC291" s="442"/>
      <c r="ABD291" s="442"/>
      <c r="ABE291" s="442"/>
      <c r="ABF291" s="442"/>
      <c r="ABG291" s="442"/>
      <c r="ABH291" s="442"/>
      <c r="ABI291" s="442"/>
      <c r="ABJ291" s="442"/>
      <c r="ABK291" s="442"/>
      <c r="ABL291" s="442"/>
      <c r="ABM291" s="442"/>
      <c r="ABN291" s="442"/>
      <c r="ABO291" s="442"/>
      <c r="ABP291" s="442"/>
      <c r="ABQ291" s="442"/>
      <c r="ABR291" s="442"/>
      <c r="ABS291" s="442"/>
      <c r="ABT291" s="442"/>
      <c r="ABU291" s="442"/>
      <c r="ABV291" s="442"/>
      <c r="ABW291" s="442"/>
      <c r="ABX291" s="442"/>
      <c r="ABY291" s="442"/>
      <c r="ABZ291" s="442"/>
      <c r="ACA291" s="442"/>
      <c r="ACB291" s="442"/>
      <c r="ACC291" s="442"/>
      <c r="ACD291" s="442"/>
      <c r="ACE291" s="442"/>
      <c r="ACF291" s="442"/>
      <c r="ACG291" s="442"/>
      <c r="ACH291" s="442"/>
      <c r="ACI291" s="442"/>
      <c r="ACJ291" s="442"/>
      <c r="ACK291" s="442"/>
      <c r="ACL291" s="442"/>
      <c r="ACM291" s="442"/>
      <c r="ACN291" s="442"/>
      <c r="ACO291" s="442"/>
      <c r="ACP291" s="442"/>
      <c r="ACQ291" s="442"/>
      <c r="ACR291" s="442"/>
      <c r="ACS291" s="442"/>
      <c r="ACT291" s="442"/>
      <c r="ACU291" s="442"/>
      <c r="ACV291" s="442"/>
      <c r="ACW291" s="442"/>
      <c r="ACX291" s="442"/>
      <c r="ACY291" s="442"/>
      <c r="ACZ291" s="442"/>
      <c r="ADA291" s="442"/>
      <c r="ADB291" s="442"/>
      <c r="ADC291" s="442"/>
      <c r="ADD291" s="442"/>
      <c r="ADE291" s="442"/>
      <c r="ADF291" s="442"/>
      <c r="ADG291" s="442"/>
      <c r="ADH291" s="442"/>
      <c r="ADI291" s="442"/>
      <c r="ADJ291" s="442"/>
      <c r="ADK291" s="442"/>
      <c r="ADL291" s="442"/>
      <c r="ADM291" s="442"/>
      <c r="ADN291" s="442"/>
      <c r="ADO291" s="442"/>
      <c r="ADP291" s="442"/>
      <c r="ADQ291" s="442"/>
      <c r="ADR291" s="442"/>
      <c r="ADS291" s="442"/>
      <c r="ADT291" s="442"/>
      <c r="ADU291" s="442"/>
      <c r="ADV291" s="442"/>
      <c r="ADW291" s="442"/>
      <c r="ADX291" s="442"/>
      <c r="ADY291" s="442"/>
      <c r="ADZ291" s="442"/>
      <c r="AEA291" s="442"/>
      <c r="AEB291" s="442"/>
      <c r="AEC291" s="442"/>
      <c r="AED291" s="442"/>
      <c r="AEE291" s="442"/>
      <c r="AEF291" s="442"/>
      <c r="AEG291" s="442"/>
      <c r="AEH291" s="442"/>
      <c r="AEI291" s="442"/>
      <c r="AEJ291" s="442"/>
      <c r="AEK291" s="442"/>
      <c r="AEL291" s="442"/>
      <c r="AEM291" s="442"/>
      <c r="AEN291" s="442"/>
      <c r="AEO291" s="442"/>
      <c r="AEP291" s="442"/>
      <c r="AEQ291" s="442"/>
      <c r="AER291" s="442"/>
      <c r="AES291" s="442"/>
      <c r="AET291" s="442"/>
      <c r="AEU291" s="442"/>
      <c r="AEV291" s="442"/>
      <c r="AEW291" s="442"/>
      <c r="AEX291" s="442"/>
      <c r="AEY291" s="442"/>
      <c r="AEZ291" s="442"/>
      <c r="AFA291" s="442"/>
      <c r="AFB291" s="442"/>
      <c r="AFC291" s="442"/>
      <c r="AFD291" s="442"/>
      <c r="AFE291" s="442"/>
      <c r="AFF291" s="442"/>
      <c r="AFG291" s="442"/>
      <c r="AFH291" s="442"/>
      <c r="AFI291" s="442"/>
      <c r="AFJ291" s="442"/>
      <c r="AFK291" s="442"/>
      <c r="AFL291" s="442"/>
      <c r="AFM291" s="442"/>
      <c r="AFN291" s="442"/>
      <c r="AFO291" s="442"/>
      <c r="AFP291" s="442"/>
      <c r="AFQ291" s="442"/>
      <c r="AFR291" s="442"/>
      <c r="AFS291" s="442"/>
      <c r="AFT291" s="442"/>
      <c r="AFU291" s="442"/>
      <c r="AFV291" s="442"/>
      <c r="AFW291" s="442"/>
      <c r="AFX291" s="442"/>
      <c r="AFY291" s="442"/>
      <c r="AFZ291" s="442"/>
      <c r="AGA291" s="442"/>
      <c r="AGB291" s="442"/>
      <c r="AGC291" s="442"/>
      <c r="AGD291" s="442"/>
      <c r="AGE291" s="442"/>
      <c r="AGF291" s="442"/>
      <c r="AGG291" s="442"/>
      <c r="AGH291" s="442"/>
      <c r="AGI291" s="442"/>
      <c r="AGJ291" s="442"/>
      <c r="AGK291" s="442"/>
      <c r="AGL291" s="442"/>
      <c r="AGM291" s="442"/>
      <c r="AGN291" s="442"/>
      <c r="AGO291" s="442"/>
      <c r="AGP291" s="442"/>
      <c r="AGQ291" s="442"/>
      <c r="AGR291" s="442"/>
      <c r="AGS291" s="442"/>
      <c r="AGT291" s="442"/>
      <c r="AGU291" s="442"/>
      <c r="AGV291" s="442"/>
      <c r="AGW291" s="442"/>
      <c r="AGX291" s="442"/>
      <c r="AGY291" s="442"/>
      <c r="AGZ291" s="442"/>
      <c r="AHA291" s="442"/>
      <c r="AHB291" s="442"/>
      <c r="AHC291" s="442"/>
      <c r="AHD291" s="442"/>
      <c r="AHE291" s="442"/>
      <c r="AHF291" s="442"/>
      <c r="AHG291" s="442"/>
      <c r="AHH291" s="442"/>
    </row>
    <row r="292" spans="2:892" s="593" customFormat="1" hidden="1">
      <c r="B292" s="597"/>
      <c r="C292" s="595"/>
      <c r="D292" s="78"/>
      <c r="E292" s="78"/>
      <c r="F292" s="78"/>
      <c r="G292" s="78"/>
      <c r="H292" s="78"/>
      <c r="I292" s="78"/>
      <c r="J292" s="78"/>
      <c r="K292" s="78"/>
      <c r="L292" s="78"/>
      <c r="M292" s="78"/>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s="66"/>
      <c r="CT292" s="66"/>
      <c r="CU292" s="66"/>
      <c r="CV292" s="66"/>
      <c r="CW292" s="66"/>
      <c r="CX292" s="66"/>
      <c r="CY292" s="66"/>
      <c r="CZ292" s="66"/>
      <c r="DA292" s="66"/>
      <c r="DB292" s="66"/>
      <c r="DC292" s="66"/>
      <c r="DD292" s="66"/>
      <c r="DE292" s="66"/>
      <c r="DF292" s="66"/>
      <c r="DG292" s="66"/>
      <c r="DH292" s="66"/>
      <c r="DI292" s="66"/>
      <c r="DJ292" s="66"/>
      <c r="DK292" s="66"/>
      <c r="DL292" s="66"/>
      <c r="DM292" s="66"/>
      <c r="DN292" s="66"/>
      <c r="DO292" s="66"/>
      <c r="DP292" s="66"/>
      <c r="DQ292" s="66"/>
      <c r="DR292" s="66"/>
      <c r="DS292" s="66"/>
      <c r="DT292" s="66"/>
      <c r="DU292" s="66"/>
      <c r="DV292" s="66"/>
      <c r="DW292" s="66"/>
      <c r="DX292" s="66"/>
      <c r="DY292" s="66"/>
      <c r="DZ292" s="66"/>
      <c r="EA292" s="66"/>
      <c r="EB292" s="66"/>
      <c r="EC292" s="66"/>
      <c r="ED292" s="66"/>
      <c r="EE292" s="66"/>
      <c r="EF292" s="66"/>
      <c r="EG292" s="66"/>
      <c r="EH292" s="66"/>
      <c r="EI292" s="66"/>
      <c r="EJ292" s="66"/>
      <c r="EK292" s="66"/>
      <c r="EL292" s="66"/>
      <c r="EM292" s="66"/>
      <c r="EN292" s="66"/>
      <c r="EO292" s="66"/>
      <c r="EP292" s="66"/>
      <c r="EQ292" s="66"/>
      <c r="ER292" s="66"/>
      <c r="ES292" s="66"/>
      <c r="ET292" s="66"/>
      <c r="EU292" s="66"/>
      <c r="EV292" s="66"/>
      <c r="EW292" s="66"/>
      <c r="EX292" s="66"/>
      <c r="EY292" s="66"/>
      <c r="EZ292" s="66"/>
      <c r="FA292" s="66"/>
      <c r="FB292" s="66"/>
      <c r="FC292" s="66"/>
      <c r="FD292" s="66"/>
      <c r="FE292" s="66"/>
      <c r="FF292" s="66"/>
      <c r="FG292" s="66"/>
      <c r="FH292" s="66"/>
      <c r="FI292" s="66"/>
      <c r="FJ292" s="66"/>
      <c r="FK292" s="66"/>
      <c r="FL292" s="66"/>
      <c r="FM292" s="66"/>
      <c r="FN292" s="66"/>
      <c r="FO292" s="66"/>
      <c r="FP292" s="66"/>
      <c r="FQ292" s="66"/>
      <c r="FR292" s="66"/>
      <c r="FS292" s="66"/>
      <c r="FT292" s="66"/>
      <c r="FU292" s="66"/>
      <c r="FV292" s="66"/>
      <c r="FW292" s="66"/>
      <c r="FX292" s="66"/>
      <c r="FY292" s="66"/>
      <c r="FZ292" s="66"/>
      <c r="GA292" s="66"/>
      <c r="GB292" s="66"/>
      <c r="GC292" s="66"/>
      <c r="GD292" s="66"/>
      <c r="GE292" s="66"/>
      <c r="GF292" s="66"/>
      <c r="GG292" s="66"/>
      <c r="GH292" s="66"/>
      <c r="GI292" s="66"/>
      <c r="GJ292" s="66"/>
      <c r="GK292" s="66"/>
      <c r="GL292" s="66"/>
      <c r="GM292" s="66"/>
      <c r="GN292" s="66"/>
      <c r="GO292" s="66"/>
      <c r="GP292" s="66"/>
      <c r="GQ292" s="66"/>
      <c r="GR292" s="66"/>
      <c r="GS292" s="66"/>
      <c r="GT292" s="66"/>
      <c r="GU292" s="66"/>
      <c r="GV292" s="66"/>
      <c r="GW292" s="66"/>
      <c r="GX292" s="66"/>
      <c r="GY292" s="66"/>
      <c r="GZ292" s="66"/>
      <c r="HA292" s="66"/>
      <c r="HB292" s="66"/>
      <c r="HC292" s="66"/>
      <c r="HD292" s="66"/>
      <c r="HE292" s="66"/>
      <c r="HF292" s="66"/>
      <c r="HG292" s="66"/>
      <c r="HH292" s="66"/>
      <c r="HI292" s="66"/>
      <c r="HJ292" s="66"/>
      <c r="HK292" s="66"/>
      <c r="HL292" s="66"/>
      <c r="HM292" s="66"/>
      <c r="HN292" s="66"/>
      <c r="HO292" s="66"/>
      <c r="HP292" s="66"/>
      <c r="HQ292" s="66"/>
      <c r="HR292" s="66"/>
      <c r="HS292" s="66"/>
      <c r="HT292" s="66"/>
      <c r="HU292" s="66"/>
      <c r="HV292" s="66"/>
      <c r="HW292" s="66"/>
      <c r="HX292" s="66"/>
      <c r="HY292" s="66"/>
      <c r="HZ292" s="66"/>
      <c r="IA292" s="66"/>
      <c r="IB292" s="66"/>
      <c r="IC292" s="66"/>
      <c r="ID292" s="66"/>
      <c r="IE292" s="66"/>
      <c r="IF292" s="66"/>
      <c r="IG292" s="66"/>
      <c r="IH292" s="66"/>
      <c r="II292" s="66"/>
      <c r="IJ292" s="66"/>
      <c r="IK292" s="66"/>
      <c r="IL292" s="66"/>
      <c r="IM292" s="66"/>
      <c r="IN292" s="66"/>
      <c r="IO292" s="66"/>
      <c r="IP292" s="66"/>
      <c r="IQ292" s="66"/>
      <c r="IR292" s="66"/>
      <c r="IS292" s="66"/>
      <c r="IT292" s="66"/>
      <c r="IU292" s="66"/>
      <c r="IV292" s="66"/>
      <c r="IW292" s="66"/>
      <c r="IX292" s="442"/>
      <c r="IY292" s="442"/>
      <c r="IZ292" s="442"/>
      <c r="JA292" s="442"/>
      <c r="JB292" s="442"/>
      <c r="JC292" s="442"/>
      <c r="JD292" s="442"/>
      <c r="JE292" s="442"/>
      <c r="JF292" s="442"/>
      <c r="JG292" s="442"/>
      <c r="JH292" s="442"/>
      <c r="JI292" s="442"/>
      <c r="JJ292" s="442"/>
      <c r="JK292" s="442"/>
      <c r="JL292" s="442"/>
      <c r="JM292" s="442"/>
      <c r="JN292" s="442"/>
      <c r="JO292" s="442"/>
      <c r="JP292" s="442"/>
      <c r="JQ292" s="442"/>
      <c r="JR292" s="442"/>
      <c r="JS292" s="442"/>
      <c r="JT292" s="442"/>
      <c r="JU292" s="442"/>
      <c r="JV292" s="442"/>
      <c r="JW292" s="442"/>
      <c r="JX292" s="442"/>
      <c r="JY292" s="442"/>
      <c r="JZ292" s="442"/>
      <c r="KA292" s="442"/>
      <c r="KB292" s="442"/>
      <c r="KC292" s="442"/>
      <c r="KD292" s="442"/>
      <c r="KE292" s="442"/>
      <c r="KF292" s="442"/>
      <c r="KG292" s="442"/>
      <c r="KH292" s="442"/>
      <c r="KI292" s="442"/>
      <c r="KJ292" s="442"/>
      <c r="KK292" s="442"/>
      <c r="KL292" s="442"/>
      <c r="KM292" s="442"/>
      <c r="KN292" s="442"/>
      <c r="KO292" s="442"/>
      <c r="KP292" s="442"/>
      <c r="KQ292" s="442"/>
      <c r="KR292" s="442"/>
      <c r="KS292" s="442"/>
      <c r="KT292" s="442"/>
      <c r="KU292" s="442"/>
      <c r="KV292" s="442"/>
      <c r="KW292" s="442"/>
      <c r="KX292" s="442"/>
      <c r="KY292" s="442"/>
      <c r="KZ292" s="442"/>
      <c r="LA292" s="442"/>
      <c r="LB292" s="442"/>
      <c r="LC292" s="442"/>
      <c r="LD292" s="442"/>
      <c r="LE292" s="442"/>
      <c r="LF292" s="442"/>
      <c r="LG292" s="442"/>
      <c r="LH292" s="442"/>
      <c r="LI292" s="442"/>
      <c r="LJ292" s="442"/>
      <c r="LK292" s="442"/>
      <c r="LL292" s="442"/>
      <c r="LM292" s="442"/>
      <c r="LN292" s="442"/>
      <c r="LO292" s="442"/>
      <c r="LP292" s="442"/>
      <c r="LQ292" s="442"/>
      <c r="LR292" s="442"/>
      <c r="LS292" s="442"/>
      <c r="LT292" s="442"/>
      <c r="LU292" s="442"/>
      <c r="LV292" s="442"/>
      <c r="LW292" s="442"/>
      <c r="LX292" s="442"/>
      <c r="LY292" s="442"/>
      <c r="LZ292" s="442"/>
      <c r="MA292" s="442"/>
      <c r="MB292" s="442"/>
      <c r="MC292" s="442"/>
      <c r="MD292" s="442"/>
      <c r="ME292" s="442"/>
      <c r="MF292" s="442"/>
      <c r="MG292" s="442"/>
      <c r="MH292" s="442"/>
      <c r="MI292" s="442"/>
      <c r="MJ292" s="442"/>
      <c r="MK292" s="442"/>
      <c r="ML292" s="442"/>
      <c r="MM292" s="442"/>
      <c r="MN292" s="442"/>
      <c r="MO292" s="442"/>
      <c r="MP292" s="442"/>
      <c r="MQ292" s="442"/>
      <c r="MR292" s="442"/>
      <c r="MS292" s="442"/>
      <c r="MT292" s="442"/>
      <c r="MU292" s="442"/>
      <c r="MV292" s="442"/>
      <c r="MW292" s="442"/>
      <c r="MX292" s="442"/>
      <c r="MY292" s="442"/>
      <c r="MZ292" s="442"/>
      <c r="NA292" s="442"/>
      <c r="NB292" s="442"/>
      <c r="NC292" s="442"/>
      <c r="ND292" s="442"/>
      <c r="NE292" s="442"/>
      <c r="NF292" s="442"/>
      <c r="NG292" s="442"/>
      <c r="NH292" s="442"/>
      <c r="NI292" s="442"/>
      <c r="NJ292" s="442"/>
      <c r="NK292" s="442"/>
      <c r="NL292" s="442"/>
      <c r="NM292" s="442"/>
      <c r="NN292" s="442"/>
      <c r="NO292" s="442"/>
      <c r="NP292" s="442"/>
      <c r="NQ292" s="442"/>
      <c r="NR292" s="442"/>
      <c r="NS292" s="442"/>
      <c r="NT292" s="442"/>
      <c r="NU292" s="442"/>
      <c r="NV292" s="442"/>
      <c r="NW292" s="442"/>
      <c r="NX292" s="442"/>
      <c r="NY292" s="442"/>
      <c r="NZ292" s="442"/>
      <c r="OA292" s="442"/>
      <c r="OB292" s="442"/>
      <c r="OC292" s="442"/>
      <c r="OD292" s="442"/>
      <c r="OE292" s="442"/>
      <c r="OF292" s="442"/>
      <c r="OG292" s="442"/>
      <c r="OH292" s="442"/>
      <c r="OI292" s="442"/>
      <c r="OJ292" s="442"/>
      <c r="OK292" s="442"/>
      <c r="OL292" s="442"/>
      <c r="OM292" s="442"/>
      <c r="ON292" s="442"/>
      <c r="OO292" s="442"/>
      <c r="OP292" s="442"/>
      <c r="OQ292" s="442"/>
      <c r="OR292" s="442"/>
      <c r="OS292" s="442"/>
      <c r="OT292" s="442"/>
      <c r="OU292" s="442"/>
      <c r="OV292" s="442"/>
      <c r="OW292" s="442"/>
      <c r="OX292" s="442"/>
      <c r="OY292" s="442"/>
      <c r="OZ292" s="442"/>
      <c r="PA292" s="442"/>
      <c r="PB292" s="442"/>
      <c r="PC292" s="442"/>
      <c r="PD292" s="442"/>
      <c r="PE292" s="442"/>
      <c r="PF292" s="442"/>
      <c r="PG292" s="442"/>
      <c r="PH292" s="442"/>
      <c r="PI292" s="442"/>
      <c r="PJ292" s="442"/>
      <c r="PK292" s="442"/>
      <c r="PL292" s="442"/>
      <c r="PM292" s="442"/>
      <c r="PN292" s="442"/>
      <c r="PO292" s="442"/>
      <c r="PP292" s="442"/>
      <c r="PQ292" s="442"/>
      <c r="PR292" s="442"/>
      <c r="PS292" s="442"/>
      <c r="PT292" s="442"/>
      <c r="PU292" s="442"/>
      <c r="PV292" s="442"/>
      <c r="PW292" s="442"/>
      <c r="PX292" s="442"/>
      <c r="PY292" s="442"/>
      <c r="PZ292" s="442"/>
      <c r="QA292" s="442"/>
      <c r="QB292" s="442"/>
      <c r="QC292" s="442"/>
      <c r="QD292" s="442"/>
      <c r="QE292" s="442"/>
      <c r="QF292" s="442"/>
      <c r="QG292" s="442"/>
      <c r="QH292" s="442"/>
      <c r="QI292" s="442"/>
      <c r="QJ292" s="442"/>
      <c r="QK292" s="442"/>
      <c r="QL292" s="442"/>
      <c r="QM292" s="442"/>
      <c r="QN292" s="442"/>
      <c r="QO292" s="442"/>
      <c r="QP292" s="442"/>
      <c r="QQ292" s="442"/>
      <c r="QR292" s="442"/>
      <c r="QS292" s="442"/>
      <c r="QT292" s="442"/>
      <c r="QU292" s="442"/>
      <c r="QV292" s="442"/>
      <c r="QW292" s="442"/>
      <c r="QX292" s="442"/>
      <c r="QY292" s="442"/>
      <c r="QZ292" s="442"/>
      <c r="RA292" s="442"/>
      <c r="RB292" s="442"/>
      <c r="RC292" s="442"/>
      <c r="RD292" s="442"/>
      <c r="RE292" s="442"/>
      <c r="RF292" s="442"/>
      <c r="RG292" s="442"/>
      <c r="RH292" s="442"/>
      <c r="RI292" s="442"/>
      <c r="RJ292" s="442"/>
      <c r="RK292" s="442"/>
      <c r="RL292" s="442"/>
      <c r="RM292" s="442"/>
      <c r="RN292" s="442"/>
      <c r="RO292" s="442"/>
      <c r="RP292" s="442"/>
      <c r="RQ292" s="442"/>
      <c r="RR292" s="442"/>
      <c r="RS292" s="442"/>
      <c r="RT292" s="442"/>
      <c r="RU292" s="442"/>
      <c r="RV292" s="442"/>
      <c r="RW292" s="442"/>
      <c r="RX292" s="442"/>
      <c r="RY292" s="442"/>
      <c r="RZ292" s="442"/>
      <c r="SA292" s="442"/>
      <c r="SB292" s="442"/>
      <c r="SC292" s="442"/>
      <c r="SD292" s="442"/>
      <c r="SE292" s="442"/>
      <c r="SF292" s="442"/>
      <c r="SG292" s="442"/>
      <c r="SH292" s="442"/>
      <c r="SI292" s="442"/>
      <c r="SJ292" s="442"/>
      <c r="SK292" s="442"/>
      <c r="SL292" s="442"/>
      <c r="SM292" s="442"/>
      <c r="SN292" s="442"/>
      <c r="SO292" s="442"/>
      <c r="SP292" s="442"/>
      <c r="SQ292" s="442"/>
      <c r="SR292" s="442"/>
      <c r="SS292" s="442"/>
      <c r="ST292" s="442"/>
      <c r="SU292" s="442"/>
      <c r="SV292" s="442"/>
      <c r="SW292" s="442"/>
      <c r="SX292" s="442"/>
      <c r="SY292" s="442"/>
      <c r="SZ292" s="442"/>
      <c r="TA292" s="442"/>
      <c r="TB292" s="442"/>
      <c r="TC292" s="442"/>
      <c r="TD292" s="442"/>
      <c r="TE292" s="442"/>
      <c r="TF292" s="442"/>
      <c r="TG292" s="442"/>
      <c r="TH292" s="442"/>
      <c r="TI292" s="442"/>
      <c r="TJ292" s="442"/>
      <c r="TK292" s="442"/>
      <c r="TL292" s="442"/>
      <c r="TM292" s="442"/>
      <c r="TN292" s="442"/>
      <c r="TO292" s="442"/>
      <c r="TP292" s="442"/>
      <c r="TQ292" s="442"/>
      <c r="TR292" s="442"/>
      <c r="TS292" s="442"/>
      <c r="TT292" s="442"/>
      <c r="TU292" s="442"/>
      <c r="TV292" s="442"/>
      <c r="TW292" s="442"/>
      <c r="TX292" s="442"/>
      <c r="TY292" s="442"/>
      <c r="TZ292" s="442"/>
      <c r="UA292" s="442"/>
      <c r="UB292" s="442"/>
      <c r="UC292" s="442"/>
      <c r="UD292" s="442"/>
      <c r="UE292" s="442"/>
      <c r="UF292" s="442"/>
      <c r="UG292" s="442"/>
      <c r="UH292" s="442"/>
      <c r="UI292" s="442"/>
      <c r="UJ292" s="442"/>
      <c r="UK292" s="442"/>
      <c r="UL292" s="442"/>
      <c r="UM292" s="442"/>
      <c r="UN292" s="442"/>
      <c r="UO292" s="442"/>
      <c r="UP292" s="442"/>
      <c r="UQ292" s="442"/>
      <c r="UR292" s="442"/>
      <c r="US292" s="442"/>
      <c r="UT292" s="442"/>
      <c r="UU292" s="442"/>
      <c r="UV292" s="442"/>
      <c r="UW292" s="442"/>
      <c r="UX292" s="442"/>
      <c r="UY292" s="442"/>
      <c r="UZ292" s="442"/>
      <c r="VA292" s="442"/>
      <c r="VB292" s="442"/>
      <c r="VC292" s="442"/>
      <c r="VD292" s="442"/>
      <c r="VE292" s="442"/>
      <c r="VF292" s="442"/>
      <c r="VG292" s="442"/>
      <c r="VH292" s="442"/>
      <c r="VI292" s="442"/>
      <c r="VJ292" s="442"/>
      <c r="VK292" s="442"/>
      <c r="VL292" s="442"/>
      <c r="VM292" s="442"/>
      <c r="VN292" s="442"/>
      <c r="VO292" s="442"/>
      <c r="VP292" s="442"/>
      <c r="VQ292" s="442"/>
      <c r="VR292" s="442"/>
      <c r="VS292" s="442"/>
      <c r="VT292" s="442"/>
      <c r="VU292" s="442"/>
      <c r="VV292" s="442"/>
      <c r="VW292" s="442"/>
      <c r="VX292" s="442"/>
      <c r="VY292" s="442"/>
      <c r="VZ292" s="442"/>
      <c r="WA292" s="442"/>
      <c r="WB292" s="442"/>
      <c r="WC292" s="442"/>
      <c r="WD292" s="442"/>
      <c r="WE292" s="442"/>
      <c r="WF292" s="442"/>
      <c r="WG292" s="442"/>
      <c r="WH292" s="442"/>
      <c r="WI292" s="442"/>
      <c r="WJ292" s="442"/>
      <c r="WK292" s="442"/>
      <c r="WL292" s="442"/>
      <c r="WM292" s="442"/>
      <c r="WN292" s="442"/>
      <c r="WO292" s="442"/>
      <c r="WP292" s="442"/>
      <c r="WQ292" s="442"/>
      <c r="WR292" s="442"/>
      <c r="WS292" s="442"/>
      <c r="WT292" s="442"/>
      <c r="WU292" s="442"/>
      <c r="WV292" s="442"/>
      <c r="WW292" s="442"/>
      <c r="WX292" s="442"/>
      <c r="WY292" s="442"/>
      <c r="WZ292" s="442"/>
      <c r="XA292" s="442"/>
      <c r="XB292" s="442"/>
      <c r="XC292" s="442"/>
      <c r="XD292" s="442"/>
      <c r="XE292" s="442"/>
      <c r="XF292" s="442"/>
      <c r="XG292" s="442"/>
      <c r="XH292" s="442"/>
      <c r="XI292" s="442"/>
      <c r="XJ292" s="442"/>
      <c r="XK292" s="442"/>
      <c r="XL292" s="442"/>
      <c r="XM292" s="442"/>
      <c r="XN292" s="442"/>
      <c r="XO292" s="442"/>
      <c r="XP292" s="442"/>
      <c r="XQ292" s="442"/>
      <c r="XR292" s="442"/>
      <c r="XS292" s="442"/>
      <c r="XT292" s="442"/>
      <c r="XU292" s="442"/>
      <c r="XV292" s="442"/>
      <c r="XW292" s="442"/>
      <c r="XX292" s="442"/>
      <c r="XY292" s="442"/>
      <c r="XZ292" s="442"/>
      <c r="YA292" s="442"/>
      <c r="YB292" s="442"/>
      <c r="YC292" s="442"/>
      <c r="YD292" s="442"/>
      <c r="YE292" s="442"/>
      <c r="YF292" s="442"/>
      <c r="YG292" s="442"/>
      <c r="YH292" s="442"/>
      <c r="YI292" s="442"/>
      <c r="YJ292" s="442"/>
      <c r="YK292" s="442"/>
      <c r="YL292" s="442"/>
      <c r="YM292" s="442"/>
      <c r="YN292" s="442"/>
      <c r="YO292" s="442"/>
      <c r="YP292" s="442"/>
      <c r="YQ292" s="442"/>
      <c r="YR292" s="442"/>
      <c r="YS292" s="442"/>
      <c r="YT292" s="442"/>
      <c r="YU292" s="442"/>
      <c r="YV292" s="442"/>
      <c r="YW292" s="442"/>
      <c r="YX292" s="442"/>
      <c r="YY292" s="442"/>
      <c r="YZ292" s="442"/>
      <c r="ZA292" s="442"/>
      <c r="ZB292" s="442"/>
      <c r="ZC292" s="442"/>
      <c r="ZD292" s="442"/>
      <c r="ZE292" s="442"/>
      <c r="ZF292" s="442"/>
      <c r="ZG292" s="442"/>
      <c r="ZH292" s="442"/>
      <c r="ZI292" s="442"/>
      <c r="ZJ292" s="442"/>
      <c r="ZK292" s="442"/>
      <c r="ZL292" s="442"/>
      <c r="ZM292" s="442"/>
      <c r="ZN292" s="442"/>
      <c r="ZO292" s="442"/>
      <c r="ZP292" s="442"/>
      <c r="ZQ292" s="442"/>
      <c r="ZR292" s="442"/>
      <c r="ZS292" s="442"/>
      <c r="ZT292" s="442"/>
      <c r="ZU292" s="442"/>
      <c r="ZV292" s="442"/>
      <c r="ZW292" s="442"/>
      <c r="ZX292" s="442"/>
      <c r="ZY292" s="442"/>
      <c r="ZZ292" s="442"/>
      <c r="AAA292" s="442"/>
      <c r="AAB292" s="442"/>
      <c r="AAC292" s="442"/>
      <c r="AAD292" s="442"/>
      <c r="AAE292" s="442"/>
      <c r="AAF292" s="442"/>
      <c r="AAG292" s="442"/>
      <c r="AAH292" s="442"/>
      <c r="AAI292" s="442"/>
      <c r="AAJ292" s="442"/>
      <c r="AAK292" s="442"/>
      <c r="AAL292" s="442"/>
      <c r="AAM292" s="442"/>
      <c r="AAN292" s="442"/>
      <c r="AAO292" s="442"/>
      <c r="AAP292" s="442"/>
      <c r="AAQ292" s="442"/>
      <c r="AAR292" s="442"/>
      <c r="AAS292" s="442"/>
      <c r="AAT292" s="442"/>
      <c r="AAU292" s="442"/>
      <c r="AAV292" s="442"/>
      <c r="AAW292" s="442"/>
      <c r="AAX292" s="442"/>
      <c r="AAY292" s="442"/>
      <c r="AAZ292" s="442"/>
      <c r="ABA292" s="442"/>
      <c r="ABB292" s="442"/>
      <c r="ABC292" s="442"/>
      <c r="ABD292" s="442"/>
      <c r="ABE292" s="442"/>
      <c r="ABF292" s="442"/>
      <c r="ABG292" s="442"/>
      <c r="ABH292" s="442"/>
      <c r="ABI292" s="442"/>
      <c r="ABJ292" s="442"/>
      <c r="ABK292" s="442"/>
      <c r="ABL292" s="442"/>
      <c r="ABM292" s="442"/>
      <c r="ABN292" s="442"/>
      <c r="ABO292" s="442"/>
      <c r="ABP292" s="442"/>
      <c r="ABQ292" s="442"/>
      <c r="ABR292" s="442"/>
      <c r="ABS292" s="442"/>
      <c r="ABT292" s="442"/>
      <c r="ABU292" s="442"/>
      <c r="ABV292" s="442"/>
      <c r="ABW292" s="442"/>
      <c r="ABX292" s="442"/>
      <c r="ABY292" s="442"/>
      <c r="ABZ292" s="442"/>
      <c r="ACA292" s="442"/>
      <c r="ACB292" s="442"/>
      <c r="ACC292" s="442"/>
      <c r="ACD292" s="442"/>
      <c r="ACE292" s="442"/>
      <c r="ACF292" s="442"/>
      <c r="ACG292" s="442"/>
      <c r="ACH292" s="442"/>
      <c r="ACI292" s="442"/>
      <c r="ACJ292" s="442"/>
      <c r="ACK292" s="442"/>
      <c r="ACL292" s="442"/>
      <c r="ACM292" s="442"/>
      <c r="ACN292" s="442"/>
      <c r="ACO292" s="442"/>
      <c r="ACP292" s="442"/>
      <c r="ACQ292" s="442"/>
      <c r="ACR292" s="442"/>
      <c r="ACS292" s="442"/>
      <c r="ACT292" s="442"/>
      <c r="ACU292" s="442"/>
      <c r="ACV292" s="442"/>
      <c r="ACW292" s="442"/>
      <c r="ACX292" s="442"/>
      <c r="ACY292" s="442"/>
      <c r="ACZ292" s="442"/>
      <c r="ADA292" s="442"/>
      <c r="ADB292" s="442"/>
      <c r="ADC292" s="442"/>
      <c r="ADD292" s="442"/>
      <c r="ADE292" s="442"/>
      <c r="ADF292" s="442"/>
      <c r="ADG292" s="442"/>
      <c r="ADH292" s="442"/>
      <c r="ADI292" s="442"/>
      <c r="ADJ292" s="442"/>
      <c r="ADK292" s="442"/>
      <c r="ADL292" s="442"/>
      <c r="ADM292" s="442"/>
      <c r="ADN292" s="442"/>
      <c r="ADO292" s="442"/>
      <c r="ADP292" s="442"/>
      <c r="ADQ292" s="442"/>
      <c r="ADR292" s="442"/>
      <c r="ADS292" s="442"/>
      <c r="ADT292" s="442"/>
      <c r="ADU292" s="442"/>
      <c r="ADV292" s="442"/>
      <c r="ADW292" s="442"/>
      <c r="ADX292" s="442"/>
      <c r="ADY292" s="442"/>
      <c r="ADZ292" s="442"/>
      <c r="AEA292" s="442"/>
      <c r="AEB292" s="442"/>
      <c r="AEC292" s="442"/>
      <c r="AED292" s="442"/>
      <c r="AEE292" s="442"/>
      <c r="AEF292" s="442"/>
      <c r="AEG292" s="442"/>
      <c r="AEH292" s="442"/>
      <c r="AEI292" s="442"/>
      <c r="AEJ292" s="442"/>
      <c r="AEK292" s="442"/>
      <c r="AEL292" s="442"/>
      <c r="AEM292" s="442"/>
      <c r="AEN292" s="442"/>
      <c r="AEO292" s="442"/>
      <c r="AEP292" s="442"/>
      <c r="AEQ292" s="442"/>
      <c r="AER292" s="442"/>
      <c r="AES292" s="442"/>
      <c r="AET292" s="442"/>
      <c r="AEU292" s="442"/>
      <c r="AEV292" s="442"/>
      <c r="AEW292" s="442"/>
      <c r="AEX292" s="442"/>
      <c r="AEY292" s="442"/>
      <c r="AEZ292" s="442"/>
      <c r="AFA292" s="442"/>
      <c r="AFB292" s="442"/>
      <c r="AFC292" s="442"/>
      <c r="AFD292" s="442"/>
      <c r="AFE292" s="442"/>
      <c r="AFF292" s="442"/>
      <c r="AFG292" s="442"/>
      <c r="AFH292" s="442"/>
      <c r="AFI292" s="442"/>
      <c r="AFJ292" s="442"/>
      <c r="AFK292" s="442"/>
      <c r="AFL292" s="442"/>
      <c r="AFM292" s="442"/>
      <c r="AFN292" s="442"/>
      <c r="AFO292" s="442"/>
      <c r="AFP292" s="442"/>
      <c r="AFQ292" s="442"/>
      <c r="AFR292" s="442"/>
      <c r="AFS292" s="442"/>
      <c r="AFT292" s="442"/>
      <c r="AFU292" s="442"/>
      <c r="AFV292" s="442"/>
      <c r="AFW292" s="442"/>
      <c r="AFX292" s="442"/>
      <c r="AFY292" s="442"/>
      <c r="AFZ292" s="442"/>
      <c r="AGA292" s="442"/>
      <c r="AGB292" s="442"/>
      <c r="AGC292" s="442"/>
      <c r="AGD292" s="442"/>
      <c r="AGE292" s="442"/>
      <c r="AGF292" s="442"/>
      <c r="AGG292" s="442"/>
      <c r="AGH292" s="442"/>
      <c r="AGI292" s="442"/>
      <c r="AGJ292" s="442"/>
      <c r="AGK292" s="442"/>
      <c r="AGL292" s="442"/>
      <c r="AGM292" s="442"/>
      <c r="AGN292" s="442"/>
      <c r="AGO292" s="442"/>
      <c r="AGP292" s="442"/>
      <c r="AGQ292" s="442"/>
      <c r="AGR292" s="442"/>
      <c r="AGS292" s="442"/>
      <c r="AGT292" s="442"/>
      <c r="AGU292" s="442"/>
      <c r="AGV292" s="442"/>
      <c r="AGW292" s="442"/>
      <c r="AGX292" s="442"/>
      <c r="AGY292" s="442"/>
      <c r="AGZ292" s="442"/>
      <c r="AHA292" s="442"/>
      <c r="AHB292" s="442"/>
      <c r="AHC292" s="442"/>
      <c r="AHD292" s="442"/>
      <c r="AHE292" s="442"/>
      <c r="AHF292" s="442"/>
      <c r="AHG292" s="442"/>
      <c r="AHH292" s="442"/>
    </row>
    <row r="293" spans="2:892" s="593" customFormat="1" hidden="1">
      <c r="B293" s="597"/>
      <c r="C293" s="595"/>
      <c r="D293" s="78"/>
      <c r="E293" s="78"/>
      <c r="F293" s="78"/>
      <c r="G293" s="78"/>
      <c r="H293" s="78"/>
      <c r="I293" s="78"/>
      <c r="J293" s="78"/>
      <c r="K293" s="78"/>
      <c r="L293" s="78"/>
      <c r="M293" s="78"/>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s="66"/>
      <c r="CT293" s="66"/>
      <c r="CU293" s="66"/>
      <c r="CV293" s="66"/>
      <c r="CW293" s="66"/>
      <c r="CX293" s="66"/>
      <c r="CY293" s="66"/>
      <c r="CZ293" s="66"/>
      <c r="DA293" s="66"/>
      <c r="DB293" s="66"/>
      <c r="DC293" s="66"/>
      <c r="DD293" s="66"/>
      <c r="DE293" s="66"/>
      <c r="DF293" s="66"/>
      <c r="DG293" s="66"/>
      <c r="DH293" s="66"/>
      <c r="DI293" s="66"/>
      <c r="DJ293" s="66"/>
      <c r="DK293" s="66"/>
      <c r="DL293" s="66"/>
      <c r="DM293" s="66"/>
      <c r="DN293" s="66"/>
      <c r="DO293" s="66"/>
      <c r="DP293" s="66"/>
      <c r="DQ293" s="66"/>
      <c r="DR293" s="66"/>
      <c r="DS293" s="66"/>
      <c r="DT293" s="66"/>
      <c r="DU293" s="66"/>
      <c r="DV293" s="66"/>
      <c r="DW293" s="66"/>
      <c r="DX293" s="66"/>
      <c r="DY293" s="66"/>
      <c r="DZ293" s="66"/>
      <c r="EA293" s="66"/>
      <c r="EB293" s="66"/>
      <c r="EC293" s="66"/>
      <c r="ED293" s="66"/>
      <c r="EE293" s="66"/>
      <c r="EF293" s="66"/>
      <c r="EG293" s="66"/>
      <c r="EH293" s="66"/>
      <c r="EI293" s="66"/>
      <c r="EJ293" s="66"/>
      <c r="EK293" s="66"/>
      <c r="EL293" s="66"/>
      <c r="EM293" s="66"/>
      <c r="EN293" s="66"/>
      <c r="EO293" s="66"/>
      <c r="EP293" s="66"/>
      <c r="EQ293" s="66"/>
      <c r="ER293" s="66"/>
      <c r="ES293" s="66"/>
      <c r="ET293" s="66"/>
      <c r="EU293" s="66"/>
      <c r="EV293" s="66"/>
      <c r="EW293" s="66"/>
      <c r="EX293" s="66"/>
      <c r="EY293" s="66"/>
      <c r="EZ293" s="66"/>
      <c r="FA293" s="66"/>
      <c r="FB293" s="66"/>
      <c r="FC293" s="66"/>
      <c r="FD293" s="66"/>
      <c r="FE293" s="66"/>
      <c r="FF293" s="66"/>
      <c r="FG293" s="66"/>
      <c r="FH293" s="66"/>
      <c r="FI293" s="66"/>
      <c r="FJ293" s="66"/>
      <c r="FK293" s="66"/>
      <c r="FL293" s="66"/>
      <c r="FM293" s="66"/>
      <c r="FN293" s="66"/>
      <c r="FO293" s="66"/>
      <c r="FP293" s="66"/>
      <c r="FQ293" s="66"/>
      <c r="FR293" s="66"/>
      <c r="FS293" s="66"/>
      <c r="FT293" s="66"/>
      <c r="FU293" s="66"/>
      <c r="FV293" s="66"/>
      <c r="FW293" s="66"/>
      <c r="FX293" s="66"/>
      <c r="FY293" s="66"/>
      <c r="FZ293" s="66"/>
      <c r="GA293" s="66"/>
      <c r="GB293" s="66"/>
      <c r="GC293" s="66"/>
      <c r="GD293" s="66"/>
      <c r="GE293" s="66"/>
      <c r="GF293" s="66"/>
      <c r="GG293" s="66"/>
      <c r="GH293" s="66"/>
      <c r="GI293" s="66"/>
      <c r="GJ293" s="66"/>
      <c r="GK293" s="66"/>
      <c r="GL293" s="66"/>
      <c r="GM293" s="66"/>
      <c r="GN293" s="66"/>
      <c r="GO293" s="66"/>
      <c r="GP293" s="66"/>
      <c r="GQ293" s="66"/>
      <c r="GR293" s="66"/>
      <c r="GS293" s="66"/>
      <c r="GT293" s="66"/>
      <c r="GU293" s="66"/>
      <c r="GV293" s="66"/>
      <c r="GW293" s="66"/>
      <c r="GX293" s="66"/>
      <c r="GY293" s="66"/>
      <c r="GZ293" s="66"/>
      <c r="HA293" s="66"/>
      <c r="HB293" s="66"/>
      <c r="HC293" s="66"/>
      <c r="HD293" s="66"/>
      <c r="HE293" s="66"/>
      <c r="HF293" s="66"/>
      <c r="HG293" s="66"/>
      <c r="HH293" s="66"/>
      <c r="HI293" s="66"/>
      <c r="HJ293" s="66"/>
      <c r="HK293" s="66"/>
      <c r="HL293" s="66"/>
      <c r="HM293" s="66"/>
      <c r="HN293" s="66"/>
      <c r="HO293" s="66"/>
      <c r="HP293" s="66"/>
      <c r="HQ293" s="66"/>
      <c r="HR293" s="66"/>
      <c r="HS293" s="66"/>
      <c r="HT293" s="66"/>
      <c r="HU293" s="66"/>
      <c r="HV293" s="66"/>
      <c r="HW293" s="66"/>
      <c r="HX293" s="66"/>
      <c r="HY293" s="66"/>
      <c r="HZ293" s="66"/>
      <c r="IA293" s="66"/>
      <c r="IB293" s="66"/>
      <c r="IC293" s="66"/>
      <c r="ID293" s="66"/>
      <c r="IE293" s="66"/>
      <c r="IF293" s="66"/>
      <c r="IG293" s="66"/>
      <c r="IH293" s="66"/>
      <c r="II293" s="66"/>
      <c r="IJ293" s="66"/>
      <c r="IK293" s="66"/>
      <c r="IL293" s="66"/>
      <c r="IM293" s="66"/>
      <c r="IN293" s="66"/>
      <c r="IO293" s="66"/>
      <c r="IP293" s="66"/>
      <c r="IQ293" s="66"/>
      <c r="IR293" s="66"/>
      <c r="IS293" s="66"/>
      <c r="IT293" s="66"/>
      <c r="IU293" s="66"/>
      <c r="IV293" s="66"/>
      <c r="IW293" s="66"/>
      <c r="IX293" s="442"/>
      <c r="IY293" s="442"/>
      <c r="IZ293" s="442"/>
      <c r="JA293" s="442"/>
      <c r="JB293" s="442"/>
      <c r="JC293" s="442"/>
      <c r="JD293" s="442"/>
      <c r="JE293" s="442"/>
      <c r="JF293" s="442"/>
      <c r="JG293" s="442"/>
      <c r="JH293" s="442"/>
      <c r="JI293" s="442"/>
      <c r="JJ293" s="442"/>
      <c r="JK293" s="442"/>
      <c r="JL293" s="442"/>
      <c r="JM293" s="442"/>
      <c r="JN293" s="442"/>
      <c r="JO293" s="442"/>
      <c r="JP293" s="442"/>
      <c r="JQ293" s="442"/>
      <c r="JR293" s="442"/>
      <c r="JS293" s="442"/>
      <c r="JT293" s="442"/>
      <c r="JU293" s="442"/>
      <c r="JV293" s="442"/>
      <c r="JW293" s="442"/>
      <c r="JX293" s="442"/>
      <c r="JY293" s="442"/>
      <c r="JZ293" s="442"/>
      <c r="KA293" s="442"/>
      <c r="KB293" s="442"/>
      <c r="KC293" s="442"/>
      <c r="KD293" s="442"/>
      <c r="KE293" s="442"/>
      <c r="KF293" s="442"/>
      <c r="KG293" s="442"/>
      <c r="KH293" s="442"/>
      <c r="KI293" s="442"/>
      <c r="KJ293" s="442"/>
      <c r="KK293" s="442"/>
      <c r="KL293" s="442"/>
      <c r="KM293" s="442"/>
      <c r="KN293" s="442"/>
      <c r="KO293" s="442"/>
      <c r="KP293" s="442"/>
      <c r="KQ293" s="442"/>
      <c r="KR293" s="442"/>
      <c r="KS293" s="442"/>
      <c r="KT293" s="442"/>
      <c r="KU293" s="442"/>
      <c r="KV293" s="442"/>
      <c r="KW293" s="442"/>
      <c r="KX293" s="442"/>
      <c r="KY293" s="442"/>
      <c r="KZ293" s="442"/>
      <c r="LA293" s="442"/>
      <c r="LB293" s="442"/>
      <c r="LC293" s="442"/>
      <c r="LD293" s="442"/>
      <c r="LE293" s="442"/>
      <c r="LF293" s="442"/>
      <c r="LG293" s="442"/>
      <c r="LH293" s="442"/>
      <c r="LI293" s="442"/>
      <c r="LJ293" s="442"/>
      <c r="LK293" s="442"/>
      <c r="LL293" s="442"/>
      <c r="LM293" s="442"/>
      <c r="LN293" s="442"/>
      <c r="LO293" s="442"/>
      <c r="LP293" s="442"/>
      <c r="LQ293" s="442"/>
      <c r="LR293" s="442"/>
      <c r="LS293" s="442"/>
      <c r="LT293" s="442"/>
      <c r="LU293" s="442"/>
      <c r="LV293" s="442"/>
      <c r="LW293" s="442"/>
      <c r="LX293" s="442"/>
      <c r="LY293" s="442"/>
      <c r="LZ293" s="442"/>
      <c r="MA293" s="442"/>
      <c r="MB293" s="442"/>
      <c r="MC293" s="442"/>
      <c r="MD293" s="442"/>
      <c r="ME293" s="442"/>
      <c r="MF293" s="442"/>
      <c r="MG293" s="442"/>
      <c r="MH293" s="442"/>
      <c r="MI293" s="442"/>
      <c r="MJ293" s="442"/>
      <c r="MK293" s="442"/>
      <c r="ML293" s="442"/>
      <c r="MM293" s="442"/>
      <c r="MN293" s="442"/>
      <c r="MO293" s="442"/>
      <c r="MP293" s="442"/>
      <c r="MQ293" s="442"/>
      <c r="MR293" s="442"/>
      <c r="MS293" s="442"/>
      <c r="MT293" s="442"/>
      <c r="MU293" s="442"/>
      <c r="MV293" s="442"/>
      <c r="MW293" s="442"/>
      <c r="MX293" s="442"/>
      <c r="MY293" s="442"/>
      <c r="MZ293" s="442"/>
      <c r="NA293" s="442"/>
      <c r="NB293" s="442"/>
      <c r="NC293" s="442"/>
      <c r="ND293" s="442"/>
      <c r="NE293" s="442"/>
      <c r="NF293" s="442"/>
      <c r="NG293" s="442"/>
      <c r="NH293" s="442"/>
      <c r="NI293" s="442"/>
      <c r="NJ293" s="442"/>
      <c r="NK293" s="442"/>
      <c r="NL293" s="442"/>
      <c r="NM293" s="442"/>
      <c r="NN293" s="442"/>
      <c r="NO293" s="442"/>
      <c r="NP293" s="442"/>
      <c r="NQ293" s="442"/>
      <c r="NR293" s="442"/>
      <c r="NS293" s="442"/>
      <c r="NT293" s="442"/>
      <c r="NU293" s="442"/>
      <c r="NV293" s="442"/>
      <c r="NW293" s="442"/>
      <c r="NX293" s="442"/>
      <c r="NY293" s="442"/>
      <c r="NZ293" s="442"/>
      <c r="OA293" s="442"/>
      <c r="OB293" s="442"/>
      <c r="OC293" s="442"/>
      <c r="OD293" s="442"/>
      <c r="OE293" s="442"/>
      <c r="OF293" s="442"/>
      <c r="OG293" s="442"/>
      <c r="OH293" s="442"/>
      <c r="OI293" s="442"/>
      <c r="OJ293" s="442"/>
      <c r="OK293" s="442"/>
      <c r="OL293" s="442"/>
      <c r="OM293" s="442"/>
      <c r="ON293" s="442"/>
      <c r="OO293" s="442"/>
      <c r="OP293" s="442"/>
      <c r="OQ293" s="442"/>
      <c r="OR293" s="442"/>
      <c r="OS293" s="442"/>
      <c r="OT293" s="442"/>
      <c r="OU293" s="442"/>
      <c r="OV293" s="442"/>
      <c r="OW293" s="442"/>
      <c r="OX293" s="442"/>
      <c r="OY293" s="442"/>
      <c r="OZ293" s="442"/>
      <c r="PA293" s="442"/>
      <c r="PB293" s="442"/>
      <c r="PC293" s="442"/>
      <c r="PD293" s="442"/>
      <c r="PE293" s="442"/>
      <c r="PF293" s="442"/>
      <c r="PG293" s="442"/>
      <c r="PH293" s="442"/>
      <c r="PI293" s="442"/>
      <c r="PJ293" s="442"/>
      <c r="PK293" s="442"/>
      <c r="PL293" s="442"/>
      <c r="PM293" s="442"/>
      <c r="PN293" s="442"/>
      <c r="PO293" s="442"/>
      <c r="PP293" s="442"/>
      <c r="PQ293" s="442"/>
      <c r="PR293" s="442"/>
      <c r="PS293" s="442"/>
      <c r="PT293" s="442"/>
      <c r="PU293" s="442"/>
      <c r="PV293" s="442"/>
      <c r="PW293" s="442"/>
      <c r="PX293" s="442"/>
      <c r="PY293" s="442"/>
      <c r="PZ293" s="442"/>
      <c r="QA293" s="442"/>
      <c r="QB293" s="442"/>
      <c r="QC293" s="442"/>
      <c r="QD293" s="442"/>
      <c r="QE293" s="442"/>
      <c r="QF293" s="442"/>
      <c r="QG293" s="442"/>
      <c r="QH293" s="442"/>
      <c r="QI293" s="442"/>
      <c r="QJ293" s="442"/>
      <c r="QK293" s="442"/>
      <c r="QL293" s="442"/>
      <c r="QM293" s="442"/>
      <c r="QN293" s="442"/>
      <c r="QO293" s="442"/>
      <c r="QP293" s="442"/>
      <c r="QQ293" s="442"/>
      <c r="QR293" s="442"/>
      <c r="QS293" s="442"/>
      <c r="QT293" s="442"/>
      <c r="QU293" s="442"/>
      <c r="QV293" s="442"/>
      <c r="QW293" s="442"/>
      <c r="QX293" s="442"/>
      <c r="QY293" s="442"/>
      <c r="QZ293" s="442"/>
      <c r="RA293" s="442"/>
      <c r="RB293" s="442"/>
      <c r="RC293" s="442"/>
      <c r="RD293" s="442"/>
      <c r="RE293" s="442"/>
      <c r="RF293" s="442"/>
      <c r="RG293" s="442"/>
      <c r="RH293" s="442"/>
      <c r="RI293" s="442"/>
      <c r="RJ293" s="442"/>
      <c r="RK293" s="442"/>
      <c r="RL293" s="442"/>
      <c r="RM293" s="442"/>
      <c r="RN293" s="442"/>
      <c r="RO293" s="442"/>
      <c r="RP293" s="442"/>
      <c r="RQ293" s="442"/>
      <c r="RR293" s="442"/>
      <c r="RS293" s="442"/>
      <c r="RT293" s="442"/>
      <c r="RU293" s="442"/>
      <c r="RV293" s="442"/>
      <c r="RW293" s="442"/>
      <c r="RX293" s="442"/>
      <c r="RY293" s="442"/>
      <c r="RZ293" s="442"/>
      <c r="SA293" s="442"/>
      <c r="SB293" s="442"/>
      <c r="SC293" s="442"/>
      <c r="SD293" s="442"/>
      <c r="SE293" s="442"/>
      <c r="SF293" s="442"/>
      <c r="SG293" s="442"/>
      <c r="SH293" s="442"/>
      <c r="SI293" s="442"/>
      <c r="SJ293" s="442"/>
      <c r="SK293" s="442"/>
      <c r="SL293" s="442"/>
      <c r="SM293" s="442"/>
      <c r="SN293" s="442"/>
      <c r="SO293" s="442"/>
      <c r="SP293" s="442"/>
      <c r="SQ293" s="442"/>
      <c r="SR293" s="442"/>
      <c r="SS293" s="442"/>
      <c r="ST293" s="442"/>
      <c r="SU293" s="442"/>
      <c r="SV293" s="442"/>
      <c r="SW293" s="442"/>
      <c r="SX293" s="442"/>
      <c r="SY293" s="442"/>
      <c r="SZ293" s="442"/>
      <c r="TA293" s="442"/>
      <c r="TB293" s="442"/>
      <c r="TC293" s="442"/>
      <c r="TD293" s="442"/>
      <c r="TE293" s="442"/>
      <c r="TF293" s="442"/>
      <c r="TG293" s="442"/>
      <c r="TH293" s="442"/>
      <c r="TI293" s="442"/>
      <c r="TJ293" s="442"/>
      <c r="TK293" s="442"/>
      <c r="TL293" s="442"/>
      <c r="TM293" s="442"/>
      <c r="TN293" s="442"/>
      <c r="TO293" s="442"/>
      <c r="TP293" s="442"/>
      <c r="TQ293" s="442"/>
      <c r="TR293" s="442"/>
      <c r="TS293" s="442"/>
      <c r="TT293" s="442"/>
      <c r="TU293" s="442"/>
      <c r="TV293" s="442"/>
      <c r="TW293" s="442"/>
      <c r="TX293" s="442"/>
      <c r="TY293" s="442"/>
      <c r="TZ293" s="442"/>
      <c r="UA293" s="442"/>
      <c r="UB293" s="442"/>
      <c r="UC293" s="442"/>
      <c r="UD293" s="442"/>
      <c r="UE293" s="442"/>
      <c r="UF293" s="442"/>
      <c r="UG293" s="442"/>
      <c r="UH293" s="442"/>
      <c r="UI293" s="442"/>
      <c r="UJ293" s="442"/>
      <c r="UK293" s="442"/>
      <c r="UL293" s="442"/>
      <c r="UM293" s="442"/>
      <c r="UN293" s="442"/>
      <c r="UO293" s="442"/>
      <c r="UP293" s="442"/>
      <c r="UQ293" s="442"/>
      <c r="UR293" s="442"/>
      <c r="US293" s="442"/>
      <c r="UT293" s="442"/>
      <c r="UU293" s="442"/>
      <c r="UV293" s="442"/>
      <c r="UW293" s="442"/>
      <c r="UX293" s="442"/>
      <c r="UY293" s="442"/>
      <c r="UZ293" s="442"/>
      <c r="VA293" s="442"/>
      <c r="VB293" s="442"/>
      <c r="VC293" s="442"/>
      <c r="VD293" s="442"/>
      <c r="VE293" s="442"/>
      <c r="VF293" s="442"/>
      <c r="VG293" s="442"/>
      <c r="VH293" s="442"/>
      <c r="VI293" s="442"/>
      <c r="VJ293" s="442"/>
      <c r="VK293" s="442"/>
      <c r="VL293" s="442"/>
      <c r="VM293" s="442"/>
      <c r="VN293" s="442"/>
      <c r="VO293" s="442"/>
      <c r="VP293" s="442"/>
      <c r="VQ293" s="442"/>
      <c r="VR293" s="442"/>
      <c r="VS293" s="442"/>
      <c r="VT293" s="442"/>
      <c r="VU293" s="442"/>
      <c r="VV293" s="442"/>
      <c r="VW293" s="442"/>
      <c r="VX293" s="442"/>
      <c r="VY293" s="442"/>
      <c r="VZ293" s="442"/>
      <c r="WA293" s="442"/>
      <c r="WB293" s="442"/>
      <c r="WC293" s="442"/>
      <c r="WD293" s="442"/>
      <c r="WE293" s="442"/>
      <c r="WF293" s="442"/>
      <c r="WG293" s="442"/>
      <c r="WH293" s="442"/>
      <c r="WI293" s="442"/>
      <c r="WJ293" s="442"/>
      <c r="WK293" s="442"/>
      <c r="WL293" s="442"/>
      <c r="WM293" s="442"/>
      <c r="WN293" s="442"/>
      <c r="WO293" s="442"/>
      <c r="WP293" s="442"/>
      <c r="WQ293" s="442"/>
      <c r="WR293" s="442"/>
      <c r="WS293" s="442"/>
      <c r="WT293" s="442"/>
      <c r="WU293" s="442"/>
      <c r="WV293" s="442"/>
      <c r="WW293" s="442"/>
      <c r="WX293" s="442"/>
      <c r="WY293" s="442"/>
      <c r="WZ293" s="442"/>
      <c r="XA293" s="442"/>
      <c r="XB293" s="442"/>
      <c r="XC293" s="442"/>
      <c r="XD293" s="442"/>
      <c r="XE293" s="442"/>
      <c r="XF293" s="442"/>
      <c r="XG293" s="442"/>
      <c r="XH293" s="442"/>
      <c r="XI293" s="442"/>
      <c r="XJ293" s="442"/>
      <c r="XK293" s="442"/>
      <c r="XL293" s="442"/>
      <c r="XM293" s="442"/>
      <c r="XN293" s="442"/>
      <c r="XO293" s="442"/>
      <c r="XP293" s="442"/>
      <c r="XQ293" s="442"/>
      <c r="XR293" s="442"/>
      <c r="XS293" s="442"/>
      <c r="XT293" s="442"/>
      <c r="XU293" s="442"/>
      <c r="XV293" s="442"/>
      <c r="XW293" s="442"/>
      <c r="XX293" s="442"/>
      <c r="XY293" s="442"/>
      <c r="XZ293" s="442"/>
      <c r="YA293" s="442"/>
      <c r="YB293" s="442"/>
      <c r="YC293" s="442"/>
      <c r="YD293" s="442"/>
      <c r="YE293" s="442"/>
      <c r="YF293" s="442"/>
      <c r="YG293" s="442"/>
      <c r="YH293" s="442"/>
      <c r="YI293" s="442"/>
      <c r="YJ293" s="442"/>
      <c r="YK293" s="442"/>
      <c r="YL293" s="442"/>
      <c r="YM293" s="442"/>
      <c r="YN293" s="442"/>
      <c r="YO293" s="442"/>
      <c r="YP293" s="442"/>
      <c r="YQ293" s="442"/>
      <c r="YR293" s="442"/>
      <c r="YS293" s="442"/>
      <c r="YT293" s="442"/>
      <c r="YU293" s="442"/>
      <c r="YV293" s="442"/>
      <c r="YW293" s="442"/>
      <c r="YX293" s="442"/>
      <c r="YY293" s="442"/>
      <c r="YZ293" s="442"/>
      <c r="ZA293" s="442"/>
      <c r="ZB293" s="442"/>
      <c r="ZC293" s="442"/>
      <c r="ZD293" s="442"/>
      <c r="ZE293" s="442"/>
      <c r="ZF293" s="442"/>
      <c r="ZG293" s="442"/>
      <c r="ZH293" s="442"/>
      <c r="ZI293" s="442"/>
      <c r="ZJ293" s="442"/>
      <c r="ZK293" s="442"/>
      <c r="ZL293" s="442"/>
      <c r="ZM293" s="442"/>
      <c r="ZN293" s="442"/>
      <c r="ZO293" s="442"/>
      <c r="ZP293" s="442"/>
      <c r="ZQ293" s="442"/>
      <c r="ZR293" s="442"/>
      <c r="ZS293" s="442"/>
      <c r="ZT293" s="442"/>
      <c r="ZU293" s="442"/>
      <c r="ZV293" s="442"/>
      <c r="ZW293" s="442"/>
      <c r="ZX293" s="442"/>
      <c r="ZY293" s="442"/>
      <c r="ZZ293" s="442"/>
      <c r="AAA293" s="442"/>
      <c r="AAB293" s="442"/>
      <c r="AAC293" s="442"/>
      <c r="AAD293" s="442"/>
      <c r="AAE293" s="442"/>
      <c r="AAF293" s="442"/>
      <c r="AAG293" s="442"/>
      <c r="AAH293" s="442"/>
      <c r="AAI293" s="442"/>
      <c r="AAJ293" s="442"/>
      <c r="AAK293" s="442"/>
      <c r="AAL293" s="442"/>
      <c r="AAM293" s="442"/>
      <c r="AAN293" s="442"/>
      <c r="AAO293" s="442"/>
      <c r="AAP293" s="442"/>
      <c r="AAQ293" s="442"/>
      <c r="AAR293" s="442"/>
      <c r="AAS293" s="442"/>
      <c r="AAT293" s="442"/>
      <c r="AAU293" s="442"/>
      <c r="AAV293" s="442"/>
      <c r="AAW293" s="442"/>
      <c r="AAX293" s="442"/>
      <c r="AAY293" s="442"/>
      <c r="AAZ293" s="442"/>
      <c r="ABA293" s="442"/>
      <c r="ABB293" s="442"/>
      <c r="ABC293" s="442"/>
      <c r="ABD293" s="442"/>
      <c r="ABE293" s="442"/>
      <c r="ABF293" s="442"/>
      <c r="ABG293" s="442"/>
      <c r="ABH293" s="442"/>
      <c r="ABI293" s="442"/>
      <c r="ABJ293" s="442"/>
      <c r="ABK293" s="442"/>
      <c r="ABL293" s="442"/>
      <c r="ABM293" s="442"/>
      <c r="ABN293" s="442"/>
      <c r="ABO293" s="442"/>
      <c r="ABP293" s="442"/>
      <c r="ABQ293" s="442"/>
      <c r="ABR293" s="442"/>
      <c r="ABS293" s="442"/>
      <c r="ABT293" s="442"/>
      <c r="ABU293" s="442"/>
      <c r="ABV293" s="442"/>
      <c r="ABW293" s="442"/>
      <c r="ABX293" s="442"/>
      <c r="ABY293" s="442"/>
      <c r="ABZ293" s="442"/>
      <c r="ACA293" s="442"/>
      <c r="ACB293" s="442"/>
      <c r="ACC293" s="442"/>
      <c r="ACD293" s="442"/>
      <c r="ACE293" s="442"/>
      <c r="ACF293" s="442"/>
      <c r="ACG293" s="442"/>
      <c r="ACH293" s="442"/>
      <c r="ACI293" s="442"/>
      <c r="ACJ293" s="442"/>
      <c r="ACK293" s="442"/>
      <c r="ACL293" s="442"/>
      <c r="ACM293" s="442"/>
      <c r="ACN293" s="442"/>
      <c r="ACO293" s="442"/>
      <c r="ACP293" s="442"/>
      <c r="ACQ293" s="442"/>
      <c r="ACR293" s="442"/>
      <c r="ACS293" s="442"/>
      <c r="ACT293" s="442"/>
      <c r="ACU293" s="442"/>
      <c r="ACV293" s="442"/>
      <c r="ACW293" s="442"/>
      <c r="ACX293" s="442"/>
      <c r="ACY293" s="442"/>
      <c r="ACZ293" s="442"/>
      <c r="ADA293" s="442"/>
      <c r="ADB293" s="442"/>
      <c r="ADC293" s="442"/>
      <c r="ADD293" s="442"/>
      <c r="ADE293" s="442"/>
      <c r="ADF293" s="442"/>
      <c r="ADG293" s="442"/>
      <c r="ADH293" s="442"/>
      <c r="ADI293" s="442"/>
      <c r="ADJ293" s="442"/>
      <c r="ADK293" s="442"/>
      <c r="ADL293" s="442"/>
      <c r="ADM293" s="442"/>
      <c r="ADN293" s="442"/>
      <c r="ADO293" s="442"/>
      <c r="ADP293" s="442"/>
      <c r="ADQ293" s="442"/>
      <c r="ADR293" s="442"/>
      <c r="ADS293" s="442"/>
      <c r="ADT293" s="442"/>
      <c r="ADU293" s="442"/>
      <c r="ADV293" s="442"/>
      <c r="ADW293" s="442"/>
      <c r="ADX293" s="442"/>
      <c r="ADY293" s="442"/>
      <c r="ADZ293" s="442"/>
      <c r="AEA293" s="442"/>
      <c r="AEB293" s="442"/>
      <c r="AEC293" s="442"/>
      <c r="AED293" s="442"/>
      <c r="AEE293" s="442"/>
      <c r="AEF293" s="442"/>
      <c r="AEG293" s="442"/>
      <c r="AEH293" s="442"/>
      <c r="AEI293" s="442"/>
      <c r="AEJ293" s="442"/>
      <c r="AEK293" s="442"/>
      <c r="AEL293" s="442"/>
      <c r="AEM293" s="442"/>
      <c r="AEN293" s="442"/>
      <c r="AEO293" s="442"/>
      <c r="AEP293" s="442"/>
      <c r="AEQ293" s="442"/>
      <c r="AER293" s="442"/>
      <c r="AES293" s="442"/>
      <c r="AET293" s="442"/>
      <c r="AEU293" s="442"/>
      <c r="AEV293" s="442"/>
      <c r="AEW293" s="442"/>
      <c r="AEX293" s="442"/>
      <c r="AEY293" s="442"/>
      <c r="AEZ293" s="442"/>
      <c r="AFA293" s="442"/>
      <c r="AFB293" s="442"/>
      <c r="AFC293" s="442"/>
      <c r="AFD293" s="442"/>
      <c r="AFE293" s="442"/>
      <c r="AFF293" s="442"/>
      <c r="AFG293" s="442"/>
      <c r="AFH293" s="442"/>
      <c r="AFI293" s="442"/>
      <c r="AFJ293" s="442"/>
      <c r="AFK293" s="442"/>
      <c r="AFL293" s="442"/>
      <c r="AFM293" s="442"/>
      <c r="AFN293" s="442"/>
      <c r="AFO293" s="442"/>
      <c r="AFP293" s="442"/>
      <c r="AFQ293" s="442"/>
      <c r="AFR293" s="442"/>
      <c r="AFS293" s="442"/>
      <c r="AFT293" s="442"/>
      <c r="AFU293" s="442"/>
      <c r="AFV293" s="442"/>
      <c r="AFW293" s="442"/>
      <c r="AFX293" s="442"/>
      <c r="AFY293" s="442"/>
      <c r="AFZ293" s="442"/>
      <c r="AGA293" s="442"/>
      <c r="AGB293" s="442"/>
      <c r="AGC293" s="442"/>
      <c r="AGD293" s="442"/>
      <c r="AGE293" s="442"/>
      <c r="AGF293" s="442"/>
      <c r="AGG293" s="442"/>
      <c r="AGH293" s="442"/>
      <c r="AGI293" s="442"/>
      <c r="AGJ293" s="442"/>
      <c r="AGK293" s="442"/>
      <c r="AGL293" s="442"/>
      <c r="AGM293" s="442"/>
      <c r="AGN293" s="442"/>
      <c r="AGO293" s="442"/>
      <c r="AGP293" s="442"/>
      <c r="AGQ293" s="442"/>
      <c r="AGR293" s="442"/>
      <c r="AGS293" s="442"/>
      <c r="AGT293" s="442"/>
      <c r="AGU293" s="442"/>
      <c r="AGV293" s="442"/>
      <c r="AGW293" s="442"/>
      <c r="AGX293" s="442"/>
      <c r="AGY293" s="442"/>
      <c r="AGZ293" s="442"/>
      <c r="AHA293" s="442"/>
      <c r="AHB293" s="442"/>
      <c r="AHC293" s="442"/>
      <c r="AHD293" s="442"/>
      <c r="AHE293" s="442"/>
      <c r="AHF293" s="442"/>
      <c r="AHG293" s="442"/>
      <c r="AHH293" s="442"/>
    </row>
    <row r="294" spans="2:892" s="593" customFormat="1" hidden="1">
      <c r="B294" s="597"/>
      <c r="C294" s="595"/>
      <c r="D294" s="78"/>
      <c r="E294" s="78"/>
      <c r="F294" s="78"/>
      <c r="G294" s="78"/>
      <c r="H294" s="78"/>
      <c r="I294" s="78"/>
      <c r="J294" s="78"/>
      <c r="K294" s="78"/>
      <c r="L294" s="78"/>
      <c r="M294" s="78"/>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s="66"/>
      <c r="CT294" s="66"/>
      <c r="CU294" s="66"/>
      <c r="CV294" s="66"/>
      <c r="CW294" s="66"/>
      <c r="CX294" s="66"/>
      <c r="CY294" s="66"/>
      <c r="CZ294" s="66"/>
      <c r="DA294" s="66"/>
      <c r="DB294" s="66"/>
      <c r="DC294" s="66"/>
      <c r="DD294" s="66"/>
      <c r="DE294" s="66"/>
      <c r="DF294" s="66"/>
      <c r="DG294" s="66"/>
      <c r="DH294" s="66"/>
      <c r="DI294" s="66"/>
      <c r="DJ294" s="66"/>
      <c r="DK294" s="66"/>
      <c r="DL294" s="66"/>
      <c r="DM294" s="66"/>
      <c r="DN294" s="66"/>
      <c r="DO294" s="66"/>
      <c r="DP294" s="66"/>
      <c r="DQ294" s="66"/>
      <c r="DR294" s="66"/>
      <c r="DS294" s="66"/>
      <c r="DT294" s="66"/>
      <c r="DU294" s="66"/>
      <c r="DV294" s="66"/>
      <c r="DW294" s="66"/>
      <c r="DX294" s="66"/>
      <c r="DY294" s="66"/>
      <c r="DZ294" s="66"/>
      <c r="EA294" s="66"/>
      <c r="EB294" s="66"/>
      <c r="EC294" s="66"/>
      <c r="ED294" s="66"/>
      <c r="EE294" s="66"/>
      <c r="EF294" s="66"/>
      <c r="EG294" s="66"/>
      <c r="EH294" s="66"/>
      <c r="EI294" s="66"/>
      <c r="EJ294" s="66"/>
      <c r="EK294" s="66"/>
      <c r="EL294" s="66"/>
      <c r="EM294" s="66"/>
      <c r="EN294" s="66"/>
      <c r="EO294" s="66"/>
      <c r="EP294" s="66"/>
      <c r="EQ294" s="66"/>
      <c r="ER294" s="66"/>
      <c r="ES294" s="66"/>
      <c r="ET294" s="66"/>
      <c r="EU294" s="66"/>
      <c r="EV294" s="66"/>
      <c r="EW294" s="66"/>
      <c r="EX294" s="66"/>
      <c r="EY294" s="66"/>
      <c r="EZ294" s="66"/>
      <c r="FA294" s="66"/>
      <c r="FB294" s="66"/>
      <c r="FC294" s="66"/>
      <c r="FD294" s="66"/>
      <c r="FE294" s="66"/>
      <c r="FF294" s="66"/>
      <c r="FG294" s="66"/>
      <c r="FH294" s="66"/>
      <c r="FI294" s="66"/>
      <c r="FJ294" s="66"/>
      <c r="FK294" s="66"/>
      <c r="FL294" s="66"/>
      <c r="FM294" s="66"/>
      <c r="FN294" s="66"/>
      <c r="FO294" s="66"/>
      <c r="FP294" s="66"/>
      <c r="FQ294" s="66"/>
      <c r="FR294" s="66"/>
      <c r="FS294" s="66"/>
      <c r="FT294" s="66"/>
      <c r="FU294" s="66"/>
      <c r="FV294" s="66"/>
      <c r="FW294" s="66"/>
      <c r="FX294" s="66"/>
      <c r="FY294" s="66"/>
      <c r="FZ294" s="66"/>
      <c r="GA294" s="66"/>
      <c r="GB294" s="66"/>
      <c r="GC294" s="66"/>
      <c r="GD294" s="66"/>
      <c r="GE294" s="66"/>
      <c r="GF294" s="66"/>
      <c r="GG294" s="66"/>
      <c r="GH294" s="66"/>
      <c r="GI294" s="66"/>
      <c r="GJ294" s="66"/>
      <c r="GK294" s="66"/>
      <c r="GL294" s="66"/>
      <c r="GM294" s="66"/>
      <c r="GN294" s="66"/>
      <c r="GO294" s="66"/>
      <c r="GP294" s="66"/>
      <c r="GQ294" s="66"/>
      <c r="GR294" s="66"/>
      <c r="GS294" s="66"/>
      <c r="GT294" s="66"/>
      <c r="GU294" s="66"/>
      <c r="GV294" s="66"/>
      <c r="GW294" s="66"/>
      <c r="GX294" s="66"/>
      <c r="GY294" s="66"/>
      <c r="GZ294" s="66"/>
      <c r="HA294" s="66"/>
      <c r="HB294" s="66"/>
      <c r="HC294" s="66"/>
      <c r="HD294" s="66"/>
      <c r="HE294" s="66"/>
      <c r="HF294" s="66"/>
      <c r="HG294" s="66"/>
      <c r="HH294" s="66"/>
      <c r="HI294" s="66"/>
      <c r="HJ294" s="66"/>
      <c r="HK294" s="66"/>
      <c r="HL294" s="66"/>
      <c r="HM294" s="66"/>
      <c r="HN294" s="66"/>
      <c r="HO294" s="66"/>
      <c r="HP294" s="66"/>
      <c r="HQ294" s="66"/>
      <c r="HR294" s="66"/>
      <c r="HS294" s="66"/>
      <c r="HT294" s="66"/>
      <c r="HU294" s="66"/>
      <c r="HV294" s="66"/>
      <c r="HW294" s="66"/>
      <c r="HX294" s="66"/>
      <c r="HY294" s="66"/>
      <c r="HZ294" s="66"/>
      <c r="IA294" s="66"/>
      <c r="IB294" s="66"/>
      <c r="IC294" s="66"/>
      <c r="ID294" s="66"/>
      <c r="IE294" s="66"/>
      <c r="IF294" s="66"/>
      <c r="IG294" s="66"/>
      <c r="IH294" s="66"/>
      <c r="II294" s="66"/>
      <c r="IJ294" s="66"/>
      <c r="IK294" s="66"/>
      <c r="IL294" s="66"/>
      <c r="IM294" s="66"/>
      <c r="IN294" s="66"/>
      <c r="IO294" s="66"/>
      <c r="IP294" s="66"/>
      <c r="IQ294" s="66"/>
      <c r="IR294" s="66"/>
      <c r="IS294" s="66"/>
      <c r="IT294" s="66"/>
      <c r="IU294" s="66"/>
      <c r="IV294" s="66"/>
      <c r="IW294" s="66"/>
      <c r="IX294" s="442"/>
      <c r="IY294" s="442"/>
      <c r="IZ294" s="442"/>
      <c r="JA294" s="442"/>
      <c r="JB294" s="442"/>
      <c r="JC294" s="442"/>
      <c r="JD294" s="442"/>
      <c r="JE294" s="442"/>
      <c r="JF294" s="442"/>
      <c r="JG294" s="442"/>
      <c r="JH294" s="442"/>
      <c r="JI294" s="442"/>
      <c r="JJ294" s="442"/>
      <c r="JK294" s="442"/>
      <c r="JL294" s="442"/>
      <c r="JM294" s="442"/>
      <c r="JN294" s="442"/>
      <c r="JO294" s="442"/>
      <c r="JP294" s="442"/>
      <c r="JQ294" s="442"/>
      <c r="JR294" s="442"/>
      <c r="JS294" s="442"/>
      <c r="JT294" s="442"/>
      <c r="JU294" s="442"/>
      <c r="JV294" s="442"/>
      <c r="JW294" s="442"/>
      <c r="JX294" s="442"/>
      <c r="JY294" s="442"/>
      <c r="JZ294" s="442"/>
      <c r="KA294" s="442"/>
      <c r="KB294" s="442"/>
      <c r="KC294" s="442"/>
      <c r="KD294" s="442"/>
      <c r="KE294" s="442"/>
      <c r="KF294" s="442"/>
      <c r="KG294" s="442"/>
      <c r="KH294" s="442"/>
      <c r="KI294" s="442"/>
      <c r="KJ294" s="442"/>
      <c r="KK294" s="442"/>
      <c r="KL294" s="442"/>
      <c r="KM294" s="442"/>
      <c r="KN294" s="442"/>
      <c r="KO294" s="442"/>
      <c r="KP294" s="442"/>
      <c r="KQ294" s="442"/>
      <c r="KR294" s="442"/>
      <c r="KS294" s="442"/>
      <c r="KT294" s="442"/>
      <c r="KU294" s="442"/>
      <c r="KV294" s="442"/>
      <c r="KW294" s="442"/>
      <c r="KX294" s="442"/>
      <c r="KY294" s="442"/>
      <c r="KZ294" s="442"/>
      <c r="LA294" s="442"/>
      <c r="LB294" s="442"/>
      <c r="LC294" s="442"/>
      <c r="LD294" s="442"/>
      <c r="LE294" s="442"/>
      <c r="LF294" s="442"/>
      <c r="LG294" s="442"/>
      <c r="LH294" s="442"/>
      <c r="LI294" s="442"/>
      <c r="LJ294" s="442"/>
      <c r="LK294" s="442"/>
      <c r="LL294" s="442"/>
      <c r="LM294" s="442"/>
      <c r="LN294" s="442"/>
      <c r="LO294" s="442"/>
      <c r="LP294" s="442"/>
      <c r="LQ294" s="442"/>
      <c r="LR294" s="442"/>
      <c r="LS294" s="442"/>
      <c r="LT294" s="442"/>
      <c r="LU294" s="442"/>
      <c r="LV294" s="442"/>
      <c r="LW294" s="442"/>
      <c r="LX294" s="442"/>
      <c r="LY294" s="442"/>
      <c r="LZ294" s="442"/>
      <c r="MA294" s="442"/>
      <c r="MB294" s="442"/>
      <c r="MC294" s="442"/>
      <c r="MD294" s="442"/>
      <c r="ME294" s="442"/>
      <c r="MF294" s="442"/>
      <c r="MG294" s="442"/>
      <c r="MH294" s="442"/>
      <c r="MI294" s="442"/>
      <c r="MJ294" s="442"/>
      <c r="MK294" s="442"/>
      <c r="ML294" s="442"/>
      <c r="MM294" s="442"/>
      <c r="MN294" s="442"/>
      <c r="MO294" s="442"/>
      <c r="MP294" s="442"/>
      <c r="MQ294" s="442"/>
      <c r="MR294" s="442"/>
      <c r="MS294" s="442"/>
      <c r="MT294" s="442"/>
      <c r="MU294" s="442"/>
      <c r="MV294" s="442"/>
      <c r="MW294" s="442"/>
      <c r="MX294" s="442"/>
      <c r="MY294" s="442"/>
      <c r="MZ294" s="442"/>
      <c r="NA294" s="442"/>
      <c r="NB294" s="442"/>
      <c r="NC294" s="442"/>
      <c r="ND294" s="442"/>
      <c r="NE294" s="442"/>
      <c r="NF294" s="442"/>
      <c r="NG294" s="442"/>
      <c r="NH294" s="442"/>
      <c r="NI294" s="442"/>
      <c r="NJ294" s="442"/>
      <c r="NK294" s="442"/>
      <c r="NL294" s="442"/>
      <c r="NM294" s="442"/>
      <c r="NN294" s="442"/>
      <c r="NO294" s="442"/>
      <c r="NP294" s="442"/>
      <c r="NQ294" s="442"/>
      <c r="NR294" s="442"/>
      <c r="NS294" s="442"/>
      <c r="NT294" s="442"/>
      <c r="NU294" s="442"/>
      <c r="NV294" s="442"/>
      <c r="NW294" s="442"/>
      <c r="NX294" s="442"/>
      <c r="NY294" s="442"/>
      <c r="NZ294" s="442"/>
      <c r="OA294" s="442"/>
      <c r="OB294" s="442"/>
      <c r="OC294" s="442"/>
      <c r="OD294" s="442"/>
      <c r="OE294" s="442"/>
      <c r="OF294" s="442"/>
      <c r="OG294" s="442"/>
      <c r="OH294" s="442"/>
      <c r="OI294" s="442"/>
      <c r="OJ294" s="442"/>
      <c r="OK294" s="442"/>
      <c r="OL294" s="442"/>
      <c r="OM294" s="442"/>
      <c r="ON294" s="442"/>
      <c r="OO294" s="442"/>
      <c r="OP294" s="442"/>
      <c r="OQ294" s="442"/>
      <c r="OR294" s="442"/>
      <c r="OS294" s="442"/>
      <c r="OT294" s="442"/>
      <c r="OU294" s="442"/>
      <c r="OV294" s="442"/>
      <c r="OW294" s="442"/>
      <c r="OX294" s="442"/>
      <c r="OY294" s="442"/>
      <c r="OZ294" s="442"/>
      <c r="PA294" s="442"/>
      <c r="PB294" s="442"/>
      <c r="PC294" s="442"/>
      <c r="PD294" s="442"/>
      <c r="PE294" s="442"/>
      <c r="PF294" s="442"/>
      <c r="PG294" s="442"/>
      <c r="PH294" s="442"/>
      <c r="PI294" s="442"/>
      <c r="PJ294" s="442"/>
      <c r="PK294" s="442"/>
      <c r="PL294" s="442"/>
      <c r="PM294" s="442"/>
      <c r="PN294" s="442"/>
      <c r="PO294" s="442"/>
      <c r="PP294" s="442"/>
      <c r="PQ294" s="442"/>
      <c r="PR294" s="442"/>
      <c r="PS294" s="442"/>
      <c r="PT294" s="442"/>
      <c r="PU294" s="442"/>
      <c r="PV294" s="442"/>
      <c r="PW294" s="442"/>
      <c r="PX294" s="442"/>
      <c r="PY294" s="442"/>
      <c r="PZ294" s="442"/>
      <c r="QA294" s="442"/>
      <c r="QB294" s="442"/>
      <c r="QC294" s="442"/>
      <c r="QD294" s="442"/>
      <c r="QE294" s="442"/>
      <c r="QF294" s="442"/>
      <c r="QG294" s="442"/>
      <c r="QH294" s="442"/>
      <c r="QI294" s="442"/>
      <c r="QJ294" s="442"/>
      <c r="QK294" s="442"/>
      <c r="QL294" s="442"/>
      <c r="QM294" s="442"/>
      <c r="QN294" s="442"/>
      <c r="QO294" s="442"/>
      <c r="QP294" s="442"/>
      <c r="QQ294" s="442"/>
      <c r="QR294" s="442"/>
      <c r="QS294" s="442"/>
      <c r="QT294" s="442"/>
      <c r="QU294" s="442"/>
      <c r="QV294" s="442"/>
      <c r="QW294" s="442"/>
      <c r="QX294" s="442"/>
      <c r="QY294" s="442"/>
      <c r="QZ294" s="442"/>
      <c r="RA294" s="442"/>
      <c r="RB294" s="442"/>
      <c r="RC294" s="442"/>
      <c r="RD294" s="442"/>
      <c r="RE294" s="442"/>
      <c r="RF294" s="442"/>
      <c r="RG294" s="442"/>
      <c r="RH294" s="442"/>
      <c r="RI294" s="442"/>
      <c r="RJ294" s="442"/>
      <c r="RK294" s="442"/>
      <c r="RL294" s="442"/>
      <c r="RM294" s="442"/>
      <c r="RN294" s="442"/>
      <c r="RO294" s="442"/>
      <c r="RP294" s="442"/>
      <c r="RQ294" s="442"/>
      <c r="RR294" s="442"/>
      <c r="RS294" s="442"/>
      <c r="RT294" s="442"/>
      <c r="RU294" s="442"/>
      <c r="RV294" s="442"/>
      <c r="RW294" s="442"/>
      <c r="RX294" s="442"/>
      <c r="RY294" s="442"/>
      <c r="RZ294" s="442"/>
      <c r="SA294" s="442"/>
      <c r="SB294" s="442"/>
      <c r="SC294" s="442"/>
      <c r="SD294" s="442"/>
      <c r="SE294" s="442"/>
      <c r="SF294" s="442"/>
      <c r="SG294" s="442"/>
      <c r="SH294" s="442"/>
      <c r="SI294" s="442"/>
      <c r="SJ294" s="442"/>
      <c r="SK294" s="442"/>
      <c r="SL294" s="442"/>
      <c r="SM294" s="442"/>
      <c r="SN294" s="442"/>
      <c r="SO294" s="442"/>
      <c r="SP294" s="442"/>
      <c r="SQ294" s="442"/>
      <c r="SR294" s="442"/>
      <c r="SS294" s="442"/>
      <c r="ST294" s="442"/>
      <c r="SU294" s="442"/>
      <c r="SV294" s="442"/>
      <c r="SW294" s="442"/>
      <c r="SX294" s="442"/>
      <c r="SY294" s="442"/>
      <c r="SZ294" s="442"/>
      <c r="TA294" s="442"/>
      <c r="TB294" s="442"/>
      <c r="TC294" s="442"/>
      <c r="TD294" s="442"/>
      <c r="TE294" s="442"/>
      <c r="TF294" s="442"/>
      <c r="TG294" s="442"/>
      <c r="TH294" s="442"/>
      <c r="TI294" s="442"/>
      <c r="TJ294" s="442"/>
      <c r="TK294" s="442"/>
      <c r="TL294" s="442"/>
      <c r="TM294" s="442"/>
      <c r="TN294" s="442"/>
      <c r="TO294" s="442"/>
      <c r="TP294" s="442"/>
      <c r="TQ294" s="442"/>
      <c r="TR294" s="442"/>
      <c r="TS294" s="442"/>
      <c r="TT294" s="442"/>
      <c r="TU294" s="442"/>
      <c r="TV294" s="442"/>
      <c r="TW294" s="442"/>
      <c r="TX294" s="442"/>
      <c r="TY294" s="442"/>
      <c r="TZ294" s="442"/>
      <c r="UA294" s="442"/>
      <c r="UB294" s="442"/>
      <c r="UC294" s="442"/>
      <c r="UD294" s="442"/>
      <c r="UE294" s="442"/>
      <c r="UF294" s="442"/>
      <c r="UG294" s="442"/>
      <c r="UH294" s="442"/>
      <c r="UI294" s="442"/>
      <c r="UJ294" s="442"/>
      <c r="UK294" s="442"/>
      <c r="UL294" s="442"/>
      <c r="UM294" s="442"/>
      <c r="UN294" s="442"/>
      <c r="UO294" s="442"/>
      <c r="UP294" s="442"/>
      <c r="UQ294" s="442"/>
      <c r="UR294" s="442"/>
      <c r="US294" s="442"/>
      <c r="UT294" s="442"/>
      <c r="UU294" s="442"/>
      <c r="UV294" s="442"/>
      <c r="UW294" s="442"/>
      <c r="UX294" s="442"/>
      <c r="UY294" s="442"/>
      <c r="UZ294" s="442"/>
      <c r="VA294" s="442"/>
      <c r="VB294" s="442"/>
      <c r="VC294" s="442"/>
      <c r="VD294" s="442"/>
      <c r="VE294" s="442"/>
      <c r="VF294" s="442"/>
      <c r="VG294" s="442"/>
      <c r="VH294" s="442"/>
      <c r="VI294" s="442"/>
      <c r="VJ294" s="442"/>
      <c r="VK294" s="442"/>
      <c r="VL294" s="442"/>
      <c r="VM294" s="442"/>
      <c r="VN294" s="442"/>
      <c r="VO294" s="442"/>
      <c r="VP294" s="442"/>
      <c r="VQ294" s="442"/>
      <c r="VR294" s="442"/>
      <c r="VS294" s="442"/>
      <c r="VT294" s="442"/>
      <c r="VU294" s="442"/>
      <c r="VV294" s="442"/>
      <c r="VW294" s="442"/>
      <c r="VX294" s="442"/>
      <c r="VY294" s="442"/>
      <c r="VZ294" s="442"/>
      <c r="WA294" s="442"/>
      <c r="WB294" s="442"/>
      <c r="WC294" s="442"/>
      <c r="WD294" s="442"/>
      <c r="WE294" s="442"/>
      <c r="WF294" s="442"/>
      <c r="WG294" s="442"/>
      <c r="WH294" s="442"/>
      <c r="WI294" s="442"/>
      <c r="WJ294" s="442"/>
      <c r="WK294" s="442"/>
      <c r="WL294" s="442"/>
      <c r="WM294" s="442"/>
      <c r="WN294" s="442"/>
      <c r="WO294" s="442"/>
      <c r="WP294" s="442"/>
      <c r="WQ294" s="442"/>
      <c r="WR294" s="442"/>
      <c r="WS294" s="442"/>
      <c r="WT294" s="442"/>
      <c r="WU294" s="442"/>
      <c r="WV294" s="442"/>
      <c r="WW294" s="442"/>
      <c r="WX294" s="442"/>
      <c r="WY294" s="442"/>
      <c r="WZ294" s="442"/>
      <c r="XA294" s="442"/>
      <c r="XB294" s="442"/>
      <c r="XC294" s="442"/>
      <c r="XD294" s="442"/>
      <c r="XE294" s="442"/>
      <c r="XF294" s="442"/>
      <c r="XG294" s="442"/>
      <c r="XH294" s="442"/>
      <c r="XI294" s="442"/>
      <c r="XJ294" s="442"/>
      <c r="XK294" s="442"/>
      <c r="XL294" s="442"/>
      <c r="XM294" s="442"/>
      <c r="XN294" s="442"/>
      <c r="XO294" s="442"/>
      <c r="XP294" s="442"/>
      <c r="XQ294" s="442"/>
      <c r="XR294" s="442"/>
      <c r="XS294" s="442"/>
      <c r="XT294" s="442"/>
      <c r="XU294" s="442"/>
      <c r="XV294" s="442"/>
      <c r="XW294" s="442"/>
      <c r="XX294" s="442"/>
      <c r="XY294" s="442"/>
      <c r="XZ294" s="442"/>
      <c r="YA294" s="442"/>
      <c r="YB294" s="442"/>
      <c r="YC294" s="442"/>
      <c r="YD294" s="442"/>
      <c r="YE294" s="442"/>
      <c r="YF294" s="442"/>
      <c r="YG294" s="442"/>
      <c r="YH294" s="442"/>
      <c r="YI294" s="442"/>
      <c r="YJ294" s="442"/>
      <c r="YK294" s="442"/>
      <c r="YL294" s="442"/>
      <c r="YM294" s="442"/>
      <c r="YN294" s="442"/>
      <c r="YO294" s="442"/>
      <c r="YP294" s="442"/>
      <c r="YQ294" s="442"/>
      <c r="YR294" s="442"/>
      <c r="YS294" s="442"/>
      <c r="YT294" s="442"/>
      <c r="YU294" s="442"/>
      <c r="YV294" s="442"/>
      <c r="YW294" s="442"/>
      <c r="YX294" s="442"/>
      <c r="YY294" s="442"/>
      <c r="YZ294" s="442"/>
      <c r="ZA294" s="442"/>
      <c r="ZB294" s="442"/>
      <c r="ZC294" s="442"/>
      <c r="ZD294" s="442"/>
      <c r="ZE294" s="442"/>
      <c r="ZF294" s="442"/>
      <c r="ZG294" s="442"/>
      <c r="ZH294" s="442"/>
      <c r="ZI294" s="442"/>
      <c r="ZJ294" s="442"/>
      <c r="ZK294" s="442"/>
      <c r="ZL294" s="442"/>
      <c r="ZM294" s="442"/>
      <c r="ZN294" s="442"/>
      <c r="ZO294" s="442"/>
      <c r="ZP294" s="442"/>
      <c r="ZQ294" s="442"/>
      <c r="ZR294" s="442"/>
      <c r="ZS294" s="442"/>
      <c r="ZT294" s="442"/>
      <c r="ZU294" s="442"/>
      <c r="ZV294" s="442"/>
      <c r="ZW294" s="442"/>
      <c r="ZX294" s="442"/>
      <c r="ZY294" s="442"/>
      <c r="ZZ294" s="442"/>
      <c r="AAA294" s="442"/>
      <c r="AAB294" s="442"/>
      <c r="AAC294" s="442"/>
      <c r="AAD294" s="442"/>
      <c r="AAE294" s="442"/>
      <c r="AAF294" s="442"/>
      <c r="AAG294" s="442"/>
      <c r="AAH294" s="442"/>
      <c r="AAI294" s="442"/>
      <c r="AAJ294" s="442"/>
      <c r="AAK294" s="442"/>
      <c r="AAL294" s="442"/>
      <c r="AAM294" s="442"/>
      <c r="AAN294" s="442"/>
      <c r="AAO294" s="442"/>
      <c r="AAP294" s="442"/>
      <c r="AAQ294" s="442"/>
      <c r="AAR294" s="442"/>
      <c r="AAS294" s="442"/>
      <c r="AAT294" s="442"/>
      <c r="AAU294" s="442"/>
      <c r="AAV294" s="442"/>
      <c r="AAW294" s="442"/>
      <c r="AAX294" s="442"/>
      <c r="AAY294" s="442"/>
      <c r="AAZ294" s="442"/>
      <c r="ABA294" s="442"/>
      <c r="ABB294" s="442"/>
      <c r="ABC294" s="442"/>
      <c r="ABD294" s="442"/>
      <c r="ABE294" s="442"/>
      <c r="ABF294" s="442"/>
      <c r="ABG294" s="442"/>
      <c r="ABH294" s="442"/>
      <c r="ABI294" s="442"/>
      <c r="ABJ294" s="442"/>
      <c r="ABK294" s="442"/>
      <c r="ABL294" s="442"/>
      <c r="ABM294" s="442"/>
      <c r="ABN294" s="442"/>
      <c r="ABO294" s="442"/>
      <c r="ABP294" s="442"/>
      <c r="ABQ294" s="442"/>
      <c r="ABR294" s="442"/>
      <c r="ABS294" s="442"/>
      <c r="ABT294" s="442"/>
      <c r="ABU294" s="442"/>
      <c r="ABV294" s="442"/>
      <c r="ABW294" s="442"/>
      <c r="ABX294" s="442"/>
      <c r="ABY294" s="442"/>
      <c r="ABZ294" s="442"/>
      <c r="ACA294" s="442"/>
      <c r="ACB294" s="442"/>
      <c r="ACC294" s="442"/>
      <c r="ACD294" s="442"/>
      <c r="ACE294" s="442"/>
      <c r="ACF294" s="442"/>
      <c r="ACG294" s="442"/>
      <c r="ACH294" s="442"/>
      <c r="ACI294" s="442"/>
      <c r="ACJ294" s="442"/>
      <c r="ACK294" s="442"/>
      <c r="ACL294" s="442"/>
      <c r="ACM294" s="442"/>
      <c r="ACN294" s="442"/>
      <c r="ACO294" s="442"/>
      <c r="ACP294" s="442"/>
      <c r="ACQ294" s="442"/>
      <c r="ACR294" s="442"/>
      <c r="ACS294" s="442"/>
      <c r="ACT294" s="442"/>
      <c r="ACU294" s="442"/>
      <c r="ACV294" s="442"/>
      <c r="ACW294" s="442"/>
      <c r="ACX294" s="442"/>
      <c r="ACY294" s="442"/>
      <c r="ACZ294" s="442"/>
      <c r="ADA294" s="442"/>
      <c r="ADB294" s="442"/>
      <c r="ADC294" s="442"/>
      <c r="ADD294" s="442"/>
      <c r="ADE294" s="442"/>
      <c r="ADF294" s="442"/>
      <c r="ADG294" s="442"/>
      <c r="ADH294" s="442"/>
      <c r="ADI294" s="442"/>
      <c r="ADJ294" s="442"/>
      <c r="ADK294" s="442"/>
      <c r="ADL294" s="442"/>
      <c r="ADM294" s="442"/>
      <c r="ADN294" s="442"/>
      <c r="ADO294" s="442"/>
      <c r="ADP294" s="442"/>
      <c r="ADQ294" s="442"/>
      <c r="ADR294" s="442"/>
      <c r="ADS294" s="442"/>
      <c r="ADT294" s="442"/>
      <c r="ADU294" s="442"/>
      <c r="ADV294" s="442"/>
      <c r="ADW294" s="442"/>
      <c r="ADX294" s="442"/>
      <c r="ADY294" s="442"/>
      <c r="ADZ294" s="442"/>
      <c r="AEA294" s="442"/>
      <c r="AEB294" s="442"/>
      <c r="AEC294" s="442"/>
      <c r="AED294" s="442"/>
      <c r="AEE294" s="442"/>
      <c r="AEF294" s="442"/>
      <c r="AEG294" s="442"/>
      <c r="AEH294" s="442"/>
      <c r="AEI294" s="442"/>
      <c r="AEJ294" s="442"/>
      <c r="AEK294" s="442"/>
      <c r="AEL294" s="442"/>
      <c r="AEM294" s="442"/>
      <c r="AEN294" s="442"/>
      <c r="AEO294" s="442"/>
      <c r="AEP294" s="442"/>
      <c r="AEQ294" s="442"/>
      <c r="AER294" s="442"/>
      <c r="AES294" s="442"/>
      <c r="AET294" s="442"/>
      <c r="AEU294" s="442"/>
      <c r="AEV294" s="442"/>
      <c r="AEW294" s="442"/>
      <c r="AEX294" s="442"/>
      <c r="AEY294" s="442"/>
      <c r="AEZ294" s="442"/>
      <c r="AFA294" s="442"/>
      <c r="AFB294" s="442"/>
      <c r="AFC294" s="442"/>
      <c r="AFD294" s="442"/>
      <c r="AFE294" s="442"/>
      <c r="AFF294" s="442"/>
      <c r="AFG294" s="442"/>
      <c r="AFH294" s="442"/>
      <c r="AFI294" s="442"/>
      <c r="AFJ294" s="442"/>
      <c r="AFK294" s="442"/>
      <c r="AFL294" s="442"/>
      <c r="AFM294" s="442"/>
      <c r="AFN294" s="442"/>
      <c r="AFO294" s="442"/>
      <c r="AFP294" s="442"/>
      <c r="AFQ294" s="442"/>
      <c r="AFR294" s="442"/>
      <c r="AFS294" s="442"/>
      <c r="AFT294" s="442"/>
      <c r="AFU294" s="442"/>
      <c r="AFV294" s="442"/>
      <c r="AFW294" s="442"/>
      <c r="AFX294" s="442"/>
      <c r="AFY294" s="442"/>
      <c r="AFZ294" s="442"/>
      <c r="AGA294" s="442"/>
      <c r="AGB294" s="442"/>
      <c r="AGC294" s="442"/>
      <c r="AGD294" s="442"/>
      <c r="AGE294" s="442"/>
      <c r="AGF294" s="442"/>
      <c r="AGG294" s="442"/>
      <c r="AGH294" s="442"/>
      <c r="AGI294" s="442"/>
      <c r="AGJ294" s="442"/>
      <c r="AGK294" s="442"/>
      <c r="AGL294" s="442"/>
      <c r="AGM294" s="442"/>
      <c r="AGN294" s="442"/>
      <c r="AGO294" s="442"/>
      <c r="AGP294" s="442"/>
      <c r="AGQ294" s="442"/>
      <c r="AGR294" s="442"/>
      <c r="AGS294" s="442"/>
      <c r="AGT294" s="442"/>
      <c r="AGU294" s="442"/>
      <c r="AGV294" s="442"/>
      <c r="AGW294" s="442"/>
      <c r="AGX294" s="442"/>
      <c r="AGY294" s="442"/>
      <c r="AGZ294" s="442"/>
      <c r="AHA294" s="442"/>
      <c r="AHB294" s="442"/>
      <c r="AHC294" s="442"/>
      <c r="AHD294" s="442"/>
      <c r="AHE294" s="442"/>
      <c r="AHF294" s="442"/>
      <c r="AHG294" s="442"/>
      <c r="AHH294" s="442"/>
    </row>
    <row r="295" spans="2:892" s="593" customFormat="1" hidden="1">
      <c r="B295" s="597"/>
      <c r="C295" s="595"/>
      <c r="D295" s="78"/>
      <c r="E295" s="78"/>
      <c r="F295" s="78"/>
      <c r="G295" s="78"/>
      <c r="H295" s="78"/>
      <c r="I295" s="78"/>
      <c r="J295" s="78"/>
      <c r="K295" s="78"/>
      <c r="L295" s="78"/>
      <c r="M295" s="78"/>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s="66"/>
      <c r="CT295" s="66"/>
      <c r="CU295" s="66"/>
      <c r="CV295" s="66"/>
      <c r="CW295" s="66"/>
      <c r="CX295" s="66"/>
      <c r="CY295" s="66"/>
      <c r="CZ295" s="66"/>
      <c r="DA295" s="66"/>
      <c r="DB295" s="66"/>
      <c r="DC295" s="66"/>
      <c r="DD295" s="66"/>
      <c r="DE295" s="66"/>
      <c r="DF295" s="66"/>
      <c r="DG295" s="66"/>
      <c r="DH295" s="66"/>
      <c r="DI295" s="66"/>
      <c r="DJ295" s="66"/>
      <c r="DK295" s="66"/>
      <c r="DL295" s="66"/>
      <c r="DM295" s="66"/>
      <c r="DN295" s="66"/>
      <c r="DO295" s="66"/>
      <c r="DP295" s="66"/>
      <c r="DQ295" s="66"/>
      <c r="DR295" s="66"/>
      <c r="DS295" s="66"/>
      <c r="DT295" s="66"/>
      <c r="DU295" s="66"/>
      <c r="DV295" s="66"/>
      <c r="DW295" s="66"/>
      <c r="DX295" s="66"/>
      <c r="DY295" s="66"/>
      <c r="DZ295" s="66"/>
      <c r="EA295" s="66"/>
      <c r="EB295" s="66"/>
      <c r="EC295" s="66"/>
      <c r="ED295" s="66"/>
      <c r="EE295" s="66"/>
      <c r="EF295" s="66"/>
      <c r="EG295" s="66"/>
      <c r="EH295" s="66"/>
      <c r="EI295" s="66"/>
      <c r="EJ295" s="66"/>
      <c r="EK295" s="66"/>
      <c r="EL295" s="66"/>
      <c r="EM295" s="66"/>
      <c r="EN295" s="66"/>
      <c r="EO295" s="66"/>
      <c r="EP295" s="66"/>
      <c r="EQ295" s="66"/>
      <c r="ER295" s="66"/>
      <c r="ES295" s="66"/>
      <c r="ET295" s="66"/>
      <c r="EU295" s="66"/>
      <c r="EV295" s="66"/>
      <c r="EW295" s="66"/>
      <c r="EX295" s="66"/>
      <c r="EY295" s="66"/>
      <c r="EZ295" s="66"/>
      <c r="FA295" s="66"/>
      <c r="FB295" s="66"/>
      <c r="FC295" s="66"/>
      <c r="FD295" s="66"/>
      <c r="FE295" s="66"/>
      <c r="FF295" s="66"/>
      <c r="FG295" s="66"/>
      <c r="FH295" s="66"/>
      <c r="FI295" s="66"/>
      <c r="FJ295" s="66"/>
      <c r="FK295" s="66"/>
      <c r="FL295" s="66"/>
      <c r="FM295" s="66"/>
      <c r="FN295" s="66"/>
      <c r="FO295" s="66"/>
      <c r="FP295" s="66"/>
      <c r="FQ295" s="66"/>
      <c r="FR295" s="66"/>
      <c r="FS295" s="66"/>
      <c r="FT295" s="66"/>
      <c r="FU295" s="66"/>
      <c r="FV295" s="66"/>
      <c r="FW295" s="66"/>
      <c r="FX295" s="66"/>
      <c r="FY295" s="66"/>
      <c r="FZ295" s="66"/>
      <c r="GA295" s="66"/>
      <c r="GB295" s="66"/>
      <c r="GC295" s="66"/>
      <c r="GD295" s="66"/>
      <c r="GE295" s="66"/>
      <c r="GF295" s="66"/>
      <c r="GG295" s="66"/>
      <c r="GH295" s="66"/>
      <c r="GI295" s="66"/>
      <c r="GJ295" s="66"/>
      <c r="GK295" s="66"/>
      <c r="GL295" s="66"/>
      <c r="GM295" s="66"/>
      <c r="GN295" s="66"/>
      <c r="GO295" s="66"/>
      <c r="GP295" s="66"/>
      <c r="GQ295" s="66"/>
      <c r="GR295" s="66"/>
      <c r="GS295" s="66"/>
      <c r="GT295" s="66"/>
      <c r="GU295" s="66"/>
      <c r="GV295" s="66"/>
      <c r="GW295" s="66"/>
      <c r="GX295" s="66"/>
      <c r="GY295" s="66"/>
      <c r="GZ295" s="66"/>
      <c r="HA295" s="66"/>
      <c r="HB295" s="66"/>
      <c r="HC295" s="66"/>
      <c r="HD295" s="66"/>
      <c r="HE295" s="66"/>
      <c r="HF295" s="66"/>
      <c r="HG295" s="66"/>
      <c r="HH295" s="66"/>
      <c r="HI295" s="66"/>
      <c r="HJ295" s="66"/>
      <c r="HK295" s="66"/>
      <c r="HL295" s="66"/>
      <c r="HM295" s="66"/>
      <c r="HN295" s="66"/>
      <c r="HO295" s="66"/>
      <c r="HP295" s="66"/>
      <c r="HQ295" s="66"/>
      <c r="HR295" s="66"/>
      <c r="HS295" s="66"/>
      <c r="HT295" s="66"/>
      <c r="HU295" s="66"/>
      <c r="HV295" s="66"/>
      <c r="HW295" s="66"/>
      <c r="HX295" s="66"/>
      <c r="HY295" s="66"/>
      <c r="HZ295" s="66"/>
      <c r="IA295" s="66"/>
      <c r="IB295" s="66"/>
      <c r="IC295" s="66"/>
      <c r="ID295" s="66"/>
      <c r="IE295" s="66"/>
      <c r="IF295" s="66"/>
      <c r="IG295" s="66"/>
      <c r="IH295" s="66"/>
      <c r="II295" s="66"/>
      <c r="IJ295" s="66"/>
      <c r="IK295" s="66"/>
      <c r="IL295" s="66"/>
      <c r="IM295" s="66"/>
      <c r="IN295" s="66"/>
      <c r="IO295" s="66"/>
      <c r="IP295" s="66"/>
      <c r="IQ295" s="66"/>
      <c r="IR295" s="66"/>
      <c r="IS295" s="66"/>
      <c r="IT295" s="66"/>
      <c r="IU295" s="66"/>
      <c r="IV295" s="66"/>
      <c r="IW295" s="66"/>
      <c r="IX295" s="442"/>
      <c r="IY295" s="442"/>
      <c r="IZ295" s="442"/>
      <c r="JA295" s="442"/>
      <c r="JB295" s="442"/>
      <c r="JC295" s="442"/>
      <c r="JD295" s="442"/>
      <c r="JE295" s="442"/>
      <c r="JF295" s="442"/>
      <c r="JG295" s="442"/>
      <c r="JH295" s="442"/>
      <c r="JI295" s="442"/>
      <c r="JJ295" s="442"/>
      <c r="JK295" s="442"/>
      <c r="JL295" s="442"/>
      <c r="JM295" s="442"/>
      <c r="JN295" s="442"/>
      <c r="JO295" s="442"/>
      <c r="JP295" s="442"/>
      <c r="JQ295" s="442"/>
      <c r="JR295" s="442"/>
      <c r="JS295" s="442"/>
      <c r="JT295" s="442"/>
      <c r="JU295" s="442"/>
      <c r="JV295" s="442"/>
      <c r="JW295" s="442"/>
      <c r="JX295" s="442"/>
      <c r="JY295" s="442"/>
      <c r="JZ295" s="442"/>
      <c r="KA295" s="442"/>
      <c r="KB295" s="442"/>
      <c r="KC295" s="442"/>
      <c r="KD295" s="442"/>
      <c r="KE295" s="442"/>
      <c r="KF295" s="442"/>
      <c r="KG295" s="442"/>
      <c r="KH295" s="442"/>
      <c r="KI295" s="442"/>
      <c r="KJ295" s="442"/>
      <c r="KK295" s="442"/>
      <c r="KL295" s="442"/>
      <c r="KM295" s="442"/>
      <c r="KN295" s="442"/>
      <c r="KO295" s="442"/>
      <c r="KP295" s="442"/>
      <c r="KQ295" s="442"/>
      <c r="KR295" s="442"/>
      <c r="KS295" s="442"/>
      <c r="KT295" s="442"/>
      <c r="KU295" s="442"/>
      <c r="KV295" s="442"/>
      <c r="KW295" s="442"/>
      <c r="KX295" s="442"/>
      <c r="KY295" s="442"/>
      <c r="KZ295" s="442"/>
      <c r="LA295" s="442"/>
      <c r="LB295" s="442"/>
      <c r="LC295" s="442"/>
      <c r="LD295" s="442"/>
      <c r="LE295" s="442"/>
      <c r="LF295" s="442"/>
      <c r="LG295" s="442"/>
      <c r="LH295" s="442"/>
      <c r="LI295" s="442"/>
      <c r="LJ295" s="442"/>
      <c r="LK295" s="442"/>
      <c r="LL295" s="442"/>
      <c r="LM295" s="442"/>
      <c r="LN295" s="442"/>
      <c r="LO295" s="442"/>
      <c r="LP295" s="442"/>
      <c r="LQ295" s="442"/>
      <c r="LR295" s="442"/>
      <c r="LS295" s="442"/>
      <c r="LT295" s="442"/>
      <c r="LU295" s="442"/>
      <c r="LV295" s="442"/>
      <c r="LW295" s="442"/>
      <c r="LX295" s="442"/>
      <c r="LY295" s="442"/>
      <c r="LZ295" s="442"/>
      <c r="MA295" s="442"/>
      <c r="MB295" s="442"/>
      <c r="MC295" s="442"/>
      <c r="MD295" s="442"/>
      <c r="ME295" s="442"/>
      <c r="MF295" s="442"/>
      <c r="MG295" s="442"/>
      <c r="MH295" s="442"/>
      <c r="MI295" s="442"/>
      <c r="MJ295" s="442"/>
      <c r="MK295" s="442"/>
      <c r="ML295" s="442"/>
      <c r="MM295" s="442"/>
      <c r="MN295" s="442"/>
      <c r="MO295" s="442"/>
      <c r="MP295" s="442"/>
      <c r="MQ295" s="442"/>
      <c r="MR295" s="442"/>
      <c r="MS295" s="442"/>
      <c r="MT295" s="442"/>
      <c r="MU295" s="442"/>
      <c r="MV295" s="442"/>
      <c r="MW295" s="442"/>
      <c r="MX295" s="442"/>
      <c r="MY295" s="442"/>
      <c r="MZ295" s="442"/>
      <c r="NA295" s="442"/>
      <c r="NB295" s="442"/>
      <c r="NC295" s="442"/>
      <c r="ND295" s="442"/>
      <c r="NE295" s="442"/>
      <c r="NF295" s="442"/>
      <c r="NG295" s="442"/>
      <c r="NH295" s="442"/>
      <c r="NI295" s="442"/>
      <c r="NJ295" s="442"/>
      <c r="NK295" s="442"/>
      <c r="NL295" s="442"/>
      <c r="NM295" s="442"/>
      <c r="NN295" s="442"/>
      <c r="NO295" s="442"/>
      <c r="NP295" s="442"/>
      <c r="NQ295" s="442"/>
      <c r="NR295" s="442"/>
      <c r="NS295" s="442"/>
      <c r="NT295" s="442"/>
      <c r="NU295" s="442"/>
      <c r="NV295" s="442"/>
      <c r="NW295" s="442"/>
      <c r="NX295" s="442"/>
      <c r="NY295" s="442"/>
      <c r="NZ295" s="442"/>
      <c r="OA295" s="442"/>
      <c r="OB295" s="442"/>
      <c r="OC295" s="442"/>
      <c r="OD295" s="442"/>
      <c r="OE295" s="442"/>
      <c r="OF295" s="442"/>
      <c r="OG295" s="442"/>
      <c r="OH295" s="442"/>
      <c r="OI295" s="442"/>
      <c r="OJ295" s="442"/>
      <c r="OK295" s="442"/>
      <c r="OL295" s="442"/>
      <c r="OM295" s="442"/>
      <c r="ON295" s="442"/>
      <c r="OO295" s="442"/>
      <c r="OP295" s="442"/>
      <c r="OQ295" s="442"/>
      <c r="OR295" s="442"/>
      <c r="OS295" s="442"/>
      <c r="OT295" s="442"/>
      <c r="OU295" s="442"/>
      <c r="OV295" s="442"/>
      <c r="OW295" s="442"/>
      <c r="OX295" s="442"/>
      <c r="OY295" s="442"/>
      <c r="OZ295" s="442"/>
      <c r="PA295" s="442"/>
      <c r="PB295" s="442"/>
      <c r="PC295" s="442"/>
      <c r="PD295" s="442"/>
      <c r="PE295" s="442"/>
      <c r="PF295" s="442"/>
      <c r="PG295" s="442"/>
      <c r="PH295" s="442"/>
      <c r="PI295" s="442"/>
      <c r="PJ295" s="442"/>
      <c r="PK295" s="442"/>
      <c r="PL295" s="442"/>
      <c r="PM295" s="442"/>
      <c r="PN295" s="442"/>
      <c r="PO295" s="442"/>
      <c r="PP295" s="442"/>
      <c r="PQ295" s="442"/>
      <c r="PR295" s="442"/>
      <c r="PS295" s="442"/>
      <c r="PT295" s="442"/>
      <c r="PU295" s="442"/>
      <c r="PV295" s="442"/>
      <c r="PW295" s="442"/>
      <c r="PX295" s="442"/>
      <c r="PY295" s="442"/>
      <c r="PZ295" s="442"/>
      <c r="QA295" s="442"/>
      <c r="QB295" s="442"/>
      <c r="QC295" s="442"/>
      <c r="QD295" s="442"/>
      <c r="QE295" s="442"/>
      <c r="QF295" s="442"/>
      <c r="QG295" s="442"/>
      <c r="QH295" s="442"/>
      <c r="QI295" s="442"/>
      <c r="QJ295" s="442"/>
      <c r="QK295" s="442"/>
      <c r="QL295" s="442"/>
      <c r="QM295" s="442"/>
      <c r="QN295" s="442"/>
      <c r="QO295" s="442"/>
      <c r="QP295" s="442"/>
      <c r="QQ295" s="442"/>
      <c r="QR295" s="442"/>
      <c r="QS295" s="442"/>
      <c r="QT295" s="442"/>
      <c r="QU295" s="442"/>
      <c r="QV295" s="442"/>
      <c r="QW295" s="442"/>
      <c r="QX295" s="442"/>
      <c r="QY295" s="442"/>
      <c r="QZ295" s="442"/>
      <c r="RA295" s="442"/>
      <c r="RB295" s="442"/>
      <c r="RC295" s="442"/>
      <c r="RD295" s="442"/>
      <c r="RE295" s="442"/>
      <c r="RF295" s="442"/>
      <c r="RG295" s="442"/>
      <c r="RH295" s="442"/>
      <c r="RI295" s="442"/>
      <c r="RJ295" s="442"/>
      <c r="RK295" s="442"/>
      <c r="RL295" s="442"/>
      <c r="RM295" s="442"/>
      <c r="RN295" s="442"/>
      <c r="RO295" s="442"/>
      <c r="RP295" s="442"/>
      <c r="RQ295" s="442"/>
      <c r="RR295" s="442"/>
      <c r="RS295" s="442"/>
      <c r="RT295" s="442"/>
      <c r="RU295" s="442"/>
      <c r="RV295" s="442"/>
      <c r="RW295" s="442"/>
      <c r="RX295" s="442"/>
      <c r="RY295" s="442"/>
      <c r="RZ295" s="442"/>
      <c r="SA295" s="442"/>
      <c r="SB295" s="442"/>
      <c r="SC295" s="442"/>
      <c r="SD295" s="442"/>
      <c r="SE295" s="442"/>
      <c r="SF295" s="442"/>
      <c r="SG295" s="442"/>
      <c r="SH295" s="442"/>
      <c r="SI295" s="442"/>
      <c r="SJ295" s="442"/>
      <c r="SK295" s="442"/>
      <c r="SL295" s="442"/>
      <c r="SM295" s="442"/>
      <c r="SN295" s="442"/>
      <c r="SO295" s="442"/>
      <c r="SP295" s="442"/>
      <c r="SQ295" s="442"/>
      <c r="SR295" s="442"/>
      <c r="SS295" s="442"/>
      <c r="ST295" s="442"/>
      <c r="SU295" s="442"/>
      <c r="SV295" s="442"/>
      <c r="SW295" s="442"/>
      <c r="SX295" s="442"/>
      <c r="SY295" s="442"/>
      <c r="SZ295" s="442"/>
      <c r="TA295" s="442"/>
      <c r="TB295" s="442"/>
      <c r="TC295" s="442"/>
      <c r="TD295" s="442"/>
      <c r="TE295" s="442"/>
      <c r="TF295" s="442"/>
      <c r="TG295" s="442"/>
      <c r="TH295" s="442"/>
      <c r="TI295" s="442"/>
      <c r="TJ295" s="442"/>
      <c r="TK295" s="442"/>
      <c r="TL295" s="442"/>
      <c r="TM295" s="442"/>
      <c r="TN295" s="442"/>
      <c r="TO295" s="442"/>
      <c r="TP295" s="442"/>
      <c r="TQ295" s="442"/>
      <c r="TR295" s="442"/>
      <c r="TS295" s="442"/>
      <c r="TT295" s="442"/>
      <c r="TU295" s="442"/>
      <c r="TV295" s="442"/>
      <c r="TW295" s="442"/>
      <c r="TX295" s="442"/>
      <c r="TY295" s="442"/>
      <c r="TZ295" s="442"/>
      <c r="UA295" s="442"/>
      <c r="UB295" s="442"/>
      <c r="UC295" s="442"/>
      <c r="UD295" s="442"/>
      <c r="UE295" s="442"/>
      <c r="UF295" s="442"/>
      <c r="UG295" s="442"/>
      <c r="UH295" s="442"/>
      <c r="UI295" s="442"/>
      <c r="UJ295" s="442"/>
      <c r="UK295" s="442"/>
      <c r="UL295" s="442"/>
      <c r="UM295" s="442"/>
      <c r="UN295" s="442"/>
      <c r="UO295" s="442"/>
      <c r="UP295" s="442"/>
      <c r="UQ295" s="442"/>
      <c r="UR295" s="442"/>
      <c r="US295" s="442"/>
      <c r="UT295" s="442"/>
      <c r="UU295" s="442"/>
      <c r="UV295" s="442"/>
      <c r="UW295" s="442"/>
      <c r="UX295" s="442"/>
      <c r="UY295" s="442"/>
      <c r="UZ295" s="442"/>
      <c r="VA295" s="442"/>
      <c r="VB295" s="442"/>
      <c r="VC295" s="442"/>
      <c r="VD295" s="442"/>
      <c r="VE295" s="442"/>
      <c r="VF295" s="442"/>
      <c r="VG295" s="442"/>
      <c r="VH295" s="442"/>
      <c r="VI295" s="442"/>
      <c r="VJ295" s="442"/>
      <c r="VK295" s="442"/>
      <c r="VL295" s="442"/>
      <c r="VM295" s="442"/>
      <c r="VN295" s="442"/>
      <c r="VO295" s="442"/>
      <c r="VP295" s="442"/>
      <c r="VQ295" s="442"/>
      <c r="VR295" s="442"/>
      <c r="VS295" s="442"/>
      <c r="VT295" s="442"/>
      <c r="VU295" s="442"/>
      <c r="VV295" s="442"/>
      <c r="VW295" s="442"/>
      <c r="VX295" s="442"/>
      <c r="VY295" s="442"/>
      <c r="VZ295" s="442"/>
      <c r="WA295" s="442"/>
      <c r="WB295" s="442"/>
      <c r="WC295" s="442"/>
      <c r="WD295" s="442"/>
      <c r="WE295" s="442"/>
      <c r="WF295" s="442"/>
      <c r="WG295" s="442"/>
      <c r="WH295" s="442"/>
      <c r="WI295" s="442"/>
      <c r="WJ295" s="442"/>
      <c r="WK295" s="442"/>
      <c r="WL295" s="442"/>
      <c r="WM295" s="442"/>
      <c r="WN295" s="442"/>
      <c r="WO295" s="442"/>
      <c r="WP295" s="442"/>
      <c r="WQ295" s="442"/>
      <c r="WR295" s="442"/>
      <c r="WS295" s="442"/>
      <c r="WT295" s="442"/>
      <c r="WU295" s="442"/>
      <c r="WV295" s="442"/>
      <c r="WW295" s="442"/>
      <c r="WX295" s="442"/>
      <c r="WY295" s="442"/>
      <c r="WZ295" s="442"/>
      <c r="XA295" s="442"/>
      <c r="XB295" s="442"/>
      <c r="XC295" s="442"/>
      <c r="XD295" s="442"/>
      <c r="XE295" s="442"/>
      <c r="XF295" s="442"/>
      <c r="XG295" s="442"/>
      <c r="XH295" s="442"/>
      <c r="XI295" s="442"/>
      <c r="XJ295" s="442"/>
      <c r="XK295" s="442"/>
      <c r="XL295" s="442"/>
      <c r="XM295" s="442"/>
      <c r="XN295" s="442"/>
      <c r="XO295" s="442"/>
      <c r="XP295" s="442"/>
      <c r="XQ295" s="442"/>
      <c r="XR295" s="442"/>
      <c r="XS295" s="442"/>
      <c r="XT295" s="442"/>
      <c r="XU295" s="442"/>
      <c r="XV295" s="442"/>
      <c r="XW295" s="442"/>
      <c r="XX295" s="442"/>
      <c r="XY295" s="442"/>
      <c r="XZ295" s="442"/>
      <c r="YA295" s="442"/>
      <c r="YB295" s="442"/>
      <c r="YC295" s="442"/>
      <c r="YD295" s="442"/>
      <c r="YE295" s="442"/>
      <c r="YF295" s="442"/>
      <c r="YG295" s="442"/>
      <c r="YH295" s="442"/>
      <c r="YI295" s="442"/>
      <c r="YJ295" s="442"/>
      <c r="YK295" s="442"/>
      <c r="YL295" s="442"/>
      <c r="YM295" s="442"/>
      <c r="YN295" s="442"/>
      <c r="YO295" s="442"/>
      <c r="YP295" s="442"/>
      <c r="YQ295" s="442"/>
      <c r="YR295" s="442"/>
      <c r="YS295" s="442"/>
      <c r="YT295" s="442"/>
      <c r="YU295" s="442"/>
      <c r="YV295" s="442"/>
      <c r="YW295" s="442"/>
      <c r="YX295" s="442"/>
      <c r="YY295" s="442"/>
      <c r="YZ295" s="442"/>
      <c r="ZA295" s="442"/>
      <c r="ZB295" s="442"/>
      <c r="ZC295" s="442"/>
      <c r="ZD295" s="442"/>
      <c r="ZE295" s="442"/>
      <c r="ZF295" s="442"/>
      <c r="ZG295" s="442"/>
      <c r="ZH295" s="442"/>
      <c r="ZI295" s="442"/>
      <c r="ZJ295" s="442"/>
      <c r="ZK295" s="442"/>
      <c r="ZL295" s="442"/>
      <c r="ZM295" s="442"/>
      <c r="ZN295" s="442"/>
      <c r="ZO295" s="442"/>
      <c r="ZP295" s="442"/>
      <c r="ZQ295" s="442"/>
      <c r="ZR295" s="442"/>
      <c r="ZS295" s="442"/>
      <c r="ZT295" s="442"/>
      <c r="ZU295" s="442"/>
      <c r="ZV295" s="442"/>
      <c r="ZW295" s="442"/>
      <c r="ZX295" s="442"/>
      <c r="ZY295" s="442"/>
      <c r="ZZ295" s="442"/>
      <c r="AAA295" s="442"/>
      <c r="AAB295" s="442"/>
      <c r="AAC295" s="442"/>
      <c r="AAD295" s="442"/>
      <c r="AAE295" s="442"/>
      <c r="AAF295" s="442"/>
      <c r="AAG295" s="442"/>
      <c r="AAH295" s="442"/>
      <c r="AAI295" s="442"/>
      <c r="AAJ295" s="442"/>
      <c r="AAK295" s="442"/>
      <c r="AAL295" s="442"/>
      <c r="AAM295" s="442"/>
      <c r="AAN295" s="442"/>
      <c r="AAO295" s="442"/>
      <c r="AAP295" s="442"/>
      <c r="AAQ295" s="442"/>
      <c r="AAR295" s="442"/>
      <c r="AAS295" s="442"/>
      <c r="AAT295" s="442"/>
      <c r="AAU295" s="442"/>
      <c r="AAV295" s="442"/>
      <c r="AAW295" s="442"/>
      <c r="AAX295" s="442"/>
      <c r="AAY295" s="442"/>
      <c r="AAZ295" s="442"/>
      <c r="ABA295" s="442"/>
      <c r="ABB295" s="442"/>
      <c r="ABC295" s="442"/>
      <c r="ABD295" s="442"/>
      <c r="ABE295" s="442"/>
      <c r="ABF295" s="442"/>
      <c r="ABG295" s="442"/>
      <c r="ABH295" s="442"/>
      <c r="ABI295" s="442"/>
      <c r="ABJ295" s="442"/>
      <c r="ABK295" s="442"/>
      <c r="ABL295" s="442"/>
      <c r="ABM295" s="442"/>
      <c r="ABN295" s="442"/>
      <c r="ABO295" s="442"/>
      <c r="ABP295" s="442"/>
      <c r="ABQ295" s="442"/>
      <c r="ABR295" s="442"/>
      <c r="ABS295" s="442"/>
      <c r="ABT295" s="442"/>
      <c r="ABU295" s="442"/>
      <c r="ABV295" s="442"/>
      <c r="ABW295" s="442"/>
      <c r="ABX295" s="442"/>
      <c r="ABY295" s="442"/>
      <c r="ABZ295" s="442"/>
      <c r="ACA295" s="442"/>
      <c r="ACB295" s="442"/>
      <c r="ACC295" s="442"/>
      <c r="ACD295" s="442"/>
      <c r="ACE295" s="442"/>
      <c r="ACF295" s="442"/>
      <c r="ACG295" s="442"/>
      <c r="ACH295" s="442"/>
      <c r="ACI295" s="442"/>
      <c r="ACJ295" s="442"/>
      <c r="ACK295" s="442"/>
      <c r="ACL295" s="442"/>
      <c r="ACM295" s="442"/>
      <c r="ACN295" s="442"/>
      <c r="ACO295" s="442"/>
      <c r="ACP295" s="442"/>
      <c r="ACQ295" s="442"/>
      <c r="ACR295" s="442"/>
      <c r="ACS295" s="442"/>
      <c r="ACT295" s="442"/>
      <c r="ACU295" s="442"/>
      <c r="ACV295" s="442"/>
      <c r="ACW295" s="442"/>
      <c r="ACX295" s="442"/>
      <c r="ACY295" s="442"/>
      <c r="ACZ295" s="442"/>
      <c r="ADA295" s="442"/>
      <c r="ADB295" s="442"/>
      <c r="ADC295" s="442"/>
      <c r="ADD295" s="442"/>
      <c r="ADE295" s="442"/>
      <c r="ADF295" s="442"/>
      <c r="ADG295" s="442"/>
      <c r="ADH295" s="442"/>
      <c r="ADI295" s="442"/>
      <c r="ADJ295" s="442"/>
      <c r="ADK295" s="442"/>
      <c r="ADL295" s="442"/>
      <c r="ADM295" s="442"/>
      <c r="ADN295" s="442"/>
      <c r="ADO295" s="442"/>
      <c r="ADP295" s="442"/>
      <c r="ADQ295" s="442"/>
      <c r="ADR295" s="442"/>
      <c r="ADS295" s="442"/>
      <c r="ADT295" s="442"/>
      <c r="ADU295" s="442"/>
      <c r="ADV295" s="442"/>
      <c r="ADW295" s="442"/>
      <c r="ADX295" s="442"/>
      <c r="ADY295" s="442"/>
      <c r="ADZ295" s="442"/>
      <c r="AEA295" s="442"/>
      <c r="AEB295" s="442"/>
      <c r="AEC295" s="442"/>
      <c r="AED295" s="442"/>
      <c r="AEE295" s="442"/>
      <c r="AEF295" s="442"/>
      <c r="AEG295" s="442"/>
      <c r="AEH295" s="442"/>
      <c r="AEI295" s="442"/>
      <c r="AEJ295" s="442"/>
      <c r="AEK295" s="442"/>
      <c r="AEL295" s="442"/>
      <c r="AEM295" s="442"/>
      <c r="AEN295" s="442"/>
      <c r="AEO295" s="442"/>
      <c r="AEP295" s="442"/>
      <c r="AEQ295" s="442"/>
      <c r="AER295" s="442"/>
      <c r="AES295" s="442"/>
      <c r="AET295" s="442"/>
      <c r="AEU295" s="442"/>
      <c r="AEV295" s="442"/>
      <c r="AEW295" s="442"/>
      <c r="AEX295" s="442"/>
      <c r="AEY295" s="442"/>
      <c r="AEZ295" s="442"/>
      <c r="AFA295" s="442"/>
      <c r="AFB295" s="442"/>
      <c r="AFC295" s="442"/>
      <c r="AFD295" s="442"/>
      <c r="AFE295" s="442"/>
      <c r="AFF295" s="442"/>
      <c r="AFG295" s="442"/>
      <c r="AFH295" s="442"/>
      <c r="AFI295" s="442"/>
      <c r="AFJ295" s="442"/>
      <c r="AFK295" s="442"/>
      <c r="AFL295" s="442"/>
      <c r="AFM295" s="442"/>
      <c r="AFN295" s="442"/>
      <c r="AFO295" s="442"/>
      <c r="AFP295" s="442"/>
      <c r="AFQ295" s="442"/>
      <c r="AFR295" s="442"/>
      <c r="AFS295" s="442"/>
      <c r="AFT295" s="442"/>
      <c r="AFU295" s="442"/>
      <c r="AFV295" s="442"/>
      <c r="AFW295" s="442"/>
      <c r="AFX295" s="442"/>
      <c r="AFY295" s="442"/>
      <c r="AFZ295" s="442"/>
      <c r="AGA295" s="442"/>
      <c r="AGB295" s="442"/>
      <c r="AGC295" s="442"/>
      <c r="AGD295" s="442"/>
      <c r="AGE295" s="442"/>
      <c r="AGF295" s="442"/>
      <c r="AGG295" s="442"/>
      <c r="AGH295" s="442"/>
      <c r="AGI295" s="442"/>
      <c r="AGJ295" s="442"/>
      <c r="AGK295" s="442"/>
      <c r="AGL295" s="442"/>
      <c r="AGM295" s="442"/>
      <c r="AGN295" s="442"/>
      <c r="AGO295" s="442"/>
      <c r="AGP295" s="442"/>
      <c r="AGQ295" s="442"/>
      <c r="AGR295" s="442"/>
      <c r="AGS295" s="442"/>
      <c r="AGT295" s="442"/>
      <c r="AGU295" s="442"/>
      <c r="AGV295" s="442"/>
      <c r="AGW295" s="442"/>
      <c r="AGX295" s="442"/>
      <c r="AGY295" s="442"/>
      <c r="AGZ295" s="442"/>
      <c r="AHA295" s="442"/>
      <c r="AHB295" s="442"/>
      <c r="AHC295" s="442"/>
      <c r="AHD295" s="442"/>
      <c r="AHE295" s="442"/>
      <c r="AHF295" s="442"/>
      <c r="AHG295" s="442"/>
      <c r="AHH295" s="442"/>
    </row>
    <row r="296" spans="2:892" s="593" customFormat="1" hidden="1">
      <c r="B296" s="597"/>
      <c r="C296" s="595"/>
      <c r="D296" s="78"/>
      <c r="E296" s="78"/>
      <c r="F296" s="78"/>
      <c r="G296" s="78"/>
      <c r="H296" s="78"/>
      <c r="I296" s="78"/>
      <c r="J296" s="78"/>
      <c r="K296" s="78"/>
      <c r="L296" s="78"/>
      <c r="M296" s="78"/>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s="66"/>
      <c r="CT296" s="66"/>
      <c r="CU296" s="66"/>
      <c r="CV296" s="66"/>
      <c r="CW296" s="66"/>
      <c r="CX296" s="66"/>
      <c r="CY296" s="66"/>
      <c r="CZ296" s="66"/>
      <c r="DA296" s="66"/>
      <c r="DB296" s="66"/>
      <c r="DC296" s="66"/>
      <c r="DD296" s="66"/>
      <c r="DE296" s="66"/>
      <c r="DF296" s="66"/>
      <c r="DG296" s="66"/>
      <c r="DH296" s="66"/>
      <c r="DI296" s="66"/>
      <c r="DJ296" s="66"/>
      <c r="DK296" s="66"/>
      <c r="DL296" s="66"/>
      <c r="DM296" s="66"/>
      <c r="DN296" s="66"/>
      <c r="DO296" s="66"/>
      <c r="DP296" s="66"/>
      <c r="DQ296" s="66"/>
      <c r="DR296" s="66"/>
      <c r="DS296" s="66"/>
      <c r="DT296" s="66"/>
      <c r="DU296" s="66"/>
      <c r="DV296" s="66"/>
      <c r="DW296" s="66"/>
      <c r="DX296" s="66"/>
      <c r="DY296" s="66"/>
      <c r="DZ296" s="66"/>
      <c r="EA296" s="66"/>
      <c r="EB296" s="66"/>
      <c r="EC296" s="66"/>
      <c r="ED296" s="66"/>
      <c r="EE296" s="66"/>
      <c r="EF296" s="66"/>
      <c r="EG296" s="66"/>
      <c r="EH296" s="66"/>
      <c r="EI296" s="66"/>
      <c r="EJ296" s="66"/>
      <c r="EK296" s="66"/>
      <c r="EL296" s="66"/>
      <c r="EM296" s="66"/>
      <c r="EN296" s="66"/>
      <c r="EO296" s="66"/>
      <c r="EP296" s="66"/>
      <c r="EQ296" s="66"/>
      <c r="ER296" s="66"/>
      <c r="ES296" s="66"/>
      <c r="ET296" s="66"/>
      <c r="EU296" s="66"/>
      <c r="EV296" s="66"/>
      <c r="EW296" s="66"/>
      <c r="EX296" s="66"/>
      <c r="EY296" s="66"/>
      <c r="EZ296" s="66"/>
      <c r="FA296" s="66"/>
      <c r="FB296" s="66"/>
      <c r="FC296" s="66"/>
      <c r="FD296" s="66"/>
      <c r="FE296" s="66"/>
      <c r="FF296" s="66"/>
      <c r="FG296" s="66"/>
      <c r="FH296" s="66"/>
      <c r="FI296" s="66"/>
      <c r="FJ296" s="66"/>
      <c r="FK296" s="66"/>
      <c r="FL296" s="66"/>
      <c r="FM296" s="66"/>
      <c r="FN296" s="66"/>
      <c r="FO296" s="66"/>
      <c r="FP296" s="66"/>
      <c r="FQ296" s="66"/>
      <c r="FR296" s="66"/>
      <c r="FS296" s="66"/>
      <c r="FT296" s="66"/>
      <c r="FU296" s="66"/>
      <c r="FV296" s="66"/>
      <c r="FW296" s="66"/>
      <c r="FX296" s="66"/>
      <c r="FY296" s="66"/>
      <c r="FZ296" s="66"/>
      <c r="GA296" s="66"/>
      <c r="GB296" s="66"/>
      <c r="GC296" s="66"/>
      <c r="GD296" s="66"/>
      <c r="GE296" s="66"/>
      <c r="GF296" s="66"/>
      <c r="GG296" s="66"/>
      <c r="GH296" s="66"/>
      <c r="GI296" s="66"/>
      <c r="GJ296" s="66"/>
      <c r="GK296" s="66"/>
      <c r="GL296" s="66"/>
      <c r="GM296" s="66"/>
      <c r="GN296" s="66"/>
      <c r="GO296" s="66"/>
      <c r="GP296" s="66"/>
      <c r="GQ296" s="66"/>
      <c r="GR296" s="66"/>
      <c r="GS296" s="66"/>
      <c r="GT296" s="66"/>
      <c r="GU296" s="66"/>
      <c r="GV296" s="66"/>
      <c r="GW296" s="66"/>
      <c r="GX296" s="66"/>
      <c r="GY296" s="66"/>
      <c r="GZ296" s="66"/>
      <c r="HA296" s="66"/>
      <c r="HB296" s="66"/>
      <c r="HC296" s="66"/>
      <c r="HD296" s="66"/>
      <c r="HE296" s="66"/>
      <c r="HF296" s="66"/>
      <c r="HG296" s="66"/>
      <c r="HH296" s="66"/>
      <c r="HI296" s="66"/>
      <c r="HJ296" s="66"/>
      <c r="HK296" s="66"/>
      <c r="HL296" s="66"/>
      <c r="HM296" s="66"/>
      <c r="HN296" s="66"/>
      <c r="HO296" s="66"/>
      <c r="HP296" s="66"/>
      <c r="HQ296" s="66"/>
      <c r="HR296" s="66"/>
      <c r="HS296" s="66"/>
      <c r="HT296" s="66"/>
      <c r="HU296" s="66"/>
      <c r="HV296" s="66"/>
      <c r="HW296" s="66"/>
      <c r="HX296" s="66"/>
      <c r="HY296" s="66"/>
      <c r="HZ296" s="66"/>
      <c r="IA296" s="66"/>
      <c r="IB296" s="66"/>
      <c r="IC296" s="66"/>
      <c r="ID296" s="66"/>
      <c r="IE296" s="66"/>
      <c r="IF296" s="66"/>
      <c r="IG296" s="66"/>
      <c r="IH296" s="66"/>
      <c r="II296" s="66"/>
      <c r="IJ296" s="66"/>
      <c r="IK296" s="66"/>
      <c r="IL296" s="66"/>
      <c r="IM296" s="66"/>
      <c r="IN296" s="66"/>
      <c r="IO296" s="66"/>
      <c r="IP296" s="66"/>
      <c r="IQ296" s="66"/>
      <c r="IR296" s="66"/>
      <c r="IS296" s="66"/>
      <c r="IT296" s="66"/>
      <c r="IU296" s="66"/>
      <c r="IV296" s="66"/>
      <c r="IW296" s="66"/>
      <c r="IX296" s="442"/>
      <c r="IY296" s="442"/>
      <c r="IZ296" s="442"/>
      <c r="JA296" s="442"/>
      <c r="JB296" s="442"/>
      <c r="JC296" s="442"/>
      <c r="JD296" s="442"/>
      <c r="JE296" s="442"/>
      <c r="JF296" s="442"/>
      <c r="JG296" s="442"/>
      <c r="JH296" s="442"/>
      <c r="JI296" s="442"/>
      <c r="JJ296" s="442"/>
      <c r="JK296" s="442"/>
      <c r="JL296" s="442"/>
      <c r="JM296" s="442"/>
      <c r="JN296" s="442"/>
      <c r="JO296" s="442"/>
      <c r="JP296" s="442"/>
      <c r="JQ296" s="442"/>
      <c r="JR296" s="442"/>
      <c r="JS296" s="442"/>
      <c r="JT296" s="442"/>
      <c r="JU296" s="442"/>
      <c r="JV296" s="442"/>
      <c r="JW296" s="442"/>
      <c r="JX296" s="442"/>
      <c r="JY296" s="442"/>
      <c r="JZ296" s="442"/>
      <c r="KA296" s="442"/>
      <c r="KB296" s="442"/>
      <c r="KC296" s="442"/>
      <c r="KD296" s="442"/>
      <c r="KE296" s="442"/>
      <c r="KF296" s="442"/>
      <c r="KG296" s="442"/>
      <c r="KH296" s="442"/>
      <c r="KI296" s="442"/>
      <c r="KJ296" s="442"/>
      <c r="KK296" s="442"/>
      <c r="KL296" s="442"/>
      <c r="KM296" s="442"/>
      <c r="KN296" s="442"/>
      <c r="KO296" s="442"/>
      <c r="KP296" s="442"/>
      <c r="KQ296" s="442"/>
      <c r="KR296" s="442"/>
      <c r="KS296" s="442"/>
      <c r="KT296" s="442"/>
      <c r="KU296" s="442"/>
      <c r="KV296" s="442"/>
      <c r="KW296" s="442"/>
      <c r="KX296" s="442"/>
      <c r="KY296" s="442"/>
      <c r="KZ296" s="442"/>
      <c r="LA296" s="442"/>
      <c r="LB296" s="442"/>
      <c r="LC296" s="442"/>
      <c r="LD296" s="442"/>
      <c r="LE296" s="442"/>
      <c r="LF296" s="442"/>
      <c r="LG296" s="442"/>
      <c r="LH296" s="442"/>
      <c r="LI296" s="442"/>
      <c r="LJ296" s="442"/>
      <c r="LK296" s="442"/>
      <c r="LL296" s="442"/>
      <c r="LM296" s="442"/>
      <c r="LN296" s="442"/>
      <c r="LO296" s="442"/>
      <c r="LP296" s="442"/>
      <c r="LQ296" s="442"/>
      <c r="LR296" s="442"/>
      <c r="LS296" s="442"/>
      <c r="LT296" s="442"/>
      <c r="LU296" s="442"/>
      <c r="LV296" s="442"/>
      <c r="LW296" s="442"/>
      <c r="LX296" s="442"/>
      <c r="LY296" s="442"/>
      <c r="LZ296" s="442"/>
      <c r="MA296" s="442"/>
      <c r="MB296" s="442"/>
      <c r="MC296" s="442"/>
      <c r="MD296" s="442"/>
      <c r="ME296" s="442"/>
      <c r="MF296" s="442"/>
      <c r="MG296" s="442"/>
      <c r="MH296" s="442"/>
      <c r="MI296" s="442"/>
      <c r="MJ296" s="442"/>
      <c r="MK296" s="442"/>
      <c r="ML296" s="442"/>
      <c r="MM296" s="442"/>
      <c r="MN296" s="442"/>
      <c r="MO296" s="442"/>
      <c r="MP296" s="442"/>
      <c r="MQ296" s="442"/>
      <c r="MR296" s="442"/>
      <c r="MS296" s="442"/>
      <c r="MT296" s="442"/>
      <c r="MU296" s="442"/>
      <c r="MV296" s="442"/>
      <c r="MW296" s="442"/>
      <c r="MX296" s="442"/>
      <c r="MY296" s="442"/>
      <c r="MZ296" s="442"/>
      <c r="NA296" s="442"/>
      <c r="NB296" s="442"/>
      <c r="NC296" s="442"/>
      <c r="ND296" s="442"/>
      <c r="NE296" s="442"/>
      <c r="NF296" s="442"/>
      <c r="NG296" s="442"/>
      <c r="NH296" s="442"/>
      <c r="NI296" s="442"/>
      <c r="NJ296" s="442"/>
      <c r="NK296" s="442"/>
      <c r="NL296" s="442"/>
      <c r="NM296" s="442"/>
      <c r="NN296" s="442"/>
      <c r="NO296" s="442"/>
      <c r="NP296" s="442"/>
      <c r="NQ296" s="442"/>
      <c r="NR296" s="442"/>
      <c r="NS296" s="442"/>
      <c r="NT296" s="442"/>
      <c r="NU296" s="442"/>
      <c r="NV296" s="442"/>
      <c r="NW296" s="442"/>
      <c r="NX296" s="442"/>
      <c r="NY296" s="442"/>
      <c r="NZ296" s="442"/>
      <c r="OA296" s="442"/>
      <c r="OB296" s="442"/>
      <c r="OC296" s="442"/>
      <c r="OD296" s="442"/>
      <c r="OE296" s="442"/>
      <c r="OF296" s="442"/>
      <c r="OG296" s="442"/>
      <c r="OH296" s="442"/>
      <c r="OI296" s="442"/>
      <c r="OJ296" s="442"/>
      <c r="OK296" s="442"/>
      <c r="OL296" s="442"/>
      <c r="OM296" s="442"/>
      <c r="ON296" s="442"/>
      <c r="OO296" s="442"/>
      <c r="OP296" s="442"/>
      <c r="OQ296" s="442"/>
      <c r="OR296" s="442"/>
      <c r="OS296" s="442"/>
      <c r="OT296" s="442"/>
      <c r="OU296" s="442"/>
      <c r="OV296" s="442"/>
      <c r="OW296" s="442"/>
      <c r="OX296" s="442"/>
      <c r="OY296" s="442"/>
      <c r="OZ296" s="442"/>
      <c r="PA296" s="442"/>
      <c r="PB296" s="442"/>
      <c r="PC296" s="442"/>
      <c r="PD296" s="442"/>
      <c r="PE296" s="442"/>
      <c r="PF296" s="442"/>
      <c r="PG296" s="442"/>
      <c r="PH296" s="442"/>
      <c r="PI296" s="442"/>
      <c r="PJ296" s="442"/>
      <c r="PK296" s="442"/>
      <c r="PL296" s="442"/>
      <c r="PM296" s="442"/>
      <c r="PN296" s="442"/>
      <c r="PO296" s="442"/>
      <c r="PP296" s="442"/>
      <c r="PQ296" s="442"/>
      <c r="PR296" s="442"/>
      <c r="PS296" s="442"/>
      <c r="PT296" s="442"/>
      <c r="PU296" s="442"/>
      <c r="PV296" s="442"/>
      <c r="PW296" s="442"/>
      <c r="PX296" s="442"/>
      <c r="PY296" s="442"/>
      <c r="PZ296" s="442"/>
      <c r="QA296" s="442"/>
      <c r="QB296" s="442"/>
      <c r="QC296" s="442"/>
      <c r="QD296" s="442"/>
      <c r="QE296" s="442"/>
      <c r="QF296" s="442"/>
      <c r="QG296" s="442"/>
      <c r="QH296" s="442"/>
      <c r="QI296" s="442"/>
      <c r="QJ296" s="442"/>
      <c r="QK296" s="442"/>
      <c r="QL296" s="442"/>
      <c r="QM296" s="442"/>
      <c r="QN296" s="442"/>
      <c r="QO296" s="442"/>
      <c r="QP296" s="442"/>
      <c r="QQ296" s="442"/>
      <c r="QR296" s="442"/>
      <c r="QS296" s="442"/>
      <c r="QT296" s="442"/>
      <c r="QU296" s="442"/>
      <c r="QV296" s="442"/>
      <c r="QW296" s="442"/>
      <c r="QX296" s="442"/>
      <c r="QY296" s="442"/>
      <c r="QZ296" s="442"/>
      <c r="RA296" s="442"/>
      <c r="RB296" s="442"/>
      <c r="RC296" s="442"/>
      <c r="RD296" s="442"/>
      <c r="RE296" s="442"/>
      <c r="RF296" s="442"/>
      <c r="RG296" s="442"/>
      <c r="RH296" s="442"/>
      <c r="RI296" s="442"/>
      <c r="RJ296" s="442"/>
      <c r="RK296" s="442"/>
      <c r="RL296" s="442"/>
      <c r="RM296" s="442"/>
      <c r="RN296" s="442"/>
      <c r="RO296" s="442"/>
      <c r="RP296" s="442"/>
      <c r="RQ296" s="442"/>
      <c r="RR296" s="442"/>
      <c r="RS296" s="442"/>
      <c r="RT296" s="442"/>
      <c r="RU296" s="442"/>
      <c r="RV296" s="442"/>
      <c r="RW296" s="442"/>
      <c r="RX296" s="442"/>
      <c r="RY296" s="442"/>
      <c r="RZ296" s="442"/>
      <c r="SA296" s="442"/>
      <c r="SB296" s="442"/>
      <c r="SC296" s="442"/>
      <c r="SD296" s="442"/>
      <c r="SE296" s="442"/>
      <c r="SF296" s="442"/>
      <c r="SG296" s="442"/>
      <c r="SH296" s="442"/>
      <c r="SI296" s="442"/>
      <c r="SJ296" s="442"/>
      <c r="SK296" s="442"/>
      <c r="SL296" s="442"/>
      <c r="SM296" s="442"/>
      <c r="SN296" s="442"/>
      <c r="SO296" s="442"/>
      <c r="SP296" s="442"/>
      <c r="SQ296" s="442"/>
      <c r="SR296" s="442"/>
      <c r="SS296" s="442"/>
      <c r="ST296" s="442"/>
      <c r="SU296" s="442"/>
      <c r="SV296" s="442"/>
      <c r="SW296" s="442"/>
      <c r="SX296" s="442"/>
      <c r="SY296" s="442"/>
      <c r="SZ296" s="442"/>
      <c r="TA296" s="442"/>
      <c r="TB296" s="442"/>
      <c r="TC296" s="442"/>
      <c r="TD296" s="442"/>
      <c r="TE296" s="442"/>
      <c r="TF296" s="442"/>
      <c r="TG296" s="442"/>
      <c r="TH296" s="442"/>
      <c r="TI296" s="442"/>
      <c r="TJ296" s="442"/>
      <c r="TK296" s="442"/>
      <c r="TL296" s="442"/>
      <c r="TM296" s="442"/>
      <c r="TN296" s="442"/>
      <c r="TO296" s="442"/>
      <c r="TP296" s="442"/>
      <c r="TQ296" s="442"/>
      <c r="TR296" s="442"/>
      <c r="TS296" s="442"/>
      <c r="TT296" s="442"/>
      <c r="TU296" s="442"/>
      <c r="TV296" s="442"/>
      <c r="TW296" s="442"/>
      <c r="TX296" s="442"/>
      <c r="TY296" s="442"/>
      <c r="TZ296" s="442"/>
      <c r="UA296" s="442"/>
      <c r="UB296" s="442"/>
      <c r="UC296" s="442"/>
      <c r="UD296" s="442"/>
      <c r="UE296" s="442"/>
      <c r="UF296" s="442"/>
      <c r="UG296" s="442"/>
      <c r="UH296" s="442"/>
      <c r="UI296" s="442"/>
      <c r="UJ296" s="442"/>
      <c r="UK296" s="442"/>
      <c r="UL296" s="442"/>
      <c r="UM296" s="442"/>
      <c r="UN296" s="442"/>
      <c r="UO296" s="442"/>
      <c r="UP296" s="442"/>
      <c r="UQ296" s="442"/>
      <c r="UR296" s="442"/>
      <c r="US296" s="442"/>
      <c r="UT296" s="442"/>
      <c r="UU296" s="442"/>
      <c r="UV296" s="442"/>
      <c r="UW296" s="442"/>
      <c r="UX296" s="442"/>
      <c r="UY296" s="442"/>
      <c r="UZ296" s="442"/>
      <c r="VA296" s="442"/>
      <c r="VB296" s="442"/>
      <c r="VC296" s="442"/>
      <c r="VD296" s="442"/>
      <c r="VE296" s="442"/>
      <c r="VF296" s="442"/>
      <c r="VG296" s="442"/>
      <c r="VH296" s="442"/>
      <c r="VI296" s="442"/>
      <c r="VJ296" s="442"/>
      <c r="VK296" s="442"/>
      <c r="VL296" s="442"/>
      <c r="VM296" s="442"/>
      <c r="VN296" s="442"/>
      <c r="VO296" s="442"/>
      <c r="VP296" s="442"/>
      <c r="VQ296" s="442"/>
      <c r="VR296" s="442"/>
      <c r="VS296" s="442"/>
      <c r="VT296" s="442"/>
      <c r="VU296" s="442"/>
      <c r="VV296" s="442"/>
      <c r="VW296" s="442"/>
      <c r="VX296" s="442"/>
      <c r="VY296" s="442"/>
      <c r="VZ296" s="442"/>
      <c r="WA296" s="442"/>
      <c r="WB296" s="442"/>
      <c r="WC296" s="442"/>
      <c r="WD296" s="442"/>
      <c r="WE296" s="442"/>
      <c r="WF296" s="442"/>
      <c r="WG296" s="442"/>
      <c r="WH296" s="442"/>
      <c r="WI296" s="442"/>
      <c r="WJ296" s="442"/>
      <c r="WK296" s="442"/>
      <c r="WL296" s="442"/>
      <c r="WM296" s="442"/>
      <c r="WN296" s="442"/>
      <c r="WO296" s="442"/>
      <c r="WP296" s="442"/>
      <c r="WQ296" s="442"/>
      <c r="WR296" s="442"/>
      <c r="WS296" s="442"/>
      <c r="WT296" s="442"/>
      <c r="WU296" s="442"/>
      <c r="WV296" s="442"/>
      <c r="WW296" s="442"/>
      <c r="WX296" s="442"/>
      <c r="WY296" s="442"/>
      <c r="WZ296" s="442"/>
      <c r="XA296" s="442"/>
      <c r="XB296" s="442"/>
      <c r="XC296" s="442"/>
      <c r="XD296" s="442"/>
      <c r="XE296" s="442"/>
      <c r="XF296" s="442"/>
      <c r="XG296" s="442"/>
      <c r="XH296" s="442"/>
      <c r="XI296" s="442"/>
      <c r="XJ296" s="442"/>
      <c r="XK296" s="442"/>
      <c r="XL296" s="442"/>
      <c r="XM296" s="442"/>
      <c r="XN296" s="442"/>
      <c r="XO296" s="442"/>
      <c r="XP296" s="442"/>
      <c r="XQ296" s="442"/>
      <c r="XR296" s="442"/>
      <c r="XS296" s="442"/>
      <c r="XT296" s="442"/>
      <c r="XU296" s="442"/>
      <c r="XV296" s="442"/>
      <c r="XW296" s="442"/>
      <c r="XX296" s="442"/>
      <c r="XY296" s="442"/>
      <c r="XZ296" s="442"/>
      <c r="YA296" s="442"/>
      <c r="YB296" s="442"/>
      <c r="YC296" s="442"/>
      <c r="YD296" s="442"/>
      <c r="YE296" s="442"/>
      <c r="YF296" s="442"/>
      <c r="YG296" s="442"/>
      <c r="YH296" s="442"/>
      <c r="YI296" s="442"/>
      <c r="YJ296" s="442"/>
      <c r="YK296" s="442"/>
      <c r="YL296" s="442"/>
      <c r="YM296" s="442"/>
      <c r="YN296" s="442"/>
      <c r="YO296" s="442"/>
      <c r="YP296" s="442"/>
      <c r="YQ296" s="442"/>
      <c r="YR296" s="442"/>
      <c r="YS296" s="442"/>
      <c r="YT296" s="442"/>
      <c r="YU296" s="442"/>
      <c r="YV296" s="442"/>
      <c r="YW296" s="442"/>
      <c r="YX296" s="442"/>
      <c r="YY296" s="442"/>
      <c r="YZ296" s="442"/>
      <c r="ZA296" s="442"/>
      <c r="ZB296" s="442"/>
      <c r="ZC296" s="442"/>
      <c r="ZD296" s="442"/>
      <c r="ZE296" s="442"/>
      <c r="ZF296" s="442"/>
      <c r="ZG296" s="442"/>
      <c r="ZH296" s="442"/>
      <c r="ZI296" s="442"/>
      <c r="ZJ296" s="442"/>
      <c r="ZK296" s="442"/>
      <c r="ZL296" s="442"/>
      <c r="ZM296" s="442"/>
      <c r="ZN296" s="442"/>
      <c r="ZO296" s="442"/>
      <c r="ZP296" s="442"/>
      <c r="ZQ296" s="442"/>
      <c r="ZR296" s="442"/>
      <c r="ZS296" s="442"/>
      <c r="ZT296" s="442"/>
      <c r="ZU296" s="442"/>
      <c r="ZV296" s="442"/>
      <c r="ZW296" s="442"/>
      <c r="ZX296" s="442"/>
      <c r="ZY296" s="442"/>
      <c r="ZZ296" s="442"/>
      <c r="AAA296" s="442"/>
      <c r="AAB296" s="442"/>
      <c r="AAC296" s="442"/>
      <c r="AAD296" s="442"/>
      <c r="AAE296" s="442"/>
      <c r="AAF296" s="442"/>
      <c r="AAG296" s="442"/>
      <c r="AAH296" s="442"/>
      <c r="AAI296" s="442"/>
      <c r="AAJ296" s="442"/>
      <c r="AAK296" s="442"/>
      <c r="AAL296" s="442"/>
      <c r="AAM296" s="442"/>
      <c r="AAN296" s="442"/>
      <c r="AAO296" s="442"/>
      <c r="AAP296" s="442"/>
      <c r="AAQ296" s="442"/>
      <c r="AAR296" s="442"/>
      <c r="AAS296" s="442"/>
      <c r="AAT296" s="442"/>
      <c r="AAU296" s="442"/>
      <c r="AAV296" s="442"/>
      <c r="AAW296" s="442"/>
      <c r="AAX296" s="442"/>
      <c r="AAY296" s="442"/>
      <c r="AAZ296" s="442"/>
      <c r="ABA296" s="442"/>
      <c r="ABB296" s="442"/>
      <c r="ABC296" s="442"/>
      <c r="ABD296" s="442"/>
      <c r="ABE296" s="442"/>
      <c r="ABF296" s="442"/>
      <c r="ABG296" s="442"/>
      <c r="ABH296" s="442"/>
      <c r="ABI296" s="442"/>
      <c r="ABJ296" s="442"/>
      <c r="ABK296" s="442"/>
      <c r="ABL296" s="442"/>
      <c r="ABM296" s="442"/>
      <c r="ABN296" s="442"/>
      <c r="ABO296" s="442"/>
      <c r="ABP296" s="442"/>
      <c r="ABQ296" s="442"/>
      <c r="ABR296" s="442"/>
      <c r="ABS296" s="442"/>
      <c r="ABT296" s="442"/>
      <c r="ABU296" s="442"/>
      <c r="ABV296" s="442"/>
      <c r="ABW296" s="442"/>
      <c r="ABX296" s="442"/>
      <c r="ABY296" s="442"/>
      <c r="ABZ296" s="442"/>
      <c r="ACA296" s="442"/>
      <c r="ACB296" s="442"/>
      <c r="ACC296" s="442"/>
      <c r="ACD296" s="442"/>
      <c r="ACE296" s="442"/>
      <c r="ACF296" s="442"/>
      <c r="ACG296" s="442"/>
      <c r="ACH296" s="442"/>
      <c r="ACI296" s="442"/>
      <c r="ACJ296" s="442"/>
      <c r="ACK296" s="442"/>
      <c r="ACL296" s="442"/>
      <c r="ACM296" s="442"/>
      <c r="ACN296" s="442"/>
      <c r="ACO296" s="442"/>
      <c r="ACP296" s="442"/>
      <c r="ACQ296" s="442"/>
      <c r="ACR296" s="442"/>
      <c r="ACS296" s="442"/>
      <c r="ACT296" s="442"/>
      <c r="ACU296" s="442"/>
      <c r="ACV296" s="442"/>
      <c r="ACW296" s="442"/>
      <c r="ACX296" s="442"/>
      <c r="ACY296" s="442"/>
      <c r="ACZ296" s="442"/>
      <c r="ADA296" s="442"/>
      <c r="ADB296" s="442"/>
      <c r="ADC296" s="442"/>
      <c r="ADD296" s="442"/>
      <c r="ADE296" s="442"/>
      <c r="ADF296" s="442"/>
      <c r="ADG296" s="442"/>
      <c r="ADH296" s="442"/>
      <c r="ADI296" s="442"/>
      <c r="ADJ296" s="442"/>
      <c r="ADK296" s="442"/>
      <c r="ADL296" s="442"/>
      <c r="ADM296" s="442"/>
      <c r="ADN296" s="442"/>
      <c r="ADO296" s="442"/>
      <c r="ADP296" s="442"/>
      <c r="ADQ296" s="442"/>
      <c r="ADR296" s="442"/>
      <c r="ADS296" s="442"/>
      <c r="ADT296" s="442"/>
      <c r="ADU296" s="442"/>
      <c r="ADV296" s="442"/>
      <c r="ADW296" s="442"/>
      <c r="ADX296" s="442"/>
      <c r="ADY296" s="442"/>
      <c r="ADZ296" s="442"/>
      <c r="AEA296" s="442"/>
      <c r="AEB296" s="442"/>
      <c r="AEC296" s="442"/>
      <c r="AED296" s="442"/>
      <c r="AEE296" s="442"/>
      <c r="AEF296" s="442"/>
      <c r="AEG296" s="442"/>
      <c r="AEH296" s="442"/>
      <c r="AEI296" s="442"/>
      <c r="AEJ296" s="442"/>
      <c r="AEK296" s="442"/>
      <c r="AEL296" s="442"/>
      <c r="AEM296" s="442"/>
      <c r="AEN296" s="442"/>
      <c r="AEO296" s="442"/>
      <c r="AEP296" s="442"/>
      <c r="AEQ296" s="442"/>
      <c r="AER296" s="442"/>
      <c r="AES296" s="442"/>
      <c r="AET296" s="442"/>
      <c r="AEU296" s="442"/>
      <c r="AEV296" s="442"/>
      <c r="AEW296" s="442"/>
      <c r="AEX296" s="442"/>
      <c r="AEY296" s="442"/>
      <c r="AEZ296" s="442"/>
      <c r="AFA296" s="442"/>
      <c r="AFB296" s="442"/>
      <c r="AFC296" s="442"/>
      <c r="AFD296" s="442"/>
      <c r="AFE296" s="442"/>
      <c r="AFF296" s="442"/>
      <c r="AFG296" s="442"/>
      <c r="AFH296" s="442"/>
      <c r="AFI296" s="442"/>
      <c r="AFJ296" s="442"/>
      <c r="AFK296" s="442"/>
      <c r="AFL296" s="442"/>
      <c r="AFM296" s="442"/>
      <c r="AFN296" s="442"/>
      <c r="AFO296" s="442"/>
      <c r="AFP296" s="442"/>
      <c r="AFQ296" s="442"/>
      <c r="AFR296" s="442"/>
      <c r="AFS296" s="442"/>
      <c r="AFT296" s="442"/>
      <c r="AFU296" s="442"/>
      <c r="AFV296" s="442"/>
      <c r="AFW296" s="442"/>
      <c r="AFX296" s="442"/>
      <c r="AFY296" s="442"/>
      <c r="AFZ296" s="442"/>
      <c r="AGA296" s="442"/>
      <c r="AGB296" s="442"/>
      <c r="AGC296" s="442"/>
      <c r="AGD296" s="442"/>
      <c r="AGE296" s="442"/>
      <c r="AGF296" s="442"/>
      <c r="AGG296" s="442"/>
      <c r="AGH296" s="442"/>
      <c r="AGI296" s="442"/>
      <c r="AGJ296" s="442"/>
      <c r="AGK296" s="442"/>
      <c r="AGL296" s="442"/>
      <c r="AGM296" s="442"/>
      <c r="AGN296" s="442"/>
      <c r="AGO296" s="442"/>
      <c r="AGP296" s="442"/>
      <c r="AGQ296" s="442"/>
      <c r="AGR296" s="442"/>
      <c r="AGS296" s="442"/>
      <c r="AGT296" s="442"/>
      <c r="AGU296" s="442"/>
      <c r="AGV296" s="442"/>
      <c r="AGW296" s="442"/>
      <c r="AGX296" s="442"/>
      <c r="AGY296" s="442"/>
      <c r="AGZ296" s="442"/>
      <c r="AHA296" s="442"/>
      <c r="AHB296" s="442"/>
      <c r="AHC296" s="442"/>
      <c r="AHD296" s="442"/>
      <c r="AHE296" s="442"/>
      <c r="AHF296" s="442"/>
      <c r="AHG296" s="442"/>
      <c r="AHH296" s="442"/>
    </row>
    <row r="297" spans="2:892" s="593" customFormat="1" hidden="1">
      <c r="B297" s="597"/>
      <c r="C297" s="595"/>
      <c r="D297" s="78"/>
      <c r="E297" s="78"/>
      <c r="F297" s="78"/>
      <c r="G297" s="78"/>
      <c r="H297" s="78"/>
      <c r="I297" s="78"/>
      <c r="J297" s="78"/>
      <c r="K297" s="78"/>
      <c r="L297" s="78"/>
      <c r="M297" s="78"/>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s="66"/>
      <c r="CT297" s="66"/>
      <c r="CU297" s="66"/>
      <c r="CV297" s="66"/>
      <c r="CW297" s="66"/>
      <c r="CX297" s="66"/>
      <c r="CY297" s="66"/>
      <c r="CZ297" s="66"/>
      <c r="DA297" s="66"/>
      <c r="DB297" s="66"/>
      <c r="DC297" s="66"/>
      <c r="DD297" s="66"/>
      <c r="DE297" s="66"/>
      <c r="DF297" s="66"/>
      <c r="DG297" s="66"/>
      <c r="DH297" s="66"/>
      <c r="DI297" s="66"/>
      <c r="DJ297" s="66"/>
      <c r="DK297" s="66"/>
      <c r="DL297" s="66"/>
      <c r="DM297" s="66"/>
      <c r="DN297" s="66"/>
      <c r="DO297" s="66"/>
      <c r="DP297" s="66"/>
      <c r="DQ297" s="66"/>
      <c r="DR297" s="66"/>
      <c r="DS297" s="66"/>
      <c r="DT297" s="66"/>
      <c r="DU297" s="66"/>
      <c r="DV297" s="66"/>
      <c r="DW297" s="66"/>
      <c r="DX297" s="66"/>
      <c r="DY297" s="66"/>
      <c r="DZ297" s="66"/>
      <c r="EA297" s="66"/>
      <c r="EB297" s="66"/>
      <c r="EC297" s="66"/>
      <c r="ED297" s="66"/>
      <c r="EE297" s="66"/>
      <c r="EF297" s="66"/>
      <c r="EG297" s="66"/>
      <c r="EH297" s="66"/>
      <c r="EI297" s="66"/>
      <c r="EJ297" s="66"/>
      <c r="EK297" s="66"/>
      <c r="EL297" s="66"/>
      <c r="EM297" s="66"/>
      <c r="EN297" s="66"/>
      <c r="EO297" s="66"/>
      <c r="EP297" s="66"/>
      <c r="EQ297" s="66"/>
      <c r="ER297" s="66"/>
      <c r="ES297" s="66"/>
      <c r="ET297" s="66"/>
      <c r="EU297" s="66"/>
      <c r="EV297" s="66"/>
      <c r="EW297" s="66"/>
      <c r="EX297" s="66"/>
      <c r="EY297" s="66"/>
      <c r="EZ297" s="66"/>
      <c r="FA297" s="66"/>
      <c r="FB297" s="66"/>
      <c r="FC297" s="66"/>
      <c r="FD297" s="66"/>
      <c r="FE297" s="66"/>
      <c r="FF297" s="66"/>
      <c r="FG297" s="66"/>
      <c r="FH297" s="66"/>
      <c r="FI297" s="66"/>
      <c r="FJ297" s="66"/>
      <c r="FK297" s="66"/>
      <c r="FL297" s="66"/>
      <c r="FM297" s="66"/>
      <c r="FN297" s="66"/>
      <c r="FO297" s="66"/>
      <c r="FP297" s="66"/>
      <c r="FQ297" s="66"/>
      <c r="FR297" s="66"/>
      <c r="FS297" s="66"/>
      <c r="FT297" s="66"/>
      <c r="FU297" s="66"/>
      <c r="FV297" s="66"/>
      <c r="FW297" s="66"/>
      <c r="FX297" s="66"/>
      <c r="FY297" s="66"/>
      <c r="FZ297" s="66"/>
      <c r="GA297" s="66"/>
      <c r="GB297" s="66"/>
      <c r="GC297" s="66"/>
      <c r="GD297" s="66"/>
      <c r="GE297" s="66"/>
      <c r="GF297" s="66"/>
      <c r="GG297" s="66"/>
      <c r="GH297" s="66"/>
      <c r="GI297" s="66"/>
      <c r="GJ297" s="66"/>
      <c r="GK297" s="66"/>
      <c r="GL297" s="66"/>
      <c r="GM297" s="66"/>
      <c r="GN297" s="66"/>
      <c r="GO297" s="66"/>
      <c r="GP297" s="66"/>
      <c r="GQ297" s="66"/>
      <c r="GR297" s="66"/>
      <c r="GS297" s="66"/>
      <c r="GT297" s="66"/>
      <c r="GU297" s="66"/>
      <c r="GV297" s="66"/>
      <c r="GW297" s="66"/>
      <c r="GX297" s="66"/>
      <c r="GY297" s="66"/>
      <c r="GZ297" s="66"/>
      <c r="HA297" s="66"/>
      <c r="HB297" s="66"/>
      <c r="HC297" s="66"/>
      <c r="HD297" s="66"/>
      <c r="HE297" s="66"/>
      <c r="HF297" s="66"/>
      <c r="HG297" s="66"/>
      <c r="HH297" s="66"/>
      <c r="HI297" s="66"/>
      <c r="HJ297" s="66"/>
      <c r="HK297" s="66"/>
      <c r="HL297" s="66"/>
      <c r="HM297" s="66"/>
      <c r="HN297" s="66"/>
      <c r="HO297" s="66"/>
      <c r="HP297" s="66"/>
      <c r="HQ297" s="66"/>
      <c r="HR297" s="66"/>
      <c r="HS297" s="66"/>
      <c r="HT297" s="66"/>
      <c r="HU297" s="66"/>
      <c r="HV297" s="66"/>
      <c r="HW297" s="66"/>
      <c r="HX297" s="66"/>
      <c r="HY297" s="66"/>
      <c r="HZ297" s="66"/>
      <c r="IA297" s="66"/>
      <c r="IB297" s="66"/>
      <c r="IC297" s="66"/>
      <c r="ID297" s="66"/>
      <c r="IE297" s="66"/>
      <c r="IF297" s="66"/>
      <c r="IG297" s="66"/>
      <c r="IH297" s="66"/>
      <c r="II297" s="66"/>
      <c r="IJ297" s="66"/>
      <c r="IK297" s="66"/>
      <c r="IL297" s="66"/>
      <c r="IM297" s="66"/>
      <c r="IN297" s="66"/>
      <c r="IO297" s="66"/>
      <c r="IP297" s="66"/>
      <c r="IQ297" s="66"/>
      <c r="IR297" s="66"/>
      <c r="IS297" s="66"/>
      <c r="IT297" s="66"/>
      <c r="IU297" s="66"/>
      <c r="IV297" s="66"/>
      <c r="IW297" s="66"/>
      <c r="IX297" s="442"/>
      <c r="IY297" s="442"/>
      <c r="IZ297" s="442"/>
      <c r="JA297" s="442"/>
      <c r="JB297" s="442"/>
      <c r="JC297" s="442"/>
      <c r="JD297" s="442"/>
      <c r="JE297" s="442"/>
      <c r="JF297" s="442"/>
      <c r="JG297" s="442"/>
      <c r="JH297" s="442"/>
      <c r="JI297" s="442"/>
      <c r="JJ297" s="442"/>
      <c r="JK297" s="442"/>
      <c r="JL297" s="442"/>
      <c r="JM297" s="442"/>
      <c r="JN297" s="442"/>
      <c r="JO297" s="442"/>
      <c r="JP297" s="442"/>
      <c r="JQ297" s="442"/>
      <c r="JR297" s="442"/>
      <c r="JS297" s="442"/>
      <c r="JT297" s="442"/>
      <c r="JU297" s="442"/>
      <c r="JV297" s="442"/>
      <c r="JW297" s="442"/>
      <c r="JX297" s="442"/>
      <c r="JY297" s="442"/>
      <c r="JZ297" s="442"/>
      <c r="KA297" s="442"/>
      <c r="KB297" s="442"/>
      <c r="KC297" s="442"/>
      <c r="KD297" s="442"/>
      <c r="KE297" s="442"/>
      <c r="KF297" s="442"/>
      <c r="KG297" s="442"/>
      <c r="KH297" s="442"/>
      <c r="KI297" s="442"/>
      <c r="KJ297" s="442"/>
      <c r="KK297" s="442"/>
      <c r="KL297" s="442"/>
      <c r="KM297" s="442"/>
      <c r="KN297" s="442"/>
      <c r="KO297" s="442"/>
      <c r="KP297" s="442"/>
      <c r="KQ297" s="442"/>
      <c r="KR297" s="442"/>
      <c r="KS297" s="442"/>
      <c r="KT297" s="442"/>
      <c r="KU297" s="442"/>
      <c r="KV297" s="442"/>
      <c r="KW297" s="442"/>
      <c r="KX297" s="442"/>
      <c r="KY297" s="442"/>
      <c r="KZ297" s="442"/>
      <c r="LA297" s="442"/>
      <c r="LB297" s="442"/>
      <c r="LC297" s="442"/>
      <c r="LD297" s="442"/>
      <c r="LE297" s="442"/>
      <c r="LF297" s="442"/>
      <c r="LG297" s="442"/>
      <c r="LH297" s="442"/>
      <c r="LI297" s="442"/>
      <c r="LJ297" s="442"/>
      <c r="LK297" s="442"/>
      <c r="LL297" s="442"/>
      <c r="LM297" s="442"/>
      <c r="LN297" s="442"/>
      <c r="LO297" s="442"/>
      <c r="LP297" s="442"/>
      <c r="LQ297" s="442"/>
      <c r="LR297" s="442"/>
      <c r="LS297" s="442"/>
      <c r="LT297" s="442"/>
      <c r="LU297" s="442"/>
      <c r="LV297" s="442"/>
      <c r="LW297" s="442"/>
      <c r="LX297" s="442"/>
      <c r="LY297" s="442"/>
      <c r="LZ297" s="442"/>
      <c r="MA297" s="442"/>
      <c r="MB297" s="442"/>
      <c r="MC297" s="442"/>
      <c r="MD297" s="442"/>
      <c r="ME297" s="442"/>
      <c r="MF297" s="442"/>
      <c r="MG297" s="442"/>
      <c r="MH297" s="442"/>
      <c r="MI297" s="442"/>
      <c r="MJ297" s="442"/>
      <c r="MK297" s="442"/>
      <c r="ML297" s="442"/>
      <c r="MM297" s="442"/>
      <c r="MN297" s="442"/>
      <c r="MO297" s="442"/>
      <c r="MP297" s="442"/>
      <c r="MQ297" s="442"/>
      <c r="MR297" s="442"/>
      <c r="MS297" s="442"/>
      <c r="MT297" s="442"/>
      <c r="MU297" s="442"/>
      <c r="MV297" s="442"/>
      <c r="MW297" s="442"/>
      <c r="MX297" s="442"/>
      <c r="MY297" s="442"/>
      <c r="MZ297" s="442"/>
      <c r="NA297" s="442"/>
      <c r="NB297" s="442"/>
      <c r="NC297" s="442"/>
      <c r="ND297" s="442"/>
      <c r="NE297" s="442"/>
      <c r="NF297" s="442"/>
      <c r="NG297" s="442"/>
      <c r="NH297" s="442"/>
      <c r="NI297" s="442"/>
      <c r="NJ297" s="442"/>
      <c r="NK297" s="442"/>
      <c r="NL297" s="442"/>
      <c r="NM297" s="442"/>
      <c r="NN297" s="442"/>
      <c r="NO297" s="442"/>
      <c r="NP297" s="442"/>
      <c r="NQ297" s="442"/>
      <c r="NR297" s="442"/>
      <c r="NS297" s="442"/>
      <c r="NT297" s="442"/>
      <c r="NU297" s="442"/>
      <c r="NV297" s="442"/>
      <c r="NW297" s="442"/>
      <c r="NX297" s="442"/>
      <c r="NY297" s="442"/>
      <c r="NZ297" s="442"/>
      <c r="OA297" s="442"/>
      <c r="OB297" s="442"/>
      <c r="OC297" s="442"/>
      <c r="OD297" s="442"/>
      <c r="OE297" s="442"/>
      <c r="OF297" s="442"/>
      <c r="OG297" s="442"/>
      <c r="OH297" s="442"/>
      <c r="OI297" s="442"/>
      <c r="OJ297" s="442"/>
      <c r="OK297" s="442"/>
      <c r="OL297" s="442"/>
      <c r="OM297" s="442"/>
      <c r="ON297" s="442"/>
      <c r="OO297" s="442"/>
      <c r="OP297" s="442"/>
      <c r="OQ297" s="442"/>
      <c r="OR297" s="442"/>
      <c r="OS297" s="442"/>
      <c r="OT297" s="442"/>
      <c r="OU297" s="442"/>
      <c r="OV297" s="442"/>
      <c r="OW297" s="442"/>
      <c r="OX297" s="442"/>
      <c r="OY297" s="442"/>
      <c r="OZ297" s="442"/>
      <c r="PA297" s="442"/>
      <c r="PB297" s="442"/>
      <c r="PC297" s="442"/>
      <c r="PD297" s="442"/>
      <c r="PE297" s="442"/>
      <c r="PF297" s="442"/>
      <c r="PG297" s="442"/>
      <c r="PH297" s="442"/>
      <c r="PI297" s="442"/>
      <c r="PJ297" s="442"/>
      <c r="PK297" s="442"/>
      <c r="PL297" s="442"/>
      <c r="PM297" s="442"/>
      <c r="PN297" s="442"/>
      <c r="PO297" s="442"/>
      <c r="PP297" s="442"/>
      <c r="PQ297" s="442"/>
      <c r="PR297" s="442"/>
      <c r="PS297" s="442"/>
      <c r="PT297" s="442"/>
      <c r="PU297" s="442"/>
      <c r="PV297" s="442"/>
      <c r="PW297" s="442"/>
      <c r="PX297" s="442"/>
      <c r="PY297" s="442"/>
      <c r="PZ297" s="442"/>
      <c r="QA297" s="442"/>
      <c r="QB297" s="442"/>
      <c r="QC297" s="442"/>
      <c r="QD297" s="442"/>
      <c r="QE297" s="442"/>
      <c r="QF297" s="442"/>
      <c r="QG297" s="442"/>
      <c r="QH297" s="442"/>
      <c r="QI297" s="442"/>
      <c r="QJ297" s="442"/>
      <c r="QK297" s="442"/>
      <c r="QL297" s="442"/>
      <c r="QM297" s="442"/>
      <c r="QN297" s="442"/>
      <c r="QO297" s="442"/>
      <c r="QP297" s="442"/>
      <c r="QQ297" s="442"/>
      <c r="QR297" s="442"/>
      <c r="QS297" s="442"/>
      <c r="QT297" s="442"/>
      <c r="QU297" s="442"/>
      <c r="QV297" s="442"/>
      <c r="QW297" s="442"/>
      <c r="QX297" s="442"/>
      <c r="QY297" s="442"/>
      <c r="QZ297" s="442"/>
      <c r="RA297" s="442"/>
      <c r="RB297" s="442"/>
      <c r="RC297" s="442"/>
      <c r="RD297" s="442"/>
      <c r="RE297" s="442"/>
      <c r="RF297" s="442"/>
      <c r="RG297" s="442"/>
      <c r="RH297" s="442"/>
      <c r="RI297" s="442"/>
      <c r="RJ297" s="442"/>
      <c r="RK297" s="442"/>
      <c r="RL297" s="442"/>
      <c r="RM297" s="442"/>
      <c r="RN297" s="442"/>
      <c r="RO297" s="442"/>
      <c r="RP297" s="442"/>
      <c r="RQ297" s="442"/>
      <c r="RR297" s="442"/>
      <c r="RS297" s="442"/>
      <c r="RT297" s="442"/>
      <c r="RU297" s="442"/>
      <c r="RV297" s="442"/>
      <c r="RW297" s="442"/>
      <c r="RX297" s="442"/>
      <c r="RY297" s="442"/>
      <c r="RZ297" s="442"/>
      <c r="SA297" s="442"/>
      <c r="SB297" s="442"/>
      <c r="SC297" s="442"/>
      <c r="SD297" s="442"/>
      <c r="SE297" s="442"/>
      <c r="SF297" s="442"/>
      <c r="SG297" s="442"/>
      <c r="SH297" s="442"/>
      <c r="SI297" s="442"/>
      <c r="SJ297" s="442"/>
      <c r="SK297" s="442"/>
      <c r="SL297" s="442"/>
      <c r="SM297" s="442"/>
      <c r="SN297" s="442"/>
      <c r="SO297" s="442"/>
      <c r="SP297" s="442"/>
      <c r="SQ297" s="442"/>
      <c r="SR297" s="442"/>
      <c r="SS297" s="442"/>
      <c r="ST297" s="442"/>
      <c r="SU297" s="442"/>
      <c r="SV297" s="442"/>
      <c r="SW297" s="442"/>
      <c r="SX297" s="442"/>
      <c r="SY297" s="442"/>
      <c r="SZ297" s="442"/>
      <c r="TA297" s="442"/>
      <c r="TB297" s="442"/>
      <c r="TC297" s="442"/>
      <c r="TD297" s="442"/>
      <c r="TE297" s="442"/>
      <c r="TF297" s="442"/>
      <c r="TG297" s="442"/>
      <c r="TH297" s="442"/>
      <c r="TI297" s="442"/>
      <c r="TJ297" s="442"/>
      <c r="TK297" s="442"/>
      <c r="TL297" s="442"/>
      <c r="TM297" s="442"/>
      <c r="TN297" s="442"/>
      <c r="TO297" s="442"/>
      <c r="TP297" s="442"/>
      <c r="TQ297" s="442"/>
      <c r="TR297" s="442"/>
      <c r="TS297" s="442"/>
      <c r="TT297" s="442"/>
      <c r="TU297" s="442"/>
      <c r="TV297" s="442"/>
      <c r="TW297" s="442"/>
      <c r="TX297" s="442"/>
      <c r="TY297" s="442"/>
      <c r="TZ297" s="442"/>
      <c r="UA297" s="442"/>
      <c r="UB297" s="442"/>
      <c r="UC297" s="442"/>
      <c r="UD297" s="442"/>
      <c r="UE297" s="442"/>
      <c r="UF297" s="442"/>
      <c r="UG297" s="442"/>
      <c r="UH297" s="442"/>
      <c r="UI297" s="442"/>
      <c r="UJ297" s="442"/>
      <c r="UK297" s="442"/>
      <c r="UL297" s="442"/>
      <c r="UM297" s="442"/>
      <c r="UN297" s="442"/>
      <c r="UO297" s="442"/>
      <c r="UP297" s="442"/>
      <c r="UQ297" s="442"/>
      <c r="UR297" s="442"/>
      <c r="US297" s="442"/>
      <c r="UT297" s="442"/>
      <c r="UU297" s="442"/>
      <c r="UV297" s="442"/>
      <c r="UW297" s="442"/>
      <c r="UX297" s="442"/>
      <c r="UY297" s="442"/>
      <c r="UZ297" s="442"/>
      <c r="VA297" s="442"/>
      <c r="VB297" s="442"/>
      <c r="VC297" s="442"/>
      <c r="VD297" s="442"/>
      <c r="VE297" s="442"/>
      <c r="VF297" s="442"/>
      <c r="VG297" s="442"/>
      <c r="VH297" s="442"/>
      <c r="VI297" s="442"/>
      <c r="VJ297" s="442"/>
      <c r="VK297" s="442"/>
      <c r="VL297" s="442"/>
      <c r="VM297" s="442"/>
      <c r="VN297" s="442"/>
      <c r="VO297" s="442"/>
      <c r="VP297" s="442"/>
      <c r="VQ297" s="442"/>
      <c r="VR297" s="442"/>
      <c r="VS297" s="442"/>
      <c r="VT297" s="442"/>
      <c r="VU297" s="442"/>
      <c r="VV297" s="442"/>
      <c r="VW297" s="442"/>
      <c r="VX297" s="442"/>
      <c r="VY297" s="442"/>
      <c r="VZ297" s="442"/>
      <c r="WA297" s="442"/>
      <c r="WB297" s="442"/>
      <c r="WC297" s="442"/>
      <c r="WD297" s="442"/>
      <c r="WE297" s="442"/>
      <c r="WF297" s="442"/>
      <c r="WG297" s="442"/>
      <c r="WH297" s="442"/>
      <c r="WI297" s="442"/>
      <c r="WJ297" s="442"/>
      <c r="WK297" s="442"/>
      <c r="WL297" s="442"/>
      <c r="WM297" s="442"/>
      <c r="WN297" s="442"/>
      <c r="WO297" s="442"/>
      <c r="WP297" s="442"/>
      <c r="WQ297" s="442"/>
      <c r="WR297" s="442"/>
      <c r="WS297" s="442"/>
      <c r="WT297" s="442"/>
      <c r="WU297" s="442"/>
      <c r="WV297" s="442"/>
      <c r="WW297" s="442"/>
      <c r="WX297" s="442"/>
      <c r="WY297" s="442"/>
      <c r="WZ297" s="442"/>
      <c r="XA297" s="442"/>
      <c r="XB297" s="442"/>
      <c r="XC297" s="442"/>
      <c r="XD297" s="442"/>
      <c r="XE297" s="442"/>
      <c r="XF297" s="442"/>
      <c r="XG297" s="442"/>
      <c r="XH297" s="442"/>
      <c r="XI297" s="442"/>
      <c r="XJ297" s="442"/>
      <c r="XK297" s="442"/>
      <c r="XL297" s="442"/>
      <c r="XM297" s="442"/>
      <c r="XN297" s="442"/>
      <c r="XO297" s="442"/>
      <c r="XP297" s="442"/>
      <c r="XQ297" s="442"/>
      <c r="XR297" s="442"/>
      <c r="XS297" s="442"/>
      <c r="XT297" s="442"/>
      <c r="XU297" s="442"/>
      <c r="XV297" s="442"/>
      <c r="XW297" s="442"/>
      <c r="XX297" s="442"/>
      <c r="XY297" s="442"/>
      <c r="XZ297" s="442"/>
      <c r="YA297" s="442"/>
      <c r="YB297" s="442"/>
      <c r="YC297" s="442"/>
      <c r="YD297" s="442"/>
      <c r="YE297" s="442"/>
      <c r="YF297" s="442"/>
      <c r="YG297" s="442"/>
      <c r="YH297" s="442"/>
      <c r="YI297" s="442"/>
      <c r="YJ297" s="442"/>
      <c r="YK297" s="442"/>
      <c r="YL297" s="442"/>
      <c r="YM297" s="442"/>
      <c r="YN297" s="442"/>
      <c r="YO297" s="442"/>
      <c r="YP297" s="442"/>
      <c r="YQ297" s="442"/>
      <c r="YR297" s="442"/>
      <c r="YS297" s="442"/>
      <c r="YT297" s="442"/>
      <c r="YU297" s="442"/>
      <c r="YV297" s="442"/>
      <c r="YW297" s="442"/>
      <c r="YX297" s="442"/>
      <c r="YY297" s="442"/>
      <c r="YZ297" s="442"/>
      <c r="ZA297" s="442"/>
      <c r="ZB297" s="442"/>
      <c r="ZC297" s="442"/>
      <c r="ZD297" s="442"/>
      <c r="ZE297" s="442"/>
      <c r="ZF297" s="442"/>
      <c r="ZG297" s="442"/>
      <c r="ZH297" s="442"/>
      <c r="ZI297" s="442"/>
      <c r="ZJ297" s="442"/>
      <c r="ZK297" s="442"/>
      <c r="ZL297" s="442"/>
      <c r="ZM297" s="442"/>
      <c r="ZN297" s="442"/>
      <c r="ZO297" s="442"/>
      <c r="ZP297" s="442"/>
      <c r="ZQ297" s="442"/>
      <c r="ZR297" s="442"/>
      <c r="ZS297" s="442"/>
      <c r="ZT297" s="442"/>
      <c r="ZU297" s="442"/>
      <c r="ZV297" s="442"/>
      <c r="ZW297" s="442"/>
      <c r="ZX297" s="442"/>
      <c r="ZY297" s="442"/>
      <c r="ZZ297" s="442"/>
      <c r="AAA297" s="442"/>
      <c r="AAB297" s="442"/>
      <c r="AAC297" s="442"/>
      <c r="AAD297" s="442"/>
      <c r="AAE297" s="442"/>
      <c r="AAF297" s="442"/>
      <c r="AAG297" s="442"/>
      <c r="AAH297" s="442"/>
      <c r="AAI297" s="442"/>
      <c r="AAJ297" s="442"/>
      <c r="AAK297" s="442"/>
      <c r="AAL297" s="442"/>
      <c r="AAM297" s="442"/>
      <c r="AAN297" s="442"/>
      <c r="AAO297" s="442"/>
      <c r="AAP297" s="442"/>
      <c r="AAQ297" s="442"/>
      <c r="AAR297" s="442"/>
      <c r="AAS297" s="442"/>
      <c r="AAT297" s="442"/>
      <c r="AAU297" s="442"/>
      <c r="AAV297" s="442"/>
      <c r="AAW297" s="442"/>
      <c r="AAX297" s="442"/>
      <c r="AAY297" s="442"/>
      <c r="AAZ297" s="442"/>
      <c r="ABA297" s="442"/>
      <c r="ABB297" s="442"/>
      <c r="ABC297" s="442"/>
      <c r="ABD297" s="442"/>
      <c r="ABE297" s="442"/>
      <c r="ABF297" s="442"/>
      <c r="ABG297" s="442"/>
      <c r="ABH297" s="442"/>
      <c r="ABI297" s="442"/>
      <c r="ABJ297" s="442"/>
      <c r="ABK297" s="442"/>
      <c r="ABL297" s="442"/>
      <c r="ABM297" s="442"/>
      <c r="ABN297" s="442"/>
      <c r="ABO297" s="442"/>
      <c r="ABP297" s="442"/>
      <c r="ABQ297" s="442"/>
      <c r="ABR297" s="442"/>
      <c r="ABS297" s="442"/>
      <c r="ABT297" s="442"/>
      <c r="ABU297" s="442"/>
      <c r="ABV297" s="442"/>
      <c r="ABW297" s="442"/>
      <c r="ABX297" s="442"/>
      <c r="ABY297" s="442"/>
      <c r="ABZ297" s="442"/>
      <c r="ACA297" s="442"/>
      <c r="ACB297" s="442"/>
      <c r="ACC297" s="442"/>
      <c r="ACD297" s="442"/>
      <c r="ACE297" s="442"/>
      <c r="ACF297" s="442"/>
      <c r="ACG297" s="442"/>
      <c r="ACH297" s="442"/>
      <c r="ACI297" s="442"/>
      <c r="ACJ297" s="442"/>
      <c r="ACK297" s="442"/>
      <c r="ACL297" s="442"/>
      <c r="ACM297" s="442"/>
      <c r="ACN297" s="442"/>
      <c r="ACO297" s="442"/>
      <c r="ACP297" s="442"/>
      <c r="ACQ297" s="442"/>
      <c r="ACR297" s="442"/>
      <c r="ACS297" s="442"/>
      <c r="ACT297" s="442"/>
      <c r="ACU297" s="442"/>
      <c r="ACV297" s="442"/>
      <c r="ACW297" s="442"/>
      <c r="ACX297" s="442"/>
      <c r="ACY297" s="442"/>
      <c r="ACZ297" s="442"/>
      <c r="ADA297" s="442"/>
      <c r="ADB297" s="442"/>
      <c r="ADC297" s="442"/>
      <c r="ADD297" s="442"/>
      <c r="ADE297" s="442"/>
      <c r="ADF297" s="442"/>
      <c r="ADG297" s="442"/>
      <c r="ADH297" s="442"/>
      <c r="ADI297" s="442"/>
      <c r="ADJ297" s="442"/>
      <c r="ADK297" s="442"/>
      <c r="ADL297" s="442"/>
      <c r="ADM297" s="442"/>
      <c r="ADN297" s="442"/>
      <c r="ADO297" s="442"/>
      <c r="ADP297" s="442"/>
      <c r="ADQ297" s="442"/>
      <c r="ADR297" s="442"/>
      <c r="ADS297" s="442"/>
      <c r="ADT297" s="442"/>
      <c r="ADU297" s="442"/>
      <c r="ADV297" s="442"/>
      <c r="ADW297" s="442"/>
      <c r="ADX297" s="442"/>
      <c r="ADY297" s="442"/>
      <c r="ADZ297" s="442"/>
      <c r="AEA297" s="442"/>
      <c r="AEB297" s="442"/>
      <c r="AEC297" s="442"/>
      <c r="AED297" s="442"/>
      <c r="AEE297" s="442"/>
      <c r="AEF297" s="442"/>
      <c r="AEG297" s="442"/>
      <c r="AEH297" s="442"/>
      <c r="AEI297" s="442"/>
      <c r="AEJ297" s="442"/>
      <c r="AEK297" s="442"/>
      <c r="AEL297" s="442"/>
      <c r="AEM297" s="442"/>
      <c r="AEN297" s="442"/>
      <c r="AEO297" s="442"/>
      <c r="AEP297" s="442"/>
      <c r="AEQ297" s="442"/>
      <c r="AER297" s="442"/>
      <c r="AES297" s="442"/>
      <c r="AET297" s="442"/>
      <c r="AEU297" s="442"/>
      <c r="AEV297" s="442"/>
      <c r="AEW297" s="442"/>
      <c r="AEX297" s="442"/>
      <c r="AEY297" s="442"/>
      <c r="AEZ297" s="442"/>
      <c r="AFA297" s="442"/>
      <c r="AFB297" s="442"/>
      <c r="AFC297" s="442"/>
      <c r="AFD297" s="442"/>
      <c r="AFE297" s="442"/>
      <c r="AFF297" s="442"/>
      <c r="AFG297" s="442"/>
      <c r="AFH297" s="442"/>
      <c r="AFI297" s="442"/>
      <c r="AFJ297" s="442"/>
      <c r="AFK297" s="442"/>
      <c r="AFL297" s="442"/>
      <c r="AFM297" s="442"/>
      <c r="AFN297" s="442"/>
      <c r="AFO297" s="442"/>
      <c r="AFP297" s="442"/>
      <c r="AFQ297" s="442"/>
      <c r="AFR297" s="442"/>
      <c r="AFS297" s="442"/>
      <c r="AFT297" s="442"/>
      <c r="AFU297" s="442"/>
      <c r="AFV297" s="442"/>
      <c r="AFW297" s="442"/>
      <c r="AFX297" s="442"/>
      <c r="AFY297" s="442"/>
      <c r="AFZ297" s="442"/>
      <c r="AGA297" s="442"/>
      <c r="AGB297" s="442"/>
      <c r="AGC297" s="442"/>
      <c r="AGD297" s="442"/>
      <c r="AGE297" s="442"/>
      <c r="AGF297" s="442"/>
      <c r="AGG297" s="442"/>
      <c r="AGH297" s="442"/>
      <c r="AGI297" s="442"/>
      <c r="AGJ297" s="442"/>
      <c r="AGK297" s="442"/>
      <c r="AGL297" s="442"/>
      <c r="AGM297" s="442"/>
      <c r="AGN297" s="442"/>
      <c r="AGO297" s="442"/>
      <c r="AGP297" s="442"/>
      <c r="AGQ297" s="442"/>
      <c r="AGR297" s="442"/>
      <c r="AGS297" s="442"/>
      <c r="AGT297" s="442"/>
      <c r="AGU297" s="442"/>
      <c r="AGV297" s="442"/>
      <c r="AGW297" s="442"/>
      <c r="AGX297" s="442"/>
      <c r="AGY297" s="442"/>
      <c r="AGZ297" s="442"/>
      <c r="AHA297" s="442"/>
      <c r="AHB297" s="442"/>
      <c r="AHC297" s="442"/>
      <c r="AHD297" s="442"/>
      <c r="AHE297" s="442"/>
      <c r="AHF297" s="442"/>
      <c r="AHG297" s="442"/>
      <c r="AHH297" s="442"/>
    </row>
    <row r="298" spans="2:892" s="593" customFormat="1" hidden="1">
      <c r="B298" s="597"/>
      <c r="C298" s="595"/>
      <c r="D298" s="78"/>
      <c r="E298" s="78"/>
      <c r="F298" s="78"/>
      <c r="G298" s="78"/>
      <c r="H298" s="78"/>
      <c r="I298" s="78"/>
      <c r="J298" s="78"/>
      <c r="K298" s="78"/>
      <c r="L298" s="78"/>
      <c r="M298" s="7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s="66"/>
      <c r="CT298" s="66"/>
      <c r="CU298" s="66"/>
      <c r="CV298" s="66"/>
      <c r="CW298" s="66"/>
      <c r="CX298" s="66"/>
      <c r="CY298" s="66"/>
      <c r="CZ298" s="66"/>
      <c r="DA298" s="66"/>
      <c r="DB298" s="66"/>
      <c r="DC298" s="66"/>
      <c r="DD298" s="66"/>
      <c r="DE298" s="66"/>
      <c r="DF298" s="66"/>
      <c r="DG298" s="66"/>
      <c r="DH298" s="66"/>
      <c r="DI298" s="66"/>
      <c r="DJ298" s="66"/>
      <c r="DK298" s="66"/>
      <c r="DL298" s="66"/>
      <c r="DM298" s="66"/>
      <c r="DN298" s="66"/>
      <c r="DO298" s="66"/>
      <c r="DP298" s="66"/>
      <c r="DQ298" s="66"/>
      <c r="DR298" s="66"/>
      <c r="DS298" s="66"/>
      <c r="DT298" s="66"/>
      <c r="DU298" s="66"/>
      <c r="DV298" s="66"/>
      <c r="DW298" s="66"/>
      <c r="DX298" s="66"/>
      <c r="DY298" s="66"/>
      <c r="DZ298" s="66"/>
      <c r="EA298" s="66"/>
      <c r="EB298" s="66"/>
      <c r="EC298" s="66"/>
      <c r="ED298" s="66"/>
      <c r="EE298" s="66"/>
      <c r="EF298" s="66"/>
      <c r="EG298" s="66"/>
      <c r="EH298" s="66"/>
      <c r="EI298" s="66"/>
      <c r="EJ298" s="66"/>
      <c r="EK298" s="66"/>
      <c r="EL298" s="66"/>
      <c r="EM298" s="66"/>
      <c r="EN298" s="66"/>
      <c r="EO298" s="66"/>
      <c r="EP298" s="66"/>
      <c r="EQ298" s="66"/>
      <c r="ER298" s="66"/>
      <c r="ES298" s="66"/>
      <c r="ET298" s="66"/>
      <c r="EU298" s="66"/>
      <c r="EV298" s="66"/>
      <c r="EW298" s="66"/>
      <c r="EX298" s="66"/>
      <c r="EY298" s="66"/>
      <c r="EZ298" s="66"/>
      <c r="FA298" s="66"/>
      <c r="FB298" s="66"/>
      <c r="FC298" s="66"/>
      <c r="FD298" s="66"/>
      <c r="FE298" s="66"/>
      <c r="FF298" s="66"/>
      <c r="FG298" s="66"/>
      <c r="FH298" s="66"/>
      <c r="FI298" s="66"/>
      <c r="FJ298" s="66"/>
      <c r="FK298" s="66"/>
      <c r="FL298" s="66"/>
      <c r="FM298" s="66"/>
      <c r="FN298" s="66"/>
      <c r="FO298" s="66"/>
      <c r="FP298" s="66"/>
      <c r="FQ298" s="66"/>
      <c r="FR298" s="66"/>
      <c r="FS298" s="66"/>
      <c r="FT298" s="66"/>
      <c r="FU298" s="66"/>
      <c r="FV298" s="66"/>
      <c r="FW298" s="66"/>
      <c r="FX298" s="66"/>
      <c r="FY298" s="66"/>
      <c r="FZ298" s="66"/>
      <c r="GA298" s="66"/>
      <c r="GB298" s="66"/>
      <c r="GC298" s="66"/>
      <c r="GD298" s="66"/>
      <c r="GE298" s="66"/>
      <c r="GF298" s="66"/>
      <c r="GG298" s="66"/>
      <c r="GH298" s="66"/>
      <c r="GI298" s="66"/>
      <c r="GJ298" s="66"/>
      <c r="GK298" s="66"/>
      <c r="GL298" s="66"/>
      <c r="GM298" s="66"/>
      <c r="GN298" s="66"/>
      <c r="GO298" s="66"/>
      <c r="GP298" s="66"/>
      <c r="GQ298" s="66"/>
      <c r="GR298" s="66"/>
      <c r="GS298" s="66"/>
      <c r="GT298" s="66"/>
      <c r="GU298" s="66"/>
      <c r="GV298" s="66"/>
      <c r="GW298" s="66"/>
      <c r="GX298" s="66"/>
      <c r="GY298" s="66"/>
      <c r="GZ298" s="66"/>
      <c r="HA298" s="66"/>
      <c r="HB298" s="66"/>
      <c r="HC298" s="66"/>
      <c r="HD298" s="66"/>
      <c r="HE298" s="66"/>
      <c r="HF298" s="66"/>
      <c r="HG298" s="66"/>
      <c r="HH298" s="66"/>
      <c r="HI298" s="66"/>
      <c r="HJ298" s="66"/>
      <c r="HK298" s="66"/>
      <c r="HL298" s="66"/>
      <c r="HM298" s="66"/>
      <c r="HN298" s="66"/>
      <c r="HO298" s="66"/>
      <c r="HP298" s="66"/>
      <c r="HQ298" s="66"/>
      <c r="HR298" s="66"/>
      <c r="HS298" s="66"/>
      <c r="HT298" s="66"/>
      <c r="HU298" s="66"/>
      <c r="HV298" s="66"/>
      <c r="HW298" s="66"/>
      <c r="HX298" s="66"/>
      <c r="HY298" s="66"/>
      <c r="HZ298" s="66"/>
      <c r="IA298" s="66"/>
      <c r="IB298" s="66"/>
      <c r="IC298" s="66"/>
      <c r="ID298" s="66"/>
      <c r="IE298" s="66"/>
      <c r="IF298" s="66"/>
      <c r="IG298" s="66"/>
      <c r="IH298" s="66"/>
      <c r="II298" s="66"/>
      <c r="IJ298" s="66"/>
      <c r="IK298" s="66"/>
      <c r="IL298" s="66"/>
      <c r="IM298" s="66"/>
      <c r="IN298" s="66"/>
      <c r="IO298" s="66"/>
      <c r="IP298" s="66"/>
      <c r="IQ298" s="66"/>
      <c r="IR298" s="66"/>
      <c r="IS298" s="66"/>
      <c r="IT298" s="66"/>
      <c r="IU298" s="66"/>
      <c r="IV298" s="66"/>
      <c r="IW298" s="66"/>
      <c r="IX298" s="442"/>
      <c r="IY298" s="442"/>
      <c r="IZ298" s="442"/>
      <c r="JA298" s="442"/>
      <c r="JB298" s="442"/>
      <c r="JC298" s="442"/>
      <c r="JD298" s="442"/>
      <c r="JE298" s="442"/>
      <c r="JF298" s="442"/>
      <c r="JG298" s="442"/>
      <c r="JH298" s="442"/>
      <c r="JI298" s="442"/>
      <c r="JJ298" s="442"/>
      <c r="JK298" s="442"/>
      <c r="JL298" s="442"/>
      <c r="JM298" s="442"/>
      <c r="JN298" s="442"/>
      <c r="JO298" s="442"/>
      <c r="JP298" s="442"/>
      <c r="JQ298" s="442"/>
      <c r="JR298" s="442"/>
      <c r="JS298" s="442"/>
      <c r="JT298" s="442"/>
      <c r="JU298" s="442"/>
      <c r="JV298" s="442"/>
      <c r="JW298" s="442"/>
      <c r="JX298" s="442"/>
      <c r="JY298" s="442"/>
      <c r="JZ298" s="442"/>
      <c r="KA298" s="442"/>
      <c r="KB298" s="442"/>
      <c r="KC298" s="442"/>
      <c r="KD298" s="442"/>
      <c r="KE298" s="442"/>
      <c r="KF298" s="442"/>
      <c r="KG298" s="442"/>
      <c r="KH298" s="442"/>
      <c r="KI298" s="442"/>
      <c r="KJ298" s="442"/>
      <c r="KK298" s="442"/>
      <c r="KL298" s="442"/>
      <c r="KM298" s="442"/>
      <c r="KN298" s="442"/>
      <c r="KO298" s="442"/>
      <c r="KP298" s="442"/>
      <c r="KQ298" s="442"/>
      <c r="KR298" s="442"/>
      <c r="KS298" s="442"/>
      <c r="KT298" s="442"/>
      <c r="KU298" s="442"/>
      <c r="KV298" s="442"/>
      <c r="KW298" s="442"/>
      <c r="KX298" s="442"/>
      <c r="KY298" s="442"/>
      <c r="KZ298" s="442"/>
      <c r="LA298" s="442"/>
      <c r="LB298" s="442"/>
      <c r="LC298" s="442"/>
      <c r="LD298" s="442"/>
      <c r="LE298" s="442"/>
      <c r="LF298" s="442"/>
      <c r="LG298" s="442"/>
      <c r="LH298" s="442"/>
      <c r="LI298" s="442"/>
      <c r="LJ298" s="442"/>
      <c r="LK298" s="442"/>
      <c r="LL298" s="442"/>
      <c r="LM298" s="442"/>
      <c r="LN298" s="442"/>
      <c r="LO298" s="442"/>
      <c r="LP298" s="442"/>
      <c r="LQ298" s="442"/>
      <c r="LR298" s="442"/>
      <c r="LS298" s="442"/>
      <c r="LT298" s="442"/>
      <c r="LU298" s="442"/>
      <c r="LV298" s="442"/>
      <c r="LW298" s="442"/>
      <c r="LX298" s="442"/>
      <c r="LY298" s="442"/>
      <c r="LZ298" s="442"/>
      <c r="MA298" s="442"/>
      <c r="MB298" s="442"/>
      <c r="MC298" s="442"/>
      <c r="MD298" s="442"/>
      <c r="ME298" s="442"/>
      <c r="MF298" s="442"/>
      <c r="MG298" s="442"/>
      <c r="MH298" s="442"/>
      <c r="MI298" s="442"/>
      <c r="MJ298" s="442"/>
      <c r="MK298" s="442"/>
      <c r="ML298" s="442"/>
      <c r="MM298" s="442"/>
      <c r="MN298" s="442"/>
      <c r="MO298" s="442"/>
      <c r="MP298" s="442"/>
      <c r="MQ298" s="442"/>
      <c r="MR298" s="442"/>
      <c r="MS298" s="442"/>
      <c r="MT298" s="442"/>
      <c r="MU298" s="442"/>
      <c r="MV298" s="442"/>
      <c r="MW298" s="442"/>
      <c r="MX298" s="442"/>
      <c r="MY298" s="442"/>
      <c r="MZ298" s="442"/>
      <c r="NA298" s="442"/>
      <c r="NB298" s="442"/>
      <c r="NC298" s="442"/>
      <c r="ND298" s="442"/>
      <c r="NE298" s="442"/>
      <c r="NF298" s="442"/>
      <c r="NG298" s="442"/>
      <c r="NH298" s="442"/>
      <c r="NI298" s="442"/>
      <c r="NJ298" s="442"/>
      <c r="NK298" s="442"/>
      <c r="NL298" s="442"/>
      <c r="NM298" s="442"/>
      <c r="NN298" s="442"/>
      <c r="NO298" s="442"/>
      <c r="NP298" s="442"/>
      <c r="NQ298" s="442"/>
      <c r="NR298" s="442"/>
      <c r="NS298" s="442"/>
      <c r="NT298" s="442"/>
      <c r="NU298" s="442"/>
      <c r="NV298" s="442"/>
      <c r="NW298" s="442"/>
      <c r="NX298" s="442"/>
      <c r="NY298" s="442"/>
      <c r="NZ298" s="442"/>
      <c r="OA298" s="442"/>
      <c r="OB298" s="442"/>
      <c r="OC298" s="442"/>
      <c r="OD298" s="442"/>
      <c r="OE298" s="442"/>
      <c r="OF298" s="442"/>
      <c r="OG298" s="442"/>
      <c r="OH298" s="442"/>
      <c r="OI298" s="442"/>
      <c r="OJ298" s="442"/>
      <c r="OK298" s="442"/>
      <c r="OL298" s="442"/>
      <c r="OM298" s="442"/>
      <c r="ON298" s="442"/>
      <c r="OO298" s="442"/>
      <c r="OP298" s="442"/>
      <c r="OQ298" s="442"/>
      <c r="OR298" s="442"/>
      <c r="OS298" s="442"/>
      <c r="OT298" s="442"/>
      <c r="OU298" s="442"/>
      <c r="OV298" s="442"/>
      <c r="OW298" s="442"/>
      <c r="OX298" s="442"/>
      <c r="OY298" s="442"/>
      <c r="OZ298" s="442"/>
      <c r="PA298" s="442"/>
      <c r="PB298" s="442"/>
      <c r="PC298" s="442"/>
      <c r="PD298" s="442"/>
      <c r="PE298" s="442"/>
      <c r="PF298" s="442"/>
      <c r="PG298" s="442"/>
      <c r="PH298" s="442"/>
      <c r="PI298" s="442"/>
      <c r="PJ298" s="442"/>
      <c r="PK298" s="442"/>
      <c r="PL298" s="442"/>
      <c r="PM298" s="442"/>
      <c r="PN298" s="442"/>
      <c r="PO298" s="442"/>
      <c r="PP298" s="442"/>
      <c r="PQ298" s="442"/>
      <c r="PR298" s="442"/>
      <c r="PS298" s="442"/>
      <c r="PT298" s="442"/>
      <c r="PU298" s="442"/>
      <c r="PV298" s="442"/>
      <c r="PW298" s="442"/>
      <c r="PX298" s="442"/>
      <c r="PY298" s="442"/>
      <c r="PZ298" s="442"/>
      <c r="QA298" s="442"/>
      <c r="QB298" s="442"/>
      <c r="QC298" s="442"/>
      <c r="QD298" s="442"/>
      <c r="QE298" s="442"/>
      <c r="QF298" s="442"/>
      <c r="QG298" s="442"/>
      <c r="QH298" s="442"/>
      <c r="QI298" s="442"/>
      <c r="QJ298" s="442"/>
      <c r="QK298" s="442"/>
      <c r="QL298" s="442"/>
      <c r="QM298" s="442"/>
      <c r="QN298" s="442"/>
      <c r="QO298" s="442"/>
      <c r="QP298" s="442"/>
      <c r="QQ298" s="442"/>
      <c r="QR298" s="442"/>
      <c r="QS298" s="442"/>
      <c r="QT298" s="442"/>
      <c r="QU298" s="442"/>
      <c r="QV298" s="442"/>
      <c r="QW298" s="442"/>
      <c r="QX298" s="442"/>
      <c r="QY298" s="442"/>
      <c r="QZ298" s="442"/>
      <c r="RA298" s="442"/>
      <c r="RB298" s="442"/>
      <c r="RC298" s="442"/>
      <c r="RD298" s="442"/>
      <c r="RE298" s="442"/>
      <c r="RF298" s="442"/>
      <c r="RG298" s="442"/>
      <c r="RH298" s="442"/>
      <c r="RI298" s="442"/>
      <c r="RJ298" s="442"/>
      <c r="RK298" s="442"/>
      <c r="RL298" s="442"/>
      <c r="RM298" s="442"/>
      <c r="RN298" s="442"/>
      <c r="RO298" s="442"/>
      <c r="RP298" s="442"/>
      <c r="RQ298" s="442"/>
      <c r="RR298" s="442"/>
      <c r="RS298" s="442"/>
      <c r="RT298" s="442"/>
      <c r="RU298" s="442"/>
      <c r="RV298" s="442"/>
      <c r="RW298" s="442"/>
      <c r="RX298" s="442"/>
      <c r="RY298" s="442"/>
      <c r="RZ298" s="442"/>
      <c r="SA298" s="442"/>
      <c r="SB298" s="442"/>
      <c r="SC298" s="442"/>
      <c r="SD298" s="442"/>
      <c r="SE298" s="442"/>
      <c r="SF298" s="442"/>
      <c r="SG298" s="442"/>
      <c r="SH298" s="442"/>
      <c r="SI298" s="442"/>
      <c r="SJ298" s="442"/>
      <c r="SK298" s="442"/>
      <c r="SL298" s="442"/>
      <c r="SM298" s="442"/>
      <c r="SN298" s="442"/>
      <c r="SO298" s="442"/>
      <c r="SP298" s="442"/>
      <c r="SQ298" s="442"/>
      <c r="SR298" s="442"/>
      <c r="SS298" s="442"/>
      <c r="ST298" s="442"/>
      <c r="SU298" s="442"/>
      <c r="SV298" s="442"/>
      <c r="SW298" s="442"/>
      <c r="SX298" s="442"/>
      <c r="SY298" s="442"/>
      <c r="SZ298" s="442"/>
      <c r="TA298" s="442"/>
      <c r="TB298" s="442"/>
      <c r="TC298" s="442"/>
      <c r="TD298" s="442"/>
      <c r="TE298" s="442"/>
      <c r="TF298" s="442"/>
      <c r="TG298" s="442"/>
      <c r="TH298" s="442"/>
      <c r="TI298" s="442"/>
      <c r="TJ298" s="442"/>
      <c r="TK298" s="442"/>
      <c r="TL298" s="442"/>
      <c r="TM298" s="442"/>
      <c r="TN298" s="442"/>
      <c r="TO298" s="442"/>
      <c r="TP298" s="442"/>
      <c r="TQ298" s="442"/>
      <c r="TR298" s="442"/>
      <c r="TS298" s="442"/>
      <c r="TT298" s="442"/>
      <c r="TU298" s="442"/>
      <c r="TV298" s="442"/>
      <c r="TW298" s="442"/>
      <c r="TX298" s="442"/>
      <c r="TY298" s="442"/>
      <c r="TZ298" s="442"/>
      <c r="UA298" s="442"/>
      <c r="UB298" s="442"/>
      <c r="UC298" s="442"/>
      <c r="UD298" s="442"/>
      <c r="UE298" s="442"/>
      <c r="UF298" s="442"/>
      <c r="UG298" s="442"/>
      <c r="UH298" s="442"/>
      <c r="UI298" s="442"/>
      <c r="UJ298" s="442"/>
      <c r="UK298" s="442"/>
      <c r="UL298" s="442"/>
      <c r="UM298" s="442"/>
      <c r="UN298" s="442"/>
      <c r="UO298" s="442"/>
      <c r="UP298" s="442"/>
      <c r="UQ298" s="442"/>
      <c r="UR298" s="442"/>
      <c r="US298" s="442"/>
      <c r="UT298" s="442"/>
      <c r="UU298" s="442"/>
      <c r="UV298" s="442"/>
      <c r="UW298" s="442"/>
      <c r="UX298" s="442"/>
      <c r="UY298" s="442"/>
      <c r="UZ298" s="442"/>
      <c r="VA298" s="442"/>
      <c r="VB298" s="442"/>
      <c r="VC298" s="442"/>
      <c r="VD298" s="442"/>
      <c r="VE298" s="442"/>
      <c r="VF298" s="442"/>
      <c r="VG298" s="442"/>
      <c r="VH298" s="442"/>
      <c r="VI298" s="442"/>
      <c r="VJ298" s="442"/>
      <c r="VK298" s="442"/>
      <c r="VL298" s="442"/>
      <c r="VM298" s="442"/>
      <c r="VN298" s="442"/>
      <c r="VO298" s="442"/>
      <c r="VP298" s="442"/>
      <c r="VQ298" s="442"/>
      <c r="VR298" s="442"/>
      <c r="VS298" s="442"/>
      <c r="VT298" s="442"/>
      <c r="VU298" s="442"/>
      <c r="VV298" s="442"/>
      <c r="VW298" s="442"/>
      <c r="VX298" s="442"/>
      <c r="VY298" s="442"/>
      <c r="VZ298" s="442"/>
      <c r="WA298" s="442"/>
      <c r="WB298" s="442"/>
      <c r="WC298" s="442"/>
      <c r="WD298" s="442"/>
      <c r="WE298" s="442"/>
      <c r="WF298" s="442"/>
      <c r="WG298" s="442"/>
      <c r="WH298" s="442"/>
      <c r="WI298" s="442"/>
      <c r="WJ298" s="442"/>
      <c r="WK298" s="442"/>
      <c r="WL298" s="442"/>
      <c r="WM298" s="442"/>
      <c r="WN298" s="442"/>
      <c r="WO298" s="442"/>
      <c r="WP298" s="442"/>
      <c r="WQ298" s="442"/>
      <c r="WR298" s="442"/>
      <c r="WS298" s="442"/>
      <c r="WT298" s="442"/>
      <c r="WU298" s="442"/>
      <c r="WV298" s="442"/>
      <c r="WW298" s="442"/>
      <c r="WX298" s="442"/>
      <c r="WY298" s="442"/>
      <c r="WZ298" s="442"/>
      <c r="XA298" s="442"/>
      <c r="XB298" s="442"/>
      <c r="XC298" s="442"/>
      <c r="XD298" s="442"/>
      <c r="XE298" s="442"/>
      <c r="XF298" s="442"/>
      <c r="XG298" s="442"/>
      <c r="XH298" s="442"/>
      <c r="XI298" s="442"/>
      <c r="XJ298" s="442"/>
      <c r="XK298" s="442"/>
      <c r="XL298" s="442"/>
      <c r="XM298" s="442"/>
      <c r="XN298" s="442"/>
      <c r="XO298" s="442"/>
      <c r="XP298" s="442"/>
      <c r="XQ298" s="442"/>
      <c r="XR298" s="442"/>
      <c r="XS298" s="442"/>
      <c r="XT298" s="442"/>
      <c r="XU298" s="442"/>
      <c r="XV298" s="442"/>
      <c r="XW298" s="442"/>
      <c r="XX298" s="442"/>
      <c r="XY298" s="442"/>
      <c r="XZ298" s="442"/>
      <c r="YA298" s="442"/>
      <c r="YB298" s="442"/>
      <c r="YC298" s="442"/>
      <c r="YD298" s="442"/>
      <c r="YE298" s="442"/>
      <c r="YF298" s="442"/>
      <c r="YG298" s="442"/>
      <c r="YH298" s="442"/>
      <c r="YI298" s="442"/>
      <c r="YJ298" s="442"/>
      <c r="YK298" s="442"/>
      <c r="YL298" s="442"/>
      <c r="YM298" s="442"/>
      <c r="YN298" s="442"/>
      <c r="YO298" s="442"/>
      <c r="YP298" s="442"/>
      <c r="YQ298" s="442"/>
      <c r="YR298" s="442"/>
      <c r="YS298" s="442"/>
      <c r="YT298" s="442"/>
      <c r="YU298" s="442"/>
      <c r="YV298" s="442"/>
      <c r="YW298" s="442"/>
      <c r="YX298" s="442"/>
      <c r="YY298" s="442"/>
      <c r="YZ298" s="442"/>
      <c r="ZA298" s="442"/>
      <c r="ZB298" s="442"/>
      <c r="ZC298" s="442"/>
      <c r="ZD298" s="442"/>
      <c r="ZE298" s="442"/>
      <c r="ZF298" s="442"/>
      <c r="ZG298" s="442"/>
      <c r="ZH298" s="442"/>
      <c r="ZI298" s="442"/>
      <c r="ZJ298" s="442"/>
      <c r="ZK298" s="442"/>
      <c r="ZL298" s="442"/>
      <c r="ZM298" s="442"/>
      <c r="ZN298" s="442"/>
      <c r="ZO298" s="442"/>
      <c r="ZP298" s="442"/>
      <c r="ZQ298" s="442"/>
      <c r="ZR298" s="442"/>
      <c r="ZS298" s="442"/>
      <c r="ZT298" s="442"/>
      <c r="ZU298" s="442"/>
      <c r="ZV298" s="442"/>
      <c r="ZW298" s="442"/>
      <c r="ZX298" s="442"/>
      <c r="ZY298" s="442"/>
      <c r="ZZ298" s="442"/>
      <c r="AAA298" s="442"/>
      <c r="AAB298" s="442"/>
      <c r="AAC298" s="442"/>
      <c r="AAD298" s="442"/>
      <c r="AAE298" s="442"/>
      <c r="AAF298" s="442"/>
      <c r="AAG298" s="442"/>
      <c r="AAH298" s="442"/>
      <c r="AAI298" s="442"/>
      <c r="AAJ298" s="442"/>
      <c r="AAK298" s="442"/>
      <c r="AAL298" s="442"/>
      <c r="AAM298" s="442"/>
      <c r="AAN298" s="442"/>
      <c r="AAO298" s="442"/>
      <c r="AAP298" s="442"/>
      <c r="AAQ298" s="442"/>
      <c r="AAR298" s="442"/>
      <c r="AAS298" s="442"/>
      <c r="AAT298" s="442"/>
      <c r="AAU298" s="442"/>
      <c r="AAV298" s="442"/>
      <c r="AAW298" s="442"/>
      <c r="AAX298" s="442"/>
      <c r="AAY298" s="442"/>
      <c r="AAZ298" s="442"/>
      <c r="ABA298" s="442"/>
      <c r="ABB298" s="442"/>
      <c r="ABC298" s="442"/>
      <c r="ABD298" s="442"/>
      <c r="ABE298" s="442"/>
      <c r="ABF298" s="442"/>
      <c r="ABG298" s="442"/>
      <c r="ABH298" s="442"/>
      <c r="ABI298" s="442"/>
      <c r="ABJ298" s="442"/>
      <c r="ABK298" s="442"/>
      <c r="ABL298" s="442"/>
      <c r="ABM298" s="442"/>
      <c r="ABN298" s="442"/>
      <c r="ABO298" s="442"/>
      <c r="ABP298" s="442"/>
      <c r="ABQ298" s="442"/>
      <c r="ABR298" s="442"/>
      <c r="ABS298" s="442"/>
      <c r="ABT298" s="442"/>
      <c r="ABU298" s="442"/>
      <c r="ABV298" s="442"/>
      <c r="ABW298" s="442"/>
      <c r="ABX298" s="442"/>
      <c r="ABY298" s="442"/>
      <c r="ABZ298" s="442"/>
      <c r="ACA298" s="442"/>
      <c r="ACB298" s="442"/>
      <c r="ACC298" s="442"/>
      <c r="ACD298" s="442"/>
      <c r="ACE298" s="442"/>
      <c r="ACF298" s="442"/>
      <c r="ACG298" s="442"/>
      <c r="ACH298" s="442"/>
      <c r="ACI298" s="442"/>
      <c r="ACJ298" s="442"/>
      <c r="ACK298" s="442"/>
      <c r="ACL298" s="442"/>
      <c r="ACM298" s="442"/>
      <c r="ACN298" s="442"/>
      <c r="ACO298" s="442"/>
      <c r="ACP298" s="442"/>
      <c r="ACQ298" s="442"/>
      <c r="ACR298" s="442"/>
      <c r="ACS298" s="442"/>
      <c r="ACT298" s="442"/>
      <c r="ACU298" s="442"/>
      <c r="ACV298" s="442"/>
      <c r="ACW298" s="442"/>
      <c r="ACX298" s="442"/>
      <c r="ACY298" s="442"/>
      <c r="ACZ298" s="442"/>
      <c r="ADA298" s="442"/>
      <c r="ADB298" s="442"/>
      <c r="ADC298" s="442"/>
      <c r="ADD298" s="442"/>
      <c r="ADE298" s="442"/>
      <c r="ADF298" s="442"/>
      <c r="ADG298" s="442"/>
      <c r="ADH298" s="442"/>
      <c r="ADI298" s="442"/>
      <c r="ADJ298" s="442"/>
      <c r="ADK298" s="442"/>
      <c r="ADL298" s="442"/>
      <c r="ADM298" s="442"/>
      <c r="ADN298" s="442"/>
      <c r="ADO298" s="442"/>
      <c r="ADP298" s="442"/>
      <c r="ADQ298" s="442"/>
      <c r="ADR298" s="442"/>
      <c r="ADS298" s="442"/>
      <c r="ADT298" s="442"/>
      <c r="ADU298" s="442"/>
      <c r="ADV298" s="442"/>
      <c r="ADW298" s="442"/>
      <c r="ADX298" s="442"/>
      <c r="ADY298" s="442"/>
      <c r="ADZ298" s="442"/>
      <c r="AEA298" s="442"/>
      <c r="AEB298" s="442"/>
      <c r="AEC298" s="442"/>
      <c r="AED298" s="442"/>
      <c r="AEE298" s="442"/>
      <c r="AEF298" s="442"/>
      <c r="AEG298" s="442"/>
      <c r="AEH298" s="442"/>
      <c r="AEI298" s="442"/>
      <c r="AEJ298" s="442"/>
      <c r="AEK298" s="442"/>
      <c r="AEL298" s="442"/>
      <c r="AEM298" s="442"/>
      <c r="AEN298" s="442"/>
      <c r="AEO298" s="442"/>
      <c r="AEP298" s="442"/>
      <c r="AEQ298" s="442"/>
      <c r="AER298" s="442"/>
      <c r="AES298" s="442"/>
      <c r="AET298" s="442"/>
      <c r="AEU298" s="442"/>
      <c r="AEV298" s="442"/>
      <c r="AEW298" s="442"/>
      <c r="AEX298" s="442"/>
      <c r="AEY298" s="442"/>
      <c r="AEZ298" s="442"/>
      <c r="AFA298" s="442"/>
      <c r="AFB298" s="442"/>
      <c r="AFC298" s="442"/>
      <c r="AFD298" s="442"/>
      <c r="AFE298" s="442"/>
      <c r="AFF298" s="442"/>
      <c r="AFG298" s="442"/>
      <c r="AFH298" s="442"/>
      <c r="AFI298" s="442"/>
      <c r="AFJ298" s="442"/>
      <c r="AFK298" s="442"/>
      <c r="AFL298" s="442"/>
      <c r="AFM298" s="442"/>
      <c r="AFN298" s="442"/>
      <c r="AFO298" s="442"/>
      <c r="AFP298" s="442"/>
      <c r="AFQ298" s="442"/>
      <c r="AFR298" s="442"/>
      <c r="AFS298" s="442"/>
      <c r="AFT298" s="442"/>
      <c r="AFU298" s="442"/>
      <c r="AFV298" s="442"/>
      <c r="AFW298" s="442"/>
      <c r="AFX298" s="442"/>
      <c r="AFY298" s="442"/>
      <c r="AFZ298" s="442"/>
      <c r="AGA298" s="442"/>
      <c r="AGB298" s="442"/>
      <c r="AGC298" s="442"/>
      <c r="AGD298" s="442"/>
      <c r="AGE298" s="442"/>
      <c r="AGF298" s="442"/>
      <c r="AGG298" s="442"/>
      <c r="AGH298" s="442"/>
      <c r="AGI298" s="442"/>
      <c r="AGJ298" s="442"/>
      <c r="AGK298" s="442"/>
      <c r="AGL298" s="442"/>
      <c r="AGM298" s="442"/>
      <c r="AGN298" s="442"/>
      <c r="AGO298" s="442"/>
      <c r="AGP298" s="442"/>
      <c r="AGQ298" s="442"/>
      <c r="AGR298" s="442"/>
      <c r="AGS298" s="442"/>
      <c r="AGT298" s="442"/>
      <c r="AGU298" s="442"/>
      <c r="AGV298" s="442"/>
      <c r="AGW298" s="442"/>
      <c r="AGX298" s="442"/>
      <c r="AGY298" s="442"/>
      <c r="AGZ298" s="442"/>
      <c r="AHA298" s="442"/>
      <c r="AHB298" s="442"/>
      <c r="AHC298" s="442"/>
      <c r="AHD298" s="442"/>
      <c r="AHE298" s="442"/>
      <c r="AHF298" s="442"/>
      <c r="AHG298" s="442"/>
      <c r="AHH298" s="442"/>
    </row>
    <row r="299" spans="2:892" s="593" customFormat="1" hidden="1">
      <c r="B299" s="597"/>
      <c r="C299" s="595"/>
      <c r="D299" s="78"/>
      <c r="E299" s="78"/>
      <c r="F299" s="78"/>
      <c r="G299" s="78"/>
      <c r="H299" s="78"/>
      <c r="I299" s="78"/>
      <c r="J299" s="78"/>
      <c r="K299" s="78"/>
      <c r="L299" s="78"/>
      <c r="M299" s="78"/>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s="66"/>
      <c r="CT299" s="66"/>
      <c r="CU299" s="66"/>
      <c r="CV299" s="66"/>
      <c r="CW299" s="66"/>
      <c r="CX299" s="66"/>
      <c r="CY299" s="66"/>
      <c r="CZ299" s="66"/>
      <c r="DA299" s="66"/>
      <c r="DB299" s="66"/>
      <c r="DC299" s="66"/>
      <c r="DD299" s="66"/>
      <c r="DE299" s="66"/>
      <c r="DF299" s="66"/>
      <c r="DG299" s="66"/>
      <c r="DH299" s="66"/>
      <c r="DI299" s="66"/>
      <c r="DJ299" s="66"/>
      <c r="DK299" s="66"/>
      <c r="DL299" s="66"/>
      <c r="DM299" s="66"/>
      <c r="DN299" s="66"/>
      <c r="DO299" s="66"/>
      <c r="DP299" s="66"/>
      <c r="DQ299" s="66"/>
      <c r="DR299" s="66"/>
      <c r="DS299" s="66"/>
      <c r="DT299" s="66"/>
      <c r="DU299" s="66"/>
      <c r="DV299" s="66"/>
      <c r="DW299" s="66"/>
      <c r="DX299" s="66"/>
      <c r="DY299" s="66"/>
      <c r="DZ299" s="66"/>
      <c r="EA299" s="66"/>
      <c r="EB299" s="66"/>
      <c r="EC299" s="66"/>
      <c r="ED299" s="66"/>
      <c r="EE299" s="66"/>
      <c r="EF299" s="66"/>
      <c r="EG299" s="66"/>
      <c r="EH299" s="66"/>
      <c r="EI299" s="66"/>
      <c r="EJ299" s="66"/>
      <c r="EK299" s="66"/>
      <c r="EL299" s="66"/>
      <c r="EM299" s="66"/>
      <c r="EN299" s="66"/>
      <c r="EO299" s="66"/>
      <c r="EP299" s="66"/>
      <c r="EQ299" s="66"/>
      <c r="ER299" s="66"/>
      <c r="ES299" s="66"/>
      <c r="ET299" s="66"/>
      <c r="EU299" s="66"/>
      <c r="EV299" s="66"/>
      <c r="EW299" s="66"/>
      <c r="EX299" s="66"/>
      <c r="EY299" s="66"/>
      <c r="EZ299" s="66"/>
      <c r="FA299" s="66"/>
      <c r="FB299" s="66"/>
      <c r="FC299" s="66"/>
      <c r="FD299" s="66"/>
      <c r="FE299" s="66"/>
      <c r="FF299" s="66"/>
      <c r="FG299" s="66"/>
      <c r="FH299" s="66"/>
      <c r="FI299" s="66"/>
      <c r="FJ299" s="66"/>
      <c r="FK299" s="66"/>
      <c r="FL299" s="66"/>
      <c r="FM299" s="66"/>
      <c r="FN299" s="66"/>
      <c r="FO299" s="66"/>
      <c r="FP299" s="66"/>
      <c r="FQ299" s="66"/>
      <c r="FR299" s="66"/>
      <c r="FS299" s="66"/>
      <c r="FT299" s="66"/>
      <c r="FU299" s="66"/>
      <c r="FV299" s="66"/>
      <c r="FW299" s="66"/>
      <c r="FX299" s="66"/>
      <c r="FY299" s="66"/>
      <c r="FZ299" s="66"/>
      <c r="GA299" s="66"/>
      <c r="GB299" s="66"/>
      <c r="GC299" s="66"/>
      <c r="GD299" s="66"/>
      <c r="GE299" s="66"/>
      <c r="GF299" s="66"/>
      <c r="GG299" s="66"/>
      <c r="GH299" s="66"/>
      <c r="GI299" s="66"/>
      <c r="GJ299" s="66"/>
      <c r="GK299" s="66"/>
      <c r="GL299" s="66"/>
      <c r="GM299" s="66"/>
      <c r="GN299" s="66"/>
      <c r="GO299" s="66"/>
      <c r="GP299" s="66"/>
      <c r="GQ299" s="66"/>
      <c r="GR299" s="66"/>
      <c r="GS299" s="66"/>
      <c r="GT299" s="66"/>
      <c r="GU299" s="66"/>
      <c r="GV299" s="66"/>
      <c r="GW299" s="66"/>
      <c r="GX299" s="66"/>
      <c r="GY299" s="66"/>
      <c r="GZ299" s="66"/>
      <c r="HA299" s="66"/>
      <c r="HB299" s="66"/>
      <c r="HC299" s="66"/>
      <c r="HD299" s="66"/>
      <c r="HE299" s="66"/>
      <c r="HF299" s="66"/>
      <c r="HG299" s="66"/>
      <c r="HH299" s="66"/>
      <c r="HI299" s="66"/>
      <c r="HJ299" s="66"/>
      <c r="HK299" s="66"/>
      <c r="HL299" s="66"/>
      <c r="HM299" s="66"/>
      <c r="HN299" s="66"/>
      <c r="HO299" s="66"/>
      <c r="HP299" s="66"/>
      <c r="HQ299" s="66"/>
      <c r="HR299" s="66"/>
      <c r="HS299" s="66"/>
      <c r="HT299" s="66"/>
      <c r="HU299" s="66"/>
      <c r="HV299" s="66"/>
      <c r="HW299" s="66"/>
      <c r="HX299" s="66"/>
      <c r="HY299" s="66"/>
      <c r="HZ299" s="66"/>
      <c r="IA299" s="66"/>
      <c r="IB299" s="66"/>
      <c r="IC299" s="66"/>
      <c r="ID299" s="66"/>
      <c r="IE299" s="66"/>
      <c r="IF299" s="66"/>
      <c r="IG299" s="66"/>
      <c r="IH299" s="66"/>
      <c r="II299" s="66"/>
      <c r="IJ299" s="66"/>
      <c r="IK299" s="66"/>
      <c r="IL299" s="66"/>
      <c r="IM299" s="66"/>
      <c r="IN299" s="66"/>
      <c r="IO299" s="66"/>
      <c r="IP299" s="66"/>
      <c r="IQ299" s="66"/>
      <c r="IR299" s="66"/>
      <c r="IS299" s="66"/>
      <c r="IT299" s="66"/>
      <c r="IU299" s="66"/>
      <c r="IV299" s="66"/>
      <c r="IW299" s="66"/>
      <c r="IX299" s="442"/>
      <c r="IY299" s="442"/>
      <c r="IZ299" s="442"/>
      <c r="JA299" s="442"/>
      <c r="JB299" s="442"/>
      <c r="JC299" s="442"/>
      <c r="JD299" s="442"/>
      <c r="JE299" s="442"/>
      <c r="JF299" s="442"/>
      <c r="JG299" s="442"/>
      <c r="JH299" s="442"/>
      <c r="JI299" s="442"/>
      <c r="JJ299" s="442"/>
      <c r="JK299" s="442"/>
      <c r="JL299" s="442"/>
      <c r="JM299" s="442"/>
      <c r="JN299" s="442"/>
      <c r="JO299" s="442"/>
      <c r="JP299" s="442"/>
      <c r="JQ299" s="442"/>
      <c r="JR299" s="442"/>
      <c r="JS299" s="442"/>
      <c r="JT299" s="442"/>
      <c r="JU299" s="442"/>
      <c r="JV299" s="442"/>
      <c r="JW299" s="442"/>
      <c r="JX299" s="442"/>
      <c r="JY299" s="442"/>
      <c r="JZ299" s="442"/>
      <c r="KA299" s="442"/>
      <c r="KB299" s="442"/>
      <c r="KC299" s="442"/>
      <c r="KD299" s="442"/>
      <c r="KE299" s="442"/>
      <c r="KF299" s="442"/>
      <c r="KG299" s="442"/>
      <c r="KH299" s="442"/>
      <c r="KI299" s="442"/>
      <c r="KJ299" s="442"/>
      <c r="KK299" s="442"/>
      <c r="KL299" s="442"/>
      <c r="KM299" s="442"/>
      <c r="KN299" s="442"/>
      <c r="KO299" s="442"/>
      <c r="KP299" s="442"/>
      <c r="KQ299" s="442"/>
      <c r="KR299" s="442"/>
      <c r="KS299" s="442"/>
      <c r="KT299" s="442"/>
      <c r="KU299" s="442"/>
      <c r="KV299" s="442"/>
      <c r="KW299" s="442"/>
      <c r="KX299" s="442"/>
      <c r="KY299" s="442"/>
      <c r="KZ299" s="442"/>
      <c r="LA299" s="442"/>
      <c r="LB299" s="442"/>
      <c r="LC299" s="442"/>
      <c r="LD299" s="442"/>
      <c r="LE299" s="442"/>
      <c r="LF299" s="442"/>
      <c r="LG299" s="442"/>
      <c r="LH299" s="442"/>
      <c r="LI299" s="442"/>
      <c r="LJ299" s="442"/>
      <c r="LK299" s="442"/>
      <c r="LL299" s="442"/>
      <c r="LM299" s="442"/>
      <c r="LN299" s="442"/>
      <c r="LO299" s="442"/>
      <c r="LP299" s="442"/>
      <c r="LQ299" s="442"/>
      <c r="LR299" s="442"/>
      <c r="LS299" s="442"/>
      <c r="LT299" s="442"/>
      <c r="LU299" s="442"/>
      <c r="LV299" s="442"/>
      <c r="LW299" s="442"/>
      <c r="LX299" s="442"/>
      <c r="LY299" s="442"/>
      <c r="LZ299" s="442"/>
      <c r="MA299" s="442"/>
      <c r="MB299" s="442"/>
      <c r="MC299" s="442"/>
      <c r="MD299" s="442"/>
      <c r="ME299" s="442"/>
      <c r="MF299" s="442"/>
      <c r="MG299" s="442"/>
      <c r="MH299" s="442"/>
      <c r="MI299" s="442"/>
      <c r="MJ299" s="442"/>
      <c r="MK299" s="442"/>
      <c r="ML299" s="442"/>
      <c r="MM299" s="442"/>
      <c r="MN299" s="442"/>
      <c r="MO299" s="442"/>
      <c r="MP299" s="442"/>
      <c r="MQ299" s="442"/>
      <c r="MR299" s="442"/>
      <c r="MS299" s="442"/>
      <c r="MT299" s="442"/>
      <c r="MU299" s="442"/>
      <c r="MV299" s="442"/>
      <c r="MW299" s="442"/>
      <c r="MX299" s="442"/>
      <c r="MY299" s="442"/>
      <c r="MZ299" s="442"/>
      <c r="NA299" s="442"/>
      <c r="NB299" s="442"/>
      <c r="NC299" s="442"/>
      <c r="ND299" s="442"/>
      <c r="NE299" s="442"/>
      <c r="NF299" s="442"/>
      <c r="NG299" s="442"/>
      <c r="NH299" s="442"/>
      <c r="NI299" s="442"/>
      <c r="NJ299" s="442"/>
      <c r="NK299" s="442"/>
      <c r="NL299" s="442"/>
      <c r="NM299" s="442"/>
      <c r="NN299" s="442"/>
      <c r="NO299" s="442"/>
      <c r="NP299" s="442"/>
      <c r="NQ299" s="442"/>
      <c r="NR299" s="442"/>
      <c r="NS299" s="442"/>
      <c r="NT299" s="442"/>
      <c r="NU299" s="442"/>
      <c r="NV299" s="442"/>
      <c r="NW299" s="442"/>
      <c r="NX299" s="442"/>
      <c r="NY299" s="442"/>
      <c r="NZ299" s="442"/>
      <c r="OA299" s="442"/>
      <c r="OB299" s="442"/>
      <c r="OC299" s="442"/>
      <c r="OD299" s="442"/>
      <c r="OE299" s="442"/>
      <c r="OF299" s="442"/>
      <c r="OG299" s="442"/>
      <c r="OH299" s="442"/>
      <c r="OI299" s="442"/>
      <c r="OJ299" s="442"/>
      <c r="OK299" s="442"/>
      <c r="OL299" s="442"/>
      <c r="OM299" s="442"/>
      <c r="ON299" s="442"/>
      <c r="OO299" s="442"/>
      <c r="OP299" s="442"/>
      <c r="OQ299" s="442"/>
      <c r="OR299" s="442"/>
      <c r="OS299" s="442"/>
      <c r="OT299" s="442"/>
      <c r="OU299" s="442"/>
      <c r="OV299" s="442"/>
      <c r="OW299" s="442"/>
      <c r="OX299" s="442"/>
      <c r="OY299" s="442"/>
      <c r="OZ299" s="442"/>
      <c r="PA299" s="442"/>
      <c r="PB299" s="442"/>
      <c r="PC299" s="442"/>
      <c r="PD299" s="442"/>
      <c r="PE299" s="442"/>
      <c r="PF299" s="442"/>
      <c r="PG299" s="442"/>
      <c r="PH299" s="442"/>
      <c r="PI299" s="442"/>
      <c r="PJ299" s="442"/>
      <c r="PK299" s="442"/>
      <c r="PL299" s="442"/>
      <c r="PM299" s="442"/>
      <c r="PN299" s="442"/>
      <c r="PO299" s="442"/>
      <c r="PP299" s="442"/>
      <c r="PQ299" s="442"/>
      <c r="PR299" s="442"/>
      <c r="PS299" s="442"/>
      <c r="PT299" s="442"/>
      <c r="PU299" s="442"/>
      <c r="PV299" s="442"/>
      <c r="PW299" s="442"/>
      <c r="PX299" s="442"/>
      <c r="PY299" s="442"/>
      <c r="PZ299" s="442"/>
      <c r="QA299" s="442"/>
      <c r="QB299" s="442"/>
      <c r="QC299" s="442"/>
      <c r="QD299" s="442"/>
      <c r="QE299" s="442"/>
      <c r="QF299" s="442"/>
      <c r="QG299" s="442"/>
      <c r="QH299" s="442"/>
      <c r="QI299" s="442"/>
      <c r="QJ299" s="442"/>
      <c r="QK299" s="442"/>
      <c r="QL299" s="442"/>
      <c r="QM299" s="442"/>
      <c r="QN299" s="442"/>
      <c r="QO299" s="442"/>
      <c r="QP299" s="442"/>
      <c r="QQ299" s="442"/>
      <c r="QR299" s="442"/>
      <c r="QS299" s="442"/>
      <c r="QT299" s="442"/>
      <c r="QU299" s="442"/>
      <c r="QV299" s="442"/>
      <c r="QW299" s="442"/>
      <c r="QX299" s="442"/>
      <c r="QY299" s="442"/>
      <c r="QZ299" s="442"/>
      <c r="RA299" s="442"/>
      <c r="RB299" s="442"/>
      <c r="RC299" s="442"/>
      <c r="RD299" s="442"/>
      <c r="RE299" s="442"/>
      <c r="RF299" s="442"/>
      <c r="RG299" s="442"/>
      <c r="RH299" s="442"/>
      <c r="RI299" s="442"/>
      <c r="RJ299" s="442"/>
      <c r="RK299" s="442"/>
      <c r="RL299" s="442"/>
      <c r="RM299" s="442"/>
      <c r="RN299" s="442"/>
      <c r="RO299" s="442"/>
      <c r="RP299" s="442"/>
      <c r="RQ299" s="442"/>
      <c r="RR299" s="442"/>
      <c r="RS299" s="442"/>
      <c r="RT299" s="442"/>
      <c r="RU299" s="442"/>
      <c r="RV299" s="442"/>
      <c r="RW299" s="442"/>
      <c r="RX299" s="442"/>
      <c r="RY299" s="442"/>
      <c r="RZ299" s="442"/>
      <c r="SA299" s="442"/>
      <c r="SB299" s="442"/>
      <c r="SC299" s="442"/>
      <c r="SD299" s="442"/>
      <c r="SE299" s="442"/>
      <c r="SF299" s="442"/>
      <c r="SG299" s="442"/>
      <c r="SH299" s="442"/>
      <c r="SI299" s="442"/>
      <c r="SJ299" s="442"/>
      <c r="SK299" s="442"/>
      <c r="SL299" s="442"/>
      <c r="SM299" s="442"/>
      <c r="SN299" s="442"/>
      <c r="SO299" s="442"/>
      <c r="SP299" s="442"/>
      <c r="SQ299" s="442"/>
      <c r="SR299" s="442"/>
      <c r="SS299" s="442"/>
      <c r="ST299" s="442"/>
      <c r="SU299" s="442"/>
      <c r="SV299" s="442"/>
      <c r="SW299" s="442"/>
      <c r="SX299" s="442"/>
      <c r="SY299" s="442"/>
      <c r="SZ299" s="442"/>
      <c r="TA299" s="442"/>
      <c r="TB299" s="442"/>
      <c r="TC299" s="442"/>
      <c r="TD299" s="442"/>
      <c r="TE299" s="442"/>
      <c r="TF299" s="442"/>
      <c r="TG299" s="442"/>
      <c r="TH299" s="442"/>
      <c r="TI299" s="442"/>
      <c r="TJ299" s="442"/>
      <c r="TK299" s="442"/>
      <c r="TL299" s="442"/>
      <c r="TM299" s="442"/>
      <c r="TN299" s="442"/>
      <c r="TO299" s="442"/>
      <c r="TP299" s="442"/>
      <c r="TQ299" s="442"/>
      <c r="TR299" s="442"/>
      <c r="TS299" s="442"/>
      <c r="TT299" s="442"/>
      <c r="TU299" s="442"/>
      <c r="TV299" s="442"/>
      <c r="TW299" s="442"/>
      <c r="TX299" s="442"/>
      <c r="TY299" s="442"/>
      <c r="TZ299" s="442"/>
      <c r="UA299" s="442"/>
      <c r="UB299" s="442"/>
      <c r="UC299" s="442"/>
      <c r="UD299" s="442"/>
      <c r="UE299" s="442"/>
      <c r="UF299" s="442"/>
      <c r="UG299" s="442"/>
      <c r="UH299" s="442"/>
      <c r="UI299" s="442"/>
      <c r="UJ299" s="442"/>
      <c r="UK299" s="442"/>
      <c r="UL299" s="442"/>
      <c r="UM299" s="442"/>
      <c r="UN299" s="442"/>
      <c r="UO299" s="442"/>
      <c r="UP299" s="442"/>
      <c r="UQ299" s="442"/>
      <c r="UR299" s="442"/>
      <c r="US299" s="442"/>
      <c r="UT299" s="442"/>
      <c r="UU299" s="442"/>
      <c r="UV299" s="442"/>
      <c r="UW299" s="442"/>
      <c r="UX299" s="442"/>
      <c r="UY299" s="442"/>
      <c r="UZ299" s="442"/>
      <c r="VA299" s="442"/>
      <c r="VB299" s="442"/>
      <c r="VC299" s="442"/>
      <c r="VD299" s="442"/>
      <c r="VE299" s="442"/>
      <c r="VF299" s="442"/>
      <c r="VG299" s="442"/>
      <c r="VH299" s="442"/>
      <c r="VI299" s="442"/>
      <c r="VJ299" s="442"/>
      <c r="VK299" s="442"/>
      <c r="VL299" s="442"/>
      <c r="VM299" s="442"/>
      <c r="VN299" s="442"/>
      <c r="VO299" s="442"/>
      <c r="VP299" s="442"/>
      <c r="VQ299" s="442"/>
      <c r="VR299" s="442"/>
      <c r="VS299" s="442"/>
      <c r="VT299" s="442"/>
      <c r="VU299" s="442"/>
      <c r="VV299" s="442"/>
      <c r="VW299" s="442"/>
      <c r="VX299" s="442"/>
      <c r="VY299" s="442"/>
      <c r="VZ299" s="442"/>
      <c r="WA299" s="442"/>
      <c r="WB299" s="442"/>
      <c r="WC299" s="442"/>
      <c r="WD299" s="442"/>
      <c r="WE299" s="442"/>
      <c r="WF299" s="442"/>
      <c r="WG299" s="442"/>
      <c r="WH299" s="442"/>
      <c r="WI299" s="442"/>
      <c r="WJ299" s="442"/>
      <c r="WK299" s="442"/>
      <c r="WL299" s="442"/>
      <c r="WM299" s="442"/>
      <c r="WN299" s="442"/>
      <c r="WO299" s="442"/>
      <c r="WP299" s="442"/>
      <c r="WQ299" s="442"/>
      <c r="WR299" s="442"/>
      <c r="WS299" s="442"/>
      <c r="WT299" s="442"/>
      <c r="WU299" s="442"/>
      <c r="WV299" s="442"/>
      <c r="WW299" s="442"/>
      <c r="WX299" s="442"/>
      <c r="WY299" s="442"/>
      <c r="WZ299" s="442"/>
      <c r="XA299" s="442"/>
      <c r="XB299" s="442"/>
      <c r="XC299" s="442"/>
      <c r="XD299" s="442"/>
      <c r="XE299" s="442"/>
      <c r="XF299" s="442"/>
      <c r="XG299" s="442"/>
      <c r="XH299" s="442"/>
      <c r="XI299" s="442"/>
      <c r="XJ299" s="442"/>
      <c r="XK299" s="442"/>
      <c r="XL299" s="442"/>
      <c r="XM299" s="442"/>
      <c r="XN299" s="442"/>
      <c r="XO299" s="442"/>
      <c r="XP299" s="442"/>
      <c r="XQ299" s="442"/>
      <c r="XR299" s="442"/>
      <c r="XS299" s="442"/>
      <c r="XT299" s="442"/>
      <c r="XU299" s="442"/>
      <c r="XV299" s="442"/>
      <c r="XW299" s="442"/>
      <c r="XX299" s="442"/>
      <c r="XY299" s="442"/>
      <c r="XZ299" s="442"/>
      <c r="YA299" s="442"/>
      <c r="YB299" s="442"/>
      <c r="YC299" s="442"/>
      <c r="YD299" s="442"/>
      <c r="YE299" s="442"/>
      <c r="YF299" s="442"/>
      <c r="YG299" s="442"/>
      <c r="YH299" s="442"/>
      <c r="YI299" s="442"/>
      <c r="YJ299" s="442"/>
      <c r="YK299" s="442"/>
      <c r="YL299" s="442"/>
      <c r="YM299" s="442"/>
      <c r="YN299" s="442"/>
      <c r="YO299" s="442"/>
      <c r="YP299" s="442"/>
      <c r="YQ299" s="442"/>
      <c r="YR299" s="442"/>
      <c r="YS299" s="442"/>
      <c r="YT299" s="442"/>
      <c r="YU299" s="442"/>
      <c r="YV299" s="442"/>
      <c r="YW299" s="442"/>
      <c r="YX299" s="442"/>
      <c r="YY299" s="442"/>
      <c r="YZ299" s="442"/>
      <c r="ZA299" s="442"/>
      <c r="ZB299" s="442"/>
      <c r="ZC299" s="442"/>
      <c r="ZD299" s="442"/>
      <c r="ZE299" s="442"/>
      <c r="ZF299" s="442"/>
      <c r="ZG299" s="442"/>
      <c r="ZH299" s="442"/>
      <c r="ZI299" s="442"/>
      <c r="ZJ299" s="442"/>
      <c r="ZK299" s="442"/>
      <c r="ZL299" s="442"/>
      <c r="ZM299" s="442"/>
      <c r="ZN299" s="442"/>
      <c r="ZO299" s="442"/>
      <c r="ZP299" s="442"/>
      <c r="ZQ299" s="442"/>
      <c r="ZR299" s="442"/>
      <c r="ZS299" s="442"/>
      <c r="ZT299" s="442"/>
      <c r="ZU299" s="442"/>
      <c r="ZV299" s="442"/>
      <c r="ZW299" s="442"/>
      <c r="ZX299" s="442"/>
      <c r="ZY299" s="442"/>
      <c r="ZZ299" s="442"/>
      <c r="AAA299" s="442"/>
      <c r="AAB299" s="442"/>
      <c r="AAC299" s="442"/>
      <c r="AAD299" s="442"/>
      <c r="AAE299" s="442"/>
      <c r="AAF299" s="442"/>
      <c r="AAG299" s="442"/>
      <c r="AAH299" s="442"/>
      <c r="AAI299" s="442"/>
      <c r="AAJ299" s="442"/>
      <c r="AAK299" s="442"/>
      <c r="AAL299" s="442"/>
      <c r="AAM299" s="442"/>
      <c r="AAN299" s="442"/>
      <c r="AAO299" s="442"/>
      <c r="AAP299" s="442"/>
      <c r="AAQ299" s="442"/>
      <c r="AAR299" s="442"/>
      <c r="AAS299" s="442"/>
      <c r="AAT299" s="442"/>
      <c r="AAU299" s="442"/>
      <c r="AAV299" s="442"/>
      <c r="AAW299" s="442"/>
      <c r="AAX299" s="442"/>
      <c r="AAY299" s="442"/>
      <c r="AAZ299" s="442"/>
      <c r="ABA299" s="442"/>
      <c r="ABB299" s="442"/>
      <c r="ABC299" s="442"/>
      <c r="ABD299" s="442"/>
      <c r="ABE299" s="442"/>
      <c r="ABF299" s="442"/>
      <c r="ABG299" s="442"/>
      <c r="ABH299" s="442"/>
      <c r="ABI299" s="442"/>
      <c r="ABJ299" s="442"/>
      <c r="ABK299" s="442"/>
      <c r="ABL299" s="442"/>
      <c r="ABM299" s="442"/>
      <c r="ABN299" s="442"/>
      <c r="ABO299" s="442"/>
      <c r="ABP299" s="442"/>
      <c r="ABQ299" s="442"/>
      <c r="ABR299" s="442"/>
      <c r="ABS299" s="442"/>
      <c r="ABT299" s="442"/>
      <c r="ABU299" s="442"/>
      <c r="ABV299" s="442"/>
      <c r="ABW299" s="442"/>
      <c r="ABX299" s="442"/>
      <c r="ABY299" s="442"/>
      <c r="ABZ299" s="442"/>
      <c r="ACA299" s="442"/>
      <c r="ACB299" s="442"/>
      <c r="ACC299" s="442"/>
      <c r="ACD299" s="442"/>
      <c r="ACE299" s="442"/>
      <c r="ACF299" s="442"/>
      <c r="ACG299" s="442"/>
      <c r="ACH299" s="442"/>
      <c r="ACI299" s="442"/>
      <c r="ACJ299" s="442"/>
      <c r="ACK299" s="442"/>
      <c r="ACL299" s="442"/>
      <c r="ACM299" s="442"/>
      <c r="ACN299" s="442"/>
      <c r="ACO299" s="442"/>
      <c r="ACP299" s="442"/>
      <c r="ACQ299" s="442"/>
      <c r="ACR299" s="442"/>
      <c r="ACS299" s="442"/>
      <c r="ACT299" s="442"/>
      <c r="ACU299" s="442"/>
      <c r="ACV299" s="442"/>
      <c r="ACW299" s="442"/>
      <c r="ACX299" s="442"/>
      <c r="ACY299" s="442"/>
      <c r="ACZ299" s="442"/>
      <c r="ADA299" s="442"/>
      <c r="ADB299" s="442"/>
      <c r="ADC299" s="442"/>
      <c r="ADD299" s="442"/>
      <c r="ADE299" s="442"/>
      <c r="ADF299" s="442"/>
      <c r="ADG299" s="442"/>
      <c r="ADH299" s="442"/>
      <c r="ADI299" s="442"/>
      <c r="ADJ299" s="442"/>
      <c r="ADK299" s="442"/>
      <c r="ADL299" s="442"/>
      <c r="ADM299" s="442"/>
      <c r="ADN299" s="442"/>
      <c r="ADO299" s="442"/>
      <c r="ADP299" s="442"/>
      <c r="ADQ299" s="442"/>
      <c r="ADR299" s="442"/>
      <c r="ADS299" s="442"/>
      <c r="ADT299" s="442"/>
      <c r="ADU299" s="442"/>
      <c r="ADV299" s="442"/>
      <c r="ADW299" s="442"/>
      <c r="ADX299" s="442"/>
      <c r="ADY299" s="442"/>
      <c r="ADZ299" s="442"/>
      <c r="AEA299" s="442"/>
      <c r="AEB299" s="442"/>
      <c r="AEC299" s="442"/>
      <c r="AED299" s="442"/>
      <c r="AEE299" s="442"/>
      <c r="AEF299" s="442"/>
      <c r="AEG299" s="442"/>
      <c r="AEH299" s="442"/>
      <c r="AEI299" s="442"/>
      <c r="AEJ299" s="442"/>
      <c r="AEK299" s="442"/>
      <c r="AEL299" s="442"/>
      <c r="AEM299" s="442"/>
      <c r="AEN299" s="442"/>
      <c r="AEO299" s="442"/>
      <c r="AEP299" s="442"/>
      <c r="AEQ299" s="442"/>
      <c r="AER299" s="442"/>
      <c r="AES299" s="442"/>
      <c r="AET299" s="442"/>
      <c r="AEU299" s="442"/>
      <c r="AEV299" s="442"/>
      <c r="AEW299" s="442"/>
      <c r="AEX299" s="442"/>
      <c r="AEY299" s="442"/>
      <c r="AEZ299" s="442"/>
      <c r="AFA299" s="442"/>
      <c r="AFB299" s="442"/>
      <c r="AFC299" s="442"/>
      <c r="AFD299" s="442"/>
      <c r="AFE299" s="442"/>
      <c r="AFF299" s="442"/>
      <c r="AFG299" s="442"/>
      <c r="AFH299" s="442"/>
      <c r="AFI299" s="442"/>
      <c r="AFJ299" s="442"/>
      <c r="AFK299" s="442"/>
      <c r="AFL299" s="442"/>
      <c r="AFM299" s="442"/>
      <c r="AFN299" s="442"/>
      <c r="AFO299" s="442"/>
      <c r="AFP299" s="442"/>
      <c r="AFQ299" s="442"/>
      <c r="AFR299" s="442"/>
      <c r="AFS299" s="442"/>
      <c r="AFT299" s="442"/>
      <c r="AFU299" s="442"/>
      <c r="AFV299" s="442"/>
      <c r="AFW299" s="442"/>
      <c r="AFX299" s="442"/>
      <c r="AFY299" s="442"/>
      <c r="AFZ299" s="442"/>
      <c r="AGA299" s="442"/>
      <c r="AGB299" s="442"/>
      <c r="AGC299" s="442"/>
      <c r="AGD299" s="442"/>
      <c r="AGE299" s="442"/>
      <c r="AGF299" s="442"/>
      <c r="AGG299" s="442"/>
      <c r="AGH299" s="442"/>
      <c r="AGI299" s="442"/>
      <c r="AGJ299" s="442"/>
      <c r="AGK299" s="442"/>
      <c r="AGL299" s="442"/>
      <c r="AGM299" s="442"/>
      <c r="AGN299" s="442"/>
      <c r="AGO299" s="442"/>
      <c r="AGP299" s="442"/>
      <c r="AGQ299" s="442"/>
      <c r="AGR299" s="442"/>
      <c r="AGS299" s="442"/>
      <c r="AGT299" s="442"/>
      <c r="AGU299" s="442"/>
      <c r="AGV299" s="442"/>
      <c r="AGW299" s="442"/>
      <c r="AGX299" s="442"/>
      <c r="AGY299" s="442"/>
      <c r="AGZ299" s="442"/>
      <c r="AHA299" s="442"/>
      <c r="AHB299" s="442"/>
      <c r="AHC299" s="442"/>
      <c r="AHD299" s="442"/>
      <c r="AHE299" s="442"/>
      <c r="AHF299" s="442"/>
      <c r="AHG299" s="442"/>
      <c r="AHH299" s="442"/>
    </row>
    <row r="300" spans="2:892" s="593" customFormat="1">
      <c r="B300" s="597"/>
      <c r="C300" s="595"/>
      <c r="D300" s="78" t="s">
        <v>371</v>
      </c>
      <c r="E300" s="78" t="s">
        <v>370</v>
      </c>
      <c r="F300" s="78" t="s">
        <v>371</v>
      </c>
      <c r="G300" s="78" t="s">
        <v>371</v>
      </c>
      <c r="H300" s="78" t="s">
        <v>371</v>
      </c>
      <c r="I300" s="78" t="s">
        <v>372</v>
      </c>
      <c r="J300" s="78" t="s">
        <v>372</v>
      </c>
      <c r="K300" s="78" t="s">
        <v>370</v>
      </c>
      <c r="L300" s="78" t="s">
        <v>370</v>
      </c>
      <c r="M300" s="78" t="s">
        <v>372</v>
      </c>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s="66"/>
      <c r="CT300" s="66"/>
      <c r="CU300" s="66"/>
      <c r="CV300" s="66"/>
      <c r="CW300" s="66"/>
      <c r="CX300" s="66"/>
      <c r="CY300" s="66"/>
      <c r="CZ300" s="66"/>
      <c r="DA300" s="66"/>
      <c r="DB300" s="66"/>
      <c r="DC300" s="66"/>
      <c r="DD300" s="66"/>
      <c r="DE300" s="66"/>
      <c r="DF300" s="66"/>
      <c r="DG300" s="66"/>
      <c r="DH300" s="66"/>
      <c r="DI300" s="66"/>
      <c r="DJ300" s="66"/>
      <c r="DK300" s="66"/>
      <c r="DL300" s="66"/>
      <c r="DM300" s="66"/>
      <c r="DN300" s="66"/>
      <c r="DO300" s="66"/>
      <c r="DP300" s="66"/>
      <c r="DQ300" s="66"/>
      <c r="DR300" s="66"/>
      <c r="DS300" s="66"/>
      <c r="DT300" s="66"/>
      <c r="DU300" s="66"/>
      <c r="DV300" s="66"/>
      <c r="DW300" s="66"/>
      <c r="DX300" s="66"/>
      <c r="DY300" s="66"/>
      <c r="DZ300" s="66"/>
      <c r="EA300" s="66"/>
      <c r="EB300" s="66"/>
      <c r="EC300" s="66"/>
      <c r="ED300" s="66"/>
      <c r="EE300" s="66"/>
      <c r="EF300" s="66"/>
      <c r="EG300" s="66"/>
      <c r="EH300" s="66"/>
      <c r="EI300" s="66"/>
      <c r="EJ300" s="66"/>
      <c r="EK300" s="66"/>
      <c r="EL300" s="66"/>
      <c r="EM300" s="66"/>
      <c r="EN300" s="66"/>
      <c r="EO300" s="66"/>
      <c r="EP300" s="66"/>
      <c r="EQ300" s="66"/>
      <c r="ER300" s="66"/>
      <c r="ES300" s="66"/>
      <c r="ET300" s="66"/>
      <c r="EU300" s="66"/>
      <c r="EV300" s="66"/>
      <c r="EW300" s="66"/>
      <c r="EX300" s="66"/>
      <c r="EY300" s="66"/>
      <c r="EZ300" s="66"/>
      <c r="FA300" s="66"/>
      <c r="FB300" s="66"/>
      <c r="FC300" s="66"/>
      <c r="FD300" s="66"/>
      <c r="FE300" s="66"/>
      <c r="FF300" s="66"/>
      <c r="FG300" s="66"/>
      <c r="FH300" s="66"/>
      <c r="FI300" s="66"/>
      <c r="FJ300" s="66"/>
      <c r="FK300" s="66"/>
      <c r="FL300" s="66"/>
      <c r="FM300" s="66"/>
      <c r="FN300" s="66"/>
      <c r="FO300" s="66"/>
      <c r="FP300" s="66"/>
      <c r="FQ300" s="66"/>
      <c r="FR300" s="66"/>
      <c r="FS300" s="66"/>
      <c r="FT300" s="66"/>
      <c r="FU300" s="66"/>
      <c r="FV300" s="66"/>
      <c r="FW300" s="66"/>
      <c r="FX300" s="66"/>
      <c r="FY300" s="66"/>
      <c r="FZ300" s="66"/>
      <c r="GA300" s="66"/>
      <c r="GB300" s="66"/>
      <c r="GC300" s="66"/>
      <c r="GD300" s="66"/>
      <c r="GE300" s="66"/>
      <c r="GF300" s="66"/>
      <c r="GG300" s="66"/>
      <c r="GH300" s="66"/>
      <c r="GI300" s="66"/>
      <c r="GJ300" s="66"/>
      <c r="GK300" s="66"/>
      <c r="GL300" s="66"/>
      <c r="GM300" s="66"/>
      <c r="GN300" s="66"/>
      <c r="GO300" s="66"/>
      <c r="GP300" s="66"/>
      <c r="GQ300" s="66"/>
      <c r="GR300" s="66"/>
      <c r="GS300" s="66"/>
      <c r="GT300" s="66"/>
      <c r="GU300" s="66"/>
      <c r="GV300" s="66"/>
      <c r="GW300" s="66"/>
      <c r="GX300" s="66"/>
      <c r="GY300" s="66"/>
      <c r="GZ300" s="66"/>
      <c r="HA300" s="66"/>
      <c r="HB300" s="66"/>
      <c r="HC300" s="66"/>
      <c r="HD300" s="66"/>
      <c r="HE300" s="66"/>
      <c r="HF300" s="66"/>
      <c r="HG300" s="66"/>
      <c r="HH300" s="66"/>
      <c r="HI300" s="66"/>
      <c r="HJ300" s="66"/>
      <c r="HK300" s="66"/>
      <c r="HL300" s="66"/>
      <c r="HM300" s="66"/>
      <c r="HN300" s="66"/>
      <c r="HO300" s="66"/>
      <c r="HP300" s="66"/>
      <c r="HQ300" s="66"/>
      <c r="HR300" s="66"/>
      <c r="HS300" s="66"/>
      <c r="HT300" s="66"/>
      <c r="HU300" s="66"/>
      <c r="HV300" s="66"/>
      <c r="HW300" s="66"/>
      <c r="HX300" s="66"/>
      <c r="HY300" s="66"/>
      <c r="HZ300" s="66"/>
      <c r="IA300" s="66"/>
      <c r="IB300" s="66"/>
      <c r="IC300" s="66"/>
      <c r="ID300" s="66"/>
      <c r="IE300" s="66"/>
      <c r="IF300" s="66"/>
      <c r="IG300" s="66"/>
      <c r="IH300" s="66"/>
      <c r="II300" s="66"/>
      <c r="IJ300" s="66"/>
      <c r="IK300" s="66"/>
      <c r="IL300" s="66"/>
      <c r="IM300" s="66"/>
      <c r="IN300" s="66"/>
      <c r="IO300" s="66"/>
      <c r="IP300" s="66"/>
      <c r="IQ300" s="66"/>
      <c r="IR300" s="66"/>
      <c r="IS300" s="66"/>
      <c r="IT300" s="66"/>
      <c r="IU300" s="66"/>
      <c r="IV300" s="66"/>
      <c r="IW300" s="66"/>
      <c r="IX300" s="442"/>
      <c r="IY300" s="442"/>
      <c r="IZ300" s="442"/>
      <c r="JA300" s="442"/>
      <c r="JB300" s="442"/>
      <c r="JC300" s="442"/>
      <c r="JD300" s="442"/>
      <c r="JE300" s="442"/>
      <c r="JF300" s="442"/>
      <c r="JG300" s="442"/>
      <c r="JH300" s="442"/>
      <c r="JI300" s="442"/>
      <c r="JJ300" s="442"/>
      <c r="JK300" s="442"/>
      <c r="JL300" s="442"/>
      <c r="JM300" s="442"/>
      <c r="JN300" s="442"/>
      <c r="JO300" s="442"/>
      <c r="JP300" s="442"/>
      <c r="JQ300" s="442"/>
      <c r="JR300" s="442"/>
      <c r="JS300" s="442"/>
      <c r="JT300" s="442"/>
      <c r="JU300" s="442"/>
      <c r="JV300" s="442"/>
      <c r="JW300" s="442"/>
      <c r="JX300" s="442"/>
      <c r="JY300" s="442"/>
      <c r="JZ300" s="442"/>
      <c r="KA300" s="442"/>
      <c r="KB300" s="442"/>
      <c r="KC300" s="442"/>
      <c r="KD300" s="442"/>
      <c r="KE300" s="442"/>
      <c r="KF300" s="442"/>
      <c r="KG300" s="442"/>
      <c r="KH300" s="442"/>
      <c r="KI300" s="442"/>
      <c r="KJ300" s="442"/>
      <c r="KK300" s="442"/>
      <c r="KL300" s="442"/>
      <c r="KM300" s="442"/>
      <c r="KN300" s="442"/>
      <c r="KO300" s="442"/>
      <c r="KP300" s="442"/>
      <c r="KQ300" s="442"/>
      <c r="KR300" s="442"/>
      <c r="KS300" s="442"/>
      <c r="KT300" s="442"/>
      <c r="KU300" s="442"/>
      <c r="KV300" s="442"/>
      <c r="KW300" s="442"/>
      <c r="KX300" s="442"/>
      <c r="KY300" s="442"/>
      <c r="KZ300" s="442"/>
      <c r="LA300" s="442"/>
      <c r="LB300" s="442"/>
      <c r="LC300" s="442"/>
      <c r="LD300" s="442"/>
      <c r="LE300" s="442"/>
      <c r="LF300" s="442"/>
      <c r="LG300" s="442"/>
      <c r="LH300" s="442"/>
      <c r="LI300" s="442"/>
      <c r="LJ300" s="442"/>
      <c r="LK300" s="442"/>
      <c r="LL300" s="442"/>
      <c r="LM300" s="442"/>
      <c r="LN300" s="442"/>
      <c r="LO300" s="442"/>
      <c r="LP300" s="442"/>
      <c r="LQ300" s="442"/>
      <c r="LR300" s="442"/>
      <c r="LS300" s="442"/>
      <c r="LT300" s="442"/>
      <c r="LU300" s="442"/>
      <c r="LV300" s="442"/>
      <c r="LW300" s="442"/>
      <c r="LX300" s="442"/>
      <c r="LY300" s="442"/>
      <c r="LZ300" s="442"/>
      <c r="MA300" s="442"/>
      <c r="MB300" s="442"/>
      <c r="MC300" s="442"/>
      <c r="MD300" s="442"/>
      <c r="ME300" s="442"/>
      <c r="MF300" s="442"/>
      <c r="MG300" s="442"/>
      <c r="MH300" s="442"/>
      <c r="MI300" s="442"/>
      <c r="MJ300" s="442"/>
      <c r="MK300" s="442"/>
      <c r="ML300" s="442"/>
      <c r="MM300" s="442"/>
      <c r="MN300" s="442"/>
      <c r="MO300" s="442"/>
      <c r="MP300" s="442"/>
      <c r="MQ300" s="442"/>
      <c r="MR300" s="442"/>
      <c r="MS300" s="442"/>
      <c r="MT300" s="442"/>
      <c r="MU300" s="442"/>
      <c r="MV300" s="442"/>
      <c r="MW300" s="442"/>
      <c r="MX300" s="442"/>
      <c r="MY300" s="442"/>
      <c r="MZ300" s="442"/>
      <c r="NA300" s="442"/>
      <c r="NB300" s="442"/>
      <c r="NC300" s="442"/>
      <c r="ND300" s="442"/>
      <c r="NE300" s="442"/>
      <c r="NF300" s="442"/>
      <c r="NG300" s="442"/>
      <c r="NH300" s="442"/>
      <c r="NI300" s="442"/>
      <c r="NJ300" s="442"/>
      <c r="NK300" s="442"/>
      <c r="NL300" s="442"/>
      <c r="NM300" s="442"/>
      <c r="NN300" s="442"/>
      <c r="NO300" s="442"/>
      <c r="NP300" s="442"/>
      <c r="NQ300" s="442"/>
      <c r="NR300" s="442"/>
      <c r="NS300" s="442"/>
      <c r="NT300" s="442"/>
      <c r="NU300" s="442"/>
      <c r="NV300" s="442"/>
      <c r="NW300" s="442"/>
      <c r="NX300" s="442"/>
      <c r="NY300" s="442"/>
      <c r="NZ300" s="442"/>
      <c r="OA300" s="442"/>
      <c r="OB300" s="442"/>
      <c r="OC300" s="442"/>
      <c r="OD300" s="442"/>
      <c r="OE300" s="442"/>
      <c r="OF300" s="442"/>
      <c r="OG300" s="442"/>
      <c r="OH300" s="442"/>
      <c r="OI300" s="442"/>
      <c r="OJ300" s="442"/>
      <c r="OK300" s="442"/>
      <c r="OL300" s="442"/>
      <c r="OM300" s="442"/>
      <c r="ON300" s="442"/>
      <c r="OO300" s="442"/>
      <c r="OP300" s="442"/>
      <c r="OQ300" s="442"/>
      <c r="OR300" s="442"/>
      <c r="OS300" s="442"/>
      <c r="OT300" s="442"/>
      <c r="OU300" s="442"/>
      <c r="OV300" s="442"/>
      <c r="OW300" s="442"/>
      <c r="OX300" s="442"/>
      <c r="OY300" s="442"/>
      <c r="OZ300" s="442"/>
      <c r="PA300" s="442"/>
      <c r="PB300" s="442"/>
      <c r="PC300" s="442"/>
      <c r="PD300" s="442"/>
      <c r="PE300" s="442"/>
      <c r="PF300" s="442"/>
      <c r="PG300" s="442"/>
      <c r="PH300" s="442"/>
      <c r="PI300" s="442"/>
      <c r="PJ300" s="442"/>
      <c r="PK300" s="442"/>
      <c r="PL300" s="442"/>
      <c r="PM300" s="442"/>
      <c r="PN300" s="442"/>
      <c r="PO300" s="442"/>
      <c r="PP300" s="442"/>
      <c r="PQ300" s="442"/>
      <c r="PR300" s="442"/>
      <c r="PS300" s="442"/>
      <c r="PT300" s="442"/>
      <c r="PU300" s="442"/>
      <c r="PV300" s="442"/>
      <c r="PW300" s="442"/>
      <c r="PX300" s="442"/>
      <c r="PY300" s="442"/>
      <c r="PZ300" s="442"/>
      <c r="QA300" s="442"/>
      <c r="QB300" s="442"/>
      <c r="QC300" s="442"/>
      <c r="QD300" s="442"/>
      <c r="QE300" s="442"/>
      <c r="QF300" s="442"/>
      <c r="QG300" s="442"/>
      <c r="QH300" s="442"/>
      <c r="QI300" s="442"/>
      <c r="QJ300" s="442"/>
      <c r="QK300" s="442"/>
      <c r="QL300" s="442"/>
      <c r="QM300" s="442"/>
      <c r="QN300" s="442"/>
      <c r="QO300" s="442"/>
      <c r="QP300" s="442"/>
      <c r="QQ300" s="442"/>
      <c r="QR300" s="442"/>
      <c r="QS300" s="442"/>
      <c r="QT300" s="442"/>
      <c r="QU300" s="442"/>
      <c r="QV300" s="442"/>
      <c r="QW300" s="442"/>
      <c r="QX300" s="442"/>
      <c r="QY300" s="442"/>
      <c r="QZ300" s="442"/>
      <c r="RA300" s="442"/>
      <c r="RB300" s="442"/>
      <c r="RC300" s="442"/>
      <c r="RD300" s="442"/>
      <c r="RE300" s="442"/>
      <c r="RF300" s="442"/>
      <c r="RG300" s="442"/>
      <c r="RH300" s="442"/>
      <c r="RI300" s="442"/>
      <c r="RJ300" s="442"/>
      <c r="RK300" s="442"/>
      <c r="RL300" s="442"/>
      <c r="RM300" s="442"/>
      <c r="RN300" s="442"/>
      <c r="RO300" s="442"/>
      <c r="RP300" s="442"/>
      <c r="RQ300" s="442"/>
      <c r="RR300" s="442"/>
      <c r="RS300" s="442"/>
      <c r="RT300" s="442"/>
      <c r="RU300" s="442"/>
      <c r="RV300" s="442"/>
      <c r="RW300" s="442"/>
      <c r="RX300" s="442"/>
      <c r="RY300" s="442"/>
      <c r="RZ300" s="442"/>
      <c r="SA300" s="442"/>
      <c r="SB300" s="442"/>
      <c r="SC300" s="442"/>
      <c r="SD300" s="442"/>
      <c r="SE300" s="442"/>
      <c r="SF300" s="442"/>
      <c r="SG300" s="442"/>
      <c r="SH300" s="442"/>
      <c r="SI300" s="442"/>
      <c r="SJ300" s="442"/>
      <c r="SK300" s="442"/>
      <c r="SL300" s="442"/>
      <c r="SM300" s="442"/>
      <c r="SN300" s="442"/>
      <c r="SO300" s="442"/>
      <c r="SP300" s="442"/>
      <c r="SQ300" s="442"/>
      <c r="SR300" s="442"/>
      <c r="SS300" s="442"/>
      <c r="ST300" s="442"/>
      <c r="SU300" s="442"/>
      <c r="SV300" s="442"/>
      <c r="SW300" s="442"/>
      <c r="SX300" s="442"/>
      <c r="SY300" s="442"/>
      <c r="SZ300" s="442"/>
      <c r="TA300" s="442"/>
      <c r="TB300" s="442"/>
      <c r="TC300" s="442"/>
      <c r="TD300" s="442"/>
      <c r="TE300" s="442"/>
      <c r="TF300" s="442"/>
      <c r="TG300" s="442"/>
      <c r="TH300" s="442"/>
      <c r="TI300" s="442"/>
      <c r="TJ300" s="442"/>
      <c r="TK300" s="442"/>
      <c r="TL300" s="442"/>
      <c r="TM300" s="442"/>
      <c r="TN300" s="442"/>
      <c r="TO300" s="442"/>
      <c r="TP300" s="442"/>
      <c r="TQ300" s="442"/>
      <c r="TR300" s="442"/>
      <c r="TS300" s="442"/>
      <c r="TT300" s="442"/>
      <c r="TU300" s="442"/>
      <c r="TV300" s="442"/>
      <c r="TW300" s="442"/>
      <c r="TX300" s="442"/>
      <c r="TY300" s="442"/>
      <c r="TZ300" s="442"/>
      <c r="UA300" s="442"/>
      <c r="UB300" s="442"/>
      <c r="UC300" s="442"/>
      <c r="UD300" s="442"/>
      <c r="UE300" s="442"/>
      <c r="UF300" s="442"/>
      <c r="UG300" s="442"/>
      <c r="UH300" s="442"/>
      <c r="UI300" s="442"/>
      <c r="UJ300" s="442"/>
      <c r="UK300" s="442"/>
      <c r="UL300" s="442"/>
      <c r="UM300" s="442"/>
      <c r="UN300" s="442"/>
      <c r="UO300" s="442"/>
      <c r="UP300" s="442"/>
      <c r="UQ300" s="442"/>
      <c r="UR300" s="442"/>
      <c r="US300" s="442"/>
      <c r="UT300" s="442"/>
      <c r="UU300" s="442"/>
      <c r="UV300" s="442"/>
      <c r="UW300" s="442"/>
      <c r="UX300" s="442"/>
      <c r="UY300" s="442"/>
      <c r="UZ300" s="442"/>
      <c r="VA300" s="442"/>
      <c r="VB300" s="442"/>
      <c r="VC300" s="442"/>
      <c r="VD300" s="442"/>
      <c r="VE300" s="442"/>
      <c r="VF300" s="442"/>
      <c r="VG300" s="442"/>
      <c r="VH300" s="442"/>
      <c r="VI300" s="442"/>
      <c r="VJ300" s="442"/>
      <c r="VK300" s="442"/>
      <c r="VL300" s="442"/>
      <c r="VM300" s="442"/>
      <c r="VN300" s="442"/>
      <c r="VO300" s="442"/>
      <c r="VP300" s="442"/>
      <c r="VQ300" s="442"/>
      <c r="VR300" s="442"/>
      <c r="VS300" s="442"/>
      <c r="VT300" s="442"/>
      <c r="VU300" s="442"/>
      <c r="VV300" s="442"/>
      <c r="VW300" s="442"/>
      <c r="VX300" s="442"/>
      <c r="VY300" s="442"/>
      <c r="VZ300" s="442"/>
      <c r="WA300" s="442"/>
      <c r="WB300" s="442"/>
      <c r="WC300" s="442"/>
      <c r="WD300" s="442"/>
      <c r="WE300" s="442"/>
      <c r="WF300" s="442"/>
      <c r="WG300" s="442"/>
      <c r="WH300" s="442"/>
      <c r="WI300" s="442"/>
      <c r="WJ300" s="442"/>
      <c r="WK300" s="442"/>
      <c r="WL300" s="442"/>
      <c r="WM300" s="442"/>
      <c r="WN300" s="442"/>
      <c r="WO300" s="442"/>
      <c r="WP300" s="442"/>
      <c r="WQ300" s="442"/>
      <c r="WR300" s="442"/>
      <c r="WS300" s="442"/>
      <c r="WT300" s="442"/>
      <c r="WU300" s="442"/>
      <c r="WV300" s="442"/>
      <c r="WW300" s="442"/>
      <c r="WX300" s="442"/>
      <c r="WY300" s="442"/>
      <c r="WZ300" s="442"/>
      <c r="XA300" s="442"/>
      <c r="XB300" s="442"/>
      <c r="XC300" s="442"/>
      <c r="XD300" s="442"/>
      <c r="XE300" s="442"/>
      <c r="XF300" s="442"/>
      <c r="XG300" s="442"/>
      <c r="XH300" s="442"/>
      <c r="XI300" s="442"/>
      <c r="XJ300" s="442"/>
      <c r="XK300" s="442"/>
      <c r="XL300" s="442"/>
      <c r="XM300" s="442"/>
      <c r="XN300" s="442"/>
      <c r="XO300" s="442"/>
      <c r="XP300" s="442"/>
      <c r="XQ300" s="442"/>
      <c r="XR300" s="442"/>
      <c r="XS300" s="442"/>
      <c r="XT300" s="442"/>
      <c r="XU300" s="442"/>
      <c r="XV300" s="442"/>
      <c r="XW300" s="442"/>
      <c r="XX300" s="442"/>
      <c r="XY300" s="442"/>
      <c r="XZ300" s="442"/>
      <c r="YA300" s="442"/>
      <c r="YB300" s="442"/>
      <c r="YC300" s="442"/>
      <c r="YD300" s="442"/>
      <c r="YE300" s="442"/>
      <c r="YF300" s="442"/>
      <c r="YG300" s="442"/>
      <c r="YH300" s="442"/>
      <c r="YI300" s="442"/>
      <c r="YJ300" s="442"/>
      <c r="YK300" s="442"/>
      <c r="YL300" s="442"/>
      <c r="YM300" s="442"/>
      <c r="YN300" s="442"/>
      <c r="YO300" s="442"/>
      <c r="YP300" s="442"/>
      <c r="YQ300" s="442"/>
      <c r="YR300" s="442"/>
      <c r="YS300" s="442"/>
      <c r="YT300" s="442"/>
      <c r="YU300" s="442"/>
      <c r="YV300" s="442"/>
      <c r="YW300" s="442"/>
      <c r="YX300" s="442"/>
      <c r="YY300" s="442"/>
      <c r="YZ300" s="442"/>
      <c r="ZA300" s="442"/>
      <c r="ZB300" s="442"/>
      <c r="ZC300" s="442"/>
      <c r="ZD300" s="442"/>
      <c r="ZE300" s="442"/>
      <c r="ZF300" s="442"/>
      <c r="ZG300" s="442"/>
      <c r="ZH300" s="442"/>
      <c r="ZI300" s="442"/>
      <c r="ZJ300" s="442"/>
      <c r="ZK300" s="442"/>
      <c r="ZL300" s="442"/>
      <c r="ZM300" s="442"/>
      <c r="ZN300" s="442"/>
      <c r="ZO300" s="442"/>
      <c r="ZP300" s="442"/>
      <c r="ZQ300" s="442"/>
      <c r="ZR300" s="442"/>
      <c r="ZS300" s="442"/>
      <c r="ZT300" s="442"/>
      <c r="ZU300" s="442"/>
      <c r="ZV300" s="442"/>
      <c r="ZW300" s="442"/>
      <c r="ZX300" s="442"/>
      <c r="ZY300" s="442"/>
      <c r="ZZ300" s="442"/>
      <c r="AAA300" s="442"/>
      <c r="AAB300" s="442"/>
      <c r="AAC300" s="442"/>
      <c r="AAD300" s="442"/>
      <c r="AAE300" s="442"/>
      <c r="AAF300" s="442"/>
      <c r="AAG300" s="442"/>
      <c r="AAH300" s="442"/>
      <c r="AAI300" s="442"/>
      <c r="AAJ300" s="442"/>
      <c r="AAK300" s="442"/>
      <c r="AAL300" s="442"/>
      <c r="AAM300" s="442"/>
      <c r="AAN300" s="442"/>
      <c r="AAO300" s="442"/>
      <c r="AAP300" s="442"/>
      <c r="AAQ300" s="442"/>
      <c r="AAR300" s="442"/>
      <c r="AAS300" s="442"/>
      <c r="AAT300" s="442"/>
      <c r="AAU300" s="442"/>
      <c r="AAV300" s="442"/>
      <c r="AAW300" s="442"/>
      <c r="AAX300" s="442"/>
      <c r="AAY300" s="442"/>
      <c r="AAZ300" s="442"/>
      <c r="ABA300" s="442"/>
      <c r="ABB300" s="442"/>
      <c r="ABC300" s="442"/>
      <c r="ABD300" s="442"/>
      <c r="ABE300" s="442"/>
      <c r="ABF300" s="442"/>
      <c r="ABG300" s="442"/>
      <c r="ABH300" s="442"/>
      <c r="ABI300" s="442"/>
      <c r="ABJ300" s="442"/>
      <c r="ABK300" s="442"/>
      <c r="ABL300" s="442"/>
      <c r="ABM300" s="442"/>
      <c r="ABN300" s="442"/>
      <c r="ABO300" s="442"/>
      <c r="ABP300" s="442"/>
      <c r="ABQ300" s="442"/>
      <c r="ABR300" s="442"/>
      <c r="ABS300" s="442"/>
      <c r="ABT300" s="442"/>
      <c r="ABU300" s="442"/>
      <c r="ABV300" s="442"/>
      <c r="ABW300" s="442"/>
      <c r="ABX300" s="442"/>
      <c r="ABY300" s="442"/>
      <c r="ABZ300" s="442"/>
      <c r="ACA300" s="442"/>
      <c r="ACB300" s="442"/>
      <c r="ACC300" s="442"/>
      <c r="ACD300" s="442"/>
      <c r="ACE300" s="442"/>
      <c r="ACF300" s="442"/>
      <c r="ACG300" s="442"/>
      <c r="ACH300" s="442"/>
      <c r="ACI300" s="442"/>
      <c r="ACJ300" s="442"/>
      <c r="ACK300" s="442"/>
      <c r="ACL300" s="442"/>
      <c r="ACM300" s="442"/>
      <c r="ACN300" s="442"/>
      <c r="ACO300" s="442"/>
      <c r="ACP300" s="442"/>
      <c r="ACQ300" s="442"/>
      <c r="ACR300" s="442"/>
      <c r="ACS300" s="442"/>
      <c r="ACT300" s="442"/>
      <c r="ACU300" s="442"/>
      <c r="ACV300" s="442"/>
      <c r="ACW300" s="442"/>
      <c r="ACX300" s="442"/>
      <c r="ACY300" s="442"/>
      <c r="ACZ300" s="442"/>
      <c r="ADA300" s="442"/>
      <c r="ADB300" s="442"/>
      <c r="ADC300" s="442"/>
      <c r="ADD300" s="442"/>
      <c r="ADE300" s="442"/>
      <c r="ADF300" s="442"/>
      <c r="ADG300" s="442"/>
      <c r="ADH300" s="442"/>
      <c r="ADI300" s="442"/>
      <c r="ADJ300" s="442"/>
      <c r="ADK300" s="442"/>
      <c r="ADL300" s="442"/>
      <c r="ADM300" s="442"/>
      <c r="ADN300" s="442"/>
      <c r="ADO300" s="442"/>
      <c r="ADP300" s="442"/>
      <c r="ADQ300" s="442"/>
      <c r="ADR300" s="442"/>
      <c r="ADS300" s="442"/>
      <c r="ADT300" s="442"/>
      <c r="ADU300" s="442"/>
      <c r="ADV300" s="442"/>
      <c r="ADW300" s="442"/>
      <c r="ADX300" s="442"/>
      <c r="ADY300" s="442"/>
      <c r="ADZ300" s="442"/>
      <c r="AEA300" s="442"/>
      <c r="AEB300" s="442"/>
      <c r="AEC300" s="442"/>
      <c r="AED300" s="442"/>
      <c r="AEE300" s="442"/>
      <c r="AEF300" s="442"/>
      <c r="AEG300" s="442"/>
      <c r="AEH300" s="442"/>
      <c r="AEI300" s="442"/>
      <c r="AEJ300" s="442"/>
      <c r="AEK300" s="442"/>
      <c r="AEL300" s="442"/>
      <c r="AEM300" s="442"/>
      <c r="AEN300" s="442"/>
      <c r="AEO300" s="442"/>
      <c r="AEP300" s="442"/>
      <c r="AEQ300" s="442"/>
      <c r="AER300" s="442"/>
      <c r="AES300" s="442"/>
      <c r="AET300" s="442"/>
      <c r="AEU300" s="442"/>
      <c r="AEV300" s="442"/>
      <c r="AEW300" s="442"/>
      <c r="AEX300" s="442"/>
      <c r="AEY300" s="442"/>
      <c r="AEZ300" s="442"/>
      <c r="AFA300" s="442"/>
      <c r="AFB300" s="442"/>
      <c r="AFC300" s="442"/>
      <c r="AFD300" s="442"/>
      <c r="AFE300" s="442"/>
      <c r="AFF300" s="442"/>
      <c r="AFG300" s="442"/>
      <c r="AFH300" s="442"/>
      <c r="AFI300" s="442"/>
      <c r="AFJ300" s="442"/>
      <c r="AFK300" s="442"/>
      <c r="AFL300" s="442"/>
      <c r="AFM300" s="442"/>
      <c r="AFN300" s="442"/>
      <c r="AFO300" s="442"/>
      <c r="AFP300" s="442"/>
      <c r="AFQ300" s="442"/>
      <c r="AFR300" s="442"/>
      <c r="AFS300" s="442"/>
      <c r="AFT300" s="442"/>
      <c r="AFU300" s="442"/>
      <c r="AFV300" s="442"/>
      <c r="AFW300" s="442"/>
      <c r="AFX300" s="442"/>
      <c r="AFY300" s="442"/>
      <c r="AFZ300" s="442"/>
      <c r="AGA300" s="442"/>
      <c r="AGB300" s="442"/>
      <c r="AGC300" s="442"/>
      <c r="AGD300" s="442"/>
      <c r="AGE300" s="442"/>
      <c r="AGF300" s="442"/>
      <c r="AGG300" s="442"/>
      <c r="AGH300" s="442"/>
      <c r="AGI300" s="442"/>
      <c r="AGJ300" s="442"/>
      <c r="AGK300" s="442"/>
      <c r="AGL300" s="442"/>
      <c r="AGM300" s="442"/>
      <c r="AGN300" s="442"/>
      <c r="AGO300" s="442"/>
      <c r="AGP300" s="442"/>
      <c r="AGQ300" s="442"/>
      <c r="AGR300" s="442"/>
      <c r="AGS300" s="442"/>
      <c r="AGT300" s="442"/>
      <c r="AGU300" s="442"/>
      <c r="AGV300" s="442"/>
      <c r="AGW300" s="442"/>
      <c r="AGX300" s="442"/>
      <c r="AGY300" s="442"/>
      <c r="AGZ300" s="442"/>
      <c r="AHA300" s="442"/>
      <c r="AHB300" s="442"/>
      <c r="AHC300" s="442"/>
      <c r="AHD300" s="442"/>
      <c r="AHE300" s="442"/>
      <c r="AHF300" s="442"/>
      <c r="AHG300" s="442"/>
      <c r="AHH300" s="442"/>
    </row>
    <row r="301" spans="2:892" s="593" customFormat="1">
      <c r="B301" s="597"/>
      <c r="C301" s="595"/>
      <c r="D301" s="78"/>
      <c r="E301" s="78"/>
      <c r="F301" s="78"/>
      <c r="G301" s="78"/>
      <c r="H301" s="78"/>
      <c r="I301" s="78"/>
      <c r="J301" s="78"/>
      <c r="K301" s="78"/>
      <c r="L301" s="78"/>
      <c r="M301" s="78"/>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s="66"/>
      <c r="CT301" s="66"/>
      <c r="CU301" s="66"/>
      <c r="CV301" s="66"/>
      <c r="CW301" s="66"/>
      <c r="CX301" s="66"/>
      <c r="CY301" s="66"/>
      <c r="CZ301" s="66"/>
      <c r="DA301" s="66"/>
      <c r="DB301" s="66"/>
      <c r="DC301" s="66"/>
      <c r="DD301" s="66"/>
      <c r="DE301" s="66"/>
      <c r="DF301" s="66"/>
      <c r="DG301" s="66"/>
      <c r="DH301" s="66"/>
      <c r="DI301" s="66"/>
      <c r="DJ301" s="66"/>
      <c r="DK301" s="66"/>
      <c r="DL301" s="66"/>
      <c r="DM301" s="66"/>
      <c r="DN301" s="66"/>
      <c r="DO301" s="66"/>
      <c r="DP301" s="66"/>
      <c r="DQ301" s="66"/>
      <c r="DR301" s="66"/>
      <c r="DS301" s="66"/>
      <c r="DT301" s="66"/>
      <c r="DU301" s="66"/>
      <c r="DV301" s="66"/>
      <c r="DW301" s="66"/>
      <c r="DX301" s="66"/>
      <c r="DY301" s="66"/>
      <c r="DZ301" s="66"/>
      <c r="EA301" s="66"/>
      <c r="EB301" s="66"/>
      <c r="EC301" s="66"/>
      <c r="ED301" s="66"/>
      <c r="EE301" s="66"/>
      <c r="EF301" s="66"/>
      <c r="EG301" s="66"/>
      <c r="EH301" s="66"/>
      <c r="EI301" s="66"/>
      <c r="EJ301" s="66"/>
      <c r="EK301" s="66"/>
      <c r="EL301" s="66"/>
      <c r="EM301" s="66"/>
      <c r="EN301" s="66"/>
      <c r="EO301" s="66"/>
      <c r="EP301" s="66"/>
      <c r="EQ301" s="66"/>
      <c r="ER301" s="66"/>
      <c r="ES301" s="66"/>
      <c r="ET301" s="66"/>
      <c r="EU301" s="66"/>
      <c r="EV301" s="66"/>
      <c r="EW301" s="66"/>
      <c r="EX301" s="66"/>
      <c r="EY301" s="66"/>
      <c r="EZ301" s="66"/>
      <c r="FA301" s="66"/>
      <c r="FB301" s="66"/>
      <c r="FC301" s="66"/>
      <c r="FD301" s="66"/>
      <c r="FE301" s="66"/>
      <c r="FF301" s="66"/>
      <c r="FG301" s="66"/>
      <c r="FH301" s="66"/>
      <c r="FI301" s="66"/>
      <c r="FJ301" s="66"/>
      <c r="FK301" s="66"/>
      <c r="FL301" s="66"/>
      <c r="FM301" s="66"/>
      <c r="FN301" s="66"/>
      <c r="FO301" s="66"/>
      <c r="FP301" s="66"/>
      <c r="FQ301" s="66"/>
      <c r="FR301" s="66"/>
      <c r="FS301" s="66"/>
      <c r="FT301" s="66"/>
      <c r="FU301" s="66"/>
      <c r="FV301" s="66"/>
      <c r="FW301" s="66"/>
      <c r="FX301" s="66"/>
      <c r="FY301" s="66"/>
      <c r="FZ301" s="66"/>
      <c r="GA301" s="66"/>
      <c r="GB301" s="66"/>
      <c r="GC301" s="66"/>
      <c r="GD301" s="66"/>
      <c r="GE301" s="66"/>
      <c r="GF301" s="66"/>
      <c r="GG301" s="66"/>
      <c r="GH301" s="66"/>
      <c r="GI301" s="66"/>
      <c r="GJ301" s="66"/>
      <c r="GK301" s="66"/>
      <c r="GL301" s="66"/>
      <c r="GM301" s="66"/>
      <c r="GN301" s="66"/>
      <c r="GO301" s="66"/>
      <c r="GP301" s="66"/>
      <c r="GQ301" s="66"/>
      <c r="GR301" s="66"/>
      <c r="GS301" s="66"/>
      <c r="GT301" s="66"/>
      <c r="GU301" s="66"/>
      <c r="GV301" s="66"/>
      <c r="GW301" s="66"/>
      <c r="GX301" s="66"/>
      <c r="GY301" s="66"/>
      <c r="GZ301" s="66"/>
      <c r="HA301" s="66"/>
      <c r="HB301" s="66"/>
      <c r="HC301" s="66"/>
      <c r="HD301" s="66"/>
      <c r="HE301" s="66"/>
      <c r="HF301" s="66"/>
      <c r="HG301" s="66"/>
      <c r="HH301" s="66"/>
      <c r="HI301" s="66"/>
      <c r="HJ301" s="66"/>
      <c r="HK301" s="66"/>
      <c r="HL301" s="66"/>
      <c r="HM301" s="66"/>
      <c r="HN301" s="66"/>
      <c r="HO301" s="66"/>
      <c r="HP301" s="66"/>
      <c r="HQ301" s="66"/>
      <c r="HR301" s="66"/>
      <c r="HS301" s="66"/>
      <c r="HT301" s="66"/>
      <c r="HU301" s="66"/>
      <c r="HV301" s="66"/>
      <c r="HW301" s="66"/>
      <c r="HX301" s="66"/>
      <c r="HY301" s="66"/>
      <c r="HZ301" s="66"/>
      <c r="IA301" s="66"/>
      <c r="IB301" s="66"/>
      <c r="IC301" s="66"/>
      <c r="ID301" s="66"/>
      <c r="IE301" s="66"/>
      <c r="IF301" s="66"/>
      <c r="IG301" s="66"/>
      <c r="IH301" s="66"/>
      <c r="II301" s="66"/>
      <c r="IJ301" s="66"/>
      <c r="IK301" s="66"/>
      <c r="IL301" s="66"/>
      <c r="IM301" s="66"/>
      <c r="IN301" s="66"/>
      <c r="IO301" s="66"/>
      <c r="IP301" s="66"/>
      <c r="IQ301" s="66"/>
      <c r="IR301" s="66"/>
      <c r="IS301" s="66"/>
      <c r="IT301" s="66"/>
      <c r="IU301" s="66"/>
      <c r="IV301" s="66"/>
      <c r="IW301" s="66"/>
      <c r="IX301" s="442"/>
      <c r="IY301" s="442"/>
      <c r="IZ301" s="442"/>
      <c r="JA301" s="442"/>
      <c r="JB301" s="442"/>
      <c r="JC301" s="442"/>
      <c r="JD301" s="442"/>
      <c r="JE301" s="442"/>
      <c r="JF301" s="442"/>
      <c r="JG301" s="442"/>
      <c r="JH301" s="442"/>
      <c r="JI301" s="442"/>
      <c r="JJ301" s="442"/>
      <c r="JK301" s="442"/>
      <c r="JL301" s="442"/>
      <c r="JM301" s="442"/>
      <c r="JN301" s="442"/>
      <c r="JO301" s="442"/>
      <c r="JP301" s="442"/>
      <c r="JQ301" s="442"/>
      <c r="JR301" s="442"/>
      <c r="JS301" s="442"/>
      <c r="JT301" s="442"/>
      <c r="JU301" s="442"/>
      <c r="JV301" s="442"/>
      <c r="JW301" s="442"/>
      <c r="JX301" s="442"/>
      <c r="JY301" s="442"/>
      <c r="JZ301" s="442"/>
      <c r="KA301" s="442"/>
      <c r="KB301" s="442"/>
      <c r="KC301" s="442"/>
      <c r="KD301" s="442"/>
      <c r="KE301" s="442"/>
      <c r="KF301" s="442"/>
      <c r="KG301" s="442"/>
      <c r="KH301" s="442"/>
      <c r="KI301" s="442"/>
      <c r="KJ301" s="442"/>
      <c r="KK301" s="442"/>
      <c r="KL301" s="442"/>
      <c r="KM301" s="442"/>
      <c r="KN301" s="442"/>
      <c r="KO301" s="442"/>
      <c r="KP301" s="442"/>
      <c r="KQ301" s="442"/>
      <c r="KR301" s="442"/>
      <c r="KS301" s="442"/>
      <c r="KT301" s="442"/>
      <c r="KU301" s="442"/>
      <c r="KV301" s="442"/>
      <c r="KW301" s="442"/>
      <c r="KX301" s="442"/>
      <c r="KY301" s="442"/>
      <c r="KZ301" s="442"/>
      <c r="LA301" s="442"/>
      <c r="LB301" s="442"/>
      <c r="LC301" s="442"/>
      <c r="LD301" s="442"/>
      <c r="LE301" s="442"/>
      <c r="LF301" s="442"/>
      <c r="LG301" s="442"/>
      <c r="LH301" s="442"/>
      <c r="LI301" s="442"/>
      <c r="LJ301" s="442"/>
      <c r="LK301" s="442"/>
      <c r="LL301" s="442"/>
      <c r="LM301" s="442"/>
      <c r="LN301" s="442"/>
      <c r="LO301" s="442"/>
      <c r="LP301" s="442"/>
      <c r="LQ301" s="442"/>
      <c r="LR301" s="442"/>
      <c r="LS301" s="442"/>
      <c r="LT301" s="442"/>
      <c r="LU301" s="442"/>
      <c r="LV301" s="442"/>
      <c r="LW301" s="442"/>
      <c r="LX301" s="442"/>
      <c r="LY301" s="442"/>
      <c r="LZ301" s="442"/>
      <c r="MA301" s="442"/>
      <c r="MB301" s="442"/>
      <c r="MC301" s="442"/>
      <c r="MD301" s="442"/>
      <c r="ME301" s="442"/>
      <c r="MF301" s="442"/>
      <c r="MG301" s="442"/>
      <c r="MH301" s="442"/>
      <c r="MI301" s="442"/>
      <c r="MJ301" s="442"/>
      <c r="MK301" s="442"/>
      <c r="ML301" s="442"/>
      <c r="MM301" s="442"/>
      <c r="MN301" s="442"/>
      <c r="MO301" s="442"/>
      <c r="MP301" s="442"/>
      <c r="MQ301" s="442"/>
      <c r="MR301" s="442"/>
      <c r="MS301" s="442"/>
      <c r="MT301" s="442"/>
      <c r="MU301" s="442"/>
      <c r="MV301" s="442"/>
      <c r="MW301" s="442"/>
      <c r="MX301" s="442"/>
      <c r="MY301" s="442"/>
      <c r="MZ301" s="442"/>
      <c r="NA301" s="442"/>
      <c r="NB301" s="442"/>
      <c r="NC301" s="442"/>
      <c r="ND301" s="442"/>
      <c r="NE301" s="442"/>
      <c r="NF301" s="442"/>
      <c r="NG301" s="442"/>
      <c r="NH301" s="442"/>
      <c r="NI301" s="442"/>
      <c r="NJ301" s="442"/>
      <c r="NK301" s="442"/>
      <c r="NL301" s="442"/>
      <c r="NM301" s="442"/>
      <c r="NN301" s="442"/>
      <c r="NO301" s="442"/>
      <c r="NP301" s="442"/>
      <c r="NQ301" s="442"/>
      <c r="NR301" s="442"/>
      <c r="NS301" s="442"/>
      <c r="NT301" s="442"/>
      <c r="NU301" s="442"/>
      <c r="NV301" s="442"/>
      <c r="NW301" s="442"/>
      <c r="NX301" s="442"/>
      <c r="NY301" s="442"/>
      <c r="NZ301" s="442"/>
      <c r="OA301" s="442"/>
      <c r="OB301" s="442"/>
      <c r="OC301" s="442"/>
      <c r="OD301" s="442"/>
      <c r="OE301" s="442"/>
      <c r="OF301" s="442"/>
      <c r="OG301" s="442"/>
      <c r="OH301" s="442"/>
      <c r="OI301" s="442"/>
      <c r="OJ301" s="442"/>
      <c r="OK301" s="442"/>
      <c r="OL301" s="442"/>
      <c r="OM301" s="442"/>
      <c r="ON301" s="442"/>
      <c r="OO301" s="442"/>
      <c r="OP301" s="442"/>
      <c r="OQ301" s="442"/>
      <c r="OR301" s="442"/>
      <c r="OS301" s="442"/>
      <c r="OT301" s="442"/>
      <c r="OU301" s="442"/>
      <c r="OV301" s="442"/>
      <c r="OW301" s="442"/>
      <c r="OX301" s="442"/>
      <c r="OY301" s="442"/>
      <c r="OZ301" s="442"/>
      <c r="PA301" s="442"/>
      <c r="PB301" s="442"/>
      <c r="PC301" s="442"/>
      <c r="PD301" s="442"/>
      <c r="PE301" s="442"/>
      <c r="PF301" s="442"/>
      <c r="PG301" s="442"/>
      <c r="PH301" s="442"/>
      <c r="PI301" s="442"/>
      <c r="PJ301" s="442"/>
      <c r="PK301" s="442"/>
      <c r="PL301" s="442"/>
      <c r="PM301" s="442"/>
      <c r="PN301" s="442"/>
      <c r="PO301" s="442"/>
      <c r="PP301" s="442"/>
      <c r="PQ301" s="442"/>
      <c r="PR301" s="442"/>
      <c r="PS301" s="442"/>
      <c r="PT301" s="442"/>
      <c r="PU301" s="442"/>
      <c r="PV301" s="442"/>
      <c r="PW301" s="442"/>
      <c r="PX301" s="442"/>
      <c r="PY301" s="442"/>
      <c r="PZ301" s="442"/>
      <c r="QA301" s="442"/>
      <c r="QB301" s="442"/>
      <c r="QC301" s="442"/>
      <c r="QD301" s="442"/>
      <c r="QE301" s="442"/>
      <c r="QF301" s="442"/>
      <c r="QG301" s="442"/>
      <c r="QH301" s="442"/>
      <c r="QI301" s="442"/>
      <c r="QJ301" s="442"/>
      <c r="QK301" s="442"/>
      <c r="QL301" s="442"/>
      <c r="QM301" s="442"/>
      <c r="QN301" s="442"/>
      <c r="QO301" s="442"/>
      <c r="QP301" s="442"/>
      <c r="QQ301" s="442"/>
      <c r="QR301" s="442"/>
      <c r="QS301" s="442"/>
      <c r="QT301" s="442"/>
      <c r="QU301" s="442"/>
      <c r="QV301" s="442"/>
      <c r="QW301" s="442"/>
      <c r="QX301" s="442"/>
      <c r="QY301" s="442"/>
      <c r="QZ301" s="442"/>
      <c r="RA301" s="442"/>
      <c r="RB301" s="442"/>
      <c r="RC301" s="442"/>
      <c r="RD301" s="442"/>
      <c r="RE301" s="442"/>
      <c r="RF301" s="442"/>
      <c r="RG301" s="442"/>
      <c r="RH301" s="442"/>
      <c r="RI301" s="442"/>
      <c r="RJ301" s="442"/>
      <c r="RK301" s="442"/>
      <c r="RL301" s="442"/>
      <c r="RM301" s="442"/>
      <c r="RN301" s="442"/>
      <c r="RO301" s="442"/>
      <c r="RP301" s="442"/>
      <c r="RQ301" s="442"/>
      <c r="RR301" s="442"/>
      <c r="RS301" s="442"/>
      <c r="RT301" s="442"/>
      <c r="RU301" s="442"/>
      <c r="RV301" s="442"/>
      <c r="RW301" s="442"/>
      <c r="RX301" s="442"/>
      <c r="RY301" s="442"/>
      <c r="RZ301" s="442"/>
      <c r="SA301" s="442"/>
      <c r="SB301" s="442"/>
      <c r="SC301" s="442"/>
      <c r="SD301" s="442"/>
      <c r="SE301" s="442"/>
      <c r="SF301" s="442"/>
      <c r="SG301" s="442"/>
      <c r="SH301" s="442"/>
      <c r="SI301" s="442"/>
      <c r="SJ301" s="442"/>
      <c r="SK301" s="442"/>
      <c r="SL301" s="442"/>
      <c r="SM301" s="442"/>
      <c r="SN301" s="442"/>
      <c r="SO301" s="442"/>
      <c r="SP301" s="442"/>
      <c r="SQ301" s="442"/>
      <c r="SR301" s="442"/>
      <c r="SS301" s="442"/>
      <c r="ST301" s="442"/>
      <c r="SU301" s="442"/>
      <c r="SV301" s="442"/>
      <c r="SW301" s="442"/>
      <c r="SX301" s="442"/>
      <c r="SY301" s="442"/>
      <c r="SZ301" s="442"/>
      <c r="TA301" s="442"/>
      <c r="TB301" s="442"/>
      <c r="TC301" s="442"/>
      <c r="TD301" s="442"/>
      <c r="TE301" s="442"/>
      <c r="TF301" s="442"/>
      <c r="TG301" s="442"/>
      <c r="TH301" s="442"/>
      <c r="TI301" s="442"/>
      <c r="TJ301" s="442"/>
      <c r="TK301" s="442"/>
      <c r="TL301" s="442"/>
      <c r="TM301" s="442"/>
      <c r="TN301" s="442"/>
      <c r="TO301" s="442"/>
      <c r="TP301" s="442"/>
      <c r="TQ301" s="442"/>
      <c r="TR301" s="442"/>
      <c r="TS301" s="442"/>
      <c r="TT301" s="442"/>
      <c r="TU301" s="442"/>
      <c r="TV301" s="442"/>
      <c r="TW301" s="442"/>
      <c r="TX301" s="442"/>
      <c r="TY301" s="442"/>
      <c r="TZ301" s="442"/>
      <c r="UA301" s="442"/>
      <c r="UB301" s="442"/>
      <c r="UC301" s="442"/>
      <c r="UD301" s="442"/>
      <c r="UE301" s="442"/>
      <c r="UF301" s="442"/>
      <c r="UG301" s="442"/>
      <c r="UH301" s="442"/>
      <c r="UI301" s="442"/>
      <c r="UJ301" s="442"/>
      <c r="UK301" s="442"/>
      <c r="UL301" s="442"/>
      <c r="UM301" s="442"/>
      <c r="UN301" s="442"/>
      <c r="UO301" s="442"/>
      <c r="UP301" s="442"/>
      <c r="UQ301" s="442"/>
      <c r="UR301" s="442"/>
      <c r="US301" s="442"/>
      <c r="UT301" s="442"/>
      <c r="UU301" s="442"/>
      <c r="UV301" s="442"/>
      <c r="UW301" s="442"/>
      <c r="UX301" s="442"/>
      <c r="UY301" s="442"/>
      <c r="UZ301" s="442"/>
      <c r="VA301" s="442"/>
      <c r="VB301" s="442"/>
      <c r="VC301" s="442"/>
      <c r="VD301" s="442"/>
      <c r="VE301" s="442"/>
      <c r="VF301" s="442"/>
      <c r="VG301" s="442"/>
      <c r="VH301" s="442"/>
      <c r="VI301" s="442"/>
      <c r="VJ301" s="442"/>
      <c r="VK301" s="442"/>
      <c r="VL301" s="442"/>
      <c r="VM301" s="442"/>
      <c r="VN301" s="442"/>
      <c r="VO301" s="442"/>
      <c r="VP301" s="442"/>
      <c r="VQ301" s="442"/>
      <c r="VR301" s="442"/>
      <c r="VS301" s="442"/>
      <c r="VT301" s="442"/>
      <c r="VU301" s="442"/>
      <c r="VV301" s="442"/>
      <c r="VW301" s="442"/>
      <c r="VX301" s="442"/>
      <c r="VY301" s="442"/>
      <c r="VZ301" s="442"/>
      <c r="WA301" s="442"/>
      <c r="WB301" s="442"/>
      <c r="WC301" s="442"/>
      <c r="WD301" s="442"/>
      <c r="WE301" s="442"/>
      <c r="WF301" s="442"/>
      <c r="WG301" s="442"/>
      <c r="WH301" s="442"/>
      <c r="WI301" s="442"/>
      <c r="WJ301" s="442"/>
      <c r="WK301" s="442"/>
      <c r="WL301" s="442"/>
      <c r="WM301" s="442"/>
      <c r="WN301" s="442"/>
      <c r="WO301" s="442"/>
      <c r="WP301" s="442"/>
      <c r="WQ301" s="442"/>
      <c r="WR301" s="442"/>
      <c r="WS301" s="442"/>
      <c r="WT301" s="442"/>
      <c r="WU301" s="442"/>
      <c r="WV301" s="442"/>
      <c r="WW301" s="442"/>
      <c r="WX301" s="442"/>
      <c r="WY301" s="442"/>
      <c r="WZ301" s="442"/>
      <c r="XA301" s="442"/>
      <c r="XB301" s="442"/>
      <c r="XC301" s="442"/>
      <c r="XD301" s="442"/>
      <c r="XE301" s="442"/>
      <c r="XF301" s="442"/>
      <c r="XG301" s="442"/>
      <c r="XH301" s="442"/>
      <c r="XI301" s="442"/>
      <c r="XJ301" s="442"/>
      <c r="XK301" s="442"/>
      <c r="XL301" s="442"/>
      <c r="XM301" s="442"/>
      <c r="XN301" s="442"/>
      <c r="XO301" s="442"/>
      <c r="XP301" s="442"/>
      <c r="XQ301" s="442"/>
      <c r="XR301" s="442"/>
      <c r="XS301" s="442"/>
      <c r="XT301" s="442"/>
      <c r="XU301" s="442"/>
      <c r="XV301" s="442"/>
      <c r="XW301" s="442"/>
      <c r="XX301" s="442"/>
      <c r="XY301" s="442"/>
      <c r="XZ301" s="442"/>
      <c r="YA301" s="442"/>
      <c r="YB301" s="442"/>
      <c r="YC301" s="442"/>
      <c r="YD301" s="442"/>
      <c r="YE301" s="442"/>
      <c r="YF301" s="442"/>
      <c r="YG301" s="442"/>
      <c r="YH301" s="442"/>
      <c r="YI301" s="442"/>
      <c r="YJ301" s="442"/>
      <c r="YK301" s="442"/>
      <c r="YL301" s="442"/>
      <c r="YM301" s="442"/>
      <c r="YN301" s="442"/>
      <c r="YO301" s="442"/>
      <c r="YP301" s="442"/>
      <c r="YQ301" s="442"/>
      <c r="YR301" s="442"/>
      <c r="YS301" s="442"/>
      <c r="YT301" s="442"/>
      <c r="YU301" s="442"/>
      <c r="YV301" s="442"/>
      <c r="YW301" s="442"/>
      <c r="YX301" s="442"/>
      <c r="YY301" s="442"/>
      <c r="YZ301" s="442"/>
      <c r="ZA301" s="442"/>
      <c r="ZB301" s="442"/>
      <c r="ZC301" s="442"/>
      <c r="ZD301" s="442"/>
      <c r="ZE301" s="442"/>
      <c r="ZF301" s="442"/>
      <c r="ZG301" s="442"/>
      <c r="ZH301" s="442"/>
      <c r="ZI301" s="442"/>
      <c r="ZJ301" s="442"/>
      <c r="ZK301" s="442"/>
      <c r="ZL301" s="442"/>
      <c r="ZM301" s="442"/>
      <c r="ZN301" s="442"/>
      <c r="ZO301" s="442"/>
      <c r="ZP301" s="442"/>
      <c r="ZQ301" s="442"/>
      <c r="ZR301" s="442"/>
      <c r="ZS301" s="442"/>
      <c r="ZT301" s="442"/>
      <c r="ZU301" s="442"/>
      <c r="ZV301" s="442"/>
      <c r="ZW301" s="442"/>
      <c r="ZX301" s="442"/>
      <c r="ZY301" s="442"/>
      <c r="ZZ301" s="442"/>
      <c r="AAA301" s="442"/>
      <c r="AAB301" s="442"/>
      <c r="AAC301" s="442"/>
      <c r="AAD301" s="442"/>
      <c r="AAE301" s="442"/>
      <c r="AAF301" s="442"/>
      <c r="AAG301" s="442"/>
      <c r="AAH301" s="442"/>
      <c r="AAI301" s="442"/>
      <c r="AAJ301" s="442"/>
      <c r="AAK301" s="442"/>
      <c r="AAL301" s="442"/>
      <c r="AAM301" s="442"/>
      <c r="AAN301" s="442"/>
      <c r="AAO301" s="442"/>
      <c r="AAP301" s="442"/>
      <c r="AAQ301" s="442"/>
      <c r="AAR301" s="442"/>
      <c r="AAS301" s="442"/>
      <c r="AAT301" s="442"/>
      <c r="AAU301" s="442"/>
      <c r="AAV301" s="442"/>
      <c r="AAW301" s="442"/>
      <c r="AAX301" s="442"/>
      <c r="AAY301" s="442"/>
      <c r="AAZ301" s="442"/>
      <c r="ABA301" s="442"/>
      <c r="ABB301" s="442"/>
      <c r="ABC301" s="442"/>
      <c r="ABD301" s="442"/>
      <c r="ABE301" s="442"/>
      <c r="ABF301" s="442"/>
      <c r="ABG301" s="442"/>
      <c r="ABH301" s="442"/>
      <c r="ABI301" s="442"/>
      <c r="ABJ301" s="442"/>
      <c r="ABK301" s="442"/>
      <c r="ABL301" s="442"/>
      <c r="ABM301" s="442"/>
      <c r="ABN301" s="442"/>
      <c r="ABO301" s="442"/>
      <c r="ABP301" s="442"/>
      <c r="ABQ301" s="442"/>
      <c r="ABR301" s="442"/>
      <c r="ABS301" s="442"/>
      <c r="ABT301" s="442"/>
      <c r="ABU301" s="442"/>
      <c r="ABV301" s="442"/>
      <c r="ABW301" s="442"/>
      <c r="ABX301" s="442"/>
      <c r="ABY301" s="442"/>
      <c r="ABZ301" s="442"/>
      <c r="ACA301" s="442"/>
      <c r="ACB301" s="442"/>
      <c r="ACC301" s="442"/>
      <c r="ACD301" s="442"/>
      <c r="ACE301" s="442"/>
      <c r="ACF301" s="442"/>
      <c r="ACG301" s="442"/>
      <c r="ACH301" s="442"/>
      <c r="ACI301" s="442"/>
      <c r="ACJ301" s="442"/>
      <c r="ACK301" s="442"/>
      <c r="ACL301" s="442"/>
      <c r="ACM301" s="442"/>
      <c r="ACN301" s="442"/>
      <c r="ACO301" s="442"/>
      <c r="ACP301" s="442"/>
      <c r="ACQ301" s="442"/>
      <c r="ACR301" s="442"/>
      <c r="ACS301" s="442"/>
      <c r="ACT301" s="442"/>
      <c r="ACU301" s="442"/>
      <c r="ACV301" s="442"/>
      <c r="ACW301" s="442"/>
      <c r="ACX301" s="442"/>
      <c r="ACY301" s="442"/>
      <c r="ACZ301" s="442"/>
      <c r="ADA301" s="442"/>
      <c r="ADB301" s="442"/>
      <c r="ADC301" s="442"/>
      <c r="ADD301" s="442"/>
      <c r="ADE301" s="442"/>
      <c r="ADF301" s="442"/>
      <c r="ADG301" s="442"/>
      <c r="ADH301" s="442"/>
      <c r="ADI301" s="442"/>
      <c r="ADJ301" s="442"/>
      <c r="ADK301" s="442"/>
      <c r="ADL301" s="442"/>
      <c r="ADM301" s="442"/>
      <c r="ADN301" s="442"/>
      <c r="ADO301" s="442"/>
      <c r="ADP301" s="442"/>
      <c r="ADQ301" s="442"/>
      <c r="ADR301" s="442"/>
      <c r="ADS301" s="442"/>
      <c r="ADT301" s="442"/>
      <c r="ADU301" s="442"/>
      <c r="ADV301" s="442"/>
      <c r="ADW301" s="442"/>
      <c r="ADX301" s="442"/>
      <c r="ADY301" s="442"/>
      <c r="ADZ301" s="442"/>
      <c r="AEA301" s="442"/>
      <c r="AEB301" s="442"/>
      <c r="AEC301" s="442"/>
      <c r="AED301" s="442"/>
      <c r="AEE301" s="442"/>
      <c r="AEF301" s="442"/>
      <c r="AEG301" s="442"/>
      <c r="AEH301" s="442"/>
      <c r="AEI301" s="442"/>
      <c r="AEJ301" s="442"/>
      <c r="AEK301" s="442"/>
      <c r="AEL301" s="442"/>
      <c r="AEM301" s="442"/>
      <c r="AEN301" s="442"/>
      <c r="AEO301" s="442"/>
      <c r="AEP301" s="442"/>
      <c r="AEQ301" s="442"/>
      <c r="AER301" s="442"/>
      <c r="AES301" s="442"/>
      <c r="AET301" s="442"/>
      <c r="AEU301" s="442"/>
      <c r="AEV301" s="442"/>
      <c r="AEW301" s="442"/>
      <c r="AEX301" s="442"/>
      <c r="AEY301" s="442"/>
      <c r="AEZ301" s="442"/>
      <c r="AFA301" s="442"/>
      <c r="AFB301" s="442"/>
      <c r="AFC301" s="442"/>
      <c r="AFD301" s="442"/>
      <c r="AFE301" s="442"/>
      <c r="AFF301" s="442"/>
      <c r="AFG301" s="442"/>
      <c r="AFH301" s="442"/>
      <c r="AFI301" s="442"/>
      <c r="AFJ301" s="442"/>
      <c r="AFK301" s="442"/>
      <c r="AFL301" s="442"/>
      <c r="AFM301" s="442"/>
      <c r="AFN301" s="442"/>
      <c r="AFO301" s="442"/>
      <c r="AFP301" s="442"/>
      <c r="AFQ301" s="442"/>
      <c r="AFR301" s="442"/>
      <c r="AFS301" s="442"/>
      <c r="AFT301" s="442"/>
      <c r="AFU301" s="442"/>
      <c r="AFV301" s="442"/>
      <c r="AFW301" s="442"/>
      <c r="AFX301" s="442"/>
      <c r="AFY301" s="442"/>
      <c r="AFZ301" s="442"/>
      <c r="AGA301" s="442"/>
      <c r="AGB301" s="442"/>
      <c r="AGC301" s="442"/>
      <c r="AGD301" s="442"/>
      <c r="AGE301" s="442"/>
      <c r="AGF301" s="442"/>
      <c r="AGG301" s="442"/>
      <c r="AGH301" s="442"/>
      <c r="AGI301" s="442"/>
      <c r="AGJ301" s="442"/>
      <c r="AGK301" s="442"/>
      <c r="AGL301" s="442"/>
      <c r="AGM301" s="442"/>
      <c r="AGN301" s="442"/>
      <c r="AGO301" s="442"/>
      <c r="AGP301" s="442"/>
      <c r="AGQ301" s="442"/>
      <c r="AGR301" s="442"/>
      <c r="AGS301" s="442"/>
      <c r="AGT301" s="442"/>
      <c r="AGU301" s="442"/>
      <c r="AGV301" s="442"/>
      <c r="AGW301" s="442"/>
      <c r="AGX301" s="442"/>
      <c r="AGY301" s="442"/>
      <c r="AGZ301" s="442"/>
      <c r="AHA301" s="442"/>
      <c r="AHB301" s="442"/>
      <c r="AHC301" s="442"/>
      <c r="AHD301" s="442"/>
      <c r="AHE301" s="442"/>
      <c r="AHF301" s="442"/>
      <c r="AHG301" s="442"/>
      <c r="AHH301" s="442"/>
    </row>
    <row r="302" spans="2:892" s="593" customFormat="1">
      <c r="B302" s="597"/>
      <c r="C302" s="595"/>
      <c r="D302" s="78"/>
      <c r="E302" s="78"/>
      <c r="F302" s="78"/>
      <c r="G302" s="78"/>
      <c r="H302" s="78"/>
      <c r="I302" s="78"/>
      <c r="J302" s="78"/>
      <c r="K302" s="78"/>
      <c r="L302" s="78"/>
      <c r="M302" s="78"/>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s="66"/>
      <c r="CT302" s="66"/>
      <c r="CU302" s="66"/>
      <c r="CV302" s="66"/>
      <c r="CW302" s="66"/>
      <c r="CX302" s="66"/>
      <c r="CY302" s="66"/>
      <c r="CZ302" s="66"/>
      <c r="DA302" s="66"/>
      <c r="DB302" s="66"/>
      <c r="DC302" s="66"/>
      <c r="DD302" s="66"/>
      <c r="DE302" s="66"/>
      <c r="DF302" s="66"/>
      <c r="DG302" s="66"/>
      <c r="DH302" s="66"/>
      <c r="DI302" s="66"/>
      <c r="DJ302" s="66"/>
      <c r="DK302" s="66"/>
      <c r="DL302" s="66"/>
      <c r="DM302" s="66"/>
      <c r="DN302" s="66"/>
      <c r="DO302" s="66"/>
      <c r="DP302" s="66"/>
      <c r="DQ302" s="66"/>
      <c r="DR302" s="66"/>
      <c r="DS302" s="66"/>
      <c r="DT302" s="66"/>
      <c r="DU302" s="66"/>
      <c r="DV302" s="66"/>
      <c r="DW302" s="66"/>
      <c r="DX302" s="66"/>
      <c r="DY302" s="66"/>
      <c r="DZ302" s="66"/>
      <c r="EA302" s="66"/>
      <c r="EB302" s="66"/>
      <c r="EC302" s="66"/>
      <c r="ED302" s="66"/>
      <c r="EE302" s="66"/>
      <c r="EF302" s="66"/>
      <c r="EG302" s="66"/>
      <c r="EH302" s="66"/>
      <c r="EI302" s="66"/>
      <c r="EJ302" s="66"/>
      <c r="EK302" s="66"/>
      <c r="EL302" s="66"/>
      <c r="EM302" s="66"/>
      <c r="EN302" s="66"/>
      <c r="EO302" s="66"/>
      <c r="EP302" s="66"/>
      <c r="EQ302" s="66"/>
      <c r="ER302" s="66"/>
      <c r="ES302" s="66"/>
      <c r="ET302" s="66"/>
      <c r="EU302" s="66"/>
      <c r="EV302" s="66"/>
      <c r="EW302" s="66"/>
      <c r="EX302" s="66"/>
      <c r="EY302" s="66"/>
      <c r="EZ302" s="66"/>
      <c r="FA302" s="66"/>
      <c r="FB302" s="66"/>
      <c r="FC302" s="66"/>
      <c r="FD302" s="66"/>
      <c r="FE302" s="66"/>
      <c r="FF302" s="66"/>
      <c r="FG302" s="66"/>
      <c r="FH302" s="66"/>
      <c r="FI302" s="66"/>
      <c r="FJ302" s="66"/>
      <c r="FK302" s="66"/>
      <c r="FL302" s="66"/>
      <c r="FM302" s="66"/>
      <c r="FN302" s="66"/>
      <c r="FO302" s="66"/>
      <c r="FP302" s="66"/>
      <c r="FQ302" s="66"/>
      <c r="FR302" s="66"/>
      <c r="FS302" s="66"/>
      <c r="FT302" s="66"/>
      <c r="FU302" s="66"/>
      <c r="FV302" s="66"/>
      <c r="FW302" s="66"/>
      <c r="FX302" s="66"/>
      <c r="FY302" s="66"/>
      <c r="FZ302" s="66"/>
      <c r="GA302" s="66"/>
      <c r="GB302" s="66"/>
      <c r="GC302" s="66"/>
      <c r="GD302" s="66"/>
      <c r="GE302" s="66"/>
      <c r="GF302" s="66"/>
      <c r="GG302" s="66"/>
      <c r="GH302" s="66"/>
      <c r="GI302" s="66"/>
      <c r="GJ302" s="66"/>
      <c r="GK302" s="66"/>
      <c r="GL302" s="66"/>
      <c r="GM302" s="66"/>
      <c r="GN302" s="66"/>
      <c r="GO302" s="66"/>
      <c r="GP302" s="66"/>
      <c r="GQ302" s="66"/>
      <c r="GR302" s="66"/>
      <c r="GS302" s="66"/>
      <c r="GT302" s="66"/>
      <c r="GU302" s="66"/>
      <c r="GV302" s="66"/>
      <c r="GW302" s="66"/>
      <c r="GX302" s="66"/>
      <c r="GY302" s="66"/>
      <c r="GZ302" s="66"/>
      <c r="HA302" s="66"/>
      <c r="HB302" s="66"/>
      <c r="HC302" s="66"/>
      <c r="HD302" s="66"/>
      <c r="HE302" s="66"/>
      <c r="HF302" s="66"/>
      <c r="HG302" s="66"/>
      <c r="HH302" s="66"/>
      <c r="HI302" s="66"/>
      <c r="HJ302" s="66"/>
      <c r="HK302" s="66"/>
      <c r="HL302" s="66"/>
      <c r="HM302" s="66"/>
      <c r="HN302" s="66"/>
      <c r="HO302" s="66"/>
      <c r="HP302" s="66"/>
      <c r="HQ302" s="66"/>
      <c r="HR302" s="66"/>
      <c r="HS302" s="66"/>
      <c r="HT302" s="66"/>
      <c r="HU302" s="66"/>
      <c r="HV302" s="66"/>
      <c r="HW302" s="66"/>
      <c r="HX302" s="66"/>
      <c r="HY302" s="66"/>
      <c r="HZ302" s="66"/>
      <c r="IA302" s="66"/>
      <c r="IB302" s="66"/>
      <c r="IC302" s="66"/>
      <c r="ID302" s="66"/>
      <c r="IE302" s="66"/>
      <c r="IF302" s="66"/>
      <c r="IG302" s="66"/>
      <c r="IH302" s="66"/>
      <c r="II302" s="66"/>
      <c r="IJ302" s="66"/>
      <c r="IK302" s="66"/>
      <c r="IL302" s="66"/>
      <c r="IM302" s="66"/>
      <c r="IN302" s="66"/>
      <c r="IO302" s="66"/>
      <c r="IP302" s="66"/>
      <c r="IQ302" s="66"/>
      <c r="IR302" s="66"/>
      <c r="IS302" s="66"/>
      <c r="IT302" s="66"/>
      <c r="IU302" s="66"/>
      <c r="IV302" s="66"/>
      <c r="IW302" s="66"/>
      <c r="IX302" s="442"/>
      <c r="IY302" s="442"/>
      <c r="IZ302" s="442"/>
      <c r="JA302" s="442"/>
      <c r="JB302" s="442"/>
      <c r="JC302" s="442"/>
      <c r="JD302" s="442"/>
      <c r="JE302" s="442"/>
      <c r="JF302" s="442"/>
      <c r="JG302" s="442"/>
      <c r="JH302" s="442"/>
      <c r="JI302" s="442"/>
      <c r="JJ302" s="442"/>
      <c r="JK302" s="442"/>
      <c r="JL302" s="442"/>
      <c r="JM302" s="442"/>
      <c r="JN302" s="442"/>
      <c r="JO302" s="442"/>
      <c r="JP302" s="442"/>
      <c r="JQ302" s="442"/>
      <c r="JR302" s="442"/>
      <c r="JS302" s="442"/>
      <c r="JT302" s="442"/>
      <c r="JU302" s="442"/>
      <c r="JV302" s="442"/>
      <c r="JW302" s="442"/>
      <c r="JX302" s="442"/>
      <c r="JY302" s="442"/>
      <c r="JZ302" s="442"/>
      <c r="KA302" s="442"/>
      <c r="KB302" s="442"/>
      <c r="KC302" s="442"/>
      <c r="KD302" s="442"/>
      <c r="KE302" s="442"/>
      <c r="KF302" s="442"/>
      <c r="KG302" s="442"/>
      <c r="KH302" s="442"/>
      <c r="KI302" s="442"/>
      <c r="KJ302" s="442"/>
      <c r="KK302" s="442"/>
      <c r="KL302" s="442"/>
      <c r="KM302" s="442"/>
      <c r="KN302" s="442"/>
      <c r="KO302" s="442"/>
      <c r="KP302" s="442"/>
      <c r="KQ302" s="442"/>
      <c r="KR302" s="442"/>
      <c r="KS302" s="442"/>
      <c r="KT302" s="442"/>
      <c r="KU302" s="442"/>
      <c r="KV302" s="442"/>
      <c r="KW302" s="442"/>
      <c r="KX302" s="442"/>
      <c r="KY302" s="442"/>
      <c r="KZ302" s="442"/>
      <c r="LA302" s="442"/>
      <c r="LB302" s="442"/>
      <c r="LC302" s="442"/>
      <c r="LD302" s="442"/>
      <c r="LE302" s="442"/>
      <c r="LF302" s="442"/>
      <c r="LG302" s="442"/>
      <c r="LH302" s="442"/>
      <c r="LI302" s="442"/>
      <c r="LJ302" s="442"/>
      <c r="LK302" s="442"/>
      <c r="LL302" s="442"/>
      <c r="LM302" s="442"/>
      <c r="LN302" s="442"/>
      <c r="LO302" s="442"/>
      <c r="LP302" s="442"/>
      <c r="LQ302" s="442"/>
      <c r="LR302" s="442"/>
      <c r="LS302" s="442"/>
      <c r="LT302" s="442"/>
      <c r="LU302" s="442"/>
      <c r="LV302" s="442"/>
      <c r="LW302" s="442"/>
      <c r="LX302" s="442"/>
      <c r="LY302" s="442"/>
      <c r="LZ302" s="442"/>
      <c r="MA302" s="442"/>
      <c r="MB302" s="442"/>
      <c r="MC302" s="442"/>
      <c r="MD302" s="442"/>
      <c r="ME302" s="442"/>
      <c r="MF302" s="442"/>
      <c r="MG302" s="442"/>
      <c r="MH302" s="442"/>
      <c r="MI302" s="442"/>
      <c r="MJ302" s="442"/>
      <c r="MK302" s="442"/>
      <c r="ML302" s="442"/>
      <c r="MM302" s="442"/>
      <c r="MN302" s="442"/>
      <c r="MO302" s="442"/>
      <c r="MP302" s="442"/>
      <c r="MQ302" s="442"/>
      <c r="MR302" s="442"/>
      <c r="MS302" s="442"/>
      <c r="MT302" s="442"/>
      <c r="MU302" s="442"/>
      <c r="MV302" s="442"/>
      <c r="MW302" s="442"/>
      <c r="MX302" s="442"/>
      <c r="MY302" s="442"/>
      <c r="MZ302" s="442"/>
      <c r="NA302" s="442"/>
      <c r="NB302" s="442"/>
      <c r="NC302" s="442"/>
      <c r="ND302" s="442"/>
      <c r="NE302" s="442"/>
      <c r="NF302" s="442"/>
      <c r="NG302" s="442"/>
      <c r="NH302" s="442"/>
      <c r="NI302" s="442"/>
      <c r="NJ302" s="442"/>
      <c r="NK302" s="442"/>
      <c r="NL302" s="442"/>
      <c r="NM302" s="442"/>
      <c r="NN302" s="442"/>
      <c r="NO302" s="442"/>
      <c r="NP302" s="442"/>
      <c r="NQ302" s="442"/>
      <c r="NR302" s="442"/>
      <c r="NS302" s="442"/>
      <c r="NT302" s="442"/>
      <c r="NU302" s="442"/>
      <c r="NV302" s="442"/>
      <c r="NW302" s="442"/>
      <c r="NX302" s="442"/>
      <c r="NY302" s="442"/>
      <c r="NZ302" s="442"/>
      <c r="OA302" s="442"/>
      <c r="OB302" s="442"/>
      <c r="OC302" s="442"/>
      <c r="OD302" s="442"/>
      <c r="OE302" s="442"/>
      <c r="OF302" s="442"/>
      <c r="OG302" s="442"/>
      <c r="OH302" s="442"/>
      <c r="OI302" s="442"/>
      <c r="OJ302" s="442"/>
      <c r="OK302" s="442"/>
      <c r="OL302" s="442"/>
      <c r="OM302" s="442"/>
      <c r="ON302" s="442"/>
      <c r="OO302" s="442"/>
      <c r="OP302" s="442"/>
      <c r="OQ302" s="442"/>
      <c r="OR302" s="442"/>
      <c r="OS302" s="442"/>
      <c r="OT302" s="442"/>
      <c r="OU302" s="442"/>
      <c r="OV302" s="442"/>
      <c r="OW302" s="442"/>
      <c r="OX302" s="442"/>
      <c r="OY302" s="442"/>
      <c r="OZ302" s="442"/>
      <c r="PA302" s="442"/>
      <c r="PB302" s="442"/>
      <c r="PC302" s="442"/>
      <c r="PD302" s="442"/>
      <c r="PE302" s="442"/>
      <c r="PF302" s="442"/>
      <c r="PG302" s="442"/>
      <c r="PH302" s="442"/>
      <c r="PI302" s="442"/>
      <c r="PJ302" s="442"/>
      <c r="PK302" s="442"/>
      <c r="PL302" s="442"/>
      <c r="PM302" s="442"/>
      <c r="PN302" s="442"/>
      <c r="PO302" s="442"/>
      <c r="PP302" s="442"/>
      <c r="PQ302" s="442"/>
      <c r="PR302" s="442"/>
      <c r="PS302" s="442"/>
      <c r="PT302" s="442"/>
      <c r="PU302" s="442"/>
      <c r="PV302" s="442"/>
      <c r="PW302" s="442"/>
      <c r="PX302" s="442"/>
      <c r="PY302" s="442"/>
      <c r="PZ302" s="442"/>
      <c r="QA302" s="442"/>
      <c r="QB302" s="442"/>
      <c r="QC302" s="442"/>
      <c r="QD302" s="442"/>
      <c r="QE302" s="442"/>
      <c r="QF302" s="442"/>
      <c r="QG302" s="442"/>
      <c r="QH302" s="442"/>
      <c r="QI302" s="442"/>
      <c r="QJ302" s="442"/>
      <c r="QK302" s="442"/>
      <c r="QL302" s="442"/>
      <c r="QM302" s="442"/>
      <c r="QN302" s="442"/>
      <c r="QO302" s="442"/>
      <c r="QP302" s="442"/>
      <c r="QQ302" s="442"/>
      <c r="QR302" s="442"/>
      <c r="QS302" s="442"/>
      <c r="QT302" s="442"/>
      <c r="QU302" s="442"/>
      <c r="QV302" s="442"/>
      <c r="QW302" s="442"/>
      <c r="QX302" s="442"/>
      <c r="QY302" s="442"/>
      <c r="QZ302" s="442"/>
      <c r="RA302" s="442"/>
      <c r="RB302" s="442"/>
      <c r="RC302" s="442"/>
      <c r="RD302" s="442"/>
      <c r="RE302" s="442"/>
      <c r="RF302" s="442"/>
      <c r="RG302" s="442"/>
      <c r="RH302" s="442"/>
      <c r="RI302" s="442"/>
      <c r="RJ302" s="442"/>
      <c r="RK302" s="442"/>
      <c r="RL302" s="442"/>
      <c r="RM302" s="442"/>
      <c r="RN302" s="442"/>
      <c r="RO302" s="442"/>
      <c r="RP302" s="442"/>
      <c r="RQ302" s="442"/>
      <c r="RR302" s="442"/>
      <c r="RS302" s="442"/>
      <c r="RT302" s="442"/>
      <c r="RU302" s="442"/>
      <c r="RV302" s="442"/>
      <c r="RW302" s="442"/>
      <c r="RX302" s="442"/>
      <c r="RY302" s="442"/>
      <c r="RZ302" s="442"/>
      <c r="SA302" s="442"/>
      <c r="SB302" s="442"/>
      <c r="SC302" s="442"/>
      <c r="SD302" s="442"/>
      <c r="SE302" s="442"/>
      <c r="SF302" s="442"/>
      <c r="SG302" s="442"/>
      <c r="SH302" s="442"/>
      <c r="SI302" s="442"/>
      <c r="SJ302" s="442"/>
      <c r="SK302" s="442"/>
      <c r="SL302" s="442"/>
      <c r="SM302" s="442"/>
      <c r="SN302" s="442"/>
      <c r="SO302" s="442"/>
      <c r="SP302" s="442"/>
      <c r="SQ302" s="442"/>
      <c r="SR302" s="442"/>
      <c r="SS302" s="442"/>
      <c r="ST302" s="442"/>
      <c r="SU302" s="442"/>
      <c r="SV302" s="442"/>
      <c r="SW302" s="442"/>
      <c r="SX302" s="442"/>
      <c r="SY302" s="442"/>
      <c r="SZ302" s="442"/>
      <c r="TA302" s="442"/>
      <c r="TB302" s="442"/>
      <c r="TC302" s="442"/>
      <c r="TD302" s="442"/>
      <c r="TE302" s="442"/>
      <c r="TF302" s="442"/>
      <c r="TG302" s="442"/>
      <c r="TH302" s="442"/>
      <c r="TI302" s="442"/>
      <c r="TJ302" s="442"/>
      <c r="TK302" s="442"/>
      <c r="TL302" s="442"/>
      <c r="TM302" s="442"/>
      <c r="TN302" s="442"/>
      <c r="TO302" s="442"/>
      <c r="TP302" s="442"/>
      <c r="TQ302" s="442"/>
      <c r="TR302" s="442"/>
      <c r="TS302" s="442"/>
      <c r="TT302" s="442"/>
      <c r="TU302" s="442"/>
      <c r="TV302" s="442"/>
      <c r="TW302" s="442"/>
      <c r="TX302" s="442"/>
      <c r="TY302" s="442"/>
      <c r="TZ302" s="442"/>
      <c r="UA302" s="442"/>
      <c r="UB302" s="442"/>
      <c r="UC302" s="442"/>
      <c r="UD302" s="442"/>
      <c r="UE302" s="442"/>
      <c r="UF302" s="442"/>
      <c r="UG302" s="442"/>
      <c r="UH302" s="442"/>
      <c r="UI302" s="442"/>
      <c r="UJ302" s="442"/>
      <c r="UK302" s="442"/>
      <c r="UL302" s="442"/>
      <c r="UM302" s="442"/>
      <c r="UN302" s="442"/>
      <c r="UO302" s="442"/>
      <c r="UP302" s="442"/>
      <c r="UQ302" s="442"/>
      <c r="UR302" s="442"/>
      <c r="US302" s="442"/>
      <c r="UT302" s="442"/>
      <c r="UU302" s="442"/>
      <c r="UV302" s="442"/>
      <c r="UW302" s="442"/>
      <c r="UX302" s="442"/>
      <c r="UY302" s="442"/>
      <c r="UZ302" s="442"/>
      <c r="VA302" s="442"/>
      <c r="VB302" s="442"/>
      <c r="VC302" s="442"/>
      <c r="VD302" s="442"/>
      <c r="VE302" s="442"/>
      <c r="VF302" s="442"/>
      <c r="VG302" s="442"/>
      <c r="VH302" s="442"/>
      <c r="VI302" s="442"/>
      <c r="VJ302" s="442"/>
      <c r="VK302" s="442"/>
      <c r="VL302" s="442"/>
      <c r="VM302" s="442"/>
      <c r="VN302" s="442"/>
      <c r="VO302" s="442"/>
      <c r="VP302" s="442"/>
      <c r="VQ302" s="442"/>
      <c r="VR302" s="442"/>
      <c r="VS302" s="442"/>
      <c r="VT302" s="442"/>
      <c r="VU302" s="442"/>
      <c r="VV302" s="442"/>
      <c r="VW302" s="442"/>
      <c r="VX302" s="442"/>
      <c r="VY302" s="442"/>
      <c r="VZ302" s="442"/>
      <c r="WA302" s="442"/>
      <c r="WB302" s="442"/>
      <c r="WC302" s="442"/>
      <c r="WD302" s="442"/>
      <c r="WE302" s="442"/>
      <c r="WF302" s="442"/>
      <c r="WG302" s="442"/>
      <c r="WH302" s="442"/>
      <c r="WI302" s="442"/>
      <c r="WJ302" s="442"/>
      <c r="WK302" s="442"/>
      <c r="WL302" s="442"/>
      <c r="WM302" s="442"/>
      <c r="WN302" s="442"/>
      <c r="WO302" s="442"/>
      <c r="WP302" s="442"/>
      <c r="WQ302" s="442"/>
      <c r="WR302" s="442"/>
      <c r="WS302" s="442"/>
      <c r="WT302" s="442"/>
      <c r="WU302" s="442"/>
      <c r="WV302" s="442"/>
      <c r="WW302" s="442"/>
      <c r="WX302" s="442"/>
      <c r="WY302" s="442"/>
      <c r="WZ302" s="442"/>
      <c r="XA302" s="442"/>
      <c r="XB302" s="442"/>
      <c r="XC302" s="442"/>
      <c r="XD302" s="442"/>
      <c r="XE302" s="442"/>
      <c r="XF302" s="442"/>
      <c r="XG302" s="442"/>
      <c r="XH302" s="442"/>
      <c r="XI302" s="442"/>
      <c r="XJ302" s="442"/>
      <c r="XK302" s="442"/>
      <c r="XL302" s="442"/>
      <c r="XM302" s="442"/>
      <c r="XN302" s="442"/>
      <c r="XO302" s="442"/>
      <c r="XP302" s="442"/>
      <c r="XQ302" s="442"/>
      <c r="XR302" s="442"/>
      <c r="XS302" s="442"/>
      <c r="XT302" s="442"/>
      <c r="XU302" s="442"/>
      <c r="XV302" s="442"/>
      <c r="XW302" s="442"/>
      <c r="XX302" s="442"/>
      <c r="XY302" s="442"/>
      <c r="XZ302" s="442"/>
      <c r="YA302" s="442"/>
      <c r="YB302" s="442"/>
      <c r="YC302" s="442"/>
      <c r="YD302" s="442"/>
      <c r="YE302" s="442"/>
      <c r="YF302" s="442"/>
      <c r="YG302" s="442"/>
      <c r="YH302" s="442"/>
      <c r="YI302" s="442"/>
      <c r="YJ302" s="442"/>
      <c r="YK302" s="442"/>
      <c r="YL302" s="442"/>
      <c r="YM302" s="442"/>
      <c r="YN302" s="442"/>
      <c r="YO302" s="442"/>
      <c r="YP302" s="442"/>
      <c r="YQ302" s="442"/>
      <c r="YR302" s="442"/>
      <c r="YS302" s="442"/>
      <c r="YT302" s="442"/>
      <c r="YU302" s="442"/>
      <c r="YV302" s="442"/>
      <c r="YW302" s="442"/>
      <c r="YX302" s="442"/>
      <c r="YY302" s="442"/>
      <c r="YZ302" s="442"/>
      <c r="ZA302" s="442"/>
      <c r="ZB302" s="442"/>
      <c r="ZC302" s="442"/>
      <c r="ZD302" s="442"/>
      <c r="ZE302" s="442"/>
      <c r="ZF302" s="442"/>
      <c r="ZG302" s="442"/>
      <c r="ZH302" s="442"/>
      <c r="ZI302" s="442"/>
      <c r="ZJ302" s="442"/>
      <c r="ZK302" s="442"/>
      <c r="ZL302" s="442"/>
      <c r="ZM302" s="442"/>
      <c r="ZN302" s="442"/>
      <c r="ZO302" s="442"/>
      <c r="ZP302" s="442"/>
      <c r="ZQ302" s="442"/>
      <c r="ZR302" s="442"/>
      <c r="ZS302" s="442"/>
      <c r="ZT302" s="442"/>
      <c r="ZU302" s="442"/>
      <c r="ZV302" s="442"/>
      <c r="ZW302" s="442"/>
      <c r="ZX302" s="442"/>
      <c r="ZY302" s="442"/>
      <c r="ZZ302" s="442"/>
      <c r="AAA302" s="442"/>
      <c r="AAB302" s="442"/>
      <c r="AAC302" s="442"/>
      <c r="AAD302" s="442"/>
      <c r="AAE302" s="442"/>
      <c r="AAF302" s="442"/>
      <c r="AAG302" s="442"/>
      <c r="AAH302" s="442"/>
      <c r="AAI302" s="442"/>
      <c r="AAJ302" s="442"/>
      <c r="AAK302" s="442"/>
      <c r="AAL302" s="442"/>
      <c r="AAM302" s="442"/>
      <c r="AAN302" s="442"/>
      <c r="AAO302" s="442"/>
      <c r="AAP302" s="442"/>
      <c r="AAQ302" s="442"/>
      <c r="AAR302" s="442"/>
      <c r="AAS302" s="442"/>
      <c r="AAT302" s="442"/>
      <c r="AAU302" s="442"/>
      <c r="AAV302" s="442"/>
      <c r="AAW302" s="442"/>
      <c r="AAX302" s="442"/>
      <c r="AAY302" s="442"/>
      <c r="AAZ302" s="442"/>
      <c r="ABA302" s="442"/>
      <c r="ABB302" s="442"/>
      <c r="ABC302" s="442"/>
      <c r="ABD302" s="442"/>
      <c r="ABE302" s="442"/>
      <c r="ABF302" s="442"/>
      <c r="ABG302" s="442"/>
      <c r="ABH302" s="442"/>
      <c r="ABI302" s="442"/>
      <c r="ABJ302" s="442"/>
      <c r="ABK302" s="442"/>
      <c r="ABL302" s="442"/>
      <c r="ABM302" s="442"/>
      <c r="ABN302" s="442"/>
      <c r="ABO302" s="442"/>
      <c r="ABP302" s="442"/>
      <c r="ABQ302" s="442"/>
      <c r="ABR302" s="442"/>
      <c r="ABS302" s="442"/>
      <c r="ABT302" s="442"/>
      <c r="ABU302" s="442"/>
      <c r="ABV302" s="442"/>
      <c r="ABW302" s="442"/>
      <c r="ABX302" s="442"/>
      <c r="ABY302" s="442"/>
      <c r="ABZ302" s="442"/>
      <c r="ACA302" s="442"/>
      <c r="ACB302" s="442"/>
      <c r="ACC302" s="442"/>
      <c r="ACD302" s="442"/>
      <c r="ACE302" s="442"/>
      <c r="ACF302" s="442"/>
      <c r="ACG302" s="442"/>
      <c r="ACH302" s="442"/>
      <c r="ACI302" s="442"/>
      <c r="ACJ302" s="442"/>
      <c r="ACK302" s="442"/>
      <c r="ACL302" s="442"/>
      <c r="ACM302" s="442"/>
      <c r="ACN302" s="442"/>
      <c r="ACO302" s="442"/>
      <c r="ACP302" s="442"/>
      <c r="ACQ302" s="442"/>
      <c r="ACR302" s="442"/>
      <c r="ACS302" s="442"/>
      <c r="ACT302" s="442"/>
      <c r="ACU302" s="442"/>
      <c r="ACV302" s="442"/>
      <c r="ACW302" s="442"/>
      <c r="ACX302" s="442"/>
      <c r="ACY302" s="442"/>
      <c r="ACZ302" s="442"/>
      <c r="ADA302" s="442"/>
      <c r="ADB302" s="442"/>
      <c r="ADC302" s="442"/>
      <c r="ADD302" s="442"/>
      <c r="ADE302" s="442"/>
      <c r="ADF302" s="442"/>
      <c r="ADG302" s="442"/>
      <c r="ADH302" s="442"/>
      <c r="ADI302" s="442"/>
      <c r="ADJ302" s="442"/>
      <c r="ADK302" s="442"/>
      <c r="ADL302" s="442"/>
      <c r="ADM302" s="442"/>
      <c r="ADN302" s="442"/>
      <c r="ADO302" s="442"/>
      <c r="ADP302" s="442"/>
      <c r="ADQ302" s="442"/>
      <c r="ADR302" s="442"/>
      <c r="ADS302" s="442"/>
      <c r="ADT302" s="442"/>
      <c r="ADU302" s="442"/>
      <c r="ADV302" s="442"/>
      <c r="ADW302" s="442"/>
      <c r="ADX302" s="442"/>
      <c r="ADY302" s="442"/>
      <c r="ADZ302" s="442"/>
      <c r="AEA302" s="442"/>
      <c r="AEB302" s="442"/>
      <c r="AEC302" s="442"/>
      <c r="AED302" s="442"/>
      <c r="AEE302" s="442"/>
      <c r="AEF302" s="442"/>
      <c r="AEG302" s="442"/>
      <c r="AEH302" s="442"/>
      <c r="AEI302" s="442"/>
      <c r="AEJ302" s="442"/>
      <c r="AEK302" s="442"/>
      <c r="AEL302" s="442"/>
      <c r="AEM302" s="442"/>
      <c r="AEN302" s="442"/>
      <c r="AEO302" s="442"/>
      <c r="AEP302" s="442"/>
      <c r="AEQ302" s="442"/>
      <c r="AER302" s="442"/>
      <c r="AES302" s="442"/>
      <c r="AET302" s="442"/>
      <c r="AEU302" s="442"/>
      <c r="AEV302" s="442"/>
      <c r="AEW302" s="442"/>
      <c r="AEX302" s="442"/>
      <c r="AEY302" s="442"/>
      <c r="AEZ302" s="442"/>
      <c r="AFA302" s="442"/>
      <c r="AFB302" s="442"/>
      <c r="AFC302" s="442"/>
      <c r="AFD302" s="442"/>
      <c r="AFE302" s="442"/>
      <c r="AFF302" s="442"/>
      <c r="AFG302" s="442"/>
      <c r="AFH302" s="442"/>
      <c r="AFI302" s="442"/>
      <c r="AFJ302" s="442"/>
      <c r="AFK302" s="442"/>
      <c r="AFL302" s="442"/>
      <c r="AFM302" s="442"/>
      <c r="AFN302" s="442"/>
      <c r="AFO302" s="442"/>
      <c r="AFP302" s="442"/>
      <c r="AFQ302" s="442"/>
      <c r="AFR302" s="442"/>
      <c r="AFS302" s="442"/>
      <c r="AFT302" s="442"/>
      <c r="AFU302" s="442"/>
      <c r="AFV302" s="442"/>
      <c r="AFW302" s="442"/>
      <c r="AFX302" s="442"/>
      <c r="AFY302" s="442"/>
      <c r="AFZ302" s="442"/>
      <c r="AGA302" s="442"/>
      <c r="AGB302" s="442"/>
      <c r="AGC302" s="442"/>
      <c r="AGD302" s="442"/>
      <c r="AGE302" s="442"/>
      <c r="AGF302" s="442"/>
      <c r="AGG302" s="442"/>
      <c r="AGH302" s="442"/>
      <c r="AGI302" s="442"/>
      <c r="AGJ302" s="442"/>
      <c r="AGK302" s="442"/>
      <c r="AGL302" s="442"/>
      <c r="AGM302" s="442"/>
      <c r="AGN302" s="442"/>
      <c r="AGO302" s="442"/>
      <c r="AGP302" s="442"/>
      <c r="AGQ302" s="442"/>
      <c r="AGR302" s="442"/>
      <c r="AGS302" s="442"/>
      <c r="AGT302" s="442"/>
      <c r="AGU302" s="442"/>
      <c r="AGV302" s="442"/>
      <c r="AGW302" s="442"/>
      <c r="AGX302" s="442"/>
      <c r="AGY302" s="442"/>
      <c r="AGZ302" s="442"/>
      <c r="AHA302" s="442"/>
      <c r="AHB302" s="442"/>
      <c r="AHC302" s="442"/>
      <c r="AHD302" s="442"/>
      <c r="AHE302" s="442"/>
      <c r="AHF302" s="442"/>
      <c r="AHG302" s="442"/>
      <c r="AHH302" s="442"/>
    </row>
    <row r="303" spans="2:892" s="593" customFormat="1">
      <c r="B303" s="597"/>
      <c r="C303" s="595"/>
      <c r="D303" s="78"/>
      <c r="E303" s="78"/>
      <c r="F303" s="78"/>
      <c r="G303" s="78"/>
      <c r="H303" s="78"/>
      <c r="I303" s="78"/>
      <c r="J303" s="78"/>
      <c r="K303" s="78"/>
      <c r="L303" s="78"/>
      <c r="M303" s="78"/>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s="66"/>
      <c r="CT303" s="66"/>
      <c r="CU303" s="66"/>
      <c r="CV303" s="66"/>
      <c r="CW303" s="66"/>
      <c r="CX303" s="66"/>
      <c r="CY303" s="66"/>
      <c r="CZ303" s="66"/>
      <c r="DA303" s="66"/>
      <c r="DB303" s="66"/>
      <c r="DC303" s="66"/>
      <c r="DD303" s="66"/>
      <c r="DE303" s="66"/>
      <c r="DF303" s="66"/>
      <c r="DG303" s="66"/>
      <c r="DH303" s="66"/>
      <c r="DI303" s="66"/>
      <c r="DJ303" s="66"/>
      <c r="DK303" s="66"/>
      <c r="DL303" s="66"/>
      <c r="DM303" s="66"/>
      <c r="DN303" s="66"/>
      <c r="DO303" s="66"/>
      <c r="DP303" s="66"/>
      <c r="DQ303" s="66"/>
      <c r="DR303" s="66"/>
      <c r="DS303" s="66"/>
      <c r="DT303" s="66"/>
      <c r="DU303" s="66"/>
      <c r="DV303" s="66"/>
      <c r="DW303" s="66"/>
      <c r="DX303" s="66"/>
      <c r="DY303" s="66"/>
      <c r="DZ303" s="66"/>
      <c r="EA303" s="66"/>
      <c r="EB303" s="66"/>
      <c r="EC303" s="66"/>
      <c r="ED303" s="66"/>
      <c r="EE303" s="66"/>
      <c r="EF303" s="66"/>
      <c r="EG303" s="66"/>
      <c r="EH303" s="66"/>
      <c r="EI303" s="66"/>
      <c r="EJ303" s="66"/>
      <c r="EK303" s="66"/>
      <c r="EL303" s="66"/>
      <c r="EM303" s="66"/>
      <c r="EN303" s="66"/>
      <c r="EO303" s="66"/>
      <c r="EP303" s="66"/>
      <c r="EQ303" s="66"/>
      <c r="ER303" s="66"/>
      <c r="ES303" s="66"/>
      <c r="ET303" s="66"/>
      <c r="EU303" s="66"/>
      <c r="EV303" s="66"/>
      <c r="EW303" s="66"/>
      <c r="EX303" s="66"/>
      <c r="EY303" s="66"/>
      <c r="EZ303" s="66"/>
      <c r="FA303" s="66"/>
      <c r="FB303" s="66"/>
      <c r="FC303" s="66"/>
      <c r="FD303" s="66"/>
      <c r="FE303" s="66"/>
      <c r="FF303" s="66"/>
      <c r="FG303" s="66"/>
      <c r="FH303" s="66"/>
      <c r="FI303" s="66"/>
      <c r="FJ303" s="66"/>
      <c r="FK303" s="66"/>
      <c r="FL303" s="66"/>
      <c r="FM303" s="66"/>
      <c r="FN303" s="66"/>
      <c r="FO303" s="66"/>
      <c r="FP303" s="66"/>
      <c r="FQ303" s="66"/>
      <c r="FR303" s="66"/>
      <c r="FS303" s="66"/>
      <c r="FT303" s="66"/>
      <c r="FU303" s="66"/>
      <c r="FV303" s="66"/>
      <c r="FW303" s="66"/>
      <c r="FX303" s="66"/>
      <c r="FY303" s="66"/>
      <c r="FZ303" s="66"/>
      <c r="GA303" s="66"/>
      <c r="GB303" s="66"/>
      <c r="GC303" s="66"/>
      <c r="GD303" s="66"/>
      <c r="GE303" s="66"/>
      <c r="GF303" s="66"/>
      <c r="GG303" s="66"/>
      <c r="GH303" s="66"/>
      <c r="GI303" s="66"/>
      <c r="GJ303" s="66"/>
      <c r="GK303" s="66"/>
      <c r="GL303" s="66"/>
      <c r="GM303" s="66"/>
      <c r="GN303" s="66"/>
      <c r="GO303" s="66"/>
      <c r="GP303" s="66"/>
      <c r="GQ303" s="66"/>
      <c r="GR303" s="66"/>
      <c r="GS303" s="66"/>
      <c r="GT303" s="66"/>
      <c r="GU303" s="66"/>
      <c r="GV303" s="66"/>
      <c r="GW303" s="66"/>
      <c r="GX303" s="66"/>
      <c r="GY303" s="66"/>
      <c r="GZ303" s="66"/>
      <c r="HA303" s="66"/>
      <c r="HB303" s="66"/>
      <c r="HC303" s="66"/>
      <c r="HD303" s="66"/>
      <c r="HE303" s="66"/>
      <c r="HF303" s="66"/>
      <c r="HG303" s="66"/>
      <c r="HH303" s="66"/>
      <c r="HI303" s="66"/>
      <c r="HJ303" s="66"/>
      <c r="HK303" s="66"/>
      <c r="HL303" s="66"/>
      <c r="HM303" s="66"/>
      <c r="HN303" s="66"/>
      <c r="HO303" s="66"/>
      <c r="HP303" s="66"/>
      <c r="HQ303" s="66"/>
      <c r="HR303" s="66"/>
      <c r="HS303" s="66"/>
      <c r="HT303" s="66"/>
      <c r="HU303" s="66"/>
      <c r="HV303" s="66"/>
      <c r="HW303" s="66"/>
      <c r="HX303" s="66"/>
      <c r="HY303" s="66"/>
      <c r="HZ303" s="66"/>
      <c r="IA303" s="66"/>
      <c r="IB303" s="66"/>
      <c r="IC303" s="66"/>
      <c r="ID303" s="66"/>
      <c r="IE303" s="66"/>
      <c r="IF303" s="66"/>
      <c r="IG303" s="66"/>
      <c r="IH303" s="66"/>
      <c r="II303" s="66"/>
      <c r="IJ303" s="66"/>
      <c r="IK303" s="66"/>
      <c r="IL303" s="66"/>
      <c r="IM303" s="66"/>
      <c r="IN303" s="66"/>
      <c r="IO303" s="66"/>
      <c r="IP303" s="66"/>
      <c r="IQ303" s="66"/>
      <c r="IR303" s="66"/>
      <c r="IS303" s="66"/>
      <c r="IT303" s="66"/>
      <c r="IU303" s="66"/>
      <c r="IV303" s="66"/>
      <c r="IW303" s="66"/>
      <c r="IX303" s="442"/>
      <c r="IY303" s="442"/>
      <c r="IZ303" s="442"/>
      <c r="JA303" s="442"/>
      <c r="JB303" s="442"/>
      <c r="JC303" s="442"/>
      <c r="JD303" s="442"/>
      <c r="JE303" s="442"/>
      <c r="JF303" s="442"/>
      <c r="JG303" s="442"/>
      <c r="JH303" s="442"/>
      <c r="JI303" s="442"/>
      <c r="JJ303" s="442"/>
      <c r="JK303" s="442"/>
      <c r="JL303" s="442"/>
      <c r="JM303" s="442"/>
      <c r="JN303" s="442"/>
      <c r="JO303" s="442"/>
      <c r="JP303" s="442"/>
      <c r="JQ303" s="442"/>
      <c r="JR303" s="442"/>
      <c r="JS303" s="442"/>
      <c r="JT303" s="442"/>
      <c r="JU303" s="442"/>
      <c r="JV303" s="442"/>
      <c r="JW303" s="442"/>
      <c r="JX303" s="442"/>
      <c r="JY303" s="442"/>
      <c r="JZ303" s="442"/>
      <c r="KA303" s="442"/>
      <c r="KB303" s="442"/>
      <c r="KC303" s="442"/>
      <c r="KD303" s="442"/>
      <c r="KE303" s="442"/>
      <c r="KF303" s="442"/>
      <c r="KG303" s="442"/>
      <c r="KH303" s="442"/>
      <c r="KI303" s="442"/>
      <c r="KJ303" s="442"/>
      <c r="KK303" s="442"/>
      <c r="KL303" s="442"/>
      <c r="KM303" s="442"/>
      <c r="KN303" s="442"/>
      <c r="KO303" s="442"/>
      <c r="KP303" s="442"/>
      <c r="KQ303" s="442"/>
      <c r="KR303" s="442"/>
      <c r="KS303" s="442"/>
      <c r="KT303" s="442"/>
      <c r="KU303" s="442"/>
      <c r="KV303" s="442"/>
      <c r="KW303" s="442"/>
      <c r="KX303" s="442"/>
      <c r="KY303" s="442"/>
      <c r="KZ303" s="442"/>
      <c r="LA303" s="442"/>
      <c r="LB303" s="442"/>
      <c r="LC303" s="442"/>
      <c r="LD303" s="442"/>
      <c r="LE303" s="442"/>
      <c r="LF303" s="442"/>
      <c r="LG303" s="442"/>
      <c r="LH303" s="442"/>
      <c r="LI303" s="442"/>
      <c r="LJ303" s="442"/>
      <c r="LK303" s="442"/>
      <c r="LL303" s="442"/>
      <c r="LM303" s="442"/>
      <c r="LN303" s="442"/>
      <c r="LO303" s="442"/>
      <c r="LP303" s="442"/>
      <c r="LQ303" s="442"/>
      <c r="LR303" s="442"/>
      <c r="LS303" s="442"/>
      <c r="LT303" s="442"/>
      <c r="LU303" s="442"/>
      <c r="LV303" s="442"/>
      <c r="LW303" s="442"/>
      <c r="LX303" s="442"/>
      <c r="LY303" s="442"/>
      <c r="LZ303" s="442"/>
      <c r="MA303" s="442"/>
      <c r="MB303" s="442"/>
      <c r="MC303" s="442"/>
      <c r="MD303" s="442"/>
      <c r="ME303" s="442"/>
      <c r="MF303" s="442"/>
      <c r="MG303" s="442"/>
      <c r="MH303" s="442"/>
      <c r="MI303" s="442"/>
      <c r="MJ303" s="442"/>
      <c r="MK303" s="442"/>
      <c r="ML303" s="442"/>
      <c r="MM303" s="442"/>
      <c r="MN303" s="442"/>
      <c r="MO303" s="442"/>
      <c r="MP303" s="442"/>
      <c r="MQ303" s="442"/>
      <c r="MR303" s="442"/>
      <c r="MS303" s="442"/>
      <c r="MT303" s="442"/>
      <c r="MU303" s="442"/>
      <c r="MV303" s="442"/>
      <c r="MW303" s="442"/>
      <c r="MX303" s="442"/>
      <c r="MY303" s="442"/>
      <c r="MZ303" s="442"/>
      <c r="NA303" s="442"/>
      <c r="NB303" s="442"/>
      <c r="NC303" s="442"/>
      <c r="ND303" s="442"/>
      <c r="NE303" s="442"/>
      <c r="NF303" s="442"/>
      <c r="NG303" s="442"/>
      <c r="NH303" s="442"/>
      <c r="NI303" s="442"/>
      <c r="NJ303" s="442"/>
      <c r="NK303" s="442"/>
      <c r="NL303" s="442"/>
      <c r="NM303" s="442"/>
      <c r="NN303" s="442"/>
      <c r="NO303" s="442"/>
      <c r="NP303" s="442"/>
      <c r="NQ303" s="442"/>
      <c r="NR303" s="442"/>
      <c r="NS303" s="442"/>
      <c r="NT303" s="442"/>
      <c r="NU303" s="442"/>
      <c r="NV303" s="442"/>
      <c r="NW303" s="442"/>
      <c r="NX303" s="442"/>
      <c r="NY303" s="442"/>
      <c r="NZ303" s="442"/>
      <c r="OA303" s="442"/>
      <c r="OB303" s="442"/>
      <c r="OC303" s="442"/>
      <c r="OD303" s="442"/>
      <c r="OE303" s="442"/>
      <c r="OF303" s="442"/>
      <c r="OG303" s="442"/>
      <c r="OH303" s="442"/>
      <c r="OI303" s="442"/>
      <c r="OJ303" s="442"/>
      <c r="OK303" s="442"/>
      <c r="OL303" s="442"/>
      <c r="OM303" s="442"/>
      <c r="ON303" s="442"/>
      <c r="OO303" s="442"/>
      <c r="OP303" s="442"/>
      <c r="OQ303" s="442"/>
      <c r="OR303" s="442"/>
      <c r="OS303" s="442"/>
      <c r="OT303" s="442"/>
      <c r="OU303" s="442"/>
      <c r="OV303" s="442"/>
      <c r="OW303" s="442"/>
      <c r="OX303" s="442"/>
      <c r="OY303" s="442"/>
      <c r="OZ303" s="442"/>
      <c r="PA303" s="442"/>
      <c r="PB303" s="442"/>
      <c r="PC303" s="442"/>
      <c r="PD303" s="442"/>
      <c r="PE303" s="442"/>
      <c r="PF303" s="442"/>
      <c r="PG303" s="442"/>
      <c r="PH303" s="442"/>
      <c r="PI303" s="442"/>
      <c r="PJ303" s="442"/>
      <c r="PK303" s="442"/>
      <c r="PL303" s="442"/>
      <c r="PM303" s="442"/>
      <c r="PN303" s="442"/>
      <c r="PO303" s="442"/>
      <c r="PP303" s="442"/>
      <c r="PQ303" s="442"/>
      <c r="PR303" s="442"/>
      <c r="PS303" s="442"/>
      <c r="PT303" s="442"/>
      <c r="PU303" s="442"/>
      <c r="PV303" s="442"/>
      <c r="PW303" s="442"/>
      <c r="PX303" s="442"/>
      <c r="PY303" s="442"/>
      <c r="PZ303" s="442"/>
      <c r="QA303" s="442"/>
      <c r="QB303" s="442"/>
      <c r="QC303" s="442"/>
      <c r="QD303" s="442"/>
      <c r="QE303" s="442"/>
      <c r="QF303" s="442"/>
      <c r="QG303" s="442"/>
      <c r="QH303" s="442"/>
      <c r="QI303" s="442"/>
      <c r="QJ303" s="442"/>
      <c r="QK303" s="442"/>
      <c r="QL303" s="442"/>
      <c r="QM303" s="442"/>
      <c r="QN303" s="442"/>
      <c r="QO303" s="442"/>
      <c r="QP303" s="442"/>
      <c r="QQ303" s="442"/>
      <c r="QR303" s="442"/>
      <c r="QS303" s="442"/>
      <c r="QT303" s="442"/>
      <c r="QU303" s="442"/>
      <c r="QV303" s="442"/>
      <c r="QW303" s="442"/>
      <c r="QX303" s="442"/>
      <c r="QY303" s="442"/>
      <c r="QZ303" s="442"/>
      <c r="RA303" s="442"/>
      <c r="RB303" s="442"/>
      <c r="RC303" s="442"/>
      <c r="RD303" s="442"/>
      <c r="RE303" s="442"/>
      <c r="RF303" s="442"/>
      <c r="RG303" s="442"/>
      <c r="RH303" s="442"/>
      <c r="RI303" s="442"/>
      <c r="RJ303" s="442"/>
      <c r="RK303" s="442"/>
      <c r="RL303" s="442"/>
      <c r="RM303" s="442"/>
      <c r="RN303" s="442"/>
      <c r="RO303" s="442"/>
      <c r="RP303" s="442"/>
      <c r="RQ303" s="442"/>
      <c r="RR303" s="442"/>
      <c r="RS303" s="442"/>
      <c r="RT303" s="442"/>
      <c r="RU303" s="442"/>
      <c r="RV303" s="442"/>
      <c r="RW303" s="442"/>
      <c r="RX303" s="442"/>
      <c r="RY303" s="442"/>
      <c r="RZ303" s="442"/>
      <c r="SA303" s="442"/>
      <c r="SB303" s="442"/>
      <c r="SC303" s="442"/>
      <c r="SD303" s="442"/>
      <c r="SE303" s="442"/>
      <c r="SF303" s="442"/>
      <c r="SG303" s="442"/>
      <c r="SH303" s="442"/>
      <c r="SI303" s="442"/>
      <c r="SJ303" s="442"/>
      <c r="SK303" s="442"/>
      <c r="SL303" s="442"/>
      <c r="SM303" s="442"/>
      <c r="SN303" s="442"/>
      <c r="SO303" s="442"/>
      <c r="SP303" s="442"/>
      <c r="SQ303" s="442"/>
      <c r="SR303" s="442"/>
      <c r="SS303" s="442"/>
      <c r="ST303" s="442"/>
      <c r="SU303" s="442"/>
      <c r="SV303" s="442"/>
      <c r="SW303" s="442"/>
      <c r="SX303" s="442"/>
      <c r="SY303" s="442"/>
      <c r="SZ303" s="442"/>
      <c r="TA303" s="442"/>
      <c r="TB303" s="442"/>
      <c r="TC303" s="442"/>
      <c r="TD303" s="442"/>
      <c r="TE303" s="442"/>
      <c r="TF303" s="442"/>
      <c r="TG303" s="442"/>
      <c r="TH303" s="442"/>
      <c r="TI303" s="442"/>
      <c r="TJ303" s="442"/>
      <c r="TK303" s="442"/>
      <c r="TL303" s="442"/>
      <c r="TM303" s="442"/>
      <c r="TN303" s="442"/>
      <c r="TO303" s="442"/>
      <c r="TP303" s="442"/>
      <c r="TQ303" s="442"/>
      <c r="TR303" s="442"/>
      <c r="TS303" s="442"/>
      <c r="TT303" s="442"/>
      <c r="TU303" s="442"/>
      <c r="TV303" s="442"/>
      <c r="TW303" s="442"/>
      <c r="TX303" s="442"/>
      <c r="TY303" s="442"/>
      <c r="TZ303" s="442"/>
      <c r="UA303" s="442"/>
      <c r="UB303" s="442"/>
      <c r="UC303" s="442"/>
      <c r="UD303" s="442"/>
      <c r="UE303" s="442"/>
      <c r="UF303" s="442"/>
      <c r="UG303" s="442"/>
      <c r="UH303" s="442"/>
      <c r="UI303" s="442"/>
      <c r="UJ303" s="442"/>
      <c r="UK303" s="442"/>
      <c r="UL303" s="442"/>
      <c r="UM303" s="442"/>
      <c r="UN303" s="442"/>
      <c r="UO303" s="442"/>
      <c r="UP303" s="442"/>
      <c r="UQ303" s="442"/>
      <c r="UR303" s="442"/>
      <c r="US303" s="442"/>
      <c r="UT303" s="442"/>
      <c r="UU303" s="442"/>
      <c r="UV303" s="442"/>
      <c r="UW303" s="442"/>
      <c r="UX303" s="442"/>
      <c r="UY303" s="442"/>
      <c r="UZ303" s="442"/>
      <c r="VA303" s="442"/>
      <c r="VB303" s="442"/>
      <c r="VC303" s="442"/>
      <c r="VD303" s="442"/>
      <c r="VE303" s="442"/>
      <c r="VF303" s="442"/>
      <c r="VG303" s="442"/>
      <c r="VH303" s="442"/>
      <c r="VI303" s="442"/>
      <c r="VJ303" s="442"/>
      <c r="VK303" s="442"/>
      <c r="VL303" s="442"/>
      <c r="VM303" s="442"/>
      <c r="VN303" s="442"/>
      <c r="VO303" s="442"/>
      <c r="VP303" s="442"/>
      <c r="VQ303" s="442"/>
      <c r="VR303" s="442"/>
      <c r="VS303" s="442"/>
      <c r="VT303" s="442"/>
      <c r="VU303" s="442"/>
      <c r="VV303" s="442"/>
      <c r="VW303" s="442"/>
      <c r="VX303" s="442"/>
      <c r="VY303" s="442"/>
      <c r="VZ303" s="442"/>
      <c r="WA303" s="442"/>
      <c r="WB303" s="442"/>
      <c r="WC303" s="442"/>
      <c r="WD303" s="442"/>
      <c r="WE303" s="442"/>
      <c r="WF303" s="442"/>
      <c r="WG303" s="442"/>
      <c r="WH303" s="442"/>
      <c r="WI303" s="442"/>
      <c r="WJ303" s="442"/>
      <c r="WK303" s="442"/>
      <c r="WL303" s="442"/>
      <c r="WM303" s="442"/>
      <c r="WN303" s="442"/>
      <c r="WO303" s="442"/>
      <c r="WP303" s="442"/>
      <c r="WQ303" s="442"/>
      <c r="WR303" s="442"/>
      <c r="WS303" s="442"/>
      <c r="WT303" s="442"/>
      <c r="WU303" s="442"/>
      <c r="WV303" s="442"/>
      <c r="WW303" s="442"/>
      <c r="WX303" s="442"/>
      <c r="WY303" s="442"/>
      <c r="WZ303" s="442"/>
      <c r="XA303" s="442"/>
      <c r="XB303" s="442"/>
      <c r="XC303" s="442"/>
      <c r="XD303" s="442"/>
      <c r="XE303" s="442"/>
      <c r="XF303" s="442"/>
      <c r="XG303" s="442"/>
      <c r="XH303" s="442"/>
      <c r="XI303" s="442"/>
      <c r="XJ303" s="442"/>
      <c r="XK303" s="442"/>
      <c r="XL303" s="442"/>
      <c r="XM303" s="442"/>
      <c r="XN303" s="442"/>
      <c r="XO303" s="442"/>
      <c r="XP303" s="442"/>
      <c r="XQ303" s="442"/>
      <c r="XR303" s="442"/>
      <c r="XS303" s="442"/>
      <c r="XT303" s="442"/>
      <c r="XU303" s="442"/>
      <c r="XV303" s="442"/>
      <c r="XW303" s="442"/>
      <c r="XX303" s="442"/>
      <c r="XY303" s="442"/>
      <c r="XZ303" s="442"/>
      <c r="YA303" s="442"/>
      <c r="YB303" s="442"/>
      <c r="YC303" s="442"/>
      <c r="YD303" s="442"/>
      <c r="YE303" s="442"/>
      <c r="YF303" s="442"/>
      <c r="YG303" s="442"/>
      <c r="YH303" s="442"/>
      <c r="YI303" s="442"/>
      <c r="YJ303" s="442"/>
      <c r="YK303" s="442"/>
      <c r="YL303" s="442"/>
      <c r="YM303" s="442"/>
      <c r="YN303" s="442"/>
      <c r="YO303" s="442"/>
      <c r="YP303" s="442"/>
      <c r="YQ303" s="442"/>
      <c r="YR303" s="442"/>
      <c r="YS303" s="442"/>
      <c r="YT303" s="442"/>
      <c r="YU303" s="442"/>
      <c r="YV303" s="442"/>
      <c r="YW303" s="442"/>
      <c r="YX303" s="442"/>
      <c r="YY303" s="442"/>
      <c r="YZ303" s="442"/>
      <c r="ZA303" s="442"/>
      <c r="ZB303" s="442"/>
      <c r="ZC303" s="442"/>
      <c r="ZD303" s="442"/>
      <c r="ZE303" s="442"/>
      <c r="ZF303" s="442"/>
      <c r="ZG303" s="442"/>
      <c r="ZH303" s="442"/>
      <c r="ZI303" s="442"/>
      <c r="ZJ303" s="442"/>
      <c r="ZK303" s="442"/>
      <c r="ZL303" s="442"/>
      <c r="ZM303" s="442"/>
      <c r="ZN303" s="442"/>
      <c r="ZO303" s="442"/>
      <c r="ZP303" s="442"/>
      <c r="ZQ303" s="442"/>
      <c r="ZR303" s="442"/>
      <c r="ZS303" s="442"/>
      <c r="ZT303" s="442"/>
      <c r="ZU303" s="442"/>
      <c r="ZV303" s="442"/>
      <c r="ZW303" s="442"/>
      <c r="ZX303" s="442"/>
      <c r="ZY303" s="442"/>
      <c r="ZZ303" s="442"/>
      <c r="AAA303" s="442"/>
      <c r="AAB303" s="442"/>
      <c r="AAC303" s="442"/>
      <c r="AAD303" s="442"/>
      <c r="AAE303" s="442"/>
      <c r="AAF303" s="442"/>
      <c r="AAG303" s="442"/>
      <c r="AAH303" s="442"/>
      <c r="AAI303" s="442"/>
      <c r="AAJ303" s="442"/>
      <c r="AAK303" s="442"/>
      <c r="AAL303" s="442"/>
      <c r="AAM303" s="442"/>
      <c r="AAN303" s="442"/>
      <c r="AAO303" s="442"/>
      <c r="AAP303" s="442"/>
      <c r="AAQ303" s="442"/>
      <c r="AAR303" s="442"/>
      <c r="AAS303" s="442"/>
      <c r="AAT303" s="442"/>
      <c r="AAU303" s="442"/>
      <c r="AAV303" s="442"/>
      <c r="AAW303" s="442"/>
      <c r="AAX303" s="442"/>
      <c r="AAY303" s="442"/>
      <c r="AAZ303" s="442"/>
      <c r="ABA303" s="442"/>
      <c r="ABB303" s="442"/>
      <c r="ABC303" s="442"/>
      <c r="ABD303" s="442"/>
      <c r="ABE303" s="442"/>
      <c r="ABF303" s="442"/>
      <c r="ABG303" s="442"/>
      <c r="ABH303" s="442"/>
      <c r="ABI303" s="442"/>
      <c r="ABJ303" s="442"/>
      <c r="ABK303" s="442"/>
      <c r="ABL303" s="442"/>
      <c r="ABM303" s="442"/>
      <c r="ABN303" s="442"/>
      <c r="ABO303" s="442"/>
      <c r="ABP303" s="442"/>
      <c r="ABQ303" s="442"/>
      <c r="ABR303" s="442"/>
      <c r="ABS303" s="442"/>
      <c r="ABT303" s="442"/>
      <c r="ABU303" s="442"/>
      <c r="ABV303" s="442"/>
      <c r="ABW303" s="442"/>
      <c r="ABX303" s="442"/>
      <c r="ABY303" s="442"/>
      <c r="ABZ303" s="442"/>
      <c r="ACA303" s="442"/>
      <c r="ACB303" s="442"/>
      <c r="ACC303" s="442"/>
      <c r="ACD303" s="442"/>
      <c r="ACE303" s="442"/>
      <c r="ACF303" s="442"/>
      <c r="ACG303" s="442"/>
      <c r="ACH303" s="442"/>
      <c r="ACI303" s="442"/>
      <c r="ACJ303" s="442"/>
      <c r="ACK303" s="442"/>
      <c r="ACL303" s="442"/>
      <c r="ACM303" s="442"/>
      <c r="ACN303" s="442"/>
      <c r="ACO303" s="442"/>
      <c r="ACP303" s="442"/>
      <c r="ACQ303" s="442"/>
      <c r="ACR303" s="442"/>
      <c r="ACS303" s="442"/>
      <c r="ACT303" s="442"/>
      <c r="ACU303" s="442"/>
      <c r="ACV303" s="442"/>
      <c r="ACW303" s="442"/>
      <c r="ACX303" s="442"/>
      <c r="ACY303" s="442"/>
      <c r="ACZ303" s="442"/>
      <c r="ADA303" s="442"/>
      <c r="ADB303" s="442"/>
      <c r="ADC303" s="442"/>
      <c r="ADD303" s="442"/>
      <c r="ADE303" s="442"/>
      <c r="ADF303" s="442"/>
      <c r="ADG303" s="442"/>
      <c r="ADH303" s="442"/>
      <c r="ADI303" s="442"/>
      <c r="ADJ303" s="442"/>
      <c r="ADK303" s="442"/>
      <c r="ADL303" s="442"/>
      <c r="ADM303" s="442"/>
      <c r="ADN303" s="442"/>
      <c r="ADO303" s="442"/>
      <c r="ADP303" s="442"/>
      <c r="ADQ303" s="442"/>
      <c r="ADR303" s="442"/>
      <c r="ADS303" s="442"/>
      <c r="ADT303" s="442"/>
      <c r="ADU303" s="442"/>
      <c r="ADV303" s="442"/>
      <c r="ADW303" s="442"/>
      <c r="ADX303" s="442"/>
      <c r="ADY303" s="442"/>
      <c r="ADZ303" s="442"/>
      <c r="AEA303" s="442"/>
      <c r="AEB303" s="442"/>
      <c r="AEC303" s="442"/>
      <c r="AED303" s="442"/>
      <c r="AEE303" s="442"/>
      <c r="AEF303" s="442"/>
      <c r="AEG303" s="442"/>
      <c r="AEH303" s="442"/>
      <c r="AEI303" s="442"/>
      <c r="AEJ303" s="442"/>
      <c r="AEK303" s="442"/>
      <c r="AEL303" s="442"/>
      <c r="AEM303" s="442"/>
      <c r="AEN303" s="442"/>
      <c r="AEO303" s="442"/>
      <c r="AEP303" s="442"/>
      <c r="AEQ303" s="442"/>
      <c r="AER303" s="442"/>
      <c r="AES303" s="442"/>
      <c r="AET303" s="442"/>
      <c r="AEU303" s="442"/>
      <c r="AEV303" s="442"/>
      <c r="AEW303" s="442"/>
      <c r="AEX303" s="442"/>
      <c r="AEY303" s="442"/>
      <c r="AEZ303" s="442"/>
      <c r="AFA303" s="442"/>
      <c r="AFB303" s="442"/>
      <c r="AFC303" s="442"/>
      <c r="AFD303" s="442"/>
      <c r="AFE303" s="442"/>
      <c r="AFF303" s="442"/>
      <c r="AFG303" s="442"/>
      <c r="AFH303" s="442"/>
      <c r="AFI303" s="442"/>
      <c r="AFJ303" s="442"/>
      <c r="AFK303" s="442"/>
      <c r="AFL303" s="442"/>
      <c r="AFM303" s="442"/>
      <c r="AFN303" s="442"/>
      <c r="AFO303" s="442"/>
      <c r="AFP303" s="442"/>
      <c r="AFQ303" s="442"/>
      <c r="AFR303" s="442"/>
      <c r="AFS303" s="442"/>
      <c r="AFT303" s="442"/>
      <c r="AFU303" s="442"/>
      <c r="AFV303" s="442"/>
      <c r="AFW303" s="442"/>
      <c r="AFX303" s="442"/>
      <c r="AFY303" s="442"/>
      <c r="AFZ303" s="442"/>
      <c r="AGA303" s="442"/>
      <c r="AGB303" s="442"/>
      <c r="AGC303" s="442"/>
      <c r="AGD303" s="442"/>
      <c r="AGE303" s="442"/>
      <c r="AGF303" s="442"/>
      <c r="AGG303" s="442"/>
      <c r="AGH303" s="442"/>
      <c r="AGI303" s="442"/>
      <c r="AGJ303" s="442"/>
      <c r="AGK303" s="442"/>
      <c r="AGL303" s="442"/>
      <c r="AGM303" s="442"/>
      <c r="AGN303" s="442"/>
      <c r="AGO303" s="442"/>
      <c r="AGP303" s="442"/>
      <c r="AGQ303" s="442"/>
      <c r="AGR303" s="442"/>
      <c r="AGS303" s="442"/>
      <c r="AGT303" s="442"/>
      <c r="AGU303" s="442"/>
      <c r="AGV303" s="442"/>
      <c r="AGW303" s="442"/>
      <c r="AGX303" s="442"/>
      <c r="AGY303" s="442"/>
      <c r="AGZ303" s="442"/>
      <c r="AHA303" s="442"/>
      <c r="AHB303" s="442"/>
      <c r="AHC303" s="442"/>
      <c r="AHD303" s="442"/>
      <c r="AHE303" s="442"/>
      <c r="AHF303" s="442"/>
      <c r="AHG303" s="442"/>
      <c r="AHH303" s="442"/>
    </row>
    <row r="304" spans="2:892" s="593" customFormat="1" hidden="1">
      <c r="B304" s="597"/>
      <c r="C304" s="595"/>
      <c r="D304" s="78"/>
      <c r="E304" s="78"/>
      <c r="F304" s="78"/>
      <c r="G304" s="78"/>
      <c r="H304" s="78"/>
      <c r="I304" s="78"/>
      <c r="J304" s="78"/>
      <c r="K304" s="78"/>
      <c r="L304" s="78"/>
      <c r="M304" s="78"/>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s="66"/>
      <c r="CT304" s="66"/>
      <c r="CU304" s="66"/>
      <c r="CV304" s="66"/>
      <c r="CW304" s="66"/>
      <c r="CX304" s="66"/>
      <c r="CY304" s="66"/>
      <c r="CZ304" s="66"/>
      <c r="DA304" s="66"/>
      <c r="DB304" s="66"/>
      <c r="DC304" s="66"/>
      <c r="DD304" s="66"/>
      <c r="DE304" s="66"/>
      <c r="DF304" s="66"/>
      <c r="DG304" s="66"/>
      <c r="DH304" s="66"/>
      <c r="DI304" s="66"/>
      <c r="DJ304" s="66"/>
      <c r="DK304" s="66"/>
      <c r="DL304" s="66"/>
      <c r="DM304" s="66"/>
      <c r="DN304" s="66"/>
      <c r="DO304" s="66"/>
      <c r="DP304" s="66"/>
      <c r="DQ304" s="66"/>
      <c r="DR304" s="66"/>
      <c r="DS304" s="66"/>
      <c r="DT304" s="66"/>
      <c r="DU304" s="66"/>
      <c r="DV304" s="66"/>
      <c r="DW304" s="66"/>
      <c r="DX304" s="66"/>
      <c r="DY304" s="66"/>
      <c r="DZ304" s="66"/>
      <c r="EA304" s="66"/>
      <c r="EB304" s="66"/>
      <c r="EC304" s="66"/>
      <c r="ED304" s="66"/>
      <c r="EE304" s="66"/>
      <c r="EF304" s="66"/>
      <c r="EG304" s="66"/>
      <c r="EH304" s="66"/>
      <c r="EI304" s="66"/>
      <c r="EJ304" s="66"/>
      <c r="EK304" s="66"/>
      <c r="EL304" s="66"/>
      <c r="EM304" s="66"/>
      <c r="EN304" s="66"/>
      <c r="EO304" s="66"/>
      <c r="EP304" s="66"/>
      <c r="EQ304" s="66"/>
      <c r="ER304" s="66"/>
      <c r="ES304" s="66"/>
      <c r="ET304" s="66"/>
      <c r="EU304" s="66"/>
      <c r="EV304" s="66"/>
      <c r="EW304" s="66"/>
      <c r="EX304" s="66"/>
      <c r="EY304" s="66"/>
      <c r="EZ304" s="66"/>
      <c r="FA304" s="66"/>
      <c r="FB304" s="66"/>
      <c r="FC304" s="66"/>
      <c r="FD304" s="66"/>
      <c r="FE304" s="66"/>
      <c r="FF304" s="66"/>
      <c r="FG304" s="66"/>
      <c r="FH304" s="66"/>
      <c r="FI304" s="66"/>
      <c r="FJ304" s="66"/>
      <c r="FK304" s="66"/>
      <c r="FL304" s="66"/>
      <c r="FM304" s="66"/>
      <c r="FN304" s="66"/>
      <c r="FO304" s="66"/>
      <c r="FP304" s="66"/>
      <c r="FQ304" s="66"/>
      <c r="FR304" s="66"/>
      <c r="FS304" s="66"/>
      <c r="FT304" s="66"/>
      <c r="FU304" s="66"/>
      <c r="FV304" s="66"/>
      <c r="FW304" s="66"/>
      <c r="FX304" s="66"/>
      <c r="FY304" s="66"/>
      <c r="FZ304" s="66"/>
      <c r="GA304" s="66"/>
      <c r="GB304" s="66"/>
      <c r="GC304" s="66"/>
      <c r="GD304" s="66"/>
      <c r="GE304" s="66"/>
      <c r="GF304" s="66"/>
      <c r="GG304" s="66"/>
      <c r="GH304" s="66"/>
      <c r="GI304" s="66"/>
      <c r="GJ304" s="66"/>
      <c r="GK304" s="66"/>
      <c r="GL304" s="66"/>
      <c r="GM304" s="66"/>
      <c r="GN304" s="66"/>
      <c r="GO304" s="66"/>
      <c r="GP304" s="66"/>
      <c r="GQ304" s="66"/>
      <c r="GR304" s="66"/>
      <c r="GS304" s="66"/>
      <c r="GT304" s="66"/>
      <c r="GU304" s="66"/>
      <c r="GV304" s="66"/>
      <c r="GW304" s="66"/>
      <c r="GX304" s="66"/>
      <c r="GY304" s="66"/>
      <c r="GZ304" s="66"/>
      <c r="HA304" s="66"/>
      <c r="HB304" s="66"/>
      <c r="HC304" s="66"/>
      <c r="HD304" s="66"/>
      <c r="HE304" s="66"/>
      <c r="HF304" s="66"/>
      <c r="HG304" s="66"/>
      <c r="HH304" s="66"/>
      <c r="HI304" s="66"/>
      <c r="HJ304" s="66"/>
      <c r="HK304" s="66"/>
      <c r="HL304" s="66"/>
      <c r="HM304" s="66"/>
      <c r="HN304" s="66"/>
      <c r="HO304" s="66"/>
      <c r="HP304" s="66"/>
      <c r="HQ304" s="66"/>
      <c r="HR304" s="66"/>
      <c r="HS304" s="66"/>
      <c r="HT304" s="66"/>
      <c r="HU304" s="66"/>
      <c r="HV304" s="66"/>
      <c r="HW304" s="66"/>
      <c r="HX304" s="66"/>
      <c r="HY304" s="66"/>
      <c r="HZ304" s="66"/>
      <c r="IA304" s="66"/>
      <c r="IB304" s="66"/>
      <c r="IC304" s="66"/>
      <c r="ID304" s="66"/>
      <c r="IE304" s="66"/>
      <c r="IF304" s="66"/>
      <c r="IG304" s="66"/>
      <c r="IH304" s="66"/>
      <c r="II304" s="66"/>
      <c r="IJ304" s="66"/>
      <c r="IK304" s="66"/>
      <c r="IL304" s="66"/>
      <c r="IM304" s="66"/>
      <c r="IN304" s="66"/>
      <c r="IO304" s="66"/>
      <c r="IP304" s="66"/>
      <c r="IQ304" s="66"/>
      <c r="IR304" s="66"/>
      <c r="IS304" s="66"/>
      <c r="IT304" s="66"/>
      <c r="IU304" s="66"/>
      <c r="IV304" s="66"/>
      <c r="IW304" s="66"/>
      <c r="IX304" s="442"/>
      <c r="IY304" s="442"/>
      <c r="IZ304" s="442"/>
      <c r="JA304" s="442"/>
      <c r="JB304" s="442"/>
      <c r="JC304" s="442"/>
      <c r="JD304" s="442"/>
      <c r="JE304" s="442"/>
      <c r="JF304" s="442"/>
      <c r="JG304" s="442"/>
      <c r="JH304" s="442"/>
      <c r="JI304" s="442"/>
      <c r="JJ304" s="442"/>
      <c r="JK304" s="442"/>
      <c r="JL304" s="442"/>
      <c r="JM304" s="442"/>
      <c r="JN304" s="442"/>
      <c r="JO304" s="442"/>
      <c r="JP304" s="442"/>
      <c r="JQ304" s="442"/>
      <c r="JR304" s="442"/>
      <c r="JS304" s="442"/>
      <c r="JT304" s="442"/>
      <c r="JU304" s="442"/>
      <c r="JV304" s="442"/>
      <c r="JW304" s="442"/>
      <c r="JX304" s="442"/>
      <c r="JY304" s="442"/>
      <c r="JZ304" s="442"/>
      <c r="KA304" s="442"/>
      <c r="KB304" s="442"/>
      <c r="KC304" s="442"/>
      <c r="KD304" s="442"/>
      <c r="KE304" s="442"/>
      <c r="KF304" s="442"/>
      <c r="KG304" s="442"/>
      <c r="KH304" s="442"/>
      <c r="KI304" s="442"/>
      <c r="KJ304" s="442"/>
      <c r="KK304" s="442"/>
      <c r="KL304" s="442"/>
      <c r="KM304" s="442"/>
      <c r="KN304" s="442"/>
      <c r="KO304" s="442"/>
      <c r="KP304" s="442"/>
      <c r="KQ304" s="442"/>
      <c r="KR304" s="442"/>
      <c r="KS304" s="442"/>
      <c r="KT304" s="442"/>
      <c r="KU304" s="442"/>
      <c r="KV304" s="442"/>
      <c r="KW304" s="442"/>
      <c r="KX304" s="442"/>
      <c r="KY304" s="442"/>
      <c r="KZ304" s="442"/>
      <c r="LA304" s="442"/>
      <c r="LB304" s="442"/>
      <c r="LC304" s="442"/>
      <c r="LD304" s="442"/>
      <c r="LE304" s="442"/>
      <c r="LF304" s="442"/>
      <c r="LG304" s="442"/>
      <c r="LH304" s="442"/>
      <c r="LI304" s="442"/>
      <c r="LJ304" s="442"/>
      <c r="LK304" s="442"/>
      <c r="LL304" s="442"/>
      <c r="LM304" s="442"/>
      <c r="LN304" s="442"/>
      <c r="LO304" s="442"/>
      <c r="LP304" s="442"/>
      <c r="LQ304" s="442"/>
      <c r="LR304" s="442"/>
      <c r="LS304" s="442"/>
      <c r="LT304" s="442"/>
      <c r="LU304" s="442"/>
      <c r="LV304" s="442"/>
      <c r="LW304" s="442"/>
      <c r="LX304" s="442"/>
      <c r="LY304" s="442"/>
      <c r="LZ304" s="442"/>
      <c r="MA304" s="442"/>
      <c r="MB304" s="442"/>
      <c r="MC304" s="442"/>
      <c r="MD304" s="442"/>
      <c r="ME304" s="442"/>
      <c r="MF304" s="442"/>
      <c r="MG304" s="442"/>
      <c r="MH304" s="442"/>
      <c r="MI304" s="442"/>
      <c r="MJ304" s="442"/>
      <c r="MK304" s="442"/>
      <c r="ML304" s="442"/>
      <c r="MM304" s="442"/>
      <c r="MN304" s="442"/>
      <c r="MO304" s="442"/>
      <c r="MP304" s="442"/>
      <c r="MQ304" s="442"/>
      <c r="MR304" s="442"/>
      <c r="MS304" s="442"/>
      <c r="MT304" s="442"/>
      <c r="MU304" s="442"/>
      <c r="MV304" s="442"/>
      <c r="MW304" s="442"/>
      <c r="MX304" s="442"/>
      <c r="MY304" s="442"/>
      <c r="MZ304" s="442"/>
      <c r="NA304" s="442"/>
      <c r="NB304" s="442"/>
      <c r="NC304" s="442"/>
      <c r="ND304" s="442"/>
      <c r="NE304" s="442"/>
      <c r="NF304" s="442"/>
      <c r="NG304" s="442"/>
      <c r="NH304" s="442"/>
      <c r="NI304" s="442"/>
      <c r="NJ304" s="442"/>
      <c r="NK304" s="442"/>
      <c r="NL304" s="442"/>
      <c r="NM304" s="442"/>
      <c r="NN304" s="442"/>
      <c r="NO304" s="442"/>
      <c r="NP304" s="442"/>
      <c r="NQ304" s="442"/>
      <c r="NR304" s="442"/>
      <c r="NS304" s="442"/>
      <c r="NT304" s="442"/>
      <c r="NU304" s="442"/>
      <c r="NV304" s="442"/>
      <c r="NW304" s="442"/>
      <c r="NX304" s="442"/>
      <c r="NY304" s="442"/>
      <c r="NZ304" s="442"/>
      <c r="OA304" s="442"/>
      <c r="OB304" s="442"/>
      <c r="OC304" s="442"/>
      <c r="OD304" s="442"/>
      <c r="OE304" s="442"/>
      <c r="OF304" s="442"/>
      <c r="OG304" s="442"/>
      <c r="OH304" s="442"/>
      <c r="OI304" s="442"/>
      <c r="OJ304" s="442"/>
      <c r="OK304" s="442"/>
      <c r="OL304" s="442"/>
      <c r="OM304" s="442"/>
      <c r="ON304" s="442"/>
      <c r="OO304" s="442"/>
      <c r="OP304" s="442"/>
      <c r="OQ304" s="442"/>
      <c r="OR304" s="442"/>
      <c r="OS304" s="442"/>
      <c r="OT304" s="442"/>
      <c r="OU304" s="442"/>
      <c r="OV304" s="442"/>
      <c r="OW304" s="442"/>
      <c r="OX304" s="442"/>
      <c r="OY304" s="442"/>
      <c r="OZ304" s="442"/>
      <c r="PA304" s="442"/>
      <c r="PB304" s="442"/>
      <c r="PC304" s="442"/>
      <c r="PD304" s="442"/>
      <c r="PE304" s="442"/>
      <c r="PF304" s="442"/>
      <c r="PG304" s="442"/>
      <c r="PH304" s="442"/>
      <c r="PI304" s="442"/>
      <c r="PJ304" s="442"/>
      <c r="PK304" s="442"/>
      <c r="PL304" s="442"/>
      <c r="PM304" s="442"/>
      <c r="PN304" s="442"/>
      <c r="PO304" s="442"/>
      <c r="PP304" s="442"/>
      <c r="PQ304" s="442"/>
      <c r="PR304" s="442"/>
      <c r="PS304" s="442"/>
      <c r="PT304" s="442"/>
      <c r="PU304" s="442"/>
      <c r="PV304" s="442"/>
      <c r="PW304" s="442"/>
      <c r="PX304" s="442"/>
      <c r="PY304" s="442"/>
      <c r="PZ304" s="442"/>
      <c r="QA304" s="442"/>
      <c r="QB304" s="442"/>
      <c r="QC304" s="442"/>
      <c r="QD304" s="442"/>
      <c r="QE304" s="442"/>
      <c r="QF304" s="442"/>
      <c r="QG304" s="442"/>
      <c r="QH304" s="442"/>
      <c r="QI304" s="442"/>
      <c r="QJ304" s="442"/>
      <c r="QK304" s="442"/>
      <c r="QL304" s="442"/>
      <c r="QM304" s="442"/>
      <c r="QN304" s="442"/>
      <c r="QO304" s="442"/>
      <c r="QP304" s="442"/>
      <c r="QQ304" s="442"/>
      <c r="QR304" s="442"/>
      <c r="QS304" s="442"/>
      <c r="QT304" s="442"/>
      <c r="QU304" s="442"/>
      <c r="QV304" s="442"/>
      <c r="QW304" s="442"/>
      <c r="QX304" s="442"/>
      <c r="QY304" s="442"/>
      <c r="QZ304" s="442"/>
      <c r="RA304" s="442"/>
      <c r="RB304" s="442"/>
      <c r="RC304" s="442"/>
      <c r="RD304" s="442"/>
      <c r="RE304" s="442"/>
      <c r="RF304" s="442"/>
      <c r="RG304" s="442"/>
      <c r="RH304" s="442"/>
      <c r="RI304" s="442"/>
      <c r="RJ304" s="442"/>
      <c r="RK304" s="442"/>
      <c r="RL304" s="442"/>
      <c r="RM304" s="442"/>
      <c r="RN304" s="442"/>
      <c r="RO304" s="442"/>
      <c r="RP304" s="442"/>
      <c r="RQ304" s="442"/>
      <c r="RR304" s="442"/>
      <c r="RS304" s="442"/>
      <c r="RT304" s="442"/>
      <c r="RU304" s="442"/>
      <c r="RV304" s="442"/>
      <c r="RW304" s="442"/>
      <c r="RX304" s="442"/>
      <c r="RY304" s="442"/>
      <c r="RZ304" s="442"/>
      <c r="SA304" s="442"/>
      <c r="SB304" s="442"/>
      <c r="SC304" s="442"/>
      <c r="SD304" s="442"/>
      <c r="SE304" s="442"/>
      <c r="SF304" s="442"/>
      <c r="SG304" s="442"/>
      <c r="SH304" s="442"/>
      <c r="SI304" s="442"/>
      <c r="SJ304" s="442"/>
      <c r="SK304" s="442"/>
      <c r="SL304" s="442"/>
      <c r="SM304" s="442"/>
      <c r="SN304" s="442"/>
      <c r="SO304" s="442"/>
      <c r="SP304" s="442"/>
      <c r="SQ304" s="442"/>
      <c r="SR304" s="442"/>
      <c r="SS304" s="442"/>
      <c r="ST304" s="442"/>
      <c r="SU304" s="442"/>
      <c r="SV304" s="442"/>
      <c r="SW304" s="442"/>
      <c r="SX304" s="442"/>
      <c r="SY304" s="442"/>
      <c r="SZ304" s="442"/>
      <c r="TA304" s="442"/>
      <c r="TB304" s="442"/>
      <c r="TC304" s="442"/>
      <c r="TD304" s="442"/>
      <c r="TE304" s="442"/>
      <c r="TF304" s="442"/>
      <c r="TG304" s="442"/>
      <c r="TH304" s="442"/>
      <c r="TI304" s="442"/>
      <c r="TJ304" s="442"/>
      <c r="TK304" s="442"/>
      <c r="TL304" s="442"/>
      <c r="TM304" s="442"/>
      <c r="TN304" s="442"/>
      <c r="TO304" s="442"/>
      <c r="TP304" s="442"/>
      <c r="TQ304" s="442"/>
      <c r="TR304" s="442"/>
      <c r="TS304" s="442"/>
      <c r="TT304" s="442"/>
      <c r="TU304" s="442"/>
      <c r="TV304" s="442"/>
      <c r="TW304" s="442"/>
      <c r="TX304" s="442"/>
      <c r="TY304" s="442"/>
      <c r="TZ304" s="442"/>
      <c r="UA304" s="442"/>
      <c r="UB304" s="442"/>
      <c r="UC304" s="442"/>
      <c r="UD304" s="442"/>
      <c r="UE304" s="442"/>
      <c r="UF304" s="442"/>
      <c r="UG304" s="442"/>
      <c r="UH304" s="442"/>
      <c r="UI304" s="442"/>
      <c r="UJ304" s="442"/>
      <c r="UK304" s="442"/>
      <c r="UL304" s="442"/>
      <c r="UM304" s="442"/>
      <c r="UN304" s="442"/>
      <c r="UO304" s="442"/>
      <c r="UP304" s="442"/>
      <c r="UQ304" s="442"/>
      <c r="UR304" s="442"/>
      <c r="US304" s="442"/>
      <c r="UT304" s="442"/>
      <c r="UU304" s="442"/>
      <c r="UV304" s="442"/>
      <c r="UW304" s="442"/>
      <c r="UX304" s="442"/>
      <c r="UY304" s="442"/>
      <c r="UZ304" s="442"/>
      <c r="VA304" s="442"/>
      <c r="VB304" s="442"/>
      <c r="VC304" s="442"/>
      <c r="VD304" s="442"/>
      <c r="VE304" s="442"/>
      <c r="VF304" s="442"/>
      <c r="VG304" s="442"/>
      <c r="VH304" s="442"/>
      <c r="VI304" s="442"/>
      <c r="VJ304" s="442"/>
      <c r="VK304" s="442"/>
      <c r="VL304" s="442"/>
      <c r="VM304" s="442"/>
      <c r="VN304" s="442"/>
      <c r="VO304" s="442"/>
      <c r="VP304" s="442"/>
      <c r="VQ304" s="442"/>
      <c r="VR304" s="442"/>
      <c r="VS304" s="442"/>
      <c r="VT304" s="442"/>
      <c r="VU304" s="442"/>
      <c r="VV304" s="442"/>
      <c r="VW304" s="442"/>
      <c r="VX304" s="442"/>
      <c r="VY304" s="442"/>
      <c r="VZ304" s="442"/>
      <c r="WA304" s="442"/>
      <c r="WB304" s="442"/>
      <c r="WC304" s="442"/>
      <c r="WD304" s="442"/>
      <c r="WE304" s="442"/>
      <c r="WF304" s="442"/>
      <c r="WG304" s="442"/>
      <c r="WH304" s="442"/>
      <c r="WI304" s="442"/>
      <c r="WJ304" s="442"/>
      <c r="WK304" s="442"/>
      <c r="WL304" s="442"/>
      <c r="WM304" s="442"/>
      <c r="WN304" s="442"/>
      <c r="WO304" s="442"/>
      <c r="WP304" s="442"/>
      <c r="WQ304" s="442"/>
      <c r="WR304" s="442"/>
      <c r="WS304" s="442"/>
      <c r="WT304" s="442"/>
      <c r="WU304" s="442"/>
      <c r="WV304" s="442"/>
      <c r="WW304" s="442"/>
      <c r="WX304" s="442"/>
      <c r="WY304" s="442"/>
      <c r="WZ304" s="442"/>
      <c r="XA304" s="442"/>
      <c r="XB304" s="442"/>
      <c r="XC304" s="442"/>
      <c r="XD304" s="442"/>
      <c r="XE304" s="442"/>
      <c r="XF304" s="442"/>
      <c r="XG304" s="442"/>
      <c r="XH304" s="442"/>
      <c r="XI304" s="442"/>
      <c r="XJ304" s="442"/>
      <c r="XK304" s="442"/>
      <c r="XL304" s="442"/>
      <c r="XM304" s="442"/>
      <c r="XN304" s="442"/>
      <c r="XO304" s="442"/>
      <c r="XP304" s="442"/>
      <c r="XQ304" s="442"/>
      <c r="XR304" s="442"/>
      <c r="XS304" s="442"/>
      <c r="XT304" s="442"/>
      <c r="XU304" s="442"/>
      <c r="XV304" s="442"/>
      <c r="XW304" s="442"/>
      <c r="XX304" s="442"/>
      <c r="XY304" s="442"/>
      <c r="XZ304" s="442"/>
      <c r="YA304" s="442"/>
      <c r="YB304" s="442"/>
      <c r="YC304" s="442"/>
      <c r="YD304" s="442"/>
      <c r="YE304" s="442"/>
      <c r="YF304" s="442"/>
      <c r="YG304" s="442"/>
      <c r="YH304" s="442"/>
      <c r="YI304" s="442"/>
      <c r="YJ304" s="442"/>
      <c r="YK304" s="442"/>
      <c r="YL304" s="442"/>
      <c r="YM304" s="442"/>
      <c r="YN304" s="442"/>
      <c r="YO304" s="442"/>
      <c r="YP304" s="442"/>
      <c r="YQ304" s="442"/>
      <c r="YR304" s="442"/>
      <c r="YS304" s="442"/>
      <c r="YT304" s="442"/>
      <c r="YU304" s="442"/>
      <c r="YV304" s="442"/>
      <c r="YW304" s="442"/>
      <c r="YX304" s="442"/>
      <c r="YY304" s="442"/>
      <c r="YZ304" s="442"/>
      <c r="ZA304" s="442"/>
      <c r="ZB304" s="442"/>
      <c r="ZC304" s="442"/>
      <c r="ZD304" s="442"/>
      <c r="ZE304" s="442"/>
      <c r="ZF304" s="442"/>
      <c r="ZG304" s="442"/>
      <c r="ZH304" s="442"/>
      <c r="ZI304" s="442"/>
      <c r="ZJ304" s="442"/>
      <c r="ZK304" s="442"/>
      <c r="ZL304" s="442"/>
      <c r="ZM304" s="442"/>
      <c r="ZN304" s="442"/>
      <c r="ZO304" s="442"/>
      <c r="ZP304" s="442"/>
      <c r="ZQ304" s="442"/>
      <c r="ZR304" s="442"/>
      <c r="ZS304" s="442"/>
      <c r="ZT304" s="442"/>
      <c r="ZU304" s="442"/>
      <c r="ZV304" s="442"/>
      <c r="ZW304" s="442"/>
      <c r="ZX304" s="442"/>
      <c r="ZY304" s="442"/>
      <c r="ZZ304" s="442"/>
      <c r="AAA304" s="442"/>
      <c r="AAB304" s="442"/>
      <c r="AAC304" s="442"/>
      <c r="AAD304" s="442"/>
      <c r="AAE304" s="442"/>
      <c r="AAF304" s="442"/>
      <c r="AAG304" s="442"/>
      <c r="AAH304" s="442"/>
      <c r="AAI304" s="442"/>
      <c r="AAJ304" s="442"/>
      <c r="AAK304" s="442"/>
      <c r="AAL304" s="442"/>
      <c r="AAM304" s="442"/>
      <c r="AAN304" s="442"/>
      <c r="AAO304" s="442"/>
      <c r="AAP304" s="442"/>
      <c r="AAQ304" s="442"/>
      <c r="AAR304" s="442"/>
      <c r="AAS304" s="442"/>
      <c r="AAT304" s="442"/>
      <c r="AAU304" s="442"/>
      <c r="AAV304" s="442"/>
      <c r="AAW304" s="442"/>
      <c r="AAX304" s="442"/>
      <c r="AAY304" s="442"/>
      <c r="AAZ304" s="442"/>
      <c r="ABA304" s="442"/>
      <c r="ABB304" s="442"/>
      <c r="ABC304" s="442"/>
      <c r="ABD304" s="442"/>
      <c r="ABE304" s="442"/>
      <c r="ABF304" s="442"/>
      <c r="ABG304" s="442"/>
      <c r="ABH304" s="442"/>
      <c r="ABI304" s="442"/>
      <c r="ABJ304" s="442"/>
      <c r="ABK304" s="442"/>
      <c r="ABL304" s="442"/>
      <c r="ABM304" s="442"/>
      <c r="ABN304" s="442"/>
      <c r="ABO304" s="442"/>
      <c r="ABP304" s="442"/>
      <c r="ABQ304" s="442"/>
      <c r="ABR304" s="442"/>
      <c r="ABS304" s="442"/>
      <c r="ABT304" s="442"/>
      <c r="ABU304" s="442"/>
      <c r="ABV304" s="442"/>
      <c r="ABW304" s="442"/>
      <c r="ABX304" s="442"/>
      <c r="ABY304" s="442"/>
      <c r="ABZ304" s="442"/>
      <c r="ACA304" s="442"/>
      <c r="ACB304" s="442"/>
      <c r="ACC304" s="442"/>
      <c r="ACD304" s="442"/>
      <c r="ACE304" s="442"/>
      <c r="ACF304" s="442"/>
      <c r="ACG304" s="442"/>
      <c r="ACH304" s="442"/>
      <c r="ACI304" s="442"/>
      <c r="ACJ304" s="442"/>
      <c r="ACK304" s="442"/>
      <c r="ACL304" s="442"/>
      <c r="ACM304" s="442"/>
      <c r="ACN304" s="442"/>
      <c r="ACO304" s="442"/>
      <c r="ACP304" s="442"/>
      <c r="ACQ304" s="442"/>
      <c r="ACR304" s="442"/>
      <c r="ACS304" s="442"/>
      <c r="ACT304" s="442"/>
      <c r="ACU304" s="442"/>
      <c r="ACV304" s="442"/>
      <c r="ACW304" s="442"/>
      <c r="ACX304" s="442"/>
      <c r="ACY304" s="442"/>
      <c r="ACZ304" s="442"/>
      <c r="ADA304" s="442"/>
      <c r="ADB304" s="442"/>
      <c r="ADC304" s="442"/>
      <c r="ADD304" s="442"/>
      <c r="ADE304" s="442"/>
      <c r="ADF304" s="442"/>
      <c r="ADG304" s="442"/>
      <c r="ADH304" s="442"/>
      <c r="ADI304" s="442"/>
      <c r="ADJ304" s="442"/>
      <c r="ADK304" s="442"/>
      <c r="ADL304" s="442"/>
      <c r="ADM304" s="442"/>
      <c r="ADN304" s="442"/>
      <c r="ADO304" s="442"/>
      <c r="ADP304" s="442"/>
      <c r="ADQ304" s="442"/>
      <c r="ADR304" s="442"/>
      <c r="ADS304" s="442"/>
      <c r="ADT304" s="442"/>
      <c r="ADU304" s="442"/>
      <c r="ADV304" s="442"/>
      <c r="ADW304" s="442"/>
      <c r="ADX304" s="442"/>
      <c r="ADY304" s="442"/>
      <c r="ADZ304" s="442"/>
      <c r="AEA304" s="442"/>
      <c r="AEB304" s="442"/>
      <c r="AEC304" s="442"/>
      <c r="AED304" s="442"/>
      <c r="AEE304" s="442"/>
      <c r="AEF304" s="442"/>
      <c r="AEG304" s="442"/>
      <c r="AEH304" s="442"/>
      <c r="AEI304" s="442"/>
      <c r="AEJ304" s="442"/>
      <c r="AEK304" s="442"/>
      <c r="AEL304" s="442"/>
      <c r="AEM304" s="442"/>
      <c r="AEN304" s="442"/>
      <c r="AEO304" s="442"/>
      <c r="AEP304" s="442"/>
      <c r="AEQ304" s="442"/>
      <c r="AER304" s="442"/>
      <c r="AES304" s="442"/>
      <c r="AET304" s="442"/>
      <c r="AEU304" s="442"/>
      <c r="AEV304" s="442"/>
      <c r="AEW304" s="442"/>
      <c r="AEX304" s="442"/>
      <c r="AEY304" s="442"/>
      <c r="AEZ304" s="442"/>
      <c r="AFA304" s="442"/>
      <c r="AFB304" s="442"/>
      <c r="AFC304" s="442"/>
      <c r="AFD304" s="442"/>
      <c r="AFE304" s="442"/>
      <c r="AFF304" s="442"/>
      <c r="AFG304" s="442"/>
      <c r="AFH304" s="442"/>
      <c r="AFI304" s="442"/>
      <c r="AFJ304" s="442"/>
      <c r="AFK304" s="442"/>
      <c r="AFL304" s="442"/>
      <c r="AFM304" s="442"/>
      <c r="AFN304" s="442"/>
      <c r="AFO304" s="442"/>
      <c r="AFP304" s="442"/>
      <c r="AFQ304" s="442"/>
      <c r="AFR304" s="442"/>
      <c r="AFS304" s="442"/>
      <c r="AFT304" s="442"/>
      <c r="AFU304" s="442"/>
      <c r="AFV304" s="442"/>
      <c r="AFW304" s="442"/>
      <c r="AFX304" s="442"/>
      <c r="AFY304" s="442"/>
      <c r="AFZ304" s="442"/>
      <c r="AGA304" s="442"/>
      <c r="AGB304" s="442"/>
      <c r="AGC304" s="442"/>
      <c r="AGD304" s="442"/>
      <c r="AGE304" s="442"/>
      <c r="AGF304" s="442"/>
      <c r="AGG304" s="442"/>
      <c r="AGH304" s="442"/>
      <c r="AGI304" s="442"/>
      <c r="AGJ304" s="442"/>
      <c r="AGK304" s="442"/>
      <c r="AGL304" s="442"/>
      <c r="AGM304" s="442"/>
      <c r="AGN304" s="442"/>
      <c r="AGO304" s="442"/>
      <c r="AGP304" s="442"/>
      <c r="AGQ304" s="442"/>
      <c r="AGR304" s="442"/>
      <c r="AGS304" s="442"/>
      <c r="AGT304" s="442"/>
      <c r="AGU304" s="442"/>
      <c r="AGV304" s="442"/>
      <c r="AGW304" s="442"/>
      <c r="AGX304" s="442"/>
      <c r="AGY304" s="442"/>
      <c r="AGZ304" s="442"/>
      <c r="AHA304" s="442"/>
      <c r="AHB304" s="442"/>
      <c r="AHC304" s="442"/>
      <c r="AHD304" s="442"/>
      <c r="AHE304" s="442"/>
      <c r="AHF304" s="442"/>
      <c r="AHG304" s="442"/>
      <c r="AHH304" s="442"/>
    </row>
    <row r="305" spans="2:892" s="593" customFormat="1" hidden="1">
      <c r="B305" s="597"/>
      <c r="C305" s="595"/>
      <c r="D305" s="78"/>
      <c r="E305" s="78"/>
      <c r="F305" s="78"/>
      <c r="G305" s="78"/>
      <c r="H305" s="78"/>
      <c r="I305" s="78"/>
      <c r="J305" s="78"/>
      <c r="K305" s="78"/>
      <c r="L305" s="78"/>
      <c r="M305" s="78"/>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s="66"/>
      <c r="CT305" s="66"/>
      <c r="CU305" s="66"/>
      <c r="CV305" s="66"/>
      <c r="CW305" s="66"/>
      <c r="CX305" s="66"/>
      <c r="CY305" s="66"/>
      <c r="CZ305" s="66"/>
      <c r="DA305" s="66"/>
      <c r="DB305" s="66"/>
      <c r="DC305" s="66"/>
      <c r="DD305" s="66"/>
      <c r="DE305" s="66"/>
      <c r="DF305" s="66"/>
      <c r="DG305" s="66"/>
      <c r="DH305" s="66"/>
      <c r="DI305" s="66"/>
      <c r="DJ305" s="66"/>
      <c r="DK305" s="66"/>
      <c r="DL305" s="66"/>
      <c r="DM305" s="66"/>
      <c r="DN305" s="66"/>
      <c r="DO305" s="66"/>
      <c r="DP305" s="66"/>
      <c r="DQ305" s="66"/>
      <c r="DR305" s="66"/>
      <c r="DS305" s="66"/>
      <c r="DT305" s="66"/>
      <c r="DU305" s="66"/>
      <c r="DV305" s="66"/>
      <c r="DW305" s="66"/>
      <c r="DX305" s="66"/>
      <c r="DY305" s="66"/>
      <c r="DZ305" s="66"/>
      <c r="EA305" s="66"/>
      <c r="EB305" s="66"/>
      <c r="EC305" s="66"/>
      <c r="ED305" s="66"/>
      <c r="EE305" s="66"/>
      <c r="EF305" s="66"/>
      <c r="EG305" s="66"/>
      <c r="EH305" s="66"/>
      <c r="EI305" s="66"/>
      <c r="EJ305" s="66"/>
      <c r="EK305" s="66"/>
      <c r="EL305" s="66"/>
      <c r="EM305" s="66"/>
      <c r="EN305" s="66"/>
      <c r="EO305" s="66"/>
      <c r="EP305" s="66"/>
      <c r="EQ305" s="66"/>
      <c r="ER305" s="66"/>
      <c r="ES305" s="66"/>
      <c r="ET305" s="66"/>
      <c r="EU305" s="66"/>
      <c r="EV305" s="66"/>
      <c r="EW305" s="66"/>
      <c r="EX305" s="66"/>
      <c r="EY305" s="66"/>
      <c r="EZ305" s="66"/>
      <c r="FA305" s="66"/>
      <c r="FB305" s="66"/>
      <c r="FC305" s="66"/>
      <c r="FD305" s="66"/>
      <c r="FE305" s="66"/>
      <c r="FF305" s="66"/>
      <c r="FG305" s="66"/>
      <c r="FH305" s="66"/>
      <c r="FI305" s="66"/>
      <c r="FJ305" s="66"/>
      <c r="FK305" s="66"/>
      <c r="FL305" s="66"/>
      <c r="FM305" s="66"/>
      <c r="FN305" s="66"/>
      <c r="FO305" s="66"/>
      <c r="FP305" s="66"/>
      <c r="FQ305" s="66"/>
      <c r="FR305" s="66"/>
      <c r="FS305" s="66"/>
      <c r="FT305" s="66"/>
      <c r="FU305" s="66"/>
      <c r="FV305" s="66"/>
      <c r="FW305" s="66"/>
      <c r="FX305" s="66"/>
      <c r="FY305" s="66"/>
      <c r="FZ305" s="66"/>
      <c r="GA305" s="66"/>
      <c r="GB305" s="66"/>
      <c r="GC305" s="66"/>
      <c r="GD305" s="66"/>
      <c r="GE305" s="66"/>
      <c r="GF305" s="66"/>
      <c r="GG305" s="66"/>
      <c r="GH305" s="66"/>
      <c r="GI305" s="66"/>
      <c r="GJ305" s="66"/>
      <c r="GK305" s="66"/>
      <c r="GL305" s="66"/>
      <c r="GM305" s="66"/>
      <c r="GN305" s="66"/>
      <c r="GO305" s="66"/>
      <c r="GP305" s="66"/>
      <c r="GQ305" s="66"/>
      <c r="GR305" s="66"/>
      <c r="GS305" s="66"/>
      <c r="GT305" s="66"/>
      <c r="GU305" s="66"/>
      <c r="GV305" s="66"/>
      <c r="GW305" s="66"/>
      <c r="GX305" s="66"/>
      <c r="GY305" s="66"/>
      <c r="GZ305" s="66"/>
      <c r="HA305" s="66"/>
      <c r="HB305" s="66"/>
      <c r="HC305" s="66"/>
      <c r="HD305" s="66"/>
      <c r="HE305" s="66"/>
      <c r="HF305" s="66"/>
      <c r="HG305" s="66"/>
      <c r="HH305" s="66"/>
      <c r="HI305" s="66"/>
      <c r="HJ305" s="66"/>
      <c r="HK305" s="66"/>
      <c r="HL305" s="66"/>
      <c r="HM305" s="66"/>
      <c r="HN305" s="66"/>
      <c r="HO305" s="66"/>
      <c r="HP305" s="66"/>
      <c r="HQ305" s="66"/>
      <c r="HR305" s="66"/>
      <c r="HS305" s="66"/>
      <c r="HT305" s="66"/>
      <c r="HU305" s="66"/>
      <c r="HV305" s="66"/>
      <c r="HW305" s="66"/>
      <c r="HX305" s="66"/>
      <c r="HY305" s="66"/>
      <c r="HZ305" s="66"/>
      <c r="IA305" s="66"/>
      <c r="IB305" s="66"/>
      <c r="IC305" s="66"/>
      <c r="ID305" s="66"/>
      <c r="IE305" s="66"/>
      <c r="IF305" s="66"/>
      <c r="IG305" s="66"/>
      <c r="IH305" s="66"/>
      <c r="II305" s="66"/>
      <c r="IJ305" s="66"/>
      <c r="IK305" s="66"/>
      <c r="IL305" s="66"/>
      <c r="IM305" s="66"/>
      <c r="IN305" s="66"/>
      <c r="IO305" s="66"/>
      <c r="IP305" s="66"/>
      <c r="IQ305" s="66"/>
      <c r="IR305" s="66"/>
      <c r="IS305" s="66"/>
      <c r="IT305" s="66"/>
      <c r="IU305" s="66"/>
      <c r="IV305" s="66"/>
      <c r="IW305" s="66"/>
      <c r="IX305" s="442"/>
      <c r="IY305" s="442"/>
      <c r="IZ305" s="442"/>
      <c r="JA305" s="442"/>
      <c r="JB305" s="442"/>
      <c r="JC305" s="442"/>
      <c r="JD305" s="442"/>
      <c r="JE305" s="442"/>
      <c r="JF305" s="442"/>
      <c r="JG305" s="442"/>
      <c r="JH305" s="442"/>
      <c r="JI305" s="442"/>
      <c r="JJ305" s="442"/>
      <c r="JK305" s="442"/>
      <c r="JL305" s="442"/>
      <c r="JM305" s="442"/>
      <c r="JN305" s="442"/>
      <c r="JO305" s="442"/>
      <c r="JP305" s="442"/>
      <c r="JQ305" s="442"/>
      <c r="JR305" s="442"/>
      <c r="JS305" s="442"/>
      <c r="JT305" s="442"/>
      <c r="JU305" s="442"/>
      <c r="JV305" s="442"/>
      <c r="JW305" s="442"/>
      <c r="JX305" s="442"/>
      <c r="JY305" s="442"/>
      <c r="JZ305" s="442"/>
      <c r="KA305" s="442"/>
      <c r="KB305" s="442"/>
      <c r="KC305" s="442"/>
      <c r="KD305" s="442"/>
      <c r="KE305" s="442"/>
      <c r="KF305" s="442"/>
      <c r="KG305" s="442"/>
      <c r="KH305" s="442"/>
      <c r="KI305" s="442"/>
      <c r="KJ305" s="442"/>
      <c r="KK305" s="442"/>
      <c r="KL305" s="442"/>
      <c r="KM305" s="442"/>
      <c r="KN305" s="442"/>
      <c r="KO305" s="442"/>
      <c r="KP305" s="442"/>
      <c r="KQ305" s="442"/>
      <c r="KR305" s="442"/>
      <c r="KS305" s="442"/>
      <c r="KT305" s="442"/>
      <c r="KU305" s="442"/>
      <c r="KV305" s="442"/>
      <c r="KW305" s="442"/>
      <c r="KX305" s="442"/>
      <c r="KY305" s="442"/>
      <c r="KZ305" s="442"/>
      <c r="LA305" s="442"/>
      <c r="LB305" s="442"/>
      <c r="LC305" s="442"/>
      <c r="LD305" s="442"/>
      <c r="LE305" s="442"/>
      <c r="LF305" s="442"/>
      <c r="LG305" s="442"/>
      <c r="LH305" s="442"/>
      <c r="LI305" s="442"/>
      <c r="LJ305" s="442"/>
      <c r="LK305" s="442"/>
      <c r="LL305" s="442"/>
      <c r="LM305" s="442"/>
      <c r="LN305" s="442"/>
      <c r="LO305" s="442"/>
      <c r="LP305" s="442"/>
      <c r="LQ305" s="442"/>
      <c r="LR305" s="442"/>
      <c r="LS305" s="442"/>
      <c r="LT305" s="442"/>
      <c r="LU305" s="442"/>
      <c r="LV305" s="442"/>
      <c r="LW305" s="442"/>
      <c r="LX305" s="442"/>
      <c r="LY305" s="442"/>
      <c r="LZ305" s="442"/>
      <c r="MA305" s="442"/>
      <c r="MB305" s="442"/>
      <c r="MC305" s="442"/>
      <c r="MD305" s="442"/>
      <c r="ME305" s="442"/>
      <c r="MF305" s="442"/>
      <c r="MG305" s="442"/>
      <c r="MH305" s="442"/>
      <c r="MI305" s="442"/>
      <c r="MJ305" s="442"/>
      <c r="MK305" s="442"/>
      <c r="ML305" s="442"/>
      <c r="MM305" s="442"/>
      <c r="MN305" s="442"/>
      <c r="MO305" s="442"/>
      <c r="MP305" s="442"/>
      <c r="MQ305" s="442"/>
      <c r="MR305" s="442"/>
      <c r="MS305" s="442"/>
      <c r="MT305" s="442"/>
      <c r="MU305" s="442"/>
      <c r="MV305" s="442"/>
      <c r="MW305" s="442"/>
      <c r="MX305" s="442"/>
      <c r="MY305" s="442"/>
      <c r="MZ305" s="442"/>
      <c r="NA305" s="442"/>
      <c r="NB305" s="442"/>
      <c r="NC305" s="442"/>
      <c r="ND305" s="442"/>
      <c r="NE305" s="442"/>
      <c r="NF305" s="442"/>
      <c r="NG305" s="442"/>
      <c r="NH305" s="442"/>
      <c r="NI305" s="442"/>
      <c r="NJ305" s="442"/>
      <c r="NK305" s="442"/>
      <c r="NL305" s="442"/>
      <c r="NM305" s="442"/>
      <c r="NN305" s="442"/>
      <c r="NO305" s="442"/>
      <c r="NP305" s="442"/>
      <c r="NQ305" s="442"/>
      <c r="NR305" s="442"/>
      <c r="NS305" s="442"/>
      <c r="NT305" s="442"/>
      <c r="NU305" s="442"/>
      <c r="NV305" s="442"/>
      <c r="NW305" s="442"/>
      <c r="NX305" s="442"/>
      <c r="NY305" s="442"/>
      <c r="NZ305" s="442"/>
      <c r="OA305" s="442"/>
      <c r="OB305" s="442"/>
      <c r="OC305" s="442"/>
      <c r="OD305" s="442"/>
      <c r="OE305" s="442"/>
      <c r="OF305" s="442"/>
      <c r="OG305" s="442"/>
      <c r="OH305" s="442"/>
      <c r="OI305" s="442"/>
      <c r="OJ305" s="442"/>
      <c r="OK305" s="442"/>
      <c r="OL305" s="442"/>
      <c r="OM305" s="442"/>
      <c r="ON305" s="442"/>
      <c r="OO305" s="442"/>
      <c r="OP305" s="442"/>
      <c r="OQ305" s="442"/>
      <c r="OR305" s="442"/>
      <c r="OS305" s="442"/>
      <c r="OT305" s="442"/>
      <c r="OU305" s="442"/>
      <c r="OV305" s="442"/>
      <c r="OW305" s="442"/>
      <c r="OX305" s="442"/>
      <c r="OY305" s="442"/>
      <c r="OZ305" s="442"/>
      <c r="PA305" s="442"/>
      <c r="PB305" s="442"/>
      <c r="PC305" s="442"/>
      <c r="PD305" s="442"/>
      <c r="PE305" s="442"/>
      <c r="PF305" s="442"/>
      <c r="PG305" s="442"/>
      <c r="PH305" s="442"/>
      <c r="PI305" s="442"/>
      <c r="PJ305" s="442"/>
      <c r="PK305" s="442"/>
      <c r="PL305" s="442"/>
      <c r="PM305" s="442"/>
      <c r="PN305" s="442"/>
      <c r="PO305" s="442"/>
      <c r="PP305" s="442"/>
      <c r="PQ305" s="442"/>
      <c r="PR305" s="442"/>
      <c r="PS305" s="442"/>
      <c r="PT305" s="442"/>
      <c r="PU305" s="442"/>
      <c r="PV305" s="442"/>
      <c r="PW305" s="442"/>
      <c r="PX305" s="442"/>
      <c r="PY305" s="442"/>
      <c r="PZ305" s="442"/>
      <c r="QA305" s="442"/>
      <c r="QB305" s="442"/>
      <c r="QC305" s="442"/>
      <c r="QD305" s="442"/>
      <c r="QE305" s="442"/>
      <c r="QF305" s="442"/>
      <c r="QG305" s="442"/>
      <c r="QH305" s="442"/>
      <c r="QI305" s="442"/>
      <c r="QJ305" s="442"/>
      <c r="QK305" s="442"/>
      <c r="QL305" s="442"/>
      <c r="QM305" s="442"/>
      <c r="QN305" s="442"/>
      <c r="QO305" s="442"/>
      <c r="QP305" s="442"/>
      <c r="QQ305" s="442"/>
      <c r="QR305" s="442"/>
      <c r="QS305" s="442"/>
      <c r="QT305" s="442"/>
      <c r="QU305" s="442"/>
      <c r="QV305" s="442"/>
      <c r="QW305" s="442"/>
      <c r="QX305" s="442"/>
      <c r="QY305" s="442"/>
      <c r="QZ305" s="442"/>
      <c r="RA305" s="442"/>
      <c r="RB305" s="442"/>
      <c r="RC305" s="442"/>
      <c r="RD305" s="442"/>
      <c r="RE305" s="442"/>
      <c r="RF305" s="442"/>
      <c r="RG305" s="442"/>
      <c r="RH305" s="442"/>
      <c r="RI305" s="442"/>
      <c r="RJ305" s="442"/>
      <c r="RK305" s="442"/>
      <c r="RL305" s="442"/>
      <c r="RM305" s="442"/>
      <c r="RN305" s="442"/>
      <c r="RO305" s="442"/>
      <c r="RP305" s="442"/>
      <c r="RQ305" s="442"/>
      <c r="RR305" s="442"/>
      <c r="RS305" s="442"/>
      <c r="RT305" s="442"/>
      <c r="RU305" s="442"/>
      <c r="RV305" s="442"/>
      <c r="RW305" s="442"/>
      <c r="RX305" s="442"/>
      <c r="RY305" s="442"/>
      <c r="RZ305" s="442"/>
      <c r="SA305" s="442"/>
      <c r="SB305" s="442"/>
      <c r="SC305" s="442"/>
      <c r="SD305" s="442"/>
      <c r="SE305" s="442"/>
      <c r="SF305" s="442"/>
      <c r="SG305" s="442"/>
      <c r="SH305" s="442"/>
      <c r="SI305" s="442"/>
      <c r="SJ305" s="442"/>
      <c r="SK305" s="442"/>
      <c r="SL305" s="442"/>
      <c r="SM305" s="442"/>
      <c r="SN305" s="442"/>
      <c r="SO305" s="442"/>
      <c r="SP305" s="442"/>
      <c r="SQ305" s="442"/>
      <c r="SR305" s="442"/>
      <c r="SS305" s="442"/>
      <c r="ST305" s="442"/>
      <c r="SU305" s="442"/>
      <c r="SV305" s="442"/>
      <c r="SW305" s="442"/>
      <c r="SX305" s="442"/>
      <c r="SY305" s="442"/>
      <c r="SZ305" s="442"/>
      <c r="TA305" s="442"/>
      <c r="TB305" s="442"/>
      <c r="TC305" s="442"/>
      <c r="TD305" s="442"/>
      <c r="TE305" s="442"/>
      <c r="TF305" s="442"/>
      <c r="TG305" s="442"/>
      <c r="TH305" s="442"/>
      <c r="TI305" s="442"/>
      <c r="TJ305" s="442"/>
      <c r="TK305" s="442"/>
      <c r="TL305" s="442"/>
      <c r="TM305" s="442"/>
      <c r="TN305" s="442"/>
      <c r="TO305" s="442"/>
      <c r="TP305" s="442"/>
      <c r="TQ305" s="442"/>
      <c r="TR305" s="442"/>
      <c r="TS305" s="442"/>
      <c r="TT305" s="442"/>
      <c r="TU305" s="442"/>
      <c r="TV305" s="442"/>
      <c r="TW305" s="442"/>
      <c r="TX305" s="442"/>
      <c r="TY305" s="442"/>
      <c r="TZ305" s="442"/>
      <c r="UA305" s="442"/>
      <c r="UB305" s="442"/>
      <c r="UC305" s="442"/>
      <c r="UD305" s="442"/>
      <c r="UE305" s="442"/>
      <c r="UF305" s="442"/>
      <c r="UG305" s="442"/>
      <c r="UH305" s="442"/>
      <c r="UI305" s="442"/>
      <c r="UJ305" s="442"/>
      <c r="UK305" s="442"/>
      <c r="UL305" s="442"/>
      <c r="UM305" s="442"/>
      <c r="UN305" s="442"/>
      <c r="UO305" s="442"/>
      <c r="UP305" s="442"/>
      <c r="UQ305" s="442"/>
      <c r="UR305" s="442"/>
      <c r="US305" s="442"/>
      <c r="UT305" s="442"/>
      <c r="UU305" s="442"/>
      <c r="UV305" s="442"/>
      <c r="UW305" s="442"/>
      <c r="UX305" s="442"/>
      <c r="UY305" s="442"/>
      <c r="UZ305" s="442"/>
      <c r="VA305" s="442"/>
      <c r="VB305" s="442"/>
      <c r="VC305" s="442"/>
      <c r="VD305" s="442"/>
      <c r="VE305" s="442"/>
      <c r="VF305" s="442"/>
      <c r="VG305" s="442"/>
      <c r="VH305" s="442"/>
      <c r="VI305" s="442"/>
      <c r="VJ305" s="442"/>
      <c r="VK305" s="442"/>
      <c r="VL305" s="442"/>
      <c r="VM305" s="442"/>
      <c r="VN305" s="442"/>
      <c r="VO305" s="442"/>
      <c r="VP305" s="442"/>
      <c r="VQ305" s="442"/>
      <c r="VR305" s="442"/>
      <c r="VS305" s="442"/>
      <c r="VT305" s="442"/>
      <c r="VU305" s="442"/>
      <c r="VV305" s="442"/>
      <c r="VW305" s="442"/>
      <c r="VX305" s="442"/>
      <c r="VY305" s="442"/>
      <c r="VZ305" s="442"/>
      <c r="WA305" s="442"/>
      <c r="WB305" s="442"/>
      <c r="WC305" s="442"/>
      <c r="WD305" s="442"/>
      <c r="WE305" s="442"/>
      <c r="WF305" s="442"/>
      <c r="WG305" s="442"/>
      <c r="WH305" s="442"/>
      <c r="WI305" s="442"/>
      <c r="WJ305" s="442"/>
      <c r="WK305" s="442"/>
      <c r="WL305" s="442"/>
      <c r="WM305" s="442"/>
      <c r="WN305" s="442"/>
      <c r="WO305" s="442"/>
      <c r="WP305" s="442"/>
      <c r="WQ305" s="442"/>
      <c r="WR305" s="442"/>
      <c r="WS305" s="442"/>
      <c r="WT305" s="442"/>
      <c r="WU305" s="442"/>
      <c r="WV305" s="442"/>
      <c r="WW305" s="442"/>
      <c r="WX305" s="442"/>
      <c r="WY305" s="442"/>
      <c r="WZ305" s="442"/>
      <c r="XA305" s="442"/>
      <c r="XB305" s="442"/>
      <c r="XC305" s="442"/>
      <c r="XD305" s="442"/>
      <c r="XE305" s="442"/>
      <c r="XF305" s="442"/>
      <c r="XG305" s="442"/>
      <c r="XH305" s="442"/>
      <c r="XI305" s="442"/>
      <c r="XJ305" s="442"/>
      <c r="XK305" s="442"/>
      <c r="XL305" s="442"/>
      <c r="XM305" s="442"/>
      <c r="XN305" s="442"/>
      <c r="XO305" s="442"/>
      <c r="XP305" s="442"/>
      <c r="XQ305" s="442"/>
      <c r="XR305" s="442"/>
      <c r="XS305" s="442"/>
      <c r="XT305" s="442"/>
      <c r="XU305" s="442"/>
      <c r="XV305" s="442"/>
      <c r="XW305" s="442"/>
      <c r="XX305" s="442"/>
      <c r="XY305" s="442"/>
      <c r="XZ305" s="442"/>
      <c r="YA305" s="442"/>
      <c r="YB305" s="442"/>
      <c r="YC305" s="442"/>
      <c r="YD305" s="442"/>
      <c r="YE305" s="442"/>
      <c r="YF305" s="442"/>
      <c r="YG305" s="442"/>
      <c r="YH305" s="442"/>
      <c r="YI305" s="442"/>
      <c r="YJ305" s="442"/>
      <c r="YK305" s="442"/>
      <c r="YL305" s="442"/>
      <c r="YM305" s="442"/>
      <c r="YN305" s="442"/>
      <c r="YO305" s="442"/>
      <c r="YP305" s="442"/>
      <c r="YQ305" s="442"/>
      <c r="YR305" s="442"/>
      <c r="YS305" s="442"/>
      <c r="YT305" s="442"/>
      <c r="YU305" s="442"/>
      <c r="YV305" s="442"/>
      <c r="YW305" s="442"/>
      <c r="YX305" s="442"/>
      <c r="YY305" s="442"/>
      <c r="YZ305" s="442"/>
      <c r="ZA305" s="442"/>
      <c r="ZB305" s="442"/>
      <c r="ZC305" s="442"/>
      <c r="ZD305" s="442"/>
      <c r="ZE305" s="442"/>
      <c r="ZF305" s="442"/>
      <c r="ZG305" s="442"/>
      <c r="ZH305" s="442"/>
      <c r="ZI305" s="442"/>
      <c r="ZJ305" s="442"/>
      <c r="ZK305" s="442"/>
      <c r="ZL305" s="442"/>
      <c r="ZM305" s="442"/>
      <c r="ZN305" s="442"/>
      <c r="ZO305" s="442"/>
      <c r="ZP305" s="442"/>
      <c r="ZQ305" s="442"/>
      <c r="ZR305" s="442"/>
      <c r="ZS305" s="442"/>
      <c r="ZT305" s="442"/>
      <c r="ZU305" s="442"/>
      <c r="ZV305" s="442"/>
      <c r="ZW305" s="442"/>
      <c r="ZX305" s="442"/>
      <c r="ZY305" s="442"/>
      <c r="ZZ305" s="442"/>
      <c r="AAA305" s="442"/>
      <c r="AAB305" s="442"/>
      <c r="AAC305" s="442"/>
      <c r="AAD305" s="442"/>
      <c r="AAE305" s="442"/>
      <c r="AAF305" s="442"/>
      <c r="AAG305" s="442"/>
      <c r="AAH305" s="442"/>
      <c r="AAI305" s="442"/>
      <c r="AAJ305" s="442"/>
      <c r="AAK305" s="442"/>
      <c r="AAL305" s="442"/>
      <c r="AAM305" s="442"/>
      <c r="AAN305" s="442"/>
      <c r="AAO305" s="442"/>
      <c r="AAP305" s="442"/>
      <c r="AAQ305" s="442"/>
      <c r="AAR305" s="442"/>
      <c r="AAS305" s="442"/>
      <c r="AAT305" s="442"/>
      <c r="AAU305" s="442"/>
      <c r="AAV305" s="442"/>
      <c r="AAW305" s="442"/>
      <c r="AAX305" s="442"/>
      <c r="AAY305" s="442"/>
      <c r="AAZ305" s="442"/>
      <c r="ABA305" s="442"/>
      <c r="ABB305" s="442"/>
      <c r="ABC305" s="442"/>
      <c r="ABD305" s="442"/>
      <c r="ABE305" s="442"/>
      <c r="ABF305" s="442"/>
      <c r="ABG305" s="442"/>
      <c r="ABH305" s="442"/>
      <c r="ABI305" s="442"/>
      <c r="ABJ305" s="442"/>
      <c r="ABK305" s="442"/>
      <c r="ABL305" s="442"/>
      <c r="ABM305" s="442"/>
      <c r="ABN305" s="442"/>
      <c r="ABO305" s="442"/>
      <c r="ABP305" s="442"/>
      <c r="ABQ305" s="442"/>
      <c r="ABR305" s="442"/>
      <c r="ABS305" s="442"/>
      <c r="ABT305" s="442"/>
      <c r="ABU305" s="442"/>
      <c r="ABV305" s="442"/>
      <c r="ABW305" s="442"/>
      <c r="ABX305" s="442"/>
      <c r="ABY305" s="442"/>
      <c r="ABZ305" s="442"/>
      <c r="ACA305" s="442"/>
      <c r="ACB305" s="442"/>
      <c r="ACC305" s="442"/>
      <c r="ACD305" s="442"/>
      <c r="ACE305" s="442"/>
      <c r="ACF305" s="442"/>
      <c r="ACG305" s="442"/>
      <c r="ACH305" s="442"/>
      <c r="ACI305" s="442"/>
      <c r="ACJ305" s="442"/>
      <c r="ACK305" s="442"/>
      <c r="ACL305" s="442"/>
      <c r="ACM305" s="442"/>
      <c r="ACN305" s="442"/>
      <c r="ACO305" s="442"/>
      <c r="ACP305" s="442"/>
      <c r="ACQ305" s="442"/>
      <c r="ACR305" s="442"/>
      <c r="ACS305" s="442"/>
      <c r="ACT305" s="442"/>
      <c r="ACU305" s="442"/>
      <c r="ACV305" s="442"/>
      <c r="ACW305" s="442"/>
      <c r="ACX305" s="442"/>
      <c r="ACY305" s="442"/>
      <c r="ACZ305" s="442"/>
      <c r="ADA305" s="442"/>
      <c r="ADB305" s="442"/>
      <c r="ADC305" s="442"/>
      <c r="ADD305" s="442"/>
      <c r="ADE305" s="442"/>
      <c r="ADF305" s="442"/>
      <c r="ADG305" s="442"/>
      <c r="ADH305" s="442"/>
      <c r="ADI305" s="442"/>
      <c r="ADJ305" s="442"/>
      <c r="ADK305" s="442"/>
      <c r="ADL305" s="442"/>
      <c r="ADM305" s="442"/>
      <c r="ADN305" s="442"/>
      <c r="ADO305" s="442"/>
      <c r="ADP305" s="442"/>
      <c r="ADQ305" s="442"/>
      <c r="ADR305" s="442"/>
      <c r="ADS305" s="442"/>
      <c r="ADT305" s="442"/>
      <c r="ADU305" s="442"/>
      <c r="ADV305" s="442"/>
      <c r="ADW305" s="442"/>
      <c r="ADX305" s="442"/>
      <c r="ADY305" s="442"/>
      <c r="ADZ305" s="442"/>
      <c r="AEA305" s="442"/>
      <c r="AEB305" s="442"/>
      <c r="AEC305" s="442"/>
      <c r="AED305" s="442"/>
      <c r="AEE305" s="442"/>
      <c r="AEF305" s="442"/>
      <c r="AEG305" s="442"/>
      <c r="AEH305" s="442"/>
      <c r="AEI305" s="442"/>
      <c r="AEJ305" s="442"/>
      <c r="AEK305" s="442"/>
      <c r="AEL305" s="442"/>
      <c r="AEM305" s="442"/>
      <c r="AEN305" s="442"/>
      <c r="AEO305" s="442"/>
      <c r="AEP305" s="442"/>
      <c r="AEQ305" s="442"/>
      <c r="AER305" s="442"/>
      <c r="AES305" s="442"/>
      <c r="AET305" s="442"/>
      <c r="AEU305" s="442"/>
      <c r="AEV305" s="442"/>
      <c r="AEW305" s="442"/>
      <c r="AEX305" s="442"/>
      <c r="AEY305" s="442"/>
      <c r="AEZ305" s="442"/>
      <c r="AFA305" s="442"/>
      <c r="AFB305" s="442"/>
      <c r="AFC305" s="442"/>
      <c r="AFD305" s="442"/>
      <c r="AFE305" s="442"/>
      <c r="AFF305" s="442"/>
      <c r="AFG305" s="442"/>
      <c r="AFH305" s="442"/>
      <c r="AFI305" s="442"/>
      <c r="AFJ305" s="442"/>
      <c r="AFK305" s="442"/>
      <c r="AFL305" s="442"/>
      <c r="AFM305" s="442"/>
      <c r="AFN305" s="442"/>
      <c r="AFO305" s="442"/>
      <c r="AFP305" s="442"/>
      <c r="AFQ305" s="442"/>
      <c r="AFR305" s="442"/>
      <c r="AFS305" s="442"/>
      <c r="AFT305" s="442"/>
      <c r="AFU305" s="442"/>
      <c r="AFV305" s="442"/>
      <c r="AFW305" s="442"/>
      <c r="AFX305" s="442"/>
      <c r="AFY305" s="442"/>
      <c r="AFZ305" s="442"/>
      <c r="AGA305" s="442"/>
      <c r="AGB305" s="442"/>
      <c r="AGC305" s="442"/>
      <c r="AGD305" s="442"/>
      <c r="AGE305" s="442"/>
      <c r="AGF305" s="442"/>
      <c r="AGG305" s="442"/>
      <c r="AGH305" s="442"/>
      <c r="AGI305" s="442"/>
      <c r="AGJ305" s="442"/>
      <c r="AGK305" s="442"/>
      <c r="AGL305" s="442"/>
      <c r="AGM305" s="442"/>
      <c r="AGN305" s="442"/>
      <c r="AGO305" s="442"/>
      <c r="AGP305" s="442"/>
      <c r="AGQ305" s="442"/>
      <c r="AGR305" s="442"/>
      <c r="AGS305" s="442"/>
      <c r="AGT305" s="442"/>
      <c r="AGU305" s="442"/>
      <c r="AGV305" s="442"/>
      <c r="AGW305" s="442"/>
      <c r="AGX305" s="442"/>
      <c r="AGY305" s="442"/>
      <c r="AGZ305" s="442"/>
      <c r="AHA305" s="442"/>
      <c r="AHB305" s="442"/>
      <c r="AHC305" s="442"/>
      <c r="AHD305" s="442"/>
      <c r="AHE305" s="442"/>
      <c r="AHF305" s="442"/>
      <c r="AHG305" s="442"/>
      <c r="AHH305" s="442"/>
    </row>
    <row r="306" spans="2:892" s="593" customFormat="1" hidden="1">
      <c r="B306" s="597"/>
      <c r="C306" s="595"/>
      <c r="D306" s="78"/>
      <c r="E306" s="78"/>
      <c r="F306" s="78"/>
      <c r="G306" s="78"/>
      <c r="H306" s="78"/>
      <c r="I306" s="78"/>
      <c r="J306" s="78"/>
      <c r="K306" s="78"/>
      <c r="L306" s="78"/>
      <c r="M306" s="78"/>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s="66"/>
      <c r="CT306" s="66"/>
      <c r="CU306" s="66"/>
      <c r="CV306" s="66"/>
      <c r="CW306" s="66"/>
      <c r="CX306" s="66"/>
      <c r="CY306" s="66"/>
      <c r="CZ306" s="66"/>
      <c r="DA306" s="66"/>
      <c r="DB306" s="66"/>
      <c r="DC306" s="66"/>
      <c r="DD306" s="66"/>
      <c r="DE306" s="66"/>
      <c r="DF306" s="66"/>
      <c r="DG306" s="66"/>
      <c r="DH306" s="66"/>
      <c r="DI306" s="66"/>
      <c r="DJ306" s="66"/>
      <c r="DK306" s="66"/>
      <c r="DL306" s="66"/>
      <c r="DM306" s="66"/>
      <c r="DN306" s="66"/>
      <c r="DO306" s="66"/>
      <c r="DP306" s="66"/>
      <c r="DQ306" s="66"/>
      <c r="DR306" s="66"/>
      <c r="DS306" s="66"/>
      <c r="DT306" s="66"/>
      <c r="DU306" s="66"/>
      <c r="DV306" s="66"/>
      <c r="DW306" s="66"/>
      <c r="DX306" s="66"/>
      <c r="DY306" s="66"/>
      <c r="DZ306" s="66"/>
      <c r="EA306" s="66"/>
      <c r="EB306" s="66"/>
      <c r="EC306" s="66"/>
      <c r="ED306" s="66"/>
      <c r="EE306" s="66"/>
      <c r="EF306" s="66"/>
      <c r="EG306" s="66"/>
      <c r="EH306" s="66"/>
      <c r="EI306" s="66"/>
      <c r="EJ306" s="66"/>
      <c r="EK306" s="66"/>
      <c r="EL306" s="66"/>
      <c r="EM306" s="66"/>
      <c r="EN306" s="66"/>
      <c r="EO306" s="66"/>
      <c r="EP306" s="66"/>
      <c r="EQ306" s="66"/>
      <c r="ER306" s="66"/>
      <c r="ES306" s="66"/>
      <c r="ET306" s="66"/>
      <c r="EU306" s="66"/>
      <c r="EV306" s="66"/>
      <c r="EW306" s="66"/>
      <c r="EX306" s="66"/>
      <c r="EY306" s="66"/>
      <c r="EZ306" s="66"/>
      <c r="FA306" s="66"/>
      <c r="FB306" s="66"/>
      <c r="FC306" s="66"/>
      <c r="FD306" s="66"/>
      <c r="FE306" s="66"/>
      <c r="FF306" s="66"/>
      <c r="FG306" s="66"/>
      <c r="FH306" s="66"/>
      <c r="FI306" s="66"/>
      <c r="FJ306" s="66"/>
      <c r="FK306" s="66"/>
      <c r="FL306" s="66"/>
      <c r="FM306" s="66"/>
      <c r="FN306" s="66"/>
      <c r="FO306" s="66"/>
      <c r="FP306" s="66"/>
      <c r="FQ306" s="66"/>
      <c r="FR306" s="66"/>
      <c r="FS306" s="66"/>
      <c r="FT306" s="66"/>
      <c r="FU306" s="66"/>
      <c r="FV306" s="66"/>
      <c r="FW306" s="66"/>
      <c r="FX306" s="66"/>
      <c r="FY306" s="66"/>
      <c r="FZ306" s="66"/>
      <c r="GA306" s="66"/>
      <c r="GB306" s="66"/>
      <c r="GC306" s="66"/>
      <c r="GD306" s="66"/>
      <c r="GE306" s="66"/>
      <c r="GF306" s="66"/>
      <c r="GG306" s="66"/>
      <c r="GH306" s="66"/>
      <c r="GI306" s="66"/>
      <c r="GJ306" s="66"/>
      <c r="GK306" s="66"/>
      <c r="GL306" s="66"/>
      <c r="GM306" s="66"/>
      <c r="GN306" s="66"/>
      <c r="GO306" s="66"/>
      <c r="GP306" s="66"/>
      <c r="GQ306" s="66"/>
      <c r="GR306" s="66"/>
      <c r="GS306" s="66"/>
      <c r="GT306" s="66"/>
      <c r="GU306" s="66"/>
      <c r="GV306" s="66"/>
      <c r="GW306" s="66"/>
      <c r="GX306" s="66"/>
      <c r="GY306" s="66"/>
      <c r="GZ306" s="66"/>
      <c r="HA306" s="66"/>
      <c r="HB306" s="66"/>
      <c r="HC306" s="66"/>
      <c r="HD306" s="66"/>
      <c r="HE306" s="66"/>
      <c r="HF306" s="66"/>
      <c r="HG306" s="66"/>
      <c r="HH306" s="66"/>
      <c r="HI306" s="66"/>
      <c r="HJ306" s="66"/>
      <c r="HK306" s="66"/>
      <c r="HL306" s="66"/>
      <c r="HM306" s="66"/>
      <c r="HN306" s="66"/>
      <c r="HO306" s="66"/>
      <c r="HP306" s="66"/>
      <c r="HQ306" s="66"/>
      <c r="HR306" s="66"/>
      <c r="HS306" s="66"/>
      <c r="HT306" s="66"/>
      <c r="HU306" s="66"/>
      <c r="HV306" s="66"/>
      <c r="HW306" s="66"/>
      <c r="HX306" s="66"/>
      <c r="HY306" s="66"/>
      <c r="HZ306" s="66"/>
      <c r="IA306" s="66"/>
      <c r="IB306" s="66"/>
      <c r="IC306" s="66"/>
      <c r="ID306" s="66"/>
      <c r="IE306" s="66"/>
      <c r="IF306" s="66"/>
      <c r="IG306" s="66"/>
      <c r="IH306" s="66"/>
      <c r="II306" s="66"/>
      <c r="IJ306" s="66"/>
      <c r="IK306" s="66"/>
      <c r="IL306" s="66"/>
      <c r="IM306" s="66"/>
      <c r="IN306" s="66"/>
      <c r="IO306" s="66"/>
      <c r="IP306" s="66"/>
      <c r="IQ306" s="66"/>
      <c r="IR306" s="66"/>
      <c r="IS306" s="66"/>
      <c r="IT306" s="66"/>
      <c r="IU306" s="66"/>
      <c r="IV306" s="66"/>
      <c r="IW306" s="66"/>
      <c r="IX306" s="442"/>
      <c r="IY306" s="442"/>
      <c r="IZ306" s="442"/>
      <c r="JA306" s="442"/>
      <c r="JB306" s="442"/>
      <c r="JC306" s="442"/>
      <c r="JD306" s="442"/>
      <c r="JE306" s="442"/>
      <c r="JF306" s="442"/>
      <c r="JG306" s="442"/>
      <c r="JH306" s="442"/>
      <c r="JI306" s="442"/>
      <c r="JJ306" s="442"/>
      <c r="JK306" s="442"/>
      <c r="JL306" s="442"/>
      <c r="JM306" s="442"/>
      <c r="JN306" s="442"/>
      <c r="JO306" s="442"/>
      <c r="JP306" s="442"/>
      <c r="JQ306" s="442"/>
      <c r="JR306" s="442"/>
      <c r="JS306" s="442"/>
      <c r="JT306" s="442"/>
      <c r="JU306" s="442"/>
      <c r="JV306" s="442"/>
      <c r="JW306" s="442"/>
      <c r="JX306" s="442"/>
      <c r="JY306" s="442"/>
      <c r="JZ306" s="442"/>
      <c r="KA306" s="442"/>
      <c r="KB306" s="442"/>
      <c r="KC306" s="442"/>
      <c r="KD306" s="442"/>
      <c r="KE306" s="442"/>
      <c r="KF306" s="442"/>
      <c r="KG306" s="442"/>
      <c r="KH306" s="442"/>
      <c r="KI306" s="442"/>
      <c r="KJ306" s="442"/>
      <c r="KK306" s="442"/>
      <c r="KL306" s="442"/>
      <c r="KM306" s="442"/>
      <c r="KN306" s="442"/>
      <c r="KO306" s="442"/>
      <c r="KP306" s="442"/>
      <c r="KQ306" s="442"/>
      <c r="KR306" s="442"/>
      <c r="KS306" s="442"/>
      <c r="KT306" s="442"/>
      <c r="KU306" s="442"/>
      <c r="KV306" s="442"/>
      <c r="KW306" s="442"/>
      <c r="KX306" s="442"/>
      <c r="KY306" s="442"/>
      <c r="KZ306" s="442"/>
      <c r="LA306" s="442"/>
      <c r="LB306" s="442"/>
      <c r="LC306" s="442"/>
      <c r="LD306" s="442"/>
      <c r="LE306" s="442"/>
      <c r="LF306" s="442"/>
      <c r="LG306" s="442"/>
      <c r="LH306" s="442"/>
      <c r="LI306" s="442"/>
      <c r="LJ306" s="442"/>
      <c r="LK306" s="442"/>
      <c r="LL306" s="442"/>
      <c r="LM306" s="442"/>
      <c r="LN306" s="442"/>
      <c r="LO306" s="442"/>
      <c r="LP306" s="442"/>
      <c r="LQ306" s="442"/>
      <c r="LR306" s="442"/>
      <c r="LS306" s="442"/>
      <c r="LT306" s="442"/>
      <c r="LU306" s="442"/>
      <c r="LV306" s="442"/>
      <c r="LW306" s="442"/>
      <c r="LX306" s="442"/>
      <c r="LY306" s="442"/>
      <c r="LZ306" s="442"/>
      <c r="MA306" s="442"/>
      <c r="MB306" s="442"/>
      <c r="MC306" s="442"/>
      <c r="MD306" s="442"/>
      <c r="ME306" s="442"/>
      <c r="MF306" s="442"/>
      <c r="MG306" s="442"/>
      <c r="MH306" s="442"/>
      <c r="MI306" s="442"/>
      <c r="MJ306" s="442"/>
      <c r="MK306" s="442"/>
      <c r="ML306" s="442"/>
      <c r="MM306" s="442"/>
      <c r="MN306" s="442"/>
      <c r="MO306" s="442"/>
      <c r="MP306" s="442"/>
      <c r="MQ306" s="442"/>
      <c r="MR306" s="442"/>
      <c r="MS306" s="442"/>
      <c r="MT306" s="442"/>
      <c r="MU306" s="442"/>
      <c r="MV306" s="442"/>
      <c r="MW306" s="442"/>
      <c r="MX306" s="442"/>
      <c r="MY306" s="442"/>
      <c r="MZ306" s="442"/>
      <c r="NA306" s="442"/>
      <c r="NB306" s="442"/>
      <c r="NC306" s="442"/>
      <c r="ND306" s="442"/>
      <c r="NE306" s="442"/>
      <c r="NF306" s="442"/>
      <c r="NG306" s="442"/>
      <c r="NH306" s="442"/>
      <c r="NI306" s="442"/>
      <c r="NJ306" s="442"/>
      <c r="NK306" s="442"/>
      <c r="NL306" s="442"/>
      <c r="NM306" s="442"/>
      <c r="NN306" s="442"/>
      <c r="NO306" s="442"/>
      <c r="NP306" s="442"/>
      <c r="NQ306" s="442"/>
      <c r="NR306" s="442"/>
      <c r="NS306" s="442"/>
      <c r="NT306" s="442"/>
      <c r="NU306" s="442"/>
      <c r="NV306" s="442"/>
      <c r="NW306" s="442"/>
      <c r="NX306" s="442"/>
      <c r="NY306" s="442"/>
      <c r="NZ306" s="442"/>
      <c r="OA306" s="442"/>
      <c r="OB306" s="442"/>
      <c r="OC306" s="442"/>
      <c r="OD306" s="442"/>
      <c r="OE306" s="442"/>
      <c r="OF306" s="442"/>
      <c r="OG306" s="442"/>
      <c r="OH306" s="442"/>
      <c r="OI306" s="442"/>
      <c r="OJ306" s="442"/>
      <c r="OK306" s="442"/>
      <c r="OL306" s="442"/>
      <c r="OM306" s="442"/>
      <c r="ON306" s="442"/>
      <c r="OO306" s="442"/>
      <c r="OP306" s="442"/>
      <c r="OQ306" s="442"/>
      <c r="OR306" s="442"/>
      <c r="OS306" s="442"/>
      <c r="OT306" s="442"/>
      <c r="OU306" s="442"/>
      <c r="OV306" s="442"/>
      <c r="OW306" s="442"/>
      <c r="OX306" s="442"/>
      <c r="OY306" s="442"/>
      <c r="OZ306" s="442"/>
      <c r="PA306" s="442"/>
      <c r="PB306" s="442"/>
      <c r="PC306" s="442"/>
      <c r="PD306" s="442"/>
      <c r="PE306" s="442"/>
      <c r="PF306" s="442"/>
      <c r="PG306" s="442"/>
      <c r="PH306" s="442"/>
      <c r="PI306" s="442"/>
      <c r="PJ306" s="442"/>
      <c r="PK306" s="442"/>
      <c r="PL306" s="442"/>
      <c r="PM306" s="442"/>
      <c r="PN306" s="442"/>
      <c r="PO306" s="442"/>
      <c r="PP306" s="442"/>
      <c r="PQ306" s="442"/>
      <c r="PR306" s="442"/>
      <c r="PS306" s="442"/>
      <c r="PT306" s="442"/>
      <c r="PU306" s="442"/>
      <c r="PV306" s="442"/>
      <c r="PW306" s="442"/>
      <c r="PX306" s="442"/>
      <c r="PY306" s="442"/>
      <c r="PZ306" s="442"/>
      <c r="QA306" s="442"/>
      <c r="QB306" s="442"/>
      <c r="QC306" s="442"/>
      <c r="QD306" s="442"/>
      <c r="QE306" s="442"/>
      <c r="QF306" s="442"/>
      <c r="QG306" s="442"/>
      <c r="QH306" s="442"/>
      <c r="QI306" s="442"/>
      <c r="QJ306" s="442"/>
      <c r="QK306" s="442"/>
      <c r="QL306" s="442"/>
      <c r="QM306" s="442"/>
      <c r="QN306" s="442"/>
      <c r="QO306" s="442"/>
      <c r="QP306" s="442"/>
      <c r="QQ306" s="442"/>
      <c r="QR306" s="442"/>
      <c r="QS306" s="442"/>
      <c r="QT306" s="442"/>
      <c r="QU306" s="442"/>
      <c r="QV306" s="442"/>
      <c r="QW306" s="442"/>
      <c r="QX306" s="442"/>
      <c r="QY306" s="442"/>
      <c r="QZ306" s="442"/>
      <c r="RA306" s="442"/>
      <c r="RB306" s="442"/>
      <c r="RC306" s="442"/>
      <c r="RD306" s="442"/>
      <c r="RE306" s="442"/>
      <c r="RF306" s="442"/>
      <c r="RG306" s="442"/>
      <c r="RH306" s="442"/>
      <c r="RI306" s="442"/>
      <c r="RJ306" s="442"/>
      <c r="RK306" s="442"/>
      <c r="RL306" s="442"/>
      <c r="RM306" s="442"/>
      <c r="RN306" s="442"/>
      <c r="RO306" s="442"/>
      <c r="RP306" s="442"/>
      <c r="RQ306" s="442"/>
      <c r="RR306" s="442"/>
      <c r="RS306" s="442"/>
      <c r="RT306" s="442"/>
      <c r="RU306" s="442"/>
      <c r="RV306" s="442"/>
      <c r="RW306" s="442"/>
      <c r="RX306" s="442"/>
      <c r="RY306" s="442"/>
      <c r="RZ306" s="442"/>
      <c r="SA306" s="442"/>
      <c r="SB306" s="442"/>
      <c r="SC306" s="442"/>
      <c r="SD306" s="442"/>
      <c r="SE306" s="442"/>
      <c r="SF306" s="442"/>
      <c r="SG306" s="442"/>
      <c r="SH306" s="442"/>
      <c r="SI306" s="442"/>
      <c r="SJ306" s="442"/>
      <c r="SK306" s="442"/>
      <c r="SL306" s="442"/>
      <c r="SM306" s="442"/>
      <c r="SN306" s="442"/>
      <c r="SO306" s="442"/>
      <c r="SP306" s="442"/>
      <c r="SQ306" s="442"/>
      <c r="SR306" s="442"/>
      <c r="SS306" s="442"/>
      <c r="ST306" s="442"/>
      <c r="SU306" s="442"/>
      <c r="SV306" s="442"/>
      <c r="SW306" s="442"/>
      <c r="SX306" s="442"/>
      <c r="SY306" s="442"/>
      <c r="SZ306" s="442"/>
      <c r="TA306" s="442"/>
      <c r="TB306" s="442"/>
      <c r="TC306" s="442"/>
      <c r="TD306" s="442"/>
      <c r="TE306" s="442"/>
      <c r="TF306" s="442"/>
      <c r="TG306" s="442"/>
      <c r="TH306" s="442"/>
      <c r="TI306" s="442"/>
      <c r="TJ306" s="442"/>
      <c r="TK306" s="442"/>
      <c r="TL306" s="442"/>
      <c r="TM306" s="442"/>
      <c r="TN306" s="442"/>
      <c r="TO306" s="442"/>
      <c r="TP306" s="442"/>
      <c r="TQ306" s="442"/>
      <c r="TR306" s="442"/>
      <c r="TS306" s="442"/>
      <c r="TT306" s="442"/>
      <c r="TU306" s="442"/>
      <c r="TV306" s="442"/>
      <c r="TW306" s="442"/>
      <c r="TX306" s="442"/>
      <c r="TY306" s="442"/>
      <c r="TZ306" s="442"/>
      <c r="UA306" s="442"/>
      <c r="UB306" s="442"/>
      <c r="UC306" s="442"/>
      <c r="UD306" s="442"/>
      <c r="UE306" s="442"/>
      <c r="UF306" s="442"/>
      <c r="UG306" s="442"/>
      <c r="UH306" s="442"/>
      <c r="UI306" s="442"/>
      <c r="UJ306" s="442"/>
      <c r="UK306" s="442"/>
      <c r="UL306" s="442"/>
      <c r="UM306" s="442"/>
      <c r="UN306" s="442"/>
      <c r="UO306" s="442"/>
      <c r="UP306" s="442"/>
      <c r="UQ306" s="442"/>
      <c r="UR306" s="442"/>
      <c r="US306" s="442"/>
      <c r="UT306" s="442"/>
      <c r="UU306" s="442"/>
      <c r="UV306" s="442"/>
      <c r="UW306" s="442"/>
      <c r="UX306" s="442"/>
      <c r="UY306" s="442"/>
      <c r="UZ306" s="442"/>
      <c r="VA306" s="442"/>
      <c r="VB306" s="442"/>
      <c r="VC306" s="442"/>
      <c r="VD306" s="442"/>
      <c r="VE306" s="442"/>
      <c r="VF306" s="442"/>
      <c r="VG306" s="442"/>
      <c r="VH306" s="442"/>
      <c r="VI306" s="442"/>
      <c r="VJ306" s="442"/>
      <c r="VK306" s="442"/>
      <c r="VL306" s="442"/>
      <c r="VM306" s="442"/>
      <c r="VN306" s="442"/>
      <c r="VO306" s="442"/>
      <c r="VP306" s="442"/>
      <c r="VQ306" s="442"/>
      <c r="VR306" s="442"/>
      <c r="VS306" s="442"/>
      <c r="VT306" s="442"/>
      <c r="VU306" s="442"/>
      <c r="VV306" s="442"/>
      <c r="VW306" s="442"/>
      <c r="VX306" s="442"/>
      <c r="VY306" s="442"/>
      <c r="VZ306" s="442"/>
      <c r="WA306" s="442"/>
      <c r="WB306" s="442"/>
      <c r="WC306" s="442"/>
      <c r="WD306" s="442"/>
      <c r="WE306" s="442"/>
      <c r="WF306" s="442"/>
      <c r="WG306" s="442"/>
      <c r="WH306" s="442"/>
      <c r="WI306" s="442"/>
      <c r="WJ306" s="442"/>
      <c r="WK306" s="442"/>
      <c r="WL306" s="442"/>
      <c r="WM306" s="442"/>
      <c r="WN306" s="442"/>
      <c r="WO306" s="442"/>
      <c r="WP306" s="442"/>
      <c r="WQ306" s="442"/>
      <c r="WR306" s="442"/>
      <c r="WS306" s="442"/>
      <c r="WT306" s="442"/>
      <c r="WU306" s="442"/>
      <c r="WV306" s="442"/>
      <c r="WW306" s="442"/>
      <c r="WX306" s="442"/>
      <c r="WY306" s="442"/>
      <c r="WZ306" s="442"/>
      <c r="XA306" s="442"/>
      <c r="XB306" s="442"/>
      <c r="XC306" s="442"/>
      <c r="XD306" s="442"/>
      <c r="XE306" s="442"/>
      <c r="XF306" s="442"/>
      <c r="XG306" s="442"/>
      <c r="XH306" s="442"/>
      <c r="XI306" s="442"/>
      <c r="XJ306" s="442"/>
      <c r="XK306" s="442"/>
      <c r="XL306" s="442"/>
      <c r="XM306" s="442"/>
      <c r="XN306" s="442"/>
      <c r="XO306" s="442"/>
      <c r="XP306" s="442"/>
      <c r="XQ306" s="442"/>
      <c r="XR306" s="442"/>
      <c r="XS306" s="442"/>
      <c r="XT306" s="442"/>
      <c r="XU306" s="442"/>
      <c r="XV306" s="442"/>
      <c r="XW306" s="442"/>
      <c r="XX306" s="442"/>
      <c r="XY306" s="442"/>
      <c r="XZ306" s="442"/>
      <c r="YA306" s="442"/>
      <c r="YB306" s="442"/>
      <c r="YC306" s="442"/>
      <c r="YD306" s="442"/>
      <c r="YE306" s="442"/>
      <c r="YF306" s="442"/>
      <c r="YG306" s="442"/>
      <c r="YH306" s="442"/>
      <c r="YI306" s="442"/>
      <c r="YJ306" s="442"/>
      <c r="YK306" s="442"/>
      <c r="YL306" s="442"/>
      <c r="YM306" s="442"/>
      <c r="YN306" s="442"/>
      <c r="YO306" s="442"/>
      <c r="YP306" s="442"/>
      <c r="YQ306" s="442"/>
      <c r="YR306" s="442"/>
      <c r="YS306" s="442"/>
      <c r="YT306" s="442"/>
      <c r="YU306" s="442"/>
      <c r="YV306" s="442"/>
      <c r="YW306" s="442"/>
      <c r="YX306" s="442"/>
      <c r="YY306" s="442"/>
      <c r="YZ306" s="442"/>
      <c r="ZA306" s="442"/>
      <c r="ZB306" s="442"/>
      <c r="ZC306" s="442"/>
      <c r="ZD306" s="442"/>
      <c r="ZE306" s="442"/>
      <c r="ZF306" s="442"/>
      <c r="ZG306" s="442"/>
      <c r="ZH306" s="442"/>
      <c r="ZI306" s="442"/>
      <c r="ZJ306" s="442"/>
      <c r="ZK306" s="442"/>
      <c r="ZL306" s="442"/>
      <c r="ZM306" s="442"/>
      <c r="ZN306" s="442"/>
      <c r="ZO306" s="442"/>
      <c r="ZP306" s="442"/>
      <c r="ZQ306" s="442"/>
      <c r="ZR306" s="442"/>
      <c r="ZS306" s="442"/>
      <c r="ZT306" s="442"/>
      <c r="ZU306" s="442"/>
      <c r="ZV306" s="442"/>
      <c r="ZW306" s="442"/>
      <c r="ZX306" s="442"/>
      <c r="ZY306" s="442"/>
      <c r="ZZ306" s="442"/>
      <c r="AAA306" s="442"/>
      <c r="AAB306" s="442"/>
      <c r="AAC306" s="442"/>
      <c r="AAD306" s="442"/>
      <c r="AAE306" s="442"/>
      <c r="AAF306" s="442"/>
      <c r="AAG306" s="442"/>
      <c r="AAH306" s="442"/>
      <c r="AAI306" s="442"/>
      <c r="AAJ306" s="442"/>
      <c r="AAK306" s="442"/>
      <c r="AAL306" s="442"/>
      <c r="AAM306" s="442"/>
      <c r="AAN306" s="442"/>
      <c r="AAO306" s="442"/>
      <c r="AAP306" s="442"/>
      <c r="AAQ306" s="442"/>
      <c r="AAR306" s="442"/>
      <c r="AAS306" s="442"/>
      <c r="AAT306" s="442"/>
      <c r="AAU306" s="442"/>
      <c r="AAV306" s="442"/>
      <c r="AAW306" s="442"/>
      <c r="AAX306" s="442"/>
      <c r="AAY306" s="442"/>
      <c r="AAZ306" s="442"/>
      <c r="ABA306" s="442"/>
      <c r="ABB306" s="442"/>
      <c r="ABC306" s="442"/>
      <c r="ABD306" s="442"/>
      <c r="ABE306" s="442"/>
      <c r="ABF306" s="442"/>
      <c r="ABG306" s="442"/>
      <c r="ABH306" s="442"/>
      <c r="ABI306" s="442"/>
      <c r="ABJ306" s="442"/>
      <c r="ABK306" s="442"/>
      <c r="ABL306" s="442"/>
      <c r="ABM306" s="442"/>
      <c r="ABN306" s="442"/>
      <c r="ABO306" s="442"/>
      <c r="ABP306" s="442"/>
      <c r="ABQ306" s="442"/>
      <c r="ABR306" s="442"/>
      <c r="ABS306" s="442"/>
      <c r="ABT306" s="442"/>
      <c r="ABU306" s="442"/>
      <c r="ABV306" s="442"/>
      <c r="ABW306" s="442"/>
      <c r="ABX306" s="442"/>
      <c r="ABY306" s="442"/>
      <c r="ABZ306" s="442"/>
      <c r="ACA306" s="442"/>
      <c r="ACB306" s="442"/>
      <c r="ACC306" s="442"/>
      <c r="ACD306" s="442"/>
      <c r="ACE306" s="442"/>
      <c r="ACF306" s="442"/>
      <c r="ACG306" s="442"/>
      <c r="ACH306" s="442"/>
      <c r="ACI306" s="442"/>
      <c r="ACJ306" s="442"/>
      <c r="ACK306" s="442"/>
      <c r="ACL306" s="442"/>
      <c r="ACM306" s="442"/>
      <c r="ACN306" s="442"/>
      <c r="ACO306" s="442"/>
      <c r="ACP306" s="442"/>
      <c r="ACQ306" s="442"/>
      <c r="ACR306" s="442"/>
      <c r="ACS306" s="442"/>
      <c r="ACT306" s="442"/>
      <c r="ACU306" s="442"/>
      <c r="ACV306" s="442"/>
      <c r="ACW306" s="442"/>
      <c r="ACX306" s="442"/>
      <c r="ACY306" s="442"/>
      <c r="ACZ306" s="442"/>
      <c r="ADA306" s="442"/>
      <c r="ADB306" s="442"/>
      <c r="ADC306" s="442"/>
      <c r="ADD306" s="442"/>
      <c r="ADE306" s="442"/>
      <c r="ADF306" s="442"/>
      <c r="ADG306" s="442"/>
      <c r="ADH306" s="442"/>
      <c r="ADI306" s="442"/>
      <c r="ADJ306" s="442"/>
      <c r="ADK306" s="442"/>
      <c r="ADL306" s="442"/>
      <c r="ADM306" s="442"/>
      <c r="ADN306" s="442"/>
      <c r="ADO306" s="442"/>
      <c r="ADP306" s="442"/>
      <c r="ADQ306" s="442"/>
      <c r="ADR306" s="442"/>
      <c r="ADS306" s="442"/>
      <c r="ADT306" s="442"/>
      <c r="ADU306" s="442"/>
      <c r="ADV306" s="442"/>
      <c r="ADW306" s="442"/>
      <c r="ADX306" s="442"/>
      <c r="ADY306" s="442"/>
      <c r="ADZ306" s="442"/>
      <c r="AEA306" s="442"/>
      <c r="AEB306" s="442"/>
      <c r="AEC306" s="442"/>
      <c r="AED306" s="442"/>
      <c r="AEE306" s="442"/>
      <c r="AEF306" s="442"/>
      <c r="AEG306" s="442"/>
      <c r="AEH306" s="442"/>
      <c r="AEI306" s="442"/>
      <c r="AEJ306" s="442"/>
      <c r="AEK306" s="442"/>
      <c r="AEL306" s="442"/>
      <c r="AEM306" s="442"/>
      <c r="AEN306" s="442"/>
      <c r="AEO306" s="442"/>
      <c r="AEP306" s="442"/>
      <c r="AEQ306" s="442"/>
      <c r="AER306" s="442"/>
      <c r="AES306" s="442"/>
      <c r="AET306" s="442"/>
      <c r="AEU306" s="442"/>
      <c r="AEV306" s="442"/>
      <c r="AEW306" s="442"/>
      <c r="AEX306" s="442"/>
      <c r="AEY306" s="442"/>
      <c r="AEZ306" s="442"/>
      <c r="AFA306" s="442"/>
      <c r="AFB306" s="442"/>
      <c r="AFC306" s="442"/>
      <c r="AFD306" s="442"/>
      <c r="AFE306" s="442"/>
      <c r="AFF306" s="442"/>
      <c r="AFG306" s="442"/>
      <c r="AFH306" s="442"/>
      <c r="AFI306" s="442"/>
      <c r="AFJ306" s="442"/>
      <c r="AFK306" s="442"/>
      <c r="AFL306" s="442"/>
      <c r="AFM306" s="442"/>
      <c r="AFN306" s="442"/>
      <c r="AFO306" s="442"/>
      <c r="AFP306" s="442"/>
      <c r="AFQ306" s="442"/>
      <c r="AFR306" s="442"/>
      <c r="AFS306" s="442"/>
      <c r="AFT306" s="442"/>
      <c r="AFU306" s="442"/>
      <c r="AFV306" s="442"/>
      <c r="AFW306" s="442"/>
      <c r="AFX306" s="442"/>
      <c r="AFY306" s="442"/>
      <c r="AFZ306" s="442"/>
      <c r="AGA306" s="442"/>
      <c r="AGB306" s="442"/>
      <c r="AGC306" s="442"/>
      <c r="AGD306" s="442"/>
      <c r="AGE306" s="442"/>
      <c r="AGF306" s="442"/>
      <c r="AGG306" s="442"/>
      <c r="AGH306" s="442"/>
      <c r="AGI306" s="442"/>
      <c r="AGJ306" s="442"/>
      <c r="AGK306" s="442"/>
      <c r="AGL306" s="442"/>
      <c r="AGM306" s="442"/>
      <c r="AGN306" s="442"/>
      <c r="AGO306" s="442"/>
      <c r="AGP306" s="442"/>
      <c r="AGQ306" s="442"/>
      <c r="AGR306" s="442"/>
      <c r="AGS306" s="442"/>
      <c r="AGT306" s="442"/>
      <c r="AGU306" s="442"/>
      <c r="AGV306" s="442"/>
      <c r="AGW306" s="442"/>
      <c r="AGX306" s="442"/>
      <c r="AGY306" s="442"/>
      <c r="AGZ306" s="442"/>
      <c r="AHA306" s="442"/>
      <c r="AHB306" s="442"/>
      <c r="AHC306" s="442"/>
      <c r="AHD306" s="442"/>
      <c r="AHE306" s="442"/>
      <c r="AHF306" s="442"/>
      <c r="AHG306" s="442"/>
      <c r="AHH306" s="442"/>
    </row>
    <row r="307" spans="2:892" s="593" customFormat="1" hidden="1">
      <c r="B307" s="597"/>
      <c r="C307" s="595"/>
      <c r="D307" s="78"/>
      <c r="E307" s="78"/>
      <c r="F307" s="78"/>
      <c r="G307" s="78"/>
      <c r="H307" s="78"/>
      <c r="I307" s="78"/>
      <c r="J307" s="78"/>
      <c r="K307" s="78"/>
      <c r="L307" s="78"/>
      <c r="M307" s="78"/>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s="66"/>
      <c r="CT307" s="66"/>
      <c r="CU307" s="66"/>
      <c r="CV307" s="66"/>
      <c r="CW307" s="66"/>
      <c r="CX307" s="66"/>
      <c r="CY307" s="66"/>
      <c r="CZ307" s="66"/>
      <c r="DA307" s="66"/>
      <c r="DB307" s="66"/>
      <c r="DC307" s="66"/>
      <c r="DD307" s="66"/>
      <c r="DE307" s="66"/>
      <c r="DF307" s="66"/>
      <c r="DG307" s="66"/>
      <c r="DH307" s="66"/>
      <c r="DI307" s="66"/>
      <c r="DJ307" s="66"/>
      <c r="DK307" s="66"/>
      <c r="DL307" s="66"/>
      <c r="DM307" s="66"/>
      <c r="DN307" s="66"/>
      <c r="DO307" s="66"/>
      <c r="DP307" s="66"/>
      <c r="DQ307" s="66"/>
      <c r="DR307" s="66"/>
      <c r="DS307" s="66"/>
      <c r="DT307" s="66"/>
      <c r="DU307" s="66"/>
      <c r="DV307" s="66"/>
      <c r="DW307" s="66"/>
      <c r="DX307" s="66"/>
      <c r="DY307" s="66"/>
      <c r="DZ307" s="66"/>
      <c r="EA307" s="66"/>
      <c r="EB307" s="66"/>
      <c r="EC307" s="66"/>
      <c r="ED307" s="66"/>
      <c r="EE307" s="66"/>
      <c r="EF307" s="66"/>
      <c r="EG307" s="66"/>
      <c r="EH307" s="66"/>
      <c r="EI307" s="66"/>
      <c r="EJ307" s="66"/>
      <c r="EK307" s="66"/>
      <c r="EL307" s="66"/>
      <c r="EM307" s="66"/>
      <c r="EN307" s="66"/>
      <c r="EO307" s="66"/>
      <c r="EP307" s="66"/>
      <c r="EQ307" s="66"/>
      <c r="ER307" s="66"/>
      <c r="ES307" s="66"/>
      <c r="ET307" s="66"/>
      <c r="EU307" s="66"/>
      <c r="EV307" s="66"/>
      <c r="EW307" s="66"/>
      <c r="EX307" s="66"/>
      <c r="EY307" s="66"/>
      <c r="EZ307" s="66"/>
      <c r="FA307" s="66"/>
      <c r="FB307" s="66"/>
      <c r="FC307" s="66"/>
      <c r="FD307" s="66"/>
      <c r="FE307" s="66"/>
      <c r="FF307" s="66"/>
      <c r="FG307" s="66"/>
      <c r="FH307" s="66"/>
      <c r="FI307" s="66"/>
      <c r="FJ307" s="66"/>
      <c r="FK307" s="66"/>
      <c r="FL307" s="66"/>
      <c r="FM307" s="66"/>
      <c r="FN307" s="66"/>
      <c r="FO307" s="66"/>
      <c r="FP307" s="66"/>
      <c r="FQ307" s="66"/>
      <c r="FR307" s="66"/>
      <c r="FS307" s="66"/>
      <c r="FT307" s="66"/>
      <c r="FU307" s="66"/>
      <c r="FV307" s="66"/>
      <c r="FW307" s="66"/>
      <c r="FX307" s="66"/>
      <c r="FY307" s="66"/>
      <c r="FZ307" s="66"/>
      <c r="GA307" s="66"/>
      <c r="GB307" s="66"/>
      <c r="GC307" s="66"/>
      <c r="GD307" s="66"/>
      <c r="GE307" s="66"/>
      <c r="GF307" s="66"/>
      <c r="GG307" s="66"/>
      <c r="GH307" s="66"/>
      <c r="GI307" s="66"/>
      <c r="GJ307" s="66"/>
      <c r="GK307" s="66"/>
      <c r="GL307" s="66"/>
      <c r="GM307" s="66"/>
      <c r="GN307" s="66"/>
      <c r="GO307" s="66"/>
      <c r="GP307" s="66"/>
      <c r="GQ307" s="66"/>
      <c r="GR307" s="66"/>
      <c r="GS307" s="66"/>
      <c r="GT307" s="66"/>
      <c r="GU307" s="66"/>
      <c r="GV307" s="66"/>
      <c r="GW307" s="66"/>
      <c r="GX307" s="66"/>
      <c r="GY307" s="66"/>
      <c r="GZ307" s="66"/>
      <c r="HA307" s="66"/>
      <c r="HB307" s="66"/>
      <c r="HC307" s="66"/>
      <c r="HD307" s="66"/>
      <c r="HE307" s="66"/>
      <c r="HF307" s="66"/>
      <c r="HG307" s="66"/>
      <c r="HH307" s="66"/>
      <c r="HI307" s="66"/>
      <c r="HJ307" s="66"/>
      <c r="HK307" s="66"/>
      <c r="HL307" s="66"/>
      <c r="HM307" s="66"/>
      <c r="HN307" s="66"/>
      <c r="HO307" s="66"/>
      <c r="HP307" s="66"/>
      <c r="HQ307" s="66"/>
      <c r="HR307" s="66"/>
      <c r="HS307" s="66"/>
      <c r="HT307" s="66"/>
      <c r="HU307" s="66"/>
      <c r="HV307" s="66"/>
      <c r="HW307" s="66"/>
      <c r="HX307" s="66"/>
      <c r="HY307" s="66"/>
      <c r="HZ307" s="66"/>
      <c r="IA307" s="66"/>
      <c r="IB307" s="66"/>
      <c r="IC307" s="66"/>
      <c r="ID307" s="66"/>
      <c r="IE307" s="66"/>
      <c r="IF307" s="66"/>
      <c r="IG307" s="66"/>
      <c r="IH307" s="66"/>
      <c r="II307" s="66"/>
      <c r="IJ307" s="66"/>
      <c r="IK307" s="66"/>
      <c r="IL307" s="66"/>
      <c r="IM307" s="66"/>
      <c r="IN307" s="66"/>
      <c r="IO307" s="66"/>
      <c r="IP307" s="66"/>
      <c r="IQ307" s="66"/>
      <c r="IR307" s="66"/>
      <c r="IS307" s="66"/>
      <c r="IT307" s="66"/>
      <c r="IU307" s="66"/>
      <c r="IV307" s="66"/>
      <c r="IW307" s="66"/>
      <c r="IX307" s="442"/>
      <c r="IY307" s="442"/>
      <c r="IZ307" s="442"/>
      <c r="JA307" s="442"/>
      <c r="JB307" s="442"/>
      <c r="JC307" s="442"/>
      <c r="JD307" s="442"/>
      <c r="JE307" s="442"/>
      <c r="JF307" s="442"/>
      <c r="JG307" s="442"/>
      <c r="JH307" s="442"/>
      <c r="JI307" s="442"/>
      <c r="JJ307" s="442"/>
      <c r="JK307" s="442"/>
      <c r="JL307" s="442"/>
      <c r="JM307" s="442"/>
      <c r="JN307" s="442"/>
      <c r="JO307" s="442"/>
      <c r="JP307" s="442"/>
      <c r="JQ307" s="442"/>
      <c r="JR307" s="442"/>
      <c r="JS307" s="442"/>
      <c r="JT307" s="442"/>
      <c r="JU307" s="442"/>
      <c r="JV307" s="442"/>
      <c r="JW307" s="442"/>
      <c r="JX307" s="442"/>
      <c r="JY307" s="442"/>
      <c r="JZ307" s="442"/>
      <c r="KA307" s="442"/>
      <c r="KB307" s="442"/>
      <c r="KC307" s="442"/>
      <c r="KD307" s="442"/>
      <c r="KE307" s="442"/>
      <c r="KF307" s="442"/>
      <c r="KG307" s="442"/>
      <c r="KH307" s="442"/>
      <c r="KI307" s="442"/>
      <c r="KJ307" s="442"/>
      <c r="KK307" s="442"/>
      <c r="KL307" s="442"/>
      <c r="KM307" s="442"/>
      <c r="KN307" s="442"/>
      <c r="KO307" s="442"/>
      <c r="KP307" s="442"/>
      <c r="KQ307" s="442"/>
      <c r="KR307" s="442"/>
      <c r="KS307" s="442"/>
      <c r="KT307" s="442"/>
      <c r="KU307" s="442"/>
      <c r="KV307" s="442"/>
      <c r="KW307" s="442"/>
      <c r="KX307" s="442"/>
      <c r="KY307" s="442"/>
      <c r="KZ307" s="442"/>
      <c r="LA307" s="442"/>
      <c r="LB307" s="442"/>
      <c r="LC307" s="442"/>
      <c r="LD307" s="442"/>
      <c r="LE307" s="442"/>
      <c r="LF307" s="442"/>
      <c r="LG307" s="442"/>
      <c r="LH307" s="442"/>
      <c r="LI307" s="442"/>
      <c r="LJ307" s="442"/>
      <c r="LK307" s="442"/>
      <c r="LL307" s="442"/>
      <c r="LM307" s="442"/>
      <c r="LN307" s="442"/>
      <c r="LO307" s="442"/>
      <c r="LP307" s="442"/>
      <c r="LQ307" s="442"/>
      <c r="LR307" s="442"/>
      <c r="LS307" s="442"/>
      <c r="LT307" s="442"/>
      <c r="LU307" s="442"/>
      <c r="LV307" s="442"/>
      <c r="LW307" s="442"/>
      <c r="LX307" s="442"/>
      <c r="LY307" s="442"/>
      <c r="LZ307" s="442"/>
      <c r="MA307" s="442"/>
      <c r="MB307" s="442"/>
      <c r="MC307" s="442"/>
      <c r="MD307" s="442"/>
      <c r="ME307" s="442"/>
      <c r="MF307" s="442"/>
      <c r="MG307" s="442"/>
      <c r="MH307" s="442"/>
      <c r="MI307" s="442"/>
      <c r="MJ307" s="442"/>
      <c r="MK307" s="442"/>
      <c r="ML307" s="442"/>
      <c r="MM307" s="442"/>
      <c r="MN307" s="442"/>
      <c r="MO307" s="442"/>
      <c r="MP307" s="442"/>
      <c r="MQ307" s="442"/>
      <c r="MR307" s="442"/>
      <c r="MS307" s="442"/>
      <c r="MT307" s="442"/>
      <c r="MU307" s="442"/>
      <c r="MV307" s="442"/>
      <c r="MW307" s="442"/>
      <c r="MX307" s="442"/>
      <c r="MY307" s="442"/>
      <c r="MZ307" s="442"/>
      <c r="NA307" s="442"/>
      <c r="NB307" s="442"/>
      <c r="NC307" s="442"/>
      <c r="ND307" s="442"/>
      <c r="NE307" s="442"/>
      <c r="NF307" s="442"/>
      <c r="NG307" s="442"/>
      <c r="NH307" s="442"/>
      <c r="NI307" s="442"/>
      <c r="NJ307" s="442"/>
      <c r="NK307" s="442"/>
      <c r="NL307" s="442"/>
      <c r="NM307" s="442"/>
      <c r="NN307" s="442"/>
      <c r="NO307" s="442"/>
      <c r="NP307" s="442"/>
      <c r="NQ307" s="442"/>
      <c r="NR307" s="442"/>
      <c r="NS307" s="442"/>
      <c r="NT307" s="442"/>
      <c r="NU307" s="442"/>
      <c r="NV307" s="442"/>
      <c r="NW307" s="442"/>
      <c r="NX307" s="442"/>
      <c r="NY307" s="442"/>
      <c r="NZ307" s="442"/>
      <c r="OA307" s="442"/>
      <c r="OB307" s="442"/>
      <c r="OC307" s="442"/>
      <c r="OD307" s="442"/>
      <c r="OE307" s="442"/>
      <c r="OF307" s="442"/>
      <c r="OG307" s="442"/>
      <c r="OH307" s="442"/>
      <c r="OI307" s="442"/>
      <c r="OJ307" s="442"/>
      <c r="OK307" s="442"/>
      <c r="OL307" s="442"/>
      <c r="OM307" s="442"/>
      <c r="ON307" s="442"/>
      <c r="OO307" s="442"/>
      <c r="OP307" s="442"/>
      <c r="OQ307" s="442"/>
      <c r="OR307" s="442"/>
      <c r="OS307" s="442"/>
      <c r="OT307" s="442"/>
      <c r="OU307" s="442"/>
      <c r="OV307" s="442"/>
      <c r="OW307" s="442"/>
      <c r="OX307" s="442"/>
      <c r="OY307" s="442"/>
      <c r="OZ307" s="442"/>
      <c r="PA307" s="442"/>
      <c r="PB307" s="442"/>
      <c r="PC307" s="442"/>
      <c r="PD307" s="442"/>
      <c r="PE307" s="442"/>
      <c r="PF307" s="442"/>
      <c r="PG307" s="442"/>
      <c r="PH307" s="442"/>
      <c r="PI307" s="442"/>
      <c r="PJ307" s="442"/>
      <c r="PK307" s="442"/>
      <c r="PL307" s="442"/>
      <c r="PM307" s="442"/>
      <c r="PN307" s="442"/>
      <c r="PO307" s="442"/>
      <c r="PP307" s="442"/>
      <c r="PQ307" s="442"/>
      <c r="PR307" s="442"/>
      <c r="PS307" s="442"/>
      <c r="PT307" s="442"/>
      <c r="PU307" s="442"/>
      <c r="PV307" s="442"/>
      <c r="PW307" s="442"/>
      <c r="PX307" s="442"/>
      <c r="PY307" s="442"/>
      <c r="PZ307" s="442"/>
      <c r="QA307" s="442"/>
      <c r="QB307" s="442"/>
      <c r="QC307" s="442"/>
      <c r="QD307" s="442"/>
      <c r="QE307" s="442"/>
      <c r="QF307" s="442"/>
      <c r="QG307" s="442"/>
      <c r="QH307" s="442"/>
      <c r="QI307" s="442"/>
      <c r="QJ307" s="442"/>
      <c r="QK307" s="442"/>
      <c r="QL307" s="442"/>
      <c r="QM307" s="442"/>
      <c r="QN307" s="442"/>
      <c r="QO307" s="442"/>
      <c r="QP307" s="442"/>
      <c r="QQ307" s="442"/>
      <c r="QR307" s="442"/>
      <c r="QS307" s="442"/>
      <c r="QT307" s="442"/>
      <c r="QU307" s="442"/>
      <c r="QV307" s="442"/>
      <c r="QW307" s="442"/>
      <c r="QX307" s="442"/>
      <c r="QY307" s="442"/>
      <c r="QZ307" s="442"/>
      <c r="RA307" s="442"/>
      <c r="RB307" s="442"/>
      <c r="RC307" s="442"/>
      <c r="RD307" s="442"/>
      <c r="RE307" s="442"/>
      <c r="RF307" s="442"/>
      <c r="RG307" s="442"/>
      <c r="RH307" s="442"/>
      <c r="RI307" s="442"/>
      <c r="RJ307" s="442"/>
      <c r="RK307" s="442"/>
      <c r="RL307" s="442"/>
      <c r="RM307" s="442"/>
      <c r="RN307" s="442"/>
      <c r="RO307" s="442"/>
      <c r="RP307" s="442"/>
      <c r="RQ307" s="442"/>
      <c r="RR307" s="442"/>
      <c r="RS307" s="442"/>
      <c r="RT307" s="442"/>
      <c r="RU307" s="442"/>
      <c r="RV307" s="442"/>
      <c r="RW307" s="442"/>
      <c r="RX307" s="442"/>
      <c r="RY307" s="442"/>
      <c r="RZ307" s="442"/>
      <c r="SA307" s="442"/>
      <c r="SB307" s="442"/>
      <c r="SC307" s="442"/>
      <c r="SD307" s="442"/>
      <c r="SE307" s="442"/>
      <c r="SF307" s="442"/>
      <c r="SG307" s="442"/>
      <c r="SH307" s="442"/>
      <c r="SI307" s="442"/>
      <c r="SJ307" s="442"/>
      <c r="SK307" s="442"/>
      <c r="SL307" s="442"/>
      <c r="SM307" s="442"/>
      <c r="SN307" s="442"/>
      <c r="SO307" s="442"/>
      <c r="SP307" s="442"/>
      <c r="SQ307" s="442"/>
      <c r="SR307" s="442"/>
      <c r="SS307" s="442"/>
      <c r="ST307" s="442"/>
      <c r="SU307" s="442"/>
      <c r="SV307" s="442"/>
      <c r="SW307" s="442"/>
      <c r="SX307" s="442"/>
      <c r="SY307" s="442"/>
      <c r="SZ307" s="442"/>
      <c r="TA307" s="442"/>
      <c r="TB307" s="442"/>
      <c r="TC307" s="442"/>
      <c r="TD307" s="442"/>
      <c r="TE307" s="442"/>
      <c r="TF307" s="442"/>
      <c r="TG307" s="442"/>
      <c r="TH307" s="442"/>
      <c r="TI307" s="442"/>
      <c r="TJ307" s="442"/>
      <c r="TK307" s="442"/>
      <c r="TL307" s="442"/>
      <c r="TM307" s="442"/>
      <c r="TN307" s="442"/>
      <c r="TO307" s="442"/>
      <c r="TP307" s="442"/>
      <c r="TQ307" s="442"/>
      <c r="TR307" s="442"/>
      <c r="TS307" s="442"/>
      <c r="TT307" s="442"/>
      <c r="TU307" s="442"/>
      <c r="TV307" s="442"/>
      <c r="TW307" s="442"/>
      <c r="TX307" s="442"/>
      <c r="TY307" s="442"/>
      <c r="TZ307" s="442"/>
      <c r="UA307" s="442"/>
      <c r="UB307" s="442"/>
      <c r="UC307" s="442"/>
      <c r="UD307" s="442"/>
      <c r="UE307" s="442"/>
      <c r="UF307" s="442"/>
      <c r="UG307" s="442"/>
      <c r="UH307" s="442"/>
      <c r="UI307" s="442"/>
      <c r="UJ307" s="442"/>
      <c r="UK307" s="442"/>
      <c r="UL307" s="442"/>
      <c r="UM307" s="442"/>
      <c r="UN307" s="442"/>
      <c r="UO307" s="442"/>
      <c r="UP307" s="442"/>
      <c r="UQ307" s="442"/>
      <c r="UR307" s="442"/>
      <c r="US307" s="442"/>
      <c r="UT307" s="442"/>
      <c r="UU307" s="442"/>
      <c r="UV307" s="442"/>
      <c r="UW307" s="442"/>
      <c r="UX307" s="442"/>
      <c r="UY307" s="442"/>
      <c r="UZ307" s="442"/>
      <c r="VA307" s="442"/>
      <c r="VB307" s="442"/>
      <c r="VC307" s="442"/>
      <c r="VD307" s="442"/>
      <c r="VE307" s="442"/>
      <c r="VF307" s="442"/>
      <c r="VG307" s="442"/>
      <c r="VH307" s="442"/>
      <c r="VI307" s="442"/>
      <c r="VJ307" s="442"/>
      <c r="VK307" s="442"/>
      <c r="VL307" s="442"/>
      <c r="VM307" s="442"/>
      <c r="VN307" s="442"/>
      <c r="VO307" s="442"/>
      <c r="VP307" s="442"/>
      <c r="VQ307" s="442"/>
      <c r="VR307" s="442"/>
      <c r="VS307" s="442"/>
      <c r="VT307" s="442"/>
      <c r="VU307" s="442"/>
      <c r="VV307" s="442"/>
      <c r="VW307" s="442"/>
      <c r="VX307" s="442"/>
      <c r="VY307" s="442"/>
      <c r="VZ307" s="442"/>
      <c r="WA307" s="442"/>
      <c r="WB307" s="442"/>
      <c r="WC307" s="442"/>
      <c r="WD307" s="442"/>
      <c r="WE307" s="442"/>
      <c r="WF307" s="442"/>
      <c r="WG307" s="442"/>
      <c r="WH307" s="442"/>
      <c r="WI307" s="442"/>
      <c r="WJ307" s="442"/>
      <c r="WK307" s="442"/>
      <c r="WL307" s="442"/>
      <c r="WM307" s="442"/>
      <c r="WN307" s="442"/>
      <c r="WO307" s="442"/>
      <c r="WP307" s="442"/>
      <c r="WQ307" s="442"/>
      <c r="WR307" s="442"/>
      <c r="WS307" s="442"/>
      <c r="WT307" s="442"/>
      <c r="WU307" s="442"/>
      <c r="WV307" s="442"/>
      <c r="WW307" s="442"/>
      <c r="WX307" s="442"/>
      <c r="WY307" s="442"/>
      <c r="WZ307" s="442"/>
      <c r="XA307" s="442"/>
      <c r="XB307" s="442"/>
      <c r="XC307" s="442"/>
      <c r="XD307" s="442"/>
      <c r="XE307" s="442"/>
      <c r="XF307" s="442"/>
      <c r="XG307" s="442"/>
      <c r="XH307" s="442"/>
      <c r="XI307" s="442"/>
      <c r="XJ307" s="442"/>
      <c r="XK307" s="442"/>
      <c r="XL307" s="442"/>
      <c r="XM307" s="442"/>
      <c r="XN307" s="442"/>
      <c r="XO307" s="442"/>
      <c r="XP307" s="442"/>
      <c r="XQ307" s="442"/>
      <c r="XR307" s="442"/>
      <c r="XS307" s="442"/>
      <c r="XT307" s="442"/>
      <c r="XU307" s="442"/>
      <c r="XV307" s="442"/>
      <c r="XW307" s="442"/>
      <c r="XX307" s="442"/>
      <c r="XY307" s="442"/>
      <c r="XZ307" s="442"/>
      <c r="YA307" s="442"/>
      <c r="YB307" s="442"/>
      <c r="YC307" s="442"/>
      <c r="YD307" s="442"/>
      <c r="YE307" s="442"/>
      <c r="YF307" s="442"/>
      <c r="YG307" s="442"/>
      <c r="YH307" s="442"/>
      <c r="YI307" s="442"/>
      <c r="YJ307" s="442"/>
      <c r="YK307" s="442"/>
      <c r="YL307" s="442"/>
      <c r="YM307" s="442"/>
      <c r="YN307" s="442"/>
      <c r="YO307" s="442"/>
      <c r="YP307" s="442"/>
      <c r="YQ307" s="442"/>
      <c r="YR307" s="442"/>
      <c r="YS307" s="442"/>
      <c r="YT307" s="442"/>
      <c r="YU307" s="442"/>
      <c r="YV307" s="442"/>
      <c r="YW307" s="442"/>
      <c r="YX307" s="442"/>
      <c r="YY307" s="442"/>
      <c r="YZ307" s="442"/>
      <c r="ZA307" s="442"/>
      <c r="ZB307" s="442"/>
      <c r="ZC307" s="442"/>
      <c r="ZD307" s="442"/>
      <c r="ZE307" s="442"/>
      <c r="ZF307" s="442"/>
      <c r="ZG307" s="442"/>
      <c r="ZH307" s="442"/>
      <c r="ZI307" s="442"/>
      <c r="ZJ307" s="442"/>
      <c r="ZK307" s="442"/>
      <c r="ZL307" s="442"/>
      <c r="ZM307" s="442"/>
      <c r="ZN307" s="442"/>
      <c r="ZO307" s="442"/>
      <c r="ZP307" s="442"/>
      <c r="ZQ307" s="442"/>
      <c r="ZR307" s="442"/>
      <c r="ZS307" s="442"/>
      <c r="ZT307" s="442"/>
      <c r="ZU307" s="442"/>
      <c r="ZV307" s="442"/>
      <c r="ZW307" s="442"/>
      <c r="ZX307" s="442"/>
      <c r="ZY307" s="442"/>
      <c r="ZZ307" s="442"/>
      <c r="AAA307" s="442"/>
      <c r="AAB307" s="442"/>
      <c r="AAC307" s="442"/>
      <c r="AAD307" s="442"/>
      <c r="AAE307" s="442"/>
      <c r="AAF307" s="442"/>
      <c r="AAG307" s="442"/>
      <c r="AAH307" s="442"/>
      <c r="AAI307" s="442"/>
      <c r="AAJ307" s="442"/>
      <c r="AAK307" s="442"/>
      <c r="AAL307" s="442"/>
      <c r="AAM307" s="442"/>
      <c r="AAN307" s="442"/>
      <c r="AAO307" s="442"/>
      <c r="AAP307" s="442"/>
      <c r="AAQ307" s="442"/>
      <c r="AAR307" s="442"/>
      <c r="AAS307" s="442"/>
      <c r="AAT307" s="442"/>
      <c r="AAU307" s="442"/>
      <c r="AAV307" s="442"/>
      <c r="AAW307" s="442"/>
      <c r="AAX307" s="442"/>
      <c r="AAY307" s="442"/>
      <c r="AAZ307" s="442"/>
      <c r="ABA307" s="442"/>
      <c r="ABB307" s="442"/>
      <c r="ABC307" s="442"/>
      <c r="ABD307" s="442"/>
      <c r="ABE307" s="442"/>
      <c r="ABF307" s="442"/>
      <c r="ABG307" s="442"/>
      <c r="ABH307" s="442"/>
      <c r="ABI307" s="442"/>
      <c r="ABJ307" s="442"/>
      <c r="ABK307" s="442"/>
      <c r="ABL307" s="442"/>
      <c r="ABM307" s="442"/>
      <c r="ABN307" s="442"/>
      <c r="ABO307" s="442"/>
      <c r="ABP307" s="442"/>
      <c r="ABQ307" s="442"/>
      <c r="ABR307" s="442"/>
      <c r="ABS307" s="442"/>
      <c r="ABT307" s="442"/>
      <c r="ABU307" s="442"/>
      <c r="ABV307" s="442"/>
      <c r="ABW307" s="442"/>
      <c r="ABX307" s="442"/>
      <c r="ABY307" s="442"/>
      <c r="ABZ307" s="442"/>
      <c r="ACA307" s="442"/>
      <c r="ACB307" s="442"/>
      <c r="ACC307" s="442"/>
      <c r="ACD307" s="442"/>
      <c r="ACE307" s="442"/>
      <c r="ACF307" s="442"/>
      <c r="ACG307" s="442"/>
      <c r="ACH307" s="442"/>
      <c r="ACI307" s="442"/>
      <c r="ACJ307" s="442"/>
      <c r="ACK307" s="442"/>
      <c r="ACL307" s="442"/>
      <c r="ACM307" s="442"/>
      <c r="ACN307" s="442"/>
      <c r="ACO307" s="442"/>
      <c r="ACP307" s="442"/>
      <c r="ACQ307" s="442"/>
      <c r="ACR307" s="442"/>
      <c r="ACS307" s="442"/>
      <c r="ACT307" s="442"/>
      <c r="ACU307" s="442"/>
      <c r="ACV307" s="442"/>
      <c r="ACW307" s="442"/>
      <c r="ACX307" s="442"/>
      <c r="ACY307" s="442"/>
      <c r="ACZ307" s="442"/>
      <c r="ADA307" s="442"/>
      <c r="ADB307" s="442"/>
      <c r="ADC307" s="442"/>
      <c r="ADD307" s="442"/>
      <c r="ADE307" s="442"/>
      <c r="ADF307" s="442"/>
      <c r="ADG307" s="442"/>
      <c r="ADH307" s="442"/>
      <c r="ADI307" s="442"/>
      <c r="ADJ307" s="442"/>
      <c r="ADK307" s="442"/>
      <c r="ADL307" s="442"/>
      <c r="ADM307" s="442"/>
      <c r="ADN307" s="442"/>
      <c r="ADO307" s="442"/>
      <c r="ADP307" s="442"/>
      <c r="ADQ307" s="442"/>
      <c r="ADR307" s="442"/>
      <c r="ADS307" s="442"/>
      <c r="ADT307" s="442"/>
      <c r="ADU307" s="442"/>
      <c r="ADV307" s="442"/>
      <c r="ADW307" s="442"/>
      <c r="ADX307" s="442"/>
      <c r="ADY307" s="442"/>
      <c r="ADZ307" s="442"/>
      <c r="AEA307" s="442"/>
      <c r="AEB307" s="442"/>
      <c r="AEC307" s="442"/>
      <c r="AED307" s="442"/>
      <c r="AEE307" s="442"/>
      <c r="AEF307" s="442"/>
      <c r="AEG307" s="442"/>
      <c r="AEH307" s="442"/>
      <c r="AEI307" s="442"/>
      <c r="AEJ307" s="442"/>
      <c r="AEK307" s="442"/>
      <c r="AEL307" s="442"/>
      <c r="AEM307" s="442"/>
      <c r="AEN307" s="442"/>
      <c r="AEO307" s="442"/>
      <c r="AEP307" s="442"/>
      <c r="AEQ307" s="442"/>
      <c r="AER307" s="442"/>
      <c r="AES307" s="442"/>
      <c r="AET307" s="442"/>
      <c r="AEU307" s="442"/>
      <c r="AEV307" s="442"/>
      <c r="AEW307" s="442"/>
      <c r="AEX307" s="442"/>
      <c r="AEY307" s="442"/>
      <c r="AEZ307" s="442"/>
      <c r="AFA307" s="442"/>
      <c r="AFB307" s="442"/>
      <c r="AFC307" s="442"/>
      <c r="AFD307" s="442"/>
      <c r="AFE307" s="442"/>
      <c r="AFF307" s="442"/>
      <c r="AFG307" s="442"/>
      <c r="AFH307" s="442"/>
      <c r="AFI307" s="442"/>
      <c r="AFJ307" s="442"/>
      <c r="AFK307" s="442"/>
      <c r="AFL307" s="442"/>
      <c r="AFM307" s="442"/>
      <c r="AFN307" s="442"/>
      <c r="AFO307" s="442"/>
      <c r="AFP307" s="442"/>
      <c r="AFQ307" s="442"/>
      <c r="AFR307" s="442"/>
      <c r="AFS307" s="442"/>
      <c r="AFT307" s="442"/>
      <c r="AFU307" s="442"/>
      <c r="AFV307" s="442"/>
      <c r="AFW307" s="442"/>
      <c r="AFX307" s="442"/>
      <c r="AFY307" s="442"/>
      <c r="AFZ307" s="442"/>
      <c r="AGA307" s="442"/>
      <c r="AGB307" s="442"/>
      <c r="AGC307" s="442"/>
      <c r="AGD307" s="442"/>
      <c r="AGE307" s="442"/>
      <c r="AGF307" s="442"/>
      <c r="AGG307" s="442"/>
      <c r="AGH307" s="442"/>
      <c r="AGI307" s="442"/>
      <c r="AGJ307" s="442"/>
      <c r="AGK307" s="442"/>
      <c r="AGL307" s="442"/>
      <c r="AGM307" s="442"/>
      <c r="AGN307" s="442"/>
      <c r="AGO307" s="442"/>
      <c r="AGP307" s="442"/>
      <c r="AGQ307" s="442"/>
      <c r="AGR307" s="442"/>
      <c r="AGS307" s="442"/>
      <c r="AGT307" s="442"/>
      <c r="AGU307" s="442"/>
      <c r="AGV307" s="442"/>
      <c r="AGW307" s="442"/>
      <c r="AGX307" s="442"/>
      <c r="AGY307" s="442"/>
      <c r="AGZ307" s="442"/>
      <c r="AHA307" s="442"/>
      <c r="AHB307" s="442"/>
      <c r="AHC307" s="442"/>
      <c r="AHD307" s="442"/>
      <c r="AHE307" s="442"/>
      <c r="AHF307" s="442"/>
      <c r="AHG307" s="442"/>
      <c r="AHH307" s="442"/>
    </row>
    <row r="308" spans="2:892" s="593" customFormat="1" hidden="1">
      <c r="B308" s="597"/>
      <c r="C308" s="595"/>
      <c r="D308" s="78"/>
      <c r="E308" s="78"/>
      <c r="F308" s="78"/>
      <c r="G308" s="78"/>
      <c r="H308" s="78"/>
      <c r="I308" s="78"/>
      <c r="J308" s="78"/>
      <c r="K308" s="78"/>
      <c r="L308" s="78"/>
      <c r="M308" s="7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s="66"/>
      <c r="CT308" s="66"/>
      <c r="CU308" s="66"/>
      <c r="CV308" s="66"/>
      <c r="CW308" s="66"/>
      <c r="CX308" s="66"/>
      <c r="CY308" s="66"/>
      <c r="CZ308" s="66"/>
      <c r="DA308" s="66"/>
      <c r="DB308" s="66"/>
      <c r="DC308" s="66"/>
      <c r="DD308" s="66"/>
      <c r="DE308" s="66"/>
      <c r="DF308" s="66"/>
      <c r="DG308" s="66"/>
      <c r="DH308" s="66"/>
      <c r="DI308" s="66"/>
      <c r="DJ308" s="66"/>
      <c r="DK308" s="66"/>
      <c r="DL308" s="66"/>
      <c r="DM308" s="66"/>
      <c r="DN308" s="66"/>
      <c r="DO308" s="66"/>
      <c r="DP308" s="66"/>
      <c r="DQ308" s="66"/>
      <c r="DR308" s="66"/>
      <c r="DS308" s="66"/>
      <c r="DT308" s="66"/>
      <c r="DU308" s="66"/>
      <c r="DV308" s="66"/>
      <c r="DW308" s="66"/>
      <c r="DX308" s="66"/>
      <c r="DY308" s="66"/>
      <c r="DZ308" s="66"/>
      <c r="EA308" s="66"/>
      <c r="EB308" s="66"/>
      <c r="EC308" s="66"/>
      <c r="ED308" s="66"/>
      <c r="EE308" s="66"/>
      <c r="EF308" s="66"/>
      <c r="EG308" s="66"/>
      <c r="EH308" s="66"/>
      <c r="EI308" s="66"/>
      <c r="EJ308" s="66"/>
      <c r="EK308" s="66"/>
      <c r="EL308" s="66"/>
      <c r="EM308" s="66"/>
      <c r="EN308" s="66"/>
      <c r="EO308" s="66"/>
      <c r="EP308" s="66"/>
      <c r="EQ308" s="66"/>
      <c r="ER308" s="66"/>
      <c r="ES308" s="66"/>
      <c r="ET308" s="66"/>
      <c r="EU308" s="66"/>
      <c r="EV308" s="66"/>
      <c r="EW308" s="66"/>
      <c r="EX308" s="66"/>
      <c r="EY308" s="66"/>
      <c r="EZ308" s="66"/>
      <c r="FA308" s="66"/>
      <c r="FB308" s="66"/>
      <c r="FC308" s="66"/>
      <c r="FD308" s="66"/>
      <c r="FE308" s="66"/>
      <c r="FF308" s="66"/>
      <c r="FG308" s="66"/>
      <c r="FH308" s="66"/>
      <c r="FI308" s="66"/>
      <c r="FJ308" s="66"/>
      <c r="FK308" s="66"/>
      <c r="FL308" s="66"/>
      <c r="FM308" s="66"/>
      <c r="FN308" s="66"/>
      <c r="FO308" s="66"/>
      <c r="FP308" s="66"/>
      <c r="FQ308" s="66"/>
      <c r="FR308" s="66"/>
      <c r="FS308" s="66"/>
      <c r="FT308" s="66"/>
      <c r="FU308" s="66"/>
      <c r="FV308" s="66"/>
      <c r="FW308" s="66"/>
      <c r="FX308" s="66"/>
      <c r="FY308" s="66"/>
      <c r="FZ308" s="66"/>
      <c r="GA308" s="66"/>
      <c r="GB308" s="66"/>
      <c r="GC308" s="66"/>
      <c r="GD308" s="66"/>
      <c r="GE308" s="66"/>
      <c r="GF308" s="66"/>
      <c r="GG308" s="66"/>
      <c r="GH308" s="66"/>
      <c r="GI308" s="66"/>
      <c r="GJ308" s="66"/>
      <c r="GK308" s="66"/>
      <c r="GL308" s="66"/>
      <c r="GM308" s="66"/>
      <c r="GN308" s="66"/>
      <c r="GO308" s="66"/>
      <c r="GP308" s="66"/>
      <c r="GQ308" s="66"/>
      <c r="GR308" s="66"/>
      <c r="GS308" s="66"/>
      <c r="GT308" s="66"/>
      <c r="GU308" s="66"/>
      <c r="GV308" s="66"/>
      <c r="GW308" s="66"/>
      <c r="GX308" s="66"/>
      <c r="GY308" s="66"/>
      <c r="GZ308" s="66"/>
      <c r="HA308" s="66"/>
      <c r="HB308" s="66"/>
      <c r="HC308" s="66"/>
      <c r="HD308" s="66"/>
      <c r="HE308" s="66"/>
      <c r="HF308" s="66"/>
      <c r="HG308" s="66"/>
      <c r="HH308" s="66"/>
      <c r="HI308" s="66"/>
      <c r="HJ308" s="66"/>
      <c r="HK308" s="66"/>
      <c r="HL308" s="66"/>
      <c r="HM308" s="66"/>
      <c r="HN308" s="66"/>
      <c r="HO308" s="66"/>
      <c r="HP308" s="66"/>
      <c r="HQ308" s="66"/>
      <c r="HR308" s="66"/>
      <c r="HS308" s="66"/>
      <c r="HT308" s="66"/>
      <c r="HU308" s="66"/>
      <c r="HV308" s="66"/>
      <c r="HW308" s="66"/>
      <c r="HX308" s="66"/>
      <c r="HY308" s="66"/>
      <c r="HZ308" s="66"/>
      <c r="IA308" s="66"/>
      <c r="IB308" s="66"/>
      <c r="IC308" s="66"/>
      <c r="ID308" s="66"/>
      <c r="IE308" s="66"/>
      <c r="IF308" s="66"/>
      <c r="IG308" s="66"/>
      <c r="IH308" s="66"/>
      <c r="II308" s="66"/>
      <c r="IJ308" s="66"/>
      <c r="IK308" s="66"/>
      <c r="IL308" s="66"/>
      <c r="IM308" s="66"/>
      <c r="IN308" s="66"/>
      <c r="IO308" s="66"/>
      <c r="IP308" s="66"/>
      <c r="IQ308" s="66"/>
      <c r="IR308" s="66"/>
      <c r="IS308" s="66"/>
      <c r="IT308" s="66"/>
      <c r="IU308" s="66"/>
      <c r="IV308" s="66"/>
      <c r="IW308" s="66"/>
      <c r="IX308" s="442"/>
      <c r="IY308" s="442"/>
      <c r="IZ308" s="442"/>
      <c r="JA308" s="442"/>
      <c r="JB308" s="442"/>
      <c r="JC308" s="442"/>
      <c r="JD308" s="442"/>
      <c r="JE308" s="442"/>
      <c r="JF308" s="442"/>
      <c r="JG308" s="442"/>
      <c r="JH308" s="442"/>
      <c r="JI308" s="442"/>
      <c r="JJ308" s="442"/>
      <c r="JK308" s="442"/>
      <c r="JL308" s="442"/>
      <c r="JM308" s="442"/>
      <c r="JN308" s="442"/>
      <c r="JO308" s="442"/>
      <c r="JP308" s="442"/>
      <c r="JQ308" s="442"/>
      <c r="JR308" s="442"/>
      <c r="JS308" s="442"/>
      <c r="JT308" s="442"/>
      <c r="JU308" s="442"/>
      <c r="JV308" s="442"/>
      <c r="JW308" s="442"/>
      <c r="JX308" s="442"/>
      <c r="JY308" s="442"/>
      <c r="JZ308" s="442"/>
      <c r="KA308" s="442"/>
      <c r="KB308" s="442"/>
      <c r="KC308" s="442"/>
      <c r="KD308" s="442"/>
      <c r="KE308" s="442"/>
      <c r="KF308" s="442"/>
      <c r="KG308" s="442"/>
      <c r="KH308" s="442"/>
      <c r="KI308" s="442"/>
      <c r="KJ308" s="442"/>
      <c r="KK308" s="442"/>
      <c r="KL308" s="442"/>
      <c r="KM308" s="442"/>
      <c r="KN308" s="442"/>
      <c r="KO308" s="442"/>
      <c r="KP308" s="442"/>
      <c r="KQ308" s="442"/>
      <c r="KR308" s="442"/>
      <c r="KS308" s="442"/>
      <c r="KT308" s="442"/>
      <c r="KU308" s="442"/>
      <c r="KV308" s="442"/>
      <c r="KW308" s="442"/>
      <c r="KX308" s="442"/>
      <c r="KY308" s="442"/>
      <c r="KZ308" s="442"/>
      <c r="LA308" s="442"/>
      <c r="LB308" s="442"/>
      <c r="LC308" s="442"/>
      <c r="LD308" s="442"/>
      <c r="LE308" s="442"/>
      <c r="LF308" s="442"/>
      <c r="LG308" s="442"/>
      <c r="LH308" s="442"/>
      <c r="LI308" s="442"/>
      <c r="LJ308" s="442"/>
      <c r="LK308" s="442"/>
      <c r="LL308" s="442"/>
      <c r="LM308" s="442"/>
      <c r="LN308" s="442"/>
      <c r="LO308" s="442"/>
      <c r="LP308" s="442"/>
      <c r="LQ308" s="442"/>
      <c r="LR308" s="442"/>
      <c r="LS308" s="442"/>
      <c r="LT308" s="442"/>
      <c r="LU308" s="442"/>
      <c r="LV308" s="442"/>
      <c r="LW308" s="442"/>
      <c r="LX308" s="442"/>
      <c r="LY308" s="442"/>
      <c r="LZ308" s="442"/>
      <c r="MA308" s="442"/>
      <c r="MB308" s="442"/>
      <c r="MC308" s="442"/>
      <c r="MD308" s="442"/>
      <c r="ME308" s="442"/>
      <c r="MF308" s="442"/>
      <c r="MG308" s="442"/>
      <c r="MH308" s="442"/>
      <c r="MI308" s="442"/>
      <c r="MJ308" s="442"/>
      <c r="MK308" s="442"/>
      <c r="ML308" s="442"/>
      <c r="MM308" s="442"/>
      <c r="MN308" s="442"/>
      <c r="MO308" s="442"/>
      <c r="MP308" s="442"/>
      <c r="MQ308" s="442"/>
      <c r="MR308" s="442"/>
      <c r="MS308" s="442"/>
      <c r="MT308" s="442"/>
      <c r="MU308" s="442"/>
      <c r="MV308" s="442"/>
      <c r="MW308" s="442"/>
      <c r="MX308" s="442"/>
      <c r="MY308" s="442"/>
      <c r="MZ308" s="442"/>
      <c r="NA308" s="442"/>
      <c r="NB308" s="442"/>
      <c r="NC308" s="442"/>
      <c r="ND308" s="442"/>
      <c r="NE308" s="442"/>
      <c r="NF308" s="442"/>
      <c r="NG308" s="442"/>
      <c r="NH308" s="442"/>
      <c r="NI308" s="442"/>
      <c r="NJ308" s="442"/>
      <c r="NK308" s="442"/>
      <c r="NL308" s="442"/>
      <c r="NM308" s="442"/>
      <c r="NN308" s="442"/>
      <c r="NO308" s="442"/>
      <c r="NP308" s="442"/>
      <c r="NQ308" s="442"/>
      <c r="NR308" s="442"/>
      <c r="NS308" s="442"/>
      <c r="NT308" s="442"/>
      <c r="NU308" s="442"/>
      <c r="NV308" s="442"/>
      <c r="NW308" s="442"/>
      <c r="NX308" s="442"/>
      <c r="NY308" s="442"/>
      <c r="NZ308" s="442"/>
      <c r="OA308" s="442"/>
      <c r="OB308" s="442"/>
      <c r="OC308" s="442"/>
      <c r="OD308" s="442"/>
      <c r="OE308" s="442"/>
      <c r="OF308" s="442"/>
      <c r="OG308" s="442"/>
      <c r="OH308" s="442"/>
      <c r="OI308" s="442"/>
      <c r="OJ308" s="442"/>
      <c r="OK308" s="442"/>
      <c r="OL308" s="442"/>
      <c r="OM308" s="442"/>
      <c r="ON308" s="442"/>
      <c r="OO308" s="442"/>
      <c r="OP308" s="442"/>
      <c r="OQ308" s="442"/>
      <c r="OR308" s="442"/>
      <c r="OS308" s="442"/>
      <c r="OT308" s="442"/>
      <c r="OU308" s="442"/>
      <c r="OV308" s="442"/>
      <c r="OW308" s="442"/>
      <c r="OX308" s="442"/>
      <c r="OY308" s="442"/>
      <c r="OZ308" s="442"/>
      <c r="PA308" s="442"/>
      <c r="PB308" s="442"/>
      <c r="PC308" s="442"/>
      <c r="PD308" s="442"/>
      <c r="PE308" s="442"/>
      <c r="PF308" s="442"/>
      <c r="PG308" s="442"/>
      <c r="PH308" s="442"/>
      <c r="PI308" s="442"/>
      <c r="PJ308" s="442"/>
      <c r="PK308" s="442"/>
      <c r="PL308" s="442"/>
      <c r="PM308" s="442"/>
      <c r="PN308" s="442"/>
      <c r="PO308" s="442"/>
      <c r="PP308" s="442"/>
      <c r="PQ308" s="442"/>
      <c r="PR308" s="442"/>
      <c r="PS308" s="442"/>
      <c r="PT308" s="442"/>
      <c r="PU308" s="442"/>
      <c r="PV308" s="442"/>
      <c r="PW308" s="442"/>
      <c r="PX308" s="442"/>
      <c r="PY308" s="442"/>
      <c r="PZ308" s="442"/>
      <c r="QA308" s="442"/>
      <c r="QB308" s="442"/>
      <c r="QC308" s="442"/>
      <c r="QD308" s="442"/>
      <c r="QE308" s="442"/>
      <c r="QF308" s="442"/>
      <c r="QG308" s="442"/>
      <c r="QH308" s="442"/>
      <c r="QI308" s="442"/>
      <c r="QJ308" s="442"/>
      <c r="QK308" s="442"/>
      <c r="QL308" s="442"/>
      <c r="QM308" s="442"/>
      <c r="QN308" s="442"/>
      <c r="QO308" s="442"/>
      <c r="QP308" s="442"/>
      <c r="QQ308" s="442"/>
      <c r="QR308" s="442"/>
      <c r="QS308" s="442"/>
      <c r="QT308" s="442"/>
      <c r="QU308" s="442"/>
      <c r="QV308" s="442"/>
      <c r="QW308" s="442"/>
      <c r="QX308" s="442"/>
      <c r="QY308" s="442"/>
      <c r="QZ308" s="442"/>
      <c r="RA308" s="442"/>
      <c r="RB308" s="442"/>
      <c r="RC308" s="442"/>
      <c r="RD308" s="442"/>
      <c r="RE308" s="442"/>
      <c r="RF308" s="442"/>
      <c r="RG308" s="442"/>
      <c r="RH308" s="442"/>
      <c r="RI308" s="442"/>
      <c r="RJ308" s="442"/>
      <c r="RK308" s="442"/>
      <c r="RL308" s="442"/>
      <c r="RM308" s="442"/>
      <c r="RN308" s="442"/>
      <c r="RO308" s="442"/>
      <c r="RP308" s="442"/>
      <c r="RQ308" s="442"/>
      <c r="RR308" s="442"/>
      <c r="RS308" s="442"/>
      <c r="RT308" s="442"/>
      <c r="RU308" s="442"/>
      <c r="RV308" s="442"/>
      <c r="RW308" s="442"/>
      <c r="RX308" s="442"/>
      <c r="RY308" s="442"/>
      <c r="RZ308" s="442"/>
      <c r="SA308" s="442"/>
      <c r="SB308" s="442"/>
      <c r="SC308" s="442"/>
      <c r="SD308" s="442"/>
      <c r="SE308" s="442"/>
      <c r="SF308" s="442"/>
      <c r="SG308" s="442"/>
      <c r="SH308" s="442"/>
      <c r="SI308" s="442"/>
      <c r="SJ308" s="442"/>
      <c r="SK308" s="442"/>
      <c r="SL308" s="442"/>
      <c r="SM308" s="442"/>
      <c r="SN308" s="442"/>
      <c r="SO308" s="442"/>
      <c r="SP308" s="442"/>
      <c r="SQ308" s="442"/>
      <c r="SR308" s="442"/>
      <c r="SS308" s="442"/>
      <c r="ST308" s="442"/>
      <c r="SU308" s="442"/>
      <c r="SV308" s="442"/>
      <c r="SW308" s="442"/>
      <c r="SX308" s="442"/>
      <c r="SY308" s="442"/>
      <c r="SZ308" s="442"/>
      <c r="TA308" s="442"/>
      <c r="TB308" s="442"/>
      <c r="TC308" s="442"/>
      <c r="TD308" s="442"/>
      <c r="TE308" s="442"/>
      <c r="TF308" s="442"/>
      <c r="TG308" s="442"/>
      <c r="TH308" s="442"/>
      <c r="TI308" s="442"/>
      <c r="TJ308" s="442"/>
      <c r="TK308" s="442"/>
      <c r="TL308" s="442"/>
      <c r="TM308" s="442"/>
      <c r="TN308" s="442"/>
      <c r="TO308" s="442"/>
      <c r="TP308" s="442"/>
      <c r="TQ308" s="442"/>
      <c r="TR308" s="442"/>
      <c r="TS308" s="442"/>
      <c r="TT308" s="442"/>
      <c r="TU308" s="442"/>
      <c r="TV308" s="442"/>
      <c r="TW308" s="442"/>
      <c r="TX308" s="442"/>
      <c r="TY308" s="442"/>
      <c r="TZ308" s="442"/>
      <c r="UA308" s="442"/>
      <c r="UB308" s="442"/>
      <c r="UC308" s="442"/>
      <c r="UD308" s="442"/>
      <c r="UE308" s="442"/>
      <c r="UF308" s="442"/>
      <c r="UG308" s="442"/>
      <c r="UH308" s="442"/>
      <c r="UI308" s="442"/>
      <c r="UJ308" s="442"/>
      <c r="UK308" s="442"/>
      <c r="UL308" s="442"/>
      <c r="UM308" s="442"/>
      <c r="UN308" s="442"/>
      <c r="UO308" s="442"/>
      <c r="UP308" s="442"/>
      <c r="UQ308" s="442"/>
      <c r="UR308" s="442"/>
      <c r="US308" s="442"/>
      <c r="UT308" s="442"/>
      <c r="UU308" s="442"/>
      <c r="UV308" s="442"/>
      <c r="UW308" s="442"/>
      <c r="UX308" s="442"/>
      <c r="UY308" s="442"/>
      <c r="UZ308" s="442"/>
      <c r="VA308" s="442"/>
      <c r="VB308" s="442"/>
      <c r="VC308" s="442"/>
      <c r="VD308" s="442"/>
      <c r="VE308" s="442"/>
      <c r="VF308" s="442"/>
      <c r="VG308" s="442"/>
      <c r="VH308" s="442"/>
      <c r="VI308" s="442"/>
      <c r="VJ308" s="442"/>
      <c r="VK308" s="442"/>
      <c r="VL308" s="442"/>
      <c r="VM308" s="442"/>
      <c r="VN308" s="442"/>
      <c r="VO308" s="442"/>
      <c r="VP308" s="442"/>
      <c r="VQ308" s="442"/>
      <c r="VR308" s="442"/>
      <c r="VS308" s="442"/>
      <c r="VT308" s="442"/>
      <c r="VU308" s="442"/>
      <c r="VV308" s="442"/>
      <c r="VW308" s="442"/>
      <c r="VX308" s="442"/>
      <c r="VY308" s="442"/>
      <c r="VZ308" s="442"/>
      <c r="WA308" s="442"/>
      <c r="WB308" s="442"/>
      <c r="WC308" s="442"/>
      <c r="WD308" s="442"/>
      <c r="WE308" s="442"/>
      <c r="WF308" s="442"/>
      <c r="WG308" s="442"/>
      <c r="WH308" s="442"/>
      <c r="WI308" s="442"/>
      <c r="WJ308" s="442"/>
      <c r="WK308" s="442"/>
      <c r="WL308" s="442"/>
      <c r="WM308" s="442"/>
      <c r="WN308" s="442"/>
      <c r="WO308" s="442"/>
      <c r="WP308" s="442"/>
      <c r="WQ308" s="442"/>
      <c r="WR308" s="442"/>
      <c r="WS308" s="442"/>
      <c r="WT308" s="442"/>
      <c r="WU308" s="442"/>
      <c r="WV308" s="442"/>
      <c r="WW308" s="442"/>
      <c r="WX308" s="442"/>
      <c r="WY308" s="442"/>
      <c r="WZ308" s="442"/>
      <c r="XA308" s="442"/>
      <c r="XB308" s="442"/>
      <c r="XC308" s="442"/>
      <c r="XD308" s="442"/>
      <c r="XE308" s="442"/>
      <c r="XF308" s="442"/>
      <c r="XG308" s="442"/>
      <c r="XH308" s="442"/>
      <c r="XI308" s="442"/>
      <c r="XJ308" s="442"/>
      <c r="XK308" s="442"/>
      <c r="XL308" s="442"/>
      <c r="XM308" s="442"/>
      <c r="XN308" s="442"/>
      <c r="XO308" s="442"/>
      <c r="XP308" s="442"/>
      <c r="XQ308" s="442"/>
      <c r="XR308" s="442"/>
      <c r="XS308" s="442"/>
      <c r="XT308" s="442"/>
      <c r="XU308" s="442"/>
      <c r="XV308" s="442"/>
      <c r="XW308" s="442"/>
      <c r="XX308" s="442"/>
      <c r="XY308" s="442"/>
      <c r="XZ308" s="442"/>
      <c r="YA308" s="442"/>
      <c r="YB308" s="442"/>
      <c r="YC308" s="442"/>
      <c r="YD308" s="442"/>
      <c r="YE308" s="442"/>
      <c r="YF308" s="442"/>
      <c r="YG308" s="442"/>
      <c r="YH308" s="442"/>
      <c r="YI308" s="442"/>
      <c r="YJ308" s="442"/>
      <c r="YK308" s="442"/>
      <c r="YL308" s="442"/>
      <c r="YM308" s="442"/>
      <c r="YN308" s="442"/>
      <c r="YO308" s="442"/>
      <c r="YP308" s="442"/>
      <c r="YQ308" s="442"/>
      <c r="YR308" s="442"/>
      <c r="YS308" s="442"/>
      <c r="YT308" s="442"/>
      <c r="YU308" s="442"/>
      <c r="YV308" s="442"/>
      <c r="YW308" s="442"/>
      <c r="YX308" s="442"/>
      <c r="YY308" s="442"/>
      <c r="YZ308" s="442"/>
      <c r="ZA308" s="442"/>
      <c r="ZB308" s="442"/>
      <c r="ZC308" s="442"/>
      <c r="ZD308" s="442"/>
      <c r="ZE308" s="442"/>
      <c r="ZF308" s="442"/>
      <c r="ZG308" s="442"/>
      <c r="ZH308" s="442"/>
      <c r="ZI308" s="442"/>
      <c r="ZJ308" s="442"/>
      <c r="ZK308" s="442"/>
      <c r="ZL308" s="442"/>
      <c r="ZM308" s="442"/>
      <c r="ZN308" s="442"/>
      <c r="ZO308" s="442"/>
      <c r="ZP308" s="442"/>
      <c r="ZQ308" s="442"/>
      <c r="ZR308" s="442"/>
      <c r="ZS308" s="442"/>
      <c r="ZT308" s="442"/>
      <c r="ZU308" s="442"/>
      <c r="ZV308" s="442"/>
      <c r="ZW308" s="442"/>
      <c r="ZX308" s="442"/>
      <c r="ZY308" s="442"/>
      <c r="ZZ308" s="442"/>
      <c r="AAA308" s="442"/>
      <c r="AAB308" s="442"/>
      <c r="AAC308" s="442"/>
      <c r="AAD308" s="442"/>
      <c r="AAE308" s="442"/>
      <c r="AAF308" s="442"/>
      <c r="AAG308" s="442"/>
      <c r="AAH308" s="442"/>
      <c r="AAI308" s="442"/>
      <c r="AAJ308" s="442"/>
      <c r="AAK308" s="442"/>
      <c r="AAL308" s="442"/>
      <c r="AAM308" s="442"/>
      <c r="AAN308" s="442"/>
      <c r="AAO308" s="442"/>
      <c r="AAP308" s="442"/>
      <c r="AAQ308" s="442"/>
      <c r="AAR308" s="442"/>
      <c r="AAS308" s="442"/>
      <c r="AAT308" s="442"/>
      <c r="AAU308" s="442"/>
      <c r="AAV308" s="442"/>
      <c r="AAW308" s="442"/>
      <c r="AAX308" s="442"/>
      <c r="AAY308" s="442"/>
      <c r="AAZ308" s="442"/>
      <c r="ABA308" s="442"/>
      <c r="ABB308" s="442"/>
      <c r="ABC308" s="442"/>
      <c r="ABD308" s="442"/>
      <c r="ABE308" s="442"/>
      <c r="ABF308" s="442"/>
      <c r="ABG308" s="442"/>
      <c r="ABH308" s="442"/>
      <c r="ABI308" s="442"/>
      <c r="ABJ308" s="442"/>
      <c r="ABK308" s="442"/>
      <c r="ABL308" s="442"/>
      <c r="ABM308" s="442"/>
      <c r="ABN308" s="442"/>
      <c r="ABO308" s="442"/>
      <c r="ABP308" s="442"/>
      <c r="ABQ308" s="442"/>
      <c r="ABR308" s="442"/>
      <c r="ABS308" s="442"/>
      <c r="ABT308" s="442"/>
      <c r="ABU308" s="442"/>
      <c r="ABV308" s="442"/>
      <c r="ABW308" s="442"/>
      <c r="ABX308" s="442"/>
      <c r="ABY308" s="442"/>
      <c r="ABZ308" s="442"/>
      <c r="ACA308" s="442"/>
      <c r="ACB308" s="442"/>
      <c r="ACC308" s="442"/>
      <c r="ACD308" s="442"/>
      <c r="ACE308" s="442"/>
      <c r="ACF308" s="442"/>
      <c r="ACG308" s="442"/>
      <c r="ACH308" s="442"/>
      <c r="ACI308" s="442"/>
      <c r="ACJ308" s="442"/>
      <c r="ACK308" s="442"/>
      <c r="ACL308" s="442"/>
      <c r="ACM308" s="442"/>
      <c r="ACN308" s="442"/>
      <c r="ACO308" s="442"/>
      <c r="ACP308" s="442"/>
      <c r="ACQ308" s="442"/>
      <c r="ACR308" s="442"/>
      <c r="ACS308" s="442"/>
      <c r="ACT308" s="442"/>
      <c r="ACU308" s="442"/>
      <c r="ACV308" s="442"/>
      <c r="ACW308" s="442"/>
      <c r="ACX308" s="442"/>
      <c r="ACY308" s="442"/>
      <c r="ACZ308" s="442"/>
      <c r="ADA308" s="442"/>
      <c r="ADB308" s="442"/>
      <c r="ADC308" s="442"/>
      <c r="ADD308" s="442"/>
      <c r="ADE308" s="442"/>
      <c r="ADF308" s="442"/>
      <c r="ADG308" s="442"/>
      <c r="ADH308" s="442"/>
      <c r="ADI308" s="442"/>
      <c r="ADJ308" s="442"/>
      <c r="ADK308" s="442"/>
      <c r="ADL308" s="442"/>
      <c r="ADM308" s="442"/>
      <c r="ADN308" s="442"/>
      <c r="ADO308" s="442"/>
      <c r="ADP308" s="442"/>
      <c r="ADQ308" s="442"/>
      <c r="ADR308" s="442"/>
      <c r="ADS308" s="442"/>
      <c r="ADT308" s="442"/>
      <c r="ADU308" s="442"/>
      <c r="ADV308" s="442"/>
      <c r="ADW308" s="442"/>
      <c r="ADX308" s="442"/>
      <c r="ADY308" s="442"/>
      <c r="ADZ308" s="442"/>
      <c r="AEA308" s="442"/>
      <c r="AEB308" s="442"/>
      <c r="AEC308" s="442"/>
      <c r="AED308" s="442"/>
      <c r="AEE308" s="442"/>
      <c r="AEF308" s="442"/>
      <c r="AEG308" s="442"/>
      <c r="AEH308" s="442"/>
      <c r="AEI308" s="442"/>
      <c r="AEJ308" s="442"/>
      <c r="AEK308" s="442"/>
      <c r="AEL308" s="442"/>
      <c r="AEM308" s="442"/>
      <c r="AEN308" s="442"/>
      <c r="AEO308" s="442"/>
      <c r="AEP308" s="442"/>
      <c r="AEQ308" s="442"/>
      <c r="AER308" s="442"/>
      <c r="AES308" s="442"/>
      <c r="AET308" s="442"/>
      <c r="AEU308" s="442"/>
      <c r="AEV308" s="442"/>
      <c r="AEW308" s="442"/>
      <c r="AEX308" s="442"/>
      <c r="AEY308" s="442"/>
      <c r="AEZ308" s="442"/>
      <c r="AFA308" s="442"/>
      <c r="AFB308" s="442"/>
      <c r="AFC308" s="442"/>
      <c r="AFD308" s="442"/>
      <c r="AFE308" s="442"/>
      <c r="AFF308" s="442"/>
      <c r="AFG308" s="442"/>
      <c r="AFH308" s="442"/>
      <c r="AFI308" s="442"/>
      <c r="AFJ308" s="442"/>
      <c r="AFK308" s="442"/>
      <c r="AFL308" s="442"/>
      <c r="AFM308" s="442"/>
      <c r="AFN308" s="442"/>
      <c r="AFO308" s="442"/>
      <c r="AFP308" s="442"/>
      <c r="AFQ308" s="442"/>
      <c r="AFR308" s="442"/>
      <c r="AFS308" s="442"/>
      <c r="AFT308" s="442"/>
      <c r="AFU308" s="442"/>
      <c r="AFV308" s="442"/>
      <c r="AFW308" s="442"/>
      <c r="AFX308" s="442"/>
      <c r="AFY308" s="442"/>
      <c r="AFZ308" s="442"/>
      <c r="AGA308" s="442"/>
      <c r="AGB308" s="442"/>
      <c r="AGC308" s="442"/>
      <c r="AGD308" s="442"/>
      <c r="AGE308" s="442"/>
      <c r="AGF308" s="442"/>
      <c r="AGG308" s="442"/>
      <c r="AGH308" s="442"/>
      <c r="AGI308" s="442"/>
      <c r="AGJ308" s="442"/>
      <c r="AGK308" s="442"/>
      <c r="AGL308" s="442"/>
      <c r="AGM308" s="442"/>
      <c r="AGN308" s="442"/>
      <c r="AGO308" s="442"/>
      <c r="AGP308" s="442"/>
      <c r="AGQ308" s="442"/>
      <c r="AGR308" s="442"/>
      <c r="AGS308" s="442"/>
      <c r="AGT308" s="442"/>
      <c r="AGU308" s="442"/>
      <c r="AGV308" s="442"/>
      <c r="AGW308" s="442"/>
      <c r="AGX308" s="442"/>
      <c r="AGY308" s="442"/>
      <c r="AGZ308" s="442"/>
      <c r="AHA308" s="442"/>
      <c r="AHB308" s="442"/>
      <c r="AHC308" s="442"/>
      <c r="AHD308" s="442"/>
      <c r="AHE308" s="442"/>
      <c r="AHF308" s="442"/>
      <c r="AHG308" s="442"/>
      <c r="AHH308" s="442"/>
    </row>
    <row r="309" spans="2:892" s="593" customFormat="1" hidden="1">
      <c r="B309" s="597"/>
      <c r="C309" s="595"/>
      <c r="D309" s="78"/>
      <c r="E309" s="78"/>
      <c r="F309" s="78"/>
      <c r="G309" s="78"/>
      <c r="H309" s="78"/>
      <c r="I309" s="78"/>
      <c r="J309" s="78"/>
      <c r="K309" s="78"/>
      <c r="L309" s="78"/>
      <c r="M309" s="78"/>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s="66"/>
      <c r="CT309" s="66"/>
      <c r="CU309" s="66"/>
      <c r="CV309" s="66"/>
      <c r="CW309" s="66"/>
      <c r="CX309" s="66"/>
      <c r="CY309" s="66"/>
      <c r="CZ309" s="66"/>
      <c r="DA309" s="66"/>
      <c r="DB309" s="66"/>
      <c r="DC309" s="66"/>
      <c r="DD309" s="66"/>
      <c r="DE309" s="66"/>
      <c r="DF309" s="66"/>
      <c r="DG309" s="66"/>
      <c r="DH309" s="66"/>
      <c r="DI309" s="66"/>
      <c r="DJ309" s="66"/>
      <c r="DK309" s="66"/>
      <c r="DL309" s="66"/>
      <c r="DM309" s="66"/>
      <c r="DN309" s="66"/>
      <c r="DO309" s="66"/>
      <c r="DP309" s="66"/>
      <c r="DQ309" s="66"/>
      <c r="DR309" s="66"/>
      <c r="DS309" s="66"/>
      <c r="DT309" s="66"/>
      <c r="DU309" s="66"/>
      <c r="DV309" s="66"/>
      <c r="DW309" s="66"/>
      <c r="DX309" s="66"/>
      <c r="DY309" s="66"/>
      <c r="DZ309" s="66"/>
      <c r="EA309" s="66"/>
      <c r="EB309" s="66"/>
      <c r="EC309" s="66"/>
      <c r="ED309" s="66"/>
      <c r="EE309" s="66"/>
      <c r="EF309" s="66"/>
      <c r="EG309" s="66"/>
      <c r="EH309" s="66"/>
      <c r="EI309" s="66"/>
      <c r="EJ309" s="66"/>
      <c r="EK309" s="66"/>
      <c r="EL309" s="66"/>
      <c r="EM309" s="66"/>
      <c r="EN309" s="66"/>
      <c r="EO309" s="66"/>
      <c r="EP309" s="66"/>
      <c r="EQ309" s="66"/>
      <c r="ER309" s="66"/>
      <c r="ES309" s="66"/>
      <c r="ET309" s="66"/>
      <c r="EU309" s="66"/>
      <c r="EV309" s="66"/>
      <c r="EW309" s="66"/>
      <c r="EX309" s="66"/>
      <c r="EY309" s="66"/>
      <c r="EZ309" s="66"/>
      <c r="FA309" s="66"/>
      <c r="FB309" s="66"/>
      <c r="FC309" s="66"/>
      <c r="FD309" s="66"/>
      <c r="FE309" s="66"/>
      <c r="FF309" s="66"/>
      <c r="FG309" s="66"/>
      <c r="FH309" s="66"/>
      <c r="FI309" s="66"/>
      <c r="FJ309" s="66"/>
      <c r="FK309" s="66"/>
      <c r="FL309" s="66"/>
      <c r="FM309" s="66"/>
      <c r="FN309" s="66"/>
      <c r="FO309" s="66"/>
      <c r="FP309" s="66"/>
      <c r="FQ309" s="66"/>
      <c r="FR309" s="66"/>
      <c r="FS309" s="66"/>
      <c r="FT309" s="66"/>
      <c r="FU309" s="66"/>
      <c r="FV309" s="66"/>
      <c r="FW309" s="66"/>
      <c r="FX309" s="66"/>
      <c r="FY309" s="66"/>
      <c r="FZ309" s="66"/>
      <c r="GA309" s="66"/>
      <c r="GB309" s="66"/>
      <c r="GC309" s="66"/>
      <c r="GD309" s="66"/>
      <c r="GE309" s="66"/>
      <c r="GF309" s="66"/>
      <c r="GG309" s="66"/>
      <c r="GH309" s="66"/>
      <c r="GI309" s="66"/>
      <c r="GJ309" s="66"/>
      <c r="GK309" s="66"/>
      <c r="GL309" s="66"/>
      <c r="GM309" s="66"/>
      <c r="GN309" s="66"/>
      <c r="GO309" s="66"/>
      <c r="GP309" s="66"/>
      <c r="GQ309" s="66"/>
      <c r="GR309" s="66"/>
      <c r="GS309" s="66"/>
      <c r="GT309" s="66"/>
      <c r="GU309" s="66"/>
      <c r="GV309" s="66"/>
      <c r="GW309" s="66"/>
      <c r="GX309" s="66"/>
      <c r="GY309" s="66"/>
      <c r="GZ309" s="66"/>
      <c r="HA309" s="66"/>
      <c r="HB309" s="66"/>
      <c r="HC309" s="66"/>
      <c r="HD309" s="66"/>
      <c r="HE309" s="66"/>
      <c r="HF309" s="66"/>
      <c r="HG309" s="66"/>
      <c r="HH309" s="66"/>
      <c r="HI309" s="66"/>
      <c r="HJ309" s="66"/>
      <c r="HK309" s="66"/>
      <c r="HL309" s="66"/>
      <c r="HM309" s="66"/>
      <c r="HN309" s="66"/>
      <c r="HO309" s="66"/>
      <c r="HP309" s="66"/>
      <c r="HQ309" s="66"/>
      <c r="HR309" s="66"/>
      <c r="HS309" s="66"/>
      <c r="HT309" s="66"/>
      <c r="HU309" s="66"/>
      <c r="HV309" s="66"/>
      <c r="HW309" s="66"/>
      <c r="HX309" s="66"/>
      <c r="HY309" s="66"/>
      <c r="HZ309" s="66"/>
      <c r="IA309" s="66"/>
      <c r="IB309" s="66"/>
      <c r="IC309" s="66"/>
      <c r="ID309" s="66"/>
      <c r="IE309" s="66"/>
      <c r="IF309" s="66"/>
      <c r="IG309" s="66"/>
      <c r="IH309" s="66"/>
      <c r="II309" s="66"/>
      <c r="IJ309" s="66"/>
      <c r="IK309" s="66"/>
      <c r="IL309" s="66"/>
      <c r="IM309" s="66"/>
      <c r="IN309" s="66"/>
      <c r="IO309" s="66"/>
      <c r="IP309" s="66"/>
      <c r="IQ309" s="66"/>
      <c r="IR309" s="66"/>
      <c r="IS309" s="66"/>
      <c r="IT309" s="66"/>
      <c r="IU309" s="66"/>
      <c r="IV309" s="66"/>
      <c r="IW309" s="66"/>
      <c r="IX309" s="442"/>
      <c r="IY309" s="442"/>
      <c r="IZ309" s="442"/>
      <c r="JA309" s="442"/>
      <c r="JB309" s="442"/>
      <c r="JC309" s="442"/>
      <c r="JD309" s="442"/>
      <c r="JE309" s="442"/>
      <c r="JF309" s="442"/>
      <c r="JG309" s="442"/>
      <c r="JH309" s="442"/>
      <c r="JI309" s="442"/>
      <c r="JJ309" s="442"/>
      <c r="JK309" s="442"/>
      <c r="JL309" s="442"/>
      <c r="JM309" s="442"/>
      <c r="JN309" s="442"/>
      <c r="JO309" s="442"/>
      <c r="JP309" s="442"/>
      <c r="JQ309" s="442"/>
      <c r="JR309" s="442"/>
      <c r="JS309" s="442"/>
      <c r="JT309" s="442"/>
      <c r="JU309" s="442"/>
      <c r="JV309" s="442"/>
      <c r="JW309" s="442"/>
      <c r="JX309" s="442"/>
      <c r="JY309" s="442"/>
      <c r="JZ309" s="442"/>
      <c r="KA309" s="442"/>
      <c r="KB309" s="442"/>
      <c r="KC309" s="442"/>
      <c r="KD309" s="442"/>
      <c r="KE309" s="442"/>
      <c r="KF309" s="442"/>
      <c r="KG309" s="442"/>
      <c r="KH309" s="442"/>
      <c r="KI309" s="442"/>
      <c r="KJ309" s="442"/>
      <c r="KK309" s="442"/>
      <c r="KL309" s="442"/>
      <c r="KM309" s="442"/>
      <c r="KN309" s="442"/>
      <c r="KO309" s="442"/>
      <c r="KP309" s="442"/>
      <c r="KQ309" s="442"/>
      <c r="KR309" s="442"/>
      <c r="KS309" s="442"/>
      <c r="KT309" s="442"/>
      <c r="KU309" s="442"/>
      <c r="KV309" s="442"/>
      <c r="KW309" s="442"/>
      <c r="KX309" s="442"/>
      <c r="KY309" s="442"/>
      <c r="KZ309" s="442"/>
      <c r="LA309" s="442"/>
      <c r="LB309" s="442"/>
      <c r="LC309" s="442"/>
      <c r="LD309" s="442"/>
      <c r="LE309" s="442"/>
      <c r="LF309" s="442"/>
      <c r="LG309" s="442"/>
      <c r="LH309" s="442"/>
      <c r="LI309" s="442"/>
      <c r="LJ309" s="442"/>
      <c r="LK309" s="442"/>
      <c r="LL309" s="442"/>
      <c r="LM309" s="442"/>
      <c r="LN309" s="442"/>
      <c r="LO309" s="442"/>
      <c r="LP309" s="442"/>
      <c r="LQ309" s="442"/>
      <c r="LR309" s="442"/>
      <c r="LS309" s="442"/>
      <c r="LT309" s="442"/>
      <c r="LU309" s="442"/>
      <c r="LV309" s="442"/>
      <c r="LW309" s="442"/>
      <c r="LX309" s="442"/>
      <c r="LY309" s="442"/>
      <c r="LZ309" s="442"/>
      <c r="MA309" s="442"/>
      <c r="MB309" s="442"/>
      <c r="MC309" s="442"/>
      <c r="MD309" s="442"/>
      <c r="ME309" s="442"/>
      <c r="MF309" s="442"/>
      <c r="MG309" s="442"/>
      <c r="MH309" s="442"/>
      <c r="MI309" s="442"/>
      <c r="MJ309" s="442"/>
      <c r="MK309" s="442"/>
      <c r="ML309" s="442"/>
      <c r="MM309" s="442"/>
      <c r="MN309" s="442"/>
      <c r="MO309" s="442"/>
      <c r="MP309" s="442"/>
      <c r="MQ309" s="442"/>
      <c r="MR309" s="442"/>
      <c r="MS309" s="442"/>
      <c r="MT309" s="442"/>
      <c r="MU309" s="442"/>
      <c r="MV309" s="442"/>
      <c r="MW309" s="442"/>
      <c r="MX309" s="442"/>
      <c r="MY309" s="442"/>
      <c r="MZ309" s="442"/>
      <c r="NA309" s="442"/>
      <c r="NB309" s="442"/>
      <c r="NC309" s="442"/>
      <c r="ND309" s="442"/>
      <c r="NE309" s="442"/>
      <c r="NF309" s="442"/>
      <c r="NG309" s="442"/>
      <c r="NH309" s="442"/>
      <c r="NI309" s="442"/>
      <c r="NJ309" s="442"/>
      <c r="NK309" s="442"/>
      <c r="NL309" s="442"/>
      <c r="NM309" s="442"/>
      <c r="NN309" s="442"/>
      <c r="NO309" s="442"/>
      <c r="NP309" s="442"/>
      <c r="NQ309" s="442"/>
      <c r="NR309" s="442"/>
      <c r="NS309" s="442"/>
      <c r="NT309" s="442"/>
      <c r="NU309" s="442"/>
      <c r="NV309" s="442"/>
      <c r="NW309" s="442"/>
      <c r="NX309" s="442"/>
      <c r="NY309" s="442"/>
      <c r="NZ309" s="442"/>
      <c r="OA309" s="442"/>
      <c r="OB309" s="442"/>
      <c r="OC309" s="442"/>
      <c r="OD309" s="442"/>
      <c r="OE309" s="442"/>
      <c r="OF309" s="442"/>
      <c r="OG309" s="442"/>
      <c r="OH309" s="442"/>
      <c r="OI309" s="442"/>
      <c r="OJ309" s="442"/>
      <c r="OK309" s="442"/>
      <c r="OL309" s="442"/>
      <c r="OM309" s="442"/>
      <c r="ON309" s="442"/>
      <c r="OO309" s="442"/>
      <c r="OP309" s="442"/>
      <c r="OQ309" s="442"/>
      <c r="OR309" s="442"/>
      <c r="OS309" s="442"/>
      <c r="OT309" s="442"/>
      <c r="OU309" s="442"/>
      <c r="OV309" s="442"/>
      <c r="OW309" s="442"/>
      <c r="OX309" s="442"/>
      <c r="OY309" s="442"/>
      <c r="OZ309" s="442"/>
      <c r="PA309" s="442"/>
      <c r="PB309" s="442"/>
      <c r="PC309" s="442"/>
      <c r="PD309" s="442"/>
      <c r="PE309" s="442"/>
      <c r="PF309" s="442"/>
      <c r="PG309" s="442"/>
      <c r="PH309" s="442"/>
      <c r="PI309" s="442"/>
      <c r="PJ309" s="442"/>
      <c r="PK309" s="442"/>
      <c r="PL309" s="442"/>
      <c r="PM309" s="442"/>
      <c r="PN309" s="442"/>
      <c r="PO309" s="442"/>
      <c r="PP309" s="442"/>
      <c r="PQ309" s="442"/>
      <c r="PR309" s="442"/>
      <c r="PS309" s="442"/>
      <c r="PT309" s="442"/>
      <c r="PU309" s="442"/>
      <c r="PV309" s="442"/>
      <c r="PW309" s="442"/>
      <c r="PX309" s="442"/>
      <c r="PY309" s="442"/>
      <c r="PZ309" s="442"/>
      <c r="QA309" s="442"/>
      <c r="QB309" s="442"/>
      <c r="QC309" s="442"/>
      <c r="QD309" s="442"/>
      <c r="QE309" s="442"/>
      <c r="QF309" s="442"/>
      <c r="QG309" s="442"/>
      <c r="QH309" s="442"/>
      <c r="QI309" s="442"/>
      <c r="QJ309" s="442"/>
      <c r="QK309" s="442"/>
      <c r="QL309" s="442"/>
      <c r="QM309" s="442"/>
      <c r="QN309" s="442"/>
      <c r="QO309" s="442"/>
      <c r="QP309" s="442"/>
      <c r="QQ309" s="442"/>
      <c r="QR309" s="442"/>
      <c r="QS309" s="442"/>
      <c r="QT309" s="442"/>
      <c r="QU309" s="442"/>
      <c r="QV309" s="442"/>
      <c r="QW309" s="442"/>
      <c r="QX309" s="442"/>
      <c r="QY309" s="442"/>
      <c r="QZ309" s="442"/>
      <c r="RA309" s="442"/>
      <c r="RB309" s="442"/>
      <c r="RC309" s="442"/>
      <c r="RD309" s="442"/>
      <c r="RE309" s="442"/>
      <c r="RF309" s="442"/>
      <c r="RG309" s="442"/>
      <c r="RH309" s="442"/>
      <c r="RI309" s="442"/>
      <c r="RJ309" s="442"/>
      <c r="RK309" s="442"/>
      <c r="RL309" s="442"/>
      <c r="RM309" s="442"/>
      <c r="RN309" s="442"/>
      <c r="RO309" s="442"/>
      <c r="RP309" s="442"/>
      <c r="RQ309" s="442"/>
      <c r="RR309" s="442"/>
      <c r="RS309" s="442"/>
      <c r="RT309" s="442"/>
      <c r="RU309" s="442"/>
      <c r="RV309" s="442"/>
      <c r="RW309" s="442"/>
      <c r="RX309" s="442"/>
      <c r="RY309" s="442"/>
      <c r="RZ309" s="442"/>
      <c r="SA309" s="442"/>
      <c r="SB309" s="442"/>
      <c r="SC309" s="442"/>
      <c r="SD309" s="442"/>
      <c r="SE309" s="442"/>
      <c r="SF309" s="442"/>
      <c r="SG309" s="442"/>
      <c r="SH309" s="442"/>
      <c r="SI309" s="442"/>
      <c r="SJ309" s="442"/>
      <c r="SK309" s="442"/>
      <c r="SL309" s="442"/>
      <c r="SM309" s="442"/>
      <c r="SN309" s="442"/>
      <c r="SO309" s="442"/>
      <c r="SP309" s="442"/>
      <c r="SQ309" s="442"/>
      <c r="SR309" s="442"/>
      <c r="SS309" s="442"/>
      <c r="ST309" s="442"/>
      <c r="SU309" s="442"/>
      <c r="SV309" s="442"/>
      <c r="SW309" s="442"/>
      <c r="SX309" s="442"/>
      <c r="SY309" s="442"/>
      <c r="SZ309" s="442"/>
      <c r="TA309" s="442"/>
      <c r="TB309" s="442"/>
      <c r="TC309" s="442"/>
      <c r="TD309" s="442"/>
      <c r="TE309" s="442"/>
      <c r="TF309" s="442"/>
      <c r="TG309" s="442"/>
      <c r="TH309" s="442"/>
      <c r="TI309" s="442"/>
      <c r="TJ309" s="442"/>
      <c r="TK309" s="442"/>
      <c r="TL309" s="442"/>
      <c r="TM309" s="442"/>
      <c r="TN309" s="442"/>
      <c r="TO309" s="442"/>
      <c r="TP309" s="442"/>
      <c r="TQ309" s="442"/>
      <c r="TR309" s="442"/>
      <c r="TS309" s="442"/>
      <c r="TT309" s="442"/>
      <c r="TU309" s="442"/>
      <c r="TV309" s="442"/>
      <c r="TW309" s="442"/>
      <c r="TX309" s="442"/>
      <c r="TY309" s="442"/>
      <c r="TZ309" s="442"/>
      <c r="UA309" s="442"/>
      <c r="UB309" s="442"/>
      <c r="UC309" s="442"/>
      <c r="UD309" s="442"/>
      <c r="UE309" s="442"/>
      <c r="UF309" s="442"/>
      <c r="UG309" s="442"/>
      <c r="UH309" s="442"/>
      <c r="UI309" s="442"/>
      <c r="UJ309" s="442"/>
      <c r="UK309" s="442"/>
      <c r="UL309" s="442"/>
      <c r="UM309" s="442"/>
      <c r="UN309" s="442"/>
      <c r="UO309" s="442"/>
      <c r="UP309" s="442"/>
      <c r="UQ309" s="442"/>
      <c r="UR309" s="442"/>
      <c r="US309" s="442"/>
      <c r="UT309" s="442"/>
      <c r="UU309" s="442"/>
      <c r="UV309" s="442"/>
      <c r="UW309" s="442"/>
      <c r="UX309" s="442"/>
      <c r="UY309" s="442"/>
      <c r="UZ309" s="442"/>
      <c r="VA309" s="442"/>
      <c r="VB309" s="442"/>
      <c r="VC309" s="442"/>
      <c r="VD309" s="442"/>
      <c r="VE309" s="442"/>
      <c r="VF309" s="442"/>
      <c r="VG309" s="442"/>
      <c r="VH309" s="442"/>
      <c r="VI309" s="442"/>
      <c r="VJ309" s="442"/>
      <c r="VK309" s="442"/>
      <c r="VL309" s="442"/>
      <c r="VM309" s="442"/>
      <c r="VN309" s="442"/>
      <c r="VO309" s="442"/>
      <c r="VP309" s="442"/>
      <c r="VQ309" s="442"/>
      <c r="VR309" s="442"/>
      <c r="VS309" s="442"/>
      <c r="VT309" s="442"/>
      <c r="VU309" s="442"/>
      <c r="VV309" s="442"/>
      <c r="VW309" s="442"/>
      <c r="VX309" s="442"/>
      <c r="VY309" s="442"/>
      <c r="VZ309" s="442"/>
      <c r="WA309" s="442"/>
      <c r="WB309" s="442"/>
      <c r="WC309" s="442"/>
      <c r="WD309" s="442"/>
      <c r="WE309" s="442"/>
      <c r="WF309" s="442"/>
      <c r="WG309" s="442"/>
      <c r="WH309" s="442"/>
      <c r="WI309" s="442"/>
      <c r="WJ309" s="442"/>
      <c r="WK309" s="442"/>
      <c r="WL309" s="442"/>
      <c r="WM309" s="442"/>
      <c r="WN309" s="442"/>
      <c r="WO309" s="442"/>
      <c r="WP309" s="442"/>
      <c r="WQ309" s="442"/>
      <c r="WR309" s="442"/>
      <c r="WS309" s="442"/>
      <c r="WT309" s="442"/>
      <c r="WU309" s="442"/>
      <c r="WV309" s="442"/>
      <c r="WW309" s="442"/>
      <c r="WX309" s="442"/>
      <c r="WY309" s="442"/>
      <c r="WZ309" s="442"/>
      <c r="XA309" s="442"/>
      <c r="XB309" s="442"/>
      <c r="XC309" s="442"/>
      <c r="XD309" s="442"/>
      <c r="XE309" s="442"/>
      <c r="XF309" s="442"/>
      <c r="XG309" s="442"/>
      <c r="XH309" s="442"/>
      <c r="XI309" s="442"/>
      <c r="XJ309" s="442"/>
      <c r="XK309" s="442"/>
      <c r="XL309" s="442"/>
      <c r="XM309" s="442"/>
      <c r="XN309" s="442"/>
      <c r="XO309" s="442"/>
      <c r="XP309" s="442"/>
      <c r="XQ309" s="442"/>
      <c r="XR309" s="442"/>
      <c r="XS309" s="442"/>
      <c r="XT309" s="442"/>
      <c r="XU309" s="442"/>
      <c r="XV309" s="442"/>
      <c r="XW309" s="442"/>
      <c r="XX309" s="442"/>
      <c r="XY309" s="442"/>
      <c r="XZ309" s="442"/>
      <c r="YA309" s="442"/>
      <c r="YB309" s="442"/>
      <c r="YC309" s="442"/>
      <c r="YD309" s="442"/>
      <c r="YE309" s="442"/>
      <c r="YF309" s="442"/>
      <c r="YG309" s="442"/>
      <c r="YH309" s="442"/>
      <c r="YI309" s="442"/>
      <c r="YJ309" s="442"/>
      <c r="YK309" s="442"/>
      <c r="YL309" s="442"/>
      <c r="YM309" s="442"/>
      <c r="YN309" s="442"/>
      <c r="YO309" s="442"/>
      <c r="YP309" s="442"/>
      <c r="YQ309" s="442"/>
      <c r="YR309" s="442"/>
      <c r="YS309" s="442"/>
      <c r="YT309" s="442"/>
      <c r="YU309" s="442"/>
      <c r="YV309" s="442"/>
      <c r="YW309" s="442"/>
      <c r="YX309" s="442"/>
      <c r="YY309" s="442"/>
      <c r="YZ309" s="442"/>
      <c r="ZA309" s="442"/>
      <c r="ZB309" s="442"/>
      <c r="ZC309" s="442"/>
      <c r="ZD309" s="442"/>
      <c r="ZE309" s="442"/>
      <c r="ZF309" s="442"/>
      <c r="ZG309" s="442"/>
      <c r="ZH309" s="442"/>
      <c r="ZI309" s="442"/>
      <c r="ZJ309" s="442"/>
      <c r="ZK309" s="442"/>
      <c r="ZL309" s="442"/>
      <c r="ZM309" s="442"/>
      <c r="ZN309" s="442"/>
      <c r="ZO309" s="442"/>
      <c r="ZP309" s="442"/>
      <c r="ZQ309" s="442"/>
      <c r="ZR309" s="442"/>
      <c r="ZS309" s="442"/>
      <c r="ZT309" s="442"/>
      <c r="ZU309" s="442"/>
      <c r="ZV309" s="442"/>
      <c r="ZW309" s="442"/>
      <c r="ZX309" s="442"/>
      <c r="ZY309" s="442"/>
      <c r="ZZ309" s="442"/>
      <c r="AAA309" s="442"/>
      <c r="AAB309" s="442"/>
      <c r="AAC309" s="442"/>
      <c r="AAD309" s="442"/>
      <c r="AAE309" s="442"/>
      <c r="AAF309" s="442"/>
      <c r="AAG309" s="442"/>
      <c r="AAH309" s="442"/>
      <c r="AAI309" s="442"/>
      <c r="AAJ309" s="442"/>
      <c r="AAK309" s="442"/>
      <c r="AAL309" s="442"/>
      <c r="AAM309" s="442"/>
      <c r="AAN309" s="442"/>
      <c r="AAO309" s="442"/>
      <c r="AAP309" s="442"/>
      <c r="AAQ309" s="442"/>
      <c r="AAR309" s="442"/>
      <c r="AAS309" s="442"/>
      <c r="AAT309" s="442"/>
      <c r="AAU309" s="442"/>
      <c r="AAV309" s="442"/>
      <c r="AAW309" s="442"/>
      <c r="AAX309" s="442"/>
      <c r="AAY309" s="442"/>
      <c r="AAZ309" s="442"/>
      <c r="ABA309" s="442"/>
      <c r="ABB309" s="442"/>
      <c r="ABC309" s="442"/>
      <c r="ABD309" s="442"/>
      <c r="ABE309" s="442"/>
      <c r="ABF309" s="442"/>
      <c r="ABG309" s="442"/>
      <c r="ABH309" s="442"/>
      <c r="ABI309" s="442"/>
      <c r="ABJ309" s="442"/>
      <c r="ABK309" s="442"/>
      <c r="ABL309" s="442"/>
      <c r="ABM309" s="442"/>
      <c r="ABN309" s="442"/>
      <c r="ABO309" s="442"/>
      <c r="ABP309" s="442"/>
      <c r="ABQ309" s="442"/>
      <c r="ABR309" s="442"/>
      <c r="ABS309" s="442"/>
      <c r="ABT309" s="442"/>
      <c r="ABU309" s="442"/>
      <c r="ABV309" s="442"/>
      <c r="ABW309" s="442"/>
      <c r="ABX309" s="442"/>
      <c r="ABY309" s="442"/>
      <c r="ABZ309" s="442"/>
      <c r="ACA309" s="442"/>
      <c r="ACB309" s="442"/>
      <c r="ACC309" s="442"/>
      <c r="ACD309" s="442"/>
      <c r="ACE309" s="442"/>
      <c r="ACF309" s="442"/>
      <c r="ACG309" s="442"/>
      <c r="ACH309" s="442"/>
      <c r="ACI309" s="442"/>
      <c r="ACJ309" s="442"/>
      <c r="ACK309" s="442"/>
      <c r="ACL309" s="442"/>
      <c r="ACM309" s="442"/>
      <c r="ACN309" s="442"/>
      <c r="ACO309" s="442"/>
      <c r="ACP309" s="442"/>
      <c r="ACQ309" s="442"/>
      <c r="ACR309" s="442"/>
      <c r="ACS309" s="442"/>
      <c r="ACT309" s="442"/>
      <c r="ACU309" s="442"/>
      <c r="ACV309" s="442"/>
      <c r="ACW309" s="442"/>
      <c r="ACX309" s="442"/>
      <c r="ACY309" s="442"/>
      <c r="ACZ309" s="442"/>
      <c r="ADA309" s="442"/>
      <c r="ADB309" s="442"/>
      <c r="ADC309" s="442"/>
      <c r="ADD309" s="442"/>
      <c r="ADE309" s="442"/>
      <c r="ADF309" s="442"/>
      <c r="ADG309" s="442"/>
      <c r="ADH309" s="442"/>
      <c r="ADI309" s="442"/>
      <c r="ADJ309" s="442"/>
      <c r="ADK309" s="442"/>
      <c r="ADL309" s="442"/>
      <c r="ADM309" s="442"/>
      <c r="ADN309" s="442"/>
      <c r="ADO309" s="442"/>
      <c r="ADP309" s="442"/>
      <c r="ADQ309" s="442"/>
      <c r="ADR309" s="442"/>
      <c r="ADS309" s="442"/>
      <c r="ADT309" s="442"/>
      <c r="ADU309" s="442"/>
      <c r="ADV309" s="442"/>
      <c r="ADW309" s="442"/>
      <c r="ADX309" s="442"/>
      <c r="ADY309" s="442"/>
      <c r="ADZ309" s="442"/>
      <c r="AEA309" s="442"/>
      <c r="AEB309" s="442"/>
      <c r="AEC309" s="442"/>
      <c r="AED309" s="442"/>
      <c r="AEE309" s="442"/>
      <c r="AEF309" s="442"/>
      <c r="AEG309" s="442"/>
      <c r="AEH309" s="442"/>
      <c r="AEI309" s="442"/>
      <c r="AEJ309" s="442"/>
      <c r="AEK309" s="442"/>
      <c r="AEL309" s="442"/>
      <c r="AEM309" s="442"/>
      <c r="AEN309" s="442"/>
      <c r="AEO309" s="442"/>
      <c r="AEP309" s="442"/>
      <c r="AEQ309" s="442"/>
      <c r="AER309" s="442"/>
      <c r="AES309" s="442"/>
      <c r="AET309" s="442"/>
      <c r="AEU309" s="442"/>
      <c r="AEV309" s="442"/>
      <c r="AEW309" s="442"/>
      <c r="AEX309" s="442"/>
      <c r="AEY309" s="442"/>
      <c r="AEZ309" s="442"/>
      <c r="AFA309" s="442"/>
      <c r="AFB309" s="442"/>
      <c r="AFC309" s="442"/>
      <c r="AFD309" s="442"/>
      <c r="AFE309" s="442"/>
      <c r="AFF309" s="442"/>
      <c r="AFG309" s="442"/>
      <c r="AFH309" s="442"/>
      <c r="AFI309" s="442"/>
      <c r="AFJ309" s="442"/>
      <c r="AFK309" s="442"/>
      <c r="AFL309" s="442"/>
      <c r="AFM309" s="442"/>
      <c r="AFN309" s="442"/>
      <c r="AFO309" s="442"/>
      <c r="AFP309" s="442"/>
      <c r="AFQ309" s="442"/>
      <c r="AFR309" s="442"/>
      <c r="AFS309" s="442"/>
      <c r="AFT309" s="442"/>
      <c r="AFU309" s="442"/>
      <c r="AFV309" s="442"/>
      <c r="AFW309" s="442"/>
      <c r="AFX309" s="442"/>
      <c r="AFY309" s="442"/>
      <c r="AFZ309" s="442"/>
      <c r="AGA309" s="442"/>
      <c r="AGB309" s="442"/>
      <c r="AGC309" s="442"/>
      <c r="AGD309" s="442"/>
      <c r="AGE309" s="442"/>
      <c r="AGF309" s="442"/>
      <c r="AGG309" s="442"/>
      <c r="AGH309" s="442"/>
      <c r="AGI309" s="442"/>
      <c r="AGJ309" s="442"/>
      <c r="AGK309" s="442"/>
      <c r="AGL309" s="442"/>
      <c r="AGM309" s="442"/>
      <c r="AGN309" s="442"/>
      <c r="AGO309" s="442"/>
      <c r="AGP309" s="442"/>
      <c r="AGQ309" s="442"/>
      <c r="AGR309" s="442"/>
      <c r="AGS309" s="442"/>
      <c r="AGT309" s="442"/>
      <c r="AGU309" s="442"/>
      <c r="AGV309" s="442"/>
      <c r="AGW309" s="442"/>
      <c r="AGX309" s="442"/>
      <c r="AGY309" s="442"/>
      <c r="AGZ309" s="442"/>
      <c r="AHA309" s="442"/>
      <c r="AHB309" s="442"/>
      <c r="AHC309" s="442"/>
      <c r="AHD309" s="442"/>
      <c r="AHE309" s="442"/>
      <c r="AHF309" s="442"/>
      <c r="AHG309" s="442"/>
      <c r="AHH309" s="442"/>
    </row>
    <row r="310" spans="2:892" s="593" customFormat="1" hidden="1">
      <c r="B310" s="597"/>
      <c r="C310" s="595"/>
      <c r="D310" s="78"/>
      <c r="E310" s="78"/>
      <c r="F310" s="78"/>
      <c r="G310" s="78"/>
      <c r="H310" s="78"/>
      <c r="I310" s="78"/>
      <c r="J310" s="78"/>
      <c r="K310" s="78"/>
      <c r="L310" s="78"/>
      <c r="M310" s="78"/>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s="66"/>
      <c r="CT310" s="66"/>
      <c r="CU310" s="66"/>
      <c r="CV310" s="66"/>
      <c r="CW310" s="66"/>
      <c r="CX310" s="66"/>
      <c r="CY310" s="66"/>
      <c r="CZ310" s="66"/>
      <c r="DA310" s="66"/>
      <c r="DB310" s="66"/>
      <c r="DC310" s="66"/>
      <c r="DD310" s="66"/>
      <c r="DE310" s="66"/>
      <c r="DF310" s="66"/>
      <c r="DG310" s="66"/>
      <c r="DH310" s="66"/>
      <c r="DI310" s="66"/>
      <c r="DJ310" s="66"/>
      <c r="DK310" s="66"/>
      <c r="DL310" s="66"/>
      <c r="DM310" s="66"/>
      <c r="DN310" s="66"/>
      <c r="DO310" s="66"/>
      <c r="DP310" s="66"/>
      <c r="DQ310" s="66"/>
      <c r="DR310" s="66"/>
      <c r="DS310" s="66"/>
      <c r="DT310" s="66"/>
      <c r="DU310" s="66"/>
      <c r="DV310" s="66"/>
      <c r="DW310" s="66"/>
      <c r="DX310" s="66"/>
      <c r="DY310" s="66"/>
      <c r="DZ310" s="66"/>
      <c r="EA310" s="66"/>
      <c r="EB310" s="66"/>
      <c r="EC310" s="66"/>
      <c r="ED310" s="66"/>
      <c r="EE310" s="66"/>
      <c r="EF310" s="66"/>
      <c r="EG310" s="66"/>
      <c r="EH310" s="66"/>
      <c r="EI310" s="66"/>
      <c r="EJ310" s="66"/>
      <c r="EK310" s="66"/>
      <c r="EL310" s="66"/>
      <c r="EM310" s="66"/>
      <c r="EN310" s="66"/>
      <c r="EO310" s="66"/>
      <c r="EP310" s="66"/>
      <c r="EQ310" s="66"/>
      <c r="ER310" s="66"/>
      <c r="ES310" s="66"/>
      <c r="ET310" s="66"/>
      <c r="EU310" s="66"/>
      <c r="EV310" s="66"/>
      <c r="EW310" s="66"/>
      <c r="EX310" s="66"/>
      <c r="EY310" s="66"/>
      <c r="EZ310" s="66"/>
      <c r="FA310" s="66"/>
      <c r="FB310" s="66"/>
      <c r="FC310" s="66"/>
      <c r="FD310" s="66"/>
      <c r="FE310" s="66"/>
      <c r="FF310" s="66"/>
      <c r="FG310" s="66"/>
      <c r="FH310" s="66"/>
      <c r="FI310" s="66"/>
      <c r="FJ310" s="66"/>
      <c r="FK310" s="66"/>
      <c r="FL310" s="66"/>
      <c r="FM310" s="66"/>
      <c r="FN310" s="66"/>
      <c r="FO310" s="66"/>
      <c r="FP310" s="66"/>
      <c r="FQ310" s="66"/>
      <c r="FR310" s="66"/>
      <c r="FS310" s="66"/>
      <c r="FT310" s="66"/>
      <c r="FU310" s="66"/>
      <c r="FV310" s="66"/>
      <c r="FW310" s="66"/>
      <c r="FX310" s="66"/>
      <c r="FY310" s="66"/>
      <c r="FZ310" s="66"/>
      <c r="GA310" s="66"/>
      <c r="GB310" s="66"/>
      <c r="GC310" s="66"/>
      <c r="GD310" s="66"/>
      <c r="GE310" s="66"/>
      <c r="GF310" s="66"/>
      <c r="GG310" s="66"/>
      <c r="GH310" s="66"/>
      <c r="GI310" s="66"/>
      <c r="GJ310" s="66"/>
      <c r="GK310" s="66"/>
      <c r="GL310" s="66"/>
      <c r="GM310" s="66"/>
      <c r="GN310" s="66"/>
      <c r="GO310" s="66"/>
      <c r="GP310" s="66"/>
      <c r="GQ310" s="66"/>
      <c r="GR310" s="66"/>
      <c r="GS310" s="66"/>
      <c r="GT310" s="66"/>
      <c r="GU310" s="66"/>
      <c r="GV310" s="66"/>
      <c r="GW310" s="66"/>
      <c r="GX310" s="66"/>
      <c r="GY310" s="66"/>
      <c r="GZ310" s="66"/>
      <c r="HA310" s="66"/>
      <c r="HB310" s="66"/>
      <c r="HC310" s="66"/>
      <c r="HD310" s="66"/>
      <c r="HE310" s="66"/>
      <c r="HF310" s="66"/>
      <c r="HG310" s="66"/>
      <c r="HH310" s="66"/>
      <c r="HI310" s="66"/>
      <c r="HJ310" s="66"/>
      <c r="HK310" s="66"/>
      <c r="HL310" s="66"/>
      <c r="HM310" s="66"/>
      <c r="HN310" s="66"/>
      <c r="HO310" s="66"/>
      <c r="HP310" s="66"/>
      <c r="HQ310" s="66"/>
      <c r="HR310" s="66"/>
      <c r="HS310" s="66"/>
      <c r="HT310" s="66"/>
      <c r="HU310" s="66"/>
      <c r="HV310" s="66"/>
      <c r="HW310" s="66"/>
      <c r="HX310" s="66"/>
      <c r="HY310" s="66"/>
      <c r="HZ310" s="66"/>
      <c r="IA310" s="66"/>
      <c r="IB310" s="66"/>
      <c r="IC310" s="66"/>
      <c r="ID310" s="66"/>
      <c r="IE310" s="66"/>
      <c r="IF310" s="66"/>
      <c r="IG310" s="66"/>
      <c r="IH310" s="66"/>
      <c r="II310" s="66"/>
      <c r="IJ310" s="66"/>
      <c r="IK310" s="66"/>
      <c r="IL310" s="66"/>
      <c r="IM310" s="66"/>
      <c r="IN310" s="66"/>
      <c r="IO310" s="66"/>
      <c r="IP310" s="66"/>
      <c r="IQ310" s="66"/>
      <c r="IR310" s="66"/>
      <c r="IS310" s="66"/>
      <c r="IT310" s="66"/>
      <c r="IU310" s="66"/>
      <c r="IV310" s="66"/>
      <c r="IW310" s="66"/>
      <c r="IX310" s="442"/>
      <c r="IY310" s="442"/>
      <c r="IZ310" s="442"/>
      <c r="JA310" s="442"/>
      <c r="JB310" s="442"/>
      <c r="JC310" s="442"/>
      <c r="JD310" s="442"/>
      <c r="JE310" s="442"/>
      <c r="JF310" s="442"/>
      <c r="JG310" s="442"/>
      <c r="JH310" s="442"/>
      <c r="JI310" s="442"/>
      <c r="JJ310" s="442"/>
      <c r="JK310" s="442"/>
      <c r="JL310" s="442"/>
      <c r="JM310" s="442"/>
      <c r="JN310" s="442"/>
      <c r="JO310" s="442"/>
      <c r="JP310" s="442"/>
      <c r="JQ310" s="442"/>
      <c r="JR310" s="442"/>
      <c r="JS310" s="442"/>
      <c r="JT310" s="442"/>
      <c r="JU310" s="442"/>
      <c r="JV310" s="442"/>
      <c r="JW310" s="442"/>
      <c r="JX310" s="442"/>
      <c r="JY310" s="442"/>
      <c r="JZ310" s="442"/>
      <c r="KA310" s="442"/>
      <c r="KB310" s="442"/>
      <c r="KC310" s="442"/>
      <c r="KD310" s="442"/>
      <c r="KE310" s="442"/>
      <c r="KF310" s="442"/>
      <c r="KG310" s="442"/>
      <c r="KH310" s="442"/>
      <c r="KI310" s="442"/>
      <c r="KJ310" s="442"/>
      <c r="KK310" s="442"/>
      <c r="KL310" s="442"/>
      <c r="KM310" s="442"/>
      <c r="KN310" s="442"/>
      <c r="KO310" s="442"/>
      <c r="KP310" s="442"/>
      <c r="KQ310" s="442"/>
      <c r="KR310" s="442"/>
      <c r="KS310" s="442"/>
      <c r="KT310" s="442"/>
      <c r="KU310" s="442"/>
      <c r="KV310" s="442"/>
      <c r="KW310" s="442"/>
      <c r="KX310" s="442"/>
      <c r="KY310" s="442"/>
      <c r="KZ310" s="442"/>
      <c r="LA310" s="442"/>
      <c r="LB310" s="442"/>
      <c r="LC310" s="442"/>
      <c r="LD310" s="442"/>
      <c r="LE310" s="442"/>
      <c r="LF310" s="442"/>
      <c r="LG310" s="442"/>
      <c r="LH310" s="442"/>
      <c r="LI310" s="442"/>
      <c r="LJ310" s="442"/>
      <c r="LK310" s="442"/>
      <c r="LL310" s="442"/>
      <c r="LM310" s="442"/>
      <c r="LN310" s="442"/>
      <c r="LO310" s="442"/>
      <c r="LP310" s="442"/>
      <c r="LQ310" s="442"/>
      <c r="LR310" s="442"/>
      <c r="LS310" s="442"/>
      <c r="LT310" s="442"/>
      <c r="LU310" s="442"/>
      <c r="LV310" s="442"/>
      <c r="LW310" s="442"/>
      <c r="LX310" s="442"/>
      <c r="LY310" s="442"/>
      <c r="LZ310" s="442"/>
      <c r="MA310" s="442"/>
      <c r="MB310" s="442"/>
      <c r="MC310" s="442"/>
      <c r="MD310" s="442"/>
      <c r="ME310" s="442"/>
      <c r="MF310" s="442"/>
      <c r="MG310" s="442"/>
      <c r="MH310" s="442"/>
      <c r="MI310" s="442"/>
      <c r="MJ310" s="442"/>
      <c r="MK310" s="442"/>
      <c r="ML310" s="442"/>
      <c r="MM310" s="442"/>
      <c r="MN310" s="442"/>
      <c r="MO310" s="442"/>
      <c r="MP310" s="442"/>
      <c r="MQ310" s="442"/>
      <c r="MR310" s="442"/>
      <c r="MS310" s="442"/>
      <c r="MT310" s="442"/>
      <c r="MU310" s="442"/>
      <c r="MV310" s="442"/>
      <c r="MW310" s="442"/>
      <c r="MX310" s="442"/>
      <c r="MY310" s="442"/>
      <c r="MZ310" s="442"/>
      <c r="NA310" s="442"/>
      <c r="NB310" s="442"/>
      <c r="NC310" s="442"/>
      <c r="ND310" s="442"/>
      <c r="NE310" s="442"/>
      <c r="NF310" s="442"/>
      <c r="NG310" s="442"/>
      <c r="NH310" s="442"/>
      <c r="NI310" s="442"/>
      <c r="NJ310" s="442"/>
      <c r="NK310" s="442"/>
      <c r="NL310" s="442"/>
      <c r="NM310" s="442"/>
      <c r="NN310" s="442"/>
      <c r="NO310" s="442"/>
      <c r="NP310" s="442"/>
      <c r="NQ310" s="442"/>
      <c r="NR310" s="442"/>
      <c r="NS310" s="442"/>
      <c r="NT310" s="442"/>
      <c r="NU310" s="442"/>
      <c r="NV310" s="442"/>
      <c r="NW310" s="442"/>
      <c r="NX310" s="442"/>
      <c r="NY310" s="442"/>
      <c r="NZ310" s="442"/>
      <c r="OA310" s="442"/>
      <c r="OB310" s="442"/>
      <c r="OC310" s="442"/>
      <c r="OD310" s="442"/>
      <c r="OE310" s="442"/>
      <c r="OF310" s="442"/>
      <c r="OG310" s="442"/>
      <c r="OH310" s="442"/>
      <c r="OI310" s="442"/>
      <c r="OJ310" s="442"/>
      <c r="OK310" s="442"/>
      <c r="OL310" s="442"/>
      <c r="OM310" s="442"/>
      <c r="ON310" s="442"/>
      <c r="OO310" s="442"/>
      <c r="OP310" s="442"/>
      <c r="OQ310" s="442"/>
      <c r="OR310" s="442"/>
      <c r="OS310" s="442"/>
      <c r="OT310" s="442"/>
      <c r="OU310" s="442"/>
      <c r="OV310" s="442"/>
      <c r="OW310" s="442"/>
      <c r="OX310" s="442"/>
      <c r="OY310" s="442"/>
      <c r="OZ310" s="442"/>
      <c r="PA310" s="442"/>
      <c r="PB310" s="442"/>
      <c r="PC310" s="442"/>
      <c r="PD310" s="442"/>
      <c r="PE310" s="442"/>
      <c r="PF310" s="442"/>
      <c r="PG310" s="442"/>
      <c r="PH310" s="442"/>
      <c r="PI310" s="442"/>
      <c r="PJ310" s="442"/>
      <c r="PK310" s="442"/>
      <c r="PL310" s="442"/>
      <c r="PM310" s="442"/>
      <c r="PN310" s="442"/>
      <c r="PO310" s="442"/>
      <c r="PP310" s="442"/>
      <c r="PQ310" s="442"/>
      <c r="PR310" s="442"/>
      <c r="PS310" s="442"/>
      <c r="PT310" s="442"/>
      <c r="PU310" s="442"/>
      <c r="PV310" s="442"/>
      <c r="PW310" s="442"/>
      <c r="PX310" s="442"/>
      <c r="PY310" s="442"/>
      <c r="PZ310" s="442"/>
      <c r="QA310" s="442"/>
      <c r="QB310" s="442"/>
      <c r="QC310" s="442"/>
      <c r="QD310" s="442"/>
      <c r="QE310" s="442"/>
      <c r="QF310" s="442"/>
      <c r="QG310" s="442"/>
      <c r="QH310" s="442"/>
      <c r="QI310" s="442"/>
      <c r="QJ310" s="442"/>
      <c r="QK310" s="442"/>
      <c r="QL310" s="442"/>
      <c r="QM310" s="442"/>
      <c r="QN310" s="442"/>
      <c r="QO310" s="442"/>
      <c r="QP310" s="442"/>
      <c r="QQ310" s="442"/>
      <c r="QR310" s="442"/>
      <c r="QS310" s="442"/>
      <c r="QT310" s="442"/>
      <c r="QU310" s="442"/>
      <c r="QV310" s="442"/>
      <c r="QW310" s="442"/>
      <c r="QX310" s="442"/>
      <c r="QY310" s="442"/>
      <c r="QZ310" s="442"/>
      <c r="RA310" s="442"/>
      <c r="RB310" s="442"/>
      <c r="RC310" s="442"/>
      <c r="RD310" s="442"/>
      <c r="RE310" s="442"/>
      <c r="RF310" s="442"/>
      <c r="RG310" s="442"/>
      <c r="RH310" s="442"/>
      <c r="RI310" s="442"/>
      <c r="RJ310" s="442"/>
      <c r="RK310" s="442"/>
      <c r="RL310" s="442"/>
      <c r="RM310" s="442"/>
      <c r="RN310" s="442"/>
      <c r="RO310" s="442"/>
      <c r="RP310" s="442"/>
      <c r="RQ310" s="442"/>
      <c r="RR310" s="442"/>
      <c r="RS310" s="442"/>
      <c r="RT310" s="442"/>
      <c r="RU310" s="442"/>
      <c r="RV310" s="442"/>
      <c r="RW310" s="442"/>
      <c r="RX310" s="442"/>
      <c r="RY310" s="442"/>
      <c r="RZ310" s="442"/>
      <c r="SA310" s="442"/>
      <c r="SB310" s="442"/>
      <c r="SC310" s="442"/>
      <c r="SD310" s="442"/>
      <c r="SE310" s="442"/>
      <c r="SF310" s="442"/>
      <c r="SG310" s="442"/>
      <c r="SH310" s="442"/>
      <c r="SI310" s="442"/>
      <c r="SJ310" s="442"/>
      <c r="SK310" s="442"/>
      <c r="SL310" s="442"/>
      <c r="SM310" s="442"/>
      <c r="SN310" s="442"/>
      <c r="SO310" s="442"/>
      <c r="SP310" s="442"/>
      <c r="SQ310" s="442"/>
      <c r="SR310" s="442"/>
      <c r="SS310" s="442"/>
      <c r="ST310" s="442"/>
      <c r="SU310" s="442"/>
      <c r="SV310" s="442"/>
      <c r="SW310" s="442"/>
      <c r="SX310" s="442"/>
      <c r="SY310" s="442"/>
      <c r="SZ310" s="442"/>
      <c r="TA310" s="442"/>
      <c r="TB310" s="442"/>
      <c r="TC310" s="442"/>
      <c r="TD310" s="442"/>
      <c r="TE310" s="442"/>
      <c r="TF310" s="442"/>
      <c r="TG310" s="442"/>
      <c r="TH310" s="442"/>
      <c r="TI310" s="442"/>
      <c r="TJ310" s="442"/>
      <c r="TK310" s="442"/>
      <c r="TL310" s="442"/>
      <c r="TM310" s="442"/>
      <c r="TN310" s="442"/>
      <c r="TO310" s="442"/>
      <c r="TP310" s="442"/>
      <c r="TQ310" s="442"/>
      <c r="TR310" s="442"/>
      <c r="TS310" s="442"/>
      <c r="TT310" s="442"/>
      <c r="TU310" s="442"/>
      <c r="TV310" s="442"/>
      <c r="TW310" s="442"/>
      <c r="TX310" s="442"/>
      <c r="TY310" s="442"/>
      <c r="TZ310" s="442"/>
      <c r="UA310" s="442"/>
      <c r="UB310" s="442"/>
      <c r="UC310" s="442"/>
      <c r="UD310" s="442"/>
      <c r="UE310" s="442"/>
      <c r="UF310" s="442"/>
      <c r="UG310" s="442"/>
      <c r="UH310" s="442"/>
      <c r="UI310" s="442"/>
      <c r="UJ310" s="442"/>
      <c r="UK310" s="442"/>
      <c r="UL310" s="442"/>
      <c r="UM310" s="442"/>
      <c r="UN310" s="442"/>
      <c r="UO310" s="442"/>
      <c r="UP310" s="442"/>
      <c r="UQ310" s="442"/>
      <c r="UR310" s="442"/>
      <c r="US310" s="442"/>
      <c r="UT310" s="442"/>
      <c r="UU310" s="442"/>
      <c r="UV310" s="442"/>
      <c r="UW310" s="442"/>
      <c r="UX310" s="442"/>
      <c r="UY310" s="442"/>
      <c r="UZ310" s="442"/>
      <c r="VA310" s="442"/>
      <c r="VB310" s="442"/>
      <c r="VC310" s="442"/>
      <c r="VD310" s="442"/>
      <c r="VE310" s="442"/>
      <c r="VF310" s="442"/>
      <c r="VG310" s="442"/>
      <c r="VH310" s="442"/>
      <c r="VI310" s="442"/>
      <c r="VJ310" s="442"/>
      <c r="VK310" s="442"/>
      <c r="VL310" s="442"/>
      <c r="VM310" s="442"/>
      <c r="VN310" s="442"/>
      <c r="VO310" s="442"/>
      <c r="VP310" s="442"/>
      <c r="VQ310" s="442"/>
      <c r="VR310" s="442"/>
      <c r="VS310" s="442"/>
      <c r="VT310" s="442"/>
      <c r="VU310" s="442"/>
      <c r="VV310" s="442"/>
      <c r="VW310" s="442"/>
      <c r="VX310" s="442"/>
      <c r="VY310" s="442"/>
      <c r="VZ310" s="442"/>
      <c r="WA310" s="442"/>
      <c r="WB310" s="442"/>
      <c r="WC310" s="442"/>
      <c r="WD310" s="442"/>
      <c r="WE310" s="442"/>
      <c r="WF310" s="442"/>
      <c r="WG310" s="442"/>
      <c r="WH310" s="442"/>
      <c r="WI310" s="442"/>
      <c r="WJ310" s="442"/>
      <c r="WK310" s="442"/>
      <c r="WL310" s="442"/>
      <c r="WM310" s="442"/>
      <c r="WN310" s="442"/>
      <c r="WO310" s="442"/>
      <c r="WP310" s="442"/>
      <c r="WQ310" s="442"/>
      <c r="WR310" s="442"/>
      <c r="WS310" s="442"/>
      <c r="WT310" s="442"/>
      <c r="WU310" s="442"/>
      <c r="WV310" s="442"/>
      <c r="WW310" s="442"/>
      <c r="WX310" s="442"/>
      <c r="WY310" s="442"/>
      <c r="WZ310" s="442"/>
      <c r="XA310" s="442"/>
      <c r="XB310" s="442"/>
      <c r="XC310" s="442"/>
      <c r="XD310" s="442"/>
      <c r="XE310" s="442"/>
      <c r="XF310" s="442"/>
      <c r="XG310" s="442"/>
      <c r="XH310" s="442"/>
      <c r="XI310" s="442"/>
      <c r="XJ310" s="442"/>
      <c r="XK310" s="442"/>
      <c r="XL310" s="442"/>
      <c r="XM310" s="442"/>
      <c r="XN310" s="442"/>
      <c r="XO310" s="442"/>
      <c r="XP310" s="442"/>
      <c r="XQ310" s="442"/>
      <c r="XR310" s="442"/>
      <c r="XS310" s="442"/>
      <c r="XT310" s="442"/>
      <c r="XU310" s="442"/>
      <c r="XV310" s="442"/>
      <c r="XW310" s="442"/>
      <c r="XX310" s="442"/>
      <c r="XY310" s="442"/>
      <c r="XZ310" s="442"/>
      <c r="YA310" s="442"/>
      <c r="YB310" s="442"/>
      <c r="YC310" s="442"/>
      <c r="YD310" s="442"/>
      <c r="YE310" s="442"/>
      <c r="YF310" s="442"/>
      <c r="YG310" s="442"/>
      <c r="YH310" s="442"/>
      <c r="YI310" s="442"/>
      <c r="YJ310" s="442"/>
      <c r="YK310" s="442"/>
      <c r="YL310" s="442"/>
      <c r="YM310" s="442"/>
      <c r="YN310" s="442"/>
      <c r="YO310" s="442"/>
      <c r="YP310" s="442"/>
      <c r="YQ310" s="442"/>
      <c r="YR310" s="442"/>
      <c r="YS310" s="442"/>
      <c r="YT310" s="442"/>
      <c r="YU310" s="442"/>
      <c r="YV310" s="442"/>
      <c r="YW310" s="442"/>
      <c r="YX310" s="442"/>
      <c r="YY310" s="442"/>
      <c r="YZ310" s="442"/>
      <c r="ZA310" s="442"/>
      <c r="ZB310" s="442"/>
      <c r="ZC310" s="442"/>
      <c r="ZD310" s="442"/>
      <c r="ZE310" s="442"/>
      <c r="ZF310" s="442"/>
      <c r="ZG310" s="442"/>
      <c r="ZH310" s="442"/>
      <c r="ZI310" s="442"/>
      <c r="ZJ310" s="442"/>
      <c r="ZK310" s="442"/>
      <c r="ZL310" s="442"/>
      <c r="ZM310" s="442"/>
      <c r="ZN310" s="442"/>
      <c r="ZO310" s="442"/>
      <c r="ZP310" s="442"/>
      <c r="ZQ310" s="442"/>
      <c r="ZR310" s="442"/>
      <c r="ZS310" s="442"/>
      <c r="ZT310" s="442"/>
      <c r="ZU310" s="442"/>
      <c r="ZV310" s="442"/>
      <c r="ZW310" s="442"/>
      <c r="ZX310" s="442"/>
      <c r="ZY310" s="442"/>
      <c r="ZZ310" s="442"/>
      <c r="AAA310" s="442"/>
      <c r="AAB310" s="442"/>
      <c r="AAC310" s="442"/>
      <c r="AAD310" s="442"/>
      <c r="AAE310" s="442"/>
      <c r="AAF310" s="442"/>
      <c r="AAG310" s="442"/>
      <c r="AAH310" s="442"/>
      <c r="AAI310" s="442"/>
      <c r="AAJ310" s="442"/>
      <c r="AAK310" s="442"/>
      <c r="AAL310" s="442"/>
      <c r="AAM310" s="442"/>
      <c r="AAN310" s="442"/>
      <c r="AAO310" s="442"/>
      <c r="AAP310" s="442"/>
      <c r="AAQ310" s="442"/>
      <c r="AAR310" s="442"/>
      <c r="AAS310" s="442"/>
      <c r="AAT310" s="442"/>
      <c r="AAU310" s="442"/>
      <c r="AAV310" s="442"/>
      <c r="AAW310" s="442"/>
      <c r="AAX310" s="442"/>
      <c r="AAY310" s="442"/>
      <c r="AAZ310" s="442"/>
      <c r="ABA310" s="442"/>
      <c r="ABB310" s="442"/>
      <c r="ABC310" s="442"/>
      <c r="ABD310" s="442"/>
      <c r="ABE310" s="442"/>
      <c r="ABF310" s="442"/>
      <c r="ABG310" s="442"/>
      <c r="ABH310" s="442"/>
      <c r="ABI310" s="442"/>
      <c r="ABJ310" s="442"/>
      <c r="ABK310" s="442"/>
      <c r="ABL310" s="442"/>
      <c r="ABM310" s="442"/>
      <c r="ABN310" s="442"/>
      <c r="ABO310" s="442"/>
      <c r="ABP310" s="442"/>
      <c r="ABQ310" s="442"/>
      <c r="ABR310" s="442"/>
      <c r="ABS310" s="442"/>
      <c r="ABT310" s="442"/>
      <c r="ABU310" s="442"/>
      <c r="ABV310" s="442"/>
      <c r="ABW310" s="442"/>
      <c r="ABX310" s="442"/>
      <c r="ABY310" s="442"/>
      <c r="ABZ310" s="442"/>
      <c r="ACA310" s="442"/>
      <c r="ACB310" s="442"/>
      <c r="ACC310" s="442"/>
      <c r="ACD310" s="442"/>
      <c r="ACE310" s="442"/>
      <c r="ACF310" s="442"/>
      <c r="ACG310" s="442"/>
      <c r="ACH310" s="442"/>
      <c r="ACI310" s="442"/>
      <c r="ACJ310" s="442"/>
      <c r="ACK310" s="442"/>
      <c r="ACL310" s="442"/>
      <c r="ACM310" s="442"/>
      <c r="ACN310" s="442"/>
      <c r="ACO310" s="442"/>
      <c r="ACP310" s="442"/>
      <c r="ACQ310" s="442"/>
      <c r="ACR310" s="442"/>
      <c r="ACS310" s="442"/>
      <c r="ACT310" s="442"/>
      <c r="ACU310" s="442"/>
      <c r="ACV310" s="442"/>
      <c r="ACW310" s="442"/>
      <c r="ACX310" s="442"/>
      <c r="ACY310" s="442"/>
      <c r="ACZ310" s="442"/>
      <c r="ADA310" s="442"/>
      <c r="ADB310" s="442"/>
      <c r="ADC310" s="442"/>
      <c r="ADD310" s="442"/>
      <c r="ADE310" s="442"/>
      <c r="ADF310" s="442"/>
      <c r="ADG310" s="442"/>
      <c r="ADH310" s="442"/>
      <c r="ADI310" s="442"/>
      <c r="ADJ310" s="442"/>
      <c r="ADK310" s="442"/>
      <c r="ADL310" s="442"/>
      <c r="ADM310" s="442"/>
      <c r="ADN310" s="442"/>
      <c r="ADO310" s="442"/>
      <c r="ADP310" s="442"/>
      <c r="ADQ310" s="442"/>
      <c r="ADR310" s="442"/>
      <c r="ADS310" s="442"/>
      <c r="ADT310" s="442"/>
      <c r="ADU310" s="442"/>
      <c r="ADV310" s="442"/>
      <c r="ADW310" s="442"/>
      <c r="ADX310" s="442"/>
      <c r="ADY310" s="442"/>
      <c r="ADZ310" s="442"/>
      <c r="AEA310" s="442"/>
      <c r="AEB310" s="442"/>
      <c r="AEC310" s="442"/>
      <c r="AED310" s="442"/>
      <c r="AEE310" s="442"/>
      <c r="AEF310" s="442"/>
      <c r="AEG310" s="442"/>
      <c r="AEH310" s="442"/>
      <c r="AEI310" s="442"/>
      <c r="AEJ310" s="442"/>
      <c r="AEK310" s="442"/>
      <c r="AEL310" s="442"/>
      <c r="AEM310" s="442"/>
      <c r="AEN310" s="442"/>
      <c r="AEO310" s="442"/>
      <c r="AEP310" s="442"/>
      <c r="AEQ310" s="442"/>
      <c r="AER310" s="442"/>
      <c r="AES310" s="442"/>
      <c r="AET310" s="442"/>
      <c r="AEU310" s="442"/>
      <c r="AEV310" s="442"/>
      <c r="AEW310" s="442"/>
      <c r="AEX310" s="442"/>
      <c r="AEY310" s="442"/>
      <c r="AEZ310" s="442"/>
      <c r="AFA310" s="442"/>
      <c r="AFB310" s="442"/>
      <c r="AFC310" s="442"/>
      <c r="AFD310" s="442"/>
      <c r="AFE310" s="442"/>
      <c r="AFF310" s="442"/>
      <c r="AFG310" s="442"/>
      <c r="AFH310" s="442"/>
      <c r="AFI310" s="442"/>
      <c r="AFJ310" s="442"/>
      <c r="AFK310" s="442"/>
      <c r="AFL310" s="442"/>
      <c r="AFM310" s="442"/>
      <c r="AFN310" s="442"/>
      <c r="AFO310" s="442"/>
      <c r="AFP310" s="442"/>
      <c r="AFQ310" s="442"/>
      <c r="AFR310" s="442"/>
      <c r="AFS310" s="442"/>
      <c r="AFT310" s="442"/>
      <c r="AFU310" s="442"/>
      <c r="AFV310" s="442"/>
      <c r="AFW310" s="442"/>
      <c r="AFX310" s="442"/>
      <c r="AFY310" s="442"/>
      <c r="AFZ310" s="442"/>
      <c r="AGA310" s="442"/>
      <c r="AGB310" s="442"/>
      <c r="AGC310" s="442"/>
      <c r="AGD310" s="442"/>
      <c r="AGE310" s="442"/>
      <c r="AGF310" s="442"/>
      <c r="AGG310" s="442"/>
      <c r="AGH310" s="442"/>
      <c r="AGI310" s="442"/>
      <c r="AGJ310" s="442"/>
      <c r="AGK310" s="442"/>
      <c r="AGL310" s="442"/>
      <c r="AGM310" s="442"/>
      <c r="AGN310" s="442"/>
      <c r="AGO310" s="442"/>
      <c r="AGP310" s="442"/>
      <c r="AGQ310" s="442"/>
      <c r="AGR310" s="442"/>
      <c r="AGS310" s="442"/>
      <c r="AGT310" s="442"/>
      <c r="AGU310" s="442"/>
      <c r="AGV310" s="442"/>
      <c r="AGW310" s="442"/>
      <c r="AGX310" s="442"/>
      <c r="AGY310" s="442"/>
      <c r="AGZ310" s="442"/>
      <c r="AHA310" s="442"/>
      <c r="AHB310" s="442"/>
      <c r="AHC310" s="442"/>
      <c r="AHD310" s="442"/>
      <c r="AHE310" s="442"/>
      <c r="AHF310" s="442"/>
      <c r="AHG310" s="442"/>
      <c r="AHH310" s="442"/>
    </row>
    <row r="311" spans="2:892" s="593" customFormat="1" hidden="1">
      <c r="B311" s="597"/>
      <c r="C311" s="595"/>
      <c r="D311" s="78"/>
      <c r="E311" s="78"/>
      <c r="F311" s="78"/>
      <c r="G311" s="78"/>
      <c r="H311" s="78"/>
      <c r="I311" s="78"/>
      <c r="J311" s="78"/>
      <c r="K311" s="78"/>
      <c r="L311" s="78"/>
      <c r="M311" s="78"/>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s="66"/>
      <c r="CT311" s="66"/>
      <c r="CU311" s="66"/>
      <c r="CV311" s="66"/>
      <c r="CW311" s="66"/>
      <c r="CX311" s="66"/>
      <c r="CY311" s="66"/>
      <c r="CZ311" s="66"/>
      <c r="DA311" s="66"/>
      <c r="DB311" s="66"/>
      <c r="DC311" s="66"/>
      <c r="DD311" s="66"/>
      <c r="DE311" s="66"/>
      <c r="DF311" s="66"/>
      <c r="DG311" s="66"/>
      <c r="DH311" s="66"/>
      <c r="DI311" s="66"/>
      <c r="DJ311" s="66"/>
      <c r="DK311" s="66"/>
      <c r="DL311" s="66"/>
      <c r="DM311" s="66"/>
      <c r="DN311" s="66"/>
      <c r="DO311" s="66"/>
      <c r="DP311" s="66"/>
      <c r="DQ311" s="66"/>
      <c r="DR311" s="66"/>
      <c r="DS311" s="66"/>
      <c r="DT311" s="66"/>
      <c r="DU311" s="66"/>
      <c r="DV311" s="66"/>
      <c r="DW311" s="66"/>
      <c r="DX311" s="66"/>
      <c r="DY311" s="66"/>
      <c r="DZ311" s="66"/>
      <c r="EA311" s="66"/>
      <c r="EB311" s="66"/>
      <c r="EC311" s="66"/>
      <c r="ED311" s="66"/>
      <c r="EE311" s="66"/>
      <c r="EF311" s="66"/>
      <c r="EG311" s="66"/>
      <c r="EH311" s="66"/>
      <c r="EI311" s="66"/>
      <c r="EJ311" s="66"/>
      <c r="EK311" s="66"/>
      <c r="EL311" s="66"/>
      <c r="EM311" s="66"/>
      <c r="EN311" s="66"/>
      <c r="EO311" s="66"/>
      <c r="EP311" s="66"/>
      <c r="EQ311" s="66"/>
      <c r="ER311" s="66"/>
      <c r="ES311" s="66"/>
      <c r="ET311" s="66"/>
      <c r="EU311" s="66"/>
      <c r="EV311" s="66"/>
      <c r="EW311" s="66"/>
      <c r="EX311" s="66"/>
      <c r="EY311" s="66"/>
      <c r="EZ311" s="66"/>
      <c r="FA311" s="66"/>
      <c r="FB311" s="66"/>
      <c r="FC311" s="66"/>
      <c r="FD311" s="66"/>
      <c r="FE311" s="66"/>
      <c r="FF311" s="66"/>
      <c r="FG311" s="66"/>
      <c r="FH311" s="66"/>
      <c r="FI311" s="66"/>
      <c r="FJ311" s="66"/>
      <c r="FK311" s="66"/>
      <c r="FL311" s="66"/>
      <c r="FM311" s="66"/>
      <c r="FN311" s="66"/>
      <c r="FO311" s="66"/>
      <c r="FP311" s="66"/>
      <c r="FQ311" s="66"/>
      <c r="FR311" s="66"/>
      <c r="FS311" s="66"/>
      <c r="FT311" s="66"/>
      <c r="FU311" s="66"/>
      <c r="FV311" s="66"/>
      <c r="FW311" s="66"/>
      <c r="FX311" s="66"/>
      <c r="FY311" s="66"/>
      <c r="FZ311" s="66"/>
      <c r="GA311" s="66"/>
      <c r="GB311" s="66"/>
      <c r="GC311" s="66"/>
      <c r="GD311" s="66"/>
      <c r="GE311" s="66"/>
      <c r="GF311" s="66"/>
      <c r="GG311" s="66"/>
      <c r="GH311" s="66"/>
      <c r="GI311" s="66"/>
      <c r="GJ311" s="66"/>
      <c r="GK311" s="66"/>
      <c r="GL311" s="66"/>
      <c r="GM311" s="66"/>
      <c r="GN311" s="66"/>
      <c r="GO311" s="66"/>
      <c r="GP311" s="66"/>
      <c r="GQ311" s="66"/>
      <c r="GR311" s="66"/>
      <c r="GS311" s="66"/>
      <c r="GT311" s="66"/>
      <c r="GU311" s="66"/>
      <c r="GV311" s="66"/>
      <c r="GW311" s="66"/>
      <c r="GX311" s="66"/>
      <c r="GY311" s="66"/>
      <c r="GZ311" s="66"/>
      <c r="HA311" s="66"/>
      <c r="HB311" s="66"/>
      <c r="HC311" s="66"/>
      <c r="HD311" s="66"/>
      <c r="HE311" s="66"/>
      <c r="HF311" s="66"/>
      <c r="HG311" s="66"/>
      <c r="HH311" s="66"/>
      <c r="HI311" s="66"/>
      <c r="HJ311" s="66"/>
      <c r="HK311" s="66"/>
      <c r="HL311" s="66"/>
      <c r="HM311" s="66"/>
      <c r="HN311" s="66"/>
      <c r="HO311" s="66"/>
      <c r="HP311" s="66"/>
      <c r="HQ311" s="66"/>
      <c r="HR311" s="66"/>
      <c r="HS311" s="66"/>
      <c r="HT311" s="66"/>
      <c r="HU311" s="66"/>
      <c r="HV311" s="66"/>
      <c r="HW311" s="66"/>
      <c r="HX311" s="66"/>
      <c r="HY311" s="66"/>
      <c r="HZ311" s="66"/>
      <c r="IA311" s="66"/>
      <c r="IB311" s="66"/>
      <c r="IC311" s="66"/>
      <c r="ID311" s="66"/>
      <c r="IE311" s="66"/>
      <c r="IF311" s="66"/>
      <c r="IG311" s="66"/>
      <c r="IH311" s="66"/>
      <c r="II311" s="66"/>
      <c r="IJ311" s="66"/>
      <c r="IK311" s="66"/>
      <c r="IL311" s="66"/>
      <c r="IM311" s="66"/>
      <c r="IN311" s="66"/>
      <c r="IO311" s="66"/>
      <c r="IP311" s="66"/>
      <c r="IQ311" s="66"/>
      <c r="IR311" s="66"/>
      <c r="IS311" s="66"/>
      <c r="IT311" s="66"/>
      <c r="IU311" s="66"/>
      <c r="IV311" s="66"/>
      <c r="IW311" s="66"/>
      <c r="IX311" s="442"/>
      <c r="IY311" s="442"/>
      <c r="IZ311" s="442"/>
      <c r="JA311" s="442"/>
      <c r="JB311" s="442"/>
      <c r="JC311" s="442"/>
      <c r="JD311" s="442"/>
      <c r="JE311" s="442"/>
      <c r="JF311" s="442"/>
      <c r="JG311" s="442"/>
      <c r="JH311" s="442"/>
      <c r="JI311" s="442"/>
      <c r="JJ311" s="442"/>
      <c r="JK311" s="442"/>
      <c r="JL311" s="442"/>
      <c r="JM311" s="442"/>
      <c r="JN311" s="442"/>
      <c r="JO311" s="442"/>
      <c r="JP311" s="442"/>
      <c r="JQ311" s="442"/>
      <c r="JR311" s="442"/>
      <c r="JS311" s="442"/>
      <c r="JT311" s="442"/>
      <c r="JU311" s="442"/>
      <c r="JV311" s="442"/>
      <c r="JW311" s="442"/>
      <c r="JX311" s="442"/>
      <c r="JY311" s="442"/>
      <c r="JZ311" s="442"/>
      <c r="KA311" s="442"/>
      <c r="KB311" s="442"/>
      <c r="KC311" s="442"/>
      <c r="KD311" s="442"/>
      <c r="KE311" s="442"/>
      <c r="KF311" s="442"/>
      <c r="KG311" s="442"/>
      <c r="KH311" s="442"/>
      <c r="KI311" s="442"/>
      <c r="KJ311" s="442"/>
      <c r="KK311" s="442"/>
      <c r="KL311" s="442"/>
      <c r="KM311" s="442"/>
      <c r="KN311" s="442"/>
      <c r="KO311" s="442"/>
      <c r="KP311" s="442"/>
      <c r="KQ311" s="442"/>
      <c r="KR311" s="442"/>
      <c r="KS311" s="442"/>
      <c r="KT311" s="442"/>
      <c r="KU311" s="442"/>
      <c r="KV311" s="442"/>
      <c r="KW311" s="442"/>
      <c r="KX311" s="442"/>
      <c r="KY311" s="442"/>
      <c r="KZ311" s="442"/>
      <c r="LA311" s="442"/>
      <c r="LB311" s="442"/>
      <c r="LC311" s="442"/>
      <c r="LD311" s="442"/>
      <c r="LE311" s="442"/>
      <c r="LF311" s="442"/>
      <c r="LG311" s="442"/>
      <c r="LH311" s="442"/>
      <c r="LI311" s="442"/>
      <c r="LJ311" s="442"/>
      <c r="LK311" s="442"/>
      <c r="LL311" s="442"/>
      <c r="LM311" s="442"/>
      <c r="LN311" s="442"/>
      <c r="LO311" s="442"/>
      <c r="LP311" s="442"/>
      <c r="LQ311" s="442"/>
      <c r="LR311" s="442"/>
      <c r="LS311" s="442"/>
      <c r="LT311" s="442"/>
      <c r="LU311" s="442"/>
      <c r="LV311" s="442"/>
      <c r="LW311" s="442"/>
      <c r="LX311" s="442"/>
      <c r="LY311" s="442"/>
      <c r="LZ311" s="442"/>
      <c r="MA311" s="442"/>
      <c r="MB311" s="442"/>
      <c r="MC311" s="442"/>
      <c r="MD311" s="442"/>
      <c r="ME311" s="442"/>
      <c r="MF311" s="442"/>
      <c r="MG311" s="442"/>
      <c r="MH311" s="442"/>
      <c r="MI311" s="442"/>
      <c r="MJ311" s="442"/>
      <c r="MK311" s="442"/>
      <c r="ML311" s="442"/>
      <c r="MM311" s="442"/>
      <c r="MN311" s="442"/>
      <c r="MO311" s="442"/>
      <c r="MP311" s="442"/>
      <c r="MQ311" s="442"/>
      <c r="MR311" s="442"/>
      <c r="MS311" s="442"/>
      <c r="MT311" s="442"/>
      <c r="MU311" s="442"/>
      <c r="MV311" s="442"/>
      <c r="MW311" s="442"/>
      <c r="MX311" s="442"/>
      <c r="MY311" s="442"/>
      <c r="MZ311" s="442"/>
      <c r="NA311" s="442"/>
      <c r="NB311" s="442"/>
      <c r="NC311" s="442"/>
      <c r="ND311" s="442"/>
      <c r="NE311" s="442"/>
      <c r="NF311" s="442"/>
      <c r="NG311" s="442"/>
      <c r="NH311" s="442"/>
      <c r="NI311" s="442"/>
      <c r="NJ311" s="442"/>
      <c r="NK311" s="442"/>
      <c r="NL311" s="442"/>
      <c r="NM311" s="442"/>
      <c r="NN311" s="442"/>
      <c r="NO311" s="442"/>
      <c r="NP311" s="442"/>
      <c r="NQ311" s="442"/>
      <c r="NR311" s="442"/>
      <c r="NS311" s="442"/>
      <c r="NT311" s="442"/>
      <c r="NU311" s="442"/>
      <c r="NV311" s="442"/>
      <c r="NW311" s="442"/>
      <c r="NX311" s="442"/>
      <c r="NY311" s="442"/>
      <c r="NZ311" s="442"/>
      <c r="OA311" s="442"/>
      <c r="OB311" s="442"/>
      <c r="OC311" s="442"/>
      <c r="OD311" s="442"/>
      <c r="OE311" s="442"/>
      <c r="OF311" s="442"/>
      <c r="OG311" s="442"/>
      <c r="OH311" s="442"/>
      <c r="OI311" s="442"/>
      <c r="OJ311" s="442"/>
      <c r="OK311" s="442"/>
      <c r="OL311" s="442"/>
      <c r="OM311" s="442"/>
      <c r="ON311" s="442"/>
      <c r="OO311" s="442"/>
      <c r="OP311" s="442"/>
      <c r="OQ311" s="442"/>
      <c r="OR311" s="442"/>
      <c r="OS311" s="442"/>
      <c r="OT311" s="442"/>
      <c r="OU311" s="442"/>
      <c r="OV311" s="442"/>
      <c r="OW311" s="442"/>
      <c r="OX311" s="442"/>
      <c r="OY311" s="442"/>
      <c r="OZ311" s="442"/>
      <c r="PA311" s="442"/>
      <c r="PB311" s="442"/>
      <c r="PC311" s="442"/>
      <c r="PD311" s="442"/>
      <c r="PE311" s="442"/>
      <c r="PF311" s="442"/>
      <c r="PG311" s="442"/>
      <c r="PH311" s="442"/>
      <c r="PI311" s="442"/>
      <c r="PJ311" s="442"/>
      <c r="PK311" s="442"/>
      <c r="PL311" s="442"/>
      <c r="PM311" s="442"/>
      <c r="PN311" s="442"/>
      <c r="PO311" s="442"/>
      <c r="PP311" s="442"/>
      <c r="PQ311" s="442"/>
      <c r="PR311" s="442"/>
      <c r="PS311" s="442"/>
      <c r="PT311" s="442"/>
      <c r="PU311" s="442"/>
      <c r="PV311" s="442"/>
      <c r="PW311" s="442"/>
      <c r="PX311" s="442"/>
      <c r="PY311" s="442"/>
      <c r="PZ311" s="442"/>
      <c r="QA311" s="442"/>
      <c r="QB311" s="442"/>
      <c r="QC311" s="442"/>
      <c r="QD311" s="442"/>
      <c r="QE311" s="442"/>
      <c r="QF311" s="442"/>
      <c r="QG311" s="442"/>
      <c r="QH311" s="442"/>
      <c r="QI311" s="442"/>
      <c r="QJ311" s="442"/>
      <c r="QK311" s="442"/>
      <c r="QL311" s="442"/>
      <c r="QM311" s="442"/>
      <c r="QN311" s="442"/>
      <c r="QO311" s="442"/>
      <c r="QP311" s="442"/>
      <c r="QQ311" s="442"/>
      <c r="QR311" s="442"/>
      <c r="QS311" s="442"/>
      <c r="QT311" s="442"/>
      <c r="QU311" s="442"/>
      <c r="QV311" s="442"/>
      <c r="QW311" s="442"/>
      <c r="QX311" s="442"/>
      <c r="QY311" s="442"/>
      <c r="QZ311" s="442"/>
      <c r="RA311" s="442"/>
      <c r="RB311" s="442"/>
      <c r="RC311" s="442"/>
      <c r="RD311" s="442"/>
      <c r="RE311" s="442"/>
      <c r="RF311" s="442"/>
      <c r="RG311" s="442"/>
      <c r="RH311" s="442"/>
      <c r="RI311" s="442"/>
      <c r="RJ311" s="442"/>
      <c r="RK311" s="442"/>
      <c r="RL311" s="442"/>
      <c r="RM311" s="442"/>
      <c r="RN311" s="442"/>
      <c r="RO311" s="442"/>
      <c r="RP311" s="442"/>
      <c r="RQ311" s="442"/>
      <c r="RR311" s="442"/>
      <c r="RS311" s="442"/>
      <c r="RT311" s="442"/>
      <c r="RU311" s="442"/>
      <c r="RV311" s="442"/>
      <c r="RW311" s="442"/>
      <c r="RX311" s="442"/>
      <c r="RY311" s="442"/>
      <c r="RZ311" s="442"/>
      <c r="SA311" s="442"/>
      <c r="SB311" s="442"/>
      <c r="SC311" s="442"/>
      <c r="SD311" s="442"/>
      <c r="SE311" s="442"/>
      <c r="SF311" s="442"/>
      <c r="SG311" s="442"/>
      <c r="SH311" s="442"/>
      <c r="SI311" s="442"/>
      <c r="SJ311" s="442"/>
      <c r="SK311" s="442"/>
      <c r="SL311" s="442"/>
      <c r="SM311" s="442"/>
      <c r="SN311" s="442"/>
      <c r="SO311" s="442"/>
      <c r="SP311" s="442"/>
      <c r="SQ311" s="442"/>
      <c r="SR311" s="442"/>
      <c r="SS311" s="442"/>
      <c r="ST311" s="442"/>
      <c r="SU311" s="442"/>
      <c r="SV311" s="442"/>
      <c r="SW311" s="442"/>
      <c r="SX311" s="442"/>
      <c r="SY311" s="442"/>
      <c r="SZ311" s="442"/>
      <c r="TA311" s="442"/>
      <c r="TB311" s="442"/>
      <c r="TC311" s="442"/>
      <c r="TD311" s="442"/>
      <c r="TE311" s="442"/>
      <c r="TF311" s="442"/>
      <c r="TG311" s="442"/>
      <c r="TH311" s="442"/>
      <c r="TI311" s="442"/>
      <c r="TJ311" s="442"/>
      <c r="TK311" s="442"/>
      <c r="TL311" s="442"/>
      <c r="TM311" s="442"/>
      <c r="TN311" s="442"/>
      <c r="TO311" s="442"/>
      <c r="TP311" s="442"/>
      <c r="TQ311" s="442"/>
      <c r="TR311" s="442"/>
      <c r="TS311" s="442"/>
      <c r="TT311" s="442"/>
      <c r="TU311" s="442"/>
      <c r="TV311" s="442"/>
      <c r="TW311" s="442"/>
      <c r="TX311" s="442"/>
      <c r="TY311" s="442"/>
      <c r="TZ311" s="442"/>
      <c r="UA311" s="442"/>
      <c r="UB311" s="442"/>
      <c r="UC311" s="442"/>
      <c r="UD311" s="442"/>
      <c r="UE311" s="442"/>
      <c r="UF311" s="442"/>
      <c r="UG311" s="442"/>
      <c r="UH311" s="442"/>
      <c r="UI311" s="442"/>
      <c r="UJ311" s="442"/>
      <c r="UK311" s="442"/>
      <c r="UL311" s="442"/>
      <c r="UM311" s="442"/>
      <c r="UN311" s="442"/>
      <c r="UO311" s="442"/>
      <c r="UP311" s="442"/>
      <c r="UQ311" s="442"/>
      <c r="UR311" s="442"/>
      <c r="US311" s="442"/>
      <c r="UT311" s="442"/>
      <c r="UU311" s="442"/>
      <c r="UV311" s="442"/>
      <c r="UW311" s="442"/>
      <c r="UX311" s="442"/>
      <c r="UY311" s="442"/>
      <c r="UZ311" s="442"/>
      <c r="VA311" s="442"/>
      <c r="VB311" s="442"/>
      <c r="VC311" s="442"/>
      <c r="VD311" s="442"/>
      <c r="VE311" s="442"/>
      <c r="VF311" s="442"/>
      <c r="VG311" s="442"/>
      <c r="VH311" s="442"/>
      <c r="VI311" s="442"/>
      <c r="VJ311" s="442"/>
      <c r="VK311" s="442"/>
      <c r="VL311" s="442"/>
      <c r="VM311" s="442"/>
      <c r="VN311" s="442"/>
      <c r="VO311" s="442"/>
      <c r="VP311" s="442"/>
      <c r="VQ311" s="442"/>
      <c r="VR311" s="442"/>
      <c r="VS311" s="442"/>
      <c r="VT311" s="442"/>
      <c r="VU311" s="442"/>
      <c r="VV311" s="442"/>
      <c r="VW311" s="442"/>
      <c r="VX311" s="442"/>
      <c r="VY311" s="442"/>
      <c r="VZ311" s="442"/>
      <c r="WA311" s="442"/>
      <c r="WB311" s="442"/>
      <c r="WC311" s="442"/>
      <c r="WD311" s="442"/>
      <c r="WE311" s="442"/>
      <c r="WF311" s="442"/>
      <c r="WG311" s="442"/>
      <c r="WH311" s="442"/>
      <c r="WI311" s="442"/>
      <c r="WJ311" s="442"/>
      <c r="WK311" s="442"/>
      <c r="WL311" s="442"/>
      <c r="WM311" s="442"/>
      <c r="WN311" s="442"/>
      <c r="WO311" s="442"/>
      <c r="WP311" s="442"/>
      <c r="WQ311" s="442"/>
      <c r="WR311" s="442"/>
      <c r="WS311" s="442"/>
      <c r="WT311" s="442"/>
      <c r="WU311" s="442"/>
      <c r="WV311" s="442"/>
      <c r="WW311" s="442"/>
      <c r="WX311" s="442"/>
      <c r="WY311" s="442"/>
      <c r="WZ311" s="442"/>
      <c r="XA311" s="442"/>
      <c r="XB311" s="442"/>
      <c r="XC311" s="442"/>
      <c r="XD311" s="442"/>
      <c r="XE311" s="442"/>
      <c r="XF311" s="442"/>
      <c r="XG311" s="442"/>
      <c r="XH311" s="442"/>
      <c r="XI311" s="442"/>
      <c r="XJ311" s="442"/>
      <c r="XK311" s="442"/>
      <c r="XL311" s="442"/>
      <c r="XM311" s="442"/>
      <c r="XN311" s="442"/>
      <c r="XO311" s="442"/>
      <c r="XP311" s="442"/>
      <c r="XQ311" s="442"/>
      <c r="XR311" s="442"/>
      <c r="XS311" s="442"/>
      <c r="XT311" s="442"/>
      <c r="XU311" s="442"/>
      <c r="XV311" s="442"/>
      <c r="XW311" s="442"/>
      <c r="XX311" s="442"/>
      <c r="XY311" s="442"/>
      <c r="XZ311" s="442"/>
      <c r="YA311" s="442"/>
      <c r="YB311" s="442"/>
      <c r="YC311" s="442"/>
      <c r="YD311" s="442"/>
      <c r="YE311" s="442"/>
      <c r="YF311" s="442"/>
      <c r="YG311" s="442"/>
      <c r="YH311" s="442"/>
      <c r="YI311" s="442"/>
      <c r="YJ311" s="442"/>
      <c r="YK311" s="442"/>
      <c r="YL311" s="442"/>
      <c r="YM311" s="442"/>
      <c r="YN311" s="442"/>
      <c r="YO311" s="442"/>
      <c r="YP311" s="442"/>
      <c r="YQ311" s="442"/>
      <c r="YR311" s="442"/>
      <c r="YS311" s="442"/>
      <c r="YT311" s="442"/>
      <c r="YU311" s="442"/>
      <c r="YV311" s="442"/>
      <c r="YW311" s="442"/>
      <c r="YX311" s="442"/>
      <c r="YY311" s="442"/>
      <c r="YZ311" s="442"/>
      <c r="ZA311" s="442"/>
      <c r="ZB311" s="442"/>
      <c r="ZC311" s="442"/>
      <c r="ZD311" s="442"/>
      <c r="ZE311" s="442"/>
      <c r="ZF311" s="442"/>
      <c r="ZG311" s="442"/>
      <c r="ZH311" s="442"/>
      <c r="ZI311" s="442"/>
      <c r="ZJ311" s="442"/>
      <c r="ZK311" s="442"/>
      <c r="ZL311" s="442"/>
      <c r="ZM311" s="442"/>
      <c r="ZN311" s="442"/>
      <c r="ZO311" s="442"/>
      <c r="ZP311" s="442"/>
      <c r="ZQ311" s="442"/>
      <c r="ZR311" s="442"/>
      <c r="ZS311" s="442"/>
      <c r="ZT311" s="442"/>
      <c r="ZU311" s="442"/>
      <c r="ZV311" s="442"/>
      <c r="ZW311" s="442"/>
      <c r="ZX311" s="442"/>
      <c r="ZY311" s="442"/>
      <c r="ZZ311" s="442"/>
      <c r="AAA311" s="442"/>
      <c r="AAB311" s="442"/>
      <c r="AAC311" s="442"/>
      <c r="AAD311" s="442"/>
      <c r="AAE311" s="442"/>
      <c r="AAF311" s="442"/>
      <c r="AAG311" s="442"/>
      <c r="AAH311" s="442"/>
      <c r="AAI311" s="442"/>
      <c r="AAJ311" s="442"/>
      <c r="AAK311" s="442"/>
      <c r="AAL311" s="442"/>
      <c r="AAM311" s="442"/>
      <c r="AAN311" s="442"/>
      <c r="AAO311" s="442"/>
      <c r="AAP311" s="442"/>
      <c r="AAQ311" s="442"/>
      <c r="AAR311" s="442"/>
      <c r="AAS311" s="442"/>
      <c r="AAT311" s="442"/>
      <c r="AAU311" s="442"/>
      <c r="AAV311" s="442"/>
      <c r="AAW311" s="442"/>
      <c r="AAX311" s="442"/>
      <c r="AAY311" s="442"/>
      <c r="AAZ311" s="442"/>
      <c r="ABA311" s="442"/>
      <c r="ABB311" s="442"/>
      <c r="ABC311" s="442"/>
      <c r="ABD311" s="442"/>
      <c r="ABE311" s="442"/>
      <c r="ABF311" s="442"/>
      <c r="ABG311" s="442"/>
      <c r="ABH311" s="442"/>
      <c r="ABI311" s="442"/>
      <c r="ABJ311" s="442"/>
      <c r="ABK311" s="442"/>
      <c r="ABL311" s="442"/>
      <c r="ABM311" s="442"/>
      <c r="ABN311" s="442"/>
      <c r="ABO311" s="442"/>
      <c r="ABP311" s="442"/>
      <c r="ABQ311" s="442"/>
      <c r="ABR311" s="442"/>
      <c r="ABS311" s="442"/>
      <c r="ABT311" s="442"/>
      <c r="ABU311" s="442"/>
      <c r="ABV311" s="442"/>
      <c r="ABW311" s="442"/>
      <c r="ABX311" s="442"/>
      <c r="ABY311" s="442"/>
      <c r="ABZ311" s="442"/>
      <c r="ACA311" s="442"/>
      <c r="ACB311" s="442"/>
      <c r="ACC311" s="442"/>
      <c r="ACD311" s="442"/>
      <c r="ACE311" s="442"/>
      <c r="ACF311" s="442"/>
      <c r="ACG311" s="442"/>
      <c r="ACH311" s="442"/>
      <c r="ACI311" s="442"/>
      <c r="ACJ311" s="442"/>
      <c r="ACK311" s="442"/>
      <c r="ACL311" s="442"/>
      <c r="ACM311" s="442"/>
      <c r="ACN311" s="442"/>
      <c r="ACO311" s="442"/>
      <c r="ACP311" s="442"/>
      <c r="ACQ311" s="442"/>
      <c r="ACR311" s="442"/>
      <c r="ACS311" s="442"/>
      <c r="ACT311" s="442"/>
      <c r="ACU311" s="442"/>
      <c r="ACV311" s="442"/>
      <c r="ACW311" s="442"/>
      <c r="ACX311" s="442"/>
      <c r="ACY311" s="442"/>
      <c r="ACZ311" s="442"/>
      <c r="ADA311" s="442"/>
      <c r="ADB311" s="442"/>
      <c r="ADC311" s="442"/>
      <c r="ADD311" s="442"/>
      <c r="ADE311" s="442"/>
      <c r="ADF311" s="442"/>
      <c r="ADG311" s="442"/>
      <c r="ADH311" s="442"/>
      <c r="ADI311" s="442"/>
      <c r="ADJ311" s="442"/>
      <c r="ADK311" s="442"/>
      <c r="ADL311" s="442"/>
      <c r="ADM311" s="442"/>
      <c r="ADN311" s="442"/>
      <c r="ADO311" s="442"/>
      <c r="ADP311" s="442"/>
      <c r="ADQ311" s="442"/>
      <c r="ADR311" s="442"/>
      <c r="ADS311" s="442"/>
      <c r="ADT311" s="442"/>
      <c r="ADU311" s="442"/>
      <c r="ADV311" s="442"/>
      <c r="ADW311" s="442"/>
      <c r="ADX311" s="442"/>
      <c r="ADY311" s="442"/>
      <c r="ADZ311" s="442"/>
      <c r="AEA311" s="442"/>
      <c r="AEB311" s="442"/>
      <c r="AEC311" s="442"/>
      <c r="AED311" s="442"/>
      <c r="AEE311" s="442"/>
      <c r="AEF311" s="442"/>
      <c r="AEG311" s="442"/>
      <c r="AEH311" s="442"/>
      <c r="AEI311" s="442"/>
      <c r="AEJ311" s="442"/>
      <c r="AEK311" s="442"/>
      <c r="AEL311" s="442"/>
      <c r="AEM311" s="442"/>
      <c r="AEN311" s="442"/>
      <c r="AEO311" s="442"/>
      <c r="AEP311" s="442"/>
      <c r="AEQ311" s="442"/>
      <c r="AER311" s="442"/>
      <c r="AES311" s="442"/>
      <c r="AET311" s="442"/>
      <c r="AEU311" s="442"/>
      <c r="AEV311" s="442"/>
      <c r="AEW311" s="442"/>
      <c r="AEX311" s="442"/>
      <c r="AEY311" s="442"/>
      <c r="AEZ311" s="442"/>
      <c r="AFA311" s="442"/>
      <c r="AFB311" s="442"/>
      <c r="AFC311" s="442"/>
      <c r="AFD311" s="442"/>
      <c r="AFE311" s="442"/>
      <c r="AFF311" s="442"/>
      <c r="AFG311" s="442"/>
      <c r="AFH311" s="442"/>
      <c r="AFI311" s="442"/>
      <c r="AFJ311" s="442"/>
      <c r="AFK311" s="442"/>
      <c r="AFL311" s="442"/>
      <c r="AFM311" s="442"/>
      <c r="AFN311" s="442"/>
      <c r="AFO311" s="442"/>
      <c r="AFP311" s="442"/>
      <c r="AFQ311" s="442"/>
      <c r="AFR311" s="442"/>
      <c r="AFS311" s="442"/>
      <c r="AFT311" s="442"/>
      <c r="AFU311" s="442"/>
      <c r="AFV311" s="442"/>
      <c r="AFW311" s="442"/>
      <c r="AFX311" s="442"/>
      <c r="AFY311" s="442"/>
      <c r="AFZ311" s="442"/>
      <c r="AGA311" s="442"/>
      <c r="AGB311" s="442"/>
      <c r="AGC311" s="442"/>
      <c r="AGD311" s="442"/>
      <c r="AGE311" s="442"/>
      <c r="AGF311" s="442"/>
      <c r="AGG311" s="442"/>
      <c r="AGH311" s="442"/>
      <c r="AGI311" s="442"/>
      <c r="AGJ311" s="442"/>
      <c r="AGK311" s="442"/>
      <c r="AGL311" s="442"/>
      <c r="AGM311" s="442"/>
      <c r="AGN311" s="442"/>
      <c r="AGO311" s="442"/>
      <c r="AGP311" s="442"/>
      <c r="AGQ311" s="442"/>
      <c r="AGR311" s="442"/>
      <c r="AGS311" s="442"/>
      <c r="AGT311" s="442"/>
      <c r="AGU311" s="442"/>
      <c r="AGV311" s="442"/>
      <c r="AGW311" s="442"/>
      <c r="AGX311" s="442"/>
      <c r="AGY311" s="442"/>
      <c r="AGZ311" s="442"/>
      <c r="AHA311" s="442"/>
      <c r="AHB311" s="442"/>
      <c r="AHC311" s="442"/>
      <c r="AHD311" s="442"/>
      <c r="AHE311" s="442"/>
      <c r="AHF311" s="442"/>
      <c r="AHG311" s="442"/>
      <c r="AHH311" s="442"/>
    </row>
    <row r="312" spans="2:892" s="593" customFormat="1" hidden="1">
      <c r="B312" s="597"/>
      <c r="C312" s="595"/>
      <c r="D312" s="78"/>
      <c r="E312" s="78"/>
      <c r="F312" s="78"/>
      <c r="G312" s="78"/>
      <c r="H312" s="78"/>
      <c r="I312" s="78"/>
      <c r="J312" s="78"/>
      <c r="K312" s="78"/>
      <c r="L312" s="78"/>
      <c r="M312" s="78"/>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s="66"/>
      <c r="CT312" s="66"/>
      <c r="CU312" s="66"/>
      <c r="CV312" s="66"/>
      <c r="CW312" s="66"/>
      <c r="CX312" s="66"/>
      <c r="CY312" s="66"/>
      <c r="CZ312" s="66"/>
      <c r="DA312" s="66"/>
      <c r="DB312" s="66"/>
      <c r="DC312" s="66"/>
      <c r="DD312" s="66"/>
      <c r="DE312" s="66"/>
      <c r="DF312" s="66"/>
      <c r="DG312" s="66"/>
      <c r="DH312" s="66"/>
      <c r="DI312" s="66"/>
      <c r="DJ312" s="66"/>
      <c r="DK312" s="66"/>
      <c r="DL312" s="66"/>
      <c r="DM312" s="66"/>
      <c r="DN312" s="66"/>
      <c r="DO312" s="66"/>
      <c r="DP312" s="66"/>
      <c r="DQ312" s="66"/>
      <c r="DR312" s="66"/>
      <c r="DS312" s="66"/>
      <c r="DT312" s="66"/>
      <c r="DU312" s="66"/>
      <c r="DV312" s="66"/>
      <c r="DW312" s="66"/>
      <c r="DX312" s="66"/>
      <c r="DY312" s="66"/>
      <c r="DZ312" s="66"/>
      <c r="EA312" s="66"/>
      <c r="EB312" s="66"/>
      <c r="EC312" s="66"/>
      <c r="ED312" s="66"/>
      <c r="EE312" s="66"/>
      <c r="EF312" s="66"/>
      <c r="EG312" s="66"/>
      <c r="EH312" s="66"/>
      <c r="EI312" s="66"/>
      <c r="EJ312" s="66"/>
      <c r="EK312" s="66"/>
      <c r="EL312" s="66"/>
      <c r="EM312" s="66"/>
      <c r="EN312" s="66"/>
      <c r="EO312" s="66"/>
      <c r="EP312" s="66"/>
      <c r="EQ312" s="66"/>
      <c r="ER312" s="66"/>
      <c r="ES312" s="66"/>
      <c r="ET312" s="66"/>
      <c r="EU312" s="66"/>
      <c r="EV312" s="66"/>
      <c r="EW312" s="66"/>
      <c r="EX312" s="66"/>
      <c r="EY312" s="66"/>
      <c r="EZ312" s="66"/>
      <c r="FA312" s="66"/>
      <c r="FB312" s="66"/>
      <c r="FC312" s="66"/>
      <c r="FD312" s="66"/>
      <c r="FE312" s="66"/>
      <c r="FF312" s="66"/>
      <c r="FG312" s="66"/>
      <c r="FH312" s="66"/>
      <c r="FI312" s="66"/>
      <c r="FJ312" s="66"/>
      <c r="FK312" s="66"/>
      <c r="FL312" s="66"/>
      <c r="FM312" s="66"/>
      <c r="FN312" s="66"/>
      <c r="FO312" s="66"/>
      <c r="FP312" s="66"/>
      <c r="FQ312" s="66"/>
      <c r="FR312" s="66"/>
      <c r="FS312" s="66"/>
      <c r="FT312" s="66"/>
      <c r="FU312" s="66"/>
      <c r="FV312" s="66"/>
      <c r="FW312" s="66"/>
      <c r="FX312" s="66"/>
      <c r="FY312" s="66"/>
      <c r="FZ312" s="66"/>
      <c r="GA312" s="66"/>
      <c r="GB312" s="66"/>
      <c r="GC312" s="66"/>
      <c r="GD312" s="66"/>
      <c r="GE312" s="66"/>
      <c r="GF312" s="66"/>
      <c r="GG312" s="66"/>
      <c r="GH312" s="66"/>
      <c r="GI312" s="66"/>
      <c r="GJ312" s="66"/>
      <c r="GK312" s="66"/>
      <c r="GL312" s="66"/>
      <c r="GM312" s="66"/>
      <c r="GN312" s="66"/>
      <c r="GO312" s="66"/>
      <c r="GP312" s="66"/>
      <c r="GQ312" s="66"/>
      <c r="GR312" s="66"/>
      <c r="GS312" s="66"/>
      <c r="GT312" s="66"/>
      <c r="GU312" s="66"/>
      <c r="GV312" s="66"/>
      <c r="GW312" s="66"/>
      <c r="GX312" s="66"/>
      <c r="GY312" s="66"/>
      <c r="GZ312" s="66"/>
      <c r="HA312" s="66"/>
      <c r="HB312" s="66"/>
      <c r="HC312" s="66"/>
      <c r="HD312" s="66"/>
      <c r="HE312" s="66"/>
      <c r="HF312" s="66"/>
      <c r="HG312" s="66"/>
      <c r="HH312" s="66"/>
      <c r="HI312" s="66"/>
      <c r="HJ312" s="66"/>
      <c r="HK312" s="66"/>
      <c r="HL312" s="66"/>
      <c r="HM312" s="66"/>
      <c r="HN312" s="66"/>
      <c r="HO312" s="66"/>
      <c r="HP312" s="66"/>
      <c r="HQ312" s="66"/>
      <c r="HR312" s="66"/>
      <c r="HS312" s="66"/>
      <c r="HT312" s="66"/>
      <c r="HU312" s="66"/>
      <c r="HV312" s="66"/>
      <c r="HW312" s="66"/>
      <c r="HX312" s="66"/>
      <c r="HY312" s="66"/>
      <c r="HZ312" s="66"/>
      <c r="IA312" s="66"/>
      <c r="IB312" s="66"/>
      <c r="IC312" s="66"/>
      <c r="ID312" s="66"/>
      <c r="IE312" s="66"/>
      <c r="IF312" s="66"/>
      <c r="IG312" s="66"/>
      <c r="IH312" s="66"/>
      <c r="II312" s="66"/>
      <c r="IJ312" s="66"/>
      <c r="IK312" s="66"/>
      <c r="IL312" s="66"/>
      <c r="IM312" s="66"/>
      <c r="IN312" s="66"/>
      <c r="IO312" s="66"/>
      <c r="IP312" s="66"/>
      <c r="IQ312" s="66"/>
      <c r="IR312" s="66"/>
      <c r="IS312" s="66"/>
      <c r="IT312" s="66"/>
      <c r="IU312" s="66"/>
      <c r="IV312" s="66"/>
      <c r="IW312" s="66"/>
      <c r="IX312" s="442"/>
      <c r="IY312" s="442"/>
      <c r="IZ312" s="442"/>
      <c r="JA312" s="442"/>
      <c r="JB312" s="442"/>
      <c r="JC312" s="442"/>
      <c r="JD312" s="442"/>
      <c r="JE312" s="442"/>
      <c r="JF312" s="442"/>
      <c r="JG312" s="442"/>
      <c r="JH312" s="442"/>
      <c r="JI312" s="442"/>
      <c r="JJ312" s="442"/>
      <c r="JK312" s="442"/>
      <c r="JL312" s="442"/>
      <c r="JM312" s="442"/>
      <c r="JN312" s="442"/>
      <c r="JO312" s="442"/>
      <c r="JP312" s="442"/>
      <c r="JQ312" s="442"/>
      <c r="JR312" s="442"/>
      <c r="JS312" s="442"/>
      <c r="JT312" s="442"/>
      <c r="JU312" s="442"/>
      <c r="JV312" s="442"/>
      <c r="JW312" s="442"/>
      <c r="JX312" s="442"/>
      <c r="JY312" s="442"/>
      <c r="JZ312" s="442"/>
      <c r="KA312" s="442"/>
      <c r="KB312" s="442"/>
      <c r="KC312" s="442"/>
      <c r="KD312" s="442"/>
      <c r="KE312" s="442"/>
      <c r="KF312" s="442"/>
      <c r="KG312" s="442"/>
      <c r="KH312" s="442"/>
      <c r="KI312" s="442"/>
      <c r="KJ312" s="442"/>
      <c r="KK312" s="442"/>
      <c r="KL312" s="442"/>
      <c r="KM312" s="442"/>
      <c r="KN312" s="442"/>
      <c r="KO312" s="442"/>
      <c r="KP312" s="442"/>
      <c r="KQ312" s="442"/>
      <c r="KR312" s="442"/>
      <c r="KS312" s="442"/>
      <c r="KT312" s="442"/>
      <c r="KU312" s="442"/>
      <c r="KV312" s="442"/>
      <c r="KW312" s="442"/>
      <c r="KX312" s="442"/>
      <c r="KY312" s="442"/>
      <c r="KZ312" s="442"/>
      <c r="LA312" s="442"/>
      <c r="LB312" s="442"/>
      <c r="LC312" s="442"/>
      <c r="LD312" s="442"/>
      <c r="LE312" s="442"/>
      <c r="LF312" s="442"/>
      <c r="LG312" s="442"/>
      <c r="LH312" s="442"/>
      <c r="LI312" s="442"/>
      <c r="LJ312" s="442"/>
      <c r="LK312" s="442"/>
      <c r="LL312" s="442"/>
      <c r="LM312" s="442"/>
      <c r="LN312" s="442"/>
      <c r="LO312" s="442"/>
      <c r="LP312" s="442"/>
      <c r="LQ312" s="442"/>
      <c r="LR312" s="442"/>
      <c r="LS312" s="442"/>
      <c r="LT312" s="442"/>
      <c r="LU312" s="442"/>
      <c r="LV312" s="442"/>
      <c r="LW312" s="442"/>
      <c r="LX312" s="442"/>
      <c r="LY312" s="442"/>
      <c r="LZ312" s="442"/>
      <c r="MA312" s="442"/>
      <c r="MB312" s="442"/>
      <c r="MC312" s="442"/>
      <c r="MD312" s="442"/>
      <c r="ME312" s="442"/>
      <c r="MF312" s="442"/>
      <c r="MG312" s="442"/>
      <c r="MH312" s="442"/>
      <c r="MI312" s="442"/>
      <c r="MJ312" s="442"/>
      <c r="MK312" s="442"/>
      <c r="ML312" s="442"/>
      <c r="MM312" s="442"/>
      <c r="MN312" s="442"/>
      <c r="MO312" s="442"/>
      <c r="MP312" s="442"/>
      <c r="MQ312" s="442"/>
      <c r="MR312" s="442"/>
      <c r="MS312" s="442"/>
      <c r="MT312" s="442"/>
      <c r="MU312" s="442"/>
      <c r="MV312" s="442"/>
      <c r="MW312" s="442"/>
      <c r="MX312" s="442"/>
      <c r="MY312" s="442"/>
      <c r="MZ312" s="442"/>
      <c r="NA312" s="442"/>
      <c r="NB312" s="442"/>
      <c r="NC312" s="442"/>
      <c r="ND312" s="442"/>
      <c r="NE312" s="442"/>
      <c r="NF312" s="442"/>
      <c r="NG312" s="442"/>
      <c r="NH312" s="442"/>
      <c r="NI312" s="442"/>
      <c r="NJ312" s="442"/>
      <c r="NK312" s="442"/>
      <c r="NL312" s="442"/>
      <c r="NM312" s="442"/>
      <c r="NN312" s="442"/>
      <c r="NO312" s="442"/>
      <c r="NP312" s="442"/>
      <c r="NQ312" s="442"/>
      <c r="NR312" s="442"/>
      <c r="NS312" s="442"/>
      <c r="NT312" s="442"/>
      <c r="NU312" s="442"/>
      <c r="NV312" s="442"/>
      <c r="NW312" s="442"/>
      <c r="NX312" s="442"/>
      <c r="NY312" s="442"/>
      <c r="NZ312" s="442"/>
      <c r="OA312" s="442"/>
      <c r="OB312" s="442"/>
      <c r="OC312" s="442"/>
      <c r="OD312" s="442"/>
      <c r="OE312" s="442"/>
      <c r="OF312" s="442"/>
      <c r="OG312" s="442"/>
      <c r="OH312" s="442"/>
      <c r="OI312" s="442"/>
      <c r="OJ312" s="442"/>
      <c r="OK312" s="442"/>
      <c r="OL312" s="442"/>
      <c r="OM312" s="442"/>
      <c r="ON312" s="442"/>
      <c r="OO312" s="442"/>
      <c r="OP312" s="442"/>
      <c r="OQ312" s="442"/>
      <c r="OR312" s="442"/>
      <c r="OS312" s="442"/>
      <c r="OT312" s="442"/>
      <c r="OU312" s="442"/>
      <c r="OV312" s="442"/>
      <c r="OW312" s="442"/>
      <c r="OX312" s="442"/>
      <c r="OY312" s="442"/>
      <c r="OZ312" s="442"/>
      <c r="PA312" s="442"/>
      <c r="PB312" s="442"/>
      <c r="PC312" s="442"/>
      <c r="PD312" s="442"/>
      <c r="PE312" s="442"/>
      <c r="PF312" s="442"/>
      <c r="PG312" s="442"/>
      <c r="PH312" s="442"/>
      <c r="PI312" s="442"/>
      <c r="PJ312" s="442"/>
      <c r="PK312" s="442"/>
      <c r="PL312" s="442"/>
      <c r="PM312" s="442"/>
      <c r="PN312" s="442"/>
      <c r="PO312" s="442"/>
      <c r="PP312" s="442"/>
      <c r="PQ312" s="442"/>
      <c r="PR312" s="442"/>
      <c r="PS312" s="442"/>
      <c r="PT312" s="442"/>
      <c r="PU312" s="442"/>
      <c r="PV312" s="442"/>
      <c r="PW312" s="442"/>
      <c r="PX312" s="442"/>
      <c r="PY312" s="442"/>
      <c r="PZ312" s="442"/>
      <c r="QA312" s="442"/>
      <c r="QB312" s="442"/>
      <c r="QC312" s="442"/>
      <c r="QD312" s="442"/>
      <c r="QE312" s="442"/>
      <c r="QF312" s="442"/>
      <c r="QG312" s="442"/>
      <c r="QH312" s="442"/>
      <c r="QI312" s="442"/>
      <c r="QJ312" s="442"/>
      <c r="QK312" s="442"/>
      <c r="QL312" s="442"/>
      <c r="QM312" s="442"/>
      <c r="QN312" s="442"/>
      <c r="QO312" s="442"/>
      <c r="QP312" s="442"/>
      <c r="QQ312" s="442"/>
      <c r="QR312" s="442"/>
      <c r="QS312" s="442"/>
      <c r="QT312" s="442"/>
      <c r="QU312" s="442"/>
      <c r="QV312" s="442"/>
      <c r="QW312" s="442"/>
      <c r="QX312" s="442"/>
      <c r="QY312" s="442"/>
      <c r="QZ312" s="442"/>
      <c r="RA312" s="442"/>
      <c r="RB312" s="442"/>
      <c r="RC312" s="442"/>
      <c r="RD312" s="442"/>
      <c r="RE312" s="442"/>
      <c r="RF312" s="442"/>
      <c r="RG312" s="442"/>
      <c r="RH312" s="442"/>
      <c r="RI312" s="442"/>
      <c r="RJ312" s="442"/>
      <c r="RK312" s="442"/>
      <c r="RL312" s="442"/>
      <c r="RM312" s="442"/>
      <c r="RN312" s="442"/>
      <c r="RO312" s="442"/>
      <c r="RP312" s="442"/>
      <c r="RQ312" s="442"/>
      <c r="RR312" s="442"/>
      <c r="RS312" s="442"/>
      <c r="RT312" s="442"/>
      <c r="RU312" s="442"/>
      <c r="RV312" s="442"/>
      <c r="RW312" s="442"/>
      <c r="RX312" s="442"/>
      <c r="RY312" s="442"/>
      <c r="RZ312" s="442"/>
      <c r="SA312" s="442"/>
      <c r="SB312" s="442"/>
      <c r="SC312" s="442"/>
      <c r="SD312" s="442"/>
      <c r="SE312" s="442"/>
      <c r="SF312" s="442"/>
      <c r="SG312" s="442"/>
      <c r="SH312" s="442"/>
      <c r="SI312" s="442"/>
      <c r="SJ312" s="442"/>
      <c r="SK312" s="442"/>
      <c r="SL312" s="442"/>
      <c r="SM312" s="442"/>
      <c r="SN312" s="442"/>
      <c r="SO312" s="442"/>
      <c r="SP312" s="442"/>
      <c r="SQ312" s="442"/>
      <c r="SR312" s="442"/>
      <c r="SS312" s="442"/>
      <c r="ST312" s="442"/>
      <c r="SU312" s="442"/>
      <c r="SV312" s="442"/>
      <c r="SW312" s="442"/>
      <c r="SX312" s="442"/>
      <c r="SY312" s="442"/>
      <c r="SZ312" s="442"/>
      <c r="TA312" s="442"/>
      <c r="TB312" s="442"/>
      <c r="TC312" s="442"/>
      <c r="TD312" s="442"/>
      <c r="TE312" s="442"/>
      <c r="TF312" s="442"/>
      <c r="TG312" s="442"/>
      <c r="TH312" s="442"/>
      <c r="TI312" s="442"/>
      <c r="TJ312" s="442"/>
      <c r="TK312" s="442"/>
      <c r="TL312" s="442"/>
      <c r="TM312" s="442"/>
      <c r="TN312" s="442"/>
      <c r="TO312" s="442"/>
      <c r="TP312" s="442"/>
      <c r="TQ312" s="442"/>
      <c r="TR312" s="442"/>
      <c r="TS312" s="442"/>
      <c r="TT312" s="442"/>
      <c r="TU312" s="442"/>
      <c r="TV312" s="442"/>
      <c r="TW312" s="442"/>
      <c r="TX312" s="442"/>
      <c r="TY312" s="442"/>
      <c r="TZ312" s="442"/>
      <c r="UA312" s="442"/>
      <c r="UB312" s="442"/>
      <c r="UC312" s="442"/>
      <c r="UD312" s="442"/>
      <c r="UE312" s="442"/>
      <c r="UF312" s="442"/>
      <c r="UG312" s="442"/>
      <c r="UH312" s="442"/>
      <c r="UI312" s="442"/>
      <c r="UJ312" s="442"/>
      <c r="UK312" s="442"/>
      <c r="UL312" s="442"/>
      <c r="UM312" s="442"/>
      <c r="UN312" s="442"/>
      <c r="UO312" s="442"/>
      <c r="UP312" s="442"/>
      <c r="UQ312" s="442"/>
      <c r="UR312" s="442"/>
      <c r="US312" s="442"/>
      <c r="UT312" s="442"/>
      <c r="UU312" s="442"/>
      <c r="UV312" s="442"/>
      <c r="UW312" s="442"/>
      <c r="UX312" s="442"/>
      <c r="UY312" s="442"/>
      <c r="UZ312" s="442"/>
      <c r="VA312" s="442"/>
      <c r="VB312" s="442"/>
      <c r="VC312" s="442"/>
      <c r="VD312" s="442"/>
      <c r="VE312" s="442"/>
      <c r="VF312" s="442"/>
      <c r="VG312" s="442"/>
      <c r="VH312" s="442"/>
      <c r="VI312" s="442"/>
      <c r="VJ312" s="442"/>
      <c r="VK312" s="442"/>
      <c r="VL312" s="442"/>
      <c r="VM312" s="442"/>
      <c r="VN312" s="442"/>
      <c r="VO312" s="442"/>
      <c r="VP312" s="442"/>
      <c r="VQ312" s="442"/>
      <c r="VR312" s="442"/>
      <c r="VS312" s="442"/>
      <c r="VT312" s="442"/>
      <c r="VU312" s="442"/>
      <c r="VV312" s="442"/>
      <c r="VW312" s="442"/>
      <c r="VX312" s="442"/>
      <c r="VY312" s="442"/>
      <c r="VZ312" s="442"/>
      <c r="WA312" s="442"/>
      <c r="WB312" s="442"/>
      <c r="WC312" s="442"/>
      <c r="WD312" s="442"/>
      <c r="WE312" s="442"/>
      <c r="WF312" s="442"/>
      <c r="WG312" s="442"/>
      <c r="WH312" s="442"/>
      <c r="WI312" s="442"/>
      <c r="WJ312" s="442"/>
      <c r="WK312" s="442"/>
      <c r="WL312" s="442"/>
      <c r="WM312" s="442"/>
      <c r="WN312" s="442"/>
      <c r="WO312" s="442"/>
      <c r="WP312" s="442"/>
      <c r="WQ312" s="442"/>
      <c r="WR312" s="442"/>
      <c r="WS312" s="442"/>
      <c r="WT312" s="442"/>
      <c r="WU312" s="442"/>
      <c r="WV312" s="442"/>
      <c r="WW312" s="442"/>
      <c r="WX312" s="442"/>
      <c r="WY312" s="442"/>
      <c r="WZ312" s="442"/>
      <c r="XA312" s="442"/>
      <c r="XB312" s="442"/>
      <c r="XC312" s="442"/>
      <c r="XD312" s="442"/>
      <c r="XE312" s="442"/>
      <c r="XF312" s="442"/>
      <c r="XG312" s="442"/>
      <c r="XH312" s="442"/>
      <c r="XI312" s="442"/>
      <c r="XJ312" s="442"/>
      <c r="XK312" s="442"/>
      <c r="XL312" s="442"/>
      <c r="XM312" s="442"/>
      <c r="XN312" s="442"/>
      <c r="XO312" s="442"/>
      <c r="XP312" s="442"/>
      <c r="XQ312" s="442"/>
      <c r="XR312" s="442"/>
      <c r="XS312" s="442"/>
      <c r="XT312" s="442"/>
      <c r="XU312" s="442"/>
      <c r="XV312" s="442"/>
      <c r="XW312" s="442"/>
      <c r="XX312" s="442"/>
      <c r="XY312" s="442"/>
      <c r="XZ312" s="442"/>
      <c r="YA312" s="442"/>
      <c r="YB312" s="442"/>
      <c r="YC312" s="442"/>
      <c r="YD312" s="442"/>
      <c r="YE312" s="442"/>
      <c r="YF312" s="442"/>
      <c r="YG312" s="442"/>
      <c r="YH312" s="442"/>
      <c r="YI312" s="442"/>
      <c r="YJ312" s="442"/>
      <c r="YK312" s="442"/>
      <c r="YL312" s="442"/>
      <c r="YM312" s="442"/>
      <c r="YN312" s="442"/>
      <c r="YO312" s="442"/>
      <c r="YP312" s="442"/>
      <c r="YQ312" s="442"/>
      <c r="YR312" s="442"/>
      <c r="YS312" s="442"/>
      <c r="YT312" s="442"/>
      <c r="YU312" s="442"/>
      <c r="YV312" s="442"/>
      <c r="YW312" s="442"/>
      <c r="YX312" s="442"/>
      <c r="YY312" s="442"/>
      <c r="YZ312" s="442"/>
      <c r="ZA312" s="442"/>
      <c r="ZB312" s="442"/>
      <c r="ZC312" s="442"/>
      <c r="ZD312" s="442"/>
      <c r="ZE312" s="442"/>
      <c r="ZF312" s="442"/>
      <c r="ZG312" s="442"/>
      <c r="ZH312" s="442"/>
      <c r="ZI312" s="442"/>
      <c r="ZJ312" s="442"/>
      <c r="ZK312" s="442"/>
      <c r="ZL312" s="442"/>
      <c r="ZM312" s="442"/>
      <c r="ZN312" s="442"/>
      <c r="ZO312" s="442"/>
      <c r="ZP312" s="442"/>
      <c r="ZQ312" s="442"/>
      <c r="ZR312" s="442"/>
      <c r="ZS312" s="442"/>
      <c r="ZT312" s="442"/>
      <c r="ZU312" s="442"/>
      <c r="ZV312" s="442"/>
      <c r="ZW312" s="442"/>
      <c r="ZX312" s="442"/>
      <c r="ZY312" s="442"/>
      <c r="ZZ312" s="442"/>
      <c r="AAA312" s="442"/>
      <c r="AAB312" s="442"/>
      <c r="AAC312" s="442"/>
      <c r="AAD312" s="442"/>
      <c r="AAE312" s="442"/>
      <c r="AAF312" s="442"/>
      <c r="AAG312" s="442"/>
      <c r="AAH312" s="442"/>
      <c r="AAI312" s="442"/>
      <c r="AAJ312" s="442"/>
      <c r="AAK312" s="442"/>
      <c r="AAL312" s="442"/>
      <c r="AAM312" s="442"/>
      <c r="AAN312" s="442"/>
      <c r="AAO312" s="442"/>
      <c r="AAP312" s="442"/>
      <c r="AAQ312" s="442"/>
      <c r="AAR312" s="442"/>
      <c r="AAS312" s="442"/>
      <c r="AAT312" s="442"/>
      <c r="AAU312" s="442"/>
      <c r="AAV312" s="442"/>
      <c r="AAW312" s="442"/>
      <c r="AAX312" s="442"/>
      <c r="AAY312" s="442"/>
      <c r="AAZ312" s="442"/>
      <c r="ABA312" s="442"/>
      <c r="ABB312" s="442"/>
      <c r="ABC312" s="442"/>
      <c r="ABD312" s="442"/>
      <c r="ABE312" s="442"/>
      <c r="ABF312" s="442"/>
      <c r="ABG312" s="442"/>
      <c r="ABH312" s="442"/>
      <c r="ABI312" s="442"/>
      <c r="ABJ312" s="442"/>
      <c r="ABK312" s="442"/>
      <c r="ABL312" s="442"/>
      <c r="ABM312" s="442"/>
      <c r="ABN312" s="442"/>
      <c r="ABO312" s="442"/>
      <c r="ABP312" s="442"/>
      <c r="ABQ312" s="442"/>
      <c r="ABR312" s="442"/>
      <c r="ABS312" s="442"/>
      <c r="ABT312" s="442"/>
      <c r="ABU312" s="442"/>
      <c r="ABV312" s="442"/>
      <c r="ABW312" s="442"/>
      <c r="ABX312" s="442"/>
      <c r="ABY312" s="442"/>
      <c r="ABZ312" s="442"/>
      <c r="ACA312" s="442"/>
      <c r="ACB312" s="442"/>
      <c r="ACC312" s="442"/>
      <c r="ACD312" s="442"/>
      <c r="ACE312" s="442"/>
      <c r="ACF312" s="442"/>
      <c r="ACG312" s="442"/>
      <c r="ACH312" s="442"/>
      <c r="ACI312" s="442"/>
      <c r="ACJ312" s="442"/>
      <c r="ACK312" s="442"/>
      <c r="ACL312" s="442"/>
      <c r="ACM312" s="442"/>
      <c r="ACN312" s="442"/>
      <c r="ACO312" s="442"/>
      <c r="ACP312" s="442"/>
      <c r="ACQ312" s="442"/>
      <c r="ACR312" s="442"/>
      <c r="ACS312" s="442"/>
      <c r="ACT312" s="442"/>
      <c r="ACU312" s="442"/>
      <c r="ACV312" s="442"/>
      <c r="ACW312" s="442"/>
      <c r="ACX312" s="442"/>
      <c r="ACY312" s="442"/>
      <c r="ACZ312" s="442"/>
      <c r="ADA312" s="442"/>
      <c r="ADB312" s="442"/>
      <c r="ADC312" s="442"/>
      <c r="ADD312" s="442"/>
      <c r="ADE312" s="442"/>
      <c r="ADF312" s="442"/>
      <c r="ADG312" s="442"/>
      <c r="ADH312" s="442"/>
      <c r="ADI312" s="442"/>
      <c r="ADJ312" s="442"/>
      <c r="ADK312" s="442"/>
      <c r="ADL312" s="442"/>
      <c r="ADM312" s="442"/>
      <c r="ADN312" s="442"/>
      <c r="ADO312" s="442"/>
      <c r="ADP312" s="442"/>
      <c r="ADQ312" s="442"/>
      <c r="ADR312" s="442"/>
      <c r="ADS312" s="442"/>
      <c r="ADT312" s="442"/>
      <c r="ADU312" s="442"/>
      <c r="ADV312" s="442"/>
      <c r="ADW312" s="442"/>
      <c r="ADX312" s="442"/>
      <c r="ADY312" s="442"/>
      <c r="ADZ312" s="442"/>
      <c r="AEA312" s="442"/>
      <c r="AEB312" s="442"/>
      <c r="AEC312" s="442"/>
      <c r="AED312" s="442"/>
      <c r="AEE312" s="442"/>
      <c r="AEF312" s="442"/>
      <c r="AEG312" s="442"/>
      <c r="AEH312" s="442"/>
      <c r="AEI312" s="442"/>
      <c r="AEJ312" s="442"/>
      <c r="AEK312" s="442"/>
      <c r="AEL312" s="442"/>
      <c r="AEM312" s="442"/>
      <c r="AEN312" s="442"/>
      <c r="AEO312" s="442"/>
      <c r="AEP312" s="442"/>
      <c r="AEQ312" s="442"/>
      <c r="AER312" s="442"/>
      <c r="AES312" s="442"/>
      <c r="AET312" s="442"/>
      <c r="AEU312" s="442"/>
      <c r="AEV312" s="442"/>
      <c r="AEW312" s="442"/>
      <c r="AEX312" s="442"/>
      <c r="AEY312" s="442"/>
      <c r="AEZ312" s="442"/>
      <c r="AFA312" s="442"/>
      <c r="AFB312" s="442"/>
      <c r="AFC312" s="442"/>
      <c r="AFD312" s="442"/>
      <c r="AFE312" s="442"/>
      <c r="AFF312" s="442"/>
      <c r="AFG312" s="442"/>
      <c r="AFH312" s="442"/>
      <c r="AFI312" s="442"/>
      <c r="AFJ312" s="442"/>
      <c r="AFK312" s="442"/>
      <c r="AFL312" s="442"/>
      <c r="AFM312" s="442"/>
      <c r="AFN312" s="442"/>
      <c r="AFO312" s="442"/>
      <c r="AFP312" s="442"/>
      <c r="AFQ312" s="442"/>
      <c r="AFR312" s="442"/>
      <c r="AFS312" s="442"/>
      <c r="AFT312" s="442"/>
      <c r="AFU312" s="442"/>
      <c r="AFV312" s="442"/>
      <c r="AFW312" s="442"/>
      <c r="AFX312" s="442"/>
      <c r="AFY312" s="442"/>
      <c r="AFZ312" s="442"/>
      <c r="AGA312" s="442"/>
      <c r="AGB312" s="442"/>
      <c r="AGC312" s="442"/>
      <c r="AGD312" s="442"/>
      <c r="AGE312" s="442"/>
      <c r="AGF312" s="442"/>
      <c r="AGG312" s="442"/>
      <c r="AGH312" s="442"/>
      <c r="AGI312" s="442"/>
      <c r="AGJ312" s="442"/>
      <c r="AGK312" s="442"/>
      <c r="AGL312" s="442"/>
      <c r="AGM312" s="442"/>
      <c r="AGN312" s="442"/>
      <c r="AGO312" s="442"/>
      <c r="AGP312" s="442"/>
      <c r="AGQ312" s="442"/>
      <c r="AGR312" s="442"/>
      <c r="AGS312" s="442"/>
      <c r="AGT312" s="442"/>
      <c r="AGU312" s="442"/>
      <c r="AGV312" s="442"/>
      <c r="AGW312" s="442"/>
      <c r="AGX312" s="442"/>
      <c r="AGY312" s="442"/>
      <c r="AGZ312" s="442"/>
      <c r="AHA312" s="442"/>
      <c r="AHB312" s="442"/>
      <c r="AHC312" s="442"/>
      <c r="AHD312" s="442"/>
      <c r="AHE312" s="442"/>
      <c r="AHF312" s="442"/>
      <c r="AHG312" s="442"/>
      <c r="AHH312" s="442"/>
    </row>
    <row r="313" spans="2:892" s="593" customFormat="1" hidden="1">
      <c r="B313" s="597"/>
      <c r="C313" s="595"/>
      <c r="D313" s="78"/>
      <c r="E313" s="78"/>
      <c r="F313" s="78"/>
      <c r="G313" s="78"/>
      <c r="H313" s="78"/>
      <c r="I313" s="78"/>
      <c r="J313" s="78"/>
      <c r="K313" s="78"/>
      <c r="L313" s="78"/>
      <c r="M313" s="78"/>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s="66"/>
      <c r="CT313" s="66"/>
      <c r="CU313" s="66"/>
      <c r="CV313" s="66"/>
      <c r="CW313" s="66"/>
      <c r="CX313" s="66"/>
      <c r="CY313" s="66"/>
      <c r="CZ313" s="66"/>
      <c r="DA313" s="66"/>
      <c r="DB313" s="66"/>
      <c r="DC313" s="66"/>
      <c r="DD313" s="66"/>
      <c r="DE313" s="66"/>
      <c r="DF313" s="66"/>
      <c r="DG313" s="66"/>
      <c r="DH313" s="66"/>
      <c r="DI313" s="66"/>
      <c r="DJ313" s="66"/>
      <c r="DK313" s="66"/>
      <c r="DL313" s="66"/>
      <c r="DM313" s="66"/>
      <c r="DN313" s="66"/>
      <c r="DO313" s="66"/>
      <c r="DP313" s="66"/>
      <c r="DQ313" s="66"/>
      <c r="DR313" s="66"/>
      <c r="DS313" s="66"/>
      <c r="DT313" s="66"/>
      <c r="DU313" s="66"/>
      <c r="DV313" s="66"/>
      <c r="DW313" s="66"/>
      <c r="DX313" s="66"/>
      <c r="DY313" s="66"/>
      <c r="DZ313" s="66"/>
      <c r="EA313" s="66"/>
      <c r="EB313" s="66"/>
      <c r="EC313" s="66"/>
      <c r="ED313" s="66"/>
      <c r="EE313" s="66"/>
      <c r="EF313" s="66"/>
      <c r="EG313" s="66"/>
      <c r="EH313" s="66"/>
      <c r="EI313" s="66"/>
      <c r="EJ313" s="66"/>
      <c r="EK313" s="66"/>
      <c r="EL313" s="66"/>
      <c r="EM313" s="66"/>
      <c r="EN313" s="66"/>
      <c r="EO313" s="66"/>
      <c r="EP313" s="66"/>
      <c r="EQ313" s="66"/>
      <c r="ER313" s="66"/>
      <c r="ES313" s="66"/>
      <c r="ET313" s="66"/>
      <c r="EU313" s="66"/>
      <c r="EV313" s="66"/>
      <c r="EW313" s="66"/>
      <c r="EX313" s="66"/>
      <c r="EY313" s="66"/>
      <c r="EZ313" s="66"/>
      <c r="FA313" s="66"/>
      <c r="FB313" s="66"/>
      <c r="FC313" s="66"/>
      <c r="FD313" s="66"/>
      <c r="FE313" s="66"/>
      <c r="FF313" s="66"/>
      <c r="FG313" s="66"/>
      <c r="FH313" s="66"/>
      <c r="FI313" s="66"/>
      <c r="FJ313" s="66"/>
      <c r="FK313" s="66"/>
      <c r="FL313" s="66"/>
      <c r="FM313" s="66"/>
      <c r="FN313" s="66"/>
      <c r="FO313" s="66"/>
      <c r="FP313" s="66"/>
      <c r="FQ313" s="66"/>
      <c r="FR313" s="66"/>
      <c r="FS313" s="66"/>
      <c r="FT313" s="66"/>
      <c r="FU313" s="66"/>
      <c r="FV313" s="66"/>
      <c r="FW313" s="66"/>
      <c r="FX313" s="66"/>
      <c r="FY313" s="66"/>
      <c r="FZ313" s="66"/>
      <c r="GA313" s="66"/>
      <c r="GB313" s="66"/>
      <c r="GC313" s="66"/>
      <c r="GD313" s="66"/>
      <c r="GE313" s="66"/>
      <c r="GF313" s="66"/>
      <c r="GG313" s="66"/>
      <c r="GH313" s="66"/>
      <c r="GI313" s="66"/>
      <c r="GJ313" s="66"/>
      <c r="GK313" s="66"/>
      <c r="GL313" s="66"/>
      <c r="GM313" s="66"/>
      <c r="GN313" s="66"/>
      <c r="GO313" s="66"/>
      <c r="GP313" s="66"/>
      <c r="GQ313" s="66"/>
      <c r="GR313" s="66"/>
      <c r="GS313" s="66"/>
      <c r="GT313" s="66"/>
      <c r="GU313" s="66"/>
      <c r="GV313" s="66"/>
      <c r="GW313" s="66"/>
      <c r="GX313" s="66"/>
      <c r="GY313" s="66"/>
      <c r="GZ313" s="66"/>
      <c r="HA313" s="66"/>
      <c r="HB313" s="66"/>
      <c r="HC313" s="66"/>
      <c r="HD313" s="66"/>
      <c r="HE313" s="66"/>
      <c r="HF313" s="66"/>
      <c r="HG313" s="66"/>
      <c r="HH313" s="66"/>
      <c r="HI313" s="66"/>
      <c r="HJ313" s="66"/>
      <c r="HK313" s="66"/>
      <c r="HL313" s="66"/>
      <c r="HM313" s="66"/>
      <c r="HN313" s="66"/>
      <c r="HO313" s="66"/>
      <c r="HP313" s="66"/>
      <c r="HQ313" s="66"/>
      <c r="HR313" s="66"/>
      <c r="HS313" s="66"/>
      <c r="HT313" s="66"/>
      <c r="HU313" s="66"/>
      <c r="HV313" s="66"/>
      <c r="HW313" s="66"/>
      <c r="HX313" s="66"/>
      <c r="HY313" s="66"/>
      <c r="HZ313" s="66"/>
      <c r="IA313" s="66"/>
      <c r="IB313" s="66"/>
      <c r="IC313" s="66"/>
      <c r="ID313" s="66"/>
      <c r="IE313" s="66"/>
      <c r="IF313" s="66"/>
      <c r="IG313" s="66"/>
      <c r="IH313" s="66"/>
      <c r="II313" s="66"/>
      <c r="IJ313" s="66"/>
      <c r="IK313" s="66"/>
      <c r="IL313" s="66"/>
      <c r="IM313" s="66"/>
      <c r="IN313" s="66"/>
      <c r="IO313" s="66"/>
      <c r="IP313" s="66"/>
      <c r="IQ313" s="66"/>
      <c r="IR313" s="66"/>
      <c r="IS313" s="66"/>
      <c r="IT313" s="66"/>
      <c r="IU313" s="66"/>
      <c r="IV313" s="66"/>
      <c r="IW313" s="66"/>
      <c r="IX313" s="442"/>
      <c r="IY313" s="442"/>
      <c r="IZ313" s="442"/>
      <c r="JA313" s="442"/>
      <c r="JB313" s="442"/>
      <c r="JC313" s="442"/>
      <c r="JD313" s="442"/>
      <c r="JE313" s="442"/>
      <c r="JF313" s="442"/>
      <c r="JG313" s="442"/>
      <c r="JH313" s="442"/>
      <c r="JI313" s="442"/>
      <c r="JJ313" s="442"/>
      <c r="JK313" s="442"/>
      <c r="JL313" s="442"/>
      <c r="JM313" s="442"/>
      <c r="JN313" s="442"/>
      <c r="JO313" s="442"/>
      <c r="JP313" s="442"/>
      <c r="JQ313" s="442"/>
      <c r="JR313" s="442"/>
      <c r="JS313" s="442"/>
      <c r="JT313" s="442"/>
      <c r="JU313" s="442"/>
      <c r="JV313" s="442"/>
      <c r="JW313" s="442"/>
      <c r="JX313" s="442"/>
      <c r="JY313" s="442"/>
      <c r="JZ313" s="442"/>
      <c r="KA313" s="442"/>
      <c r="KB313" s="442"/>
      <c r="KC313" s="442"/>
      <c r="KD313" s="442"/>
      <c r="KE313" s="442"/>
      <c r="KF313" s="442"/>
      <c r="KG313" s="442"/>
      <c r="KH313" s="442"/>
      <c r="KI313" s="442"/>
      <c r="KJ313" s="442"/>
      <c r="KK313" s="442"/>
      <c r="KL313" s="442"/>
      <c r="KM313" s="442"/>
      <c r="KN313" s="442"/>
      <c r="KO313" s="442"/>
      <c r="KP313" s="442"/>
      <c r="KQ313" s="442"/>
      <c r="KR313" s="442"/>
      <c r="KS313" s="442"/>
      <c r="KT313" s="442"/>
      <c r="KU313" s="442"/>
      <c r="KV313" s="442"/>
      <c r="KW313" s="442"/>
      <c r="KX313" s="442"/>
      <c r="KY313" s="442"/>
      <c r="KZ313" s="442"/>
      <c r="LA313" s="442"/>
      <c r="LB313" s="442"/>
      <c r="LC313" s="442"/>
      <c r="LD313" s="442"/>
      <c r="LE313" s="442"/>
      <c r="LF313" s="442"/>
      <c r="LG313" s="442"/>
      <c r="LH313" s="442"/>
      <c r="LI313" s="442"/>
      <c r="LJ313" s="442"/>
      <c r="LK313" s="442"/>
      <c r="LL313" s="442"/>
      <c r="LM313" s="442"/>
      <c r="LN313" s="442"/>
      <c r="LO313" s="442"/>
      <c r="LP313" s="442"/>
      <c r="LQ313" s="442"/>
      <c r="LR313" s="442"/>
      <c r="LS313" s="442"/>
      <c r="LT313" s="442"/>
      <c r="LU313" s="442"/>
      <c r="LV313" s="442"/>
      <c r="LW313" s="442"/>
      <c r="LX313" s="442"/>
      <c r="LY313" s="442"/>
      <c r="LZ313" s="442"/>
      <c r="MA313" s="442"/>
      <c r="MB313" s="442"/>
      <c r="MC313" s="442"/>
      <c r="MD313" s="442"/>
      <c r="ME313" s="442"/>
      <c r="MF313" s="442"/>
      <c r="MG313" s="442"/>
      <c r="MH313" s="442"/>
      <c r="MI313" s="442"/>
      <c r="MJ313" s="442"/>
      <c r="MK313" s="442"/>
      <c r="ML313" s="442"/>
      <c r="MM313" s="442"/>
      <c r="MN313" s="442"/>
      <c r="MO313" s="442"/>
      <c r="MP313" s="442"/>
      <c r="MQ313" s="442"/>
      <c r="MR313" s="442"/>
      <c r="MS313" s="442"/>
      <c r="MT313" s="442"/>
      <c r="MU313" s="442"/>
      <c r="MV313" s="442"/>
      <c r="MW313" s="442"/>
      <c r="MX313" s="442"/>
      <c r="MY313" s="442"/>
      <c r="MZ313" s="442"/>
      <c r="NA313" s="442"/>
      <c r="NB313" s="442"/>
      <c r="NC313" s="442"/>
      <c r="ND313" s="442"/>
      <c r="NE313" s="442"/>
      <c r="NF313" s="442"/>
      <c r="NG313" s="442"/>
      <c r="NH313" s="442"/>
      <c r="NI313" s="442"/>
      <c r="NJ313" s="442"/>
      <c r="NK313" s="442"/>
      <c r="NL313" s="442"/>
      <c r="NM313" s="442"/>
      <c r="NN313" s="442"/>
      <c r="NO313" s="442"/>
      <c r="NP313" s="442"/>
      <c r="NQ313" s="442"/>
      <c r="NR313" s="442"/>
      <c r="NS313" s="442"/>
      <c r="NT313" s="442"/>
      <c r="NU313" s="442"/>
      <c r="NV313" s="442"/>
      <c r="NW313" s="442"/>
      <c r="NX313" s="442"/>
      <c r="NY313" s="442"/>
      <c r="NZ313" s="442"/>
      <c r="OA313" s="442"/>
      <c r="OB313" s="442"/>
      <c r="OC313" s="442"/>
      <c r="OD313" s="442"/>
      <c r="OE313" s="442"/>
      <c r="OF313" s="442"/>
      <c r="OG313" s="442"/>
      <c r="OH313" s="442"/>
      <c r="OI313" s="442"/>
      <c r="OJ313" s="442"/>
      <c r="OK313" s="442"/>
      <c r="OL313" s="442"/>
      <c r="OM313" s="442"/>
      <c r="ON313" s="442"/>
      <c r="OO313" s="442"/>
      <c r="OP313" s="442"/>
      <c r="OQ313" s="442"/>
      <c r="OR313" s="442"/>
      <c r="OS313" s="442"/>
      <c r="OT313" s="442"/>
      <c r="OU313" s="442"/>
      <c r="OV313" s="442"/>
      <c r="OW313" s="442"/>
      <c r="OX313" s="442"/>
      <c r="OY313" s="442"/>
      <c r="OZ313" s="442"/>
      <c r="PA313" s="442"/>
      <c r="PB313" s="442"/>
      <c r="PC313" s="442"/>
      <c r="PD313" s="442"/>
      <c r="PE313" s="442"/>
      <c r="PF313" s="442"/>
      <c r="PG313" s="442"/>
      <c r="PH313" s="442"/>
      <c r="PI313" s="442"/>
      <c r="PJ313" s="442"/>
      <c r="PK313" s="442"/>
      <c r="PL313" s="442"/>
      <c r="PM313" s="442"/>
      <c r="PN313" s="442"/>
      <c r="PO313" s="442"/>
      <c r="PP313" s="442"/>
      <c r="PQ313" s="442"/>
      <c r="PR313" s="442"/>
      <c r="PS313" s="442"/>
      <c r="PT313" s="442"/>
      <c r="PU313" s="442"/>
      <c r="PV313" s="442"/>
      <c r="PW313" s="442"/>
      <c r="PX313" s="442"/>
      <c r="PY313" s="442"/>
      <c r="PZ313" s="442"/>
      <c r="QA313" s="442"/>
      <c r="QB313" s="442"/>
      <c r="QC313" s="442"/>
      <c r="QD313" s="442"/>
      <c r="QE313" s="442"/>
      <c r="QF313" s="442"/>
      <c r="QG313" s="442"/>
      <c r="QH313" s="442"/>
      <c r="QI313" s="442"/>
      <c r="QJ313" s="442"/>
      <c r="QK313" s="442"/>
      <c r="QL313" s="442"/>
      <c r="QM313" s="442"/>
      <c r="QN313" s="442"/>
      <c r="QO313" s="442"/>
      <c r="QP313" s="442"/>
      <c r="QQ313" s="442"/>
      <c r="QR313" s="442"/>
      <c r="QS313" s="442"/>
      <c r="QT313" s="442"/>
      <c r="QU313" s="442"/>
      <c r="QV313" s="442"/>
      <c r="QW313" s="442"/>
      <c r="QX313" s="442"/>
      <c r="QY313" s="442"/>
      <c r="QZ313" s="442"/>
      <c r="RA313" s="442"/>
      <c r="RB313" s="442"/>
      <c r="RC313" s="442"/>
      <c r="RD313" s="442"/>
      <c r="RE313" s="442"/>
      <c r="RF313" s="442"/>
      <c r="RG313" s="442"/>
      <c r="RH313" s="442"/>
      <c r="RI313" s="442"/>
      <c r="RJ313" s="442"/>
      <c r="RK313" s="442"/>
      <c r="RL313" s="442"/>
      <c r="RM313" s="442"/>
      <c r="RN313" s="442"/>
      <c r="RO313" s="442"/>
      <c r="RP313" s="442"/>
      <c r="RQ313" s="442"/>
      <c r="RR313" s="442"/>
      <c r="RS313" s="442"/>
      <c r="RT313" s="442"/>
      <c r="RU313" s="442"/>
      <c r="RV313" s="442"/>
      <c r="RW313" s="442"/>
      <c r="RX313" s="442"/>
      <c r="RY313" s="442"/>
      <c r="RZ313" s="442"/>
      <c r="SA313" s="442"/>
      <c r="SB313" s="442"/>
      <c r="SC313" s="442"/>
      <c r="SD313" s="442"/>
      <c r="SE313" s="442"/>
      <c r="SF313" s="442"/>
      <c r="SG313" s="442"/>
      <c r="SH313" s="442"/>
      <c r="SI313" s="442"/>
      <c r="SJ313" s="442"/>
      <c r="SK313" s="442"/>
      <c r="SL313" s="442"/>
      <c r="SM313" s="442"/>
      <c r="SN313" s="442"/>
      <c r="SO313" s="442"/>
      <c r="SP313" s="442"/>
      <c r="SQ313" s="442"/>
      <c r="SR313" s="442"/>
      <c r="SS313" s="442"/>
      <c r="ST313" s="442"/>
      <c r="SU313" s="442"/>
      <c r="SV313" s="442"/>
      <c r="SW313" s="442"/>
      <c r="SX313" s="442"/>
      <c r="SY313" s="442"/>
      <c r="SZ313" s="442"/>
      <c r="TA313" s="442"/>
      <c r="TB313" s="442"/>
      <c r="TC313" s="442"/>
      <c r="TD313" s="442"/>
      <c r="TE313" s="442"/>
      <c r="TF313" s="442"/>
      <c r="TG313" s="442"/>
      <c r="TH313" s="442"/>
      <c r="TI313" s="442"/>
      <c r="TJ313" s="442"/>
      <c r="TK313" s="442"/>
      <c r="TL313" s="442"/>
      <c r="TM313" s="442"/>
      <c r="TN313" s="442"/>
      <c r="TO313" s="442"/>
      <c r="TP313" s="442"/>
      <c r="TQ313" s="442"/>
      <c r="TR313" s="442"/>
      <c r="TS313" s="442"/>
      <c r="TT313" s="442"/>
      <c r="TU313" s="442"/>
      <c r="TV313" s="442"/>
      <c r="TW313" s="442"/>
      <c r="TX313" s="442"/>
      <c r="TY313" s="442"/>
      <c r="TZ313" s="442"/>
      <c r="UA313" s="442"/>
      <c r="UB313" s="442"/>
      <c r="UC313" s="442"/>
      <c r="UD313" s="442"/>
      <c r="UE313" s="442"/>
      <c r="UF313" s="442"/>
      <c r="UG313" s="442"/>
      <c r="UH313" s="442"/>
      <c r="UI313" s="442"/>
      <c r="UJ313" s="442"/>
      <c r="UK313" s="442"/>
      <c r="UL313" s="442"/>
      <c r="UM313" s="442"/>
      <c r="UN313" s="442"/>
      <c r="UO313" s="442"/>
      <c r="UP313" s="442"/>
      <c r="UQ313" s="442"/>
      <c r="UR313" s="442"/>
      <c r="US313" s="442"/>
      <c r="UT313" s="442"/>
      <c r="UU313" s="442"/>
      <c r="UV313" s="442"/>
      <c r="UW313" s="442"/>
      <c r="UX313" s="442"/>
      <c r="UY313" s="442"/>
      <c r="UZ313" s="442"/>
      <c r="VA313" s="442"/>
      <c r="VB313" s="442"/>
      <c r="VC313" s="442"/>
      <c r="VD313" s="442"/>
      <c r="VE313" s="442"/>
      <c r="VF313" s="442"/>
      <c r="VG313" s="442"/>
      <c r="VH313" s="442"/>
      <c r="VI313" s="442"/>
      <c r="VJ313" s="442"/>
      <c r="VK313" s="442"/>
      <c r="VL313" s="442"/>
      <c r="VM313" s="442"/>
      <c r="VN313" s="442"/>
      <c r="VO313" s="442"/>
      <c r="VP313" s="442"/>
      <c r="VQ313" s="442"/>
      <c r="VR313" s="442"/>
      <c r="VS313" s="442"/>
      <c r="VT313" s="442"/>
      <c r="VU313" s="442"/>
      <c r="VV313" s="442"/>
      <c r="VW313" s="442"/>
      <c r="VX313" s="442"/>
      <c r="VY313" s="442"/>
      <c r="VZ313" s="442"/>
      <c r="WA313" s="442"/>
      <c r="WB313" s="442"/>
      <c r="WC313" s="442"/>
      <c r="WD313" s="442"/>
      <c r="WE313" s="442"/>
      <c r="WF313" s="442"/>
      <c r="WG313" s="442"/>
      <c r="WH313" s="442"/>
      <c r="WI313" s="442"/>
      <c r="WJ313" s="442"/>
      <c r="WK313" s="442"/>
      <c r="WL313" s="442"/>
      <c r="WM313" s="442"/>
      <c r="WN313" s="442"/>
      <c r="WO313" s="442"/>
      <c r="WP313" s="442"/>
      <c r="WQ313" s="442"/>
      <c r="WR313" s="442"/>
      <c r="WS313" s="442"/>
      <c r="WT313" s="442"/>
      <c r="WU313" s="442"/>
      <c r="WV313" s="442"/>
      <c r="WW313" s="442"/>
      <c r="WX313" s="442"/>
      <c r="WY313" s="442"/>
      <c r="WZ313" s="442"/>
      <c r="XA313" s="442"/>
      <c r="XB313" s="442"/>
      <c r="XC313" s="442"/>
      <c r="XD313" s="442"/>
      <c r="XE313" s="442"/>
      <c r="XF313" s="442"/>
      <c r="XG313" s="442"/>
      <c r="XH313" s="442"/>
      <c r="XI313" s="442"/>
      <c r="XJ313" s="442"/>
      <c r="XK313" s="442"/>
      <c r="XL313" s="442"/>
      <c r="XM313" s="442"/>
      <c r="XN313" s="442"/>
      <c r="XO313" s="442"/>
      <c r="XP313" s="442"/>
      <c r="XQ313" s="442"/>
      <c r="XR313" s="442"/>
      <c r="XS313" s="442"/>
      <c r="XT313" s="442"/>
      <c r="XU313" s="442"/>
      <c r="XV313" s="442"/>
      <c r="XW313" s="442"/>
      <c r="XX313" s="442"/>
      <c r="XY313" s="442"/>
      <c r="XZ313" s="442"/>
      <c r="YA313" s="442"/>
      <c r="YB313" s="442"/>
      <c r="YC313" s="442"/>
      <c r="YD313" s="442"/>
      <c r="YE313" s="442"/>
      <c r="YF313" s="442"/>
      <c r="YG313" s="442"/>
      <c r="YH313" s="442"/>
      <c r="YI313" s="442"/>
      <c r="YJ313" s="442"/>
      <c r="YK313" s="442"/>
      <c r="YL313" s="442"/>
      <c r="YM313" s="442"/>
      <c r="YN313" s="442"/>
      <c r="YO313" s="442"/>
      <c r="YP313" s="442"/>
      <c r="YQ313" s="442"/>
      <c r="YR313" s="442"/>
      <c r="YS313" s="442"/>
      <c r="YT313" s="442"/>
      <c r="YU313" s="442"/>
      <c r="YV313" s="442"/>
      <c r="YW313" s="442"/>
      <c r="YX313" s="442"/>
      <c r="YY313" s="442"/>
      <c r="YZ313" s="442"/>
      <c r="ZA313" s="442"/>
      <c r="ZB313" s="442"/>
      <c r="ZC313" s="442"/>
      <c r="ZD313" s="442"/>
      <c r="ZE313" s="442"/>
      <c r="ZF313" s="442"/>
      <c r="ZG313" s="442"/>
      <c r="ZH313" s="442"/>
      <c r="ZI313" s="442"/>
      <c r="ZJ313" s="442"/>
      <c r="ZK313" s="442"/>
      <c r="ZL313" s="442"/>
      <c r="ZM313" s="442"/>
      <c r="ZN313" s="442"/>
      <c r="ZO313" s="442"/>
      <c r="ZP313" s="442"/>
      <c r="ZQ313" s="442"/>
      <c r="ZR313" s="442"/>
      <c r="ZS313" s="442"/>
      <c r="ZT313" s="442"/>
      <c r="ZU313" s="442"/>
      <c r="ZV313" s="442"/>
      <c r="ZW313" s="442"/>
      <c r="ZX313" s="442"/>
      <c r="ZY313" s="442"/>
      <c r="ZZ313" s="442"/>
      <c r="AAA313" s="442"/>
      <c r="AAB313" s="442"/>
      <c r="AAC313" s="442"/>
      <c r="AAD313" s="442"/>
      <c r="AAE313" s="442"/>
      <c r="AAF313" s="442"/>
      <c r="AAG313" s="442"/>
      <c r="AAH313" s="442"/>
      <c r="AAI313" s="442"/>
      <c r="AAJ313" s="442"/>
      <c r="AAK313" s="442"/>
      <c r="AAL313" s="442"/>
      <c r="AAM313" s="442"/>
      <c r="AAN313" s="442"/>
      <c r="AAO313" s="442"/>
      <c r="AAP313" s="442"/>
      <c r="AAQ313" s="442"/>
      <c r="AAR313" s="442"/>
      <c r="AAS313" s="442"/>
      <c r="AAT313" s="442"/>
      <c r="AAU313" s="442"/>
      <c r="AAV313" s="442"/>
      <c r="AAW313" s="442"/>
      <c r="AAX313" s="442"/>
      <c r="AAY313" s="442"/>
      <c r="AAZ313" s="442"/>
      <c r="ABA313" s="442"/>
      <c r="ABB313" s="442"/>
      <c r="ABC313" s="442"/>
      <c r="ABD313" s="442"/>
      <c r="ABE313" s="442"/>
      <c r="ABF313" s="442"/>
      <c r="ABG313" s="442"/>
      <c r="ABH313" s="442"/>
      <c r="ABI313" s="442"/>
      <c r="ABJ313" s="442"/>
      <c r="ABK313" s="442"/>
      <c r="ABL313" s="442"/>
      <c r="ABM313" s="442"/>
      <c r="ABN313" s="442"/>
      <c r="ABO313" s="442"/>
      <c r="ABP313" s="442"/>
      <c r="ABQ313" s="442"/>
      <c r="ABR313" s="442"/>
      <c r="ABS313" s="442"/>
      <c r="ABT313" s="442"/>
      <c r="ABU313" s="442"/>
      <c r="ABV313" s="442"/>
      <c r="ABW313" s="442"/>
      <c r="ABX313" s="442"/>
      <c r="ABY313" s="442"/>
      <c r="ABZ313" s="442"/>
      <c r="ACA313" s="442"/>
      <c r="ACB313" s="442"/>
      <c r="ACC313" s="442"/>
      <c r="ACD313" s="442"/>
      <c r="ACE313" s="442"/>
      <c r="ACF313" s="442"/>
      <c r="ACG313" s="442"/>
      <c r="ACH313" s="442"/>
      <c r="ACI313" s="442"/>
      <c r="ACJ313" s="442"/>
      <c r="ACK313" s="442"/>
      <c r="ACL313" s="442"/>
      <c r="ACM313" s="442"/>
      <c r="ACN313" s="442"/>
      <c r="ACO313" s="442"/>
      <c r="ACP313" s="442"/>
      <c r="ACQ313" s="442"/>
      <c r="ACR313" s="442"/>
      <c r="ACS313" s="442"/>
      <c r="ACT313" s="442"/>
      <c r="ACU313" s="442"/>
      <c r="ACV313" s="442"/>
      <c r="ACW313" s="442"/>
      <c r="ACX313" s="442"/>
      <c r="ACY313" s="442"/>
      <c r="ACZ313" s="442"/>
      <c r="ADA313" s="442"/>
      <c r="ADB313" s="442"/>
      <c r="ADC313" s="442"/>
      <c r="ADD313" s="442"/>
      <c r="ADE313" s="442"/>
      <c r="ADF313" s="442"/>
      <c r="ADG313" s="442"/>
      <c r="ADH313" s="442"/>
      <c r="ADI313" s="442"/>
      <c r="ADJ313" s="442"/>
      <c r="ADK313" s="442"/>
      <c r="ADL313" s="442"/>
      <c r="ADM313" s="442"/>
      <c r="ADN313" s="442"/>
      <c r="ADO313" s="442"/>
      <c r="ADP313" s="442"/>
      <c r="ADQ313" s="442"/>
      <c r="ADR313" s="442"/>
      <c r="ADS313" s="442"/>
      <c r="ADT313" s="442"/>
      <c r="ADU313" s="442"/>
      <c r="ADV313" s="442"/>
      <c r="ADW313" s="442"/>
      <c r="ADX313" s="442"/>
      <c r="ADY313" s="442"/>
      <c r="ADZ313" s="442"/>
      <c r="AEA313" s="442"/>
      <c r="AEB313" s="442"/>
      <c r="AEC313" s="442"/>
      <c r="AED313" s="442"/>
      <c r="AEE313" s="442"/>
      <c r="AEF313" s="442"/>
      <c r="AEG313" s="442"/>
      <c r="AEH313" s="442"/>
      <c r="AEI313" s="442"/>
      <c r="AEJ313" s="442"/>
      <c r="AEK313" s="442"/>
      <c r="AEL313" s="442"/>
      <c r="AEM313" s="442"/>
      <c r="AEN313" s="442"/>
      <c r="AEO313" s="442"/>
      <c r="AEP313" s="442"/>
      <c r="AEQ313" s="442"/>
      <c r="AER313" s="442"/>
      <c r="AES313" s="442"/>
      <c r="AET313" s="442"/>
      <c r="AEU313" s="442"/>
      <c r="AEV313" s="442"/>
      <c r="AEW313" s="442"/>
      <c r="AEX313" s="442"/>
      <c r="AEY313" s="442"/>
      <c r="AEZ313" s="442"/>
      <c r="AFA313" s="442"/>
      <c r="AFB313" s="442"/>
      <c r="AFC313" s="442"/>
      <c r="AFD313" s="442"/>
      <c r="AFE313" s="442"/>
      <c r="AFF313" s="442"/>
      <c r="AFG313" s="442"/>
      <c r="AFH313" s="442"/>
      <c r="AFI313" s="442"/>
      <c r="AFJ313" s="442"/>
      <c r="AFK313" s="442"/>
      <c r="AFL313" s="442"/>
      <c r="AFM313" s="442"/>
      <c r="AFN313" s="442"/>
      <c r="AFO313" s="442"/>
      <c r="AFP313" s="442"/>
      <c r="AFQ313" s="442"/>
      <c r="AFR313" s="442"/>
      <c r="AFS313" s="442"/>
      <c r="AFT313" s="442"/>
      <c r="AFU313" s="442"/>
      <c r="AFV313" s="442"/>
      <c r="AFW313" s="442"/>
      <c r="AFX313" s="442"/>
      <c r="AFY313" s="442"/>
      <c r="AFZ313" s="442"/>
      <c r="AGA313" s="442"/>
      <c r="AGB313" s="442"/>
      <c r="AGC313" s="442"/>
      <c r="AGD313" s="442"/>
      <c r="AGE313" s="442"/>
      <c r="AGF313" s="442"/>
      <c r="AGG313" s="442"/>
      <c r="AGH313" s="442"/>
      <c r="AGI313" s="442"/>
      <c r="AGJ313" s="442"/>
      <c r="AGK313" s="442"/>
      <c r="AGL313" s="442"/>
      <c r="AGM313" s="442"/>
      <c r="AGN313" s="442"/>
      <c r="AGO313" s="442"/>
      <c r="AGP313" s="442"/>
      <c r="AGQ313" s="442"/>
      <c r="AGR313" s="442"/>
      <c r="AGS313" s="442"/>
      <c r="AGT313" s="442"/>
      <c r="AGU313" s="442"/>
      <c r="AGV313" s="442"/>
      <c r="AGW313" s="442"/>
      <c r="AGX313" s="442"/>
      <c r="AGY313" s="442"/>
      <c r="AGZ313" s="442"/>
      <c r="AHA313" s="442"/>
      <c r="AHB313" s="442"/>
      <c r="AHC313" s="442"/>
      <c r="AHD313" s="442"/>
      <c r="AHE313" s="442"/>
      <c r="AHF313" s="442"/>
      <c r="AHG313" s="442"/>
      <c r="AHH313" s="442"/>
    </row>
    <row r="314" spans="2:892" s="593" customFormat="1" hidden="1">
      <c r="B314" s="597"/>
      <c r="C314" s="595"/>
      <c r="D314" s="78"/>
      <c r="E314" s="78"/>
      <c r="F314" s="78"/>
      <c r="G314" s="78"/>
      <c r="H314" s="78"/>
      <c r="I314" s="78"/>
      <c r="J314" s="78"/>
      <c r="K314" s="78"/>
      <c r="L314" s="78"/>
      <c r="M314" s="78"/>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s="66"/>
      <c r="CT314" s="66"/>
      <c r="CU314" s="66"/>
      <c r="CV314" s="66"/>
      <c r="CW314" s="66"/>
      <c r="CX314" s="66"/>
      <c r="CY314" s="66"/>
      <c r="CZ314" s="66"/>
      <c r="DA314" s="66"/>
      <c r="DB314" s="66"/>
      <c r="DC314" s="66"/>
      <c r="DD314" s="66"/>
      <c r="DE314" s="66"/>
      <c r="DF314" s="66"/>
      <c r="DG314" s="66"/>
      <c r="DH314" s="66"/>
      <c r="DI314" s="66"/>
      <c r="DJ314" s="66"/>
      <c r="DK314" s="66"/>
      <c r="DL314" s="66"/>
      <c r="DM314" s="66"/>
      <c r="DN314" s="66"/>
      <c r="DO314" s="66"/>
      <c r="DP314" s="66"/>
      <c r="DQ314" s="66"/>
      <c r="DR314" s="66"/>
      <c r="DS314" s="66"/>
      <c r="DT314" s="66"/>
      <c r="DU314" s="66"/>
      <c r="DV314" s="66"/>
      <c r="DW314" s="66"/>
      <c r="DX314" s="66"/>
      <c r="DY314" s="66"/>
      <c r="DZ314" s="66"/>
      <c r="EA314" s="66"/>
      <c r="EB314" s="66"/>
      <c r="EC314" s="66"/>
      <c r="ED314" s="66"/>
      <c r="EE314" s="66"/>
      <c r="EF314" s="66"/>
      <c r="EG314" s="66"/>
      <c r="EH314" s="66"/>
      <c r="EI314" s="66"/>
      <c r="EJ314" s="66"/>
      <c r="EK314" s="66"/>
      <c r="EL314" s="66"/>
      <c r="EM314" s="66"/>
      <c r="EN314" s="66"/>
      <c r="EO314" s="66"/>
      <c r="EP314" s="66"/>
      <c r="EQ314" s="66"/>
      <c r="ER314" s="66"/>
      <c r="ES314" s="66"/>
      <c r="ET314" s="66"/>
      <c r="EU314" s="66"/>
      <c r="EV314" s="66"/>
      <c r="EW314" s="66"/>
      <c r="EX314" s="66"/>
      <c r="EY314" s="66"/>
      <c r="EZ314" s="66"/>
      <c r="FA314" s="66"/>
      <c r="FB314" s="66"/>
      <c r="FC314" s="66"/>
      <c r="FD314" s="66"/>
      <c r="FE314" s="66"/>
      <c r="FF314" s="66"/>
      <c r="FG314" s="66"/>
      <c r="FH314" s="66"/>
      <c r="FI314" s="66"/>
      <c r="FJ314" s="66"/>
      <c r="FK314" s="66"/>
      <c r="FL314" s="66"/>
      <c r="FM314" s="66"/>
      <c r="FN314" s="66"/>
      <c r="FO314" s="66"/>
      <c r="FP314" s="66"/>
      <c r="FQ314" s="66"/>
      <c r="FR314" s="66"/>
      <c r="FS314" s="66"/>
      <c r="FT314" s="66"/>
      <c r="FU314" s="66"/>
      <c r="FV314" s="66"/>
      <c r="FW314" s="66"/>
      <c r="FX314" s="66"/>
      <c r="FY314" s="66"/>
      <c r="FZ314" s="66"/>
      <c r="GA314" s="66"/>
      <c r="GB314" s="66"/>
      <c r="GC314" s="66"/>
      <c r="GD314" s="66"/>
      <c r="GE314" s="66"/>
      <c r="GF314" s="66"/>
      <c r="GG314" s="66"/>
      <c r="GH314" s="66"/>
      <c r="GI314" s="66"/>
      <c r="GJ314" s="66"/>
      <c r="GK314" s="66"/>
      <c r="GL314" s="66"/>
      <c r="GM314" s="66"/>
      <c r="GN314" s="66"/>
      <c r="GO314" s="66"/>
      <c r="GP314" s="66"/>
      <c r="GQ314" s="66"/>
      <c r="GR314" s="66"/>
      <c r="GS314" s="66"/>
      <c r="GT314" s="66"/>
      <c r="GU314" s="66"/>
      <c r="GV314" s="66"/>
      <c r="GW314" s="66"/>
      <c r="GX314" s="66"/>
      <c r="GY314" s="66"/>
      <c r="GZ314" s="66"/>
      <c r="HA314" s="66"/>
      <c r="HB314" s="66"/>
      <c r="HC314" s="66"/>
      <c r="HD314" s="66"/>
      <c r="HE314" s="66"/>
      <c r="HF314" s="66"/>
      <c r="HG314" s="66"/>
      <c r="HH314" s="66"/>
      <c r="HI314" s="66"/>
      <c r="HJ314" s="66"/>
      <c r="HK314" s="66"/>
      <c r="HL314" s="66"/>
      <c r="HM314" s="66"/>
      <c r="HN314" s="66"/>
      <c r="HO314" s="66"/>
      <c r="HP314" s="66"/>
      <c r="HQ314" s="66"/>
      <c r="HR314" s="66"/>
      <c r="HS314" s="66"/>
      <c r="HT314" s="66"/>
      <c r="HU314" s="66"/>
      <c r="HV314" s="66"/>
      <c r="HW314" s="66"/>
      <c r="HX314" s="66"/>
      <c r="HY314" s="66"/>
      <c r="HZ314" s="66"/>
      <c r="IA314" s="66"/>
      <c r="IB314" s="66"/>
      <c r="IC314" s="66"/>
      <c r="ID314" s="66"/>
      <c r="IE314" s="66"/>
      <c r="IF314" s="66"/>
      <c r="IG314" s="66"/>
      <c r="IH314" s="66"/>
      <c r="II314" s="66"/>
      <c r="IJ314" s="66"/>
      <c r="IK314" s="66"/>
      <c r="IL314" s="66"/>
      <c r="IM314" s="66"/>
      <c r="IN314" s="66"/>
      <c r="IO314" s="66"/>
      <c r="IP314" s="66"/>
      <c r="IQ314" s="66"/>
      <c r="IR314" s="66"/>
      <c r="IS314" s="66"/>
      <c r="IT314" s="66"/>
      <c r="IU314" s="66"/>
      <c r="IV314" s="66"/>
      <c r="IW314" s="66"/>
      <c r="IX314" s="442"/>
      <c r="IY314" s="442"/>
      <c r="IZ314" s="442"/>
      <c r="JA314" s="442"/>
      <c r="JB314" s="442"/>
      <c r="JC314" s="442"/>
      <c r="JD314" s="442"/>
      <c r="JE314" s="442"/>
      <c r="JF314" s="442"/>
      <c r="JG314" s="442"/>
      <c r="JH314" s="442"/>
      <c r="JI314" s="442"/>
      <c r="JJ314" s="442"/>
      <c r="JK314" s="442"/>
      <c r="JL314" s="442"/>
      <c r="JM314" s="442"/>
      <c r="JN314" s="442"/>
      <c r="JO314" s="442"/>
      <c r="JP314" s="442"/>
      <c r="JQ314" s="442"/>
      <c r="JR314" s="442"/>
      <c r="JS314" s="442"/>
      <c r="JT314" s="442"/>
      <c r="JU314" s="442"/>
      <c r="JV314" s="442"/>
      <c r="JW314" s="442"/>
      <c r="JX314" s="442"/>
      <c r="JY314" s="442"/>
      <c r="JZ314" s="442"/>
      <c r="KA314" s="442"/>
      <c r="KB314" s="442"/>
      <c r="KC314" s="442"/>
      <c r="KD314" s="442"/>
      <c r="KE314" s="442"/>
      <c r="KF314" s="442"/>
      <c r="KG314" s="442"/>
      <c r="KH314" s="442"/>
      <c r="KI314" s="442"/>
      <c r="KJ314" s="442"/>
      <c r="KK314" s="442"/>
      <c r="KL314" s="442"/>
      <c r="KM314" s="442"/>
      <c r="KN314" s="442"/>
      <c r="KO314" s="442"/>
      <c r="KP314" s="442"/>
      <c r="KQ314" s="442"/>
      <c r="KR314" s="442"/>
      <c r="KS314" s="442"/>
      <c r="KT314" s="442"/>
      <c r="KU314" s="442"/>
      <c r="KV314" s="442"/>
      <c r="KW314" s="442"/>
      <c r="KX314" s="442"/>
      <c r="KY314" s="442"/>
      <c r="KZ314" s="442"/>
      <c r="LA314" s="442"/>
      <c r="LB314" s="442"/>
      <c r="LC314" s="442"/>
      <c r="LD314" s="442"/>
      <c r="LE314" s="442"/>
      <c r="LF314" s="442"/>
      <c r="LG314" s="442"/>
      <c r="LH314" s="442"/>
      <c r="LI314" s="442"/>
      <c r="LJ314" s="442"/>
      <c r="LK314" s="442"/>
      <c r="LL314" s="442"/>
      <c r="LM314" s="442"/>
      <c r="LN314" s="442"/>
      <c r="LO314" s="442"/>
      <c r="LP314" s="442"/>
      <c r="LQ314" s="442"/>
      <c r="LR314" s="442"/>
      <c r="LS314" s="442"/>
      <c r="LT314" s="442"/>
      <c r="LU314" s="442"/>
      <c r="LV314" s="442"/>
      <c r="LW314" s="442"/>
      <c r="LX314" s="442"/>
      <c r="LY314" s="442"/>
      <c r="LZ314" s="442"/>
      <c r="MA314" s="442"/>
      <c r="MB314" s="442"/>
      <c r="MC314" s="442"/>
      <c r="MD314" s="442"/>
      <c r="ME314" s="442"/>
      <c r="MF314" s="442"/>
      <c r="MG314" s="442"/>
      <c r="MH314" s="442"/>
      <c r="MI314" s="442"/>
      <c r="MJ314" s="442"/>
      <c r="MK314" s="442"/>
      <c r="ML314" s="442"/>
      <c r="MM314" s="442"/>
      <c r="MN314" s="442"/>
      <c r="MO314" s="442"/>
      <c r="MP314" s="442"/>
      <c r="MQ314" s="442"/>
      <c r="MR314" s="442"/>
      <c r="MS314" s="442"/>
      <c r="MT314" s="442"/>
      <c r="MU314" s="442"/>
      <c r="MV314" s="442"/>
      <c r="MW314" s="442"/>
      <c r="MX314" s="442"/>
      <c r="MY314" s="442"/>
      <c r="MZ314" s="442"/>
      <c r="NA314" s="442"/>
      <c r="NB314" s="442"/>
      <c r="NC314" s="442"/>
      <c r="ND314" s="442"/>
      <c r="NE314" s="442"/>
      <c r="NF314" s="442"/>
      <c r="NG314" s="442"/>
      <c r="NH314" s="442"/>
      <c r="NI314" s="442"/>
      <c r="NJ314" s="442"/>
      <c r="NK314" s="442"/>
      <c r="NL314" s="442"/>
      <c r="NM314" s="442"/>
      <c r="NN314" s="442"/>
      <c r="NO314" s="442"/>
      <c r="NP314" s="442"/>
      <c r="NQ314" s="442"/>
      <c r="NR314" s="442"/>
      <c r="NS314" s="442"/>
      <c r="NT314" s="442"/>
      <c r="NU314" s="442"/>
      <c r="NV314" s="442"/>
      <c r="NW314" s="442"/>
      <c r="NX314" s="442"/>
      <c r="NY314" s="442"/>
      <c r="NZ314" s="442"/>
      <c r="OA314" s="442"/>
      <c r="OB314" s="442"/>
      <c r="OC314" s="442"/>
      <c r="OD314" s="442"/>
      <c r="OE314" s="442"/>
      <c r="OF314" s="442"/>
      <c r="OG314" s="442"/>
      <c r="OH314" s="442"/>
      <c r="OI314" s="442"/>
      <c r="OJ314" s="442"/>
      <c r="OK314" s="442"/>
      <c r="OL314" s="442"/>
      <c r="OM314" s="442"/>
      <c r="ON314" s="442"/>
      <c r="OO314" s="442"/>
      <c r="OP314" s="442"/>
      <c r="OQ314" s="442"/>
      <c r="OR314" s="442"/>
      <c r="OS314" s="442"/>
      <c r="OT314" s="442"/>
      <c r="OU314" s="442"/>
      <c r="OV314" s="442"/>
      <c r="OW314" s="442"/>
      <c r="OX314" s="442"/>
      <c r="OY314" s="442"/>
      <c r="OZ314" s="442"/>
      <c r="PA314" s="442"/>
      <c r="PB314" s="442"/>
      <c r="PC314" s="442"/>
      <c r="PD314" s="442"/>
      <c r="PE314" s="442"/>
      <c r="PF314" s="442"/>
      <c r="PG314" s="442"/>
      <c r="PH314" s="442"/>
      <c r="PI314" s="442"/>
      <c r="PJ314" s="442"/>
      <c r="PK314" s="442"/>
      <c r="PL314" s="442"/>
      <c r="PM314" s="442"/>
      <c r="PN314" s="442"/>
      <c r="PO314" s="442"/>
      <c r="PP314" s="442"/>
      <c r="PQ314" s="442"/>
      <c r="PR314" s="442"/>
      <c r="PS314" s="442"/>
      <c r="PT314" s="442"/>
      <c r="PU314" s="442"/>
      <c r="PV314" s="442"/>
      <c r="PW314" s="442"/>
      <c r="PX314" s="442"/>
      <c r="PY314" s="442"/>
      <c r="PZ314" s="442"/>
      <c r="QA314" s="442"/>
      <c r="QB314" s="442"/>
      <c r="QC314" s="442"/>
      <c r="QD314" s="442"/>
      <c r="QE314" s="442"/>
      <c r="QF314" s="442"/>
      <c r="QG314" s="442"/>
      <c r="QH314" s="442"/>
      <c r="QI314" s="442"/>
      <c r="QJ314" s="442"/>
      <c r="QK314" s="442"/>
      <c r="QL314" s="442"/>
      <c r="QM314" s="442"/>
      <c r="QN314" s="442"/>
      <c r="QO314" s="442"/>
      <c r="QP314" s="442"/>
      <c r="QQ314" s="442"/>
      <c r="QR314" s="442"/>
      <c r="QS314" s="442"/>
      <c r="QT314" s="442"/>
      <c r="QU314" s="442"/>
      <c r="QV314" s="442"/>
      <c r="QW314" s="442"/>
      <c r="QX314" s="442"/>
      <c r="QY314" s="442"/>
      <c r="QZ314" s="442"/>
      <c r="RA314" s="442"/>
      <c r="RB314" s="442"/>
      <c r="RC314" s="442"/>
      <c r="RD314" s="442"/>
      <c r="RE314" s="442"/>
      <c r="RF314" s="442"/>
      <c r="RG314" s="442"/>
      <c r="RH314" s="442"/>
      <c r="RI314" s="442"/>
      <c r="RJ314" s="442"/>
      <c r="RK314" s="442"/>
      <c r="RL314" s="442"/>
      <c r="RM314" s="442"/>
      <c r="RN314" s="442"/>
      <c r="RO314" s="442"/>
      <c r="RP314" s="442"/>
      <c r="RQ314" s="442"/>
      <c r="RR314" s="442"/>
      <c r="RS314" s="442"/>
      <c r="RT314" s="442"/>
      <c r="RU314" s="442"/>
      <c r="RV314" s="442"/>
      <c r="RW314" s="442"/>
      <c r="RX314" s="442"/>
      <c r="RY314" s="442"/>
      <c r="RZ314" s="442"/>
      <c r="SA314" s="442"/>
      <c r="SB314" s="442"/>
      <c r="SC314" s="442"/>
      <c r="SD314" s="442"/>
      <c r="SE314" s="442"/>
      <c r="SF314" s="442"/>
      <c r="SG314" s="442"/>
      <c r="SH314" s="442"/>
      <c r="SI314" s="442"/>
      <c r="SJ314" s="442"/>
      <c r="SK314" s="442"/>
      <c r="SL314" s="442"/>
      <c r="SM314" s="442"/>
      <c r="SN314" s="442"/>
      <c r="SO314" s="442"/>
      <c r="SP314" s="442"/>
      <c r="SQ314" s="442"/>
      <c r="SR314" s="442"/>
      <c r="SS314" s="442"/>
      <c r="ST314" s="442"/>
      <c r="SU314" s="442"/>
      <c r="SV314" s="442"/>
      <c r="SW314" s="442"/>
      <c r="SX314" s="442"/>
      <c r="SY314" s="442"/>
      <c r="SZ314" s="442"/>
      <c r="TA314" s="442"/>
      <c r="TB314" s="442"/>
      <c r="TC314" s="442"/>
      <c r="TD314" s="442"/>
      <c r="TE314" s="442"/>
      <c r="TF314" s="442"/>
      <c r="TG314" s="442"/>
      <c r="TH314" s="442"/>
      <c r="TI314" s="442"/>
      <c r="TJ314" s="442"/>
      <c r="TK314" s="442"/>
      <c r="TL314" s="442"/>
      <c r="TM314" s="442"/>
      <c r="TN314" s="442"/>
      <c r="TO314" s="442"/>
      <c r="TP314" s="442"/>
      <c r="TQ314" s="442"/>
      <c r="TR314" s="442"/>
      <c r="TS314" s="442"/>
      <c r="TT314" s="442"/>
      <c r="TU314" s="442"/>
      <c r="TV314" s="442"/>
      <c r="TW314" s="442"/>
      <c r="TX314" s="442"/>
      <c r="TY314" s="442"/>
      <c r="TZ314" s="442"/>
      <c r="UA314" s="442"/>
      <c r="UB314" s="442"/>
      <c r="UC314" s="442"/>
      <c r="UD314" s="442"/>
      <c r="UE314" s="442"/>
      <c r="UF314" s="442"/>
      <c r="UG314" s="442"/>
      <c r="UH314" s="442"/>
      <c r="UI314" s="442"/>
      <c r="UJ314" s="442"/>
      <c r="UK314" s="442"/>
      <c r="UL314" s="442"/>
      <c r="UM314" s="442"/>
      <c r="UN314" s="442"/>
      <c r="UO314" s="442"/>
      <c r="UP314" s="442"/>
      <c r="UQ314" s="442"/>
      <c r="UR314" s="442"/>
      <c r="US314" s="442"/>
      <c r="UT314" s="442"/>
      <c r="UU314" s="442"/>
      <c r="UV314" s="442"/>
      <c r="UW314" s="442"/>
      <c r="UX314" s="442"/>
      <c r="UY314" s="442"/>
      <c r="UZ314" s="442"/>
      <c r="VA314" s="442"/>
      <c r="VB314" s="442"/>
      <c r="VC314" s="442"/>
      <c r="VD314" s="442"/>
      <c r="VE314" s="442"/>
      <c r="VF314" s="442"/>
      <c r="VG314" s="442"/>
      <c r="VH314" s="442"/>
      <c r="VI314" s="442"/>
      <c r="VJ314" s="442"/>
      <c r="VK314" s="442"/>
      <c r="VL314" s="442"/>
      <c r="VM314" s="442"/>
      <c r="VN314" s="442"/>
      <c r="VO314" s="442"/>
      <c r="VP314" s="442"/>
      <c r="VQ314" s="442"/>
      <c r="VR314" s="442"/>
      <c r="VS314" s="442"/>
      <c r="VT314" s="442"/>
      <c r="VU314" s="442"/>
      <c r="VV314" s="442"/>
      <c r="VW314" s="442"/>
      <c r="VX314" s="442"/>
      <c r="VY314" s="442"/>
      <c r="VZ314" s="442"/>
      <c r="WA314" s="442"/>
      <c r="WB314" s="442"/>
      <c r="WC314" s="442"/>
      <c r="WD314" s="442"/>
      <c r="WE314" s="442"/>
      <c r="WF314" s="442"/>
      <c r="WG314" s="442"/>
      <c r="WH314" s="442"/>
      <c r="WI314" s="442"/>
      <c r="WJ314" s="442"/>
      <c r="WK314" s="442"/>
      <c r="WL314" s="442"/>
      <c r="WM314" s="442"/>
      <c r="WN314" s="442"/>
      <c r="WO314" s="442"/>
      <c r="WP314" s="442"/>
      <c r="WQ314" s="442"/>
      <c r="WR314" s="442"/>
      <c r="WS314" s="442"/>
      <c r="WT314" s="442"/>
      <c r="WU314" s="442"/>
      <c r="WV314" s="442"/>
      <c r="WW314" s="442"/>
      <c r="WX314" s="442"/>
      <c r="WY314" s="442"/>
      <c r="WZ314" s="442"/>
      <c r="XA314" s="442"/>
      <c r="XB314" s="442"/>
      <c r="XC314" s="442"/>
      <c r="XD314" s="442"/>
      <c r="XE314" s="442"/>
      <c r="XF314" s="442"/>
      <c r="XG314" s="442"/>
      <c r="XH314" s="442"/>
      <c r="XI314" s="442"/>
      <c r="XJ314" s="442"/>
      <c r="XK314" s="442"/>
      <c r="XL314" s="442"/>
      <c r="XM314" s="442"/>
      <c r="XN314" s="442"/>
      <c r="XO314" s="442"/>
      <c r="XP314" s="442"/>
      <c r="XQ314" s="442"/>
      <c r="XR314" s="442"/>
      <c r="XS314" s="442"/>
      <c r="XT314" s="442"/>
      <c r="XU314" s="442"/>
      <c r="XV314" s="442"/>
      <c r="XW314" s="442"/>
      <c r="XX314" s="442"/>
      <c r="XY314" s="442"/>
      <c r="XZ314" s="442"/>
      <c r="YA314" s="442"/>
      <c r="YB314" s="442"/>
      <c r="YC314" s="442"/>
      <c r="YD314" s="442"/>
      <c r="YE314" s="442"/>
      <c r="YF314" s="442"/>
      <c r="YG314" s="442"/>
      <c r="YH314" s="442"/>
      <c r="YI314" s="442"/>
      <c r="YJ314" s="442"/>
      <c r="YK314" s="442"/>
      <c r="YL314" s="442"/>
      <c r="YM314" s="442"/>
      <c r="YN314" s="442"/>
      <c r="YO314" s="442"/>
      <c r="YP314" s="442"/>
      <c r="YQ314" s="442"/>
      <c r="YR314" s="442"/>
      <c r="YS314" s="442"/>
      <c r="YT314" s="442"/>
      <c r="YU314" s="442"/>
      <c r="YV314" s="442"/>
      <c r="YW314" s="442"/>
      <c r="YX314" s="442"/>
      <c r="YY314" s="442"/>
      <c r="YZ314" s="442"/>
      <c r="ZA314" s="442"/>
      <c r="ZB314" s="442"/>
      <c r="ZC314" s="442"/>
      <c r="ZD314" s="442"/>
      <c r="ZE314" s="442"/>
      <c r="ZF314" s="442"/>
      <c r="ZG314" s="442"/>
      <c r="ZH314" s="442"/>
      <c r="ZI314" s="442"/>
      <c r="ZJ314" s="442"/>
      <c r="ZK314" s="442"/>
      <c r="ZL314" s="442"/>
      <c r="ZM314" s="442"/>
      <c r="ZN314" s="442"/>
      <c r="ZO314" s="442"/>
      <c r="ZP314" s="442"/>
      <c r="ZQ314" s="442"/>
      <c r="ZR314" s="442"/>
      <c r="ZS314" s="442"/>
      <c r="ZT314" s="442"/>
      <c r="ZU314" s="442"/>
      <c r="ZV314" s="442"/>
      <c r="ZW314" s="442"/>
      <c r="ZX314" s="442"/>
      <c r="ZY314" s="442"/>
      <c r="ZZ314" s="442"/>
      <c r="AAA314" s="442"/>
      <c r="AAB314" s="442"/>
      <c r="AAC314" s="442"/>
      <c r="AAD314" s="442"/>
      <c r="AAE314" s="442"/>
      <c r="AAF314" s="442"/>
      <c r="AAG314" s="442"/>
      <c r="AAH314" s="442"/>
      <c r="AAI314" s="442"/>
      <c r="AAJ314" s="442"/>
      <c r="AAK314" s="442"/>
      <c r="AAL314" s="442"/>
      <c r="AAM314" s="442"/>
      <c r="AAN314" s="442"/>
      <c r="AAO314" s="442"/>
      <c r="AAP314" s="442"/>
      <c r="AAQ314" s="442"/>
      <c r="AAR314" s="442"/>
      <c r="AAS314" s="442"/>
      <c r="AAT314" s="442"/>
      <c r="AAU314" s="442"/>
      <c r="AAV314" s="442"/>
      <c r="AAW314" s="442"/>
      <c r="AAX314" s="442"/>
      <c r="AAY314" s="442"/>
      <c r="AAZ314" s="442"/>
      <c r="ABA314" s="442"/>
      <c r="ABB314" s="442"/>
      <c r="ABC314" s="442"/>
      <c r="ABD314" s="442"/>
      <c r="ABE314" s="442"/>
      <c r="ABF314" s="442"/>
      <c r="ABG314" s="442"/>
      <c r="ABH314" s="442"/>
      <c r="ABI314" s="442"/>
      <c r="ABJ314" s="442"/>
      <c r="ABK314" s="442"/>
      <c r="ABL314" s="442"/>
      <c r="ABM314" s="442"/>
      <c r="ABN314" s="442"/>
      <c r="ABO314" s="442"/>
      <c r="ABP314" s="442"/>
      <c r="ABQ314" s="442"/>
      <c r="ABR314" s="442"/>
      <c r="ABS314" s="442"/>
      <c r="ABT314" s="442"/>
      <c r="ABU314" s="442"/>
      <c r="ABV314" s="442"/>
      <c r="ABW314" s="442"/>
      <c r="ABX314" s="442"/>
      <c r="ABY314" s="442"/>
      <c r="ABZ314" s="442"/>
      <c r="ACA314" s="442"/>
      <c r="ACB314" s="442"/>
      <c r="ACC314" s="442"/>
      <c r="ACD314" s="442"/>
      <c r="ACE314" s="442"/>
      <c r="ACF314" s="442"/>
      <c r="ACG314" s="442"/>
      <c r="ACH314" s="442"/>
      <c r="ACI314" s="442"/>
      <c r="ACJ314" s="442"/>
      <c r="ACK314" s="442"/>
      <c r="ACL314" s="442"/>
      <c r="ACM314" s="442"/>
      <c r="ACN314" s="442"/>
      <c r="ACO314" s="442"/>
      <c r="ACP314" s="442"/>
      <c r="ACQ314" s="442"/>
      <c r="ACR314" s="442"/>
      <c r="ACS314" s="442"/>
      <c r="ACT314" s="442"/>
      <c r="ACU314" s="442"/>
      <c r="ACV314" s="442"/>
      <c r="ACW314" s="442"/>
      <c r="ACX314" s="442"/>
      <c r="ACY314" s="442"/>
      <c r="ACZ314" s="442"/>
      <c r="ADA314" s="442"/>
      <c r="ADB314" s="442"/>
      <c r="ADC314" s="442"/>
      <c r="ADD314" s="442"/>
      <c r="ADE314" s="442"/>
      <c r="ADF314" s="442"/>
      <c r="ADG314" s="442"/>
      <c r="ADH314" s="442"/>
      <c r="ADI314" s="442"/>
      <c r="ADJ314" s="442"/>
      <c r="ADK314" s="442"/>
      <c r="ADL314" s="442"/>
      <c r="ADM314" s="442"/>
      <c r="ADN314" s="442"/>
      <c r="ADO314" s="442"/>
      <c r="ADP314" s="442"/>
      <c r="ADQ314" s="442"/>
      <c r="ADR314" s="442"/>
      <c r="ADS314" s="442"/>
      <c r="ADT314" s="442"/>
      <c r="ADU314" s="442"/>
      <c r="ADV314" s="442"/>
      <c r="ADW314" s="442"/>
      <c r="ADX314" s="442"/>
      <c r="ADY314" s="442"/>
      <c r="ADZ314" s="442"/>
      <c r="AEA314" s="442"/>
      <c r="AEB314" s="442"/>
      <c r="AEC314" s="442"/>
      <c r="AED314" s="442"/>
      <c r="AEE314" s="442"/>
      <c r="AEF314" s="442"/>
      <c r="AEG314" s="442"/>
      <c r="AEH314" s="442"/>
      <c r="AEI314" s="442"/>
      <c r="AEJ314" s="442"/>
      <c r="AEK314" s="442"/>
      <c r="AEL314" s="442"/>
      <c r="AEM314" s="442"/>
      <c r="AEN314" s="442"/>
      <c r="AEO314" s="442"/>
      <c r="AEP314" s="442"/>
      <c r="AEQ314" s="442"/>
      <c r="AER314" s="442"/>
      <c r="AES314" s="442"/>
      <c r="AET314" s="442"/>
      <c r="AEU314" s="442"/>
      <c r="AEV314" s="442"/>
      <c r="AEW314" s="442"/>
      <c r="AEX314" s="442"/>
      <c r="AEY314" s="442"/>
      <c r="AEZ314" s="442"/>
      <c r="AFA314" s="442"/>
      <c r="AFB314" s="442"/>
      <c r="AFC314" s="442"/>
      <c r="AFD314" s="442"/>
      <c r="AFE314" s="442"/>
      <c r="AFF314" s="442"/>
      <c r="AFG314" s="442"/>
      <c r="AFH314" s="442"/>
      <c r="AFI314" s="442"/>
      <c r="AFJ314" s="442"/>
      <c r="AFK314" s="442"/>
      <c r="AFL314" s="442"/>
      <c r="AFM314" s="442"/>
      <c r="AFN314" s="442"/>
      <c r="AFO314" s="442"/>
      <c r="AFP314" s="442"/>
      <c r="AFQ314" s="442"/>
      <c r="AFR314" s="442"/>
      <c r="AFS314" s="442"/>
      <c r="AFT314" s="442"/>
      <c r="AFU314" s="442"/>
      <c r="AFV314" s="442"/>
      <c r="AFW314" s="442"/>
      <c r="AFX314" s="442"/>
      <c r="AFY314" s="442"/>
      <c r="AFZ314" s="442"/>
      <c r="AGA314" s="442"/>
      <c r="AGB314" s="442"/>
      <c r="AGC314" s="442"/>
      <c r="AGD314" s="442"/>
      <c r="AGE314" s="442"/>
      <c r="AGF314" s="442"/>
      <c r="AGG314" s="442"/>
      <c r="AGH314" s="442"/>
      <c r="AGI314" s="442"/>
      <c r="AGJ314" s="442"/>
      <c r="AGK314" s="442"/>
      <c r="AGL314" s="442"/>
      <c r="AGM314" s="442"/>
      <c r="AGN314" s="442"/>
      <c r="AGO314" s="442"/>
      <c r="AGP314" s="442"/>
      <c r="AGQ314" s="442"/>
      <c r="AGR314" s="442"/>
      <c r="AGS314" s="442"/>
      <c r="AGT314" s="442"/>
      <c r="AGU314" s="442"/>
      <c r="AGV314" s="442"/>
      <c r="AGW314" s="442"/>
      <c r="AGX314" s="442"/>
      <c r="AGY314" s="442"/>
      <c r="AGZ314" s="442"/>
      <c r="AHA314" s="442"/>
      <c r="AHB314" s="442"/>
      <c r="AHC314" s="442"/>
      <c r="AHD314" s="442"/>
      <c r="AHE314" s="442"/>
      <c r="AHF314" s="442"/>
      <c r="AHG314" s="442"/>
      <c r="AHH314" s="442"/>
    </row>
    <row r="315" spans="2:892" s="593" customFormat="1" hidden="1">
      <c r="B315" s="597"/>
      <c r="C315" s="595"/>
      <c r="D315" s="78"/>
      <c r="E315" s="78"/>
      <c r="F315" s="78"/>
      <c r="G315" s="78"/>
      <c r="H315" s="78"/>
      <c r="I315" s="78"/>
      <c r="J315" s="78"/>
      <c r="K315" s="78"/>
      <c r="L315" s="78"/>
      <c r="M315" s="78"/>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s="66"/>
      <c r="CT315" s="66"/>
      <c r="CU315" s="66"/>
      <c r="CV315" s="66"/>
      <c r="CW315" s="66"/>
      <c r="CX315" s="66"/>
      <c r="CY315" s="66"/>
      <c r="CZ315" s="66"/>
      <c r="DA315" s="66"/>
      <c r="DB315" s="66"/>
      <c r="DC315" s="66"/>
      <c r="DD315" s="66"/>
      <c r="DE315" s="66"/>
      <c r="DF315" s="66"/>
      <c r="DG315" s="66"/>
      <c r="DH315" s="66"/>
      <c r="DI315" s="66"/>
      <c r="DJ315" s="66"/>
      <c r="DK315" s="66"/>
      <c r="DL315" s="66"/>
      <c r="DM315" s="66"/>
      <c r="DN315" s="66"/>
      <c r="DO315" s="66"/>
      <c r="DP315" s="66"/>
      <c r="DQ315" s="66"/>
      <c r="DR315" s="66"/>
      <c r="DS315" s="66"/>
      <c r="DT315" s="66"/>
      <c r="DU315" s="66"/>
      <c r="DV315" s="66"/>
      <c r="DW315" s="66"/>
      <c r="DX315" s="66"/>
      <c r="DY315" s="66"/>
      <c r="DZ315" s="66"/>
      <c r="EA315" s="66"/>
      <c r="EB315" s="66"/>
      <c r="EC315" s="66"/>
      <c r="ED315" s="66"/>
      <c r="EE315" s="66"/>
      <c r="EF315" s="66"/>
      <c r="EG315" s="66"/>
      <c r="EH315" s="66"/>
      <c r="EI315" s="66"/>
      <c r="EJ315" s="66"/>
      <c r="EK315" s="66"/>
      <c r="EL315" s="66"/>
      <c r="EM315" s="66"/>
      <c r="EN315" s="66"/>
      <c r="EO315" s="66"/>
      <c r="EP315" s="66"/>
      <c r="EQ315" s="66"/>
      <c r="ER315" s="66"/>
      <c r="ES315" s="66"/>
      <c r="ET315" s="66"/>
      <c r="EU315" s="66"/>
      <c r="EV315" s="66"/>
      <c r="EW315" s="66"/>
      <c r="EX315" s="66"/>
      <c r="EY315" s="66"/>
      <c r="EZ315" s="66"/>
      <c r="FA315" s="66"/>
      <c r="FB315" s="66"/>
      <c r="FC315" s="66"/>
      <c r="FD315" s="66"/>
      <c r="FE315" s="66"/>
      <c r="FF315" s="66"/>
      <c r="FG315" s="66"/>
      <c r="FH315" s="66"/>
      <c r="FI315" s="66"/>
      <c r="FJ315" s="66"/>
      <c r="FK315" s="66"/>
      <c r="FL315" s="66"/>
      <c r="FM315" s="66"/>
      <c r="FN315" s="66"/>
      <c r="FO315" s="66"/>
      <c r="FP315" s="66"/>
      <c r="FQ315" s="66"/>
      <c r="FR315" s="66"/>
      <c r="FS315" s="66"/>
      <c r="FT315" s="66"/>
      <c r="FU315" s="66"/>
      <c r="FV315" s="66"/>
      <c r="FW315" s="66"/>
      <c r="FX315" s="66"/>
      <c r="FY315" s="66"/>
      <c r="FZ315" s="66"/>
      <c r="GA315" s="66"/>
      <c r="GB315" s="66"/>
      <c r="GC315" s="66"/>
      <c r="GD315" s="66"/>
      <c r="GE315" s="66"/>
      <c r="GF315" s="66"/>
      <c r="GG315" s="66"/>
      <c r="GH315" s="66"/>
      <c r="GI315" s="66"/>
      <c r="GJ315" s="66"/>
      <c r="GK315" s="66"/>
      <c r="GL315" s="66"/>
      <c r="GM315" s="66"/>
      <c r="GN315" s="66"/>
      <c r="GO315" s="66"/>
      <c r="GP315" s="66"/>
      <c r="GQ315" s="66"/>
      <c r="GR315" s="66"/>
      <c r="GS315" s="66"/>
      <c r="GT315" s="66"/>
      <c r="GU315" s="66"/>
      <c r="GV315" s="66"/>
      <c r="GW315" s="66"/>
      <c r="GX315" s="66"/>
      <c r="GY315" s="66"/>
      <c r="GZ315" s="66"/>
      <c r="HA315" s="66"/>
      <c r="HB315" s="66"/>
      <c r="HC315" s="66"/>
      <c r="HD315" s="66"/>
      <c r="HE315" s="66"/>
      <c r="HF315" s="66"/>
      <c r="HG315" s="66"/>
      <c r="HH315" s="66"/>
      <c r="HI315" s="66"/>
      <c r="HJ315" s="66"/>
      <c r="HK315" s="66"/>
      <c r="HL315" s="66"/>
      <c r="HM315" s="66"/>
      <c r="HN315" s="66"/>
      <c r="HO315" s="66"/>
      <c r="HP315" s="66"/>
      <c r="HQ315" s="66"/>
      <c r="HR315" s="66"/>
      <c r="HS315" s="66"/>
      <c r="HT315" s="66"/>
      <c r="HU315" s="66"/>
      <c r="HV315" s="66"/>
      <c r="HW315" s="66"/>
      <c r="HX315" s="66"/>
      <c r="HY315" s="66"/>
      <c r="HZ315" s="66"/>
      <c r="IA315" s="66"/>
      <c r="IB315" s="66"/>
      <c r="IC315" s="66"/>
      <c r="ID315" s="66"/>
      <c r="IE315" s="66"/>
      <c r="IF315" s="66"/>
      <c r="IG315" s="66"/>
      <c r="IH315" s="66"/>
      <c r="II315" s="66"/>
      <c r="IJ315" s="66"/>
      <c r="IK315" s="66"/>
      <c r="IL315" s="66"/>
      <c r="IM315" s="66"/>
      <c r="IN315" s="66"/>
      <c r="IO315" s="66"/>
      <c r="IP315" s="66"/>
      <c r="IQ315" s="66"/>
      <c r="IR315" s="66"/>
      <c r="IS315" s="66"/>
      <c r="IT315" s="66"/>
      <c r="IU315" s="66"/>
      <c r="IV315" s="66"/>
      <c r="IW315" s="66"/>
      <c r="IX315" s="442"/>
      <c r="IY315" s="442"/>
      <c r="IZ315" s="442"/>
      <c r="JA315" s="442"/>
      <c r="JB315" s="442"/>
      <c r="JC315" s="442"/>
      <c r="JD315" s="442"/>
      <c r="JE315" s="442"/>
      <c r="JF315" s="442"/>
      <c r="JG315" s="442"/>
      <c r="JH315" s="442"/>
      <c r="JI315" s="442"/>
      <c r="JJ315" s="442"/>
      <c r="JK315" s="442"/>
      <c r="JL315" s="442"/>
      <c r="JM315" s="442"/>
      <c r="JN315" s="442"/>
      <c r="JO315" s="442"/>
      <c r="JP315" s="442"/>
      <c r="JQ315" s="442"/>
      <c r="JR315" s="442"/>
      <c r="JS315" s="442"/>
      <c r="JT315" s="442"/>
      <c r="JU315" s="442"/>
      <c r="JV315" s="442"/>
      <c r="JW315" s="442"/>
      <c r="JX315" s="442"/>
      <c r="JY315" s="442"/>
      <c r="JZ315" s="442"/>
      <c r="KA315" s="442"/>
      <c r="KB315" s="442"/>
      <c r="KC315" s="442"/>
      <c r="KD315" s="442"/>
      <c r="KE315" s="442"/>
      <c r="KF315" s="442"/>
      <c r="KG315" s="442"/>
      <c r="KH315" s="442"/>
      <c r="KI315" s="442"/>
      <c r="KJ315" s="442"/>
      <c r="KK315" s="442"/>
      <c r="KL315" s="442"/>
      <c r="KM315" s="442"/>
      <c r="KN315" s="442"/>
      <c r="KO315" s="442"/>
      <c r="KP315" s="442"/>
      <c r="KQ315" s="442"/>
      <c r="KR315" s="442"/>
      <c r="KS315" s="442"/>
      <c r="KT315" s="442"/>
      <c r="KU315" s="442"/>
      <c r="KV315" s="442"/>
      <c r="KW315" s="442"/>
      <c r="KX315" s="442"/>
      <c r="KY315" s="442"/>
      <c r="KZ315" s="442"/>
      <c r="LA315" s="442"/>
      <c r="LB315" s="442"/>
      <c r="LC315" s="442"/>
      <c r="LD315" s="442"/>
      <c r="LE315" s="442"/>
      <c r="LF315" s="442"/>
      <c r="LG315" s="442"/>
      <c r="LH315" s="442"/>
      <c r="LI315" s="442"/>
      <c r="LJ315" s="442"/>
      <c r="LK315" s="442"/>
      <c r="LL315" s="442"/>
      <c r="LM315" s="442"/>
      <c r="LN315" s="442"/>
      <c r="LO315" s="442"/>
      <c r="LP315" s="442"/>
      <c r="LQ315" s="442"/>
      <c r="LR315" s="442"/>
      <c r="LS315" s="442"/>
      <c r="LT315" s="442"/>
      <c r="LU315" s="442"/>
      <c r="LV315" s="442"/>
      <c r="LW315" s="442"/>
      <c r="LX315" s="442"/>
      <c r="LY315" s="442"/>
      <c r="LZ315" s="442"/>
      <c r="MA315" s="442"/>
      <c r="MB315" s="442"/>
      <c r="MC315" s="442"/>
      <c r="MD315" s="442"/>
      <c r="ME315" s="442"/>
      <c r="MF315" s="442"/>
      <c r="MG315" s="442"/>
      <c r="MH315" s="442"/>
      <c r="MI315" s="442"/>
      <c r="MJ315" s="442"/>
      <c r="MK315" s="442"/>
      <c r="ML315" s="442"/>
      <c r="MM315" s="442"/>
      <c r="MN315" s="442"/>
      <c r="MO315" s="442"/>
      <c r="MP315" s="442"/>
      <c r="MQ315" s="442"/>
      <c r="MR315" s="442"/>
      <c r="MS315" s="442"/>
      <c r="MT315" s="442"/>
      <c r="MU315" s="442"/>
      <c r="MV315" s="442"/>
      <c r="MW315" s="442"/>
      <c r="MX315" s="442"/>
      <c r="MY315" s="442"/>
      <c r="MZ315" s="442"/>
      <c r="NA315" s="442"/>
      <c r="NB315" s="442"/>
      <c r="NC315" s="442"/>
      <c r="ND315" s="442"/>
      <c r="NE315" s="442"/>
      <c r="NF315" s="442"/>
      <c r="NG315" s="442"/>
      <c r="NH315" s="442"/>
      <c r="NI315" s="442"/>
      <c r="NJ315" s="442"/>
      <c r="NK315" s="442"/>
      <c r="NL315" s="442"/>
      <c r="NM315" s="442"/>
      <c r="NN315" s="442"/>
      <c r="NO315" s="442"/>
      <c r="NP315" s="442"/>
      <c r="NQ315" s="442"/>
      <c r="NR315" s="442"/>
      <c r="NS315" s="442"/>
      <c r="NT315" s="442"/>
      <c r="NU315" s="442"/>
      <c r="NV315" s="442"/>
      <c r="NW315" s="442"/>
      <c r="NX315" s="442"/>
      <c r="NY315" s="442"/>
      <c r="NZ315" s="442"/>
      <c r="OA315" s="442"/>
      <c r="OB315" s="442"/>
      <c r="OC315" s="442"/>
      <c r="OD315" s="442"/>
      <c r="OE315" s="442"/>
      <c r="OF315" s="442"/>
      <c r="OG315" s="442"/>
      <c r="OH315" s="442"/>
      <c r="OI315" s="442"/>
      <c r="OJ315" s="442"/>
      <c r="OK315" s="442"/>
      <c r="OL315" s="442"/>
      <c r="OM315" s="442"/>
      <c r="ON315" s="442"/>
      <c r="OO315" s="442"/>
      <c r="OP315" s="442"/>
      <c r="OQ315" s="442"/>
      <c r="OR315" s="442"/>
      <c r="OS315" s="442"/>
      <c r="OT315" s="442"/>
      <c r="OU315" s="442"/>
      <c r="OV315" s="442"/>
      <c r="OW315" s="442"/>
      <c r="OX315" s="442"/>
      <c r="OY315" s="442"/>
      <c r="OZ315" s="442"/>
      <c r="PA315" s="442"/>
      <c r="PB315" s="442"/>
      <c r="PC315" s="442"/>
      <c r="PD315" s="442"/>
      <c r="PE315" s="442"/>
      <c r="PF315" s="442"/>
      <c r="PG315" s="442"/>
      <c r="PH315" s="442"/>
      <c r="PI315" s="442"/>
      <c r="PJ315" s="442"/>
      <c r="PK315" s="442"/>
      <c r="PL315" s="442"/>
      <c r="PM315" s="442"/>
      <c r="PN315" s="442"/>
      <c r="PO315" s="442"/>
      <c r="PP315" s="442"/>
      <c r="PQ315" s="442"/>
      <c r="PR315" s="442"/>
      <c r="PS315" s="442"/>
      <c r="PT315" s="442"/>
      <c r="PU315" s="442"/>
      <c r="PV315" s="442"/>
      <c r="PW315" s="442"/>
      <c r="PX315" s="442"/>
      <c r="PY315" s="442"/>
      <c r="PZ315" s="442"/>
      <c r="QA315" s="442"/>
      <c r="QB315" s="442"/>
      <c r="QC315" s="442"/>
      <c r="QD315" s="442"/>
      <c r="QE315" s="442"/>
      <c r="QF315" s="442"/>
      <c r="QG315" s="442"/>
      <c r="QH315" s="442"/>
      <c r="QI315" s="442"/>
      <c r="QJ315" s="442"/>
      <c r="QK315" s="442"/>
      <c r="QL315" s="442"/>
      <c r="QM315" s="442"/>
      <c r="QN315" s="442"/>
      <c r="QO315" s="442"/>
      <c r="QP315" s="442"/>
      <c r="QQ315" s="442"/>
      <c r="QR315" s="442"/>
      <c r="QS315" s="442"/>
      <c r="QT315" s="442"/>
      <c r="QU315" s="442"/>
      <c r="QV315" s="442"/>
      <c r="QW315" s="442"/>
      <c r="QX315" s="442"/>
      <c r="QY315" s="442"/>
      <c r="QZ315" s="442"/>
      <c r="RA315" s="442"/>
      <c r="RB315" s="442"/>
      <c r="RC315" s="442"/>
      <c r="RD315" s="442"/>
      <c r="RE315" s="442"/>
      <c r="RF315" s="442"/>
      <c r="RG315" s="442"/>
      <c r="RH315" s="442"/>
      <c r="RI315" s="442"/>
      <c r="RJ315" s="442"/>
      <c r="RK315" s="442"/>
      <c r="RL315" s="442"/>
      <c r="RM315" s="442"/>
      <c r="RN315" s="442"/>
      <c r="RO315" s="442"/>
      <c r="RP315" s="442"/>
      <c r="RQ315" s="442"/>
      <c r="RR315" s="442"/>
      <c r="RS315" s="442"/>
      <c r="RT315" s="442"/>
      <c r="RU315" s="442"/>
      <c r="RV315" s="442"/>
      <c r="RW315" s="442"/>
      <c r="RX315" s="442"/>
      <c r="RY315" s="442"/>
      <c r="RZ315" s="442"/>
      <c r="SA315" s="442"/>
      <c r="SB315" s="442"/>
      <c r="SC315" s="442"/>
      <c r="SD315" s="442"/>
      <c r="SE315" s="442"/>
      <c r="SF315" s="442"/>
      <c r="SG315" s="442"/>
      <c r="SH315" s="442"/>
      <c r="SI315" s="442"/>
      <c r="SJ315" s="442"/>
      <c r="SK315" s="442"/>
      <c r="SL315" s="442"/>
      <c r="SM315" s="442"/>
      <c r="SN315" s="442"/>
      <c r="SO315" s="442"/>
      <c r="SP315" s="442"/>
      <c r="SQ315" s="442"/>
      <c r="SR315" s="442"/>
      <c r="SS315" s="442"/>
      <c r="ST315" s="442"/>
      <c r="SU315" s="442"/>
      <c r="SV315" s="442"/>
      <c r="SW315" s="442"/>
      <c r="SX315" s="442"/>
      <c r="SY315" s="442"/>
      <c r="SZ315" s="442"/>
      <c r="TA315" s="442"/>
      <c r="TB315" s="442"/>
      <c r="TC315" s="442"/>
      <c r="TD315" s="442"/>
      <c r="TE315" s="442"/>
      <c r="TF315" s="442"/>
      <c r="TG315" s="442"/>
      <c r="TH315" s="442"/>
      <c r="TI315" s="442"/>
      <c r="TJ315" s="442"/>
      <c r="TK315" s="442"/>
      <c r="TL315" s="442"/>
      <c r="TM315" s="442"/>
      <c r="TN315" s="442"/>
      <c r="TO315" s="442"/>
      <c r="TP315" s="442"/>
      <c r="TQ315" s="442"/>
      <c r="TR315" s="442"/>
      <c r="TS315" s="442"/>
      <c r="TT315" s="442"/>
      <c r="TU315" s="442"/>
      <c r="TV315" s="442"/>
      <c r="TW315" s="442"/>
      <c r="TX315" s="442"/>
      <c r="TY315" s="442"/>
      <c r="TZ315" s="442"/>
      <c r="UA315" s="442"/>
      <c r="UB315" s="442"/>
      <c r="UC315" s="442"/>
      <c r="UD315" s="442"/>
      <c r="UE315" s="442"/>
      <c r="UF315" s="442"/>
      <c r="UG315" s="442"/>
      <c r="UH315" s="442"/>
      <c r="UI315" s="442"/>
      <c r="UJ315" s="442"/>
      <c r="UK315" s="442"/>
      <c r="UL315" s="442"/>
      <c r="UM315" s="442"/>
      <c r="UN315" s="442"/>
      <c r="UO315" s="442"/>
      <c r="UP315" s="442"/>
      <c r="UQ315" s="442"/>
      <c r="UR315" s="442"/>
      <c r="US315" s="442"/>
      <c r="UT315" s="442"/>
      <c r="UU315" s="442"/>
      <c r="UV315" s="442"/>
      <c r="UW315" s="442"/>
      <c r="UX315" s="442"/>
      <c r="UY315" s="442"/>
      <c r="UZ315" s="442"/>
      <c r="VA315" s="442"/>
      <c r="VB315" s="442"/>
      <c r="VC315" s="442"/>
      <c r="VD315" s="442"/>
      <c r="VE315" s="442"/>
      <c r="VF315" s="442"/>
      <c r="VG315" s="442"/>
      <c r="VH315" s="442"/>
      <c r="VI315" s="442"/>
      <c r="VJ315" s="442"/>
      <c r="VK315" s="442"/>
      <c r="VL315" s="442"/>
      <c r="VM315" s="442"/>
      <c r="VN315" s="442"/>
      <c r="VO315" s="442"/>
      <c r="VP315" s="442"/>
      <c r="VQ315" s="442"/>
      <c r="VR315" s="442"/>
      <c r="VS315" s="442"/>
      <c r="VT315" s="442"/>
      <c r="VU315" s="442"/>
      <c r="VV315" s="442"/>
      <c r="VW315" s="442"/>
      <c r="VX315" s="442"/>
      <c r="VY315" s="442"/>
      <c r="VZ315" s="442"/>
      <c r="WA315" s="442"/>
      <c r="WB315" s="442"/>
      <c r="WC315" s="442"/>
      <c r="WD315" s="442"/>
      <c r="WE315" s="442"/>
      <c r="WF315" s="442"/>
      <c r="WG315" s="442"/>
      <c r="WH315" s="442"/>
      <c r="WI315" s="442"/>
      <c r="WJ315" s="442"/>
      <c r="WK315" s="442"/>
      <c r="WL315" s="442"/>
      <c r="WM315" s="442"/>
      <c r="WN315" s="442"/>
      <c r="WO315" s="442"/>
      <c r="WP315" s="442"/>
      <c r="WQ315" s="442"/>
      <c r="WR315" s="442"/>
      <c r="WS315" s="442"/>
      <c r="WT315" s="442"/>
      <c r="WU315" s="442"/>
      <c r="WV315" s="442"/>
      <c r="WW315" s="442"/>
      <c r="WX315" s="442"/>
      <c r="WY315" s="442"/>
      <c r="WZ315" s="442"/>
      <c r="XA315" s="442"/>
      <c r="XB315" s="442"/>
      <c r="XC315" s="442"/>
      <c r="XD315" s="442"/>
      <c r="XE315" s="442"/>
      <c r="XF315" s="442"/>
      <c r="XG315" s="442"/>
      <c r="XH315" s="442"/>
      <c r="XI315" s="442"/>
      <c r="XJ315" s="442"/>
      <c r="XK315" s="442"/>
      <c r="XL315" s="442"/>
      <c r="XM315" s="442"/>
      <c r="XN315" s="442"/>
      <c r="XO315" s="442"/>
      <c r="XP315" s="442"/>
      <c r="XQ315" s="442"/>
      <c r="XR315" s="442"/>
      <c r="XS315" s="442"/>
      <c r="XT315" s="442"/>
      <c r="XU315" s="442"/>
      <c r="XV315" s="442"/>
      <c r="XW315" s="442"/>
      <c r="XX315" s="442"/>
      <c r="XY315" s="442"/>
      <c r="XZ315" s="442"/>
      <c r="YA315" s="442"/>
      <c r="YB315" s="442"/>
      <c r="YC315" s="442"/>
      <c r="YD315" s="442"/>
      <c r="YE315" s="442"/>
      <c r="YF315" s="442"/>
      <c r="YG315" s="442"/>
      <c r="YH315" s="442"/>
      <c r="YI315" s="442"/>
      <c r="YJ315" s="442"/>
      <c r="YK315" s="442"/>
      <c r="YL315" s="442"/>
      <c r="YM315" s="442"/>
      <c r="YN315" s="442"/>
      <c r="YO315" s="442"/>
      <c r="YP315" s="442"/>
      <c r="YQ315" s="442"/>
      <c r="YR315" s="442"/>
      <c r="YS315" s="442"/>
      <c r="YT315" s="442"/>
      <c r="YU315" s="442"/>
      <c r="YV315" s="442"/>
      <c r="YW315" s="442"/>
      <c r="YX315" s="442"/>
      <c r="YY315" s="442"/>
      <c r="YZ315" s="442"/>
      <c r="ZA315" s="442"/>
      <c r="ZB315" s="442"/>
      <c r="ZC315" s="442"/>
      <c r="ZD315" s="442"/>
      <c r="ZE315" s="442"/>
      <c r="ZF315" s="442"/>
      <c r="ZG315" s="442"/>
      <c r="ZH315" s="442"/>
      <c r="ZI315" s="442"/>
      <c r="ZJ315" s="442"/>
      <c r="ZK315" s="442"/>
      <c r="ZL315" s="442"/>
      <c r="ZM315" s="442"/>
      <c r="ZN315" s="442"/>
      <c r="ZO315" s="442"/>
      <c r="ZP315" s="442"/>
      <c r="ZQ315" s="442"/>
      <c r="ZR315" s="442"/>
      <c r="ZS315" s="442"/>
      <c r="ZT315" s="442"/>
      <c r="ZU315" s="442"/>
      <c r="ZV315" s="442"/>
      <c r="ZW315" s="442"/>
      <c r="ZX315" s="442"/>
      <c r="ZY315" s="442"/>
      <c r="ZZ315" s="442"/>
      <c r="AAA315" s="442"/>
      <c r="AAB315" s="442"/>
      <c r="AAC315" s="442"/>
      <c r="AAD315" s="442"/>
      <c r="AAE315" s="442"/>
      <c r="AAF315" s="442"/>
      <c r="AAG315" s="442"/>
      <c r="AAH315" s="442"/>
      <c r="AAI315" s="442"/>
      <c r="AAJ315" s="442"/>
      <c r="AAK315" s="442"/>
      <c r="AAL315" s="442"/>
      <c r="AAM315" s="442"/>
      <c r="AAN315" s="442"/>
      <c r="AAO315" s="442"/>
      <c r="AAP315" s="442"/>
      <c r="AAQ315" s="442"/>
      <c r="AAR315" s="442"/>
      <c r="AAS315" s="442"/>
      <c r="AAT315" s="442"/>
      <c r="AAU315" s="442"/>
      <c r="AAV315" s="442"/>
      <c r="AAW315" s="442"/>
      <c r="AAX315" s="442"/>
      <c r="AAY315" s="442"/>
      <c r="AAZ315" s="442"/>
      <c r="ABA315" s="442"/>
      <c r="ABB315" s="442"/>
      <c r="ABC315" s="442"/>
      <c r="ABD315" s="442"/>
      <c r="ABE315" s="442"/>
      <c r="ABF315" s="442"/>
      <c r="ABG315" s="442"/>
      <c r="ABH315" s="442"/>
      <c r="ABI315" s="442"/>
      <c r="ABJ315" s="442"/>
      <c r="ABK315" s="442"/>
      <c r="ABL315" s="442"/>
      <c r="ABM315" s="442"/>
      <c r="ABN315" s="442"/>
      <c r="ABO315" s="442"/>
      <c r="ABP315" s="442"/>
      <c r="ABQ315" s="442"/>
      <c r="ABR315" s="442"/>
      <c r="ABS315" s="442"/>
      <c r="ABT315" s="442"/>
      <c r="ABU315" s="442"/>
      <c r="ABV315" s="442"/>
      <c r="ABW315" s="442"/>
      <c r="ABX315" s="442"/>
      <c r="ABY315" s="442"/>
      <c r="ABZ315" s="442"/>
      <c r="ACA315" s="442"/>
      <c r="ACB315" s="442"/>
      <c r="ACC315" s="442"/>
      <c r="ACD315" s="442"/>
      <c r="ACE315" s="442"/>
      <c r="ACF315" s="442"/>
      <c r="ACG315" s="442"/>
      <c r="ACH315" s="442"/>
      <c r="ACI315" s="442"/>
      <c r="ACJ315" s="442"/>
      <c r="ACK315" s="442"/>
      <c r="ACL315" s="442"/>
      <c r="ACM315" s="442"/>
      <c r="ACN315" s="442"/>
      <c r="ACO315" s="442"/>
      <c r="ACP315" s="442"/>
      <c r="ACQ315" s="442"/>
      <c r="ACR315" s="442"/>
      <c r="ACS315" s="442"/>
      <c r="ACT315" s="442"/>
      <c r="ACU315" s="442"/>
      <c r="ACV315" s="442"/>
      <c r="ACW315" s="442"/>
      <c r="ACX315" s="442"/>
      <c r="ACY315" s="442"/>
      <c r="ACZ315" s="442"/>
      <c r="ADA315" s="442"/>
      <c r="ADB315" s="442"/>
      <c r="ADC315" s="442"/>
      <c r="ADD315" s="442"/>
      <c r="ADE315" s="442"/>
      <c r="ADF315" s="442"/>
      <c r="ADG315" s="442"/>
      <c r="ADH315" s="442"/>
      <c r="ADI315" s="442"/>
      <c r="ADJ315" s="442"/>
      <c r="ADK315" s="442"/>
      <c r="ADL315" s="442"/>
      <c r="ADM315" s="442"/>
      <c r="ADN315" s="442"/>
      <c r="ADO315" s="442"/>
      <c r="ADP315" s="442"/>
      <c r="ADQ315" s="442"/>
      <c r="ADR315" s="442"/>
      <c r="ADS315" s="442"/>
      <c r="ADT315" s="442"/>
      <c r="ADU315" s="442"/>
      <c r="ADV315" s="442"/>
      <c r="ADW315" s="442"/>
      <c r="ADX315" s="442"/>
      <c r="ADY315" s="442"/>
      <c r="ADZ315" s="442"/>
      <c r="AEA315" s="442"/>
      <c r="AEB315" s="442"/>
      <c r="AEC315" s="442"/>
      <c r="AED315" s="442"/>
      <c r="AEE315" s="442"/>
      <c r="AEF315" s="442"/>
      <c r="AEG315" s="442"/>
      <c r="AEH315" s="442"/>
      <c r="AEI315" s="442"/>
      <c r="AEJ315" s="442"/>
      <c r="AEK315" s="442"/>
      <c r="AEL315" s="442"/>
      <c r="AEM315" s="442"/>
      <c r="AEN315" s="442"/>
      <c r="AEO315" s="442"/>
      <c r="AEP315" s="442"/>
      <c r="AEQ315" s="442"/>
      <c r="AER315" s="442"/>
      <c r="AES315" s="442"/>
      <c r="AET315" s="442"/>
      <c r="AEU315" s="442"/>
      <c r="AEV315" s="442"/>
      <c r="AEW315" s="442"/>
      <c r="AEX315" s="442"/>
      <c r="AEY315" s="442"/>
      <c r="AEZ315" s="442"/>
      <c r="AFA315" s="442"/>
      <c r="AFB315" s="442"/>
      <c r="AFC315" s="442"/>
      <c r="AFD315" s="442"/>
      <c r="AFE315" s="442"/>
      <c r="AFF315" s="442"/>
      <c r="AFG315" s="442"/>
      <c r="AFH315" s="442"/>
      <c r="AFI315" s="442"/>
      <c r="AFJ315" s="442"/>
      <c r="AFK315" s="442"/>
      <c r="AFL315" s="442"/>
      <c r="AFM315" s="442"/>
      <c r="AFN315" s="442"/>
      <c r="AFO315" s="442"/>
      <c r="AFP315" s="442"/>
      <c r="AFQ315" s="442"/>
      <c r="AFR315" s="442"/>
      <c r="AFS315" s="442"/>
      <c r="AFT315" s="442"/>
      <c r="AFU315" s="442"/>
      <c r="AFV315" s="442"/>
      <c r="AFW315" s="442"/>
      <c r="AFX315" s="442"/>
      <c r="AFY315" s="442"/>
      <c r="AFZ315" s="442"/>
      <c r="AGA315" s="442"/>
      <c r="AGB315" s="442"/>
      <c r="AGC315" s="442"/>
      <c r="AGD315" s="442"/>
      <c r="AGE315" s="442"/>
      <c r="AGF315" s="442"/>
      <c r="AGG315" s="442"/>
      <c r="AGH315" s="442"/>
      <c r="AGI315" s="442"/>
      <c r="AGJ315" s="442"/>
      <c r="AGK315" s="442"/>
      <c r="AGL315" s="442"/>
      <c r="AGM315" s="442"/>
      <c r="AGN315" s="442"/>
      <c r="AGO315" s="442"/>
      <c r="AGP315" s="442"/>
      <c r="AGQ315" s="442"/>
      <c r="AGR315" s="442"/>
      <c r="AGS315" s="442"/>
      <c r="AGT315" s="442"/>
      <c r="AGU315" s="442"/>
      <c r="AGV315" s="442"/>
      <c r="AGW315" s="442"/>
      <c r="AGX315" s="442"/>
      <c r="AGY315" s="442"/>
      <c r="AGZ315" s="442"/>
      <c r="AHA315" s="442"/>
      <c r="AHB315" s="442"/>
      <c r="AHC315" s="442"/>
      <c r="AHD315" s="442"/>
      <c r="AHE315" s="442"/>
      <c r="AHF315" s="442"/>
      <c r="AHG315" s="442"/>
      <c r="AHH315" s="442"/>
    </row>
    <row r="316" spans="2:892" s="593" customFormat="1" hidden="1">
      <c r="B316" s="597"/>
      <c r="C316" s="595"/>
      <c r="D316" s="78"/>
      <c r="E316" s="78"/>
      <c r="F316" s="78"/>
      <c r="G316" s="78"/>
      <c r="H316" s="78"/>
      <c r="I316" s="78"/>
      <c r="J316" s="78"/>
      <c r="K316" s="78"/>
      <c r="L316" s="78"/>
      <c r="M316" s="78"/>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s="66"/>
      <c r="CT316" s="66"/>
      <c r="CU316" s="66"/>
      <c r="CV316" s="66"/>
      <c r="CW316" s="66"/>
      <c r="CX316" s="66"/>
      <c r="CY316" s="66"/>
      <c r="CZ316" s="66"/>
      <c r="DA316" s="66"/>
      <c r="DB316" s="66"/>
      <c r="DC316" s="66"/>
      <c r="DD316" s="66"/>
      <c r="DE316" s="66"/>
      <c r="DF316" s="66"/>
      <c r="DG316" s="66"/>
      <c r="DH316" s="66"/>
      <c r="DI316" s="66"/>
      <c r="DJ316" s="66"/>
      <c r="DK316" s="66"/>
      <c r="DL316" s="66"/>
      <c r="DM316" s="66"/>
      <c r="DN316" s="66"/>
      <c r="DO316" s="66"/>
      <c r="DP316" s="66"/>
      <c r="DQ316" s="66"/>
      <c r="DR316" s="66"/>
      <c r="DS316" s="66"/>
      <c r="DT316" s="66"/>
      <c r="DU316" s="66"/>
      <c r="DV316" s="66"/>
      <c r="DW316" s="66"/>
      <c r="DX316" s="66"/>
      <c r="DY316" s="66"/>
      <c r="DZ316" s="66"/>
      <c r="EA316" s="66"/>
      <c r="EB316" s="66"/>
      <c r="EC316" s="66"/>
      <c r="ED316" s="66"/>
      <c r="EE316" s="66"/>
      <c r="EF316" s="66"/>
      <c r="EG316" s="66"/>
      <c r="EH316" s="66"/>
      <c r="EI316" s="66"/>
      <c r="EJ316" s="66"/>
      <c r="EK316" s="66"/>
      <c r="EL316" s="66"/>
      <c r="EM316" s="66"/>
      <c r="EN316" s="66"/>
      <c r="EO316" s="66"/>
      <c r="EP316" s="66"/>
      <c r="EQ316" s="66"/>
      <c r="ER316" s="66"/>
      <c r="ES316" s="66"/>
      <c r="ET316" s="66"/>
      <c r="EU316" s="66"/>
      <c r="EV316" s="66"/>
      <c r="EW316" s="66"/>
      <c r="EX316" s="66"/>
      <c r="EY316" s="66"/>
      <c r="EZ316" s="66"/>
      <c r="FA316" s="66"/>
      <c r="FB316" s="66"/>
      <c r="FC316" s="66"/>
      <c r="FD316" s="66"/>
      <c r="FE316" s="66"/>
      <c r="FF316" s="66"/>
      <c r="FG316" s="66"/>
      <c r="FH316" s="66"/>
      <c r="FI316" s="66"/>
      <c r="FJ316" s="66"/>
      <c r="FK316" s="66"/>
      <c r="FL316" s="66"/>
      <c r="FM316" s="66"/>
      <c r="FN316" s="66"/>
      <c r="FO316" s="66"/>
      <c r="FP316" s="66"/>
      <c r="FQ316" s="66"/>
      <c r="FR316" s="66"/>
      <c r="FS316" s="66"/>
      <c r="FT316" s="66"/>
      <c r="FU316" s="66"/>
      <c r="FV316" s="66"/>
      <c r="FW316" s="66"/>
      <c r="FX316" s="66"/>
      <c r="FY316" s="66"/>
      <c r="FZ316" s="66"/>
      <c r="GA316" s="66"/>
      <c r="GB316" s="66"/>
      <c r="GC316" s="66"/>
      <c r="GD316" s="66"/>
      <c r="GE316" s="66"/>
      <c r="GF316" s="66"/>
      <c r="GG316" s="66"/>
      <c r="GH316" s="66"/>
      <c r="GI316" s="66"/>
      <c r="GJ316" s="66"/>
      <c r="GK316" s="66"/>
      <c r="GL316" s="66"/>
      <c r="GM316" s="66"/>
      <c r="GN316" s="66"/>
      <c r="GO316" s="66"/>
      <c r="GP316" s="66"/>
      <c r="GQ316" s="66"/>
      <c r="GR316" s="66"/>
      <c r="GS316" s="66"/>
      <c r="GT316" s="66"/>
      <c r="GU316" s="66"/>
      <c r="GV316" s="66"/>
      <c r="GW316" s="66"/>
      <c r="GX316" s="66"/>
      <c r="GY316" s="66"/>
      <c r="GZ316" s="66"/>
      <c r="HA316" s="66"/>
      <c r="HB316" s="66"/>
      <c r="HC316" s="66"/>
      <c r="HD316" s="66"/>
      <c r="HE316" s="66"/>
      <c r="HF316" s="66"/>
      <c r="HG316" s="66"/>
      <c r="HH316" s="66"/>
      <c r="HI316" s="66"/>
      <c r="HJ316" s="66"/>
      <c r="HK316" s="66"/>
      <c r="HL316" s="66"/>
      <c r="HM316" s="66"/>
      <c r="HN316" s="66"/>
      <c r="HO316" s="66"/>
      <c r="HP316" s="66"/>
      <c r="HQ316" s="66"/>
      <c r="HR316" s="66"/>
      <c r="HS316" s="66"/>
      <c r="HT316" s="66"/>
      <c r="HU316" s="66"/>
      <c r="HV316" s="66"/>
      <c r="HW316" s="66"/>
      <c r="HX316" s="66"/>
      <c r="HY316" s="66"/>
      <c r="HZ316" s="66"/>
      <c r="IA316" s="66"/>
      <c r="IB316" s="66"/>
      <c r="IC316" s="66"/>
      <c r="ID316" s="66"/>
      <c r="IE316" s="66"/>
      <c r="IF316" s="66"/>
      <c r="IG316" s="66"/>
      <c r="IH316" s="66"/>
      <c r="II316" s="66"/>
      <c r="IJ316" s="66"/>
      <c r="IK316" s="66"/>
      <c r="IL316" s="66"/>
      <c r="IM316" s="66"/>
      <c r="IN316" s="66"/>
      <c r="IO316" s="66"/>
      <c r="IP316" s="66"/>
      <c r="IQ316" s="66"/>
      <c r="IR316" s="66"/>
      <c r="IS316" s="66"/>
      <c r="IT316" s="66"/>
      <c r="IU316" s="66"/>
      <c r="IV316" s="66"/>
      <c r="IW316" s="66"/>
      <c r="IX316" s="442"/>
      <c r="IY316" s="442"/>
      <c r="IZ316" s="442"/>
      <c r="JA316" s="442"/>
      <c r="JB316" s="442"/>
      <c r="JC316" s="442"/>
      <c r="JD316" s="442"/>
      <c r="JE316" s="442"/>
      <c r="JF316" s="442"/>
      <c r="JG316" s="442"/>
      <c r="JH316" s="442"/>
      <c r="JI316" s="442"/>
      <c r="JJ316" s="442"/>
      <c r="JK316" s="442"/>
      <c r="JL316" s="442"/>
      <c r="JM316" s="442"/>
      <c r="JN316" s="442"/>
      <c r="JO316" s="442"/>
      <c r="JP316" s="442"/>
      <c r="JQ316" s="442"/>
      <c r="JR316" s="442"/>
      <c r="JS316" s="442"/>
      <c r="JT316" s="442"/>
      <c r="JU316" s="442"/>
      <c r="JV316" s="442"/>
      <c r="JW316" s="442"/>
      <c r="JX316" s="442"/>
      <c r="JY316" s="442"/>
      <c r="JZ316" s="442"/>
      <c r="KA316" s="442"/>
      <c r="KB316" s="442"/>
      <c r="KC316" s="442"/>
      <c r="KD316" s="442"/>
      <c r="KE316" s="442"/>
      <c r="KF316" s="442"/>
      <c r="KG316" s="442"/>
      <c r="KH316" s="442"/>
      <c r="KI316" s="442"/>
      <c r="KJ316" s="442"/>
      <c r="KK316" s="442"/>
      <c r="KL316" s="442"/>
      <c r="KM316" s="442"/>
      <c r="KN316" s="442"/>
      <c r="KO316" s="442"/>
      <c r="KP316" s="442"/>
      <c r="KQ316" s="442"/>
      <c r="KR316" s="442"/>
      <c r="KS316" s="442"/>
      <c r="KT316" s="442"/>
      <c r="KU316" s="442"/>
      <c r="KV316" s="442"/>
      <c r="KW316" s="442"/>
      <c r="KX316" s="442"/>
      <c r="KY316" s="442"/>
      <c r="KZ316" s="442"/>
      <c r="LA316" s="442"/>
      <c r="LB316" s="442"/>
      <c r="LC316" s="442"/>
      <c r="LD316" s="442"/>
      <c r="LE316" s="442"/>
      <c r="LF316" s="442"/>
      <c r="LG316" s="442"/>
      <c r="LH316" s="442"/>
      <c r="LI316" s="442"/>
      <c r="LJ316" s="442"/>
      <c r="LK316" s="442"/>
      <c r="LL316" s="442"/>
      <c r="LM316" s="442"/>
      <c r="LN316" s="442"/>
      <c r="LO316" s="442"/>
      <c r="LP316" s="442"/>
      <c r="LQ316" s="442"/>
      <c r="LR316" s="442"/>
      <c r="LS316" s="442"/>
      <c r="LT316" s="442"/>
      <c r="LU316" s="442"/>
      <c r="LV316" s="442"/>
      <c r="LW316" s="442"/>
      <c r="LX316" s="442"/>
      <c r="LY316" s="442"/>
      <c r="LZ316" s="442"/>
      <c r="MA316" s="442"/>
      <c r="MB316" s="442"/>
      <c r="MC316" s="442"/>
      <c r="MD316" s="442"/>
      <c r="ME316" s="442"/>
      <c r="MF316" s="442"/>
      <c r="MG316" s="442"/>
      <c r="MH316" s="442"/>
      <c r="MI316" s="442"/>
      <c r="MJ316" s="442"/>
      <c r="MK316" s="442"/>
      <c r="ML316" s="442"/>
      <c r="MM316" s="442"/>
      <c r="MN316" s="442"/>
      <c r="MO316" s="442"/>
      <c r="MP316" s="442"/>
      <c r="MQ316" s="442"/>
      <c r="MR316" s="442"/>
      <c r="MS316" s="442"/>
      <c r="MT316" s="442"/>
      <c r="MU316" s="442"/>
      <c r="MV316" s="442"/>
      <c r="MW316" s="442"/>
      <c r="MX316" s="442"/>
      <c r="MY316" s="442"/>
      <c r="MZ316" s="442"/>
      <c r="NA316" s="442"/>
      <c r="NB316" s="442"/>
      <c r="NC316" s="442"/>
      <c r="ND316" s="442"/>
      <c r="NE316" s="442"/>
      <c r="NF316" s="442"/>
      <c r="NG316" s="442"/>
      <c r="NH316" s="442"/>
      <c r="NI316" s="442"/>
      <c r="NJ316" s="442"/>
      <c r="NK316" s="442"/>
      <c r="NL316" s="442"/>
      <c r="NM316" s="442"/>
      <c r="NN316" s="442"/>
      <c r="NO316" s="442"/>
      <c r="NP316" s="442"/>
      <c r="NQ316" s="442"/>
      <c r="NR316" s="442"/>
      <c r="NS316" s="442"/>
      <c r="NT316" s="442"/>
      <c r="NU316" s="442"/>
      <c r="NV316" s="442"/>
      <c r="NW316" s="442"/>
      <c r="NX316" s="442"/>
      <c r="NY316" s="442"/>
      <c r="NZ316" s="442"/>
      <c r="OA316" s="442"/>
      <c r="OB316" s="442"/>
      <c r="OC316" s="442"/>
      <c r="OD316" s="442"/>
      <c r="OE316" s="442"/>
      <c r="OF316" s="442"/>
      <c r="OG316" s="442"/>
      <c r="OH316" s="442"/>
      <c r="OI316" s="442"/>
      <c r="OJ316" s="442"/>
      <c r="OK316" s="442"/>
      <c r="OL316" s="442"/>
      <c r="OM316" s="442"/>
      <c r="ON316" s="442"/>
      <c r="OO316" s="442"/>
      <c r="OP316" s="442"/>
      <c r="OQ316" s="442"/>
      <c r="OR316" s="442"/>
      <c r="OS316" s="442"/>
      <c r="OT316" s="442"/>
      <c r="OU316" s="442"/>
      <c r="OV316" s="442"/>
      <c r="OW316" s="442"/>
      <c r="OX316" s="442"/>
      <c r="OY316" s="442"/>
      <c r="OZ316" s="442"/>
      <c r="PA316" s="442"/>
      <c r="PB316" s="442"/>
      <c r="PC316" s="442"/>
      <c r="PD316" s="442"/>
      <c r="PE316" s="442"/>
      <c r="PF316" s="442"/>
      <c r="PG316" s="442"/>
      <c r="PH316" s="442"/>
      <c r="PI316" s="442"/>
      <c r="PJ316" s="442"/>
      <c r="PK316" s="442"/>
      <c r="PL316" s="442"/>
      <c r="PM316" s="442"/>
      <c r="PN316" s="442"/>
      <c r="PO316" s="442"/>
      <c r="PP316" s="442"/>
      <c r="PQ316" s="442"/>
      <c r="PR316" s="442"/>
      <c r="PS316" s="442"/>
      <c r="PT316" s="442"/>
      <c r="PU316" s="442"/>
      <c r="PV316" s="442"/>
      <c r="PW316" s="442"/>
      <c r="PX316" s="442"/>
      <c r="PY316" s="442"/>
      <c r="PZ316" s="442"/>
      <c r="QA316" s="442"/>
      <c r="QB316" s="442"/>
      <c r="QC316" s="442"/>
      <c r="QD316" s="442"/>
      <c r="QE316" s="442"/>
      <c r="QF316" s="442"/>
      <c r="QG316" s="442"/>
      <c r="QH316" s="442"/>
      <c r="QI316" s="442"/>
      <c r="QJ316" s="442"/>
      <c r="QK316" s="442"/>
      <c r="QL316" s="442"/>
      <c r="QM316" s="442"/>
      <c r="QN316" s="442"/>
      <c r="QO316" s="442"/>
      <c r="QP316" s="442"/>
      <c r="QQ316" s="442"/>
      <c r="QR316" s="442"/>
      <c r="QS316" s="442"/>
      <c r="QT316" s="442"/>
      <c r="QU316" s="442"/>
      <c r="QV316" s="442"/>
      <c r="QW316" s="442"/>
      <c r="QX316" s="442"/>
      <c r="QY316" s="442"/>
      <c r="QZ316" s="442"/>
      <c r="RA316" s="442"/>
      <c r="RB316" s="442"/>
      <c r="RC316" s="442"/>
      <c r="RD316" s="442"/>
      <c r="RE316" s="442"/>
      <c r="RF316" s="442"/>
      <c r="RG316" s="442"/>
      <c r="RH316" s="442"/>
      <c r="RI316" s="442"/>
      <c r="RJ316" s="442"/>
      <c r="RK316" s="442"/>
      <c r="RL316" s="442"/>
      <c r="RM316" s="442"/>
      <c r="RN316" s="442"/>
      <c r="RO316" s="442"/>
      <c r="RP316" s="442"/>
      <c r="RQ316" s="442"/>
      <c r="RR316" s="442"/>
      <c r="RS316" s="442"/>
      <c r="RT316" s="442"/>
      <c r="RU316" s="442"/>
      <c r="RV316" s="442"/>
      <c r="RW316" s="442"/>
      <c r="RX316" s="442"/>
      <c r="RY316" s="442"/>
      <c r="RZ316" s="442"/>
      <c r="SA316" s="442"/>
      <c r="SB316" s="442"/>
      <c r="SC316" s="442"/>
      <c r="SD316" s="442"/>
      <c r="SE316" s="442"/>
      <c r="SF316" s="442"/>
      <c r="SG316" s="442"/>
      <c r="SH316" s="442"/>
      <c r="SI316" s="442"/>
      <c r="SJ316" s="442"/>
      <c r="SK316" s="442"/>
      <c r="SL316" s="442"/>
      <c r="SM316" s="442"/>
      <c r="SN316" s="442"/>
      <c r="SO316" s="442"/>
      <c r="SP316" s="442"/>
      <c r="SQ316" s="442"/>
      <c r="SR316" s="442"/>
      <c r="SS316" s="442"/>
      <c r="ST316" s="442"/>
      <c r="SU316" s="442"/>
      <c r="SV316" s="442"/>
      <c r="SW316" s="442"/>
      <c r="SX316" s="442"/>
      <c r="SY316" s="442"/>
      <c r="SZ316" s="442"/>
      <c r="TA316" s="442"/>
      <c r="TB316" s="442"/>
      <c r="TC316" s="442"/>
      <c r="TD316" s="442"/>
      <c r="TE316" s="442"/>
      <c r="TF316" s="442"/>
      <c r="TG316" s="442"/>
      <c r="TH316" s="442"/>
      <c r="TI316" s="442"/>
      <c r="TJ316" s="442"/>
      <c r="TK316" s="442"/>
      <c r="TL316" s="442"/>
      <c r="TM316" s="442"/>
      <c r="TN316" s="442"/>
      <c r="TO316" s="442"/>
      <c r="TP316" s="442"/>
      <c r="TQ316" s="442"/>
      <c r="TR316" s="442"/>
      <c r="TS316" s="442"/>
      <c r="TT316" s="442"/>
      <c r="TU316" s="442"/>
      <c r="TV316" s="442"/>
      <c r="TW316" s="442"/>
      <c r="TX316" s="442"/>
      <c r="TY316" s="442"/>
      <c r="TZ316" s="442"/>
      <c r="UA316" s="442"/>
      <c r="UB316" s="442"/>
      <c r="UC316" s="442"/>
      <c r="UD316" s="442"/>
      <c r="UE316" s="442"/>
      <c r="UF316" s="442"/>
      <c r="UG316" s="442"/>
      <c r="UH316" s="442"/>
      <c r="UI316" s="442"/>
      <c r="UJ316" s="442"/>
      <c r="UK316" s="442"/>
      <c r="UL316" s="442"/>
      <c r="UM316" s="442"/>
      <c r="UN316" s="442"/>
      <c r="UO316" s="442"/>
      <c r="UP316" s="442"/>
      <c r="UQ316" s="442"/>
      <c r="UR316" s="442"/>
      <c r="US316" s="442"/>
      <c r="UT316" s="442"/>
      <c r="UU316" s="442"/>
      <c r="UV316" s="442"/>
      <c r="UW316" s="442"/>
      <c r="UX316" s="442"/>
      <c r="UY316" s="442"/>
      <c r="UZ316" s="442"/>
      <c r="VA316" s="442"/>
      <c r="VB316" s="442"/>
      <c r="VC316" s="442"/>
      <c r="VD316" s="442"/>
      <c r="VE316" s="442"/>
      <c r="VF316" s="442"/>
      <c r="VG316" s="442"/>
      <c r="VH316" s="442"/>
      <c r="VI316" s="442"/>
      <c r="VJ316" s="442"/>
      <c r="VK316" s="442"/>
      <c r="VL316" s="442"/>
      <c r="VM316" s="442"/>
      <c r="VN316" s="442"/>
      <c r="VO316" s="442"/>
      <c r="VP316" s="442"/>
      <c r="VQ316" s="442"/>
      <c r="VR316" s="442"/>
      <c r="VS316" s="442"/>
      <c r="VT316" s="442"/>
      <c r="VU316" s="442"/>
      <c r="VV316" s="442"/>
      <c r="VW316" s="442"/>
      <c r="VX316" s="442"/>
      <c r="VY316" s="442"/>
      <c r="VZ316" s="442"/>
      <c r="WA316" s="442"/>
      <c r="WB316" s="442"/>
      <c r="WC316" s="442"/>
      <c r="WD316" s="442"/>
      <c r="WE316" s="442"/>
      <c r="WF316" s="442"/>
      <c r="WG316" s="442"/>
      <c r="WH316" s="442"/>
      <c r="WI316" s="442"/>
      <c r="WJ316" s="442"/>
      <c r="WK316" s="442"/>
      <c r="WL316" s="442"/>
      <c r="WM316" s="442"/>
      <c r="WN316" s="442"/>
      <c r="WO316" s="442"/>
      <c r="WP316" s="442"/>
      <c r="WQ316" s="442"/>
      <c r="WR316" s="442"/>
      <c r="WS316" s="442"/>
      <c r="WT316" s="442"/>
      <c r="WU316" s="442"/>
      <c r="WV316" s="442"/>
      <c r="WW316" s="442"/>
      <c r="WX316" s="442"/>
      <c r="WY316" s="442"/>
      <c r="WZ316" s="442"/>
      <c r="XA316" s="442"/>
      <c r="XB316" s="442"/>
      <c r="XC316" s="442"/>
      <c r="XD316" s="442"/>
      <c r="XE316" s="442"/>
      <c r="XF316" s="442"/>
      <c r="XG316" s="442"/>
      <c r="XH316" s="442"/>
      <c r="XI316" s="442"/>
      <c r="XJ316" s="442"/>
      <c r="XK316" s="442"/>
      <c r="XL316" s="442"/>
      <c r="XM316" s="442"/>
      <c r="XN316" s="442"/>
      <c r="XO316" s="442"/>
      <c r="XP316" s="442"/>
      <c r="XQ316" s="442"/>
      <c r="XR316" s="442"/>
      <c r="XS316" s="442"/>
      <c r="XT316" s="442"/>
      <c r="XU316" s="442"/>
      <c r="XV316" s="442"/>
      <c r="XW316" s="442"/>
      <c r="XX316" s="442"/>
      <c r="XY316" s="442"/>
      <c r="XZ316" s="442"/>
      <c r="YA316" s="442"/>
      <c r="YB316" s="442"/>
      <c r="YC316" s="442"/>
      <c r="YD316" s="442"/>
      <c r="YE316" s="442"/>
      <c r="YF316" s="442"/>
      <c r="YG316" s="442"/>
      <c r="YH316" s="442"/>
      <c r="YI316" s="442"/>
      <c r="YJ316" s="442"/>
      <c r="YK316" s="442"/>
      <c r="YL316" s="442"/>
      <c r="YM316" s="442"/>
      <c r="YN316" s="442"/>
      <c r="YO316" s="442"/>
      <c r="YP316" s="442"/>
      <c r="YQ316" s="442"/>
      <c r="YR316" s="442"/>
      <c r="YS316" s="442"/>
      <c r="YT316" s="442"/>
      <c r="YU316" s="442"/>
      <c r="YV316" s="442"/>
      <c r="YW316" s="442"/>
      <c r="YX316" s="442"/>
      <c r="YY316" s="442"/>
      <c r="YZ316" s="442"/>
      <c r="ZA316" s="442"/>
      <c r="ZB316" s="442"/>
      <c r="ZC316" s="442"/>
      <c r="ZD316" s="442"/>
      <c r="ZE316" s="442"/>
      <c r="ZF316" s="442"/>
      <c r="ZG316" s="442"/>
      <c r="ZH316" s="442"/>
      <c r="ZI316" s="442"/>
      <c r="ZJ316" s="442"/>
      <c r="ZK316" s="442"/>
      <c r="ZL316" s="442"/>
      <c r="ZM316" s="442"/>
      <c r="ZN316" s="442"/>
      <c r="ZO316" s="442"/>
      <c r="ZP316" s="442"/>
      <c r="ZQ316" s="442"/>
      <c r="ZR316" s="442"/>
      <c r="ZS316" s="442"/>
      <c r="ZT316" s="442"/>
      <c r="ZU316" s="442"/>
      <c r="ZV316" s="442"/>
      <c r="ZW316" s="442"/>
      <c r="ZX316" s="442"/>
      <c r="ZY316" s="442"/>
      <c r="ZZ316" s="442"/>
      <c r="AAA316" s="442"/>
      <c r="AAB316" s="442"/>
      <c r="AAC316" s="442"/>
      <c r="AAD316" s="442"/>
      <c r="AAE316" s="442"/>
      <c r="AAF316" s="442"/>
      <c r="AAG316" s="442"/>
      <c r="AAH316" s="442"/>
      <c r="AAI316" s="442"/>
      <c r="AAJ316" s="442"/>
      <c r="AAK316" s="442"/>
      <c r="AAL316" s="442"/>
      <c r="AAM316" s="442"/>
      <c r="AAN316" s="442"/>
      <c r="AAO316" s="442"/>
      <c r="AAP316" s="442"/>
      <c r="AAQ316" s="442"/>
      <c r="AAR316" s="442"/>
      <c r="AAS316" s="442"/>
      <c r="AAT316" s="442"/>
      <c r="AAU316" s="442"/>
      <c r="AAV316" s="442"/>
      <c r="AAW316" s="442"/>
      <c r="AAX316" s="442"/>
      <c r="AAY316" s="442"/>
      <c r="AAZ316" s="442"/>
      <c r="ABA316" s="442"/>
      <c r="ABB316" s="442"/>
      <c r="ABC316" s="442"/>
      <c r="ABD316" s="442"/>
      <c r="ABE316" s="442"/>
      <c r="ABF316" s="442"/>
      <c r="ABG316" s="442"/>
      <c r="ABH316" s="442"/>
      <c r="ABI316" s="442"/>
      <c r="ABJ316" s="442"/>
      <c r="ABK316" s="442"/>
      <c r="ABL316" s="442"/>
      <c r="ABM316" s="442"/>
      <c r="ABN316" s="442"/>
      <c r="ABO316" s="442"/>
      <c r="ABP316" s="442"/>
      <c r="ABQ316" s="442"/>
      <c r="ABR316" s="442"/>
      <c r="ABS316" s="442"/>
      <c r="ABT316" s="442"/>
      <c r="ABU316" s="442"/>
      <c r="ABV316" s="442"/>
      <c r="ABW316" s="442"/>
      <c r="ABX316" s="442"/>
      <c r="ABY316" s="442"/>
      <c r="ABZ316" s="442"/>
      <c r="ACA316" s="442"/>
      <c r="ACB316" s="442"/>
      <c r="ACC316" s="442"/>
      <c r="ACD316" s="442"/>
      <c r="ACE316" s="442"/>
      <c r="ACF316" s="442"/>
      <c r="ACG316" s="442"/>
      <c r="ACH316" s="442"/>
      <c r="ACI316" s="442"/>
      <c r="ACJ316" s="442"/>
      <c r="ACK316" s="442"/>
      <c r="ACL316" s="442"/>
      <c r="ACM316" s="442"/>
      <c r="ACN316" s="442"/>
      <c r="ACO316" s="442"/>
      <c r="ACP316" s="442"/>
      <c r="ACQ316" s="442"/>
      <c r="ACR316" s="442"/>
      <c r="ACS316" s="442"/>
      <c r="ACT316" s="442"/>
      <c r="ACU316" s="442"/>
      <c r="ACV316" s="442"/>
      <c r="ACW316" s="442"/>
      <c r="ACX316" s="442"/>
      <c r="ACY316" s="442"/>
      <c r="ACZ316" s="442"/>
      <c r="ADA316" s="442"/>
      <c r="ADB316" s="442"/>
      <c r="ADC316" s="442"/>
      <c r="ADD316" s="442"/>
      <c r="ADE316" s="442"/>
      <c r="ADF316" s="442"/>
      <c r="ADG316" s="442"/>
      <c r="ADH316" s="442"/>
      <c r="ADI316" s="442"/>
      <c r="ADJ316" s="442"/>
      <c r="ADK316" s="442"/>
      <c r="ADL316" s="442"/>
      <c r="ADM316" s="442"/>
      <c r="ADN316" s="442"/>
      <c r="ADO316" s="442"/>
      <c r="ADP316" s="442"/>
      <c r="ADQ316" s="442"/>
      <c r="ADR316" s="442"/>
      <c r="ADS316" s="442"/>
      <c r="ADT316" s="442"/>
      <c r="ADU316" s="442"/>
      <c r="ADV316" s="442"/>
      <c r="ADW316" s="442"/>
      <c r="ADX316" s="442"/>
      <c r="ADY316" s="442"/>
      <c r="ADZ316" s="442"/>
      <c r="AEA316" s="442"/>
      <c r="AEB316" s="442"/>
      <c r="AEC316" s="442"/>
      <c r="AED316" s="442"/>
      <c r="AEE316" s="442"/>
      <c r="AEF316" s="442"/>
      <c r="AEG316" s="442"/>
      <c r="AEH316" s="442"/>
      <c r="AEI316" s="442"/>
      <c r="AEJ316" s="442"/>
      <c r="AEK316" s="442"/>
      <c r="AEL316" s="442"/>
      <c r="AEM316" s="442"/>
      <c r="AEN316" s="442"/>
      <c r="AEO316" s="442"/>
      <c r="AEP316" s="442"/>
      <c r="AEQ316" s="442"/>
      <c r="AER316" s="442"/>
      <c r="AES316" s="442"/>
      <c r="AET316" s="442"/>
      <c r="AEU316" s="442"/>
      <c r="AEV316" s="442"/>
      <c r="AEW316" s="442"/>
      <c r="AEX316" s="442"/>
      <c r="AEY316" s="442"/>
      <c r="AEZ316" s="442"/>
      <c r="AFA316" s="442"/>
      <c r="AFB316" s="442"/>
      <c r="AFC316" s="442"/>
      <c r="AFD316" s="442"/>
      <c r="AFE316" s="442"/>
      <c r="AFF316" s="442"/>
      <c r="AFG316" s="442"/>
      <c r="AFH316" s="442"/>
      <c r="AFI316" s="442"/>
      <c r="AFJ316" s="442"/>
      <c r="AFK316" s="442"/>
      <c r="AFL316" s="442"/>
      <c r="AFM316" s="442"/>
      <c r="AFN316" s="442"/>
      <c r="AFO316" s="442"/>
      <c r="AFP316" s="442"/>
      <c r="AFQ316" s="442"/>
      <c r="AFR316" s="442"/>
      <c r="AFS316" s="442"/>
      <c r="AFT316" s="442"/>
      <c r="AFU316" s="442"/>
      <c r="AFV316" s="442"/>
      <c r="AFW316" s="442"/>
      <c r="AFX316" s="442"/>
      <c r="AFY316" s="442"/>
      <c r="AFZ316" s="442"/>
      <c r="AGA316" s="442"/>
      <c r="AGB316" s="442"/>
      <c r="AGC316" s="442"/>
      <c r="AGD316" s="442"/>
      <c r="AGE316" s="442"/>
      <c r="AGF316" s="442"/>
      <c r="AGG316" s="442"/>
      <c r="AGH316" s="442"/>
      <c r="AGI316" s="442"/>
      <c r="AGJ316" s="442"/>
      <c r="AGK316" s="442"/>
      <c r="AGL316" s="442"/>
      <c r="AGM316" s="442"/>
      <c r="AGN316" s="442"/>
      <c r="AGO316" s="442"/>
      <c r="AGP316" s="442"/>
      <c r="AGQ316" s="442"/>
      <c r="AGR316" s="442"/>
      <c r="AGS316" s="442"/>
      <c r="AGT316" s="442"/>
      <c r="AGU316" s="442"/>
      <c r="AGV316" s="442"/>
      <c r="AGW316" s="442"/>
      <c r="AGX316" s="442"/>
      <c r="AGY316" s="442"/>
      <c r="AGZ316" s="442"/>
      <c r="AHA316" s="442"/>
      <c r="AHB316" s="442"/>
      <c r="AHC316" s="442"/>
      <c r="AHD316" s="442"/>
      <c r="AHE316" s="442"/>
      <c r="AHF316" s="442"/>
      <c r="AHG316" s="442"/>
      <c r="AHH316" s="442"/>
    </row>
    <row r="317" spans="2:892" s="593" customFormat="1" hidden="1">
      <c r="B317" s="597"/>
      <c r="C317" s="595"/>
      <c r="D317" s="78"/>
      <c r="E317" s="78"/>
      <c r="F317" s="78"/>
      <c r="G317" s="78"/>
      <c r="H317" s="78"/>
      <c r="I317" s="78"/>
      <c r="J317" s="78"/>
      <c r="K317" s="78"/>
      <c r="L317" s="78"/>
      <c r="M317" s="78"/>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s="66"/>
      <c r="CT317" s="66"/>
      <c r="CU317" s="66"/>
      <c r="CV317" s="66"/>
      <c r="CW317" s="66"/>
      <c r="CX317" s="66"/>
      <c r="CY317" s="66"/>
      <c r="CZ317" s="66"/>
      <c r="DA317" s="66"/>
      <c r="DB317" s="66"/>
      <c r="DC317" s="66"/>
      <c r="DD317" s="66"/>
      <c r="DE317" s="66"/>
      <c r="DF317" s="66"/>
      <c r="DG317" s="66"/>
      <c r="DH317" s="66"/>
      <c r="DI317" s="66"/>
      <c r="DJ317" s="66"/>
      <c r="DK317" s="66"/>
      <c r="DL317" s="66"/>
      <c r="DM317" s="66"/>
      <c r="DN317" s="66"/>
      <c r="DO317" s="66"/>
      <c r="DP317" s="66"/>
      <c r="DQ317" s="66"/>
      <c r="DR317" s="66"/>
      <c r="DS317" s="66"/>
      <c r="DT317" s="66"/>
      <c r="DU317" s="66"/>
      <c r="DV317" s="66"/>
      <c r="DW317" s="66"/>
      <c r="DX317" s="66"/>
      <c r="DY317" s="66"/>
      <c r="DZ317" s="66"/>
      <c r="EA317" s="66"/>
      <c r="EB317" s="66"/>
      <c r="EC317" s="66"/>
      <c r="ED317" s="66"/>
      <c r="EE317" s="66"/>
      <c r="EF317" s="66"/>
      <c r="EG317" s="66"/>
      <c r="EH317" s="66"/>
      <c r="EI317" s="66"/>
      <c r="EJ317" s="66"/>
      <c r="EK317" s="66"/>
      <c r="EL317" s="66"/>
      <c r="EM317" s="66"/>
      <c r="EN317" s="66"/>
      <c r="EO317" s="66"/>
      <c r="EP317" s="66"/>
      <c r="EQ317" s="66"/>
      <c r="ER317" s="66"/>
      <c r="ES317" s="66"/>
      <c r="ET317" s="66"/>
      <c r="EU317" s="66"/>
      <c r="EV317" s="66"/>
      <c r="EW317" s="66"/>
      <c r="EX317" s="66"/>
      <c r="EY317" s="66"/>
      <c r="EZ317" s="66"/>
      <c r="FA317" s="66"/>
      <c r="FB317" s="66"/>
      <c r="FC317" s="66"/>
      <c r="FD317" s="66"/>
      <c r="FE317" s="66"/>
      <c r="FF317" s="66"/>
      <c r="FG317" s="66"/>
      <c r="FH317" s="66"/>
      <c r="FI317" s="66"/>
      <c r="FJ317" s="66"/>
      <c r="FK317" s="66"/>
      <c r="FL317" s="66"/>
      <c r="FM317" s="66"/>
      <c r="FN317" s="66"/>
      <c r="FO317" s="66"/>
      <c r="FP317" s="66"/>
      <c r="FQ317" s="66"/>
      <c r="FR317" s="66"/>
      <c r="FS317" s="66"/>
      <c r="FT317" s="66"/>
      <c r="FU317" s="66"/>
      <c r="FV317" s="66"/>
      <c r="FW317" s="66"/>
      <c r="FX317" s="66"/>
      <c r="FY317" s="66"/>
      <c r="FZ317" s="66"/>
      <c r="GA317" s="66"/>
      <c r="GB317" s="66"/>
      <c r="GC317" s="66"/>
      <c r="GD317" s="66"/>
      <c r="GE317" s="66"/>
      <c r="GF317" s="66"/>
      <c r="GG317" s="66"/>
      <c r="GH317" s="66"/>
      <c r="GI317" s="66"/>
      <c r="GJ317" s="66"/>
      <c r="GK317" s="66"/>
      <c r="GL317" s="66"/>
      <c r="GM317" s="66"/>
      <c r="GN317" s="66"/>
      <c r="GO317" s="66"/>
      <c r="GP317" s="66"/>
      <c r="GQ317" s="66"/>
      <c r="GR317" s="66"/>
      <c r="GS317" s="66"/>
      <c r="GT317" s="66"/>
      <c r="GU317" s="66"/>
      <c r="GV317" s="66"/>
      <c r="GW317" s="66"/>
      <c r="GX317" s="66"/>
      <c r="GY317" s="66"/>
      <c r="GZ317" s="66"/>
      <c r="HA317" s="66"/>
      <c r="HB317" s="66"/>
      <c r="HC317" s="66"/>
      <c r="HD317" s="66"/>
      <c r="HE317" s="66"/>
      <c r="HF317" s="66"/>
      <c r="HG317" s="66"/>
      <c r="HH317" s="66"/>
      <c r="HI317" s="66"/>
      <c r="HJ317" s="66"/>
      <c r="HK317" s="66"/>
      <c r="HL317" s="66"/>
      <c r="HM317" s="66"/>
      <c r="HN317" s="66"/>
      <c r="HO317" s="66"/>
      <c r="HP317" s="66"/>
      <c r="HQ317" s="66"/>
      <c r="HR317" s="66"/>
      <c r="HS317" s="66"/>
      <c r="HT317" s="66"/>
      <c r="HU317" s="66"/>
      <c r="HV317" s="66"/>
      <c r="HW317" s="66"/>
      <c r="HX317" s="66"/>
      <c r="HY317" s="66"/>
      <c r="HZ317" s="66"/>
      <c r="IA317" s="66"/>
      <c r="IB317" s="66"/>
      <c r="IC317" s="66"/>
      <c r="ID317" s="66"/>
      <c r="IE317" s="66"/>
      <c r="IF317" s="66"/>
      <c r="IG317" s="66"/>
      <c r="IH317" s="66"/>
      <c r="II317" s="66"/>
      <c r="IJ317" s="66"/>
      <c r="IK317" s="66"/>
      <c r="IL317" s="66"/>
      <c r="IM317" s="66"/>
      <c r="IN317" s="66"/>
      <c r="IO317" s="66"/>
      <c r="IP317" s="66"/>
      <c r="IQ317" s="66"/>
      <c r="IR317" s="66"/>
      <c r="IS317" s="66"/>
      <c r="IT317" s="66"/>
      <c r="IU317" s="66"/>
      <c r="IV317" s="66"/>
      <c r="IW317" s="66"/>
      <c r="IX317" s="442"/>
      <c r="IY317" s="442"/>
      <c r="IZ317" s="442"/>
      <c r="JA317" s="442"/>
      <c r="JB317" s="442"/>
      <c r="JC317" s="442"/>
      <c r="JD317" s="442"/>
      <c r="JE317" s="442"/>
      <c r="JF317" s="442"/>
      <c r="JG317" s="442"/>
      <c r="JH317" s="442"/>
      <c r="JI317" s="442"/>
      <c r="JJ317" s="442"/>
      <c r="JK317" s="442"/>
      <c r="JL317" s="442"/>
      <c r="JM317" s="442"/>
      <c r="JN317" s="442"/>
      <c r="JO317" s="442"/>
      <c r="JP317" s="442"/>
      <c r="JQ317" s="442"/>
      <c r="JR317" s="442"/>
      <c r="JS317" s="442"/>
      <c r="JT317" s="442"/>
      <c r="JU317" s="442"/>
      <c r="JV317" s="442"/>
      <c r="JW317" s="442"/>
      <c r="JX317" s="442"/>
      <c r="JY317" s="442"/>
      <c r="JZ317" s="442"/>
      <c r="KA317" s="442"/>
      <c r="KB317" s="442"/>
      <c r="KC317" s="442"/>
      <c r="KD317" s="442"/>
      <c r="KE317" s="442"/>
      <c r="KF317" s="442"/>
      <c r="KG317" s="442"/>
      <c r="KH317" s="442"/>
      <c r="KI317" s="442"/>
      <c r="KJ317" s="442"/>
      <c r="KK317" s="442"/>
      <c r="KL317" s="442"/>
      <c r="KM317" s="442"/>
      <c r="KN317" s="442"/>
      <c r="KO317" s="442"/>
      <c r="KP317" s="442"/>
      <c r="KQ317" s="442"/>
      <c r="KR317" s="442"/>
      <c r="KS317" s="442"/>
      <c r="KT317" s="442"/>
      <c r="KU317" s="442"/>
      <c r="KV317" s="442"/>
      <c r="KW317" s="442"/>
      <c r="KX317" s="442"/>
      <c r="KY317" s="442"/>
      <c r="KZ317" s="442"/>
      <c r="LA317" s="442"/>
      <c r="LB317" s="442"/>
      <c r="LC317" s="442"/>
      <c r="LD317" s="442"/>
      <c r="LE317" s="442"/>
      <c r="LF317" s="442"/>
      <c r="LG317" s="442"/>
      <c r="LH317" s="442"/>
      <c r="LI317" s="442"/>
      <c r="LJ317" s="442"/>
      <c r="LK317" s="442"/>
      <c r="LL317" s="442"/>
      <c r="LM317" s="442"/>
      <c r="LN317" s="442"/>
      <c r="LO317" s="442"/>
      <c r="LP317" s="442"/>
      <c r="LQ317" s="442"/>
      <c r="LR317" s="442"/>
      <c r="LS317" s="442"/>
      <c r="LT317" s="442"/>
      <c r="LU317" s="442"/>
      <c r="LV317" s="442"/>
      <c r="LW317" s="442"/>
      <c r="LX317" s="442"/>
      <c r="LY317" s="442"/>
      <c r="LZ317" s="442"/>
      <c r="MA317" s="442"/>
      <c r="MB317" s="442"/>
      <c r="MC317" s="442"/>
      <c r="MD317" s="442"/>
      <c r="ME317" s="442"/>
      <c r="MF317" s="442"/>
      <c r="MG317" s="442"/>
      <c r="MH317" s="442"/>
      <c r="MI317" s="442"/>
      <c r="MJ317" s="442"/>
      <c r="MK317" s="442"/>
      <c r="ML317" s="442"/>
      <c r="MM317" s="442"/>
      <c r="MN317" s="442"/>
      <c r="MO317" s="442"/>
      <c r="MP317" s="442"/>
      <c r="MQ317" s="442"/>
      <c r="MR317" s="442"/>
      <c r="MS317" s="442"/>
      <c r="MT317" s="442"/>
      <c r="MU317" s="442"/>
      <c r="MV317" s="442"/>
      <c r="MW317" s="442"/>
      <c r="MX317" s="442"/>
      <c r="MY317" s="442"/>
      <c r="MZ317" s="442"/>
      <c r="NA317" s="442"/>
      <c r="NB317" s="442"/>
      <c r="NC317" s="442"/>
      <c r="ND317" s="442"/>
      <c r="NE317" s="442"/>
      <c r="NF317" s="442"/>
      <c r="NG317" s="442"/>
      <c r="NH317" s="442"/>
      <c r="NI317" s="442"/>
      <c r="NJ317" s="442"/>
      <c r="NK317" s="442"/>
      <c r="NL317" s="442"/>
      <c r="NM317" s="442"/>
      <c r="NN317" s="442"/>
      <c r="NO317" s="442"/>
      <c r="NP317" s="442"/>
      <c r="NQ317" s="442"/>
      <c r="NR317" s="442"/>
      <c r="NS317" s="442"/>
      <c r="NT317" s="442"/>
      <c r="NU317" s="442"/>
      <c r="NV317" s="442"/>
      <c r="NW317" s="442"/>
      <c r="NX317" s="442"/>
      <c r="NY317" s="442"/>
      <c r="NZ317" s="442"/>
      <c r="OA317" s="442"/>
      <c r="OB317" s="442"/>
      <c r="OC317" s="442"/>
      <c r="OD317" s="442"/>
      <c r="OE317" s="442"/>
      <c r="OF317" s="442"/>
      <c r="OG317" s="442"/>
      <c r="OH317" s="442"/>
      <c r="OI317" s="442"/>
      <c r="OJ317" s="442"/>
      <c r="OK317" s="442"/>
      <c r="OL317" s="442"/>
      <c r="OM317" s="442"/>
      <c r="ON317" s="442"/>
      <c r="OO317" s="442"/>
      <c r="OP317" s="442"/>
      <c r="OQ317" s="442"/>
      <c r="OR317" s="442"/>
      <c r="OS317" s="442"/>
      <c r="OT317" s="442"/>
      <c r="OU317" s="442"/>
      <c r="OV317" s="442"/>
      <c r="OW317" s="442"/>
      <c r="OX317" s="442"/>
      <c r="OY317" s="442"/>
      <c r="OZ317" s="442"/>
      <c r="PA317" s="442"/>
      <c r="PB317" s="442"/>
      <c r="PC317" s="442"/>
      <c r="PD317" s="442"/>
      <c r="PE317" s="442"/>
      <c r="PF317" s="442"/>
      <c r="PG317" s="442"/>
      <c r="PH317" s="442"/>
      <c r="PI317" s="442"/>
      <c r="PJ317" s="442"/>
      <c r="PK317" s="442"/>
      <c r="PL317" s="442"/>
      <c r="PM317" s="442"/>
      <c r="PN317" s="442"/>
      <c r="PO317" s="442"/>
      <c r="PP317" s="442"/>
      <c r="PQ317" s="442"/>
      <c r="PR317" s="442"/>
      <c r="PS317" s="442"/>
      <c r="PT317" s="442"/>
      <c r="PU317" s="442"/>
      <c r="PV317" s="442"/>
      <c r="PW317" s="442"/>
      <c r="PX317" s="442"/>
      <c r="PY317" s="442"/>
      <c r="PZ317" s="442"/>
      <c r="QA317" s="442"/>
      <c r="QB317" s="442"/>
      <c r="QC317" s="442"/>
      <c r="QD317" s="442"/>
      <c r="QE317" s="442"/>
      <c r="QF317" s="442"/>
      <c r="QG317" s="442"/>
      <c r="QH317" s="442"/>
      <c r="QI317" s="442"/>
      <c r="QJ317" s="442"/>
      <c r="QK317" s="442"/>
      <c r="QL317" s="442"/>
      <c r="QM317" s="442"/>
      <c r="QN317" s="442"/>
      <c r="QO317" s="442"/>
      <c r="QP317" s="442"/>
      <c r="QQ317" s="442"/>
      <c r="QR317" s="442"/>
      <c r="QS317" s="442"/>
      <c r="QT317" s="442"/>
      <c r="QU317" s="442"/>
      <c r="QV317" s="442"/>
      <c r="QW317" s="442"/>
      <c r="QX317" s="442"/>
      <c r="QY317" s="442"/>
      <c r="QZ317" s="442"/>
      <c r="RA317" s="442"/>
      <c r="RB317" s="442"/>
      <c r="RC317" s="442"/>
      <c r="RD317" s="442"/>
      <c r="RE317" s="442"/>
      <c r="RF317" s="442"/>
      <c r="RG317" s="442"/>
      <c r="RH317" s="442"/>
      <c r="RI317" s="442"/>
      <c r="RJ317" s="442"/>
      <c r="RK317" s="442"/>
      <c r="RL317" s="442"/>
      <c r="RM317" s="442"/>
      <c r="RN317" s="442"/>
      <c r="RO317" s="442"/>
      <c r="RP317" s="442"/>
      <c r="RQ317" s="442"/>
      <c r="RR317" s="442"/>
      <c r="RS317" s="442"/>
      <c r="RT317" s="442"/>
      <c r="RU317" s="442"/>
      <c r="RV317" s="442"/>
      <c r="RW317" s="442"/>
      <c r="RX317" s="442"/>
      <c r="RY317" s="442"/>
      <c r="RZ317" s="442"/>
      <c r="SA317" s="442"/>
      <c r="SB317" s="442"/>
      <c r="SC317" s="442"/>
      <c r="SD317" s="442"/>
      <c r="SE317" s="442"/>
      <c r="SF317" s="442"/>
      <c r="SG317" s="442"/>
      <c r="SH317" s="442"/>
      <c r="SI317" s="442"/>
      <c r="SJ317" s="442"/>
      <c r="SK317" s="442"/>
      <c r="SL317" s="442"/>
      <c r="SM317" s="442"/>
      <c r="SN317" s="442"/>
      <c r="SO317" s="442"/>
      <c r="SP317" s="442"/>
      <c r="SQ317" s="442"/>
      <c r="SR317" s="442"/>
      <c r="SS317" s="442"/>
      <c r="ST317" s="442"/>
      <c r="SU317" s="442"/>
      <c r="SV317" s="442"/>
      <c r="SW317" s="442"/>
      <c r="SX317" s="442"/>
      <c r="SY317" s="442"/>
      <c r="SZ317" s="442"/>
      <c r="TA317" s="442"/>
      <c r="TB317" s="442"/>
      <c r="TC317" s="442"/>
      <c r="TD317" s="442"/>
      <c r="TE317" s="442"/>
      <c r="TF317" s="442"/>
      <c r="TG317" s="442"/>
      <c r="TH317" s="442"/>
      <c r="TI317" s="442"/>
      <c r="TJ317" s="442"/>
      <c r="TK317" s="442"/>
      <c r="TL317" s="442"/>
      <c r="TM317" s="442"/>
      <c r="TN317" s="442"/>
      <c r="TO317" s="442"/>
      <c r="TP317" s="442"/>
      <c r="TQ317" s="442"/>
      <c r="TR317" s="442"/>
      <c r="TS317" s="442"/>
      <c r="TT317" s="442"/>
      <c r="TU317" s="442"/>
      <c r="TV317" s="442"/>
      <c r="TW317" s="442"/>
      <c r="TX317" s="442"/>
      <c r="TY317" s="442"/>
      <c r="TZ317" s="442"/>
      <c r="UA317" s="442"/>
      <c r="UB317" s="442"/>
      <c r="UC317" s="442"/>
      <c r="UD317" s="442"/>
      <c r="UE317" s="442"/>
      <c r="UF317" s="442"/>
      <c r="UG317" s="442"/>
      <c r="UH317" s="442"/>
      <c r="UI317" s="442"/>
      <c r="UJ317" s="442"/>
      <c r="UK317" s="442"/>
      <c r="UL317" s="442"/>
      <c r="UM317" s="442"/>
      <c r="UN317" s="442"/>
      <c r="UO317" s="442"/>
      <c r="UP317" s="442"/>
      <c r="UQ317" s="442"/>
      <c r="UR317" s="442"/>
      <c r="US317" s="442"/>
      <c r="UT317" s="442"/>
      <c r="UU317" s="442"/>
      <c r="UV317" s="442"/>
      <c r="UW317" s="442"/>
      <c r="UX317" s="442"/>
      <c r="UY317" s="442"/>
      <c r="UZ317" s="442"/>
      <c r="VA317" s="442"/>
      <c r="VB317" s="442"/>
      <c r="VC317" s="442"/>
      <c r="VD317" s="442"/>
      <c r="VE317" s="442"/>
      <c r="VF317" s="442"/>
      <c r="VG317" s="442"/>
      <c r="VH317" s="442"/>
      <c r="VI317" s="442"/>
      <c r="VJ317" s="442"/>
      <c r="VK317" s="442"/>
      <c r="VL317" s="442"/>
      <c r="VM317" s="442"/>
      <c r="VN317" s="442"/>
      <c r="VO317" s="442"/>
      <c r="VP317" s="442"/>
      <c r="VQ317" s="442"/>
      <c r="VR317" s="442"/>
      <c r="VS317" s="442"/>
      <c r="VT317" s="442"/>
      <c r="VU317" s="442"/>
      <c r="VV317" s="442"/>
      <c r="VW317" s="442"/>
      <c r="VX317" s="442"/>
      <c r="VY317" s="442"/>
      <c r="VZ317" s="442"/>
      <c r="WA317" s="442"/>
      <c r="WB317" s="442"/>
      <c r="WC317" s="442"/>
      <c r="WD317" s="442"/>
      <c r="WE317" s="442"/>
      <c r="WF317" s="442"/>
      <c r="WG317" s="442"/>
      <c r="WH317" s="442"/>
      <c r="WI317" s="442"/>
      <c r="WJ317" s="442"/>
      <c r="WK317" s="442"/>
      <c r="WL317" s="442"/>
      <c r="WM317" s="442"/>
      <c r="WN317" s="442"/>
      <c r="WO317" s="442"/>
      <c r="WP317" s="442"/>
      <c r="WQ317" s="442"/>
      <c r="WR317" s="442"/>
      <c r="WS317" s="442"/>
      <c r="WT317" s="442"/>
      <c r="WU317" s="442"/>
      <c r="WV317" s="442"/>
      <c r="WW317" s="442"/>
      <c r="WX317" s="442"/>
      <c r="WY317" s="442"/>
      <c r="WZ317" s="442"/>
      <c r="XA317" s="442"/>
      <c r="XB317" s="442"/>
      <c r="XC317" s="442"/>
      <c r="XD317" s="442"/>
      <c r="XE317" s="442"/>
      <c r="XF317" s="442"/>
      <c r="XG317" s="442"/>
      <c r="XH317" s="442"/>
      <c r="XI317" s="442"/>
      <c r="XJ317" s="442"/>
      <c r="XK317" s="442"/>
      <c r="XL317" s="442"/>
      <c r="XM317" s="442"/>
      <c r="XN317" s="442"/>
      <c r="XO317" s="442"/>
      <c r="XP317" s="442"/>
      <c r="XQ317" s="442"/>
      <c r="XR317" s="442"/>
      <c r="XS317" s="442"/>
      <c r="XT317" s="442"/>
      <c r="XU317" s="442"/>
      <c r="XV317" s="442"/>
      <c r="XW317" s="442"/>
      <c r="XX317" s="442"/>
      <c r="XY317" s="442"/>
      <c r="XZ317" s="442"/>
      <c r="YA317" s="442"/>
      <c r="YB317" s="442"/>
      <c r="YC317" s="442"/>
      <c r="YD317" s="442"/>
      <c r="YE317" s="442"/>
      <c r="YF317" s="442"/>
      <c r="YG317" s="442"/>
      <c r="YH317" s="442"/>
      <c r="YI317" s="442"/>
      <c r="YJ317" s="442"/>
      <c r="YK317" s="442"/>
      <c r="YL317" s="442"/>
      <c r="YM317" s="442"/>
      <c r="YN317" s="442"/>
      <c r="YO317" s="442"/>
      <c r="YP317" s="442"/>
      <c r="YQ317" s="442"/>
      <c r="YR317" s="442"/>
      <c r="YS317" s="442"/>
      <c r="YT317" s="442"/>
      <c r="YU317" s="442"/>
      <c r="YV317" s="442"/>
      <c r="YW317" s="442"/>
      <c r="YX317" s="442"/>
      <c r="YY317" s="442"/>
      <c r="YZ317" s="442"/>
      <c r="ZA317" s="442"/>
      <c r="ZB317" s="442"/>
      <c r="ZC317" s="442"/>
      <c r="ZD317" s="442"/>
      <c r="ZE317" s="442"/>
      <c r="ZF317" s="442"/>
      <c r="ZG317" s="442"/>
      <c r="ZH317" s="442"/>
      <c r="ZI317" s="442"/>
      <c r="ZJ317" s="442"/>
      <c r="ZK317" s="442"/>
      <c r="ZL317" s="442"/>
      <c r="ZM317" s="442"/>
      <c r="ZN317" s="442"/>
      <c r="ZO317" s="442"/>
      <c r="ZP317" s="442"/>
      <c r="ZQ317" s="442"/>
      <c r="ZR317" s="442"/>
      <c r="ZS317" s="442"/>
      <c r="ZT317" s="442"/>
      <c r="ZU317" s="442"/>
      <c r="ZV317" s="442"/>
      <c r="ZW317" s="442"/>
      <c r="ZX317" s="442"/>
      <c r="ZY317" s="442"/>
      <c r="ZZ317" s="442"/>
      <c r="AAA317" s="442"/>
      <c r="AAB317" s="442"/>
      <c r="AAC317" s="442"/>
      <c r="AAD317" s="442"/>
      <c r="AAE317" s="442"/>
      <c r="AAF317" s="442"/>
      <c r="AAG317" s="442"/>
      <c r="AAH317" s="442"/>
      <c r="AAI317" s="442"/>
      <c r="AAJ317" s="442"/>
      <c r="AAK317" s="442"/>
      <c r="AAL317" s="442"/>
      <c r="AAM317" s="442"/>
      <c r="AAN317" s="442"/>
      <c r="AAO317" s="442"/>
      <c r="AAP317" s="442"/>
      <c r="AAQ317" s="442"/>
      <c r="AAR317" s="442"/>
      <c r="AAS317" s="442"/>
      <c r="AAT317" s="442"/>
      <c r="AAU317" s="442"/>
      <c r="AAV317" s="442"/>
      <c r="AAW317" s="442"/>
      <c r="AAX317" s="442"/>
      <c r="AAY317" s="442"/>
      <c r="AAZ317" s="442"/>
      <c r="ABA317" s="442"/>
      <c r="ABB317" s="442"/>
      <c r="ABC317" s="442"/>
      <c r="ABD317" s="442"/>
      <c r="ABE317" s="442"/>
      <c r="ABF317" s="442"/>
      <c r="ABG317" s="442"/>
      <c r="ABH317" s="442"/>
      <c r="ABI317" s="442"/>
      <c r="ABJ317" s="442"/>
      <c r="ABK317" s="442"/>
      <c r="ABL317" s="442"/>
      <c r="ABM317" s="442"/>
      <c r="ABN317" s="442"/>
      <c r="ABO317" s="442"/>
      <c r="ABP317" s="442"/>
      <c r="ABQ317" s="442"/>
      <c r="ABR317" s="442"/>
      <c r="ABS317" s="442"/>
      <c r="ABT317" s="442"/>
      <c r="ABU317" s="442"/>
      <c r="ABV317" s="442"/>
      <c r="ABW317" s="442"/>
      <c r="ABX317" s="442"/>
      <c r="ABY317" s="442"/>
      <c r="ABZ317" s="442"/>
      <c r="ACA317" s="442"/>
      <c r="ACB317" s="442"/>
      <c r="ACC317" s="442"/>
      <c r="ACD317" s="442"/>
      <c r="ACE317" s="442"/>
      <c r="ACF317" s="442"/>
      <c r="ACG317" s="442"/>
      <c r="ACH317" s="442"/>
      <c r="ACI317" s="442"/>
      <c r="ACJ317" s="442"/>
      <c r="ACK317" s="442"/>
      <c r="ACL317" s="442"/>
      <c r="ACM317" s="442"/>
      <c r="ACN317" s="442"/>
      <c r="ACO317" s="442"/>
      <c r="ACP317" s="442"/>
      <c r="ACQ317" s="442"/>
      <c r="ACR317" s="442"/>
      <c r="ACS317" s="442"/>
      <c r="ACT317" s="442"/>
      <c r="ACU317" s="442"/>
      <c r="ACV317" s="442"/>
      <c r="ACW317" s="442"/>
      <c r="ACX317" s="442"/>
      <c r="ACY317" s="442"/>
      <c r="ACZ317" s="442"/>
      <c r="ADA317" s="442"/>
      <c r="ADB317" s="442"/>
      <c r="ADC317" s="442"/>
      <c r="ADD317" s="442"/>
      <c r="ADE317" s="442"/>
      <c r="ADF317" s="442"/>
      <c r="ADG317" s="442"/>
      <c r="ADH317" s="442"/>
      <c r="ADI317" s="442"/>
      <c r="ADJ317" s="442"/>
      <c r="ADK317" s="442"/>
      <c r="ADL317" s="442"/>
      <c r="ADM317" s="442"/>
      <c r="ADN317" s="442"/>
      <c r="ADO317" s="442"/>
      <c r="ADP317" s="442"/>
      <c r="ADQ317" s="442"/>
      <c r="ADR317" s="442"/>
      <c r="ADS317" s="442"/>
      <c r="ADT317" s="442"/>
      <c r="ADU317" s="442"/>
      <c r="ADV317" s="442"/>
      <c r="ADW317" s="442"/>
      <c r="ADX317" s="442"/>
      <c r="ADY317" s="442"/>
      <c r="ADZ317" s="442"/>
      <c r="AEA317" s="442"/>
      <c r="AEB317" s="442"/>
      <c r="AEC317" s="442"/>
      <c r="AED317" s="442"/>
      <c r="AEE317" s="442"/>
      <c r="AEF317" s="442"/>
      <c r="AEG317" s="442"/>
      <c r="AEH317" s="442"/>
      <c r="AEI317" s="442"/>
      <c r="AEJ317" s="442"/>
      <c r="AEK317" s="442"/>
      <c r="AEL317" s="442"/>
      <c r="AEM317" s="442"/>
      <c r="AEN317" s="442"/>
      <c r="AEO317" s="442"/>
      <c r="AEP317" s="442"/>
      <c r="AEQ317" s="442"/>
      <c r="AER317" s="442"/>
      <c r="AES317" s="442"/>
      <c r="AET317" s="442"/>
      <c r="AEU317" s="442"/>
      <c r="AEV317" s="442"/>
      <c r="AEW317" s="442"/>
      <c r="AEX317" s="442"/>
      <c r="AEY317" s="442"/>
      <c r="AEZ317" s="442"/>
      <c r="AFA317" s="442"/>
      <c r="AFB317" s="442"/>
      <c r="AFC317" s="442"/>
      <c r="AFD317" s="442"/>
      <c r="AFE317" s="442"/>
      <c r="AFF317" s="442"/>
      <c r="AFG317" s="442"/>
      <c r="AFH317" s="442"/>
      <c r="AFI317" s="442"/>
      <c r="AFJ317" s="442"/>
      <c r="AFK317" s="442"/>
      <c r="AFL317" s="442"/>
      <c r="AFM317" s="442"/>
      <c r="AFN317" s="442"/>
      <c r="AFO317" s="442"/>
      <c r="AFP317" s="442"/>
      <c r="AFQ317" s="442"/>
      <c r="AFR317" s="442"/>
      <c r="AFS317" s="442"/>
      <c r="AFT317" s="442"/>
      <c r="AFU317" s="442"/>
      <c r="AFV317" s="442"/>
      <c r="AFW317" s="442"/>
      <c r="AFX317" s="442"/>
      <c r="AFY317" s="442"/>
      <c r="AFZ317" s="442"/>
      <c r="AGA317" s="442"/>
      <c r="AGB317" s="442"/>
      <c r="AGC317" s="442"/>
      <c r="AGD317" s="442"/>
      <c r="AGE317" s="442"/>
      <c r="AGF317" s="442"/>
      <c r="AGG317" s="442"/>
      <c r="AGH317" s="442"/>
      <c r="AGI317" s="442"/>
      <c r="AGJ317" s="442"/>
      <c r="AGK317" s="442"/>
      <c r="AGL317" s="442"/>
      <c r="AGM317" s="442"/>
      <c r="AGN317" s="442"/>
      <c r="AGO317" s="442"/>
      <c r="AGP317" s="442"/>
      <c r="AGQ317" s="442"/>
      <c r="AGR317" s="442"/>
      <c r="AGS317" s="442"/>
      <c r="AGT317" s="442"/>
      <c r="AGU317" s="442"/>
      <c r="AGV317" s="442"/>
      <c r="AGW317" s="442"/>
      <c r="AGX317" s="442"/>
      <c r="AGY317" s="442"/>
      <c r="AGZ317" s="442"/>
      <c r="AHA317" s="442"/>
      <c r="AHB317" s="442"/>
      <c r="AHC317" s="442"/>
      <c r="AHD317" s="442"/>
      <c r="AHE317" s="442"/>
      <c r="AHF317" s="442"/>
      <c r="AHG317" s="442"/>
      <c r="AHH317" s="442"/>
    </row>
    <row r="318" spans="2:892" s="593" customFormat="1" hidden="1">
      <c r="B318" s="597"/>
      <c r="C318" s="595"/>
      <c r="D318" s="78"/>
      <c r="E318" s="78"/>
      <c r="F318" s="78"/>
      <c r="G318" s="78"/>
      <c r="H318" s="78"/>
      <c r="I318" s="78"/>
      <c r="J318" s="78"/>
      <c r="K318" s="78"/>
      <c r="L318" s="78"/>
      <c r="M318" s="7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s="66"/>
      <c r="CT318" s="66"/>
      <c r="CU318" s="66"/>
      <c r="CV318" s="66"/>
      <c r="CW318" s="66"/>
      <c r="CX318" s="66"/>
      <c r="CY318" s="66"/>
      <c r="CZ318" s="66"/>
      <c r="DA318" s="66"/>
      <c r="DB318" s="66"/>
      <c r="DC318" s="66"/>
      <c r="DD318" s="66"/>
      <c r="DE318" s="66"/>
      <c r="DF318" s="66"/>
      <c r="DG318" s="66"/>
      <c r="DH318" s="66"/>
      <c r="DI318" s="66"/>
      <c r="DJ318" s="66"/>
      <c r="DK318" s="66"/>
      <c r="DL318" s="66"/>
      <c r="DM318" s="66"/>
      <c r="DN318" s="66"/>
      <c r="DO318" s="66"/>
      <c r="DP318" s="66"/>
      <c r="DQ318" s="66"/>
      <c r="DR318" s="66"/>
      <c r="DS318" s="66"/>
      <c r="DT318" s="66"/>
      <c r="DU318" s="66"/>
      <c r="DV318" s="66"/>
      <c r="DW318" s="66"/>
      <c r="DX318" s="66"/>
      <c r="DY318" s="66"/>
      <c r="DZ318" s="66"/>
      <c r="EA318" s="66"/>
      <c r="EB318" s="66"/>
      <c r="EC318" s="66"/>
      <c r="ED318" s="66"/>
      <c r="EE318" s="66"/>
      <c r="EF318" s="66"/>
      <c r="EG318" s="66"/>
      <c r="EH318" s="66"/>
      <c r="EI318" s="66"/>
      <c r="EJ318" s="66"/>
      <c r="EK318" s="66"/>
      <c r="EL318" s="66"/>
      <c r="EM318" s="66"/>
      <c r="EN318" s="66"/>
      <c r="EO318" s="66"/>
      <c r="EP318" s="66"/>
      <c r="EQ318" s="66"/>
      <c r="ER318" s="66"/>
      <c r="ES318" s="66"/>
      <c r="ET318" s="66"/>
      <c r="EU318" s="66"/>
      <c r="EV318" s="66"/>
      <c r="EW318" s="66"/>
      <c r="EX318" s="66"/>
      <c r="EY318" s="66"/>
      <c r="EZ318" s="66"/>
      <c r="FA318" s="66"/>
      <c r="FB318" s="66"/>
      <c r="FC318" s="66"/>
      <c r="FD318" s="66"/>
      <c r="FE318" s="66"/>
      <c r="FF318" s="66"/>
      <c r="FG318" s="66"/>
      <c r="FH318" s="66"/>
      <c r="FI318" s="66"/>
      <c r="FJ318" s="66"/>
      <c r="FK318" s="66"/>
      <c r="FL318" s="66"/>
      <c r="FM318" s="66"/>
      <c r="FN318" s="66"/>
      <c r="FO318" s="66"/>
      <c r="FP318" s="66"/>
      <c r="FQ318" s="66"/>
      <c r="FR318" s="66"/>
      <c r="FS318" s="66"/>
      <c r="FT318" s="66"/>
      <c r="FU318" s="66"/>
      <c r="FV318" s="66"/>
      <c r="FW318" s="66"/>
      <c r="FX318" s="66"/>
      <c r="FY318" s="66"/>
      <c r="FZ318" s="66"/>
      <c r="GA318" s="66"/>
      <c r="GB318" s="66"/>
      <c r="GC318" s="66"/>
      <c r="GD318" s="66"/>
      <c r="GE318" s="66"/>
      <c r="GF318" s="66"/>
      <c r="GG318" s="66"/>
      <c r="GH318" s="66"/>
      <c r="GI318" s="66"/>
      <c r="GJ318" s="66"/>
      <c r="GK318" s="66"/>
      <c r="GL318" s="66"/>
      <c r="GM318" s="66"/>
      <c r="GN318" s="66"/>
      <c r="GO318" s="66"/>
      <c r="GP318" s="66"/>
      <c r="GQ318" s="66"/>
      <c r="GR318" s="66"/>
      <c r="GS318" s="66"/>
      <c r="GT318" s="66"/>
      <c r="GU318" s="66"/>
      <c r="GV318" s="66"/>
      <c r="GW318" s="66"/>
      <c r="GX318" s="66"/>
      <c r="GY318" s="66"/>
      <c r="GZ318" s="66"/>
      <c r="HA318" s="66"/>
      <c r="HB318" s="66"/>
      <c r="HC318" s="66"/>
      <c r="HD318" s="66"/>
      <c r="HE318" s="66"/>
      <c r="HF318" s="66"/>
      <c r="HG318" s="66"/>
      <c r="HH318" s="66"/>
      <c r="HI318" s="66"/>
      <c r="HJ318" s="66"/>
      <c r="HK318" s="66"/>
      <c r="HL318" s="66"/>
      <c r="HM318" s="66"/>
      <c r="HN318" s="66"/>
      <c r="HO318" s="66"/>
      <c r="HP318" s="66"/>
      <c r="HQ318" s="66"/>
      <c r="HR318" s="66"/>
      <c r="HS318" s="66"/>
      <c r="HT318" s="66"/>
      <c r="HU318" s="66"/>
      <c r="HV318" s="66"/>
      <c r="HW318" s="66"/>
      <c r="HX318" s="66"/>
      <c r="HY318" s="66"/>
      <c r="HZ318" s="66"/>
      <c r="IA318" s="66"/>
      <c r="IB318" s="66"/>
      <c r="IC318" s="66"/>
      <c r="ID318" s="66"/>
      <c r="IE318" s="66"/>
      <c r="IF318" s="66"/>
      <c r="IG318" s="66"/>
      <c r="IH318" s="66"/>
      <c r="II318" s="66"/>
      <c r="IJ318" s="66"/>
      <c r="IK318" s="66"/>
      <c r="IL318" s="66"/>
      <c r="IM318" s="66"/>
      <c r="IN318" s="66"/>
      <c r="IO318" s="66"/>
      <c r="IP318" s="66"/>
      <c r="IQ318" s="66"/>
      <c r="IR318" s="66"/>
      <c r="IS318" s="66"/>
      <c r="IT318" s="66"/>
      <c r="IU318" s="66"/>
      <c r="IV318" s="66"/>
      <c r="IW318" s="66"/>
      <c r="IX318" s="442"/>
      <c r="IY318" s="442"/>
      <c r="IZ318" s="442"/>
      <c r="JA318" s="442"/>
      <c r="JB318" s="442"/>
      <c r="JC318" s="442"/>
      <c r="JD318" s="442"/>
      <c r="JE318" s="442"/>
      <c r="JF318" s="442"/>
      <c r="JG318" s="442"/>
      <c r="JH318" s="442"/>
      <c r="JI318" s="442"/>
      <c r="JJ318" s="442"/>
      <c r="JK318" s="442"/>
      <c r="JL318" s="442"/>
      <c r="JM318" s="442"/>
      <c r="JN318" s="442"/>
      <c r="JO318" s="442"/>
      <c r="JP318" s="442"/>
      <c r="JQ318" s="442"/>
      <c r="JR318" s="442"/>
      <c r="JS318" s="442"/>
      <c r="JT318" s="442"/>
      <c r="JU318" s="442"/>
      <c r="JV318" s="442"/>
      <c r="JW318" s="442"/>
      <c r="JX318" s="442"/>
      <c r="JY318" s="442"/>
      <c r="JZ318" s="442"/>
      <c r="KA318" s="442"/>
      <c r="KB318" s="442"/>
      <c r="KC318" s="442"/>
      <c r="KD318" s="442"/>
      <c r="KE318" s="442"/>
      <c r="KF318" s="442"/>
      <c r="KG318" s="442"/>
      <c r="KH318" s="442"/>
      <c r="KI318" s="442"/>
      <c r="KJ318" s="442"/>
      <c r="KK318" s="442"/>
      <c r="KL318" s="442"/>
      <c r="KM318" s="442"/>
      <c r="KN318" s="442"/>
      <c r="KO318" s="442"/>
      <c r="KP318" s="442"/>
      <c r="KQ318" s="442"/>
      <c r="KR318" s="442"/>
      <c r="KS318" s="442"/>
      <c r="KT318" s="442"/>
      <c r="KU318" s="442"/>
      <c r="KV318" s="442"/>
      <c r="KW318" s="442"/>
      <c r="KX318" s="442"/>
      <c r="KY318" s="442"/>
      <c r="KZ318" s="442"/>
      <c r="LA318" s="442"/>
      <c r="LB318" s="442"/>
      <c r="LC318" s="442"/>
      <c r="LD318" s="442"/>
      <c r="LE318" s="442"/>
      <c r="LF318" s="442"/>
      <c r="LG318" s="442"/>
      <c r="LH318" s="442"/>
      <c r="LI318" s="442"/>
      <c r="LJ318" s="442"/>
      <c r="LK318" s="442"/>
      <c r="LL318" s="442"/>
      <c r="LM318" s="442"/>
      <c r="LN318" s="442"/>
      <c r="LO318" s="442"/>
      <c r="LP318" s="442"/>
      <c r="LQ318" s="442"/>
      <c r="LR318" s="442"/>
      <c r="LS318" s="442"/>
      <c r="LT318" s="442"/>
      <c r="LU318" s="442"/>
      <c r="LV318" s="442"/>
      <c r="LW318" s="442"/>
      <c r="LX318" s="442"/>
      <c r="LY318" s="442"/>
      <c r="LZ318" s="442"/>
      <c r="MA318" s="442"/>
      <c r="MB318" s="442"/>
      <c r="MC318" s="442"/>
      <c r="MD318" s="442"/>
      <c r="ME318" s="442"/>
      <c r="MF318" s="442"/>
      <c r="MG318" s="442"/>
      <c r="MH318" s="442"/>
      <c r="MI318" s="442"/>
      <c r="MJ318" s="442"/>
      <c r="MK318" s="442"/>
      <c r="ML318" s="442"/>
      <c r="MM318" s="442"/>
      <c r="MN318" s="442"/>
      <c r="MO318" s="442"/>
      <c r="MP318" s="442"/>
      <c r="MQ318" s="442"/>
      <c r="MR318" s="442"/>
      <c r="MS318" s="442"/>
      <c r="MT318" s="442"/>
      <c r="MU318" s="442"/>
      <c r="MV318" s="442"/>
      <c r="MW318" s="442"/>
      <c r="MX318" s="442"/>
      <c r="MY318" s="442"/>
      <c r="MZ318" s="442"/>
      <c r="NA318" s="442"/>
      <c r="NB318" s="442"/>
      <c r="NC318" s="442"/>
      <c r="ND318" s="442"/>
      <c r="NE318" s="442"/>
      <c r="NF318" s="442"/>
      <c r="NG318" s="442"/>
      <c r="NH318" s="442"/>
      <c r="NI318" s="442"/>
      <c r="NJ318" s="442"/>
      <c r="NK318" s="442"/>
      <c r="NL318" s="442"/>
      <c r="NM318" s="442"/>
      <c r="NN318" s="442"/>
      <c r="NO318" s="442"/>
      <c r="NP318" s="442"/>
      <c r="NQ318" s="442"/>
      <c r="NR318" s="442"/>
      <c r="NS318" s="442"/>
      <c r="NT318" s="442"/>
      <c r="NU318" s="442"/>
      <c r="NV318" s="442"/>
      <c r="NW318" s="442"/>
      <c r="NX318" s="442"/>
      <c r="NY318" s="442"/>
      <c r="NZ318" s="442"/>
      <c r="OA318" s="442"/>
      <c r="OB318" s="442"/>
      <c r="OC318" s="442"/>
      <c r="OD318" s="442"/>
      <c r="OE318" s="442"/>
      <c r="OF318" s="442"/>
      <c r="OG318" s="442"/>
      <c r="OH318" s="442"/>
      <c r="OI318" s="442"/>
      <c r="OJ318" s="442"/>
      <c r="OK318" s="442"/>
      <c r="OL318" s="442"/>
      <c r="OM318" s="442"/>
      <c r="ON318" s="442"/>
      <c r="OO318" s="442"/>
      <c r="OP318" s="442"/>
      <c r="OQ318" s="442"/>
      <c r="OR318" s="442"/>
      <c r="OS318" s="442"/>
      <c r="OT318" s="442"/>
      <c r="OU318" s="442"/>
      <c r="OV318" s="442"/>
      <c r="OW318" s="442"/>
      <c r="OX318" s="442"/>
      <c r="OY318" s="442"/>
      <c r="OZ318" s="442"/>
      <c r="PA318" s="442"/>
      <c r="PB318" s="442"/>
      <c r="PC318" s="442"/>
      <c r="PD318" s="442"/>
      <c r="PE318" s="442"/>
      <c r="PF318" s="442"/>
      <c r="PG318" s="442"/>
      <c r="PH318" s="442"/>
      <c r="PI318" s="442"/>
      <c r="PJ318" s="442"/>
      <c r="PK318" s="442"/>
      <c r="PL318" s="442"/>
      <c r="PM318" s="442"/>
      <c r="PN318" s="442"/>
      <c r="PO318" s="442"/>
      <c r="PP318" s="442"/>
      <c r="PQ318" s="442"/>
      <c r="PR318" s="442"/>
      <c r="PS318" s="442"/>
      <c r="PT318" s="442"/>
      <c r="PU318" s="442"/>
      <c r="PV318" s="442"/>
      <c r="PW318" s="442"/>
      <c r="PX318" s="442"/>
      <c r="PY318" s="442"/>
      <c r="PZ318" s="442"/>
      <c r="QA318" s="442"/>
      <c r="QB318" s="442"/>
      <c r="QC318" s="442"/>
      <c r="QD318" s="442"/>
      <c r="QE318" s="442"/>
      <c r="QF318" s="442"/>
      <c r="QG318" s="442"/>
      <c r="QH318" s="442"/>
      <c r="QI318" s="442"/>
      <c r="QJ318" s="442"/>
      <c r="QK318" s="442"/>
      <c r="QL318" s="442"/>
      <c r="QM318" s="442"/>
      <c r="QN318" s="442"/>
      <c r="QO318" s="442"/>
      <c r="QP318" s="442"/>
      <c r="QQ318" s="442"/>
      <c r="QR318" s="442"/>
      <c r="QS318" s="442"/>
      <c r="QT318" s="442"/>
      <c r="QU318" s="442"/>
      <c r="QV318" s="442"/>
      <c r="QW318" s="442"/>
      <c r="QX318" s="442"/>
      <c r="QY318" s="442"/>
      <c r="QZ318" s="442"/>
      <c r="RA318" s="442"/>
      <c r="RB318" s="442"/>
      <c r="RC318" s="442"/>
      <c r="RD318" s="442"/>
      <c r="RE318" s="442"/>
      <c r="RF318" s="442"/>
      <c r="RG318" s="442"/>
      <c r="RH318" s="442"/>
      <c r="RI318" s="442"/>
      <c r="RJ318" s="442"/>
      <c r="RK318" s="442"/>
      <c r="RL318" s="442"/>
      <c r="RM318" s="442"/>
      <c r="RN318" s="442"/>
      <c r="RO318" s="442"/>
      <c r="RP318" s="442"/>
      <c r="RQ318" s="442"/>
      <c r="RR318" s="442"/>
      <c r="RS318" s="442"/>
      <c r="RT318" s="442"/>
      <c r="RU318" s="442"/>
      <c r="RV318" s="442"/>
      <c r="RW318" s="442"/>
      <c r="RX318" s="442"/>
      <c r="RY318" s="442"/>
      <c r="RZ318" s="442"/>
      <c r="SA318" s="442"/>
      <c r="SB318" s="442"/>
      <c r="SC318" s="442"/>
      <c r="SD318" s="442"/>
      <c r="SE318" s="442"/>
      <c r="SF318" s="442"/>
      <c r="SG318" s="442"/>
      <c r="SH318" s="442"/>
      <c r="SI318" s="442"/>
      <c r="SJ318" s="442"/>
      <c r="SK318" s="442"/>
      <c r="SL318" s="442"/>
      <c r="SM318" s="442"/>
      <c r="SN318" s="442"/>
      <c r="SO318" s="442"/>
      <c r="SP318" s="442"/>
      <c r="SQ318" s="442"/>
      <c r="SR318" s="442"/>
      <c r="SS318" s="442"/>
      <c r="ST318" s="442"/>
      <c r="SU318" s="442"/>
      <c r="SV318" s="442"/>
      <c r="SW318" s="442"/>
      <c r="SX318" s="442"/>
      <c r="SY318" s="442"/>
      <c r="SZ318" s="442"/>
      <c r="TA318" s="442"/>
      <c r="TB318" s="442"/>
      <c r="TC318" s="442"/>
      <c r="TD318" s="442"/>
      <c r="TE318" s="442"/>
      <c r="TF318" s="442"/>
      <c r="TG318" s="442"/>
      <c r="TH318" s="442"/>
      <c r="TI318" s="442"/>
      <c r="TJ318" s="442"/>
      <c r="TK318" s="442"/>
      <c r="TL318" s="442"/>
      <c r="TM318" s="442"/>
      <c r="TN318" s="442"/>
      <c r="TO318" s="442"/>
      <c r="TP318" s="442"/>
      <c r="TQ318" s="442"/>
      <c r="TR318" s="442"/>
      <c r="TS318" s="442"/>
      <c r="TT318" s="442"/>
      <c r="TU318" s="442"/>
      <c r="TV318" s="442"/>
      <c r="TW318" s="442"/>
      <c r="TX318" s="442"/>
      <c r="TY318" s="442"/>
      <c r="TZ318" s="442"/>
      <c r="UA318" s="442"/>
      <c r="UB318" s="442"/>
      <c r="UC318" s="442"/>
      <c r="UD318" s="442"/>
      <c r="UE318" s="442"/>
      <c r="UF318" s="442"/>
      <c r="UG318" s="442"/>
      <c r="UH318" s="442"/>
      <c r="UI318" s="442"/>
      <c r="UJ318" s="442"/>
      <c r="UK318" s="442"/>
      <c r="UL318" s="442"/>
      <c r="UM318" s="442"/>
      <c r="UN318" s="442"/>
      <c r="UO318" s="442"/>
      <c r="UP318" s="442"/>
      <c r="UQ318" s="442"/>
      <c r="UR318" s="442"/>
      <c r="US318" s="442"/>
      <c r="UT318" s="442"/>
      <c r="UU318" s="442"/>
      <c r="UV318" s="442"/>
      <c r="UW318" s="442"/>
      <c r="UX318" s="442"/>
      <c r="UY318" s="442"/>
      <c r="UZ318" s="442"/>
      <c r="VA318" s="442"/>
      <c r="VB318" s="442"/>
      <c r="VC318" s="442"/>
      <c r="VD318" s="442"/>
      <c r="VE318" s="442"/>
      <c r="VF318" s="442"/>
      <c r="VG318" s="442"/>
      <c r="VH318" s="442"/>
      <c r="VI318" s="442"/>
      <c r="VJ318" s="442"/>
      <c r="VK318" s="442"/>
      <c r="VL318" s="442"/>
      <c r="VM318" s="442"/>
      <c r="VN318" s="442"/>
      <c r="VO318" s="442"/>
      <c r="VP318" s="442"/>
      <c r="VQ318" s="442"/>
      <c r="VR318" s="442"/>
      <c r="VS318" s="442"/>
      <c r="VT318" s="442"/>
      <c r="VU318" s="442"/>
      <c r="VV318" s="442"/>
      <c r="VW318" s="442"/>
      <c r="VX318" s="442"/>
      <c r="VY318" s="442"/>
      <c r="VZ318" s="442"/>
      <c r="WA318" s="442"/>
      <c r="WB318" s="442"/>
      <c r="WC318" s="442"/>
      <c r="WD318" s="442"/>
      <c r="WE318" s="442"/>
      <c r="WF318" s="442"/>
      <c r="WG318" s="442"/>
      <c r="WH318" s="442"/>
      <c r="WI318" s="442"/>
      <c r="WJ318" s="442"/>
      <c r="WK318" s="442"/>
      <c r="WL318" s="442"/>
      <c r="WM318" s="442"/>
      <c r="WN318" s="442"/>
      <c r="WO318" s="442"/>
      <c r="WP318" s="442"/>
      <c r="WQ318" s="442"/>
      <c r="WR318" s="442"/>
      <c r="WS318" s="442"/>
      <c r="WT318" s="442"/>
      <c r="WU318" s="442"/>
      <c r="WV318" s="442"/>
      <c r="WW318" s="442"/>
      <c r="WX318" s="442"/>
      <c r="WY318" s="442"/>
      <c r="WZ318" s="442"/>
      <c r="XA318" s="442"/>
      <c r="XB318" s="442"/>
      <c r="XC318" s="442"/>
      <c r="XD318" s="442"/>
      <c r="XE318" s="442"/>
      <c r="XF318" s="442"/>
      <c r="XG318" s="442"/>
      <c r="XH318" s="442"/>
      <c r="XI318" s="442"/>
      <c r="XJ318" s="442"/>
      <c r="XK318" s="442"/>
      <c r="XL318" s="442"/>
      <c r="XM318" s="442"/>
      <c r="XN318" s="442"/>
      <c r="XO318" s="442"/>
      <c r="XP318" s="442"/>
      <c r="XQ318" s="442"/>
      <c r="XR318" s="442"/>
      <c r="XS318" s="442"/>
      <c r="XT318" s="442"/>
      <c r="XU318" s="442"/>
      <c r="XV318" s="442"/>
      <c r="XW318" s="442"/>
      <c r="XX318" s="442"/>
      <c r="XY318" s="442"/>
      <c r="XZ318" s="442"/>
      <c r="YA318" s="442"/>
      <c r="YB318" s="442"/>
      <c r="YC318" s="442"/>
      <c r="YD318" s="442"/>
      <c r="YE318" s="442"/>
      <c r="YF318" s="442"/>
      <c r="YG318" s="442"/>
      <c r="YH318" s="442"/>
      <c r="YI318" s="442"/>
      <c r="YJ318" s="442"/>
      <c r="YK318" s="442"/>
      <c r="YL318" s="442"/>
      <c r="YM318" s="442"/>
      <c r="YN318" s="442"/>
      <c r="YO318" s="442"/>
      <c r="YP318" s="442"/>
      <c r="YQ318" s="442"/>
      <c r="YR318" s="442"/>
      <c r="YS318" s="442"/>
      <c r="YT318" s="442"/>
      <c r="YU318" s="442"/>
      <c r="YV318" s="442"/>
      <c r="YW318" s="442"/>
      <c r="YX318" s="442"/>
      <c r="YY318" s="442"/>
      <c r="YZ318" s="442"/>
      <c r="ZA318" s="442"/>
      <c r="ZB318" s="442"/>
      <c r="ZC318" s="442"/>
      <c r="ZD318" s="442"/>
      <c r="ZE318" s="442"/>
      <c r="ZF318" s="442"/>
      <c r="ZG318" s="442"/>
      <c r="ZH318" s="442"/>
      <c r="ZI318" s="442"/>
      <c r="ZJ318" s="442"/>
      <c r="ZK318" s="442"/>
      <c r="ZL318" s="442"/>
      <c r="ZM318" s="442"/>
      <c r="ZN318" s="442"/>
      <c r="ZO318" s="442"/>
      <c r="ZP318" s="442"/>
      <c r="ZQ318" s="442"/>
      <c r="ZR318" s="442"/>
      <c r="ZS318" s="442"/>
      <c r="ZT318" s="442"/>
      <c r="ZU318" s="442"/>
      <c r="ZV318" s="442"/>
      <c r="ZW318" s="442"/>
      <c r="ZX318" s="442"/>
      <c r="ZY318" s="442"/>
      <c r="ZZ318" s="442"/>
      <c r="AAA318" s="442"/>
      <c r="AAB318" s="442"/>
      <c r="AAC318" s="442"/>
      <c r="AAD318" s="442"/>
      <c r="AAE318" s="442"/>
      <c r="AAF318" s="442"/>
      <c r="AAG318" s="442"/>
      <c r="AAH318" s="442"/>
      <c r="AAI318" s="442"/>
      <c r="AAJ318" s="442"/>
      <c r="AAK318" s="442"/>
      <c r="AAL318" s="442"/>
      <c r="AAM318" s="442"/>
      <c r="AAN318" s="442"/>
      <c r="AAO318" s="442"/>
      <c r="AAP318" s="442"/>
      <c r="AAQ318" s="442"/>
      <c r="AAR318" s="442"/>
      <c r="AAS318" s="442"/>
      <c r="AAT318" s="442"/>
      <c r="AAU318" s="442"/>
      <c r="AAV318" s="442"/>
      <c r="AAW318" s="442"/>
      <c r="AAX318" s="442"/>
      <c r="AAY318" s="442"/>
      <c r="AAZ318" s="442"/>
      <c r="ABA318" s="442"/>
      <c r="ABB318" s="442"/>
      <c r="ABC318" s="442"/>
      <c r="ABD318" s="442"/>
      <c r="ABE318" s="442"/>
      <c r="ABF318" s="442"/>
      <c r="ABG318" s="442"/>
      <c r="ABH318" s="442"/>
      <c r="ABI318" s="442"/>
      <c r="ABJ318" s="442"/>
      <c r="ABK318" s="442"/>
      <c r="ABL318" s="442"/>
      <c r="ABM318" s="442"/>
      <c r="ABN318" s="442"/>
      <c r="ABO318" s="442"/>
      <c r="ABP318" s="442"/>
      <c r="ABQ318" s="442"/>
      <c r="ABR318" s="442"/>
      <c r="ABS318" s="442"/>
      <c r="ABT318" s="442"/>
      <c r="ABU318" s="442"/>
      <c r="ABV318" s="442"/>
      <c r="ABW318" s="442"/>
      <c r="ABX318" s="442"/>
      <c r="ABY318" s="442"/>
      <c r="ABZ318" s="442"/>
      <c r="ACA318" s="442"/>
      <c r="ACB318" s="442"/>
      <c r="ACC318" s="442"/>
      <c r="ACD318" s="442"/>
      <c r="ACE318" s="442"/>
      <c r="ACF318" s="442"/>
      <c r="ACG318" s="442"/>
      <c r="ACH318" s="442"/>
      <c r="ACI318" s="442"/>
      <c r="ACJ318" s="442"/>
      <c r="ACK318" s="442"/>
      <c r="ACL318" s="442"/>
      <c r="ACM318" s="442"/>
      <c r="ACN318" s="442"/>
      <c r="ACO318" s="442"/>
      <c r="ACP318" s="442"/>
      <c r="ACQ318" s="442"/>
      <c r="ACR318" s="442"/>
      <c r="ACS318" s="442"/>
      <c r="ACT318" s="442"/>
      <c r="ACU318" s="442"/>
      <c r="ACV318" s="442"/>
      <c r="ACW318" s="442"/>
      <c r="ACX318" s="442"/>
      <c r="ACY318" s="442"/>
      <c r="ACZ318" s="442"/>
      <c r="ADA318" s="442"/>
      <c r="ADB318" s="442"/>
      <c r="ADC318" s="442"/>
      <c r="ADD318" s="442"/>
      <c r="ADE318" s="442"/>
      <c r="ADF318" s="442"/>
      <c r="ADG318" s="442"/>
      <c r="ADH318" s="442"/>
      <c r="ADI318" s="442"/>
      <c r="ADJ318" s="442"/>
      <c r="ADK318" s="442"/>
      <c r="ADL318" s="442"/>
      <c r="ADM318" s="442"/>
      <c r="ADN318" s="442"/>
      <c r="ADO318" s="442"/>
      <c r="ADP318" s="442"/>
      <c r="ADQ318" s="442"/>
      <c r="ADR318" s="442"/>
      <c r="ADS318" s="442"/>
      <c r="ADT318" s="442"/>
      <c r="ADU318" s="442"/>
      <c r="ADV318" s="442"/>
      <c r="ADW318" s="442"/>
      <c r="ADX318" s="442"/>
      <c r="ADY318" s="442"/>
      <c r="ADZ318" s="442"/>
      <c r="AEA318" s="442"/>
      <c r="AEB318" s="442"/>
      <c r="AEC318" s="442"/>
      <c r="AED318" s="442"/>
      <c r="AEE318" s="442"/>
      <c r="AEF318" s="442"/>
      <c r="AEG318" s="442"/>
      <c r="AEH318" s="442"/>
      <c r="AEI318" s="442"/>
      <c r="AEJ318" s="442"/>
      <c r="AEK318" s="442"/>
      <c r="AEL318" s="442"/>
      <c r="AEM318" s="442"/>
      <c r="AEN318" s="442"/>
      <c r="AEO318" s="442"/>
      <c r="AEP318" s="442"/>
      <c r="AEQ318" s="442"/>
      <c r="AER318" s="442"/>
      <c r="AES318" s="442"/>
      <c r="AET318" s="442"/>
      <c r="AEU318" s="442"/>
      <c r="AEV318" s="442"/>
      <c r="AEW318" s="442"/>
      <c r="AEX318" s="442"/>
      <c r="AEY318" s="442"/>
      <c r="AEZ318" s="442"/>
      <c r="AFA318" s="442"/>
      <c r="AFB318" s="442"/>
      <c r="AFC318" s="442"/>
      <c r="AFD318" s="442"/>
      <c r="AFE318" s="442"/>
      <c r="AFF318" s="442"/>
      <c r="AFG318" s="442"/>
      <c r="AFH318" s="442"/>
      <c r="AFI318" s="442"/>
      <c r="AFJ318" s="442"/>
      <c r="AFK318" s="442"/>
      <c r="AFL318" s="442"/>
      <c r="AFM318" s="442"/>
      <c r="AFN318" s="442"/>
      <c r="AFO318" s="442"/>
      <c r="AFP318" s="442"/>
      <c r="AFQ318" s="442"/>
      <c r="AFR318" s="442"/>
      <c r="AFS318" s="442"/>
      <c r="AFT318" s="442"/>
      <c r="AFU318" s="442"/>
      <c r="AFV318" s="442"/>
      <c r="AFW318" s="442"/>
      <c r="AFX318" s="442"/>
      <c r="AFY318" s="442"/>
      <c r="AFZ318" s="442"/>
      <c r="AGA318" s="442"/>
      <c r="AGB318" s="442"/>
      <c r="AGC318" s="442"/>
      <c r="AGD318" s="442"/>
      <c r="AGE318" s="442"/>
      <c r="AGF318" s="442"/>
      <c r="AGG318" s="442"/>
      <c r="AGH318" s="442"/>
      <c r="AGI318" s="442"/>
      <c r="AGJ318" s="442"/>
      <c r="AGK318" s="442"/>
      <c r="AGL318" s="442"/>
      <c r="AGM318" s="442"/>
      <c r="AGN318" s="442"/>
      <c r="AGO318" s="442"/>
      <c r="AGP318" s="442"/>
      <c r="AGQ318" s="442"/>
      <c r="AGR318" s="442"/>
      <c r="AGS318" s="442"/>
      <c r="AGT318" s="442"/>
      <c r="AGU318" s="442"/>
      <c r="AGV318" s="442"/>
      <c r="AGW318" s="442"/>
      <c r="AGX318" s="442"/>
      <c r="AGY318" s="442"/>
      <c r="AGZ318" s="442"/>
      <c r="AHA318" s="442"/>
      <c r="AHB318" s="442"/>
      <c r="AHC318" s="442"/>
      <c r="AHD318" s="442"/>
      <c r="AHE318" s="442"/>
      <c r="AHF318" s="442"/>
      <c r="AHG318" s="442"/>
      <c r="AHH318" s="442"/>
    </row>
    <row r="319" spans="2:892" s="593" customFormat="1" hidden="1">
      <c r="B319" s="597"/>
      <c r="C319" s="595"/>
      <c r="D319" s="78"/>
      <c r="E319" s="78"/>
      <c r="F319" s="78"/>
      <c r="G319" s="78"/>
      <c r="H319" s="78"/>
      <c r="I319" s="78"/>
      <c r="J319" s="78"/>
      <c r="K319" s="78"/>
      <c r="L319" s="78"/>
      <c r="M319" s="78"/>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s="66"/>
      <c r="CT319" s="66"/>
      <c r="CU319" s="66"/>
      <c r="CV319" s="66"/>
      <c r="CW319" s="66"/>
      <c r="CX319" s="66"/>
      <c r="CY319" s="66"/>
      <c r="CZ319" s="66"/>
      <c r="DA319" s="66"/>
      <c r="DB319" s="66"/>
      <c r="DC319" s="66"/>
      <c r="DD319" s="66"/>
      <c r="DE319" s="66"/>
      <c r="DF319" s="66"/>
      <c r="DG319" s="66"/>
      <c r="DH319" s="66"/>
      <c r="DI319" s="66"/>
      <c r="DJ319" s="66"/>
      <c r="DK319" s="66"/>
      <c r="DL319" s="66"/>
      <c r="DM319" s="66"/>
      <c r="DN319" s="66"/>
      <c r="DO319" s="66"/>
      <c r="DP319" s="66"/>
      <c r="DQ319" s="66"/>
      <c r="DR319" s="66"/>
      <c r="DS319" s="66"/>
      <c r="DT319" s="66"/>
      <c r="DU319" s="66"/>
      <c r="DV319" s="66"/>
      <c r="DW319" s="66"/>
      <c r="DX319" s="66"/>
      <c r="DY319" s="66"/>
      <c r="DZ319" s="66"/>
      <c r="EA319" s="66"/>
      <c r="EB319" s="66"/>
      <c r="EC319" s="66"/>
      <c r="ED319" s="66"/>
      <c r="EE319" s="66"/>
      <c r="EF319" s="66"/>
      <c r="EG319" s="66"/>
      <c r="EH319" s="66"/>
      <c r="EI319" s="66"/>
      <c r="EJ319" s="66"/>
      <c r="EK319" s="66"/>
      <c r="EL319" s="66"/>
      <c r="EM319" s="66"/>
      <c r="EN319" s="66"/>
      <c r="EO319" s="66"/>
      <c r="EP319" s="66"/>
      <c r="EQ319" s="66"/>
      <c r="ER319" s="66"/>
      <c r="ES319" s="66"/>
      <c r="ET319" s="66"/>
      <c r="EU319" s="66"/>
      <c r="EV319" s="66"/>
      <c r="EW319" s="66"/>
      <c r="EX319" s="66"/>
      <c r="EY319" s="66"/>
      <c r="EZ319" s="66"/>
      <c r="FA319" s="66"/>
      <c r="FB319" s="66"/>
      <c r="FC319" s="66"/>
      <c r="FD319" s="66"/>
      <c r="FE319" s="66"/>
      <c r="FF319" s="66"/>
      <c r="FG319" s="66"/>
      <c r="FH319" s="66"/>
      <c r="FI319" s="66"/>
      <c r="FJ319" s="66"/>
      <c r="FK319" s="66"/>
      <c r="FL319" s="66"/>
      <c r="FM319" s="66"/>
      <c r="FN319" s="66"/>
      <c r="FO319" s="66"/>
      <c r="FP319" s="66"/>
      <c r="FQ319" s="66"/>
      <c r="FR319" s="66"/>
      <c r="FS319" s="66"/>
      <c r="FT319" s="66"/>
      <c r="FU319" s="66"/>
      <c r="FV319" s="66"/>
      <c r="FW319" s="66"/>
      <c r="FX319" s="66"/>
      <c r="FY319" s="66"/>
      <c r="FZ319" s="66"/>
      <c r="GA319" s="66"/>
      <c r="GB319" s="66"/>
      <c r="GC319" s="66"/>
      <c r="GD319" s="66"/>
      <c r="GE319" s="66"/>
      <c r="GF319" s="66"/>
      <c r="GG319" s="66"/>
      <c r="GH319" s="66"/>
      <c r="GI319" s="66"/>
      <c r="GJ319" s="66"/>
      <c r="GK319" s="66"/>
      <c r="GL319" s="66"/>
      <c r="GM319" s="66"/>
      <c r="GN319" s="66"/>
      <c r="GO319" s="66"/>
      <c r="GP319" s="66"/>
      <c r="GQ319" s="66"/>
      <c r="GR319" s="66"/>
      <c r="GS319" s="66"/>
      <c r="GT319" s="66"/>
      <c r="GU319" s="66"/>
      <c r="GV319" s="66"/>
      <c r="GW319" s="66"/>
      <c r="GX319" s="66"/>
      <c r="GY319" s="66"/>
      <c r="GZ319" s="66"/>
      <c r="HA319" s="66"/>
      <c r="HB319" s="66"/>
      <c r="HC319" s="66"/>
      <c r="HD319" s="66"/>
      <c r="HE319" s="66"/>
      <c r="HF319" s="66"/>
      <c r="HG319" s="66"/>
      <c r="HH319" s="66"/>
      <c r="HI319" s="66"/>
      <c r="HJ319" s="66"/>
      <c r="HK319" s="66"/>
      <c r="HL319" s="66"/>
      <c r="HM319" s="66"/>
      <c r="HN319" s="66"/>
      <c r="HO319" s="66"/>
      <c r="HP319" s="66"/>
      <c r="HQ319" s="66"/>
      <c r="HR319" s="66"/>
      <c r="HS319" s="66"/>
      <c r="HT319" s="66"/>
      <c r="HU319" s="66"/>
      <c r="HV319" s="66"/>
      <c r="HW319" s="66"/>
      <c r="HX319" s="66"/>
      <c r="HY319" s="66"/>
      <c r="HZ319" s="66"/>
      <c r="IA319" s="66"/>
      <c r="IB319" s="66"/>
      <c r="IC319" s="66"/>
      <c r="ID319" s="66"/>
      <c r="IE319" s="66"/>
      <c r="IF319" s="66"/>
      <c r="IG319" s="66"/>
      <c r="IH319" s="66"/>
      <c r="II319" s="66"/>
      <c r="IJ319" s="66"/>
      <c r="IK319" s="66"/>
      <c r="IL319" s="66"/>
      <c r="IM319" s="66"/>
      <c r="IN319" s="66"/>
      <c r="IO319" s="66"/>
      <c r="IP319" s="66"/>
      <c r="IQ319" s="66"/>
      <c r="IR319" s="66"/>
      <c r="IS319" s="66"/>
      <c r="IT319" s="66"/>
      <c r="IU319" s="66"/>
      <c r="IV319" s="66"/>
      <c r="IW319" s="66"/>
      <c r="IX319" s="442"/>
      <c r="IY319" s="442"/>
      <c r="IZ319" s="442"/>
      <c r="JA319" s="442"/>
      <c r="JB319" s="442"/>
      <c r="JC319" s="442"/>
      <c r="JD319" s="442"/>
      <c r="JE319" s="442"/>
      <c r="JF319" s="442"/>
      <c r="JG319" s="442"/>
      <c r="JH319" s="442"/>
      <c r="JI319" s="442"/>
      <c r="JJ319" s="442"/>
      <c r="JK319" s="442"/>
      <c r="JL319" s="442"/>
      <c r="JM319" s="442"/>
      <c r="JN319" s="442"/>
      <c r="JO319" s="442"/>
      <c r="JP319" s="442"/>
      <c r="JQ319" s="442"/>
      <c r="JR319" s="442"/>
      <c r="JS319" s="442"/>
      <c r="JT319" s="442"/>
      <c r="JU319" s="442"/>
      <c r="JV319" s="442"/>
      <c r="JW319" s="442"/>
      <c r="JX319" s="442"/>
      <c r="JY319" s="442"/>
      <c r="JZ319" s="442"/>
      <c r="KA319" s="442"/>
      <c r="KB319" s="442"/>
      <c r="KC319" s="442"/>
      <c r="KD319" s="442"/>
      <c r="KE319" s="442"/>
      <c r="KF319" s="442"/>
      <c r="KG319" s="442"/>
      <c r="KH319" s="442"/>
      <c r="KI319" s="442"/>
      <c r="KJ319" s="442"/>
      <c r="KK319" s="442"/>
      <c r="KL319" s="442"/>
      <c r="KM319" s="442"/>
      <c r="KN319" s="442"/>
      <c r="KO319" s="442"/>
      <c r="KP319" s="442"/>
      <c r="KQ319" s="442"/>
      <c r="KR319" s="442"/>
      <c r="KS319" s="442"/>
      <c r="KT319" s="442"/>
      <c r="KU319" s="442"/>
      <c r="KV319" s="442"/>
      <c r="KW319" s="442"/>
      <c r="KX319" s="442"/>
      <c r="KY319" s="442"/>
      <c r="KZ319" s="442"/>
      <c r="LA319" s="442"/>
      <c r="LB319" s="442"/>
      <c r="LC319" s="442"/>
      <c r="LD319" s="442"/>
      <c r="LE319" s="442"/>
      <c r="LF319" s="442"/>
      <c r="LG319" s="442"/>
      <c r="LH319" s="442"/>
      <c r="LI319" s="442"/>
      <c r="LJ319" s="442"/>
      <c r="LK319" s="442"/>
      <c r="LL319" s="442"/>
      <c r="LM319" s="442"/>
      <c r="LN319" s="442"/>
      <c r="LO319" s="442"/>
      <c r="LP319" s="442"/>
      <c r="LQ319" s="442"/>
      <c r="LR319" s="442"/>
      <c r="LS319" s="442"/>
      <c r="LT319" s="442"/>
      <c r="LU319" s="442"/>
      <c r="LV319" s="442"/>
      <c r="LW319" s="442"/>
      <c r="LX319" s="442"/>
      <c r="LY319" s="442"/>
      <c r="LZ319" s="442"/>
      <c r="MA319" s="442"/>
      <c r="MB319" s="442"/>
      <c r="MC319" s="442"/>
      <c r="MD319" s="442"/>
      <c r="ME319" s="442"/>
      <c r="MF319" s="442"/>
      <c r="MG319" s="442"/>
      <c r="MH319" s="442"/>
      <c r="MI319" s="442"/>
      <c r="MJ319" s="442"/>
      <c r="MK319" s="442"/>
      <c r="ML319" s="442"/>
      <c r="MM319" s="442"/>
      <c r="MN319" s="442"/>
      <c r="MO319" s="442"/>
      <c r="MP319" s="442"/>
      <c r="MQ319" s="442"/>
      <c r="MR319" s="442"/>
      <c r="MS319" s="442"/>
      <c r="MT319" s="442"/>
      <c r="MU319" s="442"/>
      <c r="MV319" s="442"/>
      <c r="MW319" s="442"/>
      <c r="MX319" s="442"/>
      <c r="MY319" s="442"/>
      <c r="MZ319" s="442"/>
      <c r="NA319" s="442"/>
      <c r="NB319" s="442"/>
      <c r="NC319" s="442"/>
      <c r="ND319" s="442"/>
      <c r="NE319" s="442"/>
      <c r="NF319" s="442"/>
      <c r="NG319" s="442"/>
      <c r="NH319" s="442"/>
      <c r="NI319" s="442"/>
      <c r="NJ319" s="442"/>
      <c r="NK319" s="442"/>
      <c r="NL319" s="442"/>
      <c r="NM319" s="442"/>
      <c r="NN319" s="442"/>
      <c r="NO319" s="442"/>
      <c r="NP319" s="442"/>
      <c r="NQ319" s="442"/>
      <c r="NR319" s="442"/>
      <c r="NS319" s="442"/>
      <c r="NT319" s="442"/>
      <c r="NU319" s="442"/>
      <c r="NV319" s="442"/>
      <c r="NW319" s="442"/>
      <c r="NX319" s="442"/>
      <c r="NY319" s="442"/>
      <c r="NZ319" s="442"/>
      <c r="OA319" s="442"/>
      <c r="OB319" s="442"/>
      <c r="OC319" s="442"/>
      <c r="OD319" s="442"/>
      <c r="OE319" s="442"/>
      <c r="OF319" s="442"/>
      <c r="OG319" s="442"/>
      <c r="OH319" s="442"/>
      <c r="OI319" s="442"/>
      <c r="OJ319" s="442"/>
      <c r="OK319" s="442"/>
      <c r="OL319" s="442"/>
      <c r="OM319" s="442"/>
      <c r="ON319" s="442"/>
      <c r="OO319" s="442"/>
      <c r="OP319" s="442"/>
      <c r="OQ319" s="442"/>
      <c r="OR319" s="442"/>
      <c r="OS319" s="442"/>
      <c r="OT319" s="442"/>
      <c r="OU319" s="442"/>
      <c r="OV319" s="442"/>
      <c r="OW319" s="442"/>
      <c r="OX319" s="442"/>
      <c r="OY319" s="442"/>
      <c r="OZ319" s="442"/>
      <c r="PA319" s="442"/>
      <c r="PB319" s="442"/>
      <c r="PC319" s="442"/>
      <c r="PD319" s="442"/>
      <c r="PE319" s="442"/>
      <c r="PF319" s="442"/>
      <c r="PG319" s="442"/>
      <c r="PH319" s="442"/>
      <c r="PI319" s="442"/>
      <c r="PJ319" s="442"/>
      <c r="PK319" s="442"/>
      <c r="PL319" s="442"/>
      <c r="PM319" s="442"/>
      <c r="PN319" s="442"/>
      <c r="PO319" s="442"/>
      <c r="PP319" s="442"/>
      <c r="PQ319" s="442"/>
      <c r="PR319" s="442"/>
      <c r="PS319" s="442"/>
      <c r="PT319" s="442"/>
      <c r="PU319" s="442"/>
      <c r="PV319" s="442"/>
      <c r="PW319" s="442"/>
      <c r="PX319" s="442"/>
      <c r="PY319" s="442"/>
      <c r="PZ319" s="442"/>
      <c r="QA319" s="442"/>
      <c r="QB319" s="442"/>
      <c r="QC319" s="442"/>
      <c r="QD319" s="442"/>
      <c r="QE319" s="442"/>
      <c r="QF319" s="442"/>
      <c r="QG319" s="442"/>
      <c r="QH319" s="442"/>
      <c r="QI319" s="442"/>
      <c r="QJ319" s="442"/>
      <c r="QK319" s="442"/>
      <c r="QL319" s="442"/>
      <c r="QM319" s="442"/>
      <c r="QN319" s="442"/>
      <c r="QO319" s="442"/>
      <c r="QP319" s="442"/>
      <c r="QQ319" s="442"/>
      <c r="QR319" s="442"/>
      <c r="QS319" s="442"/>
      <c r="QT319" s="442"/>
      <c r="QU319" s="442"/>
      <c r="QV319" s="442"/>
      <c r="QW319" s="442"/>
      <c r="QX319" s="442"/>
      <c r="QY319" s="442"/>
      <c r="QZ319" s="442"/>
      <c r="RA319" s="442"/>
      <c r="RB319" s="442"/>
      <c r="RC319" s="442"/>
      <c r="RD319" s="442"/>
      <c r="RE319" s="442"/>
      <c r="RF319" s="442"/>
      <c r="RG319" s="442"/>
      <c r="RH319" s="442"/>
      <c r="RI319" s="442"/>
      <c r="RJ319" s="442"/>
      <c r="RK319" s="442"/>
      <c r="RL319" s="442"/>
      <c r="RM319" s="442"/>
      <c r="RN319" s="442"/>
      <c r="RO319" s="442"/>
      <c r="RP319" s="442"/>
      <c r="RQ319" s="442"/>
      <c r="RR319" s="442"/>
      <c r="RS319" s="442"/>
      <c r="RT319" s="442"/>
      <c r="RU319" s="442"/>
      <c r="RV319" s="442"/>
      <c r="RW319" s="442"/>
      <c r="RX319" s="442"/>
      <c r="RY319" s="442"/>
      <c r="RZ319" s="442"/>
      <c r="SA319" s="442"/>
      <c r="SB319" s="442"/>
      <c r="SC319" s="442"/>
      <c r="SD319" s="442"/>
      <c r="SE319" s="442"/>
      <c r="SF319" s="442"/>
      <c r="SG319" s="442"/>
      <c r="SH319" s="442"/>
      <c r="SI319" s="442"/>
      <c r="SJ319" s="442"/>
      <c r="SK319" s="442"/>
      <c r="SL319" s="442"/>
      <c r="SM319" s="442"/>
      <c r="SN319" s="442"/>
      <c r="SO319" s="442"/>
      <c r="SP319" s="442"/>
      <c r="SQ319" s="442"/>
      <c r="SR319" s="442"/>
      <c r="SS319" s="442"/>
      <c r="ST319" s="442"/>
      <c r="SU319" s="442"/>
      <c r="SV319" s="442"/>
      <c r="SW319" s="442"/>
      <c r="SX319" s="442"/>
      <c r="SY319" s="442"/>
      <c r="SZ319" s="442"/>
      <c r="TA319" s="442"/>
      <c r="TB319" s="442"/>
      <c r="TC319" s="442"/>
      <c r="TD319" s="442"/>
      <c r="TE319" s="442"/>
      <c r="TF319" s="442"/>
      <c r="TG319" s="442"/>
      <c r="TH319" s="442"/>
      <c r="TI319" s="442"/>
      <c r="TJ319" s="442"/>
      <c r="TK319" s="442"/>
      <c r="TL319" s="442"/>
      <c r="TM319" s="442"/>
      <c r="TN319" s="442"/>
      <c r="TO319" s="442"/>
      <c r="TP319" s="442"/>
      <c r="TQ319" s="442"/>
      <c r="TR319" s="442"/>
      <c r="TS319" s="442"/>
      <c r="TT319" s="442"/>
      <c r="TU319" s="442"/>
      <c r="TV319" s="442"/>
      <c r="TW319" s="442"/>
      <c r="TX319" s="442"/>
      <c r="TY319" s="442"/>
      <c r="TZ319" s="442"/>
      <c r="UA319" s="442"/>
      <c r="UB319" s="442"/>
      <c r="UC319" s="442"/>
      <c r="UD319" s="442"/>
      <c r="UE319" s="442"/>
      <c r="UF319" s="442"/>
      <c r="UG319" s="442"/>
      <c r="UH319" s="442"/>
      <c r="UI319" s="442"/>
      <c r="UJ319" s="442"/>
      <c r="UK319" s="442"/>
      <c r="UL319" s="442"/>
      <c r="UM319" s="442"/>
      <c r="UN319" s="442"/>
      <c r="UO319" s="442"/>
      <c r="UP319" s="442"/>
      <c r="UQ319" s="442"/>
      <c r="UR319" s="442"/>
      <c r="US319" s="442"/>
      <c r="UT319" s="442"/>
      <c r="UU319" s="442"/>
      <c r="UV319" s="442"/>
      <c r="UW319" s="442"/>
      <c r="UX319" s="442"/>
      <c r="UY319" s="442"/>
      <c r="UZ319" s="442"/>
      <c r="VA319" s="442"/>
      <c r="VB319" s="442"/>
      <c r="VC319" s="442"/>
      <c r="VD319" s="442"/>
      <c r="VE319" s="442"/>
      <c r="VF319" s="442"/>
      <c r="VG319" s="442"/>
      <c r="VH319" s="442"/>
      <c r="VI319" s="442"/>
      <c r="VJ319" s="442"/>
      <c r="VK319" s="442"/>
      <c r="VL319" s="442"/>
      <c r="VM319" s="442"/>
      <c r="VN319" s="442"/>
      <c r="VO319" s="442"/>
      <c r="VP319" s="442"/>
      <c r="VQ319" s="442"/>
      <c r="VR319" s="442"/>
      <c r="VS319" s="442"/>
      <c r="VT319" s="442"/>
      <c r="VU319" s="442"/>
      <c r="VV319" s="442"/>
      <c r="VW319" s="442"/>
      <c r="VX319" s="442"/>
      <c r="VY319" s="442"/>
      <c r="VZ319" s="442"/>
      <c r="WA319" s="442"/>
      <c r="WB319" s="442"/>
      <c r="WC319" s="442"/>
      <c r="WD319" s="442"/>
      <c r="WE319" s="442"/>
      <c r="WF319" s="442"/>
      <c r="WG319" s="442"/>
      <c r="WH319" s="442"/>
      <c r="WI319" s="442"/>
      <c r="WJ319" s="442"/>
      <c r="WK319" s="442"/>
      <c r="WL319" s="442"/>
      <c r="WM319" s="442"/>
      <c r="WN319" s="442"/>
      <c r="WO319" s="442"/>
      <c r="WP319" s="442"/>
      <c r="WQ319" s="442"/>
      <c r="WR319" s="442"/>
      <c r="WS319" s="442"/>
      <c r="WT319" s="442"/>
      <c r="WU319" s="442"/>
      <c r="WV319" s="442"/>
      <c r="WW319" s="442"/>
      <c r="WX319" s="442"/>
      <c r="WY319" s="442"/>
      <c r="WZ319" s="442"/>
      <c r="XA319" s="442"/>
      <c r="XB319" s="442"/>
      <c r="XC319" s="442"/>
      <c r="XD319" s="442"/>
      <c r="XE319" s="442"/>
      <c r="XF319" s="442"/>
      <c r="XG319" s="442"/>
      <c r="XH319" s="442"/>
      <c r="XI319" s="442"/>
      <c r="XJ319" s="442"/>
      <c r="XK319" s="442"/>
      <c r="XL319" s="442"/>
      <c r="XM319" s="442"/>
      <c r="XN319" s="442"/>
      <c r="XO319" s="442"/>
      <c r="XP319" s="442"/>
      <c r="XQ319" s="442"/>
      <c r="XR319" s="442"/>
      <c r="XS319" s="442"/>
      <c r="XT319" s="442"/>
      <c r="XU319" s="442"/>
      <c r="XV319" s="442"/>
      <c r="XW319" s="442"/>
      <c r="XX319" s="442"/>
      <c r="XY319" s="442"/>
      <c r="XZ319" s="442"/>
      <c r="YA319" s="442"/>
      <c r="YB319" s="442"/>
      <c r="YC319" s="442"/>
      <c r="YD319" s="442"/>
      <c r="YE319" s="442"/>
      <c r="YF319" s="442"/>
      <c r="YG319" s="442"/>
      <c r="YH319" s="442"/>
      <c r="YI319" s="442"/>
      <c r="YJ319" s="442"/>
      <c r="YK319" s="442"/>
      <c r="YL319" s="442"/>
      <c r="YM319" s="442"/>
      <c r="YN319" s="442"/>
      <c r="YO319" s="442"/>
      <c r="YP319" s="442"/>
      <c r="YQ319" s="442"/>
      <c r="YR319" s="442"/>
      <c r="YS319" s="442"/>
      <c r="YT319" s="442"/>
      <c r="YU319" s="442"/>
      <c r="YV319" s="442"/>
      <c r="YW319" s="442"/>
      <c r="YX319" s="442"/>
      <c r="YY319" s="442"/>
      <c r="YZ319" s="442"/>
      <c r="ZA319" s="442"/>
      <c r="ZB319" s="442"/>
      <c r="ZC319" s="442"/>
      <c r="ZD319" s="442"/>
      <c r="ZE319" s="442"/>
      <c r="ZF319" s="442"/>
      <c r="ZG319" s="442"/>
      <c r="ZH319" s="442"/>
      <c r="ZI319" s="442"/>
      <c r="ZJ319" s="442"/>
      <c r="ZK319" s="442"/>
      <c r="ZL319" s="442"/>
      <c r="ZM319" s="442"/>
      <c r="ZN319" s="442"/>
      <c r="ZO319" s="442"/>
      <c r="ZP319" s="442"/>
      <c r="ZQ319" s="442"/>
      <c r="ZR319" s="442"/>
      <c r="ZS319" s="442"/>
      <c r="ZT319" s="442"/>
      <c r="ZU319" s="442"/>
      <c r="ZV319" s="442"/>
      <c r="ZW319" s="442"/>
      <c r="ZX319" s="442"/>
      <c r="ZY319" s="442"/>
      <c r="ZZ319" s="442"/>
      <c r="AAA319" s="442"/>
      <c r="AAB319" s="442"/>
      <c r="AAC319" s="442"/>
      <c r="AAD319" s="442"/>
      <c r="AAE319" s="442"/>
      <c r="AAF319" s="442"/>
      <c r="AAG319" s="442"/>
      <c r="AAH319" s="442"/>
      <c r="AAI319" s="442"/>
      <c r="AAJ319" s="442"/>
      <c r="AAK319" s="442"/>
      <c r="AAL319" s="442"/>
      <c r="AAM319" s="442"/>
      <c r="AAN319" s="442"/>
      <c r="AAO319" s="442"/>
      <c r="AAP319" s="442"/>
      <c r="AAQ319" s="442"/>
      <c r="AAR319" s="442"/>
      <c r="AAS319" s="442"/>
      <c r="AAT319" s="442"/>
      <c r="AAU319" s="442"/>
      <c r="AAV319" s="442"/>
      <c r="AAW319" s="442"/>
      <c r="AAX319" s="442"/>
      <c r="AAY319" s="442"/>
      <c r="AAZ319" s="442"/>
      <c r="ABA319" s="442"/>
      <c r="ABB319" s="442"/>
      <c r="ABC319" s="442"/>
      <c r="ABD319" s="442"/>
      <c r="ABE319" s="442"/>
      <c r="ABF319" s="442"/>
      <c r="ABG319" s="442"/>
      <c r="ABH319" s="442"/>
      <c r="ABI319" s="442"/>
      <c r="ABJ319" s="442"/>
      <c r="ABK319" s="442"/>
      <c r="ABL319" s="442"/>
      <c r="ABM319" s="442"/>
      <c r="ABN319" s="442"/>
      <c r="ABO319" s="442"/>
      <c r="ABP319" s="442"/>
      <c r="ABQ319" s="442"/>
      <c r="ABR319" s="442"/>
      <c r="ABS319" s="442"/>
      <c r="ABT319" s="442"/>
      <c r="ABU319" s="442"/>
      <c r="ABV319" s="442"/>
      <c r="ABW319" s="442"/>
      <c r="ABX319" s="442"/>
      <c r="ABY319" s="442"/>
      <c r="ABZ319" s="442"/>
      <c r="ACA319" s="442"/>
      <c r="ACB319" s="442"/>
      <c r="ACC319" s="442"/>
      <c r="ACD319" s="442"/>
      <c r="ACE319" s="442"/>
      <c r="ACF319" s="442"/>
      <c r="ACG319" s="442"/>
      <c r="ACH319" s="442"/>
      <c r="ACI319" s="442"/>
      <c r="ACJ319" s="442"/>
      <c r="ACK319" s="442"/>
      <c r="ACL319" s="442"/>
      <c r="ACM319" s="442"/>
      <c r="ACN319" s="442"/>
      <c r="ACO319" s="442"/>
      <c r="ACP319" s="442"/>
      <c r="ACQ319" s="442"/>
      <c r="ACR319" s="442"/>
      <c r="ACS319" s="442"/>
      <c r="ACT319" s="442"/>
      <c r="ACU319" s="442"/>
      <c r="ACV319" s="442"/>
      <c r="ACW319" s="442"/>
      <c r="ACX319" s="442"/>
      <c r="ACY319" s="442"/>
      <c r="ACZ319" s="442"/>
      <c r="ADA319" s="442"/>
      <c r="ADB319" s="442"/>
      <c r="ADC319" s="442"/>
      <c r="ADD319" s="442"/>
      <c r="ADE319" s="442"/>
      <c r="ADF319" s="442"/>
      <c r="ADG319" s="442"/>
      <c r="ADH319" s="442"/>
      <c r="ADI319" s="442"/>
      <c r="ADJ319" s="442"/>
      <c r="ADK319" s="442"/>
      <c r="ADL319" s="442"/>
      <c r="ADM319" s="442"/>
      <c r="ADN319" s="442"/>
      <c r="ADO319" s="442"/>
      <c r="ADP319" s="442"/>
      <c r="ADQ319" s="442"/>
      <c r="ADR319" s="442"/>
      <c r="ADS319" s="442"/>
      <c r="ADT319" s="442"/>
      <c r="ADU319" s="442"/>
      <c r="ADV319" s="442"/>
      <c r="ADW319" s="442"/>
      <c r="ADX319" s="442"/>
      <c r="ADY319" s="442"/>
      <c r="ADZ319" s="442"/>
      <c r="AEA319" s="442"/>
      <c r="AEB319" s="442"/>
      <c r="AEC319" s="442"/>
      <c r="AED319" s="442"/>
      <c r="AEE319" s="442"/>
      <c r="AEF319" s="442"/>
      <c r="AEG319" s="442"/>
      <c r="AEH319" s="442"/>
      <c r="AEI319" s="442"/>
      <c r="AEJ319" s="442"/>
      <c r="AEK319" s="442"/>
      <c r="AEL319" s="442"/>
      <c r="AEM319" s="442"/>
      <c r="AEN319" s="442"/>
      <c r="AEO319" s="442"/>
      <c r="AEP319" s="442"/>
      <c r="AEQ319" s="442"/>
      <c r="AER319" s="442"/>
      <c r="AES319" s="442"/>
      <c r="AET319" s="442"/>
      <c r="AEU319" s="442"/>
      <c r="AEV319" s="442"/>
      <c r="AEW319" s="442"/>
      <c r="AEX319" s="442"/>
      <c r="AEY319" s="442"/>
      <c r="AEZ319" s="442"/>
      <c r="AFA319" s="442"/>
      <c r="AFB319" s="442"/>
      <c r="AFC319" s="442"/>
      <c r="AFD319" s="442"/>
      <c r="AFE319" s="442"/>
      <c r="AFF319" s="442"/>
      <c r="AFG319" s="442"/>
      <c r="AFH319" s="442"/>
      <c r="AFI319" s="442"/>
      <c r="AFJ319" s="442"/>
      <c r="AFK319" s="442"/>
      <c r="AFL319" s="442"/>
      <c r="AFM319" s="442"/>
      <c r="AFN319" s="442"/>
      <c r="AFO319" s="442"/>
      <c r="AFP319" s="442"/>
      <c r="AFQ319" s="442"/>
      <c r="AFR319" s="442"/>
      <c r="AFS319" s="442"/>
      <c r="AFT319" s="442"/>
      <c r="AFU319" s="442"/>
      <c r="AFV319" s="442"/>
      <c r="AFW319" s="442"/>
      <c r="AFX319" s="442"/>
      <c r="AFY319" s="442"/>
      <c r="AFZ319" s="442"/>
      <c r="AGA319" s="442"/>
      <c r="AGB319" s="442"/>
      <c r="AGC319" s="442"/>
      <c r="AGD319" s="442"/>
      <c r="AGE319" s="442"/>
      <c r="AGF319" s="442"/>
      <c r="AGG319" s="442"/>
      <c r="AGH319" s="442"/>
      <c r="AGI319" s="442"/>
      <c r="AGJ319" s="442"/>
      <c r="AGK319" s="442"/>
      <c r="AGL319" s="442"/>
      <c r="AGM319" s="442"/>
      <c r="AGN319" s="442"/>
      <c r="AGO319" s="442"/>
      <c r="AGP319" s="442"/>
      <c r="AGQ319" s="442"/>
      <c r="AGR319" s="442"/>
      <c r="AGS319" s="442"/>
      <c r="AGT319" s="442"/>
      <c r="AGU319" s="442"/>
      <c r="AGV319" s="442"/>
      <c r="AGW319" s="442"/>
      <c r="AGX319" s="442"/>
      <c r="AGY319" s="442"/>
      <c r="AGZ319" s="442"/>
      <c r="AHA319" s="442"/>
      <c r="AHB319" s="442"/>
      <c r="AHC319" s="442"/>
      <c r="AHD319" s="442"/>
      <c r="AHE319" s="442"/>
      <c r="AHF319" s="442"/>
      <c r="AHG319" s="442"/>
      <c r="AHH319" s="442"/>
    </row>
    <row r="320" spans="2:892" s="593" customFormat="1" hidden="1">
      <c r="B320" s="597"/>
      <c r="C320" s="595"/>
      <c r="D320" s="78"/>
      <c r="E320" s="78"/>
      <c r="F320" s="78"/>
      <c r="G320" s="78"/>
      <c r="H320" s="78"/>
      <c r="I320" s="78"/>
      <c r="J320" s="78"/>
      <c r="K320" s="78"/>
      <c r="L320" s="78"/>
      <c r="M320" s="78"/>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s="66"/>
      <c r="CT320" s="66"/>
      <c r="CU320" s="66"/>
      <c r="CV320" s="66"/>
      <c r="CW320" s="66"/>
      <c r="CX320" s="66"/>
      <c r="CY320" s="66"/>
      <c r="CZ320" s="66"/>
      <c r="DA320" s="66"/>
      <c r="DB320" s="66"/>
      <c r="DC320" s="66"/>
      <c r="DD320" s="66"/>
      <c r="DE320" s="66"/>
      <c r="DF320" s="66"/>
      <c r="DG320" s="66"/>
      <c r="DH320" s="66"/>
      <c r="DI320" s="66"/>
      <c r="DJ320" s="66"/>
      <c r="DK320" s="66"/>
      <c r="DL320" s="66"/>
      <c r="DM320" s="66"/>
      <c r="DN320" s="66"/>
      <c r="DO320" s="66"/>
      <c r="DP320" s="66"/>
      <c r="DQ320" s="66"/>
      <c r="DR320" s="66"/>
      <c r="DS320" s="66"/>
      <c r="DT320" s="66"/>
      <c r="DU320" s="66"/>
      <c r="DV320" s="66"/>
      <c r="DW320" s="66"/>
      <c r="DX320" s="66"/>
      <c r="DY320" s="66"/>
      <c r="DZ320" s="66"/>
      <c r="EA320" s="66"/>
      <c r="EB320" s="66"/>
      <c r="EC320" s="66"/>
      <c r="ED320" s="66"/>
      <c r="EE320" s="66"/>
      <c r="EF320" s="66"/>
      <c r="EG320" s="66"/>
      <c r="EH320" s="66"/>
      <c r="EI320" s="66"/>
      <c r="EJ320" s="66"/>
      <c r="EK320" s="66"/>
      <c r="EL320" s="66"/>
      <c r="EM320" s="66"/>
      <c r="EN320" s="66"/>
      <c r="EO320" s="66"/>
      <c r="EP320" s="66"/>
      <c r="EQ320" s="66"/>
      <c r="ER320" s="66"/>
      <c r="ES320" s="66"/>
      <c r="ET320" s="66"/>
      <c r="EU320" s="66"/>
      <c r="EV320" s="66"/>
      <c r="EW320" s="66"/>
      <c r="EX320" s="66"/>
      <c r="EY320" s="66"/>
      <c r="EZ320" s="66"/>
      <c r="FA320" s="66"/>
      <c r="FB320" s="66"/>
      <c r="FC320" s="66"/>
      <c r="FD320" s="66"/>
      <c r="FE320" s="66"/>
      <c r="FF320" s="66"/>
      <c r="FG320" s="66"/>
      <c r="FH320" s="66"/>
      <c r="FI320" s="66"/>
      <c r="FJ320" s="66"/>
      <c r="FK320" s="66"/>
      <c r="FL320" s="66"/>
      <c r="FM320" s="66"/>
      <c r="FN320" s="66"/>
      <c r="FO320" s="66"/>
      <c r="FP320" s="66"/>
      <c r="FQ320" s="66"/>
      <c r="FR320" s="66"/>
      <c r="FS320" s="66"/>
      <c r="FT320" s="66"/>
      <c r="FU320" s="66"/>
      <c r="FV320" s="66"/>
      <c r="FW320" s="66"/>
      <c r="FX320" s="66"/>
      <c r="FY320" s="66"/>
      <c r="FZ320" s="66"/>
      <c r="GA320" s="66"/>
      <c r="GB320" s="66"/>
      <c r="GC320" s="66"/>
      <c r="GD320" s="66"/>
      <c r="GE320" s="66"/>
      <c r="GF320" s="66"/>
      <c r="GG320" s="66"/>
      <c r="GH320" s="66"/>
      <c r="GI320" s="66"/>
      <c r="GJ320" s="66"/>
      <c r="GK320" s="66"/>
      <c r="GL320" s="66"/>
      <c r="GM320" s="66"/>
      <c r="GN320" s="66"/>
      <c r="GO320" s="66"/>
      <c r="GP320" s="66"/>
      <c r="GQ320" s="66"/>
      <c r="GR320" s="66"/>
      <c r="GS320" s="66"/>
      <c r="GT320" s="66"/>
      <c r="GU320" s="66"/>
      <c r="GV320" s="66"/>
      <c r="GW320" s="66"/>
      <c r="GX320" s="66"/>
      <c r="GY320" s="66"/>
      <c r="GZ320" s="66"/>
      <c r="HA320" s="66"/>
      <c r="HB320" s="66"/>
      <c r="HC320" s="66"/>
      <c r="HD320" s="66"/>
      <c r="HE320" s="66"/>
      <c r="HF320" s="66"/>
      <c r="HG320" s="66"/>
      <c r="HH320" s="66"/>
      <c r="HI320" s="66"/>
      <c r="HJ320" s="66"/>
      <c r="HK320" s="66"/>
      <c r="HL320" s="66"/>
      <c r="HM320" s="66"/>
      <c r="HN320" s="66"/>
      <c r="HO320" s="66"/>
      <c r="HP320" s="66"/>
      <c r="HQ320" s="66"/>
      <c r="HR320" s="66"/>
      <c r="HS320" s="66"/>
      <c r="HT320" s="66"/>
      <c r="HU320" s="66"/>
      <c r="HV320" s="66"/>
      <c r="HW320" s="66"/>
      <c r="HX320" s="66"/>
      <c r="HY320" s="66"/>
      <c r="HZ320" s="66"/>
      <c r="IA320" s="66"/>
      <c r="IB320" s="66"/>
      <c r="IC320" s="66"/>
      <c r="ID320" s="66"/>
      <c r="IE320" s="66"/>
      <c r="IF320" s="66"/>
      <c r="IG320" s="66"/>
      <c r="IH320" s="66"/>
      <c r="II320" s="66"/>
      <c r="IJ320" s="66"/>
      <c r="IK320" s="66"/>
      <c r="IL320" s="66"/>
      <c r="IM320" s="66"/>
      <c r="IN320" s="66"/>
      <c r="IO320" s="66"/>
      <c r="IP320" s="66"/>
      <c r="IQ320" s="66"/>
      <c r="IR320" s="66"/>
      <c r="IS320" s="66"/>
      <c r="IT320" s="66"/>
      <c r="IU320" s="66"/>
      <c r="IV320" s="66"/>
      <c r="IW320" s="66"/>
      <c r="IX320" s="442"/>
      <c r="IY320" s="442"/>
      <c r="IZ320" s="442"/>
      <c r="JA320" s="442"/>
      <c r="JB320" s="442"/>
      <c r="JC320" s="442"/>
      <c r="JD320" s="442"/>
      <c r="JE320" s="442"/>
      <c r="JF320" s="442"/>
      <c r="JG320" s="442"/>
      <c r="JH320" s="442"/>
      <c r="JI320" s="442"/>
      <c r="JJ320" s="442"/>
      <c r="JK320" s="442"/>
      <c r="JL320" s="442"/>
      <c r="JM320" s="442"/>
      <c r="JN320" s="442"/>
      <c r="JO320" s="442"/>
      <c r="JP320" s="442"/>
      <c r="JQ320" s="442"/>
      <c r="JR320" s="442"/>
      <c r="JS320" s="442"/>
      <c r="JT320" s="442"/>
      <c r="JU320" s="442"/>
      <c r="JV320" s="442"/>
      <c r="JW320" s="442"/>
      <c r="JX320" s="442"/>
      <c r="JY320" s="442"/>
      <c r="JZ320" s="442"/>
      <c r="KA320" s="442"/>
      <c r="KB320" s="442"/>
      <c r="KC320" s="442"/>
      <c r="KD320" s="442"/>
      <c r="KE320" s="442"/>
      <c r="KF320" s="442"/>
      <c r="KG320" s="442"/>
      <c r="KH320" s="442"/>
      <c r="KI320" s="442"/>
      <c r="KJ320" s="442"/>
      <c r="KK320" s="442"/>
      <c r="KL320" s="442"/>
      <c r="KM320" s="442"/>
      <c r="KN320" s="442"/>
      <c r="KO320" s="442"/>
      <c r="KP320" s="442"/>
      <c r="KQ320" s="442"/>
      <c r="KR320" s="442"/>
      <c r="KS320" s="442"/>
      <c r="KT320" s="442"/>
      <c r="KU320" s="442"/>
      <c r="KV320" s="442"/>
      <c r="KW320" s="442"/>
      <c r="KX320" s="442"/>
      <c r="KY320" s="442"/>
      <c r="KZ320" s="442"/>
      <c r="LA320" s="442"/>
      <c r="LB320" s="442"/>
      <c r="LC320" s="442"/>
      <c r="LD320" s="442"/>
      <c r="LE320" s="442"/>
      <c r="LF320" s="442"/>
      <c r="LG320" s="442"/>
      <c r="LH320" s="442"/>
      <c r="LI320" s="442"/>
      <c r="LJ320" s="442"/>
      <c r="LK320" s="442"/>
      <c r="LL320" s="442"/>
      <c r="LM320" s="442"/>
      <c r="LN320" s="442"/>
      <c r="LO320" s="442"/>
      <c r="LP320" s="442"/>
      <c r="LQ320" s="442"/>
      <c r="LR320" s="442"/>
      <c r="LS320" s="442"/>
      <c r="LT320" s="442"/>
      <c r="LU320" s="442"/>
      <c r="LV320" s="442"/>
      <c r="LW320" s="442"/>
      <c r="LX320" s="442"/>
      <c r="LY320" s="442"/>
      <c r="LZ320" s="442"/>
      <c r="MA320" s="442"/>
      <c r="MB320" s="442"/>
      <c r="MC320" s="442"/>
      <c r="MD320" s="442"/>
      <c r="ME320" s="442"/>
      <c r="MF320" s="442"/>
      <c r="MG320" s="442"/>
      <c r="MH320" s="442"/>
      <c r="MI320" s="442"/>
      <c r="MJ320" s="442"/>
      <c r="MK320" s="442"/>
      <c r="ML320" s="442"/>
      <c r="MM320" s="442"/>
      <c r="MN320" s="442"/>
      <c r="MO320" s="442"/>
      <c r="MP320" s="442"/>
      <c r="MQ320" s="442"/>
      <c r="MR320" s="442"/>
      <c r="MS320" s="442"/>
      <c r="MT320" s="442"/>
      <c r="MU320" s="442"/>
      <c r="MV320" s="442"/>
      <c r="MW320" s="442"/>
      <c r="MX320" s="442"/>
      <c r="MY320" s="442"/>
      <c r="MZ320" s="442"/>
      <c r="NA320" s="442"/>
      <c r="NB320" s="442"/>
      <c r="NC320" s="442"/>
      <c r="ND320" s="442"/>
      <c r="NE320" s="442"/>
      <c r="NF320" s="442"/>
      <c r="NG320" s="442"/>
      <c r="NH320" s="442"/>
      <c r="NI320" s="442"/>
      <c r="NJ320" s="442"/>
      <c r="NK320" s="442"/>
      <c r="NL320" s="442"/>
      <c r="NM320" s="442"/>
      <c r="NN320" s="442"/>
      <c r="NO320" s="442"/>
      <c r="NP320" s="442"/>
      <c r="NQ320" s="442"/>
      <c r="NR320" s="442"/>
      <c r="NS320" s="442"/>
      <c r="NT320" s="442"/>
      <c r="NU320" s="442"/>
      <c r="NV320" s="442"/>
      <c r="NW320" s="442"/>
      <c r="NX320" s="442"/>
      <c r="NY320" s="442"/>
      <c r="NZ320" s="442"/>
      <c r="OA320" s="442"/>
      <c r="OB320" s="442"/>
      <c r="OC320" s="442"/>
      <c r="OD320" s="442"/>
      <c r="OE320" s="442"/>
      <c r="OF320" s="442"/>
      <c r="OG320" s="442"/>
      <c r="OH320" s="442"/>
      <c r="OI320" s="442"/>
      <c r="OJ320" s="442"/>
      <c r="OK320" s="442"/>
      <c r="OL320" s="442"/>
      <c r="OM320" s="442"/>
      <c r="ON320" s="442"/>
      <c r="OO320" s="442"/>
      <c r="OP320" s="442"/>
      <c r="OQ320" s="442"/>
      <c r="OR320" s="442"/>
      <c r="OS320" s="442"/>
      <c r="OT320" s="442"/>
      <c r="OU320" s="442"/>
      <c r="OV320" s="442"/>
      <c r="OW320" s="442"/>
      <c r="OX320" s="442"/>
      <c r="OY320" s="442"/>
      <c r="OZ320" s="442"/>
      <c r="PA320" s="442"/>
      <c r="PB320" s="442"/>
      <c r="PC320" s="442"/>
      <c r="PD320" s="442"/>
      <c r="PE320" s="442"/>
      <c r="PF320" s="442"/>
      <c r="PG320" s="442"/>
      <c r="PH320" s="442"/>
      <c r="PI320" s="442"/>
      <c r="PJ320" s="442"/>
      <c r="PK320" s="442"/>
      <c r="PL320" s="442"/>
      <c r="PM320" s="442"/>
      <c r="PN320" s="442"/>
      <c r="PO320" s="442"/>
      <c r="PP320" s="442"/>
      <c r="PQ320" s="442"/>
      <c r="PR320" s="442"/>
      <c r="PS320" s="442"/>
      <c r="PT320" s="442"/>
      <c r="PU320" s="442"/>
      <c r="PV320" s="442"/>
      <c r="PW320" s="442"/>
      <c r="PX320" s="442"/>
      <c r="PY320" s="442"/>
      <c r="PZ320" s="442"/>
      <c r="QA320" s="442"/>
      <c r="QB320" s="442"/>
      <c r="QC320" s="442"/>
      <c r="QD320" s="442"/>
      <c r="QE320" s="442"/>
      <c r="QF320" s="442"/>
      <c r="QG320" s="442"/>
      <c r="QH320" s="442"/>
      <c r="QI320" s="442"/>
      <c r="QJ320" s="442"/>
      <c r="QK320" s="442"/>
      <c r="QL320" s="442"/>
      <c r="QM320" s="442"/>
      <c r="QN320" s="442"/>
      <c r="QO320" s="442"/>
      <c r="QP320" s="442"/>
      <c r="QQ320" s="442"/>
      <c r="QR320" s="442"/>
      <c r="QS320" s="442"/>
      <c r="QT320" s="442"/>
      <c r="QU320" s="442"/>
      <c r="QV320" s="442"/>
      <c r="QW320" s="442"/>
      <c r="QX320" s="442"/>
      <c r="QY320" s="442"/>
      <c r="QZ320" s="442"/>
      <c r="RA320" s="442"/>
      <c r="RB320" s="442"/>
      <c r="RC320" s="442"/>
      <c r="RD320" s="442"/>
      <c r="RE320" s="442"/>
      <c r="RF320" s="442"/>
      <c r="RG320" s="442"/>
      <c r="RH320" s="442"/>
      <c r="RI320" s="442"/>
      <c r="RJ320" s="442"/>
      <c r="RK320" s="442"/>
      <c r="RL320" s="442"/>
      <c r="RM320" s="442"/>
      <c r="RN320" s="442"/>
      <c r="RO320" s="442"/>
      <c r="RP320" s="442"/>
      <c r="RQ320" s="442"/>
      <c r="RR320" s="442"/>
      <c r="RS320" s="442"/>
      <c r="RT320" s="442"/>
      <c r="RU320" s="442"/>
      <c r="RV320" s="442"/>
      <c r="RW320" s="442"/>
      <c r="RX320" s="442"/>
      <c r="RY320" s="442"/>
      <c r="RZ320" s="442"/>
      <c r="SA320" s="442"/>
      <c r="SB320" s="442"/>
      <c r="SC320" s="442"/>
      <c r="SD320" s="442"/>
      <c r="SE320" s="442"/>
      <c r="SF320" s="442"/>
      <c r="SG320" s="442"/>
      <c r="SH320" s="442"/>
      <c r="SI320" s="442"/>
      <c r="SJ320" s="442"/>
      <c r="SK320" s="442"/>
      <c r="SL320" s="442"/>
      <c r="SM320" s="442"/>
      <c r="SN320" s="442"/>
      <c r="SO320" s="442"/>
      <c r="SP320" s="442"/>
      <c r="SQ320" s="442"/>
      <c r="SR320" s="442"/>
      <c r="SS320" s="442"/>
      <c r="ST320" s="442"/>
      <c r="SU320" s="442"/>
      <c r="SV320" s="442"/>
      <c r="SW320" s="442"/>
      <c r="SX320" s="442"/>
      <c r="SY320" s="442"/>
      <c r="SZ320" s="442"/>
      <c r="TA320" s="442"/>
      <c r="TB320" s="442"/>
      <c r="TC320" s="442"/>
      <c r="TD320" s="442"/>
      <c r="TE320" s="442"/>
      <c r="TF320" s="442"/>
      <c r="TG320" s="442"/>
      <c r="TH320" s="442"/>
      <c r="TI320" s="442"/>
      <c r="TJ320" s="442"/>
      <c r="TK320" s="442"/>
      <c r="TL320" s="442"/>
      <c r="TM320" s="442"/>
      <c r="TN320" s="442"/>
      <c r="TO320" s="442"/>
      <c r="TP320" s="442"/>
      <c r="TQ320" s="442"/>
      <c r="TR320" s="442"/>
      <c r="TS320" s="442"/>
      <c r="TT320" s="442"/>
      <c r="TU320" s="442"/>
      <c r="TV320" s="442"/>
      <c r="TW320" s="442"/>
      <c r="TX320" s="442"/>
      <c r="TY320" s="442"/>
      <c r="TZ320" s="442"/>
      <c r="UA320" s="442"/>
      <c r="UB320" s="442"/>
      <c r="UC320" s="442"/>
      <c r="UD320" s="442"/>
      <c r="UE320" s="442"/>
      <c r="UF320" s="442"/>
      <c r="UG320" s="442"/>
      <c r="UH320" s="442"/>
      <c r="UI320" s="442"/>
      <c r="UJ320" s="442"/>
      <c r="UK320" s="442"/>
      <c r="UL320" s="442"/>
      <c r="UM320" s="442"/>
      <c r="UN320" s="442"/>
      <c r="UO320" s="442"/>
      <c r="UP320" s="442"/>
      <c r="UQ320" s="442"/>
      <c r="UR320" s="442"/>
      <c r="US320" s="442"/>
      <c r="UT320" s="442"/>
      <c r="UU320" s="442"/>
      <c r="UV320" s="442"/>
      <c r="UW320" s="442"/>
      <c r="UX320" s="442"/>
      <c r="UY320" s="442"/>
      <c r="UZ320" s="442"/>
      <c r="VA320" s="442"/>
      <c r="VB320" s="442"/>
      <c r="VC320" s="442"/>
      <c r="VD320" s="442"/>
      <c r="VE320" s="442"/>
      <c r="VF320" s="442"/>
      <c r="VG320" s="442"/>
      <c r="VH320" s="442"/>
      <c r="VI320" s="442"/>
      <c r="VJ320" s="442"/>
      <c r="VK320" s="442"/>
      <c r="VL320" s="442"/>
      <c r="VM320" s="442"/>
      <c r="VN320" s="442"/>
      <c r="VO320" s="442"/>
      <c r="VP320" s="442"/>
      <c r="VQ320" s="442"/>
      <c r="VR320" s="442"/>
      <c r="VS320" s="442"/>
      <c r="VT320" s="442"/>
      <c r="VU320" s="442"/>
      <c r="VV320" s="442"/>
      <c r="VW320" s="442"/>
      <c r="VX320" s="442"/>
      <c r="VY320" s="442"/>
      <c r="VZ320" s="442"/>
      <c r="WA320" s="442"/>
      <c r="WB320" s="442"/>
      <c r="WC320" s="442"/>
      <c r="WD320" s="442"/>
      <c r="WE320" s="442"/>
      <c r="WF320" s="442"/>
      <c r="WG320" s="442"/>
      <c r="WH320" s="442"/>
      <c r="WI320" s="442"/>
      <c r="WJ320" s="442"/>
      <c r="WK320" s="442"/>
      <c r="WL320" s="442"/>
      <c r="WM320" s="442"/>
      <c r="WN320" s="442"/>
      <c r="WO320" s="442"/>
      <c r="WP320" s="442"/>
      <c r="WQ320" s="442"/>
      <c r="WR320" s="442"/>
      <c r="WS320" s="442"/>
      <c r="WT320" s="442"/>
      <c r="WU320" s="442"/>
      <c r="WV320" s="442"/>
      <c r="WW320" s="442"/>
      <c r="WX320" s="442"/>
      <c r="WY320" s="442"/>
      <c r="WZ320" s="442"/>
      <c r="XA320" s="442"/>
      <c r="XB320" s="442"/>
      <c r="XC320" s="442"/>
      <c r="XD320" s="442"/>
      <c r="XE320" s="442"/>
      <c r="XF320" s="442"/>
      <c r="XG320" s="442"/>
      <c r="XH320" s="442"/>
      <c r="XI320" s="442"/>
      <c r="XJ320" s="442"/>
      <c r="XK320" s="442"/>
      <c r="XL320" s="442"/>
      <c r="XM320" s="442"/>
      <c r="XN320" s="442"/>
      <c r="XO320" s="442"/>
      <c r="XP320" s="442"/>
      <c r="XQ320" s="442"/>
      <c r="XR320" s="442"/>
      <c r="XS320" s="442"/>
      <c r="XT320" s="442"/>
      <c r="XU320" s="442"/>
      <c r="XV320" s="442"/>
      <c r="XW320" s="442"/>
      <c r="XX320" s="442"/>
      <c r="XY320" s="442"/>
      <c r="XZ320" s="442"/>
      <c r="YA320" s="442"/>
      <c r="YB320" s="442"/>
      <c r="YC320" s="442"/>
      <c r="YD320" s="442"/>
      <c r="YE320" s="442"/>
      <c r="YF320" s="442"/>
      <c r="YG320" s="442"/>
      <c r="YH320" s="442"/>
      <c r="YI320" s="442"/>
      <c r="YJ320" s="442"/>
      <c r="YK320" s="442"/>
      <c r="YL320" s="442"/>
      <c r="YM320" s="442"/>
      <c r="YN320" s="442"/>
      <c r="YO320" s="442"/>
      <c r="YP320" s="442"/>
      <c r="YQ320" s="442"/>
      <c r="YR320" s="442"/>
      <c r="YS320" s="442"/>
      <c r="YT320" s="442"/>
      <c r="YU320" s="442"/>
      <c r="YV320" s="442"/>
      <c r="YW320" s="442"/>
      <c r="YX320" s="442"/>
      <c r="YY320" s="442"/>
      <c r="YZ320" s="442"/>
      <c r="ZA320" s="442"/>
      <c r="ZB320" s="442"/>
      <c r="ZC320" s="442"/>
      <c r="ZD320" s="442"/>
      <c r="ZE320" s="442"/>
      <c r="ZF320" s="442"/>
      <c r="ZG320" s="442"/>
      <c r="ZH320" s="442"/>
      <c r="ZI320" s="442"/>
      <c r="ZJ320" s="442"/>
      <c r="ZK320" s="442"/>
      <c r="ZL320" s="442"/>
      <c r="ZM320" s="442"/>
      <c r="ZN320" s="442"/>
      <c r="ZO320" s="442"/>
      <c r="ZP320" s="442"/>
      <c r="ZQ320" s="442"/>
      <c r="ZR320" s="442"/>
      <c r="ZS320" s="442"/>
      <c r="ZT320" s="442"/>
      <c r="ZU320" s="442"/>
      <c r="ZV320" s="442"/>
      <c r="ZW320" s="442"/>
      <c r="ZX320" s="442"/>
      <c r="ZY320" s="442"/>
      <c r="ZZ320" s="442"/>
      <c r="AAA320" s="442"/>
      <c r="AAB320" s="442"/>
      <c r="AAC320" s="442"/>
      <c r="AAD320" s="442"/>
      <c r="AAE320" s="442"/>
      <c r="AAF320" s="442"/>
      <c r="AAG320" s="442"/>
      <c r="AAH320" s="442"/>
      <c r="AAI320" s="442"/>
      <c r="AAJ320" s="442"/>
      <c r="AAK320" s="442"/>
      <c r="AAL320" s="442"/>
      <c r="AAM320" s="442"/>
      <c r="AAN320" s="442"/>
      <c r="AAO320" s="442"/>
      <c r="AAP320" s="442"/>
      <c r="AAQ320" s="442"/>
      <c r="AAR320" s="442"/>
      <c r="AAS320" s="442"/>
      <c r="AAT320" s="442"/>
      <c r="AAU320" s="442"/>
      <c r="AAV320" s="442"/>
      <c r="AAW320" s="442"/>
      <c r="AAX320" s="442"/>
      <c r="AAY320" s="442"/>
      <c r="AAZ320" s="442"/>
      <c r="ABA320" s="442"/>
      <c r="ABB320" s="442"/>
      <c r="ABC320" s="442"/>
      <c r="ABD320" s="442"/>
      <c r="ABE320" s="442"/>
      <c r="ABF320" s="442"/>
      <c r="ABG320" s="442"/>
      <c r="ABH320" s="442"/>
      <c r="ABI320" s="442"/>
      <c r="ABJ320" s="442"/>
      <c r="ABK320" s="442"/>
      <c r="ABL320" s="442"/>
      <c r="ABM320" s="442"/>
      <c r="ABN320" s="442"/>
      <c r="ABO320" s="442"/>
      <c r="ABP320" s="442"/>
      <c r="ABQ320" s="442"/>
      <c r="ABR320" s="442"/>
      <c r="ABS320" s="442"/>
      <c r="ABT320" s="442"/>
      <c r="ABU320" s="442"/>
      <c r="ABV320" s="442"/>
      <c r="ABW320" s="442"/>
      <c r="ABX320" s="442"/>
      <c r="ABY320" s="442"/>
      <c r="ABZ320" s="442"/>
      <c r="ACA320" s="442"/>
      <c r="ACB320" s="442"/>
      <c r="ACC320" s="442"/>
      <c r="ACD320" s="442"/>
      <c r="ACE320" s="442"/>
      <c r="ACF320" s="442"/>
      <c r="ACG320" s="442"/>
      <c r="ACH320" s="442"/>
      <c r="ACI320" s="442"/>
      <c r="ACJ320" s="442"/>
      <c r="ACK320" s="442"/>
      <c r="ACL320" s="442"/>
      <c r="ACM320" s="442"/>
      <c r="ACN320" s="442"/>
      <c r="ACO320" s="442"/>
      <c r="ACP320" s="442"/>
      <c r="ACQ320" s="442"/>
      <c r="ACR320" s="442"/>
      <c r="ACS320" s="442"/>
      <c r="ACT320" s="442"/>
      <c r="ACU320" s="442"/>
      <c r="ACV320" s="442"/>
      <c r="ACW320" s="442"/>
      <c r="ACX320" s="442"/>
      <c r="ACY320" s="442"/>
      <c r="ACZ320" s="442"/>
      <c r="ADA320" s="442"/>
      <c r="ADB320" s="442"/>
      <c r="ADC320" s="442"/>
      <c r="ADD320" s="442"/>
      <c r="ADE320" s="442"/>
      <c r="ADF320" s="442"/>
      <c r="ADG320" s="442"/>
      <c r="ADH320" s="442"/>
      <c r="ADI320" s="442"/>
      <c r="ADJ320" s="442"/>
      <c r="ADK320" s="442"/>
      <c r="ADL320" s="442"/>
      <c r="ADM320" s="442"/>
      <c r="ADN320" s="442"/>
      <c r="ADO320" s="442"/>
      <c r="ADP320" s="442"/>
      <c r="ADQ320" s="442"/>
      <c r="ADR320" s="442"/>
      <c r="ADS320" s="442"/>
      <c r="ADT320" s="442"/>
      <c r="ADU320" s="442"/>
      <c r="ADV320" s="442"/>
      <c r="ADW320" s="442"/>
      <c r="ADX320" s="442"/>
      <c r="ADY320" s="442"/>
      <c r="ADZ320" s="442"/>
      <c r="AEA320" s="442"/>
      <c r="AEB320" s="442"/>
      <c r="AEC320" s="442"/>
      <c r="AED320" s="442"/>
      <c r="AEE320" s="442"/>
      <c r="AEF320" s="442"/>
      <c r="AEG320" s="442"/>
      <c r="AEH320" s="442"/>
      <c r="AEI320" s="442"/>
      <c r="AEJ320" s="442"/>
      <c r="AEK320" s="442"/>
      <c r="AEL320" s="442"/>
      <c r="AEM320" s="442"/>
      <c r="AEN320" s="442"/>
      <c r="AEO320" s="442"/>
      <c r="AEP320" s="442"/>
      <c r="AEQ320" s="442"/>
      <c r="AER320" s="442"/>
      <c r="AES320" s="442"/>
      <c r="AET320" s="442"/>
      <c r="AEU320" s="442"/>
      <c r="AEV320" s="442"/>
      <c r="AEW320" s="442"/>
      <c r="AEX320" s="442"/>
      <c r="AEY320" s="442"/>
      <c r="AEZ320" s="442"/>
      <c r="AFA320" s="442"/>
      <c r="AFB320" s="442"/>
      <c r="AFC320" s="442"/>
      <c r="AFD320" s="442"/>
      <c r="AFE320" s="442"/>
      <c r="AFF320" s="442"/>
      <c r="AFG320" s="442"/>
      <c r="AFH320" s="442"/>
      <c r="AFI320" s="442"/>
      <c r="AFJ320" s="442"/>
      <c r="AFK320" s="442"/>
      <c r="AFL320" s="442"/>
      <c r="AFM320" s="442"/>
      <c r="AFN320" s="442"/>
      <c r="AFO320" s="442"/>
      <c r="AFP320" s="442"/>
      <c r="AFQ320" s="442"/>
      <c r="AFR320" s="442"/>
      <c r="AFS320" s="442"/>
      <c r="AFT320" s="442"/>
      <c r="AFU320" s="442"/>
      <c r="AFV320" s="442"/>
      <c r="AFW320" s="442"/>
      <c r="AFX320" s="442"/>
      <c r="AFY320" s="442"/>
      <c r="AFZ320" s="442"/>
      <c r="AGA320" s="442"/>
      <c r="AGB320" s="442"/>
      <c r="AGC320" s="442"/>
      <c r="AGD320" s="442"/>
      <c r="AGE320" s="442"/>
      <c r="AGF320" s="442"/>
      <c r="AGG320" s="442"/>
      <c r="AGH320" s="442"/>
      <c r="AGI320" s="442"/>
      <c r="AGJ320" s="442"/>
      <c r="AGK320" s="442"/>
      <c r="AGL320" s="442"/>
      <c r="AGM320" s="442"/>
      <c r="AGN320" s="442"/>
      <c r="AGO320" s="442"/>
      <c r="AGP320" s="442"/>
      <c r="AGQ320" s="442"/>
      <c r="AGR320" s="442"/>
      <c r="AGS320" s="442"/>
      <c r="AGT320" s="442"/>
      <c r="AGU320" s="442"/>
      <c r="AGV320" s="442"/>
      <c r="AGW320" s="442"/>
      <c r="AGX320" s="442"/>
      <c r="AGY320" s="442"/>
      <c r="AGZ320" s="442"/>
      <c r="AHA320" s="442"/>
      <c r="AHB320" s="442"/>
      <c r="AHC320" s="442"/>
      <c r="AHD320" s="442"/>
      <c r="AHE320" s="442"/>
      <c r="AHF320" s="442"/>
      <c r="AHG320" s="442"/>
      <c r="AHH320" s="442"/>
    </row>
    <row r="321" spans="2:892" s="593" customFormat="1" hidden="1">
      <c r="B321" s="597"/>
      <c r="C321" s="595"/>
      <c r="D321" s="78"/>
      <c r="E321" s="78"/>
      <c r="F321" s="78"/>
      <c r="G321" s="78"/>
      <c r="H321" s="78"/>
      <c r="I321" s="78"/>
      <c r="J321" s="78"/>
      <c r="K321" s="78"/>
      <c r="L321" s="78"/>
      <c r="M321" s="78"/>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s="66"/>
      <c r="CT321" s="66"/>
      <c r="CU321" s="66"/>
      <c r="CV321" s="66"/>
      <c r="CW321" s="66"/>
      <c r="CX321" s="66"/>
      <c r="CY321" s="66"/>
      <c r="CZ321" s="66"/>
      <c r="DA321" s="66"/>
      <c r="DB321" s="66"/>
      <c r="DC321" s="66"/>
      <c r="DD321" s="66"/>
      <c r="DE321" s="66"/>
      <c r="DF321" s="66"/>
      <c r="DG321" s="66"/>
      <c r="DH321" s="66"/>
      <c r="DI321" s="66"/>
      <c r="DJ321" s="66"/>
      <c r="DK321" s="66"/>
      <c r="DL321" s="66"/>
      <c r="DM321" s="66"/>
      <c r="DN321" s="66"/>
      <c r="DO321" s="66"/>
      <c r="DP321" s="66"/>
      <c r="DQ321" s="66"/>
      <c r="DR321" s="66"/>
      <c r="DS321" s="66"/>
      <c r="DT321" s="66"/>
      <c r="DU321" s="66"/>
      <c r="DV321" s="66"/>
      <c r="DW321" s="66"/>
      <c r="DX321" s="66"/>
      <c r="DY321" s="66"/>
      <c r="DZ321" s="66"/>
      <c r="EA321" s="66"/>
      <c r="EB321" s="66"/>
      <c r="EC321" s="66"/>
      <c r="ED321" s="66"/>
      <c r="EE321" s="66"/>
      <c r="EF321" s="66"/>
      <c r="EG321" s="66"/>
      <c r="EH321" s="66"/>
      <c r="EI321" s="66"/>
      <c r="EJ321" s="66"/>
      <c r="EK321" s="66"/>
      <c r="EL321" s="66"/>
      <c r="EM321" s="66"/>
      <c r="EN321" s="66"/>
      <c r="EO321" s="66"/>
      <c r="EP321" s="66"/>
      <c r="EQ321" s="66"/>
      <c r="ER321" s="66"/>
      <c r="ES321" s="66"/>
      <c r="ET321" s="66"/>
      <c r="EU321" s="66"/>
      <c r="EV321" s="66"/>
      <c r="EW321" s="66"/>
      <c r="EX321" s="66"/>
      <c r="EY321" s="66"/>
      <c r="EZ321" s="66"/>
      <c r="FA321" s="66"/>
      <c r="FB321" s="66"/>
      <c r="FC321" s="66"/>
      <c r="FD321" s="66"/>
      <c r="FE321" s="66"/>
      <c r="FF321" s="66"/>
      <c r="FG321" s="66"/>
      <c r="FH321" s="66"/>
      <c r="FI321" s="66"/>
      <c r="FJ321" s="66"/>
      <c r="FK321" s="66"/>
      <c r="FL321" s="66"/>
      <c r="FM321" s="66"/>
      <c r="FN321" s="66"/>
      <c r="FO321" s="66"/>
      <c r="FP321" s="66"/>
      <c r="FQ321" s="66"/>
      <c r="FR321" s="66"/>
      <c r="FS321" s="66"/>
      <c r="FT321" s="66"/>
      <c r="FU321" s="66"/>
      <c r="FV321" s="66"/>
      <c r="FW321" s="66"/>
      <c r="FX321" s="66"/>
      <c r="FY321" s="66"/>
      <c r="FZ321" s="66"/>
      <c r="GA321" s="66"/>
      <c r="GB321" s="66"/>
      <c r="GC321" s="66"/>
      <c r="GD321" s="66"/>
      <c r="GE321" s="66"/>
      <c r="GF321" s="66"/>
      <c r="GG321" s="66"/>
      <c r="GH321" s="66"/>
      <c r="GI321" s="66"/>
      <c r="GJ321" s="66"/>
      <c r="GK321" s="66"/>
      <c r="GL321" s="66"/>
      <c r="GM321" s="66"/>
      <c r="GN321" s="66"/>
      <c r="GO321" s="66"/>
      <c r="GP321" s="66"/>
      <c r="GQ321" s="66"/>
      <c r="GR321" s="66"/>
      <c r="GS321" s="66"/>
      <c r="GT321" s="66"/>
      <c r="GU321" s="66"/>
      <c r="GV321" s="66"/>
      <c r="GW321" s="66"/>
      <c r="GX321" s="66"/>
      <c r="GY321" s="66"/>
      <c r="GZ321" s="66"/>
      <c r="HA321" s="66"/>
      <c r="HB321" s="66"/>
      <c r="HC321" s="66"/>
      <c r="HD321" s="66"/>
      <c r="HE321" s="66"/>
      <c r="HF321" s="66"/>
      <c r="HG321" s="66"/>
      <c r="HH321" s="66"/>
      <c r="HI321" s="66"/>
      <c r="HJ321" s="66"/>
      <c r="HK321" s="66"/>
      <c r="HL321" s="66"/>
      <c r="HM321" s="66"/>
      <c r="HN321" s="66"/>
      <c r="HO321" s="66"/>
      <c r="HP321" s="66"/>
      <c r="HQ321" s="66"/>
      <c r="HR321" s="66"/>
      <c r="HS321" s="66"/>
      <c r="HT321" s="66"/>
      <c r="HU321" s="66"/>
      <c r="HV321" s="66"/>
      <c r="HW321" s="66"/>
      <c r="HX321" s="66"/>
      <c r="HY321" s="66"/>
      <c r="HZ321" s="66"/>
      <c r="IA321" s="66"/>
      <c r="IB321" s="66"/>
      <c r="IC321" s="66"/>
      <c r="ID321" s="66"/>
      <c r="IE321" s="66"/>
      <c r="IF321" s="66"/>
      <c r="IG321" s="66"/>
      <c r="IH321" s="66"/>
      <c r="II321" s="66"/>
      <c r="IJ321" s="66"/>
      <c r="IK321" s="66"/>
      <c r="IL321" s="66"/>
      <c r="IM321" s="66"/>
      <c r="IN321" s="66"/>
      <c r="IO321" s="66"/>
      <c r="IP321" s="66"/>
      <c r="IQ321" s="66"/>
      <c r="IR321" s="66"/>
      <c r="IS321" s="66"/>
      <c r="IT321" s="66"/>
      <c r="IU321" s="66"/>
      <c r="IV321" s="66"/>
      <c r="IW321" s="66"/>
      <c r="IX321" s="442"/>
      <c r="IY321" s="442"/>
      <c r="IZ321" s="442"/>
      <c r="JA321" s="442"/>
      <c r="JB321" s="442"/>
      <c r="JC321" s="442"/>
      <c r="JD321" s="442"/>
      <c r="JE321" s="442"/>
      <c r="JF321" s="442"/>
      <c r="JG321" s="442"/>
      <c r="JH321" s="442"/>
      <c r="JI321" s="442"/>
      <c r="JJ321" s="442"/>
      <c r="JK321" s="442"/>
      <c r="JL321" s="442"/>
      <c r="JM321" s="442"/>
      <c r="JN321" s="442"/>
      <c r="JO321" s="442"/>
      <c r="JP321" s="442"/>
      <c r="JQ321" s="442"/>
      <c r="JR321" s="442"/>
      <c r="JS321" s="442"/>
      <c r="JT321" s="442"/>
      <c r="JU321" s="442"/>
      <c r="JV321" s="442"/>
      <c r="JW321" s="442"/>
      <c r="JX321" s="442"/>
      <c r="JY321" s="442"/>
      <c r="JZ321" s="442"/>
      <c r="KA321" s="442"/>
      <c r="KB321" s="442"/>
      <c r="KC321" s="442"/>
      <c r="KD321" s="442"/>
      <c r="KE321" s="442"/>
      <c r="KF321" s="442"/>
      <c r="KG321" s="442"/>
      <c r="KH321" s="442"/>
      <c r="KI321" s="442"/>
      <c r="KJ321" s="442"/>
      <c r="KK321" s="442"/>
      <c r="KL321" s="442"/>
      <c r="KM321" s="442"/>
      <c r="KN321" s="442"/>
      <c r="KO321" s="442"/>
      <c r="KP321" s="442"/>
      <c r="KQ321" s="442"/>
      <c r="KR321" s="442"/>
      <c r="KS321" s="442"/>
      <c r="KT321" s="442"/>
      <c r="KU321" s="442"/>
      <c r="KV321" s="442"/>
      <c r="KW321" s="442"/>
      <c r="KX321" s="442"/>
      <c r="KY321" s="442"/>
      <c r="KZ321" s="442"/>
      <c r="LA321" s="442"/>
      <c r="LB321" s="442"/>
      <c r="LC321" s="442"/>
      <c r="LD321" s="442"/>
      <c r="LE321" s="442"/>
      <c r="LF321" s="442"/>
      <c r="LG321" s="442"/>
      <c r="LH321" s="442"/>
      <c r="LI321" s="442"/>
      <c r="LJ321" s="442"/>
      <c r="LK321" s="442"/>
      <c r="LL321" s="442"/>
      <c r="LM321" s="442"/>
      <c r="LN321" s="442"/>
      <c r="LO321" s="442"/>
      <c r="LP321" s="442"/>
      <c r="LQ321" s="442"/>
      <c r="LR321" s="442"/>
      <c r="LS321" s="442"/>
      <c r="LT321" s="442"/>
      <c r="LU321" s="442"/>
      <c r="LV321" s="442"/>
      <c r="LW321" s="442"/>
      <c r="LX321" s="442"/>
      <c r="LY321" s="442"/>
      <c r="LZ321" s="442"/>
      <c r="MA321" s="442"/>
      <c r="MB321" s="442"/>
      <c r="MC321" s="442"/>
      <c r="MD321" s="442"/>
      <c r="ME321" s="442"/>
      <c r="MF321" s="442"/>
      <c r="MG321" s="442"/>
      <c r="MH321" s="442"/>
      <c r="MI321" s="442"/>
      <c r="MJ321" s="442"/>
      <c r="MK321" s="442"/>
      <c r="ML321" s="442"/>
      <c r="MM321" s="442"/>
      <c r="MN321" s="442"/>
      <c r="MO321" s="442"/>
      <c r="MP321" s="442"/>
      <c r="MQ321" s="442"/>
      <c r="MR321" s="442"/>
      <c r="MS321" s="442"/>
      <c r="MT321" s="442"/>
      <c r="MU321" s="442"/>
      <c r="MV321" s="442"/>
      <c r="MW321" s="442"/>
      <c r="MX321" s="442"/>
      <c r="MY321" s="442"/>
      <c r="MZ321" s="442"/>
      <c r="NA321" s="442"/>
      <c r="NB321" s="442"/>
      <c r="NC321" s="442"/>
      <c r="ND321" s="442"/>
      <c r="NE321" s="442"/>
      <c r="NF321" s="442"/>
      <c r="NG321" s="442"/>
      <c r="NH321" s="442"/>
      <c r="NI321" s="442"/>
      <c r="NJ321" s="442"/>
      <c r="NK321" s="442"/>
      <c r="NL321" s="442"/>
      <c r="NM321" s="442"/>
      <c r="NN321" s="442"/>
      <c r="NO321" s="442"/>
      <c r="NP321" s="442"/>
      <c r="NQ321" s="442"/>
      <c r="NR321" s="442"/>
      <c r="NS321" s="442"/>
      <c r="NT321" s="442"/>
      <c r="NU321" s="442"/>
      <c r="NV321" s="442"/>
      <c r="NW321" s="442"/>
      <c r="NX321" s="442"/>
      <c r="NY321" s="442"/>
      <c r="NZ321" s="442"/>
      <c r="OA321" s="442"/>
      <c r="OB321" s="442"/>
      <c r="OC321" s="442"/>
      <c r="OD321" s="442"/>
      <c r="OE321" s="442"/>
      <c r="OF321" s="442"/>
      <c r="OG321" s="442"/>
      <c r="OH321" s="442"/>
      <c r="OI321" s="442"/>
      <c r="OJ321" s="442"/>
      <c r="OK321" s="442"/>
      <c r="OL321" s="442"/>
      <c r="OM321" s="442"/>
      <c r="ON321" s="442"/>
      <c r="OO321" s="442"/>
      <c r="OP321" s="442"/>
      <c r="OQ321" s="442"/>
      <c r="OR321" s="442"/>
      <c r="OS321" s="442"/>
      <c r="OT321" s="442"/>
      <c r="OU321" s="442"/>
      <c r="OV321" s="442"/>
      <c r="OW321" s="442"/>
      <c r="OX321" s="442"/>
      <c r="OY321" s="442"/>
      <c r="OZ321" s="442"/>
      <c r="PA321" s="442"/>
      <c r="PB321" s="442"/>
      <c r="PC321" s="442"/>
      <c r="PD321" s="442"/>
      <c r="PE321" s="442"/>
      <c r="PF321" s="442"/>
      <c r="PG321" s="442"/>
      <c r="PH321" s="442"/>
      <c r="PI321" s="442"/>
      <c r="PJ321" s="442"/>
      <c r="PK321" s="442"/>
      <c r="PL321" s="442"/>
      <c r="PM321" s="442"/>
      <c r="PN321" s="442"/>
      <c r="PO321" s="442"/>
      <c r="PP321" s="442"/>
      <c r="PQ321" s="442"/>
      <c r="PR321" s="442"/>
      <c r="PS321" s="442"/>
      <c r="PT321" s="442"/>
      <c r="PU321" s="442"/>
      <c r="PV321" s="442"/>
      <c r="PW321" s="442"/>
      <c r="PX321" s="442"/>
      <c r="PY321" s="442"/>
      <c r="PZ321" s="442"/>
      <c r="QA321" s="442"/>
      <c r="QB321" s="442"/>
      <c r="QC321" s="442"/>
      <c r="QD321" s="442"/>
      <c r="QE321" s="442"/>
      <c r="QF321" s="442"/>
      <c r="QG321" s="442"/>
      <c r="QH321" s="442"/>
      <c r="QI321" s="442"/>
      <c r="QJ321" s="442"/>
      <c r="QK321" s="442"/>
      <c r="QL321" s="442"/>
      <c r="QM321" s="442"/>
      <c r="QN321" s="442"/>
      <c r="QO321" s="442"/>
      <c r="QP321" s="442"/>
      <c r="QQ321" s="442"/>
      <c r="QR321" s="442"/>
      <c r="QS321" s="442"/>
      <c r="QT321" s="442"/>
      <c r="QU321" s="442"/>
      <c r="QV321" s="442"/>
      <c r="QW321" s="442"/>
      <c r="QX321" s="442"/>
      <c r="QY321" s="442"/>
      <c r="QZ321" s="442"/>
      <c r="RA321" s="442"/>
      <c r="RB321" s="442"/>
      <c r="RC321" s="442"/>
      <c r="RD321" s="442"/>
      <c r="RE321" s="442"/>
      <c r="RF321" s="442"/>
      <c r="RG321" s="442"/>
      <c r="RH321" s="442"/>
      <c r="RI321" s="442"/>
      <c r="RJ321" s="442"/>
      <c r="RK321" s="442"/>
      <c r="RL321" s="442"/>
      <c r="RM321" s="442"/>
      <c r="RN321" s="442"/>
      <c r="RO321" s="442"/>
      <c r="RP321" s="442"/>
      <c r="RQ321" s="442"/>
      <c r="RR321" s="442"/>
      <c r="RS321" s="442"/>
      <c r="RT321" s="442"/>
      <c r="RU321" s="442"/>
      <c r="RV321" s="442"/>
      <c r="RW321" s="442"/>
      <c r="RX321" s="442"/>
      <c r="RY321" s="442"/>
      <c r="RZ321" s="442"/>
      <c r="SA321" s="442"/>
      <c r="SB321" s="442"/>
      <c r="SC321" s="442"/>
      <c r="SD321" s="442"/>
      <c r="SE321" s="442"/>
      <c r="SF321" s="442"/>
      <c r="SG321" s="442"/>
      <c r="SH321" s="442"/>
      <c r="SI321" s="442"/>
      <c r="SJ321" s="442"/>
      <c r="SK321" s="442"/>
      <c r="SL321" s="442"/>
      <c r="SM321" s="442"/>
      <c r="SN321" s="442"/>
      <c r="SO321" s="442"/>
      <c r="SP321" s="442"/>
      <c r="SQ321" s="442"/>
      <c r="SR321" s="442"/>
      <c r="SS321" s="442"/>
      <c r="ST321" s="442"/>
      <c r="SU321" s="442"/>
      <c r="SV321" s="442"/>
      <c r="SW321" s="442"/>
      <c r="SX321" s="442"/>
      <c r="SY321" s="442"/>
      <c r="SZ321" s="442"/>
      <c r="TA321" s="442"/>
      <c r="TB321" s="442"/>
      <c r="TC321" s="442"/>
      <c r="TD321" s="442"/>
      <c r="TE321" s="442"/>
      <c r="TF321" s="442"/>
      <c r="TG321" s="442"/>
      <c r="TH321" s="442"/>
      <c r="TI321" s="442"/>
      <c r="TJ321" s="442"/>
      <c r="TK321" s="442"/>
      <c r="TL321" s="442"/>
      <c r="TM321" s="442"/>
      <c r="TN321" s="442"/>
      <c r="TO321" s="442"/>
      <c r="TP321" s="442"/>
      <c r="TQ321" s="442"/>
      <c r="TR321" s="442"/>
      <c r="TS321" s="442"/>
      <c r="TT321" s="442"/>
      <c r="TU321" s="442"/>
      <c r="TV321" s="442"/>
      <c r="TW321" s="442"/>
      <c r="TX321" s="442"/>
      <c r="TY321" s="442"/>
      <c r="TZ321" s="442"/>
      <c r="UA321" s="442"/>
      <c r="UB321" s="442"/>
      <c r="UC321" s="442"/>
      <c r="UD321" s="442"/>
      <c r="UE321" s="442"/>
      <c r="UF321" s="442"/>
      <c r="UG321" s="442"/>
      <c r="UH321" s="442"/>
      <c r="UI321" s="442"/>
      <c r="UJ321" s="442"/>
      <c r="UK321" s="442"/>
      <c r="UL321" s="442"/>
      <c r="UM321" s="442"/>
      <c r="UN321" s="442"/>
      <c r="UO321" s="442"/>
      <c r="UP321" s="442"/>
      <c r="UQ321" s="442"/>
      <c r="UR321" s="442"/>
      <c r="US321" s="442"/>
      <c r="UT321" s="442"/>
      <c r="UU321" s="442"/>
      <c r="UV321" s="442"/>
      <c r="UW321" s="442"/>
      <c r="UX321" s="442"/>
      <c r="UY321" s="442"/>
      <c r="UZ321" s="442"/>
      <c r="VA321" s="442"/>
      <c r="VB321" s="442"/>
      <c r="VC321" s="442"/>
      <c r="VD321" s="442"/>
      <c r="VE321" s="442"/>
      <c r="VF321" s="442"/>
      <c r="VG321" s="442"/>
      <c r="VH321" s="442"/>
      <c r="VI321" s="442"/>
      <c r="VJ321" s="442"/>
      <c r="VK321" s="442"/>
      <c r="VL321" s="442"/>
      <c r="VM321" s="442"/>
      <c r="VN321" s="442"/>
      <c r="VO321" s="442"/>
      <c r="VP321" s="442"/>
      <c r="VQ321" s="442"/>
      <c r="VR321" s="442"/>
      <c r="VS321" s="442"/>
      <c r="VT321" s="442"/>
      <c r="VU321" s="442"/>
      <c r="VV321" s="442"/>
      <c r="VW321" s="442"/>
      <c r="VX321" s="442"/>
      <c r="VY321" s="442"/>
      <c r="VZ321" s="442"/>
      <c r="WA321" s="442"/>
      <c r="WB321" s="442"/>
      <c r="WC321" s="442"/>
      <c r="WD321" s="442"/>
      <c r="WE321" s="442"/>
      <c r="WF321" s="442"/>
      <c r="WG321" s="442"/>
      <c r="WH321" s="442"/>
      <c r="WI321" s="442"/>
      <c r="WJ321" s="442"/>
      <c r="WK321" s="442"/>
      <c r="WL321" s="442"/>
      <c r="WM321" s="442"/>
      <c r="WN321" s="442"/>
      <c r="WO321" s="442"/>
      <c r="WP321" s="442"/>
      <c r="WQ321" s="442"/>
      <c r="WR321" s="442"/>
      <c r="WS321" s="442"/>
      <c r="WT321" s="442"/>
      <c r="WU321" s="442"/>
      <c r="WV321" s="442"/>
      <c r="WW321" s="442"/>
      <c r="WX321" s="442"/>
      <c r="WY321" s="442"/>
      <c r="WZ321" s="442"/>
      <c r="XA321" s="442"/>
      <c r="XB321" s="442"/>
      <c r="XC321" s="442"/>
      <c r="XD321" s="442"/>
      <c r="XE321" s="442"/>
      <c r="XF321" s="442"/>
      <c r="XG321" s="442"/>
      <c r="XH321" s="442"/>
      <c r="XI321" s="442"/>
      <c r="XJ321" s="442"/>
      <c r="XK321" s="442"/>
      <c r="XL321" s="442"/>
      <c r="XM321" s="442"/>
      <c r="XN321" s="442"/>
      <c r="XO321" s="442"/>
      <c r="XP321" s="442"/>
      <c r="XQ321" s="442"/>
      <c r="XR321" s="442"/>
      <c r="XS321" s="442"/>
      <c r="XT321" s="442"/>
      <c r="XU321" s="442"/>
      <c r="XV321" s="442"/>
      <c r="XW321" s="442"/>
      <c r="XX321" s="442"/>
      <c r="XY321" s="442"/>
      <c r="XZ321" s="442"/>
      <c r="YA321" s="442"/>
      <c r="YB321" s="442"/>
      <c r="YC321" s="442"/>
      <c r="YD321" s="442"/>
      <c r="YE321" s="442"/>
      <c r="YF321" s="442"/>
      <c r="YG321" s="442"/>
      <c r="YH321" s="442"/>
      <c r="YI321" s="442"/>
      <c r="YJ321" s="442"/>
      <c r="YK321" s="442"/>
      <c r="YL321" s="442"/>
      <c r="YM321" s="442"/>
      <c r="YN321" s="442"/>
      <c r="YO321" s="442"/>
      <c r="YP321" s="442"/>
      <c r="YQ321" s="442"/>
      <c r="YR321" s="442"/>
      <c r="YS321" s="442"/>
      <c r="YT321" s="442"/>
      <c r="YU321" s="442"/>
      <c r="YV321" s="442"/>
      <c r="YW321" s="442"/>
      <c r="YX321" s="442"/>
      <c r="YY321" s="442"/>
      <c r="YZ321" s="442"/>
      <c r="ZA321" s="442"/>
      <c r="ZB321" s="442"/>
      <c r="ZC321" s="442"/>
      <c r="ZD321" s="442"/>
      <c r="ZE321" s="442"/>
      <c r="ZF321" s="442"/>
      <c r="ZG321" s="442"/>
      <c r="ZH321" s="442"/>
      <c r="ZI321" s="442"/>
      <c r="ZJ321" s="442"/>
      <c r="ZK321" s="442"/>
      <c r="ZL321" s="442"/>
      <c r="ZM321" s="442"/>
      <c r="ZN321" s="442"/>
      <c r="ZO321" s="442"/>
      <c r="ZP321" s="442"/>
      <c r="ZQ321" s="442"/>
      <c r="ZR321" s="442"/>
      <c r="ZS321" s="442"/>
      <c r="ZT321" s="442"/>
      <c r="ZU321" s="442"/>
      <c r="ZV321" s="442"/>
      <c r="ZW321" s="442"/>
      <c r="ZX321" s="442"/>
      <c r="ZY321" s="442"/>
      <c r="ZZ321" s="442"/>
      <c r="AAA321" s="442"/>
      <c r="AAB321" s="442"/>
      <c r="AAC321" s="442"/>
      <c r="AAD321" s="442"/>
      <c r="AAE321" s="442"/>
      <c r="AAF321" s="442"/>
      <c r="AAG321" s="442"/>
      <c r="AAH321" s="442"/>
      <c r="AAI321" s="442"/>
      <c r="AAJ321" s="442"/>
      <c r="AAK321" s="442"/>
      <c r="AAL321" s="442"/>
      <c r="AAM321" s="442"/>
      <c r="AAN321" s="442"/>
      <c r="AAO321" s="442"/>
      <c r="AAP321" s="442"/>
      <c r="AAQ321" s="442"/>
      <c r="AAR321" s="442"/>
      <c r="AAS321" s="442"/>
      <c r="AAT321" s="442"/>
      <c r="AAU321" s="442"/>
      <c r="AAV321" s="442"/>
      <c r="AAW321" s="442"/>
      <c r="AAX321" s="442"/>
      <c r="AAY321" s="442"/>
      <c r="AAZ321" s="442"/>
      <c r="ABA321" s="442"/>
      <c r="ABB321" s="442"/>
      <c r="ABC321" s="442"/>
      <c r="ABD321" s="442"/>
      <c r="ABE321" s="442"/>
      <c r="ABF321" s="442"/>
      <c r="ABG321" s="442"/>
      <c r="ABH321" s="442"/>
      <c r="ABI321" s="442"/>
      <c r="ABJ321" s="442"/>
      <c r="ABK321" s="442"/>
      <c r="ABL321" s="442"/>
      <c r="ABM321" s="442"/>
      <c r="ABN321" s="442"/>
      <c r="ABO321" s="442"/>
      <c r="ABP321" s="442"/>
      <c r="ABQ321" s="442"/>
      <c r="ABR321" s="442"/>
      <c r="ABS321" s="442"/>
      <c r="ABT321" s="442"/>
      <c r="ABU321" s="442"/>
      <c r="ABV321" s="442"/>
      <c r="ABW321" s="442"/>
      <c r="ABX321" s="442"/>
      <c r="ABY321" s="442"/>
      <c r="ABZ321" s="442"/>
      <c r="ACA321" s="442"/>
      <c r="ACB321" s="442"/>
      <c r="ACC321" s="442"/>
      <c r="ACD321" s="442"/>
      <c r="ACE321" s="442"/>
      <c r="ACF321" s="442"/>
      <c r="ACG321" s="442"/>
      <c r="ACH321" s="442"/>
      <c r="ACI321" s="442"/>
      <c r="ACJ321" s="442"/>
      <c r="ACK321" s="442"/>
      <c r="ACL321" s="442"/>
      <c r="ACM321" s="442"/>
      <c r="ACN321" s="442"/>
      <c r="ACO321" s="442"/>
      <c r="ACP321" s="442"/>
      <c r="ACQ321" s="442"/>
      <c r="ACR321" s="442"/>
      <c r="ACS321" s="442"/>
      <c r="ACT321" s="442"/>
      <c r="ACU321" s="442"/>
      <c r="ACV321" s="442"/>
      <c r="ACW321" s="442"/>
      <c r="ACX321" s="442"/>
      <c r="ACY321" s="442"/>
      <c r="ACZ321" s="442"/>
      <c r="ADA321" s="442"/>
      <c r="ADB321" s="442"/>
      <c r="ADC321" s="442"/>
      <c r="ADD321" s="442"/>
      <c r="ADE321" s="442"/>
      <c r="ADF321" s="442"/>
      <c r="ADG321" s="442"/>
      <c r="ADH321" s="442"/>
      <c r="ADI321" s="442"/>
      <c r="ADJ321" s="442"/>
      <c r="ADK321" s="442"/>
      <c r="ADL321" s="442"/>
      <c r="ADM321" s="442"/>
      <c r="ADN321" s="442"/>
      <c r="ADO321" s="442"/>
      <c r="ADP321" s="442"/>
      <c r="ADQ321" s="442"/>
      <c r="ADR321" s="442"/>
      <c r="ADS321" s="442"/>
      <c r="ADT321" s="442"/>
      <c r="ADU321" s="442"/>
      <c r="ADV321" s="442"/>
      <c r="ADW321" s="442"/>
      <c r="ADX321" s="442"/>
      <c r="ADY321" s="442"/>
      <c r="ADZ321" s="442"/>
      <c r="AEA321" s="442"/>
      <c r="AEB321" s="442"/>
      <c r="AEC321" s="442"/>
      <c r="AED321" s="442"/>
      <c r="AEE321" s="442"/>
      <c r="AEF321" s="442"/>
      <c r="AEG321" s="442"/>
      <c r="AEH321" s="442"/>
      <c r="AEI321" s="442"/>
      <c r="AEJ321" s="442"/>
      <c r="AEK321" s="442"/>
      <c r="AEL321" s="442"/>
      <c r="AEM321" s="442"/>
      <c r="AEN321" s="442"/>
      <c r="AEO321" s="442"/>
      <c r="AEP321" s="442"/>
      <c r="AEQ321" s="442"/>
      <c r="AER321" s="442"/>
      <c r="AES321" s="442"/>
      <c r="AET321" s="442"/>
      <c r="AEU321" s="442"/>
      <c r="AEV321" s="442"/>
      <c r="AEW321" s="442"/>
      <c r="AEX321" s="442"/>
      <c r="AEY321" s="442"/>
      <c r="AEZ321" s="442"/>
      <c r="AFA321" s="442"/>
      <c r="AFB321" s="442"/>
      <c r="AFC321" s="442"/>
      <c r="AFD321" s="442"/>
      <c r="AFE321" s="442"/>
      <c r="AFF321" s="442"/>
      <c r="AFG321" s="442"/>
      <c r="AFH321" s="442"/>
      <c r="AFI321" s="442"/>
      <c r="AFJ321" s="442"/>
      <c r="AFK321" s="442"/>
      <c r="AFL321" s="442"/>
      <c r="AFM321" s="442"/>
      <c r="AFN321" s="442"/>
      <c r="AFO321" s="442"/>
      <c r="AFP321" s="442"/>
      <c r="AFQ321" s="442"/>
      <c r="AFR321" s="442"/>
      <c r="AFS321" s="442"/>
      <c r="AFT321" s="442"/>
      <c r="AFU321" s="442"/>
      <c r="AFV321" s="442"/>
      <c r="AFW321" s="442"/>
      <c r="AFX321" s="442"/>
      <c r="AFY321" s="442"/>
      <c r="AFZ321" s="442"/>
      <c r="AGA321" s="442"/>
      <c r="AGB321" s="442"/>
      <c r="AGC321" s="442"/>
      <c r="AGD321" s="442"/>
      <c r="AGE321" s="442"/>
      <c r="AGF321" s="442"/>
      <c r="AGG321" s="442"/>
      <c r="AGH321" s="442"/>
      <c r="AGI321" s="442"/>
      <c r="AGJ321" s="442"/>
      <c r="AGK321" s="442"/>
      <c r="AGL321" s="442"/>
      <c r="AGM321" s="442"/>
      <c r="AGN321" s="442"/>
      <c r="AGO321" s="442"/>
      <c r="AGP321" s="442"/>
      <c r="AGQ321" s="442"/>
      <c r="AGR321" s="442"/>
      <c r="AGS321" s="442"/>
      <c r="AGT321" s="442"/>
      <c r="AGU321" s="442"/>
      <c r="AGV321" s="442"/>
      <c r="AGW321" s="442"/>
      <c r="AGX321" s="442"/>
      <c r="AGY321" s="442"/>
      <c r="AGZ321" s="442"/>
      <c r="AHA321" s="442"/>
      <c r="AHB321" s="442"/>
      <c r="AHC321" s="442"/>
      <c r="AHD321" s="442"/>
      <c r="AHE321" s="442"/>
      <c r="AHF321" s="442"/>
      <c r="AHG321" s="442"/>
      <c r="AHH321" s="442"/>
    </row>
    <row r="322" spans="2:892" s="593" customFormat="1" hidden="1">
      <c r="B322" s="597"/>
      <c r="C322" s="595"/>
      <c r="D322" s="78"/>
      <c r="E322" s="78"/>
      <c r="F322" s="78"/>
      <c r="G322" s="78"/>
      <c r="H322" s="78"/>
      <c r="I322" s="78"/>
      <c r="J322" s="78"/>
      <c r="K322" s="78"/>
      <c r="L322" s="78"/>
      <c r="M322" s="78"/>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s="66"/>
      <c r="CT322" s="66"/>
      <c r="CU322" s="66"/>
      <c r="CV322" s="66"/>
      <c r="CW322" s="66"/>
      <c r="CX322" s="66"/>
      <c r="CY322" s="66"/>
      <c r="CZ322" s="66"/>
      <c r="DA322" s="66"/>
      <c r="DB322" s="66"/>
      <c r="DC322" s="66"/>
      <c r="DD322" s="66"/>
      <c r="DE322" s="66"/>
      <c r="DF322" s="66"/>
      <c r="DG322" s="66"/>
      <c r="DH322" s="66"/>
      <c r="DI322" s="66"/>
      <c r="DJ322" s="66"/>
      <c r="DK322" s="66"/>
      <c r="DL322" s="66"/>
      <c r="DM322" s="66"/>
      <c r="DN322" s="66"/>
      <c r="DO322" s="66"/>
      <c r="DP322" s="66"/>
      <c r="DQ322" s="66"/>
      <c r="DR322" s="66"/>
      <c r="DS322" s="66"/>
      <c r="DT322" s="66"/>
      <c r="DU322" s="66"/>
      <c r="DV322" s="66"/>
      <c r="DW322" s="66"/>
      <c r="DX322" s="66"/>
      <c r="DY322" s="66"/>
      <c r="DZ322" s="66"/>
      <c r="EA322" s="66"/>
      <c r="EB322" s="66"/>
      <c r="EC322" s="66"/>
      <c r="ED322" s="66"/>
      <c r="EE322" s="66"/>
      <c r="EF322" s="66"/>
      <c r="EG322" s="66"/>
      <c r="EH322" s="66"/>
      <c r="EI322" s="66"/>
      <c r="EJ322" s="66"/>
      <c r="EK322" s="66"/>
      <c r="EL322" s="66"/>
      <c r="EM322" s="66"/>
      <c r="EN322" s="66"/>
      <c r="EO322" s="66"/>
      <c r="EP322" s="66"/>
      <c r="EQ322" s="66"/>
      <c r="ER322" s="66"/>
      <c r="ES322" s="66"/>
      <c r="ET322" s="66"/>
      <c r="EU322" s="66"/>
      <c r="EV322" s="66"/>
      <c r="EW322" s="66"/>
      <c r="EX322" s="66"/>
      <c r="EY322" s="66"/>
      <c r="EZ322" s="66"/>
      <c r="FA322" s="66"/>
      <c r="FB322" s="66"/>
      <c r="FC322" s="66"/>
      <c r="FD322" s="66"/>
      <c r="FE322" s="66"/>
      <c r="FF322" s="66"/>
      <c r="FG322" s="66"/>
      <c r="FH322" s="66"/>
      <c r="FI322" s="66"/>
      <c r="FJ322" s="66"/>
      <c r="FK322" s="66"/>
      <c r="FL322" s="66"/>
      <c r="FM322" s="66"/>
      <c r="FN322" s="66"/>
      <c r="FO322" s="66"/>
      <c r="FP322" s="66"/>
      <c r="FQ322" s="66"/>
      <c r="FR322" s="66"/>
      <c r="FS322" s="66"/>
      <c r="FT322" s="66"/>
      <c r="FU322" s="66"/>
      <c r="FV322" s="66"/>
      <c r="FW322" s="66"/>
      <c r="FX322" s="66"/>
      <c r="FY322" s="66"/>
      <c r="FZ322" s="66"/>
      <c r="GA322" s="66"/>
      <c r="GB322" s="66"/>
      <c r="GC322" s="66"/>
      <c r="GD322" s="66"/>
      <c r="GE322" s="66"/>
      <c r="GF322" s="66"/>
      <c r="GG322" s="66"/>
      <c r="GH322" s="66"/>
      <c r="GI322" s="66"/>
      <c r="GJ322" s="66"/>
      <c r="GK322" s="66"/>
      <c r="GL322" s="66"/>
      <c r="GM322" s="66"/>
      <c r="GN322" s="66"/>
      <c r="GO322" s="66"/>
      <c r="GP322" s="66"/>
      <c r="GQ322" s="66"/>
      <c r="GR322" s="66"/>
      <c r="GS322" s="66"/>
      <c r="GT322" s="66"/>
      <c r="GU322" s="66"/>
      <c r="GV322" s="66"/>
      <c r="GW322" s="66"/>
      <c r="GX322" s="66"/>
      <c r="GY322" s="66"/>
      <c r="GZ322" s="66"/>
      <c r="HA322" s="66"/>
      <c r="HB322" s="66"/>
      <c r="HC322" s="66"/>
      <c r="HD322" s="66"/>
      <c r="HE322" s="66"/>
      <c r="HF322" s="66"/>
      <c r="HG322" s="66"/>
      <c r="HH322" s="66"/>
      <c r="HI322" s="66"/>
      <c r="HJ322" s="66"/>
      <c r="HK322" s="66"/>
      <c r="HL322" s="66"/>
      <c r="HM322" s="66"/>
      <c r="HN322" s="66"/>
      <c r="HO322" s="66"/>
      <c r="HP322" s="66"/>
      <c r="HQ322" s="66"/>
      <c r="HR322" s="66"/>
      <c r="HS322" s="66"/>
      <c r="HT322" s="66"/>
      <c r="HU322" s="66"/>
      <c r="HV322" s="66"/>
      <c r="HW322" s="66"/>
      <c r="HX322" s="66"/>
      <c r="HY322" s="66"/>
      <c r="HZ322" s="66"/>
      <c r="IA322" s="66"/>
      <c r="IB322" s="66"/>
      <c r="IC322" s="66"/>
      <c r="ID322" s="66"/>
      <c r="IE322" s="66"/>
      <c r="IF322" s="66"/>
      <c r="IG322" s="66"/>
      <c r="IH322" s="66"/>
      <c r="II322" s="66"/>
      <c r="IJ322" s="66"/>
      <c r="IK322" s="66"/>
      <c r="IL322" s="66"/>
      <c r="IM322" s="66"/>
      <c r="IN322" s="66"/>
      <c r="IO322" s="66"/>
      <c r="IP322" s="66"/>
      <c r="IQ322" s="66"/>
      <c r="IR322" s="66"/>
      <c r="IS322" s="66"/>
      <c r="IT322" s="66"/>
      <c r="IU322" s="66"/>
      <c r="IV322" s="66"/>
      <c r="IW322" s="66"/>
      <c r="IX322" s="442"/>
      <c r="IY322" s="442"/>
      <c r="IZ322" s="442"/>
      <c r="JA322" s="442"/>
      <c r="JB322" s="442"/>
      <c r="JC322" s="442"/>
      <c r="JD322" s="442"/>
      <c r="JE322" s="442"/>
      <c r="JF322" s="442"/>
      <c r="JG322" s="442"/>
      <c r="JH322" s="442"/>
      <c r="JI322" s="442"/>
      <c r="JJ322" s="442"/>
      <c r="JK322" s="442"/>
      <c r="JL322" s="442"/>
      <c r="JM322" s="442"/>
      <c r="JN322" s="442"/>
      <c r="JO322" s="442"/>
      <c r="JP322" s="442"/>
      <c r="JQ322" s="442"/>
      <c r="JR322" s="442"/>
      <c r="JS322" s="442"/>
      <c r="JT322" s="442"/>
      <c r="JU322" s="442"/>
      <c r="JV322" s="442"/>
      <c r="JW322" s="442"/>
      <c r="JX322" s="442"/>
      <c r="JY322" s="442"/>
      <c r="JZ322" s="442"/>
      <c r="KA322" s="442"/>
      <c r="KB322" s="442"/>
      <c r="KC322" s="442"/>
      <c r="KD322" s="442"/>
      <c r="KE322" s="442"/>
      <c r="KF322" s="442"/>
      <c r="KG322" s="442"/>
      <c r="KH322" s="442"/>
      <c r="KI322" s="442"/>
      <c r="KJ322" s="442"/>
      <c r="KK322" s="442"/>
      <c r="KL322" s="442"/>
      <c r="KM322" s="442"/>
      <c r="KN322" s="442"/>
      <c r="KO322" s="442"/>
      <c r="KP322" s="442"/>
      <c r="KQ322" s="442"/>
      <c r="KR322" s="442"/>
      <c r="KS322" s="442"/>
      <c r="KT322" s="442"/>
      <c r="KU322" s="442"/>
      <c r="KV322" s="442"/>
      <c r="KW322" s="442"/>
      <c r="KX322" s="442"/>
      <c r="KY322" s="442"/>
      <c r="KZ322" s="442"/>
      <c r="LA322" s="442"/>
      <c r="LB322" s="442"/>
      <c r="LC322" s="442"/>
      <c r="LD322" s="442"/>
      <c r="LE322" s="442"/>
      <c r="LF322" s="442"/>
      <c r="LG322" s="442"/>
      <c r="LH322" s="442"/>
      <c r="LI322" s="442"/>
      <c r="LJ322" s="442"/>
      <c r="LK322" s="442"/>
      <c r="LL322" s="442"/>
      <c r="LM322" s="442"/>
      <c r="LN322" s="442"/>
      <c r="LO322" s="442"/>
      <c r="LP322" s="442"/>
      <c r="LQ322" s="442"/>
      <c r="LR322" s="442"/>
      <c r="LS322" s="442"/>
      <c r="LT322" s="442"/>
      <c r="LU322" s="442"/>
      <c r="LV322" s="442"/>
      <c r="LW322" s="442"/>
      <c r="LX322" s="442"/>
      <c r="LY322" s="442"/>
      <c r="LZ322" s="442"/>
      <c r="MA322" s="442"/>
      <c r="MB322" s="442"/>
      <c r="MC322" s="442"/>
      <c r="MD322" s="442"/>
      <c r="ME322" s="442"/>
      <c r="MF322" s="442"/>
      <c r="MG322" s="442"/>
      <c r="MH322" s="442"/>
      <c r="MI322" s="442"/>
      <c r="MJ322" s="442"/>
      <c r="MK322" s="442"/>
      <c r="ML322" s="442"/>
      <c r="MM322" s="442"/>
      <c r="MN322" s="442"/>
      <c r="MO322" s="442"/>
      <c r="MP322" s="442"/>
      <c r="MQ322" s="442"/>
      <c r="MR322" s="442"/>
      <c r="MS322" s="442"/>
      <c r="MT322" s="442"/>
      <c r="MU322" s="442"/>
      <c r="MV322" s="442"/>
      <c r="MW322" s="442"/>
      <c r="MX322" s="442"/>
      <c r="MY322" s="442"/>
      <c r="MZ322" s="442"/>
      <c r="NA322" s="442"/>
      <c r="NB322" s="442"/>
      <c r="NC322" s="442"/>
      <c r="ND322" s="442"/>
      <c r="NE322" s="442"/>
      <c r="NF322" s="442"/>
      <c r="NG322" s="442"/>
      <c r="NH322" s="442"/>
      <c r="NI322" s="442"/>
      <c r="NJ322" s="442"/>
      <c r="NK322" s="442"/>
      <c r="NL322" s="442"/>
      <c r="NM322" s="442"/>
      <c r="NN322" s="442"/>
      <c r="NO322" s="442"/>
      <c r="NP322" s="442"/>
      <c r="NQ322" s="442"/>
      <c r="NR322" s="442"/>
      <c r="NS322" s="442"/>
      <c r="NT322" s="442"/>
      <c r="NU322" s="442"/>
      <c r="NV322" s="442"/>
      <c r="NW322" s="442"/>
      <c r="NX322" s="442"/>
      <c r="NY322" s="442"/>
      <c r="NZ322" s="442"/>
      <c r="OA322" s="442"/>
      <c r="OB322" s="442"/>
      <c r="OC322" s="442"/>
      <c r="OD322" s="442"/>
      <c r="OE322" s="442"/>
      <c r="OF322" s="442"/>
      <c r="OG322" s="442"/>
      <c r="OH322" s="442"/>
      <c r="OI322" s="442"/>
      <c r="OJ322" s="442"/>
      <c r="OK322" s="442"/>
      <c r="OL322" s="442"/>
      <c r="OM322" s="442"/>
      <c r="ON322" s="442"/>
      <c r="OO322" s="442"/>
      <c r="OP322" s="442"/>
      <c r="OQ322" s="442"/>
      <c r="OR322" s="442"/>
      <c r="OS322" s="442"/>
      <c r="OT322" s="442"/>
      <c r="OU322" s="442"/>
      <c r="OV322" s="442"/>
      <c r="OW322" s="442"/>
      <c r="OX322" s="442"/>
      <c r="OY322" s="442"/>
      <c r="OZ322" s="442"/>
      <c r="PA322" s="442"/>
      <c r="PB322" s="442"/>
      <c r="PC322" s="442"/>
      <c r="PD322" s="442"/>
      <c r="PE322" s="442"/>
      <c r="PF322" s="442"/>
      <c r="PG322" s="442"/>
      <c r="PH322" s="442"/>
      <c r="PI322" s="442"/>
      <c r="PJ322" s="442"/>
      <c r="PK322" s="442"/>
      <c r="PL322" s="442"/>
      <c r="PM322" s="442"/>
      <c r="PN322" s="442"/>
      <c r="PO322" s="442"/>
      <c r="PP322" s="442"/>
      <c r="PQ322" s="442"/>
      <c r="PR322" s="442"/>
      <c r="PS322" s="442"/>
      <c r="PT322" s="442"/>
      <c r="PU322" s="442"/>
      <c r="PV322" s="442"/>
      <c r="PW322" s="442"/>
      <c r="PX322" s="442"/>
      <c r="PY322" s="442"/>
      <c r="PZ322" s="442"/>
      <c r="QA322" s="442"/>
      <c r="QB322" s="442"/>
      <c r="QC322" s="442"/>
      <c r="QD322" s="442"/>
      <c r="QE322" s="442"/>
      <c r="QF322" s="442"/>
      <c r="QG322" s="442"/>
      <c r="QH322" s="442"/>
      <c r="QI322" s="442"/>
      <c r="QJ322" s="442"/>
      <c r="QK322" s="442"/>
      <c r="QL322" s="442"/>
      <c r="QM322" s="442"/>
      <c r="QN322" s="442"/>
      <c r="QO322" s="442"/>
      <c r="QP322" s="442"/>
      <c r="QQ322" s="442"/>
      <c r="QR322" s="442"/>
      <c r="QS322" s="442"/>
      <c r="QT322" s="442"/>
      <c r="QU322" s="442"/>
      <c r="QV322" s="442"/>
      <c r="QW322" s="442"/>
      <c r="QX322" s="442"/>
      <c r="QY322" s="442"/>
      <c r="QZ322" s="442"/>
      <c r="RA322" s="442"/>
      <c r="RB322" s="442"/>
      <c r="RC322" s="442"/>
      <c r="RD322" s="442"/>
      <c r="RE322" s="442"/>
      <c r="RF322" s="442"/>
      <c r="RG322" s="442"/>
      <c r="RH322" s="442"/>
      <c r="RI322" s="442"/>
      <c r="RJ322" s="442"/>
      <c r="RK322" s="442"/>
      <c r="RL322" s="442"/>
      <c r="RM322" s="442"/>
      <c r="RN322" s="442"/>
      <c r="RO322" s="442"/>
      <c r="RP322" s="442"/>
      <c r="RQ322" s="442"/>
      <c r="RR322" s="442"/>
      <c r="RS322" s="442"/>
      <c r="RT322" s="442"/>
      <c r="RU322" s="442"/>
      <c r="RV322" s="442"/>
      <c r="RW322" s="442"/>
      <c r="RX322" s="442"/>
      <c r="RY322" s="442"/>
      <c r="RZ322" s="442"/>
      <c r="SA322" s="442"/>
      <c r="SB322" s="442"/>
      <c r="SC322" s="442"/>
      <c r="SD322" s="442"/>
      <c r="SE322" s="442"/>
      <c r="SF322" s="442"/>
      <c r="SG322" s="442"/>
      <c r="SH322" s="442"/>
      <c r="SI322" s="442"/>
      <c r="SJ322" s="442"/>
      <c r="SK322" s="442"/>
      <c r="SL322" s="442"/>
      <c r="SM322" s="442"/>
      <c r="SN322" s="442"/>
      <c r="SO322" s="442"/>
      <c r="SP322" s="442"/>
      <c r="SQ322" s="442"/>
      <c r="SR322" s="442"/>
      <c r="SS322" s="442"/>
      <c r="ST322" s="442"/>
      <c r="SU322" s="442"/>
      <c r="SV322" s="442"/>
      <c r="SW322" s="442"/>
      <c r="SX322" s="442"/>
      <c r="SY322" s="442"/>
      <c r="SZ322" s="442"/>
      <c r="TA322" s="442"/>
      <c r="TB322" s="442"/>
      <c r="TC322" s="442"/>
      <c r="TD322" s="442"/>
      <c r="TE322" s="442"/>
      <c r="TF322" s="442"/>
      <c r="TG322" s="442"/>
      <c r="TH322" s="442"/>
      <c r="TI322" s="442"/>
      <c r="TJ322" s="442"/>
      <c r="TK322" s="442"/>
      <c r="TL322" s="442"/>
      <c r="TM322" s="442"/>
      <c r="TN322" s="442"/>
      <c r="TO322" s="442"/>
      <c r="TP322" s="442"/>
      <c r="TQ322" s="442"/>
      <c r="TR322" s="442"/>
      <c r="TS322" s="442"/>
      <c r="TT322" s="442"/>
      <c r="TU322" s="442"/>
      <c r="TV322" s="442"/>
      <c r="TW322" s="442"/>
      <c r="TX322" s="442"/>
      <c r="TY322" s="442"/>
      <c r="TZ322" s="442"/>
      <c r="UA322" s="442"/>
      <c r="UB322" s="442"/>
      <c r="UC322" s="442"/>
      <c r="UD322" s="442"/>
      <c r="UE322" s="442"/>
      <c r="UF322" s="442"/>
      <c r="UG322" s="442"/>
      <c r="UH322" s="442"/>
      <c r="UI322" s="442"/>
      <c r="UJ322" s="442"/>
      <c r="UK322" s="442"/>
      <c r="UL322" s="442"/>
      <c r="UM322" s="442"/>
      <c r="UN322" s="442"/>
      <c r="UO322" s="442"/>
      <c r="UP322" s="442"/>
      <c r="UQ322" s="442"/>
      <c r="UR322" s="442"/>
      <c r="US322" s="442"/>
      <c r="UT322" s="442"/>
      <c r="UU322" s="442"/>
      <c r="UV322" s="442"/>
      <c r="UW322" s="442"/>
      <c r="UX322" s="442"/>
      <c r="UY322" s="442"/>
      <c r="UZ322" s="442"/>
      <c r="VA322" s="442"/>
      <c r="VB322" s="442"/>
      <c r="VC322" s="442"/>
      <c r="VD322" s="442"/>
      <c r="VE322" s="442"/>
      <c r="VF322" s="442"/>
      <c r="VG322" s="442"/>
      <c r="VH322" s="442"/>
      <c r="VI322" s="442"/>
      <c r="VJ322" s="442"/>
      <c r="VK322" s="442"/>
      <c r="VL322" s="442"/>
      <c r="VM322" s="442"/>
      <c r="VN322" s="442"/>
      <c r="VO322" s="442"/>
      <c r="VP322" s="442"/>
      <c r="VQ322" s="442"/>
      <c r="VR322" s="442"/>
      <c r="VS322" s="442"/>
      <c r="VT322" s="442"/>
      <c r="VU322" s="442"/>
      <c r="VV322" s="442"/>
      <c r="VW322" s="442"/>
      <c r="VX322" s="442"/>
      <c r="VY322" s="442"/>
      <c r="VZ322" s="442"/>
      <c r="WA322" s="442"/>
      <c r="WB322" s="442"/>
      <c r="WC322" s="442"/>
      <c r="WD322" s="442"/>
      <c r="WE322" s="442"/>
      <c r="WF322" s="442"/>
      <c r="WG322" s="442"/>
      <c r="WH322" s="442"/>
      <c r="WI322" s="442"/>
      <c r="WJ322" s="442"/>
      <c r="WK322" s="442"/>
      <c r="WL322" s="442"/>
      <c r="WM322" s="442"/>
      <c r="WN322" s="442"/>
      <c r="WO322" s="442"/>
      <c r="WP322" s="442"/>
      <c r="WQ322" s="442"/>
      <c r="WR322" s="442"/>
      <c r="WS322" s="442"/>
      <c r="WT322" s="442"/>
      <c r="WU322" s="442"/>
      <c r="WV322" s="442"/>
      <c r="WW322" s="442"/>
      <c r="WX322" s="442"/>
      <c r="WY322" s="442"/>
      <c r="WZ322" s="442"/>
      <c r="XA322" s="442"/>
      <c r="XB322" s="442"/>
      <c r="XC322" s="442"/>
      <c r="XD322" s="442"/>
      <c r="XE322" s="442"/>
      <c r="XF322" s="442"/>
      <c r="XG322" s="442"/>
      <c r="XH322" s="442"/>
      <c r="XI322" s="442"/>
      <c r="XJ322" s="442"/>
      <c r="XK322" s="442"/>
      <c r="XL322" s="442"/>
      <c r="XM322" s="442"/>
      <c r="XN322" s="442"/>
      <c r="XO322" s="442"/>
      <c r="XP322" s="442"/>
      <c r="XQ322" s="442"/>
      <c r="XR322" s="442"/>
      <c r="XS322" s="442"/>
      <c r="XT322" s="442"/>
      <c r="XU322" s="442"/>
      <c r="XV322" s="442"/>
      <c r="XW322" s="442"/>
      <c r="XX322" s="442"/>
      <c r="XY322" s="442"/>
      <c r="XZ322" s="442"/>
      <c r="YA322" s="442"/>
      <c r="YB322" s="442"/>
      <c r="YC322" s="442"/>
      <c r="YD322" s="442"/>
      <c r="YE322" s="442"/>
      <c r="YF322" s="442"/>
      <c r="YG322" s="442"/>
      <c r="YH322" s="442"/>
      <c r="YI322" s="442"/>
      <c r="YJ322" s="442"/>
      <c r="YK322" s="442"/>
      <c r="YL322" s="442"/>
      <c r="YM322" s="442"/>
      <c r="YN322" s="442"/>
      <c r="YO322" s="442"/>
      <c r="YP322" s="442"/>
      <c r="YQ322" s="442"/>
      <c r="YR322" s="442"/>
      <c r="YS322" s="442"/>
      <c r="YT322" s="442"/>
      <c r="YU322" s="442"/>
      <c r="YV322" s="442"/>
      <c r="YW322" s="442"/>
      <c r="YX322" s="442"/>
      <c r="YY322" s="442"/>
      <c r="YZ322" s="442"/>
      <c r="ZA322" s="442"/>
      <c r="ZB322" s="442"/>
      <c r="ZC322" s="442"/>
      <c r="ZD322" s="442"/>
      <c r="ZE322" s="442"/>
      <c r="ZF322" s="442"/>
      <c r="ZG322" s="442"/>
      <c r="ZH322" s="442"/>
      <c r="ZI322" s="442"/>
      <c r="ZJ322" s="442"/>
      <c r="ZK322" s="442"/>
      <c r="ZL322" s="442"/>
      <c r="ZM322" s="442"/>
      <c r="ZN322" s="442"/>
      <c r="ZO322" s="442"/>
      <c r="ZP322" s="442"/>
      <c r="ZQ322" s="442"/>
      <c r="ZR322" s="442"/>
      <c r="ZS322" s="442"/>
      <c r="ZT322" s="442"/>
      <c r="ZU322" s="442"/>
      <c r="ZV322" s="442"/>
      <c r="ZW322" s="442"/>
      <c r="ZX322" s="442"/>
      <c r="ZY322" s="442"/>
      <c r="ZZ322" s="442"/>
      <c r="AAA322" s="442"/>
      <c r="AAB322" s="442"/>
      <c r="AAC322" s="442"/>
      <c r="AAD322" s="442"/>
      <c r="AAE322" s="442"/>
      <c r="AAF322" s="442"/>
      <c r="AAG322" s="442"/>
      <c r="AAH322" s="442"/>
      <c r="AAI322" s="442"/>
      <c r="AAJ322" s="442"/>
      <c r="AAK322" s="442"/>
      <c r="AAL322" s="442"/>
      <c r="AAM322" s="442"/>
      <c r="AAN322" s="442"/>
      <c r="AAO322" s="442"/>
      <c r="AAP322" s="442"/>
      <c r="AAQ322" s="442"/>
      <c r="AAR322" s="442"/>
      <c r="AAS322" s="442"/>
      <c r="AAT322" s="442"/>
      <c r="AAU322" s="442"/>
      <c r="AAV322" s="442"/>
      <c r="AAW322" s="442"/>
      <c r="AAX322" s="442"/>
      <c r="AAY322" s="442"/>
      <c r="AAZ322" s="442"/>
      <c r="ABA322" s="442"/>
      <c r="ABB322" s="442"/>
      <c r="ABC322" s="442"/>
      <c r="ABD322" s="442"/>
      <c r="ABE322" s="442"/>
      <c r="ABF322" s="442"/>
      <c r="ABG322" s="442"/>
      <c r="ABH322" s="442"/>
      <c r="ABI322" s="442"/>
      <c r="ABJ322" s="442"/>
      <c r="ABK322" s="442"/>
      <c r="ABL322" s="442"/>
      <c r="ABM322" s="442"/>
      <c r="ABN322" s="442"/>
      <c r="ABO322" s="442"/>
      <c r="ABP322" s="442"/>
      <c r="ABQ322" s="442"/>
      <c r="ABR322" s="442"/>
      <c r="ABS322" s="442"/>
      <c r="ABT322" s="442"/>
      <c r="ABU322" s="442"/>
      <c r="ABV322" s="442"/>
      <c r="ABW322" s="442"/>
      <c r="ABX322" s="442"/>
      <c r="ABY322" s="442"/>
      <c r="ABZ322" s="442"/>
      <c r="ACA322" s="442"/>
      <c r="ACB322" s="442"/>
      <c r="ACC322" s="442"/>
      <c r="ACD322" s="442"/>
      <c r="ACE322" s="442"/>
      <c r="ACF322" s="442"/>
      <c r="ACG322" s="442"/>
      <c r="ACH322" s="442"/>
      <c r="ACI322" s="442"/>
      <c r="ACJ322" s="442"/>
      <c r="ACK322" s="442"/>
      <c r="ACL322" s="442"/>
      <c r="ACM322" s="442"/>
      <c r="ACN322" s="442"/>
      <c r="ACO322" s="442"/>
      <c r="ACP322" s="442"/>
      <c r="ACQ322" s="442"/>
      <c r="ACR322" s="442"/>
      <c r="ACS322" s="442"/>
      <c r="ACT322" s="442"/>
      <c r="ACU322" s="442"/>
      <c r="ACV322" s="442"/>
      <c r="ACW322" s="442"/>
      <c r="ACX322" s="442"/>
      <c r="ACY322" s="442"/>
      <c r="ACZ322" s="442"/>
      <c r="ADA322" s="442"/>
      <c r="ADB322" s="442"/>
      <c r="ADC322" s="442"/>
      <c r="ADD322" s="442"/>
      <c r="ADE322" s="442"/>
      <c r="ADF322" s="442"/>
      <c r="ADG322" s="442"/>
      <c r="ADH322" s="442"/>
      <c r="ADI322" s="442"/>
      <c r="ADJ322" s="442"/>
      <c r="ADK322" s="442"/>
      <c r="ADL322" s="442"/>
      <c r="ADM322" s="442"/>
      <c r="ADN322" s="442"/>
      <c r="ADO322" s="442"/>
      <c r="ADP322" s="442"/>
      <c r="ADQ322" s="442"/>
      <c r="ADR322" s="442"/>
      <c r="ADS322" s="442"/>
      <c r="ADT322" s="442"/>
      <c r="ADU322" s="442"/>
      <c r="ADV322" s="442"/>
      <c r="ADW322" s="442"/>
      <c r="ADX322" s="442"/>
      <c r="ADY322" s="442"/>
      <c r="ADZ322" s="442"/>
      <c r="AEA322" s="442"/>
      <c r="AEB322" s="442"/>
      <c r="AEC322" s="442"/>
      <c r="AED322" s="442"/>
      <c r="AEE322" s="442"/>
      <c r="AEF322" s="442"/>
      <c r="AEG322" s="442"/>
      <c r="AEH322" s="442"/>
      <c r="AEI322" s="442"/>
      <c r="AEJ322" s="442"/>
      <c r="AEK322" s="442"/>
      <c r="AEL322" s="442"/>
      <c r="AEM322" s="442"/>
      <c r="AEN322" s="442"/>
      <c r="AEO322" s="442"/>
      <c r="AEP322" s="442"/>
      <c r="AEQ322" s="442"/>
      <c r="AER322" s="442"/>
      <c r="AES322" s="442"/>
      <c r="AET322" s="442"/>
      <c r="AEU322" s="442"/>
      <c r="AEV322" s="442"/>
      <c r="AEW322" s="442"/>
      <c r="AEX322" s="442"/>
      <c r="AEY322" s="442"/>
      <c r="AEZ322" s="442"/>
      <c r="AFA322" s="442"/>
      <c r="AFB322" s="442"/>
      <c r="AFC322" s="442"/>
      <c r="AFD322" s="442"/>
      <c r="AFE322" s="442"/>
      <c r="AFF322" s="442"/>
      <c r="AFG322" s="442"/>
      <c r="AFH322" s="442"/>
      <c r="AFI322" s="442"/>
      <c r="AFJ322" s="442"/>
      <c r="AFK322" s="442"/>
      <c r="AFL322" s="442"/>
      <c r="AFM322" s="442"/>
      <c r="AFN322" s="442"/>
      <c r="AFO322" s="442"/>
      <c r="AFP322" s="442"/>
      <c r="AFQ322" s="442"/>
      <c r="AFR322" s="442"/>
      <c r="AFS322" s="442"/>
      <c r="AFT322" s="442"/>
      <c r="AFU322" s="442"/>
      <c r="AFV322" s="442"/>
      <c r="AFW322" s="442"/>
      <c r="AFX322" s="442"/>
      <c r="AFY322" s="442"/>
      <c r="AFZ322" s="442"/>
      <c r="AGA322" s="442"/>
      <c r="AGB322" s="442"/>
      <c r="AGC322" s="442"/>
      <c r="AGD322" s="442"/>
      <c r="AGE322" s="442"/>
      <c r="AGF322" s="442"/>
      <c r="AGG322" s="442"/>
      <c r="AGH322" s="442"/>
      <c r="AGI322" s="442"/>
      <c r="AGJ322" s="442"/>
      <c r="AGK322" s="442"/>
      <c r="AGL322" s="442"/>
      <c r="AGM322" s="442"/>
      <c r="AGN322" s="442"/>
      <c r="AGO322" s="442"/>
      <c r="AGP322" s="442"/>
      <c r="AGQ322" s="442"/>
      <c r="AGR322" s="442"/>
      <c r="AGS322" s="442"/>
      <c r="AGT322" s="442"/>
      <c r="AGU322" s="442"/>
      <c r="AGV322" s="442"/>
      <c r="AGW322" s="442"/>
      <c r="AGX322" s="442"/>
      <c r="AGY322" s="442"/>
      <c r="AGZ322" s="442"/>
      <c r="AHA322" s="442"/>
      <c r="AHB322" s="442"/>
      <c r="AHC322" s="442"/>
      <c r="AHD322" s="442"/>
      <c r="AHE322" s="442"/>
      <c r="AHF322" s="442"/>
      <c r="AHG322" s="442"/>
      <c r="AHH322" s="442"/>
    </row>
    <row r="323" spans="2:892" s="593" customFormat="1" hidden="1">
      <c r="B323" s="597"/>
      <c r="C323" s="595"/>
      <c r="D323" s="78"/>
      <c r="E323" s="78"/>
      <c r="F323" s="78"/>
      <c r="G323" s="78"/>
      <c r="H323" s="78"/>
      <c r="I323" s="78"/>
      <c r="J323" s="78"/>
      <c r="K323" s="78"/>
      <c r="L323" s="78"/>
      <c r="M323" s="78"/>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s="66"/>
      <c r="CT323" s="66"/>
      <c r="CU323" s="66"/>
      <c r="CV323" s="66"/>
      <c r="CW323" s="66"/>
      <c r="CX323" s="66"/>
      <c r="CY323" s="66"/>
      <c r="CZ323" s="66"/>
      <c r="DA323" s="66"/>
      <c r="DB323" s="66"/>
      <c r="DC323" s="66"/>
      <c r="DD323" s="66"/>
      <c r="DE323" s="66"/>
      <c r="DF323" s="66"/>
      <c r="DG323" s="66"/>
      <c r="DH323" s="66"/>
      <c r="DI323" s="66"/>
      <c r="DJ323" s="66"/>
      <c r="DK323" s="66"/>
      <c r="DL323" s="66"/>
      <c r="DM323" s="66"/>
      <c r="DN323" s="66"/>
      <c r="DO323" s="66"/>
      <c r="DP323" s="66"/>
      <c r="DQ323" s="66"/>
      <c r="DR323" s="66"/>
      <c r="DS323" s="66"/>
      <c r="DT323" s="66"/>
      <c r="DU323" s="66"/>
      <c r="DV323" s="66"/>
      <c r="DW323" s="66"/>
      <c r="DX323" s="66"/>
      <c r="DY323" s="66"/>
      <c r="DZ323" s="66"/>
      <c r="EA323" s="66"/>
      <c r="EB323" s="66"/>
      <c r="EC323" s="66"/>
      <c r="ED323" s="66"/>
      <c r="EE323" s="66"/>
      <c r="EF323" s="66"/>
      <c r="EG323" s="66"/>
      <c r="EH323" s="66"/>
      <c r="EI323" s="66"/>
      <c r="EJ323" s="66"/>
      <c r="EK323" s="66"/>
      <c r="EL323" s="66"/>
      <c r="EM323" s="66"/>
      <c r="EN323" s="66"/>
      <c r="EO323" s="66"/>
      <c r="EP323" s="66"/>
      <c r="EQ323" s="66"/>
      <c r="ER323" s="66"/>
      <c r="ES323" s="66"/>
      <c r="ET323" s="66"/>
      <c r="EU323" s="66"/>
      <c r="EV323" s="66"/>
      <c r="EW323" s="66"/>
      <c r="EX323" s="66"/>
      <c r="EY323" s="66"/>
      <c r="EZ323" s="66"/>
      <c r="FA323" s="66"/>
      <c r="FB323" s="66"/>
      <c r="FC323" s="66"/>
      <c r="FD323" s="66"/>
      <c r="FE323" s="66"/>
      <c r="FF323" s="66"/>
      <c r="FG323" s="66"/>
      <c r="FH323" s="66"/>
      <c r="FI323" s="66"/>
      <c r="FJ323" s="66"/>
      <c r="FK323" s="66"/>
      <c r="FL323" s="66"/>
      <c r="FM323" s="66"/>
      <c r="FN323" s="66"/>
      <c r="FO323" s="66"/>
      <c r="FP323" s="66"/>
      <c r="FQ323" s="66"/>
      <c r="FR323" s="66"/>
      <c r="FS323" s="66"/>
      <c r="FT323" s="66"/>
      <c r="FU323" s="66"/>
      <c r="FV323" s="66"/>
      <c r="FW323" s="66"/>
      <c r="FX323" s="66"/>
      <c r="FY323" s="66"/>
      <c r="FZ323" s="66"/>
      <c r="GA323" s="66"/>
      <c r="GB323" s="66"/>
      <c r="GC323" s="66"/>
      <c r="GD323" s="66"/>
      <c r="GE323" s="66"/>
      <c r="GF323" s="66"/>
      <c r="GG323" s="66"/>
      <c r="GH323" s="66"/>
      <c r="GI323" s="66"/>
      <c r="GJ323" s="66"/>
      <c r="GK323" s="66"/>
      <c r="GL323" s="66"/>
      <c r="GM323" s="66"/>
      <c r="GN323" s="66"/>
      <c r="GO323" s="66"/>
      <c r="GP323" s="66"/>
      <c r="GQ323" s="66"/>
      <c r="GR323" s="66"/>
      <c r="GS323" s="66"/>
      <c r="GT323" s="66"/>
      <c r="GU323" s="66"/>
      <c r="GV323" s="66"/>
      <c r="GW323" s="66"/>
      <c r="GX323" s="66"/>
      <c r="GY323" s="66"/>
      <c r="GZ323" s="66"/>
      <c r="HA323" s="66"/>
      <c r="HB323" s="66"/>
      <c r="HC323" s="66"/>
      <c r="HD323" s="66"/>
      <c r="HE323" s="66"/>
      <c r="HF323" s="66"/>
      <c r="HG323" s="66"/>
      <c r="HH323" s="66"/>
      <c r="HI323" s="66"/>
      <c r="HJ323" s="66"/>
      <c r="HK323" s="66"/>
      <c r="HL323" s="66"/>
      <c r="HM323" s="66"/>
      <c r="HN323" s="66"/>
      <c r="HO323" s="66"/>
      <c r="HP323" s="66"/>
      <c r="HQ323" s="66"/>
      <c r="HR323" s="66"/>
      <c r="HS323" s="66"/>
      <c r="HT323" s="66"/>
      <c r="HU323" s="66"/>
      <c r="HV323" s="66"/>
      <c r="HW323" s="66"/>
      <c r="HX323" s="66"/>
      <c r="HY323" s="66"/>
      <c r="HZ323" s="66"/>
      <c r="IA323" s="66"/>
      <c r="IB323" s="66"/>
      <c r="IC323" s="66"/>
      <c r="ID323" s="66"/>
      <c r="IE323" s="66"/>
      <c r="IF323" s="66"/>
      <c r="IG323" s="66"/>
      <c r="IH323" s="66"/>
      <c r="II323" s="66"/>
      <c r="IJ323" s="66"/>
      <c r="IK323" s="66"/>
      <c r="IL323" s="66"/>
      <c r="IM323" s="66"/>
      <c r="IN323" s="66"/>
      <c r="IO323" s="66"/>
      <c r="IP323" s="66"/>
      <c r="IQ323" s="66"/>
      <c r="IR323" s="66"/>
      <c r="IS323" s="66"/>
      <c r="IT323" s="66"/>
      <c r="IU323" s="66"/>
      <c r="IV323" s="66"/>
      <c r="IW323" s="66"/>
      <c r="IX323" s="442"/>
      <c r="IY323" s="442"/>
      <c r="IZ323" s="442"/>
      <c r="JA323" s="442"/>
      <c r="JB323" s="442"/>
      <c r="JC323" s="442"/>
      <c r="JD323" s="442"/>
      <c r="JE323" s="442"/>
      <c r="JF323" s="442"/>
      <c r="JG323" s="442"/>
      <c r="JH323" s="442"/>
      <c r="JI323" s="442"/>
      <c r="JJ323" s="442"/>
      <c r="JK323" s="442"/>
      <c r="JL323" s="442"/>
      <c r="JM323" s="442"/>
      <c r="JN323" s="442"/>
      <c r="JO323" s="442"/>
      <c r="JP323" s="442"/>
      <c r="JQ323" s="442"/>
      <c r="JR323" s="442"/>
      <c r="JS323" s="442"/>
      <c r="JT323" s="442"/>
      <c r="JU323" s="442"/>
      <c r="JV323" s="442"/>
      <c r="JW323" s="442"/>
      <c r="JX323" s="442"/>
      <c r="JY323" s="442"/>
      <c r="JZ323" s="442"/>
      <c r="KA323" s="442"/>
      <c r="KB323" s="442"/>
      <c r="KC323" s="442"/>
      <c r="KD323" s="442"/>
      <c r="KE323" s="442"/>
      <c r="KF323" s="442"/>
      <c r="KG323" s="442"/>
      <c r="KH323" s="442"/>
      <c r="KI323" s="442"/>
      <c r="KJ323" s="442"/>
      <c r="KK323" s="442"/>
      <c r="KL323" s="442"/>
      <c r="KM323" s="442"/>
      <c r="KN323" s="442"/>
      <c r="KO323" s="442"/>
      <c r="KP323" s="442"/>
      <c r="KQ323" s="442"/>
      <c r="KR323" s="442"/>
      <c r="KS323" s="442"/>
      <c r="KT323" s="442"/>
      <c r="KU323" s="442"/>
      <c r="KV323" s="442"/>
      <c r="KW323" s="442"/>
      <c r="KX323" s="442"/>
      <c r="KY323" s="442"/>
      <c r="KZ323" s="442"/>
      <c r="LA323" s="442"/>
      <c r="LB323" s="442"/>
      <c r="LC323" s="442"/>
      <c r="LD323" s="442"/>
      <c r="LE323" s="442"/>
      <c r="LF323" s="442"/>
      <c r="LG323" s="442"/>
      <c r="LH323" s="442"/>
      <c r="LI323" s="442"/>
      <c r="LJ323" s="442"/>
      <c r="LK323" s="442"/>
      <c r="LL323" s="442"/>
      <c r="LM323" s="442"/>
      <c r="LN323" s="442"/>
      <c r="LO323" s="442"/>
      <c r="LP323" s="442"/>
      <c r="LQ323" s="442"/>
      <c r="LR323" s="442"/>
      <c r="LS323" s="442"/>
      <c r="LT323" s="442"/>
      <c r="LU323" s="442"/>
      <c r="LV323" s="442"/>
      <c r="LW323" s="442"/>
      <c r="LX323" s="442"/>
      <c r="LY323" s="442"/>
      <c r="LZ323" s="442"/>
      <c r="MA323" s="442"/>
      <c r="MB323" s="442"/>
      <c r="MC323" s="442"/>
      <c r="MD323" s="442"/>
      <c r="ME323" s="442"/>
      <c r="MF323" s="442"/>
      <c r="MG323" s="442"/>
      <c r="MH323" s="442"/>
      <c r="MI323" s="442"/>
      <c r="MJ323" s="442"/>
      <c r="MK323" s="442"/>
      <c r="ML323" s="442"/>
      <c r="MM323" s="442"/>
      <c r="MN323" s="442"/>
      <c r="MO323" s="442"/>
      <c r="MP323" s="442"/>
      <c r="MQ323" s="442"/>
      <c r="MR323" s="442"/>
      <c r="MS323" s="442"/>
      <c r="MT323" s="442"/>
      <c r="MU323" s="442"/>
      <c r="MV323" s="442"/>
      <c r="MW323" s="442"/>
      <c r="MX323" s="442"/>
      <c r="MY323" s="442"/>
      <c r="MZ323" s="442"/>
      <c r="NA323" s="442"/>
      <c r="NB323" s="442"/>
      <c r="NC323" s="442"/>
      <c r="ND323" s="442"/>
      <c r="NE323" s="442"/>
      <c r="NF323" s="442"/>
      <c r="NG323" s="442"/>
      <c r="NH323" s="442"/>
      <c r="NI323" s="442"/>
      <c r="NJ323" s="442"/>
      <c r="NK323" s="442"/>
      <c r="NL323" s="442"/>
      <c r="NM323" s="442"/>
      <c r="NN323" s="442"/>
      <c r="NO323" s="442"/>
      <c r="NP323" s="442"/>
      <c r="NQ323" s="442"/>
      <c r="NR323" s="442"/>
      <c r="NS323" s="442"/>
      <c r="NT323" s="442"/>
      <c r="NU323" s="442"/>
      <c r="NV323" s="442"/>
      <c r="NW323" s="442"/>
      <c r="NX323" s="442"/>
      <c r="NY323" s="442"/>
      <c r="NZ323" s="442"/>
      <c r="OA323" s="442"/>
      <c r="OB323" s="442"/>
      <c r="OC323" s="442"/>
      <c r="OD323" s="442"/>
      <c r="OE323" s="442"/>
      <c r="OF323" s="442"/>
      <c r="OG323" s="442"/>
      <c r="OH323" s="442"/>
      <c r="OI323" s="442"/>
      <c r="OJ323" s="442"/>
      <c r="OK323" s="442"/>
      <c r="OL323" s="442"/>
      <c r="OM323" s="442"/>
      <c r="ON323" s="442"/>
      <c r="OO323" s="442"/>
      <c r="OP323" s="442"/>
      <c r="OQ323" s="442"/>
      <c r="OR323" s="442"/>
      <c r="OS323" s="442"/>
      <c r="OT323" s="442"/>
      <c r="OU323" s="442"/>
      <c r="OV323" s="442"/>
      <c r="OW323" s="442"/>
      <c r="OX323" s="442"/>
      <c r="OY323" s="442"/>
      <c r="OZ323" s="442"/>
      <c r="PA323" s="442"/>
      <c r="PB323" s="442"/>
      <c r="PC323" s="442"/>
      <c r="PD323" s="442"/>
      <c r="PE323" s="442"/>
      <c r="PF323" s="442"/>
      <c r="PG323" s="442"/>
      <c r="PH323" s="442"/>
      <c r="PI323" s="442"/>
      <c r="PJ323" s="442"/>
      <c r="PK323" s="442"/>
      <c r="PL323" s="442"/>
      <c r="PM323" s="442"/>
      <c r="PN323" s="442"/>
      <c r="PO323" s="442"/>
      <c r="PP323" s="442"/>
      <c r="PQ323" s="442"/>
      <c r="PR323" s="442"/>
      <c r="PS323" s="442"/>
      <c r="PT323" s="442"/>
      <c r="PU323" s="442"/>
      <c r="PV323" s="442"/>
      <c r="PW323" s="442"/>
      <c r="PX323" s="442"/>
      <c r="PY323" s="442"/>
      <c r="PZ323" s="442"/>
      <c r="QA323" s="442"/>
      <c r="QB323" s="442"/>
      <c r="QC323" s="442"/>
      <c r="QD323" s="442"/>
      <c r="QE323" s="442"/>
      <c r="QF323" s="442"/>
      <c r="QG323" s="442"/>
      <c r="QH323" s="442"/>
      <c r="QI323" s="442"/>
      <c r="QJ323" s="442"/>
      <c r="QK323" s="442"/>
      <c r="QL323" s="442"/>
      <c r="QM323" s="442"/>
      <c r="QN323" s="442"/>
      <c r="QO323" s="442"/>
      <c r="QP323" s="442"/>
      <c r="QQ323" s="442"/>
      <c r="QR323" s="442"/>
      <c r="QS323" s="442"/>
      <c r="QT323" s="442"/>
      <c r="QU323" s="442"/>
      <c r="QV323" s="442"/>
      <c r="QW323" s="442"/>
      <c r="QX323" s="442"/>
      <c r="QY323" s="442"/>
      <c r="QZ323" s="442"/>
      <c r="RA323" s="442"/>
      <c r="RB323" s="442"/>
      <c r="RC323" s="442"/>
      <c r="RD323" s="442"/>
      <c r="RE323" s="442"/>
      <c r="RF323" s="442"/>
      <c r="RG323" s="442"/>
      <c r="RH323" s="442"/>
      <c r="RI323" s="442"/>
      <c r="RJ323" s="442"/>
      <c r="RK323" s="442"/>
      <c r="RL323" s="442"/>
      <c r="RM323" s="442"/>
      <c r="RN323" s="442"/>
      <c r="RO323" s="442"/>
      <c r="RP323" s="442"/>
      <c r="RQ323" s="442"/>
      <c r="RR323" s="442"/>
      <c r="RS323" s="442"/>
      <c r="RT323" s="442"/>
      <c r="RU323" s="442"/>
      <c r="RV323" s="442"/>
      <c r="RW323" s="442"/>
      <c r="RX323" s="442"/>
      <c r="RY323" s="442"/>
      <c r="RZ323" s="442"/>
      <c r="SA323" s="442"/>
      <c r="SB323" s="442"/>
      <c r="SC323" s="442"/>
      <c r="SD323" s="442"/>
      <c r="SE323" s="442"/>
      <c r="SF323" s="442"/>
      <c r="SG323" s="442"/>
      <c r="SH323" s="442"/>
      <c r="SI323" s="442"/>
      <c r="SJ323" s="442"/>
      <c r="SK323" s="442"/>
      <c r="SL323" s="442"/>
      <c r="SM323" s="442"/>
      <c r="SN323" s="442"/>
      <c r="SO323" s="442"/>
      <c r="SP323" s="442"/>
      <c r="SQ323" s="442"/>
      <c r="SR323" s="442"/>
      <c r="SS323" s="442"/>
      <c r="ST323" s="442"/>
      <c r="SU323" s="442"/>
      <c r="SV323" s="442"/>
      <c r="SW323" s="442"/>
      <c r="SX323" s="442"/>
      <c r="SY323" s="442"/>
      <c r="SZ323" s="442"/>
      <c r="TA323" s="442"/>
      <c r="TB323" s="442"/>
      <c r="TC323" s="442"/>
      <c r="TD323" s="442"/>
      <c r="TE323" s="442"/>
      <c r="TF323" s="442"/>
      <c r="TG323" s="442"/>
      <c r="TH323" s="442"/>
      <c r="TI323" s="442"/>
      <c r="TJ323" s="442"/>
      <c r="TK323" s="442"/>
      <c r="TL323" s="442"/>
      <c r="TM323" s="442"/>
      <c r="TN323" s="442"/>
      <c r="TO323" s="442"/>
      <c r="TP323" s="442"/>
      <c r="TQ323" s="442"/>
      <c r="TR323" s="442"/>
      <c r="TS323" s="442"/>
      <c r="TT323" s="442"/>
      <c r="TU323" s="442"/>
      <c r="TV323" s="442"/>
      <c r="TW323" s="442"/>
      <c r="TX323" s="442"/>
      <c r="TY323" s="442"/>
      <c r="TZ323" s="442"/>
      <c r="UA323" s="442"/>
      <c r="UB323" s="442"/>
      <c r="UC323" s="442"/>
      <c r="UD323" s="442"/>
      <c r="UE323" s="442"/>
      <c r="UF323" s="442"/>
      <c r="UG323" s="442"/>
      <c r="UH323" s="442"/>
      <c r="UI323" s="442"/>
      <c r="UJ323" s="442"/>
      <c r="UK323" s="442"/>
      <c r="UL323" s="442"/>
      <c r="UM323" s="442"/>
      <c r="UN323" s="442"/>
      <c r="UO323" s="442"/>
      <c r="UP323" s="442"/>
      <c r="UQ323" s="442"/>
      <c r="UR323" s="442"/>
      <c r="US323" s="442"/>
      <c r="UT323" s="442"/>
      <c r="UU323" s="442"/>
      <c r="UV323" s="442"/>
      <c r="UW323" s="442"/>
      <c r="UX323" s="442"/>
      <c r="UY323" s="442"/>
      <c r="UZ323" s="442"/>
      <c r="VA323" s="442"/>
      <c r="VB323" s="442"/>
      <c r="VC323" s="442"/>
      <c r="VD323" s="442"/>
      <c r="VE323" s="442"/>
      <c r="VF323" s="442"/>
      <c r="VG323" s="442"/>
      <c r="VH323" s="442"/>
      <c r="VI323" s="442"/>
      <c r="VJ323" s="442"/>
      <c r="VK323" s="442"/>
      <c r="VL323" s="442"/>
      <c r="VM323" s="442"/>
      <c r="VN323" s="442"/>
      <c r="VO323" s="442"/>
      <c r="VP323" s="442"/>
      <c r="VQ323" s="442"/>
      <c r="VR323" s="442"/>
      <c r="VS323" s="442"/>
      <c r="VT323" s="442"/>
      <c r="VU323" s="442"/>
      <c r="VV323" s="442"/>
      <c r="VW323" s="442"/>
      <c r="VX323" s="442"/>
      <c r="VY323" s="442"/>
      <c r="VZ323" s="442"/>
      <c r="WA323" s="442"/>
      <c r="WB323" s="442"/>
      <c r="WC323" s="442"/>
      <c r="WD323" s="442"/>
      <c r="WE323" s="442"/>
      <c r="WF323" s="442"/>
      <c r="WG323" s="442"/>
      <c r="WH323" s="442"/>
      <c r="WI323" s="442"/>
      <c r="WJ323" s="442"/>
      <c r="WK323" s="442"/>
      <c r="WL323" s="442"/>
      <c r="WM323" s="442"/>
      <c r="WN323" s="442"/>
      <c r="WO323" s="442"/>
      <c r="WP323" s="442"/>
      <c r="WQ323" s="442"/>
      <c r="WR323" s="442"/>
      <c r="WS323" s="442"/>
      <c r="WT323" s="442"/>
      <c r="WU323" s="442"/>
      <c r="WV323" s="442"/>
      <c r="WW323" s="442"/>
      <c r="WX323" s="442"/>
      <c r="WY323" s="442"/>
      <c r="WZ323" s="442"/>
      <c r="XA323" s="442"/>
      <c r="XB323" s="442"/>
      <c r="XC323" s="442"/>
      <c r="XD323" s="442"/>
      <c r="XE323" s="442"/>
      <c r="XF323" s="442"/>
      <c r="XG323" s="442"/>
      <c r="XH323" s="442"/>
      <c r="XI323" s="442"/>
      <c r="XJ323" s="442"/>
      <c r="XK323" s="442"/>
      <c r="XL323" s="442"/>
      <c r="XM323" s="442"/>
      <c r="XN323" s="442"/>
      <c r="XO323" s="442"/>
      <c r="XP323" s="442"/>
      <c r="XQ323" s="442"/>
      <c r="XR323" s="442"/>
      <c r="XS323" s="442"/>
      <c r="XT323" s="442"/>
      <c r="XU323" s="442"/>
      <c r="XV323" s="442"/>
      <c r="XW323" s="442"/>
      <c r="XX323" s="442"/>
      <c r="XY323" s="442"/>
      <c r="XZ323" s="442"/>
      <c r="YA323" s="442"/>
      <c r="YB323" s="442"/>
      <c r="YC323" s="442"/>
      <c r="YD323" s="442"/>
      <c r="YE323" s="442"/>
      <c r="YF323" s="442"/>
      <c r="YG323" s="442"/>
      <c r="YH323" s="442"/>
      <c r="YI323" s="442"/>
      <c r="YJ323" s="442"/>
      <c r="YK323" s="442"/>
      <c r="YL323" s="442"/>
      <c r="YM323" s="442"/>
      <c r="YN323" s="442"/>
      <c r="YO323" s="442"/>
      <c r="YP323" s="442"/>
      <c r="YQ323" s="442"/>
      <c r="YR323" s="442"/>
      <c r="YS323" s="442"/>
      <c r="YT323" s="442"/>
      <c r="YU323" s="442"/>
      <c r="YV323" s="442"/>
      <c r="YW323" s="442"/>
      <c r="YX323" s="442"/>
      <c r="YY323" s="442"/>
      <c r="YZ323" s="442"/>
      <c r="ZA323" s="442"/>
      <c r="ZB323" s="442"/>
      <c r="ZC323" s="442"/>
      <c r="ZD323" s="442"/>
      <c r="ZE323" s="442"/>
      <c r="ZF323" s="442"/>
      <c r="ZG323" s="442"/>
      <c r="ZH323" s="442"/>
      <c r="ZI323" s="442"/>
      <c r="ZJ323" s="442"/>
      <c r="ZK323" s="442"/>
      <c r="ZL323" s="442"/>
      <c r="ZM323" s="442"/>
      <c r="ZN323" s="442"/>
      <c r="ZO323" s="442"/>
      <c r="ZP323" s="442"/>
      <c r="ZQ323" s="442"/>
      <c r="ZR323" s="442"/>
      <c r="ZS323" s="442"/>
      <c r="ZT323" s="442"/>
      <c r="ZU323" s="442"/>
      <c r="ZV323" s="442"/>
      <c r="ZW323" s="442"/>
      <c r="ZX323" s="442"/>
      <c r="ZY323" s="442"/>
      <c r="ZZ323" s="442"/>
      <c r="AAA323" s="442"/>
      <c r="AAB323" s="442"/>
      <c r="AAC323" s="442"/>
      <c r="AAD323" s="442"/>
      <c r="AAE323" s="442"/>
      <c r="AAF323" s="442"/>
      <c r="AAG323" s="442"/>
      <c r="AAH323" s="442"/>
      <c r="AAI323" s="442"/>
      <c r="AAJ323" s="442"/>
      <c r="AAK323" s="442"/>
      <c r="AAL323" s="442"/>
      <c r="AAM323" s="442"/>
      <c r="AAN323" s="442"/>
      <c r="AAO323" s="442"/>
      <c r="AAP323" s="442"/>
      <c r="AAQ323" s="442"/>
      <c r="AAR323" s="442"/>
      <c r="AAS323" s="442"/>
      <c r="AAT323" s="442"/>
      <c r="AAU323" s="442"/>
      <c r="AAV323" s="442"/>
      <c r="AAW323" s="442"/>
      <c r="AAX323" s="442"/>
      <c r="AAY323" s="442"/>
      <c r="AAZ323" s="442"/>
      <c r="ABA323" s="442"/>
      <c r="ABB323" s="442"/>
      <c r="ABC323" s="442"/>
      <c r="ABD323" s="442"/>
      <c r="ABE323" s="442"/>
      <c r="ABF323" s="442"/>
      <c r="ABG323" s="442"/>
      <c r="ABH323" s="442"/>
      <c r="ABI323" s="442"/>
      <c r="ABJ323" s="442"/>
      <c r="ABK323" s="442"/>
      <c r="ABL323" s="442"/>
      <c r="ABM323" s="442"/>
      <c r="ABN323" s="442"/>
      <c r="ABO323" s="442"/>
      <c r="ABP323" s="442"/>
      <c r="ABQ323" s="442"/>
      <c r="ABR323" s="442"/>
      <c r="ABS323" s="442"/>
      <c r="ABT323" s="442"/>
      <c r="ABU323" s="442"/>
      <c r="ABV323" s="442"/>
      <c r="ABW323" s="442"/>
      <c r="ABX323" s="442"/>
      <c r="ABY323" s="442"/>
      <c r="ABZ323" s="442"/>
      <c r="ACA323" s="442"/>
      <c r="ACB323" s="442"/>
      <c r="ACC323" s="442"/>
      <c r="ACD323" s="442"/>
      <c r="ACE323" s="442"/>
      <c r="ACF323" s="442"/>
      <c r="ACG323" s="442"/>
      <c r="ACH323" s="442"/>
      <c r="ACI323" s="442"/>
      <c r="ACJ323" s="442"/>
      <c r="ACK323" s="442"/>
      <c r="ACL323" s="442"/>
      <c r="ACM323" s="442"/>
      <c r="ACN323" s="442"/>
      <c r="ACO323" s="442"/>
      <c r="ACP323" s="442"/>
      <c r="ACQ323" s="442"/>
      <c r="ACR323" s="442"/>
      <c r="ACS323" s="442"/>
      <c r="ACT323" s="442"/>
      <c r="ACU323" s="442"/>
      <c r="ACV323" s="442"/>
      <c r="ACW323" s="442"/>
      <c r="ACX323" s="442"/>
      <c r="ACY323" s="442"/>
      <c r="ACZ323" s="442"/>
      <c r="ADA323" s="442"/>
      <c r="ADB323" s="442"/>
      <c r="ADC323" s="442"/>
      <c r="ADD323" s="442"/>
      <c r="ADE323" s="442"/>
      <c r="ADF323" s="442"/>
      <c r="ADG323" s="442"/>
      <c r="ADH323" s="442"/>
      <c r="ADI323" s="442"/>
      <c r="ADJ323" s="442"/>
      <c r="ADK323" s="442"/>
      <c r="ADL323" s="442"/>
      <c r="ADM323" s="442"/>
      <c r="ADN323" s="442"/>
      <c r="ADO323" s="442"/>
      <c r="ADP323" s="442"/>
      <c r="ADQ323" s="442"/>
      <c r="ADR323" s="442"/>
      <c r="ADS323" s="442"/>
      <c r="ADT323" s="442"/>
      <c r="ADU323" s="442"/>
      <c r="ADV323" s="442"/>
      <c r="ADW323" s="442"/>
      <c r="ADX323" s="442"/>
      <c r="ADY323" s="442"/>
      <c r="ADZ323" s="442"/>
      <c r="AEA323" s="442"/>
      <c r="AEB323" s="442"/>
      <c r="AEC323" s="442"/>
      <c r="AED323" s="442"/>
      <c r="AEE323" s="442"/>
      <c r="AEF323" s="442"/>
      <c r="AEG323" s="442"/>
      <c r="AEH323" s="442"/>
      <c r="AEI323" s="442"/>
      <c r="AEJ323" s="442"/>
      <c r="AEK323" s="442"/>
      <c r="AEL323" s="442"/>
      <c r="AEM323" s="442"/>
      <c r="AEN323" s="442"/>
      <c r="AEO323" s="442"/>
      <c r="AEP323" s="442"/>
      <c r="AEQ323" s="442"/>
      <c r="AER323" s="442"/>
      <c r="AES323" s="442"/>
      <c r="AET323" s="442"/>
      <c r="AEU323" s="442"/>
      <c r="AEV323" s="442"/>
      <c r="AEW323" s="442"/>
      <c r="AEX323" s="442"/>
      <c r="AEY323" s="442"/>
      <c r="AEZ323" s="442"/>
      <c r="AFA323" s="442"/>
      <c r="AFB323" s="442"/>
      <c r="AFC323" s="442"/>
      <c r="AFD323" s="442"/>
      <c r="AFE323" s="442"/>
      <c r="AFF323" s="442"/>
      <c r="AFG323" s="442"/>
      <c r="AFH323" s="442"/>
      <c r="AFI323" s="442"/>
      <c r="AFJ323" s="442"/>
      <c r="AFK323" s="442"/>
      <c r="AFL323" s="442"/>
      <c r="AFM323" s="442"/>
      <c r="AFN323" s="442"/>
      <c r="AFO323" s="442"/>
      <c r="AFP323" s="442"/>
      <c r="AFQ323" s="442"/>
      <c r="AFR323" s="442"/>
      <c r="AFS323" s="442"/>
      <c r="AFT323" s="442"/>
      <c r="AFU323" s="442"/>
      <c r="AFV323" s="442"/>
      <c r="AFW323" s="442"/>
      <c r="AFX323" s="442"/>
      <c r="AFY323" s="442"/>
      <c r="AFZ323" s="442"/>
      <c r="AGA323" s="442"/>
      <c r="AGB323" s="442"/>
      <c r="AGC323" s="442"/>
      <c r="AGD323" s="442"/>
      <c r="AGE323" s="442"/>
      <c r="AGF323" s="442"/>
      <c r="AGG323" s="442"/>
      <c r="AGH323" s="442"/>
      <c r="AGI323" s="442"/>
      <c r="AGJ323" s="442"/>
      <c r="AGK323" s="442"/>
      <c r="AGL323" s="442"/>
      <c r="AGM323" s="442"/>
      <c r="AGN323" s="442"/>
      <c r="AGO323" s="442"/>
      <c r="AGP323" s="442"/>
      <c r="AGQ323" s="442"/>
      <c r="AGR323" s="442"/>
      <c r="AGS323" s="442"/>
      <c r="AGT323" s="442"/>
      <c r="AGU323" s="442"/>
      <c r="AGV323" s="442"/>
      <c r="AGW323" s="442"/>
      <c r="AGX323" s="442"/>
      <c r="AGY323" s="442"/>
      <c r="AGZ323" s="442"/>
      <c r="AHA323" s="442"/>
      <c r="AHB323" s="442"/>
      <c r="AHC323" s="442"/>
      <c r="AHD323" s="442"/>
      <c r="AHE323" s="442"/>
      <c r="AHF323" s="442"/>
      <c r="AHG323" s="442"/>
      <c r="AHH323" s="442"/>
    </row>
    <row r="324" spans="2:892" s="593" customFormat="1" hidden="1">
      <c r="B324" s="597"/>
      <c r="C324" s="595"/>
      <c r="D324" s="78"/>
      <c r="E324" s="78"/>
      <c r="F324" s="78"/>
      <c r="G324" s="78"/>
      <c r="H324" s="78"/>
      <c r="I324" s="78"/>
      <c r="J324" s="78"/>
      <c r="K324" s="78"/>
      <c r="L324" s="78"/>
      <c r="M324" s="78"/>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s="66"/>
      <c r="CT324" s="66"/>
      <c r="CU324" s="66"/>
      <c r="CV324" s="66"/>
      <c r="CW324" s="66"/>
      <c r="CX324" s="66"/>
      <c r="CY324" s="66"/>
      <c r="CZ324" s="66"/>
      <c r="DA324" s="66"/>
      <c r="DB324" s="66"/>
      <c r="DC324" s="66"/>
      <c r="DD324" s="66"/>
      <c r="DE324" s="66"/>
      <c r="DF324" s="66"/>
      <c r="DG324" s="66"/>
      <c r="DH324" s="66"/>
      <c r="DI324" s="66"/>
      <c r="DJ324" s="66"/>
      <c r="DK324" s="66"/>
      <c r="DL324" s="66"/>
      <c r="DM324" s="66"/>
      <c r="DN324" s="66"/>
      <c r="DO324" s="66"/>
      <c r="DP324" s="66"/>
      <c r="DQ324" s="66"/>
      <c r="DR324" s="66"/>
      <c r="DS324" s="66"/>
      <c r="DT324" s="66"/>
      <c r="DU324" s="66"/>
      <c r="DV324" s="66"/>
      <c r="DW324" s="66"/>
      <c r="DX324" s="66"/>
      <c r="DY324" s="66"/>
      <c r="DZ324" s="66"/>
      <c r="EA324" s="66"/>
      <c r="EB324" s="66"/>
      <c r="EC324" s="66"/>
      <c r="ED324" s="66"/>
      <c r="EE324" s="66"/>
      <c r="EF324" s="66"/>
      <c r="EG324" s="66"/>
      <c r="EH324" s="66"/>
      <c r="EI324" s="66"/>
      <c r="EJ324" s="66"/>
      <c r="EK324" s="66"/>
      <c r="EL324" s="66"/>
      <c r="EM324" s="66"/>
      <c r="EN324" s="66"/>
      <c r="EO324" s="66"/>
      <c r="EP324" s="66"/>
      <c r="EQ324" s="66"/>
      <c r="ER324" s="66"/>
      <c r="ES324" s="66"/>
      <c r="ET324" s="66"/>
      <c r="EU324" s="66"/>
      <c r="EV324" s="66"/>
      <c r="EW324" s="66"/>
      <c r="EX324" s="66"/>
      <c r="EY324" s="66"/>
      <c r="EZ324" s="66"/>
      <c r="FA324" s="66"/>
      <c r="FB324" s="66"/>
      <c r="FC324" s="66"/>
      <c r="FD324" s="66"/>
      <c r="FE324" s="66"/>
      <c r="FF324" s="66"/>
      <c r="FG324" s="66"/>
      <c r="FH324" s="66"/>
      <c r="FI324" s="66"/>
      <c r="FJ324" s="66"/>
      <c r="FK324" s="66"/>
      <c r="FL324" s="66"/>
      <c r="FM324" s="66"/>
      <c r="FN324" s="66"/>
      <c r="FO324" s="66"/>
      <c r="FP324" s="66"/>
      <c r="FQ324" s="66"/>
      <c r="FR324" s="66"/>
      <c r="FS324" s="66"/>
      <c r="FT324" s="66"/>
      <c r="FU324" s="66"/>
      <c r="FV324" s="66"/>
      <c r="FW324" s="66"/>
      <c r="FX324" s="66"/>
      <c r="FY324" s="66"/>
      <c r="FZ324" s="66"/>
      <c r="GA324" s="66"/>
      <c r="GB324" s="66"/>
      <c r="GC324" s="66"/>
      <c r="GD324" s="66"/>
      <c r="GE324" s="66"/>
      <c r="GF324" s="66"/>
      <c r="GG324" s="66"/>
      <c r="GH324" s="66"/>
      <c r="GI324" s="66"/>
      <c r="GJ324" s="66"/>
      <c r="GK324" s="66"/>
      <c r="GL324" s="66"/>
      <c r="GM324" s="66"/>
      <c r="GN324" s="66"/>
      <c r="GO324" s="66"/>
      <c r="GP324" s="66"/>
      <c r="GQ324" s="66"/>
      <c r="GR324" s="66"/>
      <c r="GS324" s="66"/>
      <c r="GT324" s="66"/>
      <c r="GU324" s="66"/>
      <c r="GV324" s="66"/>
      <c r="GW324" s="66"/>
      <c r="GX324" s="66"/>
      <c r="GY324" s="66"/>
      <c r="GZ324" s="66"/>
      <c r="HA324" s="66"/>
      <c r="HB324" s="66"/>
      <c r="HC324" s="66"/>
      <c r="HD324" s="66"/>
      <c r="HE324" s="66"/>
      <c r="HF324" s="66"/>
      <c r="HG324" s="66"/>
      <c r="HH324" s="66"/>
      <c r="HI324" s="66"/>
      <c r="HJ324" s="66"/>
      <c r="HK324" s="66"/>
      <c r="HL324" s="66"/>
      <c r="HM324" s="66"/>
      <c r="HN324" s="66"/>
      <c r="HO324" s="66"/>
      <c r="HP324" s="66"/>
      <c r="HQ324" s="66"/>
      <c r="HR324" s="66"/>
      <c r="HS324" s="66"/>
      <c r="HT324" s="66"/>
      <c r="HU324" s="66"/>
      <c r="HV324" s="66"/>
      <c r="HW324" s="66"/>
      <c r="HX324" s="66"/>
      <c r="HY324" s="66"/>
      <c r="HZ324" s="66"/>
      <c r="IA324" s="66"/>
      <c r="IB324" s="66"/>
      <c r="IC324" s="66"/>
      <c r="ID324" s="66"/>
      <c r="IE324" s="66"/>
      <c r="IF324" s="66"/>
      <c r="IG324" s="66"/>
      <c r="IH324" s="66"/>
      <c r="II324" s="66"/>
      <c r="IJ324" s="66"/>
      <c r="IK324" s="66"/>
      <c r="IL324" s="66"/>
      <c r="IM324" s="66"/>
      <c r="IN324" s="66"/>
      <c r="IO324" s="66"/>
      <c r="IP324" s="66"/>
      <c r="IQ324" s="66"/>
      <c r="IR324" s="66"/>
      <c r="IS324" s="66"/>
      <c r="IT324" s="66"/>
      <c r="IU324" s="66"/>
      <c r="IV324" s="66"/>
      <c r="IW324" s="66"/>
      <c r="IX324" s="442"/>
      <c r="IY324" s="442"/>
      <c r="IZ324" s="442"/>
      <c r="JA324" s="442"/>
      <c r="JB324" s="442"/>
      <c r="JC324" s="442"/>
      <c r="JD324" s="442"/>
      <c r="JE324" s="442"/>
      <c r="JF324" s="442"/>
      <c r="JG324" s="442"/>
      <c r="JH324" s="442"/>
      <c r="JI324" s="442"/>
      <c r="JJ324" s="442"/>
      <c r="JK324" s="442"/>
      <c r="JL324" s="442"/>
      <c r="JM324" s="442"/>
      <c r="JN324" s="442"/>
      <c r="JO324" s="442"/>
      <c r="JP324" s="442"/>
      <c r="JQ324" s="442"/>
      <c r="JR324" s="442"/>
      <c r="JS324" s="442"/>
      <c r="JT324" s="442"/>
      <c r="JU324" s="442"/>
      <c r="JV324" s="442"/>
      <c r="JW324" s="442"/>
      <c r="JX324" s="442"/>
      <c r="JY324" s="442"/>
      <c r="JZ324" s="442"/>
      <c r="KA324" s="442"/>
      <c r="KB324" s="442"/>
      <c r="KC324" s="442"/>
      <c r="KD324" s="442"/>
      <c r="KE324" s="442"/>
      <c r="KF324" s="442"/>
      <c r="KG324" s="442"/>
      <c r="KH324" s="442"/>
      <c r="KI324" s="442"/>
      <c r="KJ324" s="442"/>
      <c r="KK324" s="442"/>
      <c r="KL324" s="442"/>
      <c r="KM324" s="442"/>
      <c r="KN324" s="442"/>
      <c r="KO324" s="442"/>
      <c r="KP324" s="442"/>
      <c r="KQ324" s="442"/>
      <c r="KR324" s="442"/>
      <c r="KS324" s="442"/>
      <c r="KT324" s="442"/>
      <c r="KU324" s="442"/>
      <c r="KV324" s="442"/>
      <c r="KW324" s="442"/>
      <c r="KX324" s="442"/>
      <c r="KY324" s="442"/>
      <c r="KZ324" s="442"/>
      <c r="LA324" s="442"/>
      <c r="LB324" s="442"/>
      <c r="LC324" s="442"/>
      <c r="LD324" s="442"/>
      <c r="LE324" s="442"/>
      <c r="LF324" s="442"/>
      <c r="LG324" s="442"/>
      <c r="LH324" s="442"/>
      <c r="LI324" s="442"/>
      <c r="LJ324" s="442"/>
      <c r="LK324" s="442"/>
      <c r="LL324" s="442"/>
      <c r="LM324" s="442"/>
      <c r="LN324" s="442"/>
      <c r="LO324" s="442"/>
      <c r="LP324" s="442"/>
      <c r="LQ324" s="442"/>
      <c r="LR324" s="442"/>
      <c r="LS324" s="442"/>
      <c r="LT324" s="442"/>
      <c r="LU324" s="442"/>
      <c r="LV324" s="442"/>
      <c r="LW324" s="442"/>
      <c r="LX324" s="442"/>
      <c r="LY324" s="442"/>
      <c r="LZ324" s="442"/>
      <c r="MA324" s="442"/>
      <c r="MB324" s="442"/>
      <c r="MC324" s="442"/>
      <c r="MD324" s="442"/>
      <c r="ME324" s="442"/>
      <c r="MF324" s="442"/>
      <c r="MG324" s="442"/>
      <c r="MH324" s="442"/>
      <c r="MI324" s="442"/>
      <c r="MJ324" s="442"/>
      <c r="MK324" s="442"/>
      <c r="ML324" s="442"/>
      <c r="MM324" s="442"/>
      <c r="MN324" s="442"/>
      <c r="MO324" s="442"/>
      <c r="MP324" s="442"/>
      <c r="MQ324" s="442"/>
      <c r="MR324" s="442"/>
      <c r="MS324" s="442"/>
      <c r="MT324" s="442"/>
      <c r="MU324" s="442"/>
      <c r="MV324" s="442"/>
      <c r="MW324" s="442"/>
      <c r="MX324" s="442"/>
      <c r="MY324" s="442"/>
      <c r="MZ324" s="442"/>
      <c r="NA324" s="442"/>
      <c r="NB324" s="442"/>
      <c r="NC324" s="442"/>
      <c r="ND324" s="442"/>
      <c r="NE324" s="442"/>
      <c r="NF324" s="442"/>
      <c r="NG324" s="442"/>
      <c r="NH324" s="442"/>
      <c r="NI324" s="442"/>
      <c r="NJ324" s="442"/>
      <c r="NK324" s="442"/>
      <c r="NL324" s="442"/>
      <c r="NM324" s="442"/>
      <c r="NN324" s="442"/>
      <c r="NO324" s="442"/>
      <c r="NP324" s="442"/>
      <c r="NQ324" s="442"/>
      <c r="NR324" s="442"/>
      <c r="NS324" s="442"/>
      <c r="NT324" s="442"/>
      <c r="NU324" s="442"/>
      <c r="NV324" s="442"/>
      <c r="NW324" s="442"/>
      <c r="NX324" s="442"/>
      <c r="NY324" s="442"/>
      <c r="NZ324" s="442"/>
      <c r="OA324" s="442"/>
      <c r="OB324" s="442"/>
      <c r="OC324" s="442"/>
      <c r="OD324" s="442"/>
      <c r="OE324" s="442"/>
      <c r="OF324" s="442"/>
      <c r="OG324" s="442"/>
      <c r="OH324" s="442"/>
      <c r="OI324" s="442"/>
      <c r="OJ324" s="442"/>
      <c r="OK324" s="442"/>
      <c r="OL324" s="442"/>
      <c r="OM324" s="442"/>
      <c r="ON324" s="442"/>
      <c r="OO324" s="442"/>
      <c r="OP324" s="442"/>
      <c r="OQ324" s="442"/>
      <c r="OR324" s="442"/>
      <c r="OS324" s="442"/>
      <c r="OT324" s="442"/>
      <c r="OU324" s="442"/>
      <c r="OV324" s="442"/>
      <c r="OW324" s="442"/>
      <c r="OX324" s="442"/>
      <c r="OY324" s="442"/>
      <c r="OZ324" s="442"/>
      <c r="PA324" s="442"/>
      <c r="PB324" s="442"/>
      <c r="PC324" s="442"/>
      <c r="PD324" s="442"/>
      <c r="PE324" s="442"/>
      <c r="PF324" s="442"/>
      <c r="PG324" s="442"/>
      <c r="PH324" s="442"/>
      <c r="PI324" s="442"/>
      <c r="PJ324" s="442"/>
      <c r="PK324" s="442"/>
      <c r="PL324" s="442"/>
      <c r="PM324" s="442"/>
      <c r="PN324" s="442"/>
      <c r="PO324" s="442"/>
      <c r="PP324" s="442"/>
      <c r="PQ324" s="442"/>
      <c r="PR324" s="442"/>
      <c r="PS324" s="442"/>
      <c r="PT324" s="442"/>
      <c r="PU324" s="442"/>
      <c r="PV324" s="442"/>
      <c r="PW324" s="442"/>
      <c r="PX324" s="442"/>
      <c r="PY324" s="442"/>
      <c r="PZ324" s="442"/>
      <c r="QA324" s="442"/>
      <c r="QB324" s="442"/>
      <c r="QC324" s="442"/>
      <c r="QD324" s="442"/>
      <c r="QE324" s="442"/>
      <c r="QF324" s="442"/>
      <c r="QG324" s="442"/>
      <c r="QH324" s="442"/>
      <c r="QI324" s="442"/>
      <c r="QJ324" s="442"/>
      <c r="QK324" s="442"/>
      <c r="QL324" s="442"/>
      <c r="QM324" s="442"/>
      <c r="QN324" s="442"/>
      <c r="QO324" s="442"/>
      <c r="QP324" s="442"/>
      <c r="QQ324" s="442"/>
      <c r="QR324" s="442"/>
      <c r="QS324" s="442"/>
      <c r="QT324" s="442"/>
      <c r="QU324" s="442"/>
      <c r="QV324" s="442"/>
      <c r="QW324" s="442"/>
      <c r="QX324" s="442"/>
      <c r="QY324" s="442"/>
      <c r="QZ324" s="442"/>
      <c r="RA324" s="442"/>
      <c r="RB324" s="442"/>
      <c r="RC324" s="442"/>
      <c r="RD324" s="442"/>
      <c r="RE324" s="442"/>
      <c r="RF324" s="442"/>
      <c r="RG324" s="442"/>
      <c r="RH324" s="442"/>
      <c r="RI324" s="442"/>
      <c r="RJ324" s="442"/>
      <c r="RK324" s="442"/>
      <c r="RL324" s="442"/>
      <c r="RM324" s="442"/>
      <c r="RN324" s="442"/>
      <c r="RO324" s="442"/>
      <c r="RP324" s="442"/>
      <c r="RQ324" s="442"/>
      <c r="RR324" s="442"/>
      <c r="RS324" s="442"/>
      <c r="RT324" s="442"/>
      <c r="RU324" s="442"/>
      <c r="RV324" s="442"/>
      <c r="RW324" s="442"/>
      <c r="RX324" s="442"/>
      <c r="RY324" s="442"/>
      <c r="RZ324" s="442"/>
      <c r="SA324" s="442"/>
      <c r="SB324" s="442"/>
      <c r="SC324" s="442"/>
      <c r="SD324" s="442"/>
      <c r="SE324" s="442"/>
      <c r="SF324" s="442"/>
      <c r="SG324" s="442"/>
      <c r="SH324" s="442"/>
      <c r="SI324" s="442"/>
      <c r="SJ324" s="442"/>
      <c r="SK324" s="442"/>
      <c r="SL324" s="442"/>
      <c r="SM324" s="442"/>
      <c r="SN324" s="442"/>
      <c r="SO324" s="442"/>
      <c r="SP324" s="442"/>
      <c r="SQ324" s="442"/>
      <c r="SR324" s="442"/>
      <c r="SS324" s="442"/>
      <c r="ST324" s="442"/>
      <c r="SU324" s="442"/>
      <c r="SV324" s="442"/>
      <c r="SW324" s="442"/>
      <c r="SX324" s="442"/>
      <c r="SY324" s="442"/>
      <c r="SZ324" s="442"/>
      <c r="TA324" s="442"/>
      <c r="TB324" s="442"/>
      <c r="TC324" s="442"/>
      <c r="TD324" s="442"/>
      <c r="TE324" s="442"/>
      <c r="TF324" s="442"/>
      <c r="TG324" s="442"/>
      <c r="TH324" s="442"/>
      <c r="TI324" s="442"/>
      <c r="TJ324" s="442"/>
      <c r="TK324" s="442"/>
      <c r="TL324" s="442"/>
      <c r="TM324" s="442"/>
      <c r="TN324" s="442"/>
      <c r="TO324" s="442"/>
      <c r="TP324" s="442"/>
      <c r="TQ324" s="442"/>
      <c r="TR324" s="442"/>
      <c r="TS324" s="442"/>
      <c r="TT324" s="442"/>
      <c r="TU324" s="442"/>
      <c r="TV324" s="442"/>
      <c r="TW324" s="442"/>
      <c r="TX324" s="442"/>
      <c r="TY324" s="442"/>
      <c r="TZ324" s="442"/>
      <c r="UA324" s="442"/>
      <c r="UB324" s="442"/>
      <c r="UC324" s="442"/>
      <c r="UD324" s="442"/>
      <c r="UE324" s="442"/>
      <c r="UF324" s="442"/>
      <c r="UG324" s="442"/>
      <c r="UH324" s="442"/>
      <c r="UI324" s="442"/>
      <c r="UJ324" s="442"/>
      <c r="UK324" s="442"/>
      <c r="UL324" s="442"/>
      <c r="UM324" s="442"/>
      <c r="UN324" s="442"/>
      <c r="UO324" s="442"/>
      <c r="UP324" s="442"/>
      <c r="UQ324" s="442"/>
      <c r="UR324" s="442"/>
      <c r="US324" s="442"/>
      <c r="UT324" s="442"/>
      <c r="UU324" s="442"/>
      <c r="UV324" s="442"/>
      <c r="UW324" s="442"/>
      <c r="UX324" s="442"/>
      <c r="UY324" s="442"/>
      <c r="UZ324" s="442"/>
      <c r="VA324" s="442"/>
      <c r="VB324" s="442"/>
      <c r="VC324" s="442"/>
      <c r="VD324" s="442"/>
      <c r="VE324" s="442"/>
      <c r="VF324" s="442"/>
      <c r="VG324" s="442"/>
      <c r="VH324" s="442"/>
      <c r="VI324" s="442"/>
      <c r="VJ324" s="442"/>
      <c r="VK324" s="442"/>
      <c r="VL324" s="442"/>
      <c r="VM324" s="442"/>
      <c r="VN324" s="442"/>
      <c r="VO324" s="442"/>
      <c r="VP324" s="442"/>
      <c r="VQ324" s="442"/>
      <c r="VR324" s="442"/>
      <c r="VS324" s="442"/>
      <c r="VT324" s="442"/>
      <c r="VU324" s="442"/>
      <c r="VV324" s="442"/>
      <c r="VW324" s="442"/>
      <c r="VX324" s="442"/>
      <c r="VY324" s="442"/>
      <c r="VZ324" s="442"/>
      <c r="WA324" s="442"/>
      <c r="WB324" s="442"/>
      <c r="WC324" s="442"/>
      <c r="WD324" s="442"/>
      <c r="WE324" s="442"/>
      <c r="WF324" s="442"/>
      <c r="WG324" s="442"/>
      <c r="WH324" s="442"/>
      <c r="WI324" s="442"/>
      <c r="WJ324" s="442"/>
      <c r="WK324" s="442"/>
      <c r="WL324" s="442"/>
      <c r="WM324" s="442"/>
      <c r="WN324" s="442"/>
      <c r="WO324" s="442"/>
      <c r="WP324" s="442"/>
      <c r="WQ324" s="442"/>
      <c r="WR324" s="442"/>
      <c r="WS324" s="442"/>
      <c r="WT324" s="442"/>
      <c r="WU324" s="442"/>
      <c r="WV324" s="442"/>
      <c r="WW324" s="442"/>
      <c r="WX324" s="442"/>
      <c r="WY324" s="442"/>
      <c r="WZ324" s="442"/>
      <c r="XA324" s="442"/>
      <c r="XB324" s="442"/>
      <c r="XC324" s="442"/>
      <c r="XD324" s="442"/>
      <c r="XE324" s="442"/>
      <c r="XF324" s="442"/>
      <c r="XG324" s="442"/>
      <c r="XH324" s="442"/>
      <c r="XI324" s="442"/>
      <c r="XJ324" s="442"/>
      <c r="XK324" s="442"/>
      <c r="XL324" s="442"/>
      <c r="XM324" s="442"/>
      <c r="XN324" s="442"/>
      <c r="XO324" s="442"/>
      <c r="XP324" s="442"/>
      <c r="XQ324" s="442"/>
      <c r="XR324" s="442"/>
      <c r="XS324" s="442"/>
      <c r="XT324" s="442"/>
      <c r="XU324" s="442"/>
      <c r="XV324" s="442"/>
      <c r="XW324" s="442"/>
      <c r="XX324" s="442"/>
      <c r="XY324" s="442"/>
      <c r="XZ324" s="442"/>
      <c r="YA324" s="442"/>
      <c r="YB324" s="442"/>
      <c r="YC324" s="442"/>
      <c r="YD324" s="442"/>
      <c r="YE324" s="442"/>
      <c r="YF324" s="442"/>
      <c r="YG324" s="442"/>
      <c r="YH324" s="442"/>
      <c r="YI324" s="442"/>
      <c r="YJ324" s="442"/>
      <c r="YK324" s="442"/>
      <c r="YL324" s="442"/>
      <c r="YM324" s="442"/>
      <c r="YN324" s="442"/>
      <c r="YO324" s="442"/>
      <c r="YP324" s="442"/>
      <c r="YQ324" s="442"/>
      <c r="YR324" s="442"/>
      <c r="YS324" s="442"/>
      <c r="YT324" s="442"/>
      <c r="YU324" s="442"/>
      <c r="YV324" s="442"/>
      <c r="YW324" s="442"/>
      <c r="YX324" s="442"/>
      <c r="YY324" s="442"/>
      <c r="YZ324" s="442"/>
      <c r="ZA324" s="442"/>
      <c r="ZB324" s="442"/>
      <c r="ZC324" s="442"/>
      <c r="ZD324" s="442"/>
      <c r="ZE324" s="442"/>
      <c r="ZF324" s="442"/>
      <c r="ZG324" s="442"/>
      <c r="ZH324" s="442"/>
      <c r="ZI324" s="442"/>
      <c r="ZJ324" s="442"/>
      <c r="ZK324" s="442"/>
      <c r="ZL324" s="442"/>
      <c r="ZM324" s="442"/>
      <c r="ZN324" s="442"/>
      <c r="ZO324" s="442"/>
      <c r="ZP324" s="442"/>
      <c r="ZQ324" s="442"/>
      <c r="ZR324" s="442"/>
      <c r="ZS324" s="442"/>
      <c r="ZT324" s="442"/>
      <c r="ZU324" s="442"/>
      <c r="ZV324" s="442"/>
      <c r="ZW324" s="442"/>
      <c r="ZX324" s="442"/>
      <c r="ZY324" s="442"/>
      <c r="ZZ324" s="442"/>
      <c r="AAA324" s="442"/>
      <c r="AAB324" s="442"/>
      <c r="AAC324" s="442"/>
      <c r="AAD324" s="442"/>
      <c r="AAE324" s="442"/>
      <c r="AAF324" s="442"/>
      <c r="AAG324" s="442"/>
      <c r="AAH324" s="442"/>
      <c r="AAI324" s="442"/>
      <c r="AAJ324" s="442"/>
      <c r="AAK324" s="442"/>
      <c r="AAL324" s="442"/>
      <c r="AAM324" s="442"/>
      <c r="AAN324" s="442"/>
      <c r="AAO324" s="442"/>
      <c r="AAP324" s="442"/>
      <c r="AAQ324" s="442"/>
      <c r="AAR324" s="442"/>
      <c r="AAS324" s="442"/>
      <c r="AAT324" s="442"/>
      <c r="AAU324" s="442"/>
      <c r="AAV324" s="442"/>
      <c r="AAW324" s="442"/>
      <c r="AAX324" s="442"/>
      <c r="AAY324" s="442"/>
      <c r="AAZ324" s="442"/>
      <c r="ABA324" s="442"/>
      <c r="ABB324" s="442"/>
      <c r="ABC324" s="442"/>
      <c r="ABD324" s="442"/>
      <c r="ABE324" s="442"/>
      <c r="ABF324" s="442"/>
      <c r="ABG324" s="442"/>
      <c r="ABH324" s="442"/>
      <c r="ABI324" s="442"/>
      <c r="ABJ324" s="442"/>
      <c r="ABK324" s="442"/>
      <c r="ABL324" s="442"/>
      <c r="ABM324" s="442"/>
      <c r="ABN324" s="442"/>
      <c r="ABO324" s="442"/>
      <c r="ABP324" s="442"/>
      <c r="ABQ324" s="442"/>
      <c r="ABR324" s="442"/>
      <c r="ABS324" s="442"/>
      <c r="ABT324" s="442"/>
      <c r="ABU324" s="442"/>
      <c r="ABV324" s="442"/>
      <c r="ABW324" s="442"/>
      <c r="ABX324" s="442"/>
      <c r="ABY324" s="442"/>
      <c r="ABZ324" s="442"/>
      <c r="ACA324" s="442"/>
      <c r="ACB324" s="442"/>
      <c r="ACC324" s="442"/>
      <c r="ACD324" s="442"/>
      <c r="ACE324" s="442"/>
      <c r="ACF324" s="442"/>
      <c r="ACG324" s="442"/>
      <c r="ACH324" s="442"/>
      <c r="ACI324" s="442"/>
      <c r="ACJ324" s="442"/>
      <c r="ACK324" s="442"/>
      <c r="ACL324" s="442"/>
      <c r="ACM324" s="442"/>
      <c r="ACN324" s="442"/>
      <c r="ACO324" s="442"/>
      <c r="ACP324" s="442"/>
      <c r="ACQ324" s="442"/>
      <c r="ACR324" s="442"/>
      <c r="ACS324" s="442"/>
      <c r="ACT324" s="442"/>
      <c r="ACU324" s="442"/>
      <c r="ACV324" s="442"/>
      <c r="ACW324" s="442"/>
      <c r="ACX324" s="442"/>
      <c r="ACY324" s="442"/>
      <c r="ACZ324" s="442"/>
      <c r="ADA324" s="442"/>
      <c r="ADB324" s="442"/>
      <c r="ADC324" s="442"/>
      <c r="ADD324" s="442"/>
      <c r="ADE324" s="442"/>
      <c r="ADF324" s="442"/>
      <c r="ADG324" s="442"/>
      <c r="ADH324" s="442"/>
      <c r="ADI324" s="442"/>
      <c r="ADJ324" s="442"/>
      <c r="ADK324" s="442"/>
      <c r="ADL324" s="442"/>
      <c r="ADM324" s="442"/>
      <c r="ADN324" s="442"/>
      <c r="ADO324" s="442"/>
      <c r="ADP324" s="442"/>
      <c r="ADQ324" s="442"/>
      <c r="ADR324" s="442"/>
      <c r="ADS324" s="442"/>
      <c r="ADT324" s="442"/>
      <c r="ADU324" s="442"/>
      <c r="ADV324" s="442"/>
      <c r="ADW324" s="442"/>
      <c r="ADX324" s="442"/>
      <c r="ADY324" s="442"/>
      <c r="ADZ324" s="442"/>
      <c r="AEA324" s="442"/>
      <c r="AEB324" s="442"/>
      <c r="AEC324" s="442"/>
      <c r="AED324" s="442"/>
      <c r="AEE324" s="442"/>
      <c r="AEF324" s="442"/>
      <c r="AEG324" s="442"/>
      <c r="AEH324" s="442"/>
      <c r="AEI324" s="442"/>
      <c r="AEJ324" s="442"/>
      <c r="AEK324" s="442"/>
      <c r="AEL324" s="442"/>
      <c r="AEM324" s="442"/>
      <c r="AEN324" s="442"/>
      <c r="AEO324" s="442"/>
      <c r="AEP324" s="442"/>
      <c r="AEQ324" s="442"/>
      <c r="AER324" s="442"/>
      <c r="AES324" s="442"/>
      <c r="AET324" s="442"/>
      <c r="AEU324" s="442"/>
      <c r="AEV324" s="442"/>
      <c r="AEW324" s="442"/>
      <c r="AEX324" s="442"/>
      <c r="AEY324" s="442"/>
      <c r="AEZ324" s="442"/>
      <c r="AFA324" s="442"/>
      <c r="AFB324" s="442"/>
      <c r="AFC324" s="442"/>
      <c r="AFD324" s="442"/>
      <c r="AFE324" s="442"/>
      <c r="AFF324" s="442"/>
      <c r="AFG324" s="442"/>
      <c r="AFH324" s="442"/>
      <c r="AFI324" s="442"/>
      <c r="AFJ324" s="442"/>
      <c r="AFK324" s="442"/>
      <c r="AFL324" s="442"/>
      <c r="AFM324" s="442"/>
      <c r="AFN324" s="442"/>
      <c r="AFO324" s="442"/>
      <c r="AFP324" s="442"/>
      <c r="AFQ324" s="442"/>
      <c r="AFR324" s="442"/>
      <c r="AFS324" s="442"/>
      <c r="AFT324" s="442"/>
      <c r="AFU324" s="442"/>
      <c r="AFV324" s="442"/>
      <c r="AFW324" s="442"/>
      <c r="AFX324" s="442"/>
      <c r="AFY324" s="442"/>
      <c r="AFZ324" s="442"/>
      <c r="AGA324" s="442"/>
      <c r="AGB324" s="442"/>
      <c r="AGC324" s="442"/>
      <c r="AGD324" s="442"/>
      <c r="AGE324" s="442"/>
      <c r="AGF324" s="442"/>
      <c r="AGG324" s="442"/>
      <c r="AGH324" s="442"/>
      <c r="AGI324" s="442"/>
      <c r="AGJ324" s="442"/>
      <c r="AGK324" s="442"/>
      <c r="AGL324" s="442"/>
      <c r="AGM324" s="442"/>
      <c r="AGN324" s="442"/>
      <c r="AGO324" s="442"/>
      <c r="AGP324" s="442"/>
      <c r="AGQ324" s="442"/>
      <c r="AGR324" s="442"/>
      <c r="AGS324" s="442"/>
      <c r="AGT324" s="442"/>
      <c r="AGU324" s="442"/>
      <c r="AGV324" s="442"/>
      <c r="AGW324" s="442"/>
      <c r="AGX324" s="442"/>
      <c r="AGY324" s="442"/>
      <c r="AGZ324" s="442"/>
      <c r="AHA324" s="442"/>
      <c r="AHB324" s="442"/>
      <c r="AHC324" s="442"/>
      <c r="AHD324" s="442"/>
      <c r="AHE324" s="442"/>
      <c r="AHF324" s="442"/>
      <c r="AHG324" s="442"/>
      <c r="AHH324" s="442"/>
    </row>
    <row r="325" spans="2:892" s="593" customFormat="1" hidden="1">
      <c r="B325" s="597"/>
      <c r="C325" s="595"/>
      <c r="D325" s="78"/>
      <c r="E325" s="78"/>
      <c r="F325" s="78"/>
      <c r="G325" s="78"/>
      <c r="H325" s="78"/>
      <c r="I325" s="78"/>
      <c r="J325" s="78"/>
      <c r="K325" s="78"/>
      <c r="L325" s="78"/>
      <c r="M325" s="78"/>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s="66"/>
      <c r="CT325" s="66"/>
      <c r="CU325" s="66"/>
      <c r="CV325" s="66"/>
      <c r="CW325" s="66"/>
      <c r="CX325" s="66"/>
      <c r="CY325" s="66"/>
      <c r="CZ325" s="66"/>
      <c r="DA325" s="66"/>
      <c r="DB325" s="66"/>
      <c r="DC325" s="66"/>
      <c r="DD325" s="66"/>
      <c r="DE325" s="66"/>
      <c r="DF325" s="66"/>
      <c r="DG325" s="66"/>
      <c r="DH325" s="66"/>
      <c r="DI325" s="66"/>
      <c r="DJ325" s="66"/>
      <c r="DK325" s="66"/>
      <c r="DL325" s="66"/>
      <c r="DM325" s="66"/>
      <c r="DN325" s="66"/>
      <c r="DO325" s="66"/>
      <c r="DP325" s="66"/>
      <c r="DQ325" s="66"/>
      <c r="DR325" s="66"/>
      <c r="DS325" s="66"/>
      <c r="DT325" s="66"/>
      <c r="DU325" s="66"/>
      <c r="DV325" s="66"/>
      <c r="DW325" s="66"/>
      <c r="DX325" s="66"/>
      <c r="DY325" s="66"/>
      <c r="DZ325" s="66"/>
      <c r="EA325" s="66"/>
      <c r="EB325" s="66"/>
      <c r="EC325" s="66"/>
      <c r="ED325" s="66"/>
      <c r="EE325" s="66"/>
      <c r="EF325" s="66"/>
      <c r="EG325" s="66"/>
      <c r="EH325" s="66"/>
      <c r="EI325" s="66"/>
      <c r="EJ325" s="66"/>
      <c r="EK325" s="66"/>
      <c r="EL325" s="66"/>
      <c r="EM325" s="66"/>
      <c r="EN325" s="66"/>
      <c r="EO325" s="66"/>
      <c r="EP325" s="66"/>
      <c r="EQ325" s="66"/>
      <c r="ER325" s="66"/>
      <c r="ES325" s="66"/>
      <c r="ET325" s="66"/>
      <c r="EU325" s="66"/>
      <c r="EV325" s="66"/>
      <c r="EW325" s="66"/>
      <c r="EX325" s="66"/>
      <c r="EY325" s="66"/>
      <c r="EZ325" s="66"/>
      <c r="FA325" s="66"/>
      <c r="FB325" s="66"/>
      <c r="FC325" s="66"/>
      <c r="FD325" s="66"/>
      <c r="FE325" s="66"/>
      <c r="FF325" s="66"/>
      <c r="FG325" s="66"/>
      <c r="FH325" s="66"/>
      <c r="FI325" s="66"/>
      <c r="FJ325" s="66"/>
      <c r="FK325" s="66"/>
      <c r="FL325" s="66"/>
      <c r="FM325" s="66"/>
      <c r="FN325" s="66"/>
      <c r="FO325" s="66"/>
      <c r="FP325" s="66"/>
      <c r="FQ325" s="66"/>
      <c r="FR325" s="66"/>
      <c r="FS325" s="66"/>
      <c r="FT325" s="66"/>
      <c r="FU325" s="66"/>
      <c r="FV325" s="66"/>
      <c r="FW325" s="66"/>
      <c r="FX325" s="66"/>
      <c r="FY325" s="66"/>
      <c r="FZ325" s="66"/>
      <c r="GA325" s="66"/>
      <c r="GB325" s="66"/>
      <c r="GC325" s="66"/>
      <c r="GD325" s="66"/>
      <c r="GE325" s="66"/>
      <c r="GF325" s="66"/>
      <c r="GG325" s="66"/>
      <c r="GH325" s="66"/>
      <c r="GI325" s="66"/>
      <c r="GJ325" s="66"/>
      <c r="GK325" s="66"/>
      <c r="GL325" s="66"/>
      <c r="GM325" s="66"/>
      <c r="GN325" s="66"/>
      <c r="GO325" s="66"/>
      <c r="GP325" s="66"/>
      <c r="GQ325" s="66"/>
      <c r="GR325" s="66"/>
      <c r="GS325" s="66"/>
      <c r="GT325" s="66"/>
      <c r="GU325" s="66"/>
      <c r="GV325" s="66"/>
      <c r="GW325" s="66"/>
      <c r="GX325" s="66"/>
      <c r="GY325" s="66"/>
      <c r="GZ325" s="66"/>
      <c r="HA325" s="66"/>
      <c r="HB325" s="66"/>
      <c r="HC325" s="66"/>
      <c r="HD325" s="66"/>
      <c r="HE325" s="66"/>
      <c r="HF325" s="66"/>
      <c r="HG325" s="66"/>
      <c r="HH325" s="66"/>
      <c r="HI325" s="66"/>
      <c r="HJ325" s="66"/>
      <c r="HK325" s="66"/>
      <c r="HL325" s="66"/>
      <c r="HM325" s="66"/>
      <c r="HN325" s="66"/>
      <c r="HO325" s="66"/>
      <c r="HP325" s="66"/>
      <c r="HQ325" s="66"/>
      <c r="HR325" s="66"/>
      <c r="HS325" s="66"/>
      <c r="HT325" s="66"/>
      <c r="HU325" s="66"/>
      <c r="HV325" s="66"/>
      <c r="HW325" s="66"/>
      <c r="HX325" s="66"/>
      <c r="HY325" s="66"/>
      <c r="HZ325" s="66"/>
      <c r="IA325" s="66"/>
      <c r="IB325" s="66"/>
      <c r="IC325" s="66"/>
      <c r="ID325" s="66"/>
      <c r="IE325" s="66"/>
      <c r="IF325" s="66"/>
      <c r="IG325" s="66"/>
      <c r="IH325" s="66"/>
      <c r="II325" s="66"/>
      <c r="IJ325" s="66"/>
      <c r="IK325" s="66"/>
      <c r="IL325" s="66"/>
      <c r="IM325" s="66"/>
      <c r="IN325" s="66"/>
      <c r="IO325" s="66"/>
      <c r="IP325" s="66"/>
      <c r="IQ325" s="66"/>
      <c r="IR325" s="66"/>
      <c r="IS325" s="66"/>
      <c r="IT325" s="66"/>
      <c r="IU325" s="66"/>
      <c r="IV325" s="66"/>
      <c r="IW325" s="66"/>
      <c r="IX325" s="442"/>
      <c r="IY325" s="442"/>
      <c r="IZ325" s="442"/>
      <c r="JA325" s="442"/>
      <c r="JB325" s="442"/>
      <c r="JC325" s="442"/>
      <c r="JD325" s="442"/>
      <c r="JE325" s="442"/>
      <c r="JF325" s="442"/>
      <c r="JG325" s="442"/>
      <c r="JH325" s="442"/>
      <c r="JI325" s="442"/>
      <c r="JJ325" s="442"/>
      <c r="JK325" s="442"/>
      <c r="JL325" s="442"/>
      <c r="JM325" s="442"/>
      <c r="JN325" s="442"/>
      <c r="JO325" s="442"/>
      <c r="JP325" s="442"/>
      <c r="JQ325" s="442"/>
      <c r="JR325" s="442"/>
      <c r="JS325" s="442"/>
      <c r="JT325" s="442"/>
      <c r="JU325" s="442"/>
      <c r="JV325" s="442"/>
      <c r="JW325" s="442"/>
      <c r="JX325" s="442"/>
      <c r="JY325" s="442"/>
      <c r="JZ325" s="442"/>
      <c r="KA325" s="442"/>
      <c r="KB325" s="442"/>
      <c r="KC325" s="442"/>
      <c r="KD325" s="442"/>
      <c r="KE325" s="442"/>
      <c r="KF325" s="442"/>
      <c r="KG325" s="442"/>
      <c r="KH325" s="442"/>
      <c r="KI325" s="442"/>
      <c r="KJ325" s="442"/>
      <c r="KK325" s="442"/>
      <c r="KL325" s="442"/>
      <c r="KM325" s="442"/>
      <c r="KN325" s="442"/>
      <c r="KO325" s="442"/>
      <c r="KP325" s="442"/>
      <c r="KQ325" s="442"/>
      <c r="KR325" s="442"/>
      <c r="KS325" s="442"/>
      <c r="KT325" s="442"/>
      <c r="KU325" s="442"/>
      <c r="KV325" s="442"/>
      <c r="KW325" s="442"/>
      <c r="KX325" s="442"/>
      <c r="KY325" s="442"/>
      <c r="KZ325" s="442"/>
      <c r="LA325" s="442"/>
      <c r="LB325" s="442"/>
      <c r="LC325" s="442"/>
      <c r="LD325" s="442"/>
      <c r="LE325" s="442"/>
      <c r="LF325" s="442"/>
      <c r="LG325" s="442"/>
      <c r="LH325" s="442"/>
      <c r="LI325" s="442"/>
      <c r="LJ325" s="442"/>
      <c r="LK325" s="442"/>
      <c r="LL325" s="442"/>
      <c r="LM325" s="442"/>
      <c r="LN325" s="442"/>
      <c r="LO325" s="442"/>
      <c r="LP325" s="442"/>
      <c r="LQ325" s="442"/>
      <c r="LR325" s="442"/>
      <c r="LS325" s="442"/>
      <c r="LT325" s="442"/>
      <c r="LU325" s="442"/>
      <c r="LV325" s="442"/>
      <c r="LW325" s="442"/>
      <c r="LX325" s="442"/>
      <c r="LY325" s="442"/>
      <c r="LZ325" s="442"/>
      <c r="MA325" s="442"/>
      <c r="MB325" s="442"/>
      <c r="MC325" s="442"/>
      <c r="MD325" s="442"/>
      <c r="ME325" s="442"/>
      <c r="MF325" s="442"/>
      <c r="MG325" s="442"/>
      <c r="MH325" s="442"/>
      <c r="MI325" s="442"/>
      <c r="MJ325" s="442"/>
      <c r="MK325" s="442"/>
      <c r="ML325" s="442"/>
      <c r="MM325" s="442"/>
      <c r="MN325" s="442"/>
      <c r="MO325" s="442"/>
      <c r="MP325" s="442"/>
      <c r="MQ325" s="442"/>
      <c r="MR325" s="442"/>
      <c r="MS325" s="442"/>
      <c r="MT325" s="442"/>
      <c r="MU325" s="442"/>
      <c r="MV325" s="442"/>
      <c r="MW325" s="442"/>
      <c r="MX325" s="442"/>
      <c r="MY325" s="442"/>
      <c r="MZ325" s="442"/>
      <c r="NA325" s="442"/>
      <c r="NB325" s="442"/>
      <c r="NC325" s="442"/>
      <c r="ND325" s="442"/>
      <c r="NE325" s="442"/>
      <c r="NF325" s="442"/>
      <c r="NG325" s="442"/>
      <c r="NH325" s="442"/>
      <c r="NI325" s="442"/>
      <c r="NJ325" s="442"/>
      <c r="NK325" s="442"/>
      <c r="NL325" s="442"/>
      <c r="NM325" s="442"/>
      <c r="NN325" s="442"/>
      <c r="NO325" s="442"/>
      <c r="NP325" s="442"/>
      <c r="NQ325" s="442"/>
      <c r="NR325" s="442"/>
      <c r="NS325" s="442"/>
      <c r="NT325" s="442"/>
      <c r="NU325" s="442"/>
      <c r="NV325" s="442"/>
      <c r="NW325" s="442"/>
      <c r="NX325" s="442"/>
      <c r="NY325" s="442"/>
      <c r="NZ325" s="442"/>
      <c r="OA325" s="442"/>
      <c r="OB325" s="442"/>
      <c r="OC325" s="442"/>
      <c r="OD325" s="442"/>
      <c r="OE325" s="442"/>
      <c r="OF325" s="442"/>
      <c r="OG325" s="442"/>
      <c r="OH325" s="442"/>
      <c r="OI325" s="442"/>
      <c r="OJ325" s="442"/>
      <c r="OK325" s="442"/>
      <c r="OL325" s="442"/>
      <c r="OM325" s="442"/>
      <c r="ON325" s="442"/>
      <c r="OO325" s="442"/>
      <c r="OP325" s="442"/>
      <c r="OQ325" s="442"/>
      <c r="OR325" s="442"/>
      <c r="OS325" s="442"/>
      <c r="OT325" s="442"/>
      <c r="OU325" s="442"/>
      <c r="OV325" s="442"/>
      <c r="OW325" s="442"/>
      <c r="OX325" s="442"/>
      <c r="OY325" s="442"/>
      <c r="OZ325" s="442"/>
      <c r="PA325" s="442"/>
      <c r="PB325" s="442"/>
      <c r="PC325" s="442"/>
      <c r="PD325" s="442"/>
      <c r="PE325" s="442"/>
      <c r="PF325" s="442"/>
      <c r="PG325" s="442"/>
      <c r="PH325" s="442"/>
      <c r="PI325" s="442"/>
      <c r="PJ325" s="442"/>
      <c r="PK325" s="442"/>
      <c r="PL325" s="442"/>
      <c r="PM325" s="442"/>
      <c r="PN325" s="442"/>
      <c r="PO325" s="442"/>
      <c r="PP325" s="442"/>
      <c r="PQ325" s="442"/>
      <c r="PR325" s="442"/>
      <c r="PS325" s="442"/>
      <c r="PT325" s="442"/>
      <c r="PU325" s="442"/>
      <c r="PV325" s="442"/>
      <c r="PW325" s="442"/>
      <c r="PX325" s="442"/>
      <c r="PY325" s="442"/>
      <c r="PZ325" s="442"/>
      <c r="QA325" s="442"/>
      <c r="QB325" s="442"/>
      <c r="QC325" s="442"/>
      <c r="QD325" s="442"/>
      <c r="QE325" s="442"/>
      <c r="QF325" s="442"/>
      <c r="QG325" s="442"/>
      <c r="QH325" s="442"/>
      <c r="QI325" s="442"/>
      <c r="QJ325" s="442"/>
      <c r="QK325" s="442"/>
      <c r="QL325" s="442"/>
      <c r="QM325" s="442"/>
      <c r="QN325" s="442"/>
      <c r="QO325" s="442"/>
      <c r="QP325" s="442"/>
      <c r="QQ325" s="442"/>
      <c r="QR325" s="442"/>
      <c r="QS325" s="442"/>
      <c r="QT325" s="442"/>
      <c r="QU325" s="442"/>
      <c r="QV325" s="442"/>
      <c r="QW325" s="442"/>
      <c r="QX325" s="442"/>
      <c r="QY325" s="442"/>
      <c r="QZ325" s="442"/>
      <c r="RA325" s="442"/>
      <c r="RB325" s="442"/>
      <c r="RC325" s="442"/>
      <c r="RD325" s="442"/>
      <c r="RE325" s="442"/>
      <c r="RF325" s="442"/>
      <c r="RG325" s="442"/>
      <c r="RH325" s="442"/>
      <c r="RI325" s="442"/>
      <c r="RJ325" s="442"/>
      <c r="RK325" s="442"/>
      <c r="RL325" s="442"/>
      <c r="RM325" s="442"/>
      <c r="RN325" s="442"/>
      <c r="RO325" s="442"/>
      <c r="RP325" s="442"/>
      <c r="RQ325" s="442"/>
      <c r="RR325" s="442"/>
      <c r="RS325" s="442"/>
      <c r="RT325" s="442"/>
      <c r="RU325" s="442"/>
      <c r="RV325" s="442"/>
      <c r="RW325" s="442"/>
      <c r="RX325" s="442"/>
      <c r="RY325" s="442"/>
      <c r="RZ325" s="442"/>
      <c r="SA325" s="442"/>
      <c r="SB325" s="442"/>
      <c r="SC325" s="442"/>
      <c r="SD325" s="442"/>
      <c r="SE325" s="442"/>
      <c r="SF325" s="442"/>
      <c r="SG325" s="442"/>
      <c r="SH325" s="442"/>
      <c r="SI325" s="442"/>
      <c r="SJ325" s="442"/>
      <c r="SK325" s="442"/>
      <c r="SL325" s="442"/>
      <c r="SM325" s="442"/>
      <c r="SN325" s="442"/>
      <c r="SO325" s="442"/>
      <c r="SP325" s="442"/>
      <c r="SQ325" s="442"/>
      <c r="SR325" s="442"/>
      <c r="SS325" s="442"/>
      <c r="ST325" s="442"/>
      <c r="SU325" s="442"/>
      <c r="SV325" s="442"/>
      <c r="SW325" s="442"/>
      <c r="SX325" s="442"/>
      <c r="SY325" s="442"/>
      <c r="SZ325" s="442"/>
      <c r="TA325" s="442"/>
      <c r="TB325" s="442"/>
      <c r="TC325" s="442"/>
      <c r="TD325" s="442"/>
      <c r="TE325" s="442"/>
      <c r="TF325" s="442"/>
      <c r="TG325" s="442"/>
      <c r="TH325" s="442"/>
      <c r="TI325" s="442"/>
      <c r="TJ325" s="442"/>
      <c r="TK325" s="442"/>
      <c r="TL325" s="442"/>
      <c r="TM325" s="442"/>
      <c r="TN325" s="442"/>
      <c r="TO325" s="442"/>
      <c r="TP325" s="442"/>
      <c r="TQ325" s="442"/>
      <c r="TR325" s="442"/>
      <c r="TS325" s="442"/>
      <c r="TT325" s="442"/>
      <c r="TU325" s="442"/>
      <c r="TV325" s="442"/>
      <c r="TW325" s="442"/>
      <c r="TX325" s="442"/>
      <c r="TY325" s="442"/>
      <c r="TZ325" s="442"/>
      <c r="UA325" s="442"/>
      <c r="UB325" s="442"/>
      <c r="UC325" s="442"/>
      <c r="UD325" s="442"/>
      <c r="UE325" s="442"/>
      <c r="UF325" s="442"/>
      <c r="UG325" s="442"/>
      <c r="UH325" s="442"/>
      <c r="UI325" s="442"/>
      <c r="UJ325" s="442"/>
      <c r="UK325" s="442"/>
      <c r="UL325" s="442"/>
      <c r="UM325" s="442"/>
      <c r="UN325" s="442"/>
      <c r="UO325" s="442"/>
      <c r="UP325" s="442"/>
      <c r="UQ325" s="442"/>
      <c r="UR325" s="442"/>
      <c r="US325" s="442"/>
      <c r="UT325" s="442"/>
      <c r="UU325" s="442"/>
      <c r="UV325" s="442"/>
      <c r="UW325" s="442"/>
      <c r="UX325" s="442"/>
      <c r="UY325" s="442"/>
      <c r="UZ325" s="442"/>
      <c r="VA325" s="442"/>
      <c r="VB325" s="442"/>
      <c r="VC325" s="442"/>
      <c r="VD325" s="442"/>
      <c r="VE325" s="442"/>
      <c r="VF325" s="442"/>
      <c r="VG325" s="442"/>
      <c r="VH325" s="442"/>
      <c r="VI325" s="442"/>
      <c r="VJ325" s="442"/>
      <c r="VK325" s="442"/>
      <c r="VL325" s="442"/>
      <c r="VM325" s="442"/>
      <c r="VN325" s="442"/>
      <c r="VO325" s="442"/>
      <c r="VP325" s="442"/>
      <c r="VQ325" s="442"/>
      <c r="VR325" s="442"/>
      <c r="VS325" s="442"/>
      <c r="VT325" s="442"/>
      <c r="VU325" s="442"/>
      <c r="VV325" s="442"/>
      <c r="VW325" s="442"/>
      <c r="VX325" s="442"/>
      <c r="VY325" s="442"/>
      <c r="VZ325" s="442"/>
      <c r="WA325" s="442"/>
      <c r="WB325" s="442"/>
      <c r="WC325" s="442"/>
      <c r="WD325" s="442"/>
      <c r="WE325" s="442"/>
      <c r="WF325" s="442"/>
      <c r="WG325" s="442"/>
      <c r="WH325" s="442"/>
      <c r="WI325" s="442"/>
      <c r="WJ325" s="442"/>
      <c r="WK325" s="442"/>
      <c r="WL325" s="442"/>
      <c r="WM325" s="442"/>
      <c r="WN325" s="442"/>
      <c r="WO325" s="442"/>
      <c r="WP325" s="442"/>
      <c r="WQ325" s="442"/>
      <c r="WR325" s="442"/>
      <c r="WS325" s="442"/>
      <c r="WT325" s="442"/>
      <c r="WU325" s="442"/>
      <c r="WV325" s="442"/>
      <c r="WW325" s="442"/>
      <c r="WX325" s="442"/>
      <c r="WY325" s="442"/>
      <c r="WZ325" s="442"/>
      <c r="XA325" s="442"/>
      <c r="XB325" s="442"/>
      <c r="XC325" s="442"/>
      <c r="XD325" s="442"/>
      <c r="XE325" s="442"/>
      <c r="XF325" s="442"/>
      <c r="XG325" s="442"/>
      <c r="XH325" s="442"/>
      <c r="XI325" s="442"/>
      <c r="XJ325" s="442"/>
      <c r="XK325" s="442"/>
      <c r="XL325" s="442"/>
      <c r="XM325" s="442"/>
      <c r="XN325" s="442"/>
      <c r="XO325" s="442"/>
      <c r="XP325" s="442"/>
      <c r="XQ325" s="442"/>
      <c r="XR325" s="442"/>
      <c r="XS325" s="442"/>
      <c r="XT325" s="442"/>
      <c r="XU325" s="442"/>
      <c r="XV325" s="442"/>
      <c r="XW325" s="442"/>
      <c r="XX325" s="442"/>
      <c r="XY325" s="442"/>
      <c r="XZ325" s="442"/>
      <c r="YA325" s="442"/>
      <c r="YB325" s="442"/>
      <c r="YC325" s="442"/>
      <c r="YD325" s="442"/>
      <c r="YE325" s="442"/>
      <c r="YF325" s="442"/>
      <c r="YG325" s="442"/>
      <c r="YH325" s="442"/>
      <c r="YI325" s="442"/>
      <c r="YJ325" s="442"/>
      <c r="YK325" s="442"/>
      <c r="YL325" s="442"/>
      <c r="YM325" s="442"/>
      <c r="YN325" s="442"/>
      <c r="YO325" s="442"/>
      <c r="YP325" s="442"/>
      <c r="YQ325" s="442"/>
      <c r="YR325" s="442"/>
      <c r="YS325" s="442"/>
      <c r="YT325" s="442"/>
      <c r="YU325" s="442"/>
      <c r="YV325" s="442"/>
      <c r="YW325" s="442"/>
      <c r="YX325" s="442"/>
      <c r="YY325" s="442"/>
      <c r="YZ325" s="442"/>
      <c r="ZA325" s="442"/>
      <c r="ZB325" s="442"/>
      <c r="ZC325" s="442"/>
      <c r="ZD325" s="442"/>
      <c r="ZE325" s="442"/>
      <c r="ZF325" s="442"/>
      <c r="ZG325" s="442"/>
      <c r="ZH325" s="442"/>
      <c r="ZI325" s="442"/>
      <c r="ZJ325" s="442"/>
      <c r="ZK325" s="442"/>
      <c r="ZL325" s="442"/>
      <c r="ZM325" s="442"/>
      <c r="ZN325" s="442"/>
      <c r="ZO325" s="442"/>
      <c r="ZP325" s="442"/>
      <c r="ZQ325" s="442"/>
      <c r="ZR325" s="442"/>
      <c r="ZS325" s="442"/>
      <c r="ZT325" s="442"/>
      <c r="ZU325" s="442"/>
      <c r="ZV325" s="442"/>
      <c r="ZW325" s="442"/>
      <c r="ZX325" s="442"/>
      <c r="ZY325" s="442"/>
      <c r="ZZ325" s="442"/>
      <c r="AAA325" s="442"/>
      <c r="AAB325" s="442"/>
      <c r="AAC325" s="442"/>
      <c r="AAD325" s="442"/>
      <c r="AAE325" s="442"/>
      <c r="AAF325" s="442"/>
      <c r="AAG325" s="442"/>
      <c r="AAH325" s="442"/>
      <c r="AAI325" s="442"/>
      <c r="AAJ325" s="442"/>
      <c r="AAK325" s="442"/>
      <c r="AAL325" s="442"/>
      <c r="AAM325" s="442"/>
      <c r="AAN325" s="442"/>
      <c r="AAO325" s="442"/>
      <c r="AAP325" s="442"/>
      <c r="AAQ325" s="442"/>
      <c r="AAR325" s="442"/>
      <c r="AAS325" s="442"/>
      <c r="AAT325" s="442"/>
      <c r="AAU325" s="442"/>
      <c r="AAV325" s="442"/>
      <c r="AAW325" s="442"/>
      <c r="AAX325" s="442"/>
      <c r="AAY325" s="442"/>
      <c r="AAZ325" s="442"/>
      <c r="ABA325" s="442"/>
      <c r="ABB325" s="442"/>
      <c r="ABC325" s="442"/>
      <c r="ABD325" s="442"/>
      <c r="ABE325" s="442"/>
      <c r="ABF325" s="442"/>
      <c r="ABG325" s="442"/>
      <c r="ABH325" s="442"/>
      <c r="ABI325" s="442"/>
      <c r="ABJ325" s="442"/>
      <c r="ABK325" s="442"/>
      <c r="ABL325" s="442"/>
      <c r="ABM325" s="442"/>
      <c r="ABN325" s="442"/>
      <c r="ABO325" s="442"/>
      <c r="ABP325" s="442"/>
      <c r="ABQ325" s="442"/>
      <c r="ABR325" s="442"/>
      <c r="ABS325" s="442"/>
      <c r="ABT325" s="442"/>
      <c r="ABU325" s="442"/>
      <c r="ABV325" s="442"/>
      <c r="ABW325" s="442"/>
      <c r="ABX325" s="442"/>
      <c r="ABY325" s="442"/>
      <c r="ABZ325" s="442"/>
      <c r="ACA325" s="442"/>
      <c r="ACB325" s="442"/>
      <c r="ACC325" s="442"/>
      <c r="ACD325" s="442"/>
      <c r="ACE325" s="442"/>
      <c r="ACF325" s="442"/>
      <c r="ACG325" s="442"/>
      <c r="ACH325" s="442"/>
      <c r="ACI325" s="442"/>
      <c r="ACJ325" s="442"/>
      <c r="ACK325" s="442"/>
      <c r="ACL325" s="442"/>
      <c r="ACM325" s="442"/>
      <c r="ACN325" s="442"/>
      <c r="ACO325" s="442"/>
      <c r="ACP325" s="442"/>
      <c r="ACQ325" s="442"/>
      <c r="ACR325" s="442"/>
      <c r="ACS325" s="442"/>
      <c r="ACT325" s="442"/>
      <c r="ACU325" s="442"/>
      <c r="ACV325" s="442"/>
      <c r="ACW325" s="442"/>
      <c r="ACX325" s="442"/>
      <c r="ACY325" s="442"/>
      <c r="ACZ325" s="442"/>
      <c r="ADA325" s="442"/>
      <c r="ADB325" s="442"/>
      <c r="ADC325" s="442"/>
      <c r="ADD325" s="442"/>
      <c r="ADE325" s="442"/>
      <c r="ADF325" s="442"/>
      <c r="ADG325" s="442"/>
      <c r="ADH325" s="442"/>
      <c r="ADI325" s="442"/>
      <c r="ADJ325" s="442"/>
      <c r="ADK325" s="442"/>
      <c r="ADL325" s="442"/>
      <c r="ADM325" s="442"/>
      <c r="ADN325" s="442"/>
      <c r="ADO325" s="442"/>
      <c r="ADP325" s="442"/>
      <c r="ADQ325" s="442"/>
      <c r="ADR325" s="442"/>
      <c r="ADS325" s="442"/>
      <c r="ADT325" s="442"/>
      <c r="ADU325" s="442"/>
      <c r="ADV325" s="442"/>
      <c r="ADW325" s="442"/>
      <c r="ADX325" s="442"/>
      <c r="ADY325" s="442"/>
      <c r="ADZ325" s="442"/>
      <c r="AEA325" s="442"/>
      <c r="AEB325" s="442"/>
      <c r="AEC325" s="442"/>
      <c r="AED325" s="442"/>
      <c r="AEE325" s="442"/>
      <c r="AEF325" s="442"/>
      <c r="AEG325" s="442"/>
      <c r="AEH325" s="442"/>
      <c r="AEI325" s="442"/>
      <c r="AEJ325" s="442"/>
      <c r="AEK325" s="442"/>
      <c r="AEL325" s="442"/>
      <c r="AEM325" s="442"/>
      <c r="AEN325" s="442"/>
      <c r="AEO325" s="442"/>
      <c r="AEP325" s="442"/>
      <c r="AEQ325" s="442"/>
      <c r="AER325" s="442"/>
      <c r="AES325" s="442"/>
      <c r="AET325" s="442"/>
      <c r="AEU325" s="442"/>
      <c r="AEV325" s="442"/>
      <c r="AEW325" s="442"/>
      <c r="AEX325" s="442"/>
      <c r="AEY325" s="442"/>
      <c r="AEZ325" s="442"/>
      <c r="AFA325" s="442"/>
      <c r="AFB325" s="442"/>
      <c r="AFC325" s="442"/>
      <c r="AFD325" s="442"/>
      <c r="AFE325" s="442"/>
      <c r="AFF325" s="442"/>
      <c r="AFG325" s="442"/>
      <c r="AFH325" s="442"/>
      <c r="AFI325" s="442"/>
      <c r="AFJ325" s="442"/>
      <c r="AFK325" s="442"/>
      <c r="AFL325" s="442"/>
      <c r="AFM325" s="442"/>
      <c r="AFN325" s="442"/>
      <c r="AFO325" s="442"/>
      <c r="AFP325" s="442"/>
      <c r="AFQ325" s="442"/>
      <c r="AFR325" s="442"/>
      <c r="AFS325" s="442"/>
      <c r="AFT325" s="442"/>
      <c r="AFU325" s="442"/>
      <c r="AFV325" s="442"/>
      <c r="AFW325" s="442"/>
      <c r="AFX325" s="442"/>
      <c r="AFY325" s="442"/>
      <c r="AFZ325" s="442"/>
      <c r="AGA325" s="442"/>
      <c r="AGB325" s="442"/>
      <c r="AGC325" s="442"/>
      <c r="AGD325" s="442"/>
      <c r="AGE325" s="442"/>
      <c r="AGF325" s="442"/>
      <c r="AGG325" s="442"/>
      <c r="AGH325" s="442"/>
      <c r="AGI325" s="442"/>
      <c r="AGJ325" s="442"/>
      <c r="AGK325" s="442"/>
      <c r="AGL325" s="442"/>
      <c r="AGM325" s="442"/>
      <c r="AGN325" s="442"/>
      <c r="AGO325" s="442"/>
      <c r="AGP325" s="442"/>
      <c r="AGQ325" s="442"/>
      <c r="AGR325" s="442"/>
      <c r="AGS325" s="442"/>
      <c r="AGT325" s="442"/>
      <c r="AGU325" s="442"/>
      <c r="AGV325" s="442"/>
      <c r="AGW325" s="442"/>
      <c r="AGX325" s="442"/>
      <c r="AGY325" s="442"/>
      <c r="AGZ325" s="442"/>
      <c r="AHA325" s="442"/>
      <c r="AHB325" s="442"/>
      <c r="AHC325" s="442"/>
      <c r="AHD325" s="442"/>
      <c r="AHE325" s="442"/>
      <c r="AHF325" s="442"/>
      <c r="AHG325" s="442"/>
      <c r="AHH325" s="442"/>
    </row>
    <row r="326" spans="2:892" s="593" customFormat="1" hidden="1">
      <c r="B326" s="597"/>
      <c r="C326" s="595"/>
      <c r="D326" s="78"/>
      <c r="E326" s="78"/>
      <c r="F326" s="78"/>
      <c r="G326" s="78"/>
      <c r="H326" s="78"/>
      <c r="I326" s="78"/>
      <c r="J326" s="78"/>
      <c r="K326" s="78"/>
      <c r="L326" s="78"/>
      <c r="M326" s="78"/>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s="66"/>
      <c r="CT326" s="66"/>
      <c r="CU326" s="66"/>
      <c r="CV326" s="66"/>
      <c r="CW326" s="66"/>
      <c r="CX326" s="66"/>
      <c r="CY326" s="66"/>
      <c r="CZ326" s="66"/>
      <c r="DA326" s="66"/>
      <c r="DB326" s="66"/>
      <c r="DC326" s="66"/>
      <c r="DD326" s="66"/>
      <c r="DE326" s="66"/>
      <c r="DF326" s="66"/>
      <c r="DG326" s="66"/>
      <c r="DH326" s="66"/>
      <c r="DI326" s="66"/>
      <c r="DJ326" s="66"/>
      <c r="DK326" s="66"/>
      <c r="DL326" s="66"/>
      <c r="DM326" s="66"/>
      <c r="DN326" s="66"/>
      <c r="DO326" s="66"/>
      <c r="DP326" s="66"/>
      <c r="DQ326" s="66"/>
      <c r="DR326" s="66"/>
      <c r="DS326" s="66"/>
      <c r="DT326" s="66"/>
      <c r="DU326" s="66"/>
      <c r="DV326" s="66"/>
      <c r="DW326" s="66"/>
      <c r="DX326" s="66"/>
      <c r="DY326" s="66"/>
      <c r="DZ326" s="66"/>
      <c r="EA326" s="66"/>
      <c r="EB326" s="66"/>
      <c r="EC326" s="66"/>
      <c r="ED326" s="66"/>
      <c r="EE326" s="66"/>
      <c r="EF326" s="66"/>
      <c r="EG326" s="66"/>
      <c r="EH326" s="66"/>
      <c r="EI326" s="66"/>
      <c r="EJ326" s="66"/>
      <c r="EK326" s="66"/>
      <c r="EL326" s="66"/>
      <c r="EM326" s="66"/>
      <c r="EN326" s="66"/>
      <c r="EO326" s="66"/>
      <c r="EP326" s="66"/>
      <c r="EQ326" s="66"/>
      <c r="ER326" s="66"/>
      <c r="ES326" s="66"/>
      <c r="ET326" s="66"/>
      <c r="EU326" s="66"/>
      <c r="EV326" s="66"/>
      <c r="EW326" s="66"/>
      <c r="EX326" s="66"/>
      <c r="EY326" s="66"/>
      <c r="EZ326" s="66"/>
      <c r="FA326" s="66"/>
      <c r="FB326" s="66"/>
      <c r="FC326" s="66"/>
      <c r="FD326" s="66"/>
      <c r="FE326" s="66"/>
      <c r="FF326" s="66"/>
      <c r="FG326" s="66"/>
      <c r="FH326" s="66"/>
      <c r="FI326" s="66"/>
      <c r="FJ326" s="66"/>
      <c r="FK326" s="66"/>
      <c r="FL326" s="66"/>
      <c r="FM326" s="66"/>
      <c r="FN326" s="66"/>
      <c r="FO326" s="66"/>
      <c r="FP326" s="66"/>
      <c r="FQ326" s="66"/>
      <c r="FR326" s="66"/>
      <c r="FS326" s="66"/>
      <c r="FT326" s="66"/>
      <c r="FU326" s="66"/>
      <c r="FV326" s="66"/>
      <c r="FW326" s="66"/>
      <c r="FX326" s="66"/>
      <c r="FY326" s="66"/>
      <c r="FZ326" s="66"/>
      <c r="GA326" s="66"/>
      <c r="GB326" s="66"/>
      <c r="GC326" s="66"/>
      <c r="GD326" s="66"/>
      <c r="GE326" s="66"/>
      <c r="GF326" s="66"/>
      <c r="GG326" s="66"/>
      <c r="GH326" s="66"/>
      <c r="GI326" s="66"/>
      <c r="GJ326" s="66"/>
      <c r="GK326" s="66"/>
      <c r="GL326" s="66"/>
      <c r="GM326" s="66"/>
      <c r="GN326" s="66"/>
      <c r="GO326" s="66"/>
      <c r="GP326" s="66"/>
      <c r="GQ326" s="66"/>
      <c r="GR326" s="66"/>
      <c r="GS326" s="66"/>
      <c r="GT326" s="66"/>
      <c r="GU326" s="66"/>
      <c r="GV326" s="66"/>
      <c r="GW326" s="66"/>
      <c r="GX326" s="66"/>
      <c r="GY326" s="66"/>
      <c r="GZ326" s="66"/>
      <c r="HA326" s="66"/>
      <c r="HB326" s="66"/>
      <c r="HC326" s="66"/>
      <c r="HD326" s="66"/>
      <c r="HE326" s="66"/>
      <c r="HF326" s="66"/>
      <c r="HG326" s="66"/>
      <c r="HH326" s="66"/>
      <c r="HI326" s="66"/>
      <c r="HJ326" s="66"/>
      <c r="HK326" s="66"/>
      <c r="HL326" s="66"/>
      <c r="HM326" s="66"/>
      <c r="HN326" s="66"/>
      <c r="HO326" s="66"/>
      <c r="HP326" s="66"/>
      <c r="HQ326" s="66"/>
      <c r="HR326" s="66"/>
      <c r="HS326" s="66"/>
      <c r="HT326" s="66"/>
      <c r="HU326" s="66"/>
      <c r="HV326" s="66"/>
      <c r="HW326" s="66"/>
      <c r="HX326" s="66"/>
      <c r="HY326" s="66"/>
      <c r="HZ326" s="66"/>
      <c r="IA326" s="66"/>
      <c r="IB326" s="66"/>
      <c r="IC326" s="66"/>
      <c r="ID326" s="66"/>
      <c r="IE326" s="66"/>
      <c r="IF326" s="66"/>
      <c r="IG326" s="66"/>
      <c r="IH326" s="66"/>
      <c r="II326" s="66"/>
      <c r="IJ326" s="66"/>
      <c r="IK326" s="66"/>
      <c r="IL326" s="66"/>
      <c r="IM326" s="66"/>
      <c r="IN326" s="66"/>
      <c r="IO326" s="66"/>
      <c r="IP326" s="66"/>
      <c r="IQ326" s="66"/>
      <c r="IR326" s="66"/>
      <c r="IS326" s="66"/>
      <c r="IT326" s="66"/>
      <c r="IU326" s="66"/>
      <c r="IV326" s="66"/>
      <c r="IW326" s="66"/>
      <c r="IX326" s="442"/>
      <c r="IY326" s="442"/>
      <c r="IZ326" s="442"/>
      <c r="JA326" s="442"/>
      <c r="JB326" s="442"/>
      <c r="JC326" s="442"/>
      <c r="JD326" s="442"/>
      <c r="JE326" s="442"/>
      <c r="JF326" s="442"/>
      <c r="JG326" s="442"/>
      <c r="JH326" s="442"/>
      <c r="JI326" s="442"/>
      <c r="JJ326" s="442"/>
      <c r="JK326" s="442"/>
      <c r="JL326" s="442"/>
      <c r="JM326" s="442"/>
      <c r="JN326" s="442"/>
      <c r="JO326" s="442"/>
      <c r="JP326" s="442"/>
      <c r="JQ326" s="442"/>
      <c r="JR326" s="442"/>
      <c r="JS326" s="442"/>
      <c r="JT326" s="442"/>
      <c r="JU326" s="442"/>
      <c r="JV326" s="442"/>
      <c r="JW326" s="442"/>
      <c r="JX326" s="442"/>
      <c r="JY326" s="442"/>
      <c r="JZ326" s="442"/>
      <c r="KA326" s="442"/>
      <c r="KB326" s="442"/>
      <c r="KC326" s="442"/>
      <c r="KD326" s="442"/>
      <c r="KE326" s="442"/>
      <c r="KF326" s="442"/>
      <c r="KG326" s="442"/>
      <c r="KH326" s="442"/>
      <c r="KI326" s="442"/>
      <c r="KJ326" s="442"/>
      <c r="KK326" s="442"/>
      <c r="KL326" s="442"/>
      <c r="KM326" s="442"/>
      <c r="KN326" s="442"/>
      <c r="KO326" s="442"/>
      <c r="KP326" s="442"/>
      <c r="KQ326" s="442"/>
      <c r="KR326" s="442"/>
      <c r="KS326" s="442"/>
      <c r="KT326" s="442"/>
      <c r="KU326" s="442"/>
      <c r="KV326" s="442"/>
      <c r="KW326" s="442"/>
      <c r="KX326" s="442"/>
      <c r="KY326" s="442"/>
      <c r="KZ326" s="442"/>
      <c r="LA326" s="442"/>
      <c r="LB326" s="442"/>
      <c r="LC326" s="442"/>
      <c r="LD326" s="442"/>
      <c r="LE326" s="442"/>
      <c r="LF326" s="442"/>
      <c r="LG326" s="442"/>
      <c r="LH326" s="442"/>
      <c r="LI326" s="442"/>
      <c r="LJ326" s="442"/>
      <c r="LK326" s="442"/>
      <c r="LL326" s="442"/>
      <c r="LM326" s="442"/>
      <c r="LN326" s="442"/>
      <c r="LO326" s="442"/>
      <c r="LP326" s="442"/>
      <c r="LQ326" s="442"/>
      <c r="LR326" s="442"/>
      <c r="LS326" s="442"/>
      <c r="LT326" s="442"/>
      <c r="LU326" s="442"/>
      <c r="LV326" s="442"/>
      <c r="LW326" s="442"/>
      <c r="LX326" s="442"/>
      <c r="LY326" s="442"/>
      <c r="LZ326" s="442"/>
      <c r="MA326" s="442"/>
      <c r="MB326" s="442"/>
      <c r="MC326" s="442"/>
      <c r="MD326" s="442"/>
      <c r="ME326" s="442"/>
      <c r="MF326" s="442"/>
      <c r="MG326" s="442"/>
      <c r="MH326" s="442"/>
      <c r="MI326" s="442"/>
      <c r="MJ326" s="442"/>
      <c r="MK326" s="442"/>
      <c r="ML326" s="442"/>
      <c r="MM326" s="442"/>
      <c r="MN326" s="442"/>
      <c r="MO326" s="442"/>
      <c r="MP326" s="442"/>
      <c r="MQ326" s="442"/>
      <c r="MR326" s="442"/>
      <c r="MS326" s="442"/>
      <c r="MT326" s="442"/>
      <c r="MU326" s="442"/>
      <c r="MV326" s="442"/>
      <c r="MW326" s="442"/>
      <c r="MX326" s="442"/>
      <c r="MY326" s="442"/>
      <c r="MZ326" s="442"/>
      <c r="NA326" s="442"/>
      <c r="NB326" s="442"/>
      <c r="NC326" s="442"/>
      <c r="ND326" s="442"/>
      <c r="NE326" s="442"/>
      <c r="NF326" s="442"/>
      <c r="NG326" s="442"/>
      <c r="NH326" s="442"/>
      <c r="NI326" s="442"/>
      <c r="NJ326" s="442"/>
      <c r="NK326" s="442"/>
      <c r="NL326" s="442"/>
      <c r="NM326" s="442"/>
      <c r="NN326" s="442"/>
      <c r="NO326" s="442"/>
      <c r="NP326" s="442"/>
      <c r="NQ326" s="442"/>
      <c r="NR326" s="442"/>
      <c r="NS326" s="442"/>
      <c r="NT326" s="442"/>
      <c r="NU326" s="442"/>
      <c r="NV326" s="442"/>
      <c r="NW326" s="442"/>
      <c r="NX326" s="442"/>
      <c r="NY326" s="442"/>
      <c r="NZ326" s="442"/>
      <c r="OA326" s="442"/>
      <c r="OB326" s="442"/>
      <c r="OC326" s="442"/>
      <c r="OD326" s="442"/>
      <c r="OE326" s="442"/>
      <c r="OF326" s="442"/>
      <c r="OG326" s="442"/>
      <c r="OH326" s="442"/>
      <c r="OI326" s="442"/>
      <c r="OJ326" s="442"/>
      <c r="OK326" s="442"/>
      <c r="OL326" s="442"/>
      <c r="OM326" s="442"/>
      <c r="ON326" s="442"/>
      <c r="OO326" s="442"/>
      <c r="OP326" s="442"/>
      <c r="OQ326" s="442"/>
      <c r="OR326" s="442"/>
      <c r="OS326" s="442"/>
      <c r="OT326" s="442"/>
      <c r="OU326" s="442"/>
      <c r="OV326" s="442"/>
      <c r="OW326" s="442"/>
      <c r="OX326" s="442"/>
      <c r="OY326" s="442"/>
      <c r="OZ326" s="442"/>
      <c r="PA326" s="442"/>
      <c r="PB326" s="442"/>
      <c r="PC326" s="442"/>
      <c r="PD326" s="442"/>
      <c r="PE326" s="442"/>
      <c r="PF326" s="442"/>
      <c r="PG326" s="442"/>
      <c r="PH326" s="442"/>
      <c r="PI326" s="442"/>
      <c r="PJ326" s="442"/>
      <c r="PK326" s="442"/>
      <c r="PL326" s="442"/>
      <c r="PM326" s="442"/>
      <c r="PN326" s="442"/>
      <c r="PO326" s="442"/>
      <c r="PP326" s="442"/>
      <c r="PQ326" s="442"/>
      <c r="PR326" s="442"/>
      <c r="PS326" s="442"/>
      <c r="PT326" s="442"/>
      <c r="PU326" s="442"/>
      <c r="PV326" s="442"/>
      <c r="PW326" s="442"/>
      <c r="PX326" s="442"/>
      <c r="PY326" s="442"/>
      <c r="PZ326" s="442"/>
      <c r="QA326" s="442"/>
      <c r="QB326" s="442"/>
      <c r="QC326" s="442"/>
      <c r="QD326" s="442"/>
      <c r="QE326" s="442"/>
      <c r="QF326" s="442"/>
      <c r="QG326" s="442"/>
      <c r="QH326" s="442"/>
      <c r="QI326" s="442"/>
      <c r="QJ326" s="442"/>
      <c r="QK326" s="442"/>
      <c r="QL326" s="442"/>
      <c r="QM326" s="442"/>
      <c r="QN326" s="442"/>
      <c r="QO326" s="442"/>
      <c r="QP326" s="442"/>
      <c r="QQ326" s="442"/>
      <c r="QR326" s="442"/>
      <c r="QS326" s="442"/>
      <c r="QT326" s="442"/>
      <c r="QU326" s="442"/>
      <c r="QV326" s="442"/>
      <c r="QW326" s="442"/>
      <c r="QX326" s="442"/>
      <c r="QY326" s="442"/>
      <c r="QZ326" s="442"/>
      <c r="RA326" s="442"/>
      <c r="RB326" s="442"/>
      <c r="RC326" s="442"/>
      <c r="RD326" s="442"/>
      <c r="RE326" s="442"/>
      <c r="RF326" s="442"/>
      <c r="RG326" s="442"/>
      <c r="RH326" s="442"/>
      <c r="RI326" s="442"/>
      <c r="RJ326" s="442"/>
      <c r="RK326" s="442"/>
      <c r="RL326" s="442"/>
      <c r="RM326" s="442"/>
      <c r="RN326" s="442"/>
      <c r="RO326" s="442"/>
      <c r="RP326" s="442"/>
      <c r="RQ326" s="442"/>
      <c r="RR326" s="442"/>
      <c r="RS326" s="442"/>
      <c r="RT326" s="442"/>
      <c r="RU326" s="442"/>
      <c r="RV326" s="442"/>
      <c r="RW326" s="442"/>
      <c r="RX326" s="442"/>
      <c r="RY326" s="442"/>
      <c r="RZ326" s="442"/>
      <c r="SA326" s="442"/>
      <c r="SB326" s="442"/>
      <c r="SC326" s="442"/>
      <c r="SD326" s="442"/>
      <c r="SE326" s="442"/>
      <c r="SF326" s="442"/>
      <c r="SG326" s="442"/>
      <c r="SH326" s="442"/>
      <c r="SI326" s="442"/>
      <c r="SJ326" s="442"/>
      <c r="SK326" s="442"/>
      <c r="SL326" s="442"/>
      <c r="SM326" s="442"/>
      <c r="SN326" s="442"/>
      <c r="SO326" s="442"/>
      <c r="SP326" s="442"/>
      <c r="SQ326" s="442"/>
      <c r="SR326" s="442"/>
      <c r="SS326" s="442"/>
      <c r="ST326" s="442"/>
      <c r="SU326" s="442"/>
      <c r="SV326" s="442"/>
      <c r="SW326" s="442"/>
      <c r="SX326" s="442"/>
      <c r="SY326" s="442"/>
      <c r="SZ326" s="442"/>
      <c r="TA326" s="442"/>
      <c r="TB326" s="442"/>
      <c r="TC326" s="442"/>
      <c r="TD326" s="442"/>
      <c r="TE326" s="442"/>
      <c r="TF326" s="442"/>
      <c r="TG326" s="442"/>
      <c r="TH326" s="442"/>
      <c r="TI326" s="442"/>
      <c r="TJ326" s="442"/>
      <c r="TK326" s="442"/>
      <c r="TL326" s="442"/>
      <c r="TM326" s="442"/>
      <c r="TN326" s="442"/>
      <c r="TO326" s="442"/>
      <c r="TP326" s="442"/>
      <c r="TQ326" s="442"/>
      <c r="TR326" s="442"/>
      <c r="TS326" s="442"/>
      <c r="TT326" s="442"/>
      <c r="TU326" s="442"/>
      <c r="TV326" s="442"/>
      <c r="TW326" s="442"/>
      <c r="TX326" s="442"/>
      <c r="TY326" s="442"/>
      <c r="TZ326" s="442"/>
      <c r="UA326" s="442"/>
      <c r="UB326" s="442"/>
      <c r="UC326" s="442"/>
      <c r="UD326" s="442"/>
      <c r="UE326" s="442"/>
      <c r="UF326" s="442"/>
      <c r="UG326" s="442"/>
      <c r="UH326" s="442"/>
      <c r="UI326" s="442"/>
      <c r="UJ326" s="442"/>
      <c r="UK326" s="442"/>
      <c r="UL326" s="442"/>
      <c r="UM326" s="442"/>
      <c r="UN326" s="442"/>
      <c r="UO326" s="442"/>
      <c r="UP326" s="442"/>
      <c r="UQ326" s="442"/>
      <c r="UR326" s="442"/>
      <c r="US326" s="442"/>
      <c r="UT326" s="442"/>
      <c r="UU326" s="442"/>
      <c r="UV326" s="442"/>
      <c r="UW326" s="442"/>
      <c r="UX326" s="442"/>
      <c r="UY326" s="442"/>
      <c r="UZ326" s="442"/>
      <c r="VA326" s="442"/>
      <c r="VB326" s="442"/>
      <c r="VC326" s="442"/>
      <c r="VD326" s="442"/>
      <c r="VE326" s="442"/>
      <c r="VF326" s="442"/>
      <c r="VG326" s="442"/>
      <c r="VH326" s="442"/>
      <c r="VI326" s="442"/>
      <c r="VJ326" s="442"/>
      <c r="VK326" s="442"/>
      <c r="VL326" s="442"/>
      <c r="VM326" s="442"/>
      <c r="VN326" s="442"/>
      <c r="VO326" s="442"/>
      <c r="VP326" s="442"/>
      <c r="VQ326" s="442"/>
      <c r="VR326" s="442"/>
      <c r="VS326" s="442"/>
      <c r="VT326" s="442"/>
      <c r="VU326" s="442"/>
      <c r="VV326" s="442"/>
      <c r="VW326" s="442"/>
      <c r="VX326" s="442"/>
      <c r="VY326" s="442"/>
      <c r="VZ326" s="442"/>
      <c r="WA326" s="442"/>
      <c r="WB326" s="442"/>
      <c r="WC326" s="442"/>
      <c r="WD326" s="442"/>
      <c r="WE326" s="442"/>
      <c r="WF326" s="442"/>
      <c r="WG326" s="442"/>
      <c r="WH326" s="442"/>
      <c r="WI326" s="442"/>
      <c r="WJ326" s="442"/>
      <c r="WK326" s="442"/>
      <c r="WL326" s="442"/>
      <c r="WM326" s="442"/>
      <c r="WN326" s="442"/>
      <c r="WO326" s="442"/>
      <c r="WP326" s="442"/>
      <c r="WQ326" s="442"/>
      <c r="WR326" s="442"/>
      <c r="WS326" s="442"/>
      <c r="WT326" s="442"/>
      <c r="WU326" s="442"/>
      <c r="WV326" s="442"/>
      <c r="WW326" s="442"/>
      <c r="WX326" s="442"/>
      <c r="WY326" s="442"/>
      <c r="WZ326" s="442"/>
      <c r="XA326" s="442"/>
      <c r="XB326" s="442"/>
      <c r="XC326" s="442"/>
      <c r="XD326" s="442"/>
      <c r="XE326" s="442"/>
      <c r="XF326" s="442"/>
      <c r="XG326" s="442"/>
      <c r="XH326" s="442"/>
      <c r="XI326" s="442"/>
      <c r="XJ326" s="442"/>
      <c r="XK326" s="442"/>
      <c r="XL326" s="442"/>
      <c r="XM326" s="442"/>
      <c r="XN326" s="442"/>
      <c r="XO326" s="442"/>
      <c r="XP326" s="442"/>
      <c r="XQ326" s="442"/>
      <c r="XR326" s="442"/>
      <c r="XS326" s="442"/>
      <c r="XT326" s="442"/>
      <c r="XU326" s="442"/>
      <c r="XV326" s="442"/>
      <c r="XW326" s="442"/>
      <c r="XX326" s="442"/>
      <c r="XY326" s="442"/>
      <c r="XZ326" s="442"/>
      <c r="YA326" s="442"/>
      <c r="YB326" s="442"/>
      <c r="YC326" s="442"/>
      <c r="YD326" s="442"/>
      <c r="YE326" s="442"/>
      <c r="YF326" s="442"/>
      <c r="YG326" s="442"/>
      <c r="YH326" s="442"/>
      <c r="YI326" s="442"/>
      <c r="YJ326" s="442"/>
      <c r="YK326" s="442"/>
      <c r="YL326" s="442"/>
      <c r="YM326" s="442"/>
      <c r="YN326" s="442"/>
      <c r="YO326" s="442"/>
      <c r="YP326" s="442"/>
      <c r="YQ326" s="442"/>
      <c r="YR326" s="442"/>
      <c r="YS326" s="442"/>
      <c r="YT326" s="442"/>
      <c r="YU326" s="442"/>
      <c r="YV326" s="442"/>
      <c r="YW326" s="442"/>
      <c r="YX326" s="442"/>
      <c r="YY326" s="442"/>
      <c r="YZ326" s="442"/>
      <c r="ZA326" s="442"/>
      <c r="ZB326" s="442"/>
      <c r="ZC326" s="442"/>
      <c r="ZD326" s="442"/>
      <c r="ZE326" s="442"/>
      <c r="ZF326" s="442"/>
      <c r="ZG326" s="442"/>
      <c r="ZH326" s="442"/>
      <c r="ZI326" s="442"/>
      <c r="ZJ326" s="442"/>
      <c r="ZK326" s="442"/>
      <c r="ZL326" s="442"/>
      <c r="ZM326" s="442"/>
      <c r="ZN326" s="442"/>
      <c r="ZO326" s="442"/>
      <c r="ZP326" s="442"/>
      <c r="ZQ326" s="442"/>
      <c r="ZR326" s="442"/>
      <c r="ZS326" s="442"/>
      <c r="ZT326" s="442"/>
      <c r="ZU326" s="442"/>
      <c r="ZV326" s="442"/>
      <c r="ZW326" s="442"/>
      <c r="ZX326" s="442"/>
      <c r="ZY326" s="442"/>
      <c r="ZZ326" s="442"/>
      <c r="AAA326" s="442"/>
      <c r="AAB326" s="442"/>
      <c r="AAC326" s="442"/>
      <c r="AAD326" s="442"/>
      <c r="AAE326" s="442"/>
      <c r="AAF326" s="442"/>
      <c r="AAG326" s="442"/>
      <c r="AAH326" s="442"/>
      <c r="AAI326" s="442"/>
      <c r="AAJ326" s="442"/>
      <c r="AAK326" s="442"/>
      <c r="AAL326" s="442"/>
      <c r="AAM326" s="442"/>
      <c r="AAN326" s="442"/>
      <c r="AAO326" s="442"/>
      <c r="AAP326" s="442"/>
      <c r="AAQ326" s="442"/>
      <c r="AAR326" s="442"/>
      <c r="AAS326" s="442"/>
      <c r="AAT326" s="442"/>
      <c r="AAU326" s="442"/>
      <c r="AAV326" s="442"/>
      <c r="AAW326" s="442"/>
      <c r="AAX326" s="442"/>
      <c r="AAY326" s="442"/>
      <c r="AAZ326" s="442"/>
      <c r="ABA326" s="442"/>
      <c r="ABB326" s="442"/>
      <c r="ABC326" s="442"/>
      <c r="ABD326" s="442"/>
      <c r="ABE326" s="442"/>
      <c r="ABF326" s="442"/>
      <c r="ABG326" s="442"/>
      <c r="ABH326" s="442"/>
      <c r="ABI326" s="442"/>
      <c r="ABJ326" s="442"/>
      <c r="ABK326" s="442"/>
      <c r="ABL326" s="442"/>
      <c r="ABM326" s="442"/>
      <c r="ABN326" s="442"/>
      <c r="ABO326" s="442"/>
      <c r="ABP326" s="442"/>
      <c r="ABQ326" s="442"/>
      <c r="ABR326" s="442"/>
      <c r="ABS326" s="442"/>
      <c r="ABT326" s="442"/>
      <c r="ABU326" s="442"/>
      <c r="ABV326" s="442"/>
      <c r="ABW326" s="442"/>
      <c r="ABX326" s="442"/>
      <c r="ABY326" s="442"/>
      <c r="ABZ326" s="442"/>
      <c r="ACA326" s="442"/>
      <c r="ACB326" s="442"/>
      <c r="ACC326" s="442"/>
      <c r="ACD326" s="442"/>
      <c r="ACE326" s="442"/>
      <c r="ACF326" s="442"/>
      <c r="ACG326" s="442"/>
      <c r="ACH326" s="442"/>
      <c r="ACI326" s="442"/>
      <c r="ACJ326" s="442"/>
      <c r="ACK326" s="442"/>
      <c r="ACL326" s="442"/>
      <c r="ACM326" s="442"/>
      <c r="ACN326" s="442"/>
      <c r="ACO326" s="442"/>
      <c r="ACP326" s="442"/>
      <c r="ACQ326" s="442"/>
      <c r="ACR326" s="442"/>
      <c r="ACS326" s="442"/>
      <c r="ACT326" s="442"/>
      <c r="ACU326" s="442"/>
      <c r="ACV326" s="442"/>
      <c r="ACW326" s="442"/>
      <c r="ACX326" s="442"/>
      <c r="ACY326" s="442"/>
      <c r="ACZ326" s="442"/>
      <c r="ADA326" s="442"/>
      <c r="ADB326" s="442"/>
      <c r="ADC326" s="442"/>
      <c r="ADD326" s="442"/>
      <c r="ADE326" s="442"/>
      <c r="ADF326" s="442"/>
      <c r="ADG326" s="442"/>
      <c r="ADH326" s="442"/>
      <c r="ADI326" s="442"/>
      <c r="ADJ326" s="442"/>
      <c r="ADK326" s="442"/>
      <c r="ADL326" s="442"/>
      <c r="ADM326" s="442"/>
      <c r="ADN326" s="442"/>
      <c r="ADO326" s="442"/>
      <c r="ADP326" s="442"/>
      <c r="ADQ326" s="442"/>
      <c r="ADR326" s="442"/>
      <c r="ADS326" s="442"/>
      <c r="ADT326" s="442"/>
      <c r="ADU326" s="442"/>
      <c r="ADV326" s="442"/>
      <c r="ADW326" s="442"/>
      <c r="ADX326" s="442"/>
      <c r="ADY326" s="442"/>
      <c r="ADZ326" s="442"/>
      <c r="AEA326" s="442"/>
      <c r="AEB326" s="442"/>
      <c r="AEC326" s="442"/>
      <c r="AED326" s="442"/>
      <c r="AEE326" s="442"/>
      <c r="AEF326" s="442"/>
      <c r="AEG326" s="442"/>
      <c r="AEH326" s="442"/>
      <c r="AEI326" s="442"/>
      <c r="AEJ326" s="442"/>
      <c r="AEK326" s="442"/>
      <c r="AEL326" s="442"/>
      <c r="AEM326" s="442"/>
      <c r="AEN326" s="442"/>
      <c r="AEO326" s="442"/>
      <c r="AEP326" s="442"/>
      <c r="AEQ326" s="442"/>
      <c r="AER326" s="442"/>
      <c r="AES326" s="442"/>
      <c r="AET326" s="442"/>
      <c r="AEU326" s="442"/>
      <c r="AEV326" s="442"/>
      <c r="AEW326" s="442"/>
      <c r="AEX326" s="442"/>
      <c r="AEY326" s="442"/>
      <c r="AEZ326" s="442"/>
      <c r="AFA326" s="442"/>
      <c r="AFB326" s="442"/>
      <c r="AFC326" s="442"/>
      <c r="AFD326" s="442"/>
      <c r="AFE326" s="442"/>
      <c r="AFF326" s="442"/>
      <c r="AFG326" s="442"/>
      <c r="AFH326" s="442"/>
      <c r="AFI326" s="442"/>
      <c r="AFJ326" s="442"/>
      <c r="AFK326" s="442"/>
      <c r="AFL326" s="442"/>
      <c r="AFM326" s="442"/>
      <c r="AFN326" s="442"/>
      <c r="AFO326" s="442"/>
      <c r="AFP326" s="442"/>
      <c r="AFQ326" s="442"/>
      <c r="AFR326" s="442"/>
      <c r="AFS326" s="442"/>
      <c r="AFT326" s="442"/>
      <c r="AFU326" s="442"/>
      <c r="AFV326" s="442"/>
      <c r="AFW326" s="442"/>
      <c r="AFX326" s="442"/>
      <c r="AFY326" s="442"/>
      <c r="AFZ326" s="442"/>
      <c r="AGA326" s="442"/>
      <c r="AGB326" s="442"/>
      <c r="AGC326" s="442"/>
      <c r="AGD326" s="442"/>
      <c r="AGE326" s="442"/>
      <c r="AGF326" s="442"/>
      <c r="AGG326" s="442"/>
      <c r="AGH326" s="442"/>
      <c r="AGI326" s="442"/>
      <c r="AGJ326" s="442"/>
      <c r="AGK326" s="442"/>
      <c r="AGL326" s="442"/>
      <c r="AGM326" s="442"/>
      <c r="AGN326" s="442"/>
      <c r="AGO326" s="442"/>
      <c r="AGP326" s="442"/>
      <c r="AGQ326" s="442"/>
      <c r="AGR326" s="442"/>
      <c r="AGS326" s="442"/>
      <c r="AGT326" s="442"/>
      <c r="AGU326" s="442"/>
      <c r="AGV326" s="442"/>
      <c r="AGW326" s="442"/>
      <c r="AGX326" s="442"/>
      <c r="AGY326" s="442"/>
      <c r="AGZ326" s="442"/>
      <c r="AHA326" s="442"/>
      <c r="AHB326" s="442"/>
      <c r="AHC326" s="442"/>
      <c r="AHD326" s="442"/>
      <c r="AHE326" s="442"/>
      <c r="AHF326" s="442"/>
      <c r="AHG326" s="442"/>
      <c r="AHH326" s="442"/>
    </row>
    <row r="327" spans="2:892" s="593" customFormat="1" hidden="1">
      <c r="B327" s="597"/>
      <c r="C327" s="595"/>
      <c r="D327" s="78"/>
      <c r="E327" s="78"/>
      <c r="F327" s="78"/>
      <c r="G327" s="78"/>
      <c r="H327" s="78"/>
      <c r="I327" s="78"/>
      <c r="J327" s="78"/>
      <c r="K327" s="78"/>
      <c r="L327" s="78"/>
      <c r="M327" s="78"/>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s="66"/>
      <c r="CT327" s="66"/>
      <c r="CU327" s="66"/>
      <c r="CV327" s="66"/>
      <c r="CW327" s="66"/>
      <c r="CX327" s="66"/>
      <c r="CY327" s="66"/>
      <c r="CZ327" s="66"/>
      <c r="DA327" s="66"/>
      <c r="DB327" s="66"/>
      <c r="DC327" s="66"/>
      <c r="DD327" s="66"/>
      <c r="DE327" s="66"/>
      <c r="DF327" s="66"/>
      <c r="DG327" s="66"/>
      <c r="DH327" s="66"/>
      <c r="DI327" s="66"/>
      <c r="DJ327" s="66"/>
      <c r="DK327" s="66"/>
      <c r="DL327" s="66"/>
      <c r="DM327" s="66"/>
      <c r="DN327" s="66"/>
      <c r="DO327" s="66"/>
      <c r="DP327" s="66"/>
      <c r="DQ327" s="66"/>
      <c r="DR327" s="66"/>
      <c r="DS327" s="66"/>
      <c r="DT327" s="66"/>
      <c r="DU327" s="66"/>
      <c r="DV327" s="66"/>
      <c r="DW327" s="66"/>
      <c r="DX327" s="66"/>
      <c r="DY327" s="66"/>
      <c r="DZ327" s="66"/>
      <c r="EA327" s="66"/>
      <c r="EB327" s="66"/>
      <c r="EC327" s="66"/>
      <c r="ED327" s="66"/>
      <c r="EE327" s="66"/>
      <c r="EF327" s="66"/>
      <c r="EG327" s="66"/>
      <c r="EH327" s="66"/>
      <c r="EI327" s="66"/>
      <c r="EJ327" s="66"/>
      <c r="EK327" s="66"/>
      <c r="EL327" s="66"/>
      <c r="EM327" s="66"/>
      <c r="EN327" s="66"/>
      <c r="EO327" s="66"/>
      <c r="EP327" s="66"/>
      <c r="EQ327" s="66"/>
      <c r="ER327" s="66"/>
      <c r="ES327" s="66"/>
      <c r="ET327" s="66"/>
      <c r="EU327" s="66"/>
      <c r="EV327" s="66"/>
      <c r="EW327" s="66"/>
      <c r="EX327" s="66"/>
      <c r="EY327" s="66"/>
      <c r="EZ327" s="66"/>
      <c r="FA327" s="66"/>
      <c r="FB327" s="66"/>
      <c r="FC327" s="66"/>
      <c r="FD327" s="66"/>
      <c r="FE327" s="66"/>
      <c r="FF327" s="66"/>
      <c r="FG327" s="66"/>
      <c r="FH327" s="66"/>
      <c r="FI327" s="66"/>
      <c r="FJ327" s="66"/>
      <c r="FK327" s="66"/>
      <c r="FL327" s="66"/>
      <c r="FM327" s="66"/>
      <c r="FN327" s="66"/>
      <c r="FO327" s="66"/>
      <c r="FP327" s="66"/>
      <c r="FQ327" s="66"/>
      <c r="FR327" s="66"/>
      <c r="FS327" s="66"/>
      <c r="FT327" s="66"/>
      <c r="FU327" s="66"/>
      <c r="FV327" s="66"/>
      <c r="FW327" s="66"/>
      <c r="FX327" s="66"/>
      <c r="FY327" s="66"/>
      <c r="FZ327" s="66"/>
      <c r="GA327" s="66"/>
      <c r="GB327" s="66"/>
      <c r="GC327" s="66"/>
      <c r="GD327" s="66"/>
      <c r="GE327" s="66"/>
      <c r="GF327" s="66"/>
      <c r="GG327" s="66"/>
      <c r="GH327" s="66"/>
      <c r="GI327" s="66"/>
      <c r="GJ327" s="66"/>
      <c r="GK327" s="66"/>
      <c r="GL327" s="66"/>
      <c r="GM327" s="66"/>
      <c r="GN327" s="66"/>
      <c r="GO327" s="66"/>
      <c r="GP327" s="66"/>
      <c r="GQ327" s="66"/>
      <c r="GR327" s="66"/>
      <c r="GS327" s="66"/>
      <c r="GT327" s="66"/>
      <c r="GU327" s="66"/>
      <c r="GV327" s="66"/>
      <c r="GW327" s="66"/>
      <c r="GX327" s="66"/>
      <c r="GY327" s="66"/>
      <c r="GZ327" s="66"/>
      <c r="HA327" s="66"/>
      <c r="HB327" s="66"/>
      <c r="HC327" s="66"/>
      <c r="HD327" s="66"/>
      <c r="HE327" s="66"/>
      <c r="HF327" s="66"/>
      <c r="HG327" s="66"/>
      <c r="HH327" s="66"/>
      <c r="HI327" s="66"/>
      <c r="HJ327" s="66"/>
      <c r="HK327" s="66"/>
      <c r="HL327" s="66"/>
      <c r="HM327" s="66"/>
      <c r="HN327" s="66"/>
      <c r="HO327" s="66"/>
      <c r="HP327" s="66"/>
      <c r="HQ327" s="66"/>
      <c r="HR327" s="66"/>
      <c r="HS327" s="66"/>
      <c r="HT327" s="66"/>
      <c r="HU327" s="66"/>
      <c r="HV327" s="66"/>
      <c r="HW327" s="66"/>
      <c r="HX327" s="66"/>
      <c r="HY327" s="66"/>
      <c r="HZ327" s="66"/>
      <c r="IA327" s="66"/>
      <c r="IB327" s="66"/>
      <c r="IC327" s="66"/>
      <c r="ID327" s="66"/>
      <c r="IE327" s="66"/>
      <c r="IF327" s="66"/>
      <c r="IG327" s="66"/>
      <c r="IH327" s="66"/>
      <c r="II327" s="66"/>
      <c r="IJ327" s="66"/>
      <c r="IK327" s="66"/>
      <c r="IL327" s="66"/>
      <c r="IM327" s="66"/>
      <c r="IN327" s="66"/>
      <c r="IO327" s="66"/>
      <c r="IP327" s="66"/>
      <c r="IQ327" s="66"/>
      <c r="IR327" s="66"/>
      <c r="IS327" s="66"/>
      <c r="IT327" s="66"/>
      <c r="IU327" s="66"/>
      <c r="IV327" s="66"/>
      <c r="IW327" s="66"/>
      <c r="IX327" s="442"/>
      <c r="IY327" s="442"/>
      <c r="IZ327" s="442"/>
      <c r="JA327" s="442"/>
      <c r="JB327" s="442"/>
      <c r="JC327" s="442"/>
      <c r="JD327" s="442"/>
      <c r="JE327" s="442"/>
      <c r="JF327" s="442"/>
      <c r="JG327" s="442"/>
      <c r="JH327" s="442"/>
      <c r="JI327" s="442"/>
      <c r="JJ327" s="442"/>
      <c r="JK327" s="442"/>
      <c r="JL327" s="442"/>
      <c r="JM327" s="442"/>
      <c r="JN327" s="442"/>
      <c r="JO327" s="442"/>
      <c r="JP327" s="442"/>
      <c r="JQ327" s="442"/>
      <c r="JR327" s="442"/>
      <c r="JS327" s="442"/>
      <c r="JT327" s="442"/>
      <c r="JU327" s="442"/>
      <c r="JV327" s="442"/>
      <c r="JW327" s="442"/>
      <c r="JX327" s="442"/>
      <c r="JY327" s="442"/>
      <c r="JZ327" s="442"/>
      <c r="KA327" s="442"/>
      <c r="KB327" s="442"/>
      <c r="KC327" s="442"/>
      <c r="KD327" s="442"/>
      <c r="KE327" s="442"/>
      <c r="KF327" s="442"/>
      <c r="KG327" s="442"/>
      <c r="KH327" s="442"/>
      <c r="KI327" s="442"/>
      <c r="KJ327" s="442"/>
      <c r="KK327" s="442"/>
      <c r="KL327" s="442"/>
      <c r="KM327" s="442"/>
      <c r="KN327" s="442"/>
      <c r="KO327" s="442"/>
      <c r="KP327" s="442"/>
      <c r="KQ327" s="442"/>
      <c r="KR327" s="442"/>
      <c r="KS327" s="442"/>
      <c r="KT327" s="442"/>
      <c r="KU327" s="442"/>
      <c r="KV327" s="442"/>
      <c r="KW327" s="442"/>
      <c r="KX327" s="442"/>
      <c r="KY327" s="442"/>
      <c r="KZ327" s="442"/>
      <c r="LA327" s="442"/>
      <c r="LB327" s="442"/>
      <c r="LC327" s="442"/>
      <c r="LD327" s="442"/>
      <c r="LE327" s="442"/>
      <c r="LF327" s="442"/>
      <c r="LG327" s="442"/>
      <c r="LH327" s="442"/>
      <c r="LI327" s="442"/>
      <c r="LJ327" s="442"/>
      <c r="LK327" s="442"/>
      <c r="LL327" s="442"/>
      <c r="LM327" s="442"/>
      <c r="LN327" s="442"/>
      <c r="LO327" s="442"/>
      <c r="LP327" s="442"/>
      <c r="LQ327" s="442"/>
      <c r="LR327" s="442"/>
      <c r="LS327" s="442"/>
      <c r="LT327" s="442"/>
      <c r="LU327" s="442"/>
      <c r="LV327" s="442"/>
      <c r="LW327" s="442"/>
      <c r="LX327" s="442"/>
      <c r="LY327" s="442"/>
      <c r="LZ327" s="442"/>
      <c r="MA327" s="442"/>
      <c r="MB327" s="442"/>
      <c r="MC327" s="442"/>
      <c r="MD327" s="442"/>
      <c r="ME327" s="442"/>
      <c r="MF327" s="442"/>
      <c r="MG327" s="442"/>
      <c r="MH327" s="442"/>
      <c r="MI327" s="442"/>
      <c r="MJ327" s="442"/>
      <c r="MK327" s="442"/>
      <c r="ML327" s="442"/>
      <c r="MM327" s="442"/>
      <c r="MN327" s="442"/>
      <c r="MO327" s="442"/>
      <c r="MP327" s="442"/>
      <c r="MQ327" s="442"/>
      <c r="MR327" s="442"/>
      <c r="MS327" s="442"/>
      <c r="MT327" s="442"/>
      <c r="MU327" s="442"/>
      <c r="MV327" s="442"/>
      <c r="MW327" s="442"/>
      <c r="MX327" s="442"/>
      <c r="MY327" s="442"/>
      <c r="MZ327" s="442"/>
      <c r="NA327" s="442"/>
      <c r="NB327" s="442"/>
      <c r="NC327" s="442"/>
      <c r="ND327" s="442"/>
      <c r="NE327" s="442"/>
      <c r="NF327" s="442"/>
      <c r="NG327" s="442"/>
      <c r="NH327" s="442"/>
      <c r="NI327" s="442"/>
      <c r="NJ327" s="442"/>
      <c r="NK327" s="442"/>
      <c r="NL327" s="442"/>
      <c r="NM327" s="442"/>
      <c r="NN327" s="442"/>
      <c r="NO327" s="442"/>
      <c r="NP327" s="442"/>
      <c r="NQ327" s="442"/>
      <c r="NR327" s="442"/>
      <c r="NS327" s="442"/>
      <c r="NT327" s="442"/>
      <c r="NU327" s="442"/>
      <c r="NV327" s="442"/>
      <c r="NW327" s="442"/>
      <c r="NX327" s="442"/>
      <c r="NY327" s="442"/>
      <c r="NZ327" s="442"/>
      <c r="OA327" s="442"/>
      <c r="OB327" s="442"/>
      <c r="OC327" s="442"/>
      <c r="OD327" s="442"/>
      <c r="OE327" s="442"/>
      <c r="OF327" s="442"/>
      <c r="OG327" s="442"/>
      <c r="OH327" s="442"/>
      <c r="OI327" s="442"/>
      <c r="OJ327" s="442"/>
      <c r="OK327" s="442"/>
      <c r="OL327" s="442"/>
      <c r="OM327" s="442"/>
      <c r="ON327" s="442"/>
      <c r="OO327" s="442"/>
      <c r="OP327" s="442"/>
      <c r="OQ327" s="442"/>
      <c r="OR327" s="442"/>
      <c r="OS327" s="442"/>
      <c r="OT327" s="442"/>
      <c r="OU327" s="442"/>
      <c r="OV327" s="442"/>
      <c r="OW327" s="442"/>
      <c r="OX327" s="442"/>
      <c r="OY327" s="442"/>
      <c r="OZ327" s="442"/>
      <c r="PA327" s="442"/>
      <c r="PB327" s="442"/>
      <c r="PC327" s="442"/>
      <c r="PD327" s="442"/>
      <c r="PE327" s="442"/>
      <c r="PF327" s="442"/>
      <c r="PG327" s="442"/>
      <c r="PH327" s="442"/>
      <c r="PI327" s="442"/>
      <c r="PJ327" s="442"/>
      <c r="PK327" s="442"/>
      <c r="PL327" s="442"/>
      <c r="PM327" s="442"/>
      <c r="PN327" s="442"/>
      <c r="PO327" s="442"/>
      <c r="PP327" s="442"/>
      <c r="PQ327" s="442"/>
      <c r="PR327" s="442"/>
      <c r="PS327" s="442"/>
      <c r="PT327" s="442"/>
      <c r="PU327" s="442"/>
      <c r="PV327" s="442"/>
      <c r="PW327" s="442"/>
      <c r="PX327" s="442"/>
      <c r="PY327" s="442"/>
      <c r="PZ327" s="442"/>
      <c r="QA327" s="442"/>
      <c r="QB327" s="442"/>
      <c r="QC327" s="442"/>
      <c r="QD327" s="442"/>
      <c r="QE327" s="442"/>
      <c r="QF327" s="442"/>
      <c r="QG327" s="442"/>
      <c r="QH327" s="442"/>
      <c r="QI327" s="442"/>
      <c r="QJ327" s="442"/>
      <c r="QK327" s="442"/>
      <c r="QL327" s="442"/>
      <c r="QM327" s="442"/>
      <c r="QN327" s="442"/>
      <c r="QO327" s="442"/>
      <c r="QP327" s="442"/>
      <c r="QQ327" s="442"/>
      <c r="QR327" s="442"/>
      <c r="QS327" s="442"/>
      <c r="QT327" s="442"/>
      <c r="QU327" s="442"/>
      <c r="QV327" s="442"/>
      <c r="QW327" s="442"/>
      <c r="QX327" s="442"/>
      <c r="QY327" s="442"/>
      <c r="QZ327" s="442"/>
      <c r="RA327" s="442"/>
      <c r="RB327" s="442"/>
      <c r="RC327" s="442"/>
      <c r="RD327" s="442"/>
      <c r="RE327" s="442"/>
      <c r="RF327" s="442"/>
      <c r="RG327" s="442"/>
      <c r="RH327" s="442"/>
      <c r="RI327" s="442"/>
      <c r="RJ327" s="442"/>
      <c r="RK327" s="442"/>
      <c r="RL327" s="442"/>
      <c r="RM327" s="442"/>
      <c r="RN327" s="442"/>
      <c r="RO327" s="442"/>
      <c r="RP327" s="442"/>
      <c r="RQ327" s="442"/>
      <c r="RR327" s="442"/>
      <c r="RS327" s="442"/>
      <c r="RT327" s="442"/>
      <c r="RU327" s="442"/>
      <c r="RV327" s="442"/>
      <c r="RW327" s="442"/>
      <c r="RX327" s="442"/>
      <c r="RY327" s="442"/>
      <c r="RZ327" s="442"/>
      <c r="SA327" s="442"/>
      <c r="SB327" s="442"/>
      <c r="SC327" s="442"/>
      <c r="SD327" s="442"/>
      <c r="SE327" s="442"/>
      <c r="SF327" s="442"/>
      <c r="SG327" s="442"/>
      <c r="SH327" s="442"/>
      <c r="SI327" s="442"/>
      <c r="SJ327" s="442"/>
      <c r="SK327" s="442"/>
      <c r="SL327" s="442"/>
      <c r="SM327" s="442"/>
      <c r="SN327" s="442"/>
      <c r="SO327" s="442"/>
      <c r="SP327" s="442"/>
      <c r="SQ327" s="442"/>
      <c r="SR327" s="442"/>
      <c r="SS327" s="442"/>
      <c r="ST327" s="442"/>
      <c r="SU327" s="442"/>
      <c r="SV327" s="442"/>
      <c r="SW327" s="442"/>
      <c r="SX327" s="442"/>
      <c r="SY327" s="442"/>
      <c r="SZ327" s="442"/>
      <c r="TA327" s="442"/>
      <c r="TB327" s="442"/>
      <c r="TC327" s="442"/>
      <c r="TD327" s="442"/>
      <c r="TE327" s="442"/>
      <c r="TF327" s="442"/>
      <c r="TG327" s="442"/>
      <c r="TH327" s="442"/>
      <c r="TI327" s="442"/>
      <c r="TJ327" s="442"/>
      <c r="TK327" s="442"/>
      <c r="TL327" s="442"/>
      <c r="TM327" s="442"/>
      <c r="TN327" s="442"/>
      <c r="TO327" s="442"/>
      <c r="TP327" s="442"/>
      <c r="TQ327" s="442"/>
      <c r="TR327" s="442"/>
      <c r="TS327" s="442"/>
      <c r="TT327" s="442"/>
      <c r="TU327" s="442"/>
      <c r="TV327" s="442"/>
      <c r="TW327" s="442"/>
      <c r="TX327" s="442"/>
      <c r="TY327" s="442"/>
      <c r="TZ327" s="442"/>
      <c r="UA327" s="442"/>
      <c r="UB327" s="442"/>
      <c r="UC327" s="442"/>
      <c r="UD327" s="442"/>
      <c r="UE327" s="442"/>
      <c r="UF327" s="442"/>
      <c r="UG327" s="442"/>
      <c r="UH327" s="442"/>
      <c r="UI327" s="442"/>
      <c r="UJ327" s="442"/>
      <c r="UK327" s="442"/>
      <c r="UL327" s="442"/>
      <c r="UM327" s="442"/>
      <c r="UN327" s="442"/>
      <c r="UO327" s="442"/>
      <c r="UP327" s="442"/>
      <c r="UQ327" s="442"/>
      <c r="UR327" s="442"/>
      <c r="US327" s="442"/>
      <c r="UT327" s="442"/>
      <c r="UU327" s="442"/>
      <c r="UV327" s="442"/>
      <c r="UW327" s="442"/>
      <c r="UX327" s="442"/>
      <c r="UY327" s="442"/>
      <c r="UZ327" s="442"/>
      <c r="VA327" s="442"/>
      <c r="VB327" s="442"/>
      <c r="VC327" s="442"/>
      <c r="VD327" s="442"/>
      <c r="VE327" s="442"/>
      <c r="VF327" s="442"/>
      <c r="VG327" s="442"/>
      <c r="VH327" s="442"/>
      <c r="VI327" s="442"/>
      <c r="VJ327" s="442"/>
      <c r="VK327" s="442"/>
      <c r="VL327" s="442"/>
      <c r="VM327" s="442"/>
      <c r="VN327" s="442"/>
      <c r="VO327" s="442"/>
      <c r="VP327" s="442"/>
      <c r="VQ327" s="442"/>
      <c r="VR327" s="442"/>
      <c r="VS327" s="442"/>
      <c r="VT327" s="442"/>
      <c r="VU327" s="442"/>
      <c r="VV327" s="442"/>
      <c r="VW327" s="442"/>
      <c r="VX327" s="442"/>
      <c r="VY327" s="442"/>
      <c r="VZ327" s="442"/>
      <c r="WA327" s="442"/>
      <c r="WB327" s="442"/>
      <c r="WC327" s="442"/>
      <c r="WD327" s="442"/>
      <c r="WE327" s="442"/>
      <c r="WF327" s="442"/>
      <c r="WG327" s="442"/>
      <c r="WH327" s="442"/>
      <c r="WI327" s="442"/>
      <c r="WJ327" s="442"/>
      <c r="WK327" s="442"/>
      <c r="WL327" s="442"/>
      <c r="WM327" s="442"/>
      <c r="WN327" s="442"/>
      <c r="WO327" s="442"/>
      <c r="WP327" s="442"/>
      <c r="WQ327" s="442"/>
      <c r="WR327" s="442"/>
      <c r="WS327" s="442"/>
      <c r="WT327" s="442"/>
      <c r="WU327" s="442"/>
      <c r="WV327" s="442"/>
      <c r="WW327" s="442"/>
      <c r="WX327" s="442"/>
      <c r="WY327" s="442"/>
      <c r="WZ327" s="442"/>
      <c r="XA327" s="442"/>
      <c r="XB327" s="442"/>
      <c r="XC327" s="442"/>
      <c r="XD327" s="442"/>
      <c r="XE327" s="442"/>
      <c r="XF327" s="442"/>
      <c r="XG327" s="442"/>
      <c r="XH327" s="442"/>
      <c r="XI327" s="442"/>
      <c r="XJ327" s="442"/>
      <c r="XK327" s="442"/>
      <c r="XL327" s="442"/>
      <c r="XM327" s="442"/>
      <c r="XN327" s="442"/>
      <c r="XO327" s="442"/>
      <c r="XP327" s="442"/>
      <c r="XQ327" s="442"/>
      <c r="XR327" s="442"/>
      <c r="XS327" s="442"/>
      <c r="XT327" s="442"/>
      <c r="XU327" s="442"/>
      <c r="XV327" s="442"/>
      <c r="XW327" s="442"/>
      <c r="XX327" s="442"/>
      <c r="XY327" s="442"/>
      <c r="XZ327" s="442"/>
      <c r="YA327" s="442"/>
      <c r="YB327" s="442"/>
      <c r="YC327" s="442"/>
      <c r="YD327" s="442"/>
      <c r="YE327" s="442"/>
      <c r="YF327" s="442"/>
      <c r="YG327" s="442"/>
      <c r="YH327" s="442"/>
      <c r="YI327" s="442"/>
      <c r="YJ327" s="442"/>
      <c r="YK327" s="442"/>
      <c r="YL327" s="442"/>
      <c r="YM327" s="442"/>
      <c r="YN327" s="442"/>
      <c r="YO327" s="442"/>
      <c r="YP327" s="442"/>
      <c r="YQ327" s="442"/>
      <c r="YR327" s="442"/>
      <c r="YS327" s="442"/>
      <c r="YT327" s="442"/>
      <c r="YU327" s="442"/>
      <c r="YV327" s="442"/>
      <c r="YW327" s="442"/>
      <c r="YX327" s="442"/>
      <c r="YY327" s="442"/>
      <c r="YZ327" s="442"/>
      <c r="ZA327" s="442"/>
      <c r="ZB327" s="442"/>
      <c r="ZC327" s="442"/>
      <c r="ZD327" s="442"/>
      <c r="ZE327" s="442"/>
      <c r="ZF327" s="442"/>
      <c r="ZG327" s="442"/>
      <c r="ZH327" s="442"/>
      <c r="ZI327" s="442"/>
      <c r="ZJ327" s="442"/>
      <c r="ZK327" s="442"/>
      <c r="ZL327" s="442"/>
      <c r="ZM327" s="442"/>
      <c r="ZN327" s="442"/>
      <c r="ZO327" s="442"/>
      <c r="ZP327" s="442"/>
      <c r="ZQ327" s="442"/>
      <c r="ZR327" s="442"/>
      <c r="ZS327" s="442"/>
      <c r="ZT327" s="442"/>
      <c r="ZU327" s="442"/>
      <c r="ZV327" s="442"/>
      <c r="ZW327" s="442"/>
      <c r="ZX327" s="442"/>
      <c r="ZY327" s="442"/>
      <c r="ZZ327" s="442"/>
      <c r="AAA327" s="442"/>
      <c r="AAB327" s="442"/>
      <c r="AAC327" s="442"/>
      <c r="AAD327" s="442"/>
      <c r="AAE327" s="442"/>
      <c r="AAF327" s="442"/>
      <c r="AAG327" s="442"/>
      <c r="AAH327" s="442"/>
      <c r="AAI327" s="442"/>
      <c r="AAJ327" s="442"/>
      <c r="AAK327" s="442"/>
      <c r="AAL327" s="442"/>
      <c r="AAM327" s="442"/>
      <c r="AAN327" s="442"/>
      <c r="AAO327" s="442"/>
      <c r="AAP327" s="442"/>
      <c r="AAQ327" s="442"/>
      <c r="AAR327" s="442"/>
      <c r="AAS327" s="442"/>
      <c r="AAT327" s="442"/>
      <c r="AAU327" s="442"/>
      <c r="AAV327" s="442"/>
      <c r="AAW327" s="442"/>
      <c r="AAX327" s="442"/>
      <c r="AAY327" s="442"/>
      <c r="AAZ327" s="442"/>
      <c r="ABA327" s="442"/>
      <c r="ABB327" s="442"/>
      <c r="ABC327" s="442"/>
      <c r="ABD327" s="442"/>
      <c r="ABE327" s="442"/>
      <c r="ABF327" s="442"/>
      <c r="ABG327" s="442"/>
      <c r="ABH327" s="442"/>
      <c r="ABI327" s="442"/>
      <c r="ABJ327" s="442"/>
      <c r="ABK327" s="442"/>
      <c r="ABL327" s="442"/>
      <c r="ABM327" s="442"/>
      <c r="ABN327" s="442"/>
      <c r="ABO327" s="442"/>
      <c r="ABP327" s="442"/>
      <c r="ABQ327" s="442"/>
      <c r="ABR327" s="442"/>
      <c r="ABS327" s="442"/>
      <c r="ABT327" s="442"/>
      <c r="ABU327" s="442"/>
      <c r="ABV327" s="442"/>
      <c r="ABW327" s="442"/>
      <c r="ABX327" s="442"/>
      <c r="ABY327" s="442"/>
      <c r="ABZ327" s="442"/>
      <c r="ACA327" s="442"/>
      <c r="ACB327" s="442"/>
      <c r="ACC327" s="442"/>
      <c r="ACD327" s="442"/>
      <c r="ACE327" s="442"/>
      <c r="ACF327" s="442"/>
      <c r="ACG327" s="442"/>
      <c r="ACH327" s="442"/>
      <c r="ACI327" s="442"/>
      <c r="ACJ327" s="442"/>
      <c r="ACK327" s="442"/>
      <c r="ACL327" s="442"/>
      <c r="ACM327" s="442"/>
      <c r="ACN327" s="442"/>
      <c r="ACO327" s="442"/>
      <c r="ACP327" s="442"/>
      <c r="ACQ327" s="442"/>
      <c r="ACR327" s="442"/>
      <c r="ACS327" s="442"/>
      <c r="ACT327" s="442"/>
      <c r="ACU327" s="442"/>
      <c r="ACV327" s="442"/>
      <c r="ACW327" s="442"/>
      <c r="ACX327" s="442"/>
      <c r="ACY327" s="442"/>
      <c r="ACZ327" s="442"/>
      <c r="ADA327" s="442"/>
      <c r="ADB327" s="442"/>
      <c r="ADC327" s="442"/>
      <c r="ADD327" s="442"/>
      <c r="ADE327" s="442"/>
      <c r="ADF327" s="442"/>
      <c r="ADG327" s="442"/>
      <c r="ADH327" s="442"/>
      <c r="ADI327" s="442"/>
      <c r="ADJ327" s="442"/>
      <c r="ADK327" s="442"/>
      <c r="ADL327" s="442"/>
      <c r="ADM327" s="442"/>
      <c r="ADN327" s="442"/>
      <c r="ADO327" s="442"/>
      <c r="ADP327" s="442"/>
      <c r="ADQ327" s="442"/>
      <c r="ADR327" s="442"/>
      <c r="ADS327" s="442"/>
      <c r="ADT327" s="442"/>
      <c r="ADU327" s="442"/>
      <c r="ADV327" s="442"/>
      <c r="ADW327" s="442"/>
      <c r="ADX327" s="442"/>
      <c r="ADY327" s="442"/>
      <c r="ADZ327" s="442"/>
      <c r="AEA327" s="442"/>
      <c r="AEB327" s="442"/>
      <c r="AEC327" s="442"/>
      <c r="AED327" s="442"/>
      <c r="AEE327" s="442"/>
      <c r="AEF327" s="442"/>
      <c r="AEG327" s="442"/>
      <c r="AEH327" s="442"/>
      <c r="AEI327" s="442"/>
      <c r="AEJ327" s="442"/>
      <c r="AEK327" s="442"/>
      <c r="AEL327" s="442"/>
      <c r="AEM327" s="442"/>
      <c r="AEN327" s="442"/>
      <c r="AEO327" s="442"/>
      <c r="AEP327" s="442"/>
      <c r="AEQ327" s="442"/>
      <c r="AER327" s="442"/>
      <c r="AES327" s="442"/>
      <c r="AET327" s="442"/>
      <c r="AEU327" s="442"/>
      <c r="AEV327" s="442"/>
      <c r="AEW327" s="442"/>
      <c r="AEX327" s="442"/>
      <c r="AEY327" s="442"/>
      <c r="AEZ327" s="442"/>
      <c r="AFA327" s="442"/>
      <c r="AFB327" s="442"/>
      <c r="AFC327" s="442"/>
      <c r="AFD327" s="442"/>
      <c r="AFE327" s="442"/>
      <c r="AFF327" s="442"/>
      <c r="AFG327" s="442"/>
      <c r="AFH327" s="442"/>
      <c r="AFI327" s="442"/>
      <c r="AFJ327" s="442"/>
      <c r="AFK327" s="442"/>
      <c r="AFL327" s="442"/>
      <c r="AFM327" s="442"/>
      <c r="AFN327" s="442"/>
      <c r="AFO327" s="442"/>
      <c r="AFP327" s="442"/>
      <c r="AFQ327" s="442"/>
      <c r="AFR327" s="442"/>
      <c r="AFS327" s="442"/>
      <c r="AFT327" s="442"/>
      <c r="AFU327" s="442"/>
      <c r="AFV327" s="442"/>
      <c r="AFW327" s="442"/>
      <c r="AFX327" s="442"/>
      <c r="AFY327" s="442"/>
      <c r="AFZ327" s="442"/>
      <c r="AGA327" s="442"/>
      <c r="AGB327" s="442"/>
      <c r="AGC327" s="442"/>
      <c r="AGD327" s="442"/>
      <c r="AGE327" s="442"/>
      <c r="AGF327" s="442"/>
      <c r="AGG327" s="442"/>
      <c r="AGH327" s="442"/>
      <c r="AGI327" s="442"/>
      <c r="AGJ327" s="442"/>
      <c r="AGK327" s="442"/>
      <c r="AGL327" s="442"/>
      <c r="AGM327" s="442"/>
      <c r="AGN327" s="442"/>
      <c r="AGO327" s="442"/>
      <c r="AGP327" s="442"/>
      <c r="AGQ327" s="442"/>
      <c r="AGR327" s="442"/>
      <c r="AGS327" s="442"/>
      <c r="AGT327" s="442"/>
      <c r="AGU327" s="442"/>
      <c r="AGV327" s="442"/>
      <c r="AGW327" s="442"/>
      <c r="AGX327" s="442"/>
      <c r="AGY327" s="442"/>
      <c r="AGZ327" s="442"/>
      <c r="AHA327" s="442"/>
      <c r="AHB327" s="442"/>
      <c r="AHC327" s="442"/>
      <c r="AHD327" s="442"/>
      <c r="AHE327" s="442"/>
      <c r="AHF327" s="442"/>
      <c r="AHG327" s="442"/>
      <c r="AHH327" s="442"/>
    </row>
    <row r="328" spans="2:892" s="593" customFormat="1" hidden="1">
      <c r="B328" s="597"/>
      <c r="C328" s="595"/>
      <c r="D328" s="78"/>
      <c r="E328" s="78"/>
      <c r="F328" s="78"/>
      <c r="G328" s="78"/>
      <c r="H328" s="78"/>
      <c r="I328" s="78"/>
      <c r="J328" s="78"/>
      <c r="K328" s="78"/>
      <c r="L328" s="78"/>
      <c r="M328" s="7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s="66"/>
      <c r="CT328" s="66"/>
      <c r="CU328" s="66"/>
      <c r="CV328" s="66"/>
      <c r="CW328" s="66"/>
      <c r="CX328" s="66"/>
      <c r="CY328" s="66"/>
      <c r="CZ328" s="66"/>
      <c r="DA328" s="66"/>
      <c r="DB328" s="66"/>
      <c r="DC328" s="66"/>
      <c r="DD328" s="66"/>
      <c r="DE328" s="66"/>
      <c r="DF328" s="66"/>
      <c r="DG328" s="66"/>
      <c r="DH328" s="66"/>
      <c r="DI328" s="66"/>
      <c r="DJ328" s="66"/>
      <c r="DK328" s="66"/>
      <c r="DL328" s="66"/>
      <c r="DM328" s="66"/>
      <c r="DN328" s="66"/>
      <c r="DO328" s="66"/>
      <c r="DP328" s="66"/>
      <c r="DQ328" s="66"/>
      <c r="DR328" s="66"/>
      <c r="DS328" s="66"/>
      <c r="DT328" s="66"/>
      <c r="DU328" s="66"/>
      <c r="DV328" s="66"/>
      <c r="DW328" s="66"/>
      <c r="DX328" s="66"/>
      <c r="DY328" s="66"/>
      <c r="DZ328" s="66"/>
      <c r="EA328" s="66"/>
      <c r="EB328" s="66"/>
      <c r="EC328" s="66"/>
      <c r="ED328" s="66"/>
      <c r="EE328" s="66"/>
      <c r="EF328" s="66"/>
      <c r="EG328" s="66"/>
      <c r="EH328" s="66"/>
      <c r="EI328" s="66"/>
      <c r="EJ328" s="66"/>
      <c r="EK328" s="66"/>
      <c r="EL328" s="66"/>
      <c r="EM328" s="66"/>
      <c r="EN328" s="66"/>
      <c r="EO328" s="66"/>
      <c r="EP328" s="66"/>
      <c r="EQ328" s="66"/>
      <c r="ER328" s="66"/>
      <c r="ES328" s="66"/>
      <c r="ET328" s="66"/>
      <c r="EU328" s="66"/>
      <c r="EV328" s="66"/>
      <c r="EW328" s="66"/>
      <c r="EX328" s="66"/>
      <c r="EY328" s="66"/>
      <c r="EZ328" s="66"/>
      <c r="FA328" s="66"/>
      <c r="FB328" s="66"/>
      <c r="FC328" s="66"/>
      <c r="FD328" s="66"/>
      <c r="FE328" s="66"/>
      <c r="FF328" s="66"/>
      <c r="FG328" s="66"/>
      <c r="FH328" s="66"/>
      <c r="FI328" s="66"/>
      <c r="FJ328" s="66"/>
      <c r="FK328" s="66"/>
      <c r="FL328" s="66"/>
      <c r="FM328" s="66"/>
      <c r="FN328" s="66"/>
      <c r="FO328" s="66"/>
      <c r="FP328" s="66"/>
      <c r="FQ328" s="66"/>
      <c r="FR328" s="66"/>
      <c r="FS328" s="66"/>
      <c r="FT328" s="66"/>
      <c r="FU328" s="66"/>
      <c r="FV328" s="66"/>
      <c r="FW328" s="66"/>
      <c r="FX328" s="66"/>
      <c r="FY328" s="66"/>
      <c r="FZ328" s="66"/>
      <c r="GA328" s="66"/>
      <c r="GB328" s="66"/>
      <c r="GC328" s="66"/>
      <c r="GD328" s="66"/>
      <c r="GE328" s="66"/>
      <c r="GF328" s="66"/>
      <c r="GG328" s="66"/>
      <c r="GH328" s="66"/>
      <c r="GI328" s="66"/>
      <c r="GJ328" s="66"/>
      <c r="GK328" s="66"/>
      <c r="GL328" s="66"/>
      <c r="GM328" s="66"/>
      <c r="GN328" s="66"/>
      <c r="GO328" s="66"/>
      <c r="GP328" s="66"/>
      <c r="GQ328" s="66"/>
      <c r="GR328" s="66"/>
      <c r="GS328" s="66"/>
      <c r="GT328" s="66"/>
      <c r="GU328" s="66"/>
      <c r="GV328" s="66"/>
      <c r="GW328" s="66"/>
      <c r="GX328" s="66"/>
      <c r="GY328" s="66"/>
      <c r="GZ328" s="66"/>
      <c r="HA328" s="66"/>
      <c r="HB328" s="66"/>
      <c r="HC328" s="66"/>
      <c r="HD328" s="66"/>
      <c r="HE328" s="66"/>
      <c r="HF328" s="66"/>
      <c r="HG328" s="66"/>
      <c r="HH328" s="66"/>
      <c r="HI328" s="66"/>
      <c r="HJ328" s="66"/>
      <c r="HK328" s="66"/>
      <c r="HL328" s="66"/>
      <c r="HM328" s="66"/>
      <c r="HN328" s="66"/>
      <c r="HO328" s="66"/>
      <c r="HP328" s="66"/>
      <c r="HQ328" s="66"/>
      <c r="HR328" s="66"/>
      <c r="HS328" s="66"/>
      <c r="HT328" s="66"/>
      <c r="HU328" s="66"/>
      <c r="HV328" s="66"/>
      <c r="HW328" s="66"/>
      <c r="HX328" s="66"/>
      <c r="HY328" s="66"/>
      <c r="HZ328" s="66"/>
      <c r="IA328" s="66"/>
      <c r="IB328" s="66"/>
      <c r="IC328" s="66"/>
      <c r="ID328" s="66"/>
      <c r="IE328" s="66"/>
      <c r="IF328" s="66"/>
      <c r="IG328" s="66"/>
      <c r="IH328" s="66"/>
      <c r="II328" s="66"/>
      <c r="IJ328" s="66"/>
      <c r="IK328" s="66"/>
      <c r="IL328" s="66"/>
      <c r="IM328" s="66"/>
      <c r="IN328" s="66"/>
      <c r="IO328" s="66"/>
      <c r="IP328" s="66"/>
      <c r="IQ328" s="66"/>
      <c r="IR328" s="66"/>
      <c r="IS328" s="66"/>
      <c r="IT328" s="66"/>
      <c r="IU328" s="66"/>
      <c r="IV328" s="66"/>
      <c r="IW328" s="66"/>
      <c r="IX328" s="442"/>
      <c r="IY328" s="442"/>
      <c r="IZ328" s="442"/>
      <c r="JA328" s="442"/>
      <c r="JB328" s="442"/>
      <c r="JC328" s="442"/>
      <c r="JD328" s="442"/>
      <c r="JE328" s="442"/>
      <c r="JF328" s="442"/>
      <c r="JG328" s="442"/>
      <c r="JH328" s="442"/>
      <c r="JI328" s="442"/>
      <c r="JJ328" s="442"/>
      <c r="JK328" s="442"/>
      <c r="JL328" s="442"/>
      <c r="JM328" s="442"/>
      <c r="JN328" s="442"/>
      <c r="JO328" s="442"/>
      <c r="JP328" s="442"/>
      <c r="JQ328" s="442"/>
      <c r="JR328" s="442"/>
      <c r="JS328" s="442"/>
      <c r="JT328" s="442"/>
      <c r="JU328" s="442"/>
      <c r="JV328" s="442"/>
      <c r="JW328" s="442"/>
      <c r="JX328" s="442"/>
      <c r="JY328" s="442"/>
      <c r="JZ328" s="442"/>
      <c r="KA328" s="442"/>
      <c r="KB328" s="442"/>
      <c r="KC328" s="442"/>
      <c r="KD328" s="442"/>
      <c r="KE328" s="442"/>
      <c r="KF328" s="442"/>
      <c r="KG328" s="442"/>
      <c r="KH328" s="442"/>
      <c r="KI328" s="442"/>
      <c r="KJ328" s="442"/>
      <c r="KK328" s="442"/>
      <c r="KL328" s="442"/>
      <c r="KM328" s="442"/>
      <c r="KN328" s="442"/>
      <c r="KO328" s="442"/>
      <c r="KP328" s="442"/>
      <c r="KQ328" s="442"/>
      <c r="KR328" s="442"/>
      <c r="KS328" s="442"/>
      <c r="KT328" s="442"/>
      <c r="KU328" s="442"/>
      <c r="KV328" s="442"/>
      <c r="KW328" s="442"/>
      <c r="KX328" s="442"/>
      <c r="KY328" s="442"/>
      <c r="KZ328" s="442"/>
      <c r="LA328" s="442"/>
      <c r="LB328" s="442"/>
      <c r="LC328" s="442"/>
      <c r="LD328" s="442"/>
      <c r="LE328" s="442"/>
      <c r="LF328" s="442"/>
      <c r="LG328" s="442"/>
      <c r="LH328" s="442"/>
      <c r="LI328" s="442"/>
      <c r="LJ328" s="442"/>
      <c r="LK328" s="442"/>
      <c r="LL328" s="442"/>
      <c r="LM328" s="442"/>
      <c r="LN328" s="442"/>
      <c r="LO328" s="442"/>
      <c r="LP328" s="442"/>
      <c r="LQ328" s="442"/>
      <c r="LR328" s="442"/>
      <c r="LS328" s="442"/>
      <c r="LT328" s="442"/>
      <c r="LU328" s="442"/>
      <c r="LV328" s="442"/>
      <c r="LW328" s="442"/>
      <c r="LX328" s="442"/>
      <c r="LY328" s="442"/>
      <c r="LZ328" s="442"/>
      <c r="MA328" s="442"/>
      <c r="MB328" s="442"/>
      <c r="MC328" s="442"/>
      <c r="MD328" s="442"/>
      <c r="ME328" s="442"/>
      <c r="MF328" s="442"/>
      <c r="MG328" s="442"/>
      <c r="MH328" s="442"/>
      <c r="MI328" s="442"/>
      <c r="MJ328" s="442"/>
      <c r="MK328" s="442"/>
      <c r="ML328" s="442"/>
      <c r="MM328" s="442"/>
      <c r="MN328" s="442"/>
      <c r="MO328" s="442"/>
      <c r="MP328" s="442"/>
      <c r="MQ328" s="442"/>
      <c r="MR328" s="442"/>
      <c r="MS328" s="442"/>
      <c r="MT328" s="442"/>
      <c r="MU328" s="442"/>
      <c r="MV328" s="442"/>
      <c r="MW328" s="442"/>
      <c r="MX328" s="442"/>
      <c r="MY328" s="442"/>
      <c r="MZ328" s="442"/>
      <c r="NA328" s="442"/>
      <c r="NB328" s="442"/>
      <c r="NC328" s="442"/>
      <c r="ND328" s="442"/>
      <c r="NE328" s="442"/>
      <c r="NF328" s="442"/>
      <c r="NG328" s="442"/>
      <c r="NH328" s="442"/>
      <c r="NI328" s="442"/>
      <c r="NJ328" s="442"/>
      <c r="NK328" s="442"/>
      <c r="NL328" s="442"/>
      <c r="NM328" s="442"/>
      <c r="NN328" s="442"/>
      <c r="NO328" s="442"/>
      <c r="NP328" s="442"/>
      <c r="NQ328" s="442"/>
      <c r="NR328" s="442"/>
      <c r="NS328" s="442"/>
      <c r="NT328" s="442"/>
      <c r="NU328" s="442"/>
      <c r="NV328" s="442"/>
      <c r="NW328" s="442"/>
      <c r="NX328" s="442"/>
      <c r="NY328" s="442"/>
      <c r="NZ328" s="442"/>
      <c r="OA328" s="442"/>
      <c r="OB328" s="442"/>
      <c r="OC328" s="442"/>
      <c r="OD328" s="442"/>
      <c r="OE328" s="442"/>
      <c r="OF328" s="442"/>
      <c r="OG328" s="442"/>
      <c r="OH328" s="442"/>
      <c r="OI328" s="442"/>
      <c r="OJ328" s="442"/>
      <c r="OK328" s="442"/>
      <c r="OL328" s="442"/>
      <c r="OM328" s="442"/>
      <c r="ON328" s="442"/>
      <c r="OO328" s="442"/>
      <c r="OP328" s="442"/>
      <c r="OQ328" s="442"/>
      <c r="OR328" s="442"/>
      <c r="OS328" s="442"/>
      <c r="OT328" s="442"/>
      <c r="OU328" s="442"/>
      <c r="OV328" s="442"/>
      <c r="OW328" s="442"/>
      <c r="OX328" s="442"/>
      <c r="OY328" s="442"/>
      <c r="OZ328" s="442"/>
      <c r="PA328" s="442"/>
      <c r="PB328" s="442"/>
      <c r="PC328" s="442"/>
      <c r="PD328" s="442"/>
      <c r="PE328" s="442"/>
      <c r="PF328" s="442"/>
      <c r="PG328" s="442"/>
      <c r="PH328" s="442"/>
      <c r="PI328" s="442"/>
      <c r="PJ328" s="442"/>
      <c r="PK328" s="442"/>
      <c r="PL328" s="442"/>
      <c r="PM328" s="442"/>
      <c r="PN328" s="442"/>
      <c r="PO328" s="442"/>
      <c r="PP328" s="442"/>
      <c r="PQ328" s="442"/>
      <c r="PR328" s="442"/>
      <c r="PS328" s="442"/>
      <c r="PT328" s="442"/>
      <c r="PU328" s="442"/>
      <c r="PV328" s="442"/>
      <c r="PW328" s="442"/>
      <c r="PX328" s="442"/>
      <c r="PY328" s="442"/>
      <c r="PZ328" s="442"/>
      <c r="QA328" s="442"/>
      <c r="QB328" s="442"/>
      <c r="QC328" s="442"/>
      <c r="QD328" s="442"/>
      <c r="QE328" s="442"/>
      <c r="QF328" s="442"/>
      <c r="QG328" s="442"/>
      <c r="QH328" s="442"/>
      <c r="QI328" s="442"/>
      <c r="QJ328" s="442"/>
      <c r="QK328" s="442"/>
      <c r="QL328" s="442"/>
      <c r="QM328" s="442"/>
      <c r="QN328" s="442"/>
      <c r="QO328" s="442"/>
      <c r="QP328" s="442"/>
      <c r="QQ328" s="442"/>
      <c r="QR328" s="442"/>
      <c r="QS328" s="442"/>
      <c r="QT328" s="442"/>
      <c r="QU328" s="442"/>
      <c r="QV328" s="442"/>
      <c r="QW328" s="442"/>
      <c r="QX328" s="442"/>
      <c r="QY328" s="442"/>
      <c r="QZ328" s="442"/>
      <c r="RA328" s="442"/>
      <c r="RB328" s="442"/>
      <c r="RC328" s="442"/>
      <c r="RD328" s="442"/>
      <c r="RE328" s="442"/>
      <c r="RF328" s="442"/>
      <c r="RG328" s="442"/>
      <c r="RH328" s="442"/>
      <c r="RI328" s="442"/>
      <c r="RJ328" s="442"/>
      <c r="RK328" s="442"/>
      <c r="RL328" s="442"/>
      <c r="RM328" s="442"/>
      <c r="RN328" s="442"/>
      <c r="RO328" s="442"/>
      <c r="RP328" s="442"/>
      <c r="RQ328" s="442"/>
      <c r="RR328" s="442"/>
      <c r="RS328" s="442"/>
      <c r="RT328" s="442"/>
      <c r="RU328" s="442"/>
      <c r="RV328" s="442"/>
      <c r="RW328" s="442"/>
      <c r="RX328" s="442"/>
      <c r="RY328" s="442"/>
      <c r="RZ328" s="442"/>
      <c r="SA328" s="442"/>
      <c r="SB328" s="442"/>
      <c r="SC328" s="442"/>
      <c r="SD328" s="442"/>
      <c r="SE328" s="442"/>
      <c r="SF328" s="442"/>
      <c r="SG328" s="442"/>
      <c r="SH328" s="442"/>
      <c r="SI328" s="442"/>
      <c r="SJ328" s="442"/>
      <c r="SK328" s="442"/>
      <c r="SL328" s="442"/>
      <c r="SM328" s="442"/>
      <c r="SN328" s="442"/>
      <c r="SO328" s="442"/>
      <c r="SP328" s="442"/>
      <c r="SQ328" s="442"/>
      <c r="SR328" s="442"/>
      <c r="SS328" s="442"/>
      <c r="ST328" s="442"/>
      <c r="SU328" s="442"/>
      <c r="SV328" s="442"/>
      <c r="SW328" s="442"/>
      <c r="SX328" s="442"/>
      <c r="SY328" s="442"/>
      <c r="SZ328" s="442"/>
      <c r="TA328" s="442"/>
      <c r="TB328" s="442"/>
      <c r="TC328" s="442"/>
      <c r="TD328" s="442"/>
      <c r="TE328" s="442"/>
      <c r="TF328" s="442"/>
      <c r="TG328" s="442"/>
      <c r="TH328" s="442"/>
      <c r="TI328" s="442"/>
      <c r="TJ328" s="442"/>
      <c r="TK328" s="442"/>
      <c r="TL328" s="442"/>
      <c r="TM328" s="442"/>
      <c r="TN328" s="442"/>
      <c r="TO328" s="442"/>
      <c r="TP328" s="442"/>
      <c r="TQ328" s="442"/>
      <c r="TR328" s="442"/>
      <c r="TS328" s="442"/>
      <c r="TT328" s="442"/>
      <c r="TU328" s="442"/>
      <c r="TV328" s="442"/>
      <c r="TW328" s="442"/>
      <c r="TX328" s="442"/>
      <c r="TY328" s="442"/>
      <c r="TZ328" s="442"/>
      <c r="UA328" s="442"/>
      <c r="UB328" s="442"/>
      <c r="UC328" s="442"/>
      <c r="UD328" s="442"/>
      <c r="UE328" s="442"/>
      <c r="UF328" s="442"/>
      <c r="UG328" s="442"/>
      <c r="UH328" s="442"/>
      <c r="UI328" s="442"/>
      <c r="UJ328" s="442"/>
      <c r="UK328" s="442"/>
      <c r="UL328" s="442"/>
      <c r="UM328" s="442"/>
      <c r="UN328" s="442"/>
      <c r="UO328" s="442"/>
      <c r="UP328" s="442"/>
      <c r="UQ328" s="442"/>
      <c r="UR328" s="442"/>
      <c r="US328" s="442"/>
      <c r="UT328" s="442"/>
      <c r="UU328" s="442"/>
      <c r="UV328" s="442"/>
      <c r="UW328" s="442"/>
      <c r="UX328" s="442"/>
      <c r="UY328" s="442"/>
      <c r="UZ328" s="442"/>
      <c r="VA328" s="442"/>
      <c r="VB328" s="442"/>
      <c r="VC328" s="442"/>
      <c r="VD328" s="442"/>
      <c r="VE328" s="442"/>
      <c r="VF328" s="442"/>
      <c r="VG328" s="442"/>
      <c r="VH328" s="442"/>
      <c r="VI328" s="442"/>
      <c r="VJ328" s="442"/>
      <c r="VK328" s="442"/>
      <c r="VL328" s="442"/>
      <c r="VM328" s="442"/>
      <c r="VN328" s="442"/>
      <c r="VO328" s="442"/>
      <c r="VP328" s="442"/>
      <c r="VQ328" s="442"/>
      <c r="VR328" s="442"/>
      <c r="VS328" s="442"/>
      <c r="VT328" s="442"/>
      <c r="VU328" s="442"/>
      <c r="VV328" s="442"/>
      <c r="VW328" s="442"/>
      <c r="VX328" s="442"/>
      <c r="VY328" s="442"/>
      <c r="VZ328" s="442"/>
      <c r="WA328" s="442"/>
      <c r="WB328" s="442"/>
      <c r="WC328" s="442"/>
      <c r="WD328" s="442"/>
      <c r="WE328" s="442"/>
      <c r="WF328" s="442"/>
      <c r="WG328" s="442"/>
      <c r="WH328" s="442"/>
      <c r="WI328" s="442"/>
      <c r="WJ328" s="442"/>
      <c r="WK328" s="442"/>
      <c r="WL328" s="442"/>
      <c r="WM328" s="442"/>
      <c r="WN328" s="442"/>
      <c r="WO328" s="442"/>
      <c r="WP328" s="442"/>
      <c r="WQ328" s="442"/>
      <c r="WR328" s="442"/>
      <c r="WS328" s="442"/>
      <c r="WT328" s="442"/>
      <c r="WU328" s="442"/>
      <c r="WV328" s="442"/>
      <c r="WW328" s="442"/>
      <c r="WX328" s="442"/>
      <c r="WY328" s="442"/>
      <c r="WZ328" s="442"/>
      <c r="XA328" s="442"/>
      <c r="XB328" s="442"/>
      <c r="XC328" s="442"/>
      <c r="XD328" s="442"/>
      <c r="XE328" s="442"/>
      <c r="XF328" s="442"/>
      <c r="XG328" s="442"/>
      <c r="XH328" s="442"/>
      <c r="XI328" s="442"/>
      <c r="XJ328" s="442"/>
      <c r="XK328" s="442"/>
      <c r="XL328" s="442"/>
      <c r="XM328" s="442"/>
      <c r="XN328" s="442"/>
      <c r="XO328" s="442"/>
      <c r="XP328" s="442"/>
      <c r="XQ328" s="442"/>
      <c r="XR328" s="442"/>
      <c r="XS328" s="442"/>
      <c r="XT328" s="442"/>
      <c r="XU328" s="442"/>
      <c r="XV328" s="442"/>
      <c r="XW328" s="442"/>
      <c r="XX328" s="442"/>
      <c r="XY328" s="442"/>
      <c r="XZ328" s="442"/>
      <c r="YA328" s="442"/>
      <c r="YB328" s="442"/>
      <c r="YC328" s="442"/>
      <c r="YD328" s="442"/>
      <c r="YE328" s="442"/>
      <c r="YF328" s="442"/>
      <c r="YG328" s="442"/>
      <c r="YH328" s="442"/>
      <c r="YI328" s="442"/>
      <c r="YJ328" s="442"/>
      <c r="YK328" s="442"/>
      <c r="YL328" s="442"/>
      <c r="YM328" s="442"/>
      <c r="YN328" s="442"/>
      <c r="YO328" s="442"/>
      <c r="YP328" s="442"/>
      <c r="YQ328" s="442"/>
      <c r="YR328" s="442"/>
      <c r="YS328" s="442"/>
      <c r="YT328" s="442"/>
      <c r="YU328" s="442"/>
      <c r="YV328" s="442"/>
      <c r="YW328" s="442"/>
      <c r="YX328" s="442"/>
      <c r="YY328" s="442"/>
      <c r="YZ328" s="442"/>
      <c r="ZA328" s="442"/>
      <c r="ZB328" s="442"/>
      <c r="ZC328" s="442"/>
      <c r="ZD328" s="442"/>
      <c r="ZE328" s="442"/>
      <c r="ZF328" s="442"/>
      <c r="ZG328" s="442"/>
      <c r="ZH328" s="442"/>
      <c r="ZI328" s="442"/>
      <c r="ZJ328" s="442"/>
      <c r="ZK328" s="442"/>
      <c r="ZL328" s="442"/>
      <c r="ZM328" s="442"/>
      <c r="ZN328" s="442"/>
      <c r="ZO328" s="442"/>
      <c r="ZP328" s="442"/>
      <c r="ZQ328" s="442"/>
      <c r="ZR328" s="442"/>
      <c r="ZS328" s="442"/>
      <c r="ZT328" s="442"/>
      <c r="ZU328" s="442"/>
      <c r="ZV328" s="442"/>
      <c r="ZW328" s="442"/>
      <c r="ZX328" s="442"/>
      <c r="ZY328" s="442"/>
      <c r="ZZ328" s="442"/>
      <c r="AAA328" s="442"/>
      <c r="AAB328" s="442"/>
      <c r="AAC328" s="442"/>
      <c r="AAD328" s="442"/>
      <c r="AAE328" s="442"/>
      <c r="AAF328" s="442"/>
      <c r="AAG328" s="442"/>
      <c r="AAH328" s="442"/>
      <c r="AAI328" s="442"/>
      <c r="AAJ328" s="442"/>
      <c r="AAK328" s="442"/>
      <c r="AAL328" s="442"/>
      <c r="AAM328" s="442"/>
      <c r="AAN328" s="442"/>
      <c r="AAO328" s="442"/>
      <c r="AAP328" s="442"/>
      <c r="AAQ328" s="442"/>
      <c r="AAR328" s="442"/>
      <c r="AAS328" s="442"/>
      <c r="AAT328" s="442"/>
      <c r="AAU328" s="442"/>
      <c r="AAV328" s="442"/>
      <c r="AAW328" s="442"/>
      <c r="AAX328" s="442"/>
      <c r="AAY328" s="442"/>
      <c r="AAZ328" s="442"/>
      <c r="ABA328" s="442"/>
      <c r="ABB328" s="442"/>
      <c r="ABC328" s="442"/>
      <c r="ABD328" s="442"/>
      <c r="ABE328" s="442"/>
      <c r="ABF328" s="442"/>
      <c r="ABG328" s="442"/>
      <c r="ABH328" s="442"/>
      <c r="ABI328" s="442"/>
      <c r="ABJ328" s="442"/>
      <c r="ABK328" s="442"/>
      <c r="ABL328" s="442"/>
      <c r="ABM328" s="442"/>
      <c r="ABN328" s="442"/>
      <c r="ABO328" s="442"/>
      <c r="ABP328" s="442"/>
      <c r="ABQ328" s="442"/>
      <c r="ABR328" s="442"/>
      <c r="ABS328" s="442"/>
      <c r="ABT328" s="442"/>
      <c r="ABU328" s="442"/>
      <c r="ABV328" s="442"/>
      <c r="ABW328" s="442"/>
      <c r="ABX328" s="442"/>
      <c r="ABY328" s="442"/>
      <c r="ABZ328" s="442"/>
      <c r="ACA328" s="442"/>
      <c r="ACB328" s="442"/>
      <c r="ACC328" s="442"/>
      <c r="ACD328" s="442"/>
      <c r="ACE328" s="442"/>
      <c r="ACF328" s="442"/>
      <c r="ACG328" s="442"/>
      <c r="ACH328" s="442"/>
      <c r="ACI328" s="442"/>
      <c r="ACJ328" s="442"/>
      <c r="ACK328" s="442"/>
      <c r="ACL328" s="442"/>
      <c r="ACM328" s="442"/>
      <c r="ACN328" s="442"/>
      <c r="ACO328" s="442"/>
      <c r="ACP328" s="442"/>
      <c r="ACQ328" s="442"/>
      <c r="ACR328" s="442"/>
      <c r="ACS328" s="442"/>
      <c r="ACT328" s="442"/>
      <c r="ACU328" s="442"/>
      <c r="ACV328" s="442"/>
      <c r="ACW328" s="442"/>
      <c r="ACX328" s="442"/>
      <c r="ACY328" s="442"/>
      <c r="ACZ328" s="442"/>
      <c r="ADA328" s="442"/>
      <c r="ADB328" s="442"/>
      <c r="ADC328" s="442"/>
      <c r="ADD328" s="442"/>
      <c r="ADE328" s="442"/>
      <c r="ADF328" s="442"/>
      <c r="ADG328" s="442"/>
      <c r="ADH328" s="442"/>
      <c r="ADI328" s="442"/>
      <c r="ADJ328" s="442"/>
      <c r="ADK328" s="442"/>
      <c r="ADL328" s="442"/>
      <c r="ADM328" s="442"/>
      <c r="ADN328" s="442"/>
      <c r="ADO328" s="442"/>
      <c r="ADP328" s="442"/>
      <c r="ADQ328" s="442"/>
      <c r="ADR328" s="442"/>
      <c r="ADS328" s="442"/>
      <c r="ADT328" s="442"/>
      <c r="ADU328" s="442"/>
      <c r="ADV328" s="442"/>
      <c r="ADW328" s="442"/>
      <c r="ADX328" s="442"/>
      <c r="ADY328" s="442"/>
      <c r="ADZ328" s="442"/>
      <c r="AEA328" s="442"/>
      <c r="AEB328" s="442"/>
      <c r="AEC328" s="442"/>
      <c r="AED328" s="442"/>
      <c r="AEE328" s="442"/>
      <c r="AEF328" s="442"/>
      <c r="AEG328" s="442"/>
      <c r="AEH328" s="442"/>
      <c r="AEI328" s="442"/>
      <c r="AEJ328" s="442"/>
      <c r="AEK328" s="442"/>
      <c r="AEL328" s="442"/>
      <c r="AEM328" s="442"/>
      <c r="AEN328" s="442"/>
      <c r="AEO328" s="442"/>
      <c r="AEP328" s="442"/>
      <c r="AEQ328" s="442"/>
      <c r="AER328" s="442"/>
      <c r="AES328" s="442"/>
      <c r="AET328" s="442"/>
      <c r="AEU328" s="442"/>
      <c r="AEV328" s="442"/>
      <c r="AEW328" s="442"/>
      <c r="AEX328" s="442"/>
      <c r="AEY328" s="442"/>
      <c r="AEZ328" s="442"/>
      <c r="AFA328" s="442"/>
      <c r="AFB328" s="442"/>
      <c r="AFC328" s="442"/>
      <c r="AFD328" s="442"/>
      <c r="AFE328" s="442"/>
      <c r="AFF328" s="442"/>
      <c r="AFG328" s="442"/>
      <c r="AFH328" s="442"/>
      <c r="AFI328" s="442"/>
      <c r="AFJ328" s="442"/>
      <c r="AFK328" s="442"/>
      <c r="AFL328" s="442"/>
      <c r="AFM328" s="442"/>
      <c r="AFN328" s="442"/>
      <c r="AFO328" s="442"/>
      <c r="AFP328" s="442"/>
      <c r="AFQ328" s="442"/>
      <c r="AFR328" s="442"/>
      <c r="AFS328" s="442"/>
      <c r="AFT328" s="442"/>
      <c r="AFU328" s="442"/>
      <c r="AFV328" s="442"/>
      <c r="AFW328" s="442"/>
      <c r="AFX328" s="442"/>
      <c r="AFY328" s="442"/>
      <c r="AFZ328" s="442"/>
      <c r="AGA328" s="442"/>
      <c r="AGB328" s="442"/>
      <c r="AGC328" s="442"/>
      <c r="AGD328" s="442"/>
      <c r="AGE328" s="442"/>
      <c r="AGF328" s="442"/>
      <c r="AGG328" s="442"/>
      <c r="AGH328" s="442"/>
      <c r="AGI328" s="442"/>
      <c r="AGJ328" s="442"/>
      <c r="AGK328" s="442"/>
      <c r="AGL328" s="442"/>
      <c r="AGM328" s="442"/>
      <c r="AGN328" s="442"/>
      <c r="AGO328" s="442"/>
      <c r="AGP328" s="442"/>
      <c r="AGQ328" s="442"/>
      <c r="AGR328" s="442"/>
      <c r="AGS328" s="442"/>
      <c r="AGT328" s="442"/>
      <c r="AGU328" s="442"/>
      <c r="AGV328" s="442"/>
      <c r="AGW328" s="442"/>
      <c r="AGX328" s="442"/>
      <c r="AGY328" s="442"/>
      <c r="AGZ328" s="442"/>
      <c r="AHA328" s="442"/>
      <c r="AHB328" s="442"/>
      <c r="AHC328" s="442"/>
      <c r="AHD328" s="442"/>
      <c r="AHE328" s="442"/>
      <c r="AHF328" s="442"/>
      <c r="AHG328" s="442"/>
      <c r="AHH328" s="442"/>
    </row>
    <row r="329" spans="2:892" s="593" customFormat="1" hidden="1">
      <c r="B329" s="597"/>
      <c r="C329" s="595"/>
      <c r="D329" s="78"/>
      <c r="E329" s="78"/>
      <c r="F329" s="78"/>
      <c r="G329" s="78"/>
      <c r="H329" s="78"/>
      <c r="I329" s="78"/>
      <c r="J329" s="78"/>
      <c r="K329" s="78"/>
      <c r="L329" s="78"/>
      <c r="M329" s="78"/>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s="66"/>
      <c r="CT329" s="66"/>
      <c r="CU329" s="66"/>
      <c r="CV329" s="66"/>
      <c r="CW329" s="66"/>
      <c r="CX329" s="66"/>
      <c r="CY329" s="66"/>
      <c r="CZ329" s="66"/>
      <c r="DA329" s="66"/>
      <c r="DB329" s="66"/>
      <c r="DC329" s="66"/>
      <c r="DD329" s="66"/>
      <c r="DE329" s="66"/>
      <c r="DF329" s="66"/>
      <c r="DG329" s="66"/>
      <c r="DH329" s="66"/>
      <c r="DI329" s="66"/>
      <c r="DJ329" s="66"/>
      <c r="DK329" s="66"/>
      <c r="DL329" s="66"/>
      <c r="DM329" s="66"/>
      <c r="DN329" s="66"/>
      <c r="DO329" s="66"/>
      <c r="DP329" s="66"/>
      <c r="DQ329" s="66"/>
      <c r="DR329" s="66"/>
      <c r="DS329" s="66"/>
      <c r="DT329" s="66"/>
      <c r="DU329" s="66"/>
      <c r="DV329" s="66"/>
      <c r="DW329" s="66"/>
      <c r="DX329" s="66"/>
      <c r="DY329" s="66"/>
      <c r="DZ329" s="66"/>
      <c r="EA329" s="66"/>
      <c r="EB329" s="66"/>
      <c r="EC329" s="66"/>
      <c r="ED329" s="66"/>
      <c r="EE329" s="66"/>
      <c r="EF329" s="66"/>
      <c r="EG329" s="66"/>
      <c r="EH329" s="66"/>
      <c r="EI329" s="66"/>
      <c r="EJ329" s="66"/>
      <c r="EK329" s="66"/>
      <c r="EL329" s="66"/>
      <c r="EM329" s="66"/>
      <c r="EN329" s="66"/>
      <c r="EO329" s="66"/>
      <c r="EP329" s="66"/>
      <c r="EQ329" s="66"/>
      <c r="ER329" s="66"/>
      <c r="ES329" s="66"/>
      <c r="ET329" s="66"/>
      <c r="EU329" s="66"/>
      <c r="EV329" s="66"/>
      <c r="EW329" s="66"/>
      <c r="EX329" s="66"/>
      <c r="EY329" s="66"/>
      <c r="EZ329" s="66"/>
      <c r="FA329" s="66"/>
      <c r="FB329" s="66"/>
      <c r="FC329" s="66"/>
      <c r="FD329" s="66"/>
      <c r="FE329" s="66"/>
      <c r="FF329" s="66"/>
      <c r="FG329" s="66"/>
      <c r="FH329" s="66"/>
      <c r="FI329" s="66"/>
      <c r="FJ329" s="66"/>
      <c r="FK329" s="66"/>
      <c r="FL329" s="66"/>
      <c r="FM329" s="66"/>
      <c r="FN329" s="66"/>
      <c r="FO329" s="66"/>
      <c r="FP329" s="66"/>
      <c r="FQ329" s="66"/>
      <c r="FR329" s="66"/>
      <c r="FS329" s="66"/>
      <c r="FT329" s="66"/>
      <c r="FU329" s="66"/>
      <c r="FV329" s="66"/>
      <c r="FW329" s="66"/>
      <c r="FX329" s="66"/>
      <c r="FY329" s="66"/>
      <c r="FZ329" s="66"/>
      <c r="GA329" s="66"/>
      <c r="GB329" s="66"/>
      <c r="GC329" s="66"/>
      <c r="GD329" s="66"/>
      <c r="GE329" s="66"/>
      <c r="GF329" s="66"/>
      <c r="GG329" s="66"/>
      <c r="GH329" s="66"/>
      <c r="GI329" s="66"/>
      <c r="GJ329" s="66"/>
      <c r="GK329" s="66"/>
      <c r="GL329" s="66"/>
      <c r="GM329" s="66"/>
      <c r="GN329" s="66"/>
      <c r="GO329" s="66"/>
      <c r="GP329" s="66"/>
      <c r="GQ329" s="66"/>
      <c r="GR329" s="66"/>
      <c r="GS329" s="66"/>
      <c r="GT329" s="66"/>
      <c r="GU329" s="66"/>
      <c r="GV329" s="66"/>
      <c r="GW329" s="66"/>
      <c r="GX329" s="66"/>
      <c r="GY329" s="66"/>
      <c r="GZ329" s="66"/>
      <c r="HA329" s="66"/>
      <c r="HB329" s="66"/>
      <c r="HC329" s="66"/>
      <c r="HD329" s="66"/>
      <c r="HE329" s="66"/>
      <c r="HF329" s="66"/>
      <c r="HG329" s="66"/>
      <c r="HH329" s="66"/>
      <c r="HI329" s="66"/>
      <c r="HJ329" s="66"/>
      <c r="HK329" s="66"/>
      <c r="HL329" s="66"/>
      <c r="HM329" s="66"/>
      <c r="HN329" s="66"/>
      <c r="HO329" s="66"/>
      <c r="HP329" s="66"/>
      <c r="HQ329" s="66"/>
      <c r="HR329" s="66"/>
      <c r="HS329" s="66"/>
      <c r="HT329" s="66"/>
      <c r="HU329" s="66"/>
      <c r="HV329" s="66"/>
      <c r="HW329" s="66"/>
      <c r="HX329" s="66"/>
      <c r="HY329" s="66"/>
      <c r="HZ329" s="66"/>
      <c r="IA329" s="66"/>
      <c r="IB329" s="66"/>
      <c r="IC329" s="66"/>
      <c r="ID329" s="66"/>
      <c r="IE329" s="66"/>
      <c r="IF329" s="66"/>
      <c r="IG329" s="66"/>
      <c r="IH329" s="66"/>
      <c r="II329" s="66"/>
      <c r="IJ329" s="66"/>
      <c r="IK329" s="66"/>
      <c r="IL329" s="66"/>
      <c r="IM329" s="66"/>
      <c r="IN329" s="66"/>
      <c r="IO329" s="66"/>
      <c r="IP329" s="66"/>
      <c r="IQ329" s="66"/>
      <c r="IR329" s="66"/>
      <c r="IS329" s="66"/>
      <c r="IT329" s="66"/>
      <c r="IU329" s="66"/>
      <c r="IV329" s="66"/>
      <c r="IW329" s="66"/>
      <c r="IX329" s="442"/>
      <c r="IY329" s="442"/>
      <c r="IZ329" s="442"/>
      <c r="JA329" s="442"/>
      <c r="JB329" s="442"/>
      <c r="JC329" s="442"/>
      <c r="JD329" s="442"/>
      <c r="JE329" s="442"/>
      <c r="JF329" s="442"/>
      <c r="JG329" s="442"/>
      <c r="JH329" s="442"/>
      <c r="JI329" s="442"/>
      <c r="JJ329" s="442"/>
      <c r="JK329" s="442"/>
      <c r="JL329" s="442"/>
      <c r="JM329" s="442"/>
      <c r="JN329" s="442"/>
      <c r="JO329" s="442"/>
      <c r="JP329" s="442"/>
      <c r="JQ329" s="442"/>
      <c r="JR329" s="442"/>
      <c r="JS329" s="442"/>
      <c r="JT329" s="442"/>
      <c r="JU329" s="442"/>
      <c r="JV329" s="442"/>
      <c r="JW329" s="442"/>
      <c r="JX329" s="442"/>
      <c r="JY329" s="442"/>
      <c r="JZ329" s="442"/>
      <c r="KA329" s="442"/>
      <c r="KB329" s="442"/>
      <c r="KC329" s="442"/>
      <c r="KD329" s="442"/>
      <c r="KE329" s="442"/>
      <c r="KF329" s="442"/>
      <c r="KG329" s="442"/>
      <c r="KH329" s="442"/>
      <c r="KI329" s="442"/>
      <c r="KJ329" s="442"/>
      <c r="KK329" s="442"/>
      <c r="KL329" s="442"/>
      <c r="KM329" s="442"/>
      <c r="KN329" s="442"/>
      <c r="KO329" s="442"/>
      <c r="KP329" s="442"/>
      <c r="KQ329" s="442"/>
      <c r="KR329" s="442"/>
      <c r="KS329" s="442"/>
      <c r="KT329" s="442"/>
      <c r="KU329" s="442"/>
      <c r="KV329" s="442"/>
      <c r="KW329" s="442"/>
      <c r="KX329" s="442"/>
      <c r="KY329" s="442"/>
      <c r="KZ329" s="442"/>
      <c r="LA329" s="442"/>
      <c r="LB329" s="442"/>
      <c r="LC329" s="442"/>
      <c r="LD329" s="442"/>
      <c r="LE329" s="442"/>
      <c r="LF329" s="442"/>
      <c r="LG329" s="442"/>
      <c r="LH329" s="442"/>
      <c r="LI329" s="442"/>
      <c r="LJ329" s="442"/>
      <c r="LK329" s="442"/>
      <c r="LL329" s="442"/>
      <c r="LM329" s="442"/>
      <c r="LN329" s="442"/>
      <c r="LO329" s="442"/>
      <c r="LP329" s="442"/>
      <c r="LQ329" s="442"/>
      <c r="LR329" s="442"/>
      <c r="LS329" s="442"/>
      <c r="LT329" s="442"/>
      <c r="LU329" s="442"/>
      <c r="LV329" s="442"/>
      <c r="LW329" s="442"/>
      <c r="LX329" s="442"/>
      <c r="LY329" s="442"/>
      <c r="LZ329" s="442"/>
      <c r="MA329" s="442"/>
      <c r="MB329" s="442"/>
      <c r="MC329" s="442"/>
      <c r="MD329" s="442"/>
      <c r="ME329" s="442"/>
      <c r="MF329" s="442"/>
      <c r="MG329" s="442"/>
      <c r="MH329" s="442"/>
      <c r="MI329" s="442"/>
      <c r="MJ329" s="442"/>
      <c r="MK329" s="442"/>
      <c r="ML329" s="442"/>
      <c r="MM329" s="442"/>
      <c r="MN329" s="442"/>
      <c r="MO329" s="442"/>
      <c r="MP329" s="442"/>
      <c r="MQ329" s="442"/>
      <c r="MR329" s="442"/>
      <c r="MS329" s="442"/>
      <c r="MT329" s="442"/>
      <c r="MU329" s="442"/>
      <c r="MV329" s="442"/>
      <c r="MW329" s="442"/>
      <c r="MX329" s="442"/>
      <c r="MY329" s="442"/>
      <c r="MZ329" s="442"/>
      <c r="NA329" s="442"/>
      <c r="NB329" s="442"/>
      <c r="NC329" s="442"/>
      <c r="ND329" s="442"/>
      <c r="NE329" s="442"/>
      <c r="NF329" s="442"/>
      <c r="NG329" s="442"/>
      <c r="NH329" s="442"/>
      <c r="NI329" s="442"/>
      <c r="NJ329" s="442"/>
      <c r="NK329" s="442"/>
      <c r="NL329" s="442"/>
      <c r="NM329" s="442"/>
      <c r="NN329" s="442"/>
      <c r="NO329" s="442"/>
      <c r="NP329" s="442"/>
      <c r="NQ329" s="442"/>
      <c r="NR329" s="442"/>
      <c r="NS329" s="442"/>
      <c r="NT329" s="442"/>
      <c r="NU329" s="442"/>
      <c r="NV329" s="442"/>
      <c r="NW329" s="442"/>
      <c r="NX329" s="442"/>
      <c r="NY329" s="442"/>
      <c r="NZ329" s="442"/>
      <c r="OA329" s="442"/>
      <c r="OB329" s="442"/>
      <c r="OC329" s="442"/>
      <c r="OD329" s="442"/>
      <c r="OE329" s="442"/>
      <c r="OF329" s="442"/>
      <c r="OG329" s="442"/>
      <c r="OH329" s="442"/>
      <c r="OI329" s="442"/>
      <c r="OJ329" s="442"/>
      <c r="OK329" s="442"/>
      <c r="OL329" s="442"/>
      <c r="OM329" s="442"/>
      <c r="ON329" s="442"/>
      <c r="OO329" s="442"/>
      <c r="OP329" s="442"/>
      <c r="OQ329" s="442"/>
      <c r="OR329" s="442"/>
      <c r="OS329" s="442"/>
      <c r="OT329" s="442"/>
      <c r="OU329" s="442"/>
      <c r="OV329" s="442"/>
      <c r="OW329" s="442"/>
      <c r="OX329" s="442"/>
      <c r="OY329" s="442"/>
      <c r="OZ329" s="442"/>
      <c r="PA329" s="442"/>
      <c r="PB329" s="442"/>
      <c r="PC329" s="442"/>
      <c r="PD329" s="442"/>
      <c r="PE329" s="442"/>
      <c r="PF329" s="442"/>
      <c r="PG329" s="442"/>
      <c r="PH329" s="442"/>
      <c r="PI329" s="442"/>
      <c r="PJ329" s="442"/>
      <c r="PK329" s="442"/>
      <c r="PL329" s="442"/>
      <c r="PM329" s="442"/>
      <c r="PN329" s="442"/>
      <c r="PO329" s="442"/>
      <c r="PP329" s="442"/>
      <c r="PQ329" s="442"/>
      <c r="PR329" s="442"/>
      <c r="PS329" s="442"/>
      <c r="PT329" s="442"/>
      <c r="PU329" s="442"/>
      <c r="PV329" s="442"/>
      <c r="PW329" s="442"/>
      <c r="PX329" s="442"/>
      <c r="PY329" s="442"/>
      <c r="PZ329" s="442"/>
      <c r="QA329" s="442"/>
      <c r="QB329" s="442"/>
      <c r="QC329" s="442"/>
      <c r="QD329" s="442"/>
      <c r="QE329" s="442"/>
      <c r="QF329" s="442"/>
      <c r="QG329" s="442"/>
      <c r="QH329" s="442"/>
      <c r="QI329" s="442"/>
      <c r="QJ329" s="442"/>
      <c r="QK329" s="442"/>
      <c r="QL329" s="442"/>
      <c r="QM329" s="442"/>
      <c r="QN329" s="442"/>
      <c r="QO329" s="442"/>
      <c r="QP329" s="442"/>
      <c r="QQ329" s="442"/>
      <c r="QR329" s="442"/>
      <c r="QS329" s="442"/>
      <c r="QT329" s="442"/>
      <c r="QU329" s="442"/>
      <c r="QV329" s="442"/>
      <c r="QW329" s="442"/>
      <c r="QX329" s="442"/>
      <c r="QY329" s="442"/>
      <c r="QZ329" s="442"/>
      <c r="RA329" s="442"/>
      <c r="RB329" s="442"/>
      <c r="RC329" s="442"/>
      <c r="RD329" s="442"/>
      <c r="RE329" s="442"/>
      <c r="RF329" s="442"/>
      <c r="RG329" s="442"/>
      <c r="RH329" s="442"/>
      <c r="RI329" s="442"/>
      <c r="RJ329" s="442"/>
      <c r="RK329" s="442"/>
      <c r="RL329" s="442"/>
      <c r="RM329" s="442"/>
      <c r="RN329" s="442"/>
      <c r="RO329" s="442"/>
      <c r="RP329" s="442"/>
      <c r="RQ329" s="442"/>
      <c r="RR329" s="442"/>
      <c r="RS329" s="442"/>
      <c r="RT329" s="442"/>
      <c r="RU329" s="442"/>
      <c r="RV329" s="442"/>
      <c r="RW329" s="442"/>
      <c r="RX329" s="442"/>
      <c r="RY329" s="442"/>
      <c r="RZ329" s="442"/>
      <c r="SA329" s="442"/>
      <c r="SB329" s="442"/>
      <c r="SC329" s="442"/>
      <c r="SD329" s="442"/>
      <c r="SE329" s="442"/>
      <c r="SF329" s="442"/>
      <c r="SG329" s="442"/>
      <c r="SH329" s="442"/>
      <c r="SI329" s="442"/>
      <c r="SJ329" s="442"/>
      <c r="SK329" s="442"/>
      <c r="SL329" s="442"/>
      <c r="SM329" s="442"/>
      <c r="SN329" s="442"/>
      <c r="SO329" s="442"/>
      <c r="SP329" s="442"/>
      <c r="SQ329" s="442"/>
      <c r="SR329" s="442"/>
      <c r="SS329" s="442"/>
      <c r="ST329" s="442"/>
      <c r="SU329" s="442"/>
      <c r="SV329" s="442"/>
      <c r="SW329" s="442"/>
      <c r="SX329" s="442"/>
      <c r="SY329" s="442"/>
      <c r="SZ329" s="442"/>
      <c r="TA329" s="442"/>
      <c r="TB329" s="442"/>
      <c r="TC329" s="442"/>
      <c r="TD329" s="442"/>
      <c r="TE329" s="442"/>
      <c r="TF329" s="442"/>
      <c r="TG329" s="442"/>
      <c r="TH329" s="442"/>
      <c r="TI329" s="442"/>
      <c r="TJ329" s="442"/>
      <c r="TK329" s="442"/>
      <c r="TL329" s="442"/>
      <c r="TM329" s="442"/>
      <c r="TN329" s="442"/>
      <c r="TO329" s="442"/>
      <c r="TP329" s="442"/>
      <c r="TQ329" s="442"/>
      <c r="TR329" s="442"/>
      <c r="TS329" s="442"/>
      <c r="TT329" s="442"/>
      <c r="TU329" s="442"/>
      <c r="TV329" s="442"/>
      <c r="TW329" s="442"/>
      <c r="TX329" s="442"/>
      <c r="TY329" s="442"/>
      <c r="TZ329" s="442"/>
      <c r="UA329" s="442"/>
      <c r="UB329" s="442"/>
      <c r="UC329" s="442"/>
      <c r="UD329" s="442"/>
      <c r="UE329" s="442"/>
      <c r="UF329" s="442"/>
      <c r="UG329" s="442"/>
      <c r="UH329" s="442"/>
      <c r="UI329" s="442"/>
      <c r="UJ329" s="442"/>
      <c r="UK329" s="442"/>
      <c r="UL329" s="442"/>
      <c r="UM329" s="442"/>
      <c r="UN329" s="442"/>
      <c r="UO329" s="442"/>
      <c r="UP329" s="442"/>
      <c r="UQ329" s="442"/>
      <c r="UR329" s="442"/>
      <c r="US329" s="442"/>
      <c r="UT329" s="442"/>
      <c r="UU329" s="442"/>
      <c r="UV329" s="442"/>
      <c r="UW329" s="442"/>
      <c r="UX329" s="442"/>
      <c r="UY329" s="442"/>
      <c r="UZ329" s="442"/>
      <c r="VA329" s="442"/>
      <c r="VB329" s="442"/>
      <c r="VC329" s="442"/>
      <c r="VD329" s="442"/>
      <c r="VE329" s="442"/>
      <c r="VF329" s="442"/>
      <c r="VG329" s="442"/>
      <c r="VH329" s="442"/>
      <c r="VI329" s="442"/>
      <c r="VJ329" s="442"/>
      <c r="VK329" s="442"/>
      <c r="VL329" s="442"/>
      <c r="VM329" s="442"/>
      <c r="VN329" s="442"/>
      <c r="VO329" s="442"/>
      <c r="VP329" s="442"/>
      <c r="VQ329" s="442"/>
      <c r="VR329" s="442"/>
      <c r="VS329" s="442"/>
      <c r="VT329" s="442"/>
      <c r="VU329" s="442"/>
      <c r="VV329" s="442"/>
      <c r="VW329" s="442"/>
      <c r="VX329" s="442"/>
      <c r="VY329" s="442"/>
      <c r="VZ329" s="442"/>
      <c r="WA329" s="442"/>
      <c r="WB329" s="442"/>
      <c r="WC329" s="442"/>
      <c r="WD329" s="442"/>
      <c r="WE329" s="442"/>
      <c r="WF329" s="442"/>
      <c r="WG329" s="442"/>
      <c r="WH329" s="442"/>
      <c r="WI329" s="442"/>
      <c r="WJ329" s="442"/>
      <c r="WK329" s="442"/>
      <c r="WL329" s="442"/>
      <c r="WM329" s="442"/>
      <c r="WN329" s="442"/>
      <c r="WO329" s="442"/>
      <c r="WP329" s="442"/>
      <c r="WQ329" s="442"/>
      <c r="WR329" s="442"/>
      <c r="WS329" s="442"/>
      <c r="WT329" s="442"/>
      <c r="WU329" s="442"/>
      <c r="WV329" s="442"/>
      <c r="WW329" s="442"/>
      <c r="WX329" s="442"/>
      <c r="WY329" s="442"/>
      <c r="WZ329" s="442"/>
      <c r="XA329" s="442"/>
      <c r="XB329" s="442"/>
      <c r="XC329" s="442"/>
      <c r="XD329" s="442"/>
      <c r="XE329" s="442"/>
      <c r="XF329" s="442"/>
      <c r="XG329" s="442"/>
      <c r="XH329" s="442"/>
      <c r="XI329" s="442"/>
      <c r="XJ329" s="442"/>
      <c r="XK329" s="442"/>
      <c r="XL329" s="442"/>
      <c r="XM329" s="442"/>
      <c r="XN329" s="442"/>
      <c r="XO329" s="442"/>
      <c r="XP329" s="442"/>
      <c r="XQ329" s="442"/>
      <c r="XR329" s="442"/>
      <c r="XS329" s="442"/>
      <c r="XT329" s="442"/>
      <c r="XU329" s="442"/>
      <c r="XV329" s="442"/>
      <c r="XW329" s="442"/>
      <c r="XX329" s="442"/>
      <c r="XY329" s="442"/>
      <c r="XZ329" s="442"/>
      <c r="YA329" s="442"/>
      <c r="YB329" s="442"/>
      <c r="YC329" s="442"/>
      <c r="YD329" s="442"/>
      <c r="YE329" s="442"/>
      <c r="YF329" s="442"/>
      <c r="YG329" s="442"/>
      <c r="YH329" s="442"/>
      <c r="YI329" s="442"/>
      <c r="YJ329" s="442"/>
      <c r="YK329" s="442"/>
      <c r="YL329" s="442"/>
      <c r="YM329" s="442"/>
      <c r="YN329" s="442"/>
      <c r="YO329" s="442"/>
      <c r="YP329" s="442"/>
      <c r="YQ329" s="442"/>
      <c r="YR329" s="442"/>
      <c r="YS329" s="442"/>
      <c r="YT329" s="442"/>
      <c r="YU329" s="442"/>
      <c r="YV329" s="442"/>
      <c r="YW329" s="442"/>
      <c r="YX329" s="442"/>
      <c r="YY329" s="442"/>
      <c r="YZ329" s="442"/>
      <c r="ZA329" s="442"/>
      <c r="ZB329" s="442"/>
      <c r="ZC329" s="442"/>
      <c r="ZD329" s="442"/>
      <c r="ZE329" s="442"/>
      <c r="ZF329" s="442"/>
      <c r="ZG329" s="442"/>
      <c r="ZH329" s="442"/>
      <c r="ZI329" s="442"/>
      <c r="ZJ329" s="442"/>
      <c r="ZK329" s="442"/>
      <c r="ZL329" s="442"/>
      <c r="ZM329" s="442"/>
      <c r="ZN329" s="442"/>
      <c r="ZO329" s="442"/>
      <c r="ZP329" s="442"/>
      <c r="ZQ329" s="442"/>
      <c r="ZR329" s="442"/>
      <c r="ZS329" s="442"/>
      <c r="ZT329" s="442"/>
      <c r="ZU329" s="442"/>
      <c r="ZV329" s="442"/>
      <c r="ZW329" s="442"/>
      <c r="ZX329" s="442"/>
      <c r="ZY329" s="442"/>
      <c r="ZZ329" s="442"/>
      <c r="AAA329" s="442"/>
      <c r="AAB329" s="442"/>
      <c r="AAC329" s="442"/>
      <c r="AAD329" s="442"/>
      <c r="AAE329" s="442"/>
      <c r="AAF329" s="442"/>
      <c r="AAG329" s="442"/>
      <c r="AAH329" s="442"/>
      <c r="AAI329" s="442"/>
      <c r="AAJ329" s="442"/>
      <c r="AAK329" s="442"/>
      <c r="AAL329" s="442"/>
      <c r="AAM329" s="442"/>
      <c r="AAN329" s="442"/>
      <c r="AAO329" s="442"/>
      <c r="AAP329" s="442"/>
      <c r="AAQ329" s="442"/>
      <c r="AAR329" s="442"/>
      <c r="AAS329" s="442"/>
      <c r="AAT329" s="442"/>
      <c r="AAU329" s="442"/>
      <c r="AAV329" s="442"/>
      <c r="AAW329" s="442"/>
      <c r="AAX329" s="442"/>
      <c r="AAY329" s="442"/>
      <c r="AAZ329" s="442"/>
      <c r="ABA329" s="442"/>
      <c r="ABB329" s="442"/>
      <c r="ABC329" s="442"/>
      <c r="ABD329" s="442"/>
      <c r="ABE329" s="442"/>
      <c r="ABF329" s="442"/>
      <c r="ABG329" s="442"/>
      <c r="ABH329" s="442"/>
      <c r="ABI329" s="442"/>
      <c r="ABJ329" s="442"/>
      <c r="ABK329" s="442"/>
      <c r="ABL329" s="442"/>
      <c r="ABM329" s="442"/>
      <c r="ABN329" s="442"/>
      <c r="ABO329" s="442"/>
      <c r="ABP329" s="442"/>
      <c r="ABQ329" s="442"/>
      <c r="ABR329" s="442"/>
      <c r="ABS329" s="442"/>
      <c r="ABT329" s="442"/>
      <c r="ABU329" s="442"/>
      <c r="ABV329" s="442"/>
      <c r="ABW329" s="442"/>
      <c r="ABX329" s="442"/>
      <c r="ABY329" s="442"/>
      <c r="ABZ329" s="442"/>
      <c r="ACA329" s="442"/>
      <c r="ACB329" s="442"/>
      <c r="ACC329" s="442"/>
      <c r="ACD329" s="442"/>
      <c r="ACE329" s="442"/>
      <c r="ACF329" s="442"/>
      <c r="ACG329" s="442"/>
      <c r="ACH329" s="442"/>
      <c r="ACI329" s="442"/>
      <c r="ACJ329" s="442"/>
      <c r="ACK329" s="442"/>
      <c r="ACL329" s="442"/>
      <c r="ACM329" s="442"/>
      <c r="ACN329" s="442"/>
      <c r="ACO329" s="442"/>
      <c r="ACP329" s="442"/>
      <c r="ACQ329" s="442"/>
      <c r="ACR329" s="442"/>
      <c r="ACS329" s="442"/>
      <c r="ACT329" s="442"/>
      <c r="ACU329" s="442"/>
      <c r="ACV329" s="442"/>
      <c r="ACW329" s="442"/>
      <c r="ACX329" s="442"/>
      <c r="ACY329" s="442"/>
      <c r="ACZ329" s="442"/>
      <c r="ADA329" s="442"/>
      <c r="ADB329" s="442"/>
      <c r="ADC329" s="442"/>
      <c r="ADD329" s="442"/>
      <c r="ADE329" s="442"/>
      <c r="ADF329" s="442"/>
      <c r="ADG329" s="442"/>
      <c r="ADH329" s="442"/>
      <c r="ADI329" s="442"/>
      <c r="ADJ329" s="442"/>
      <c r="ADK329" s="442"/>
      <c r="ADL329" s="442"/>
      <c r="ADM329" s="442"/>
      <c r="ADN329" s="442"/>
      <c r="ADO329" s="442"/>
      <c r="ADP329" s="442"/>
      <c r="ADQ329" s="442"/>
      <c r="ADR329" s="442"/>
      <c r="ADS329" s="442"/>
      <c r="ADT329" s="442"/>
      <c r="ADU329" s="442"/>
      <c r="ADV329" s="442"/>
      <c r="ADW329" s="442"/>
      <c r="ADX329" s="442"/>
      <c r="ADY329" s="442"/>
      <c r="ADZ329" s="442"/>
      <c r="AEA329" s="442"/>
      <c r="AEB329" s="442"/>
      <c r="AEC329" s="442"/>
      <c r="AED329" s="442"/>
      <c r="AEE329" s="442"/>
      <c r="AEF329" s="442"/>
      <c r="AEG329" s="442"/>
      <c r="AEH329" s="442"/>
      <c r="AEI329" s="442"/>
      <c r="AEJ329" s="442"/>
      <c r="AEK329" s="442"/>
      <c r="AEL329" s="442"/>
      <c r="AEM329" s="442"/>
      <c r="AEN329" s="442"/>
      <c r="AEO329" s="442"/>
      <c r="AEP329" s="442"/>
      <c r="AEQ329" s="442"/>
      <c r="AER329" s="442"/>
      <c r="AES329" s="442"/>
      <c r="AET329" s="442"/>
      <c r="AEU329" s="442"/>
      <c r="AEV329" s="442"/>
      <c r="AEW329" s="442"/>
      <c r="AEX329" s="442"/>
      <c r="AEY329" s="442"/>
      <c r="AEZ329" s="442"/>
      <c r="AFA329" s="442"/>
      <c r="AFB329" s="442"/>
      <c r="AFC329" s="442"/>
      <c r="AFD329" s="442"/>
      <c r="AFE329" s="442"/>
      <c r="AFF329" s="442"/>
      <c r="AFG329" s="442"/>
      <c r="AFH329" s="442"/>
      <c r="AFI329" s="442"/>
      <c r="AFJ329" s="442"/>
      <c r="AFK329" s="442"/>
      <c r="AFL329" s="442"/>
      <c r="AFM329" s="442"/>
      <c r="AFN329" s="442"/>
      <c r="AFO329" s="442"/>
      <c r="AFP329" s="442"/>
      <c r="AFQ329" s="442"/>
      <c r="AFR329" s="442"/>
      <c r="AFS329" s="442"/>
      <c r="AFT329" s="442"/>
      <c r="AFU329" s="442"/>
      <c r="AFV329" s="442"/>
      <c r="AFW329" s="442"/>
      <c r="AFX329" s="442"/>
      <c r="AFY329" s="442"/>
      <c r="AFZ329" s="442"/>
      <c r="AGA329" s="442"/>
      <c r="AGB329" s="442"/>
      <c r="AGC329" s="442"/>
      <c r="AGD329" s="442"/>
      <c r="AGE329" s="442"/>
      <c r="AGF329" s="442"/>
      <c r="AGG329" s="442"/>
      <c r="AGH329" s="442"/>
      <c r="AGI329" s="442"/>
      <c r="AGJ329" s="442"/>
      <c r="AGK329" s="442"/>
      <c r="AGL329" s="442"/>
      <c r="AGM329" s="442"/>
      <c r="AGN329" s="442"/>
      <c r="AGO329" s="442"/>
      <c r="AGP329" s="442"/>
      <c r="AGQ329" s="442"/>
      <c r="AGR329" s="442"/>
      <c r="AGS329" s="442"/>
      <c r="AGT329" s="442"/>
      <c r="AGU329" s="442"/>
      <c r="AGV329" s="442"/>
      <c r="AGW329" s="442"/>
      <c r="AGX329" s="442"/>
      <c r="AGY329" s="442"/>
      <c r="AGZ329" s="442"/>
      <c r="AHA329" s="442"/>
      <c r="AHB329" s="442"/>
      <c r="AHC329" s="442"/>
      <c r="AHD329" s="442"/>
      <c r="AHE329" s="442"/>
      <c r="AHF329" s="442"/>
      <c r="AHG329" s="442"/>
      <c r="AHH329" s="442"/>
    </row>
    <row r="330" spans="2:892" s="593" customFormat="1" hidden="1">
      <c r="B330" s="597"/>
      <c r="C330" s="595"/>
      <c r="D330" s="78"/>
      <c r="E330" s="78"/>
      <c r="F330" s="78"/>
      <c r="G330" s="78"/>
      <c r="H330" s="78"/>
      <c r="I330" s="78"/>
      <c r="J330" s="78"/>
      <c r="K330" s="78"/>
      <c r="L330" s="78"/>
      <c r="M330" s="78"/>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s="66"/>
      <c r="CT330" s="66"/>
      <c r="CU330" s="66"/>
      <c r="CV330" s="66"/>
      <c r="CW330" s="66"/>
      <c r="CX330" s="66"/>
      <c r="CY330" s="66"/>
      <c r="CZ330" s="66"/>
      <c r="DA330" s="66"/>
      <c r="DB330" s="66"/>
      <c r="DC330" s="66"/>
      <c r="DD330" s="66"/>
      <c r="DE330" s="66"/>
      <c r="DF330" s="66"/>
      <c r="DG330" s="66"/>
      <c r="DH330" s="66"/>
      <c r="DI330" s="66"/>
      <c r="DJ330" s="66"/>
      <c r="DK330" s="66"/>
      <c r="DL330" s="66"/>
      <c r="DM330" s="66"/>
      <c r="DN330" s="66"/>
      <c r="DO330" s="66"/>
      <c r="DP330" s="66"/>
      <c r="DQ330" s="66"/>
      <c r="DR330" s="66"/>
      <c r="DS330" s="66"/>
      <c r="DT330" s="66"/>
      <c r="DU330" s="66"/>
      <c r="DV330" s="66"/>
      <c r="DW330" s="66"/>
      <c r="DX330" s="66"/>
      <c r="DY330" s="66"/>
      <c r="DZ330" s="66"/>
      <c r="EA330" s="66"/>
      <c r="EB330" s="66"/>
      <c r="EC330" s="66"/>
      <c r="ED330" s="66"/>
      <c r="EE330" s="66"/>
      <c r="EF330" s="66"/>
      <c r="EG330" s="66"/>
      <c r="EH330" s="66"/>
      <c r="EI330" s="66"/>
      <c r="EJ330" s="66"/>
      <c r="EK330" s="66"/>
      <c r="EL330" s="66"/>
      <c r="EM330" s="66"/>
      <c r="EN330" s="66"/>
      <c r="EO330" s="66"/>
      <c r="EP330" s="66"/>
      <c r="EQ330" s="66"/>
      <c r="ER330" s="66"/>
      <c r="ES330" s="66"/>
      <c r="ET330" s="66"/>
      <c r="EU330" s="66"/>
      <c r="EV330" s="66"/>
      <c r="EW330" s="66"/>
      <c r="EX330" s="66"/>
      <c r="EY330" s="66"/>
      <c r="EZ330" s="66"/>
      <c r="FA330" s="66"/>
      <c r="FB330" s="66"/>
      <c r="FC330" s="66"/>
      <c r="FD330" s="66"/>
      <c r="FE330" s="66"/>
      <c r="FF330" s="66"/>
      <c r="FG330" s="66"/>
      <c r="FH330" s="66"/>
      <c r="FI330" s="66"/>
      <c r="FJ330" s="66"/>
      <c r="FK330" s="66"/>
      <c r="FL330" s="66"/>
      <c r="FM330" s="66"/>
      <c r="FN330" s="66"/>
      <c r="FO330" s="66"/>
      <c r="FP330" s="66"/>
      <c r="FQ330" s="66"/>
      <c r="FR330" s="66"/>
      <c r="FS330" s="66"/>
      <c r="FT330" s="66"/>
      <c r="FU330" s="66"/>
      <c r="FV330" s="66"/>
      <c r="FW330" s="66"/>
      <c r="FX330" s="66"/>
      <c r="FY330" s="66"/>
      <c r="FZ330" s="66"/>
      <c r="GA330" s="66"/>
      <c r="GB330" s="66"/>
      <c r="GC330" s="66"/>
      <c r="GD330" s="66"/>
      <c r="GE330" s="66"/>
      <c r="GF330" s="66"/>
      <c r="GG330" s="66"/>
      <c r="GH330" s="66"/>
      <c r="GI330" s="66"/>
      <c r="GJ330" s="66"/>
      <c r="GK330" s="66"/>
      <c r="GL330" s="66"/>
      <c r="GM330" s="66"/>
      <c r="GN330" s="66"/>
      <c r="GO330" s="66"/>
      <c r="GP330" s="66"/>
      <c r="GQ330" s="66"/>
      <c r="GR330" s="66"/>
      <c r="GS330" s="66"/>
      <c r="GT330" s="66"/>
      <c r="GU330" s="66"/>
      <c r="GV330" s="66"/>
      <c r="GW330" s="66"/>
      <c r="GX330" s="66"/>
      <c r="GY330" s="66"/>
      <c r="GZ330" s="66"/>
      <c r="HA330" s="66"/>
      <c r="HB330" s="66"/>
      <c r="HC330" s="66"/>
      <c r="HD330" s="66"/>
      <c r="HE330" s="66"/>
      <c r="HF330" s="66"/>
      <c r="HG330" s="66"/>
      <c r="HH330" s="66"/>
      <c r="HI330" s="66"/>
      <c r="HJ330" s="66"/>
      <c r="HK330" s="66"/>
      <c r="HL330" s="66"/>
      <c r="HM330" s="66"/>
      <c r="HN330" s="66"/>
      <c r="HO330" s="66"/>
      <c r="HP330" s="66"/>
      <c r="HQ330" s="66"/>
      <c r="HR330" s="66"/>
      <c r="HS330" s="66"/>
      <c r="HT330" s="66"/>
      <c r="HU330" s="66"/>
      <c r="HV330" s="66"/>
      <c r="HW330" s="66"/>
      <c r="HX330" s="66"/>
      <c r="HY330" s="66"/>
      <c r="HZ330" s="66"/>
      <c r="IA330" s="66"/>
      <c r="IB330" s="66"/>
      <c r="IC330" s="66"/>
      <c r="ID330" s="66"/>
      <c r="IE330" s="66"/>
      <c r="IF330" s="66"/>
      <c r="IG330" s="66"/>
      <c r="IH330" s="66"/>
      <c r="II330" s="66"/>
      <c r="IJ330" s="66"/>
      <c r="IK330" s="66"/>
      <c r="IL330" s="66"/>
      <c r="IM330" s="66"/>
      <c r="IN330" s="66"/>
      <c r="IO330" s="66"/>
      <c r="IP330" s="66"/>
      <c r="IQ330" s="66"/>
      <c r="IR330" s="66"/>
      <c r="IS330" s="66"/>
      <c r="IT330" s="66"/>
      <c r="IU330" s="66"/>
      <c r="IV330" s="66"/>
      <c r="IW330" s="66"/>
      <c r="IX330" s="442"/>
      <c r="IY330" s="442"/>
      <c r="IZ330" s="442"/>
      <c r="JA330" s="442"/>
      <c r="JB330" s="442"/>
      <c r="JC330" s="442"/>
      <c r="JD330" s="442"/>
      <c r="JE330" s="442"/>
      <c r="JF330" s="442"/>
      <c r="JG330" s="442"/>
      <c r="JH330" s="442"/>
      <c r="JI330" s="442"/>
      <c r="JJ330" s="442"/>
      <c r="JK330" s="442"/>
      <c r="JL330" s="442"/>
      <c r="JM330" s="442"/>
      <c r="JN330" s="442"/>
      <c r="JO330" s="442"/>
      <c r="JP330" s="442"/>
      <c r="JQ330" s="442"/>
      <c r="JR330" s="442"/>
      <c r="JS330" s="442"/>
      <c r="JT330" s="442"/>
      <c r="JU330" s="442"/>
      <c r="JV330" s="442"/>
      <c r="JW330" s="442"/>
      <c r="JX330" s="442"/>
      <c r="JY330" s="442"/>
      <c r="JZ330" s="442"/>
      <c r="KA330" s="442"/>
      <c r="KB330" s="442"/>
      <c r="KC330" s="442"/>
      <c r="KD330" s="442"/>
      <c r="KE330" s="442"/>
      <c r="KF330" s="442"/>
      <c r="KG330" s="442"/>
      <c r="KH330" s="442"/>
      <c r="KI330" s="442"/>
      <c r="KJ330" s="442"/>
      <c r="KK330" s="442"/>
      <c r="KL330" s="442"/>
      <c r="KM330" s="442"/>
      <c r="KN330" s="442"/>
      <c r="KO330" s="442"/>
      <c r="KP330" s="442"/>
      <c r="KQ330" s="442"/>
      <c r="KR330" s="442"/>
      <c r="KS330" s="442"/>
      <c r="KT330" s="442"/>
      <c r="KU330" s="442"/>
      <c r="KV330" s="442"/>
      <c r="KW330" s="442"/>
      <c r="KX330" s="442"/>
      <c r="KY330" s="442"/>
      <c r="KZ330" s="442"/>
      <c r="LA330" s="442"/>
      <c r="LB330" s="442"/>
      <c r="LC330" s="442"/>
      <c r="LD330" s="442"/>
      <c r="LE330" s="442"/>
      <c r="LF330" s="442"/>
      <c r="LG330" s="442"/>
      <c r="LH330" s="442"/>
      <c r="LI330" s="442"/>
      <c r="LJ330" s="442"/>
      <c r="LK330" s="442"/>
      <c r="LL330" s="442"/>
      <c r="LM330" s="442"/>
      <c r="LN330" s="442"/>
      <c r="LO330" s="442"/>
      <c r="LP330" s="442"/>
      <c r="LQ330" s="442"/>
      <c r="LR330" s="442"/>
      <c r="LS330" s="442"/>
      <c r="LT330" s="442"/>
      <c r="LU330" s="442"/>
      <c r="LV330" s="442"/>
      <c r="LW330" s="442"/>
      <c r="LX330" s="442"/>
      <c r="LY330" s="442"/>
      <c r="LZ330" s="442"/>
      <c r="MA330" s="442"/>
      <c r="MB330" s="442"/>
      <c r="MC330" s="442"/>
      <c r="MD330" s="442"/>
      <c r="ME330" s="442"/>
      <c r="MF330" s="442"/>
      <c r="MG330" s="442"/>
      <c r="MH330" s="442"/>
      <c r="MI330" s="442"/>
      <c r="MJ330" s="442"/>
      <c r="MK330" s="442"/>
      <c r="ML330" s="442"/>
      <c r="MM330" s="442"/>
      <c r="MN330" s="442"/>
      <c r="MO330" s="442"/>
      <c r="MP330" s="442"/>
      <c r="MQ330" s="442"/>
      <c r="MR330" s="442"/>
      <c r="MS330" s="442"/>
      <c r="MT330" s="442"/>
      <c r="MU330" s="442"/>
      <c r="MV330" s="442"/>
      <c r="MW330" s="442"/>
      <c r="MX330" s="442"/>
      <c r="MY330" s="442"/>
      <c r="MZ330" s="442"/>
      <c r="NA330" s="442"/>
      <c r="NB330" s="442"/>
      <c r="NC330" s="442"/>
      <c r="ND330" s="442"/>
      <c r="NE330" s="442"/>
      <c r="NF330" s="442"/>
      <c r="NG330" s="442"/>
      <c r="NH330" s="442"/>
      <c r="NI330" s="442"/>
      <c r="NJ330" s="442"/>
      <c r="NK330" s="442"/>
      <c r="NL330" s="442"/>
      <c r="NM330" s="442"/>
      <c r="NN330" s="442"/>
      <c r="NO330" s="442"/>
      <c r="NP330" s="442"/>
      <c r="NQ330" s="442"/>
      <c r="NR330" s="442"/>
      <c r="NS330" s="442"/>
      <c r="NT330" s="442"/>
      <c r="NU330" s="442"/>
      <c r="NV330" s="442"/>
      <c r="NW330" s="442"/>
      <c r="NX330" s="442"/>
      <c r="NY330" s="442"/>
      <c r="NZ330" s="442"/>
      <c r="OA330" s="442"/>
      <c r="OB330" s="442"/>
      <c r="OC330" s="442"/>
      <c r="OD330" s="442"/>
      <c r="OE330" s="442"/>
      <c r="OF330" s="442"/>
      <c r="OG330" s="442"/>
      <c r="OH330" s="442"/>
      <c r="OI330" s="442"/>
      <c r="OJ330" s="442"/>
      <c r="OK330" s="442"/>
      <c r="OL330" s="442"/>
      <c r="OM330" s="442"/>
      <c r="ON330" s="442"/>
      <c r="OO330" s="442"/>
      <c r="OP330" s="442"/>
      <c r="OQ330" s="442"/>
      <c r="OR330" s="442"/>
      <c r="OS330" s="442"/>
      <c r="OT330" s="442"/>
      <c r="OU330" s="442"/>
      <c r="OV330" s="442"/>
      <c r="OW330" s="442"/>
      <c r="OX330" s="442"/>
      <c r="OY330" s="442"/>
      <c r="OZ330" s="442"/>
      <c r="PA330" s="442"/>
      <c r="PB330" s="442"/>
      <c r="PC330" s="442"/>
      <c r="PD330" s="442"/>
      <c r="PE330" s="442"/>
      <c r="PF330" s="442"/>
      <c r="PG330" s="442"/>
      <c r="PH330" s="442"/>
      <c r="PI330" s="442"/>
      <c r="PJ330" s="442"/>
      <c r="PK330" s="442"/>
      <c r="PL330" s="442"/>
      <c r="PM330" s="442"/>
      <c r="PN330" s="442"/>
      <c r="PO330" s="442"/>
      <c r="PP330" s="442"/>
      <c r="PQ330" s="442"/>
      <c r="PR330" s="442"/>
      <c r="PS330" s="442"/>
      <c r="PT330" s="442"/>
      <c r="PU330" s="442"/>
      <c r="PV330" s="442"/>
      <c r="PW330" s="442"/>
      <c r="PX330" s="442"/>
      <c r="PY330" s="442"/>
      <c r="PZ330" s="442"/>
      <c r="QA330" s="442"/>
      <c r="QB330" s="442"/>
      <c r="QC330" s="442"/>
      <c r="QD330" s="442"/>
      <c r="QE330" s="442"/>
      <c r="QF330" s="442"/>
      <c r="QG330" s="442"/>
      <c r="QH330" s="442"/>
      <c r="QI330" s="442"/>
      <c r="QJ330" s="442"/>
      <c r="QK330" s="442"/>
      <c r="QL330" s="442"/>
      <c r="QM330" s="442"/>
      <c r="QN330" s="442"/>
      <c r="QO330" s="442"/>
      <c r="QP330" s="442"/>
      <c r="QQ330" s="442"/>
      <c r="QR330" s="442"/>
      <c r="QS330" s="442"/>
      <c r="QT330" s="442"/>
      <c r="QU330" s="442"/>
      <c r="QV330" s="442"/>
      <c r="QW330" s="442"/>
      <c r="QX330" s="442"/>
      <c r="QY330" s="442"/>
      <c r="QZ330" s="442"/>
      <c r="RA330" s="442"/>
      <c r="RB330" s="442"/>
      <c r="RC330" s="442"/>
      <c r="RD330" s="442"/>
      <c r="RE330" s="442"/>
      <c r="RF330" s="442"/>
      <c r="RG330" s="442"/>
      <c r="RH330" s="442"/>
      <c r="RI330" s="442"/>
      <c r="RJ330" s="442"/>
      <c r="RK330" s="442"/>
      <c r="RL330" s="442"/>
      <c r="RM330" s="442"/>
      <c r="RN330" s="442"/>
      <c r="RO330" s="442"/>
      <c r="RP330" s="442"/>
      <c r="RQ330" s="442"/>
      <c r="RR330" s="442"/>
      <c r="RS330" s="442"/>
      <c r="RT330" s="442"/>
      <c r="RU330" s="442"/>
      <c r="RV330" s="442"/>
      <c r="RW330" s="442"/>
      <c r="RX330" s="442"/>
      <c r="RY330" s="442"/>
      <c r="RZ330" s="442"/>
      <c r="SA330" s="442"/>
      <c r="SB330" s="442"/>
      <c r="SC330" s="442"/>
      <c r="SD330" s="442"/>
      <c r="SE330" s="442"/>
      <c r="SF330" s="442"/>
      <c r="SG330" s="442"/>
      <c r="SH330" s="442"/>
      <c r="SI330" s="442"/>
      <c r="SJ330" s="442"/>
      <c r="SK330" s="442"/>
      <c r="SL330" s="442"/>
      <c r="SM330" s="442"/>
      <c r="SN330" s="442"/>
      <c r="SO330" s="442"/>
      <c r="SP330" s="442"/>
      <c r="SQ330" s="442"/>
      <c r="SR330" s="442"/>
      <c r="SS330" s="442"/>
      <c r="ST330" s="442"/>
      <c r="SU330" s="442"/>
      <c r="SV330" s="442"/>
      <c r="SW330" s="442"/>
      <c r="SX330" s="442"/>
      <c r="SY330" s="442"/>
      <c r="SZ330" s="442"/>
      <c r="TA330" s="442"/>
      <c r="TB330" s="442"/>
      <c r="TC330" s="442"/>
      <c r="TD330" s="442"/>
      <c r="TE330" s="442"/>
      <c r="TF330" s="442"/>
      <c r="TG330" s="442"/>
      <c r="TH330" s="442"/>
      <c r="TI330" s="442"/>
      <c r="TJ330" s="442"/>
      <c r="TK330" s="442"/>
      <c r="TL330" s="442"/>
      <c r="TM330" s="442"/>
      <c r="TN330" s="442"/>
      <c r="TO330" s="442"/>
      <c r="TP330" s="442"/>
      <c r="TQ330" s="442"/>
      <c r="TR330" s="442"/>
      <c r="TS330" s="442"/>
      <c r="TT330" s="442"/>
      <c r="TU330" s="442"/>
      <c r="TV330" s="442"/>
      <c r="TW330" s="442"/>
      <c r="TX330" s="442"/>
      <c r="TY330" s="442"/>
      <c r="TZ330" s="442"/>
      <c r="UA330" s="442"/>
      <c r="UB330" s="442"/>
      <c r="UC330" s="442"/>
      <c r="UD330" s="442"/>
      <c r="UE330" s="442"/>
      <c r="UF330" s="442"/>
      <c r="UG330" s="442"/>
      <c r="UH330" s="442"/>
      <c r="UI330" s="442"/>
      <c r="UJ330" s="442"/>
      <c r="UK330" s="442"/>
      <c r="UL330" s="442"/>
      <c r="UM330" s="442"/>
      <c r="UN330" s="442"/>
      <c r="UO330" s="442"/>
      <c r="UP330" s="442"/>
      <c r="UQ330" s="442"/>
      <c r="UR330" s="442"/>
      <c r="US330" s="442"/>
      <c r="UT330" s="442"/>
      <c r="UU330" s="442"/>
      <c r="UV330" s="442"/>
      <c r="UW330" s="442"/>
      <c r="UX330" s="442"/>
      <c r="UY330" s="442"/>
      <c r="UZ330" s="442"/>
      <c r="VA330" s="442"/>
      <c r="VB330" s="442"/>
      <c r="VC330" s="442"/>
      <c r="VD330" s="442"/>
      <c r="VE330" s="442"/>
      <c r="VF330" s="442"/>
      <c r="VG330" s="442"/>
      <c r="VH330" s="442"/>
      <c r="VI330" s="442"/>
      <c r="VJ330" s="442"/>
      <c r="VK330" s="442"/>
      <c r="VL330" s="442"/>
      <c r="VM330" s="442"/>
      <c r="VN330" s="442"/>
      <c r="VO330" s="442"/>
      <c r="VP330" s="442"/>
      <c r="VQ330" s="442"/>
      <c r="VR330" s="442"/>
      <c r="VS330" s="442"/>
      <c r="VT330" s="442"/>
      <c r="VU330" s="442"/>
      <c r="VV330" s="442"/>
      <c r="VW330" s="442"/>
      <c r="VX330" s="442"/>
      <c r="VY330" s="442"/>
      <c r="VZ330" s="442"/>
      <c r="WA330" s="442"/>
      <c r="WB330" s="442"/>
      <c r="WC330" s="442"/>
      <c r="WD330" s="442"/>
      <c r="WE330" s="442"/>
      <c r="WF330" s="442"/>
      <c r="WG330" s="442"/>
      <c r="WH330" s="442"/>
      <c r="WI330" s="442"/>
      <c r="WJ330" s="442"/>
      <c r="WK330" s="442"/>
      <c r="WL330" s="442"/>
      <c r="WM330" s="442"/>
      <c r="WN330" s="442"/>
      <c r="WO330" s="442"/>
      <c r="WP330" s="442"/>
      <c r="WQ330" s="442"/>
      <c r="WR330" s="442"/>
      <c r="WS330" s="442"/>
      <c r="WT330" s="442"/>
      <c r="WU330" s="442"/>
      <c r="WV330" s="442"/>
      <c r="WW330" s="442"/>
      <c r="WX330" s="442"/>
      <c r="WY330" s="442"/>
      <c r="WZ330" s="442"/>
      <c r="XA330" s="442"/>
      <c r="XB330" s="442"/>
      <c r="XC330" s="442"/>
      <c r="XD330" s="442"/>
      <c r="XE330" s="442"/>
      <c r="XF330" s="442"/>
      <c r="XG330" s="442"/>
      <c r="XH330" s="442"/>
      <c r="XI330" s="442"/>
      <c r="XJ330" s="442"/>
      <c r="XK330" s="442"/>
      <c r="XL330" s="442"/>
      <c r="XM330" s="442"/>
      <c r="XN330" s="442"/>
      <c r="XO330" s="442"/>
      <c r="XP330" s="442"/>
      <c r="XQ330" s="442"/>
      <c r="XR330" s="442"/>
      <c r="XS330" s="442"/>
      <c r="XT330" s="442"/>
      <c r="XU330" s="442"/>
      <c r="XV330" s="442"/>
      <c r="XW330" s="442"/>
      <c r="XX330" s="442"/>
      <c r="XY330" s="442"/>
      <c r="XZ330" s="442"/>
      <c r="YA330" s="442"/>
      <c r="YB330" s="442"/>
      <c r="YC330" s="442"/>
      <c r="YD330" s="442"/>
      <c r="YE330" s="442"/>
      <c r="YF330" s="442"/>
      <c r="YG330" s="442"/>
      <c r="YH330" s="442"/>
      <c r="YI330" s="442"/>
      <c r="YJ330" s="442"/>
      <c r="YK330" s="442"/>
      <c r="YL330" s="442"/>
      <c r="YM330" s="442"/>
      <c r="YN330" s="442"/>
      <c r="YO330" s="442"/>
      <c r="YP330" s="442"/>
      <c r="YQ330" s="442"/>
      <c r="YR330" s="442"/>
      <c r="YS330" s="442"/>
      <c r="YT330" s="442"/>
      <c r="YU330" s="442"/>
      <c r="YV330" s="442"/>
      <c r="YW330" s="442"/>
      <c r="YX330" s="442"/>
      <c r="YY330" s="442"/>
      <c r="YZ330" s="442"/>
      <c r="ZA330" s="442"/>
      <c r="ZB330" s="442"/>
      <c r="ZC330" s="442"/>
      <c r="ZD330" s="442"/>
      <c r="ZE330" s="442"/>
      <c r="ZF330" s="442"/>
      <c r="ZG330" s="442"/>
      <c r="ZH330" s="442"/>
      <c r="ZI330" s="442"/>
      <c r="ZJ330" s="442"/>
      <c r="ZK330" s="442"/>
      <c r="ZL330" s="442"/>
      <c r="ZM330" s="442"/>
      <c r="ZN330" s="442"/>
      <c r="ZO330" s="442"/>
      <c r="ZP330" s="442"/>
      <c r="ZQ330" s="442"/>
      <c r="ZR330" s="442"/>
      <c r="ZS330" s="442"/>
      <c r="ZT330" s="442"/>
      <c r="ZU330" s="442"/>
      <c r="ZV330" s="442"/>
      <c r="ZW330" s="442"/>
      <c r="ZX330" s="442"/>
      <c r="ZY330" s="442"/>
      <c r="ZZ330" s="442"/>
      <c r="AAA330" s="442"/>
      <c r="AAB330" s="442"/>
      <c r="AAC330" s="442"/>
      <c r="AAD330" s="442"/>
      <c r="AAE330" s="442"/>
      <c r="AAF330" s="442"/>
      <c r="AAG330" s="442"/>
      <c r="AAH330" s="442"/>
      <c r="AAI330" s="442"/>
      <c r="AAJ330" s="442"/>
      <c r="AAK330" s="442"/>
      <c r="AAL330" s="442"/>
      <c r="AAM330" s="442"/>
      <c r="AAN330" s="442"/>
      <c r="AAO330" s="442"/>
      <c r="AAP330" s="442"/>
      <c r="AAQ330" s="442"/>
      <c r="AAR330" s="442"/>
      <c r="AAS330" s="442"/>
      <c r="AAT330" s="442"/>
      <c r="AAU330" s="442"/>
      <c r="AAV330" s="442"/>
      <c r="AAW330" s="442"/>
      <c r="AAX330" s="442"/>
      <c r="AAY330" s="442"/>
      <c r="AAZ330" s="442"/>
      <c r="ABA330" s="442"/>
      <c r="ABB330" s="442"/>
      <c r="ABC330" s="442"/>
      <c r="ABD330" s="442"/>
      <c r="ABE330" s="442"/>
      <c r="ABF330" s="442"/>
      <c r="ABG330" s="442"/>
      <c r="ABH330" s="442"/>
      <c r="ABI330" s="442"/>
      <c r="ABJ330" s="442"/>
      <c r="ABK330" s="442"/>
      <c r="ABL330" s="442"/>
      <c r="ABM330" s="442"/>
      <c r="ABN330" s="442"/>
      <c r="ABO330" s="442"/>
      <c r="ABP330" s="442"/>
      <c r="ABQ330" s="442"/>
      <c r="ABR330" s="442"/>
      <c r="ABS330" s="442"/>
      <c r="ABT330" s="442"/>
      <c r="ABU330" s="442"/>
      <c r="ABV330" s="442"/>
      <c r="ABW330" s="442"/>
      <c r="ABX330" s="442"/>
      <c r="ABY330" s="442"/>
      <c r="ABZ330" s="442"/>
      <c r="ACA330" s="442"/>
      <c r="ACB330" s="442"/>
      <c r="ACC330" s="442"/>
      <c r="ACD330" s="442"/>
      <c r="ACE330" s="442"/>
      <c r="ACF330" s="442"/>
      <c r="ACG330" s="442"/>
      <c r="ACH330" s="442"/>
      <c r="ACI330" s="442"/>
      <c r="ACJ330" s="442"/>
      <c r="ACK330" s="442"/>
      <c r="ACL330" s="442"/>
      <c r="ACM330" s="442"/>
      <c r="ACN330" s="442"/>
      <c r="ACO330" s="442"/>
      <c r="ACP330" s="442"/>
      <c r="ACQ330" s="442"/>
      <c r="ACR330" s="442"/>
      <c r="ACS330" s="442"/>
      <c r="ACT330" s="442"/>
      <c r="ACU330" s="442"/>
      <c r="ACV330" s="442"/>
      <c r="ACW330" s="442"/>
      <c r="ACX330" s="442"/>
      <c r="ACY330" s="442"/>
      <c r="ACZ330" s="442"/>
      <c r="ADA330" s="442"/>
      <c r="ADB330" s="442"/>
      <c r="ADC330" s="442"/>
      <c r="ADD330" s="442"/>
      <c r="ADE330" s="442"/>
      <c r="ADF330" s="442"/>
      <c r="ADG330" s="442"/>
      <c r="ADH330" s="442"/>
      <c r="ADI330" s="442"/>
      <c r="ADJ330" s="442"/>
      <c r="ADK330" s="442"/>
      <c r="ADL330" s="442"/>
      <c r="ADM330" s="442"/>
      <c r="ADN330" s="442"/>
      <c r="ADO330" s="442"/>
      <c r="ADP330" s="442"/>
      <c r="ADQ330" s="442"/>
      <c r="ADR330" s="442"/>
      <c r="ADS330" s="442"/>
      <c r="ADT330" s="442"/>
      <c r="ADU330" s="442"/>
      <c r="ADV330" s="442"/>
      <c r="ADW330" s="442"/>
      <c r="ADX330" s="442"/>
      <c r="ADY330" s="442"/>
      <c r="ADZ330" s="442"/>
      <c r="AEA330" s="442"/>
      <c r="AEB330" s="442"/>
      <c r="AEC330" s="442"/>
      <c r="AED330" s="442"/>
      <c r="AEE330" s="442"/>
      <c r="AEF330" s="442"/>
      <c r="AEG330" s="442"/>
      <c r="AEH330" s="442"/>
      <c r="AEI330" s="442"/>
      <c r="AEJ330" s="442"/>
      <c r="AEK330" s="442"/>
      <c r="AEL330" s="442"/>
      <c r="AEM330" s="442"/>
      <c r="AEN330" s="442"/>
      <c r="AEO330" s="442"/>
      <c r="AEP330" s="442"/>
      <c r="AEQ330" s="442"/>
      <c r="AER330" s="442"/>
      <c r="AES330" s="442"/>
      <c r="AET330" s="442"/>
      <c r="AEU330" s="442"/>
      <c r="AEV330" s="442"/>
      <c r="AEW330" s="442"/>
      <c r="AEX330" s="442"/>
      <c r="AEY330" s="442"/>
      <c r="AEZ330" s="442"/>
      <c r="AFA330" s="442"/>
      <c r="AFB330" s="442"/>
      <c r="AFC330" s="442"/>
      <c r="AFD330" s="442"/>
      <c r="AFE330" s="442"/>
      <c r="AFF330" s="442"/>
      <c r="AFG330" s="442"/>
      <c r="AFH330" s="442"/>
      <c r="AFI330" s="442"/>
      <c r="AFJ330" s="442"/>
      <c r="AFK330" s="442"/>
      <c r="AFL330" s="442"/>
      <c r="AFM330" s="442"/>
      <c r="AFN330" s="442"/>
      <c r="AFO330" s="442"/>
      <c r="AFP330" s="442"/>
      <c r="AFQ330" s="442"/>
      <c r="AFR330" s="442"/>
      <c r="AFS330" s="442"/>
      <c r="AFT330" s="442"/>
      <c r="AFU330" s="442"/>
      <c r="AFV330" s="442"/>
      <c r="AFW330" s="442"/>
      <c r="AFX330" s="442"/>
      <c r="AFY330" s="442"/>
      <c r="AFZ330" s="442"/>
      <c r="AGA330" s="442"/>
      <c r="AGB330" s="442"/>
      <c r="AGC330" s="442"/>
      <c r="AGD330" s="442"/>
      <c r="AGE330" s="442"/>
      <c r="AGF330" s="442"/>
      <c r="AGG330" s="442"/>
      <c r="AGH330" s="442"/>
      <c r="AGI330" s="442"/>
      <c r="AGJ330" s="442"/>
      <c r="AGK330" s="442"/>
      <c r="AGL330" s="442"/>
      <c r="AGM330" s="442"/>
      <c r="AGN330" s="442"/>
      <c r="AGO330" s="442"/>
      <c r="AGP330" s="442"/>
      <c r="AGQ330" s="442"/>
      <c r="AGR330" s="442"/>
      <c r="AGS330" s="442"/>
      <c r="AGT330" s="442"/>
      <c r="AGU330" s="442"/>
      <c r="AGV330" s="442"/>
      <c r="AGW330" s="442"/>
      <c r="AGX330" s="442"/>
      <c r="AGY330" s="442"/>
      <c r="AGZ330" s="442"/>
      <c r="AHA330" s="442"/>
      <c r="AHB330" s="442"/>
      <c r="AHC330" s="442"/>
      <c r="AHD330" s="442"/>
      <c r="AHE330" s="442"/>
      <c r="AHF330" s="442"/>
      <c r="AHG330" s="442"/>
      <c r="AHH330" s="442"/>
    </row>
    <row r="331" spans="2:892" s="593" customFormat="1" hidden="1">
      <c r="B331" s="597"/>
      <c r="C331" s="595"/>
      <c r="D331" s="78"/>
      <c r="E331" s="78"/>
      <c r="F331" s="78"/>
      <c r="G331" s="78"/>
      <c r="H331" s="78"/>
      <c r="I331" s="78"/>
      <c r="J331" s="78"/>
      <c r="K331" s="78"/>
      <c r="L331" s="78"/>
      <c r="M331" s="78"/>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s="66"/>
      <c r="CT331" s="66"/>
      <c r="CU331" s="66"/>
      <c r="CV331" s="66"/>
      <c r="CW331" s="66"/>
      <c r="CX331" s="66"/>
      <c r="CY331" s="66"/>
      <c r="CZ331" s="66"/>
      <c r="DA331" s="66"/>
      <c r="DB331" s="66"/>
      <c r="DC331" s="66"/>
      <c r="DD331" s="66"/>
      <c r="DE331" s="66"/>
      <c r="DF331" s="66"/>
      <c r="DG331" s="66"/>
      <c r="DH331" s="66"/>
      <c r="DI331" s="66"/>
      <c r="DJ331" s="66"/>
      <c r="DK331" s="66"/>
      <c r="DL331" s="66"/>
      <c r="DM331" s="66"/>
      <c r="DN331" s="66"/>
      <c r="DO331" s="66"/>
      <c r="DP331" s="66"/>
      <c r="DQ331" s="66"/>
      <c r="DR331" s="66"/>
      <c r="DS331" s="66"/>
      <c r="DT331" s="66"/>
      <c r="DU331" s="66"/>
      <c r="DV331" s="66"/>
      <c r="DW331" s="66"/>
      <c r="DX331" s="66"/>
      <c r="DY331" s="66"/>
      <c r="DZ331" s="66"/>
      <c r="EA331" s="66"/>
      <c r="EB331" s="66"/>
      <c r="EC331" s="66"/>
      <c r="ED331" s="66"/>
      <c r="EE331" s="66"/>
      <c r="EF331" s="66"/>
      <c r="EG331" s="66"/>
      <c r="EH331" s="66"/>
      <c r="EI331" s="66"/>
      <c r="EJ331" s="66"/>
      <c r="EK331" s="66"/>
      <c r="EL331" s="66"/>
      <c r="EM331" s="66"/>
      <c r="EN331" s="66"/>
      <c r="EO331" s="66"/>
      <c r="EP331" s="66"/>
      <c r="EQ331" s="66"/>
      <c r="ER331" s="66"/>
      <c r="ES331" s="66"/>
      <c r="ET331" s="66"/>
      <c r="EU331" s="66"/>
      <c r="EV331" s="66"/>
      <c r="EW331" s="66"/>
      <c r="EX331" s="66"/>
      <c r="EY331" s="66"/>
      <c r="EZ331" s="66"/>
      <c r="FA331" s="66"/>
      <c r="FB331" s="66"/>
      <c r="FC331" s="66"/>
      <c r="FD331" s="66"/>
      <c r="FE331" s="66"/>
      <c r="FF331" s="66"/>
      <c r="FG331" s="66"/>
      <c r="FH331" s="66"/>
      <c r="FI331" s="66"/>
      <c r="FJ331" s="66"/>
      <c r="FK331" s="66"/>
      <c r="FL331" s="66"/>
      <c r="FM331" s="66"/>
      <c r="FN331" s="66"/>
      <c r="FO331" s="66"/>
      <c r="FP331" s="66"/>
      <c r="FQ331" s="66"/>
      <c r="FR331" s="66"/>
      <c r="FS331" s="66"/>
      <c r="FT331" s="66"/>
      <c r="FU331" s="66"/>
      <c r="FV331" s="66"/>
      <c r="FW331" s="66"/>
      <c r="FX331" s="66"/>
      <c r="FY331" s="66"/>
      <c r="FZ331" s="66"/>
      <c r="GA331" s="66"/>
      <c r="GB331" s="66"/>
      <c r="GC331" s="66"/>
      <c r="GD331" s="66"/>
      <c r="GE331" s="66"/>
      <c r="GF331" s="66"/>
      <c r="GG331" s="66"/>
      <c r="GH331" s="66"/>
      <c r="GI331" s="66"/>
      <c r="GJ331" s="66"/>
      <c r="GK331" s="66"/>
      <c r="GL331" s="66"/>
      <c r="GM331" s="66"/>
      <c r="GN331" s="66"/>
      <c r="GO331" s="66"/>
      <c r="GP331" s="66"/>
      <c r="GQ331" s="66"/>
      <c r="GR331" s="66"/>
      <c r="GS331" s="66"/>
      <c r="GT331" s="66"/>
      <c r="GU331" s="66"/>
      <c r="GV331" s="66"/>
      <c r="GW331" s="66"/>
      <c r="GX331" s="66"/>
      <c r="GY331" s="66"/>
      <c r="GZ331" s="66"/>
      <c r="HA331" s="66"/>
      <c r="HB331" s="66"/>
      <c r="HC331" s="66"/>
      <c r="HD331" s="66"/>
      <c r="HE331" s="66"/>
      <c r="HF331" s="66"/>
      <c r="HG331" s="66"/>
      <c r="HH331" s="66"/>
      <c r="HI331" s="66"/>
      <c r="HJ331" s="66"/>
      <c r="HK331" s="66"/>
      <c r="HL331" s="66"/>
      <c r="HM331" s="66"/>
      <c r="HN331" s="66"/>
      <c r="HO331" s="66"/>
      <c r="HP331" s="66"/>
      <c r="HQ331" s="66"/>
      <c r="HR331" s="66"/>
      <c r="HS331" s="66"/>
      <c r="HT331" s="66"/>
      <c r="HU331" s="66"/>
      <c r="HV331" s="66"/>
      <c r="HW331" s="66"/>
      <c r="HX331" s="66"/>
      <c r="HY331" s="66"/>
      <c r="HZ331" s="66"/>
      <c r="IA331" s="66"/>
      <c r="IB331" s="66"/>
      <c r="IC331" s="66"/>
      <c r="ID331" s="66"/>
      <c r="IE331" s="66"/>
      <c r="IF331" s="66"/>
      <c r="IG331" s="66"/>
      <c r="IH331" s="66"/>
      <c r="II331" s="66"/>
      <c r="IJ331" s="66"/>
      <c r="IK331" s="66"/>
      <c r="IL331" s="66"/>
      <c r="IM331" s="66"/>
      <c r="IN331" s="66"/>
      <c r="IO331" s="66"/>
      <c r="IP331" s="66"/>
      <c r="IQ331" s="66"/>
      <c r="IR331" s="66"/>
      <c r="IS331" s="66"/>
      <c r="IT331" s="66"/>
      <c r="IU331" s="66"/>
      <c r="IV331" s="66"/>
      <c r="IW331" s="66"/>
      <c r="IX331" s="442"/>
      <c r="IY331" s="442"/>
      <c r="IZ331" s="442"/>
      <c r="JA331" s="442"/>
      <c r="JB331" s="442"/>
      <c r="JC331" s="442"/>
      <c r="JD331" s="442"/>
      <c r="JE331" s="442"/>
      <c r="JF331" s="442"/>
      <c r="JG331" s="442"/>
      <c r="JH331" s="442"/>
      <c r="JI331" s="442"/>
      <c r="JJ331" s="442"/>
      <c r="JK331" s="442"/>
      <c r="JL331" s="442"/>
      <c r="JM331" s="442"/>
      <c r="JN331" s="442"/>
      <c r="JO331" s="442"/>
      <c r="JP331" s="442"/>
      <c r="JQ331" s="442"/>
      <c r="JR331" s="442"/>
      <c r="JS331" s="442"/>
      <c r="JT331" s="442"/>
      <c r="JU331" s="442"/>
      <c r="JV331" s="442"/>
      <c r="JW331" s="442"/>
      <c r="JX331" s="442"/>
      <c r="JY331" s="442"/>
      <c r="JZ331" s="442"/>
      <c r="KA331" s="442"/>
      <c r="KB331" s="442"/>
      <c r="KC331" s="442"/>
      <c r="KD331" s="442"/>
      <c r="KE331" s="442"/>
      <c r="KF331" s="442"/>
      <c r="KG331" s="442"/>
      <c r="KH331" s="442"/>
      <c r="KI331" s="442"/>
      <c r="KJ331" s="442"/>
      <c r="KK331" s="442"/>
      <c r="KL331" s="442"/>
      <c r="KM331" s="442"/>
      <c r="KN331" s="442"/>
      <c r="KO331" s="442"/>
      <c r="KP331" s="442"/>
      <c r="KQ331" s="442"/>
      <c r="KR331" s="442"/>
      <c r="KS331" s="442"/>
      <c r="KT331" s="442"/>
      <c r="KU331" s="442"/>
      <c r="KV331" s="442"/>
      <c r="KW331" s="442"/>
      <c r="KX331" s="442"/>
      <c r="KY331" s="442"/>
      <c r="KZ331" s="442"/>
      <c r="LA331" s="442"/>
      <c r="LB331" s="442"/>
      <c r="LC331" s="442"/>
      <c r="LD331" s="442"/>
      <c r="LE331" s="442"/>
      <c r="LF331" s="442"/>
      <c r="LG331" s="442"/>
      <c r="LH331" s="442"/>
      <c r="LI331" s="442"/>
      <c r="LJ331" s="442"/>
      <c r="LK331" s="442"/>
      <c r="LL331" s="442"/>
      <c r="LM331" s="442"/>
      <c r="LN331" s="442"/>
      <c r="LO331" s="442"/>
      <c r="LP331" s="442"/>
      <c r="LQ331" s="442"/>
      <c r="LR331" s="442"/>
      <c r="LS331" s="442"/>
      <c r="LT331" s="442"/>
      <c r="LU331" s="442"/>
      <c r="LV331" s="442"/>
      <c r="LW331" s="442"/>
      <c r="LX331" s="442"/>
      <c r="LY331" s="442"/>
      <c r="LZ331" s="442"/>
      <c r="MA331" s="442"/>
      <c r="MB331" s="442"/>
      <c r="MC331" s="442"/>
      <c r="MD331" s="442"/>
      <c r="ME331" s="442"/>
      <c r="MF331" s="442"/>
      <c r="MG331" s="442"/>
      <c r="MH331" s="442"/>
      <c r="MI331" s="442"/>
      <c r="MJ331" s="442"/>
      <c r="MK331" s="442"/>
      <c r="ML331" s="442"/>
      <c r="MM331" s="442"/>
      <c r="MN331" s="442"/>
      <c r="MO331" s="442"/>
      <c r="MP331" s="442"/>
      <c r="MQ331" s="442"/>
      <c r="MR331" s="442"/>
      <c r="MS331" s="442"/>
      <c r="MT331" s="442"/>
      <c r="MU331" s="442"/>
      <c r="MV331" s="442"/>
      <c r="MW331" s="442"/>
      <c r="MX331" s="442"/>
      <c r="MY331" s="442"/>
      <c r="MZ331" s="442"/>
      <c r="NA331" s="442"/>
      <c r="NB331" s="442"/>
      <c r="NC331" s="442"/>
      <c r="ND331" s="442"/>
      <c r="NE331" s="442"/>
      <c r="NF331" s="442"/>
      <c r="NG331" s="442"/>
      <c r="NH331" s="442"/>
      <c r="NI331" s="442"/>
      <c r="NJ331" s="442"/>
      <c r="NK331" s="442"/>
      <c r="NL331" s="442"/>
      <c r="NM331" s="442"/>
      <c r="NN331" s="442"/>
      <c r="NO331" s="442"/>
      <c r="NP331" s="442"/>
      <c r="NQ331" s="442"/>
      <c r="NR331" s="442"/>
      <c r="NS331" s="442"/>
      <c r="NT331" s="442"/>
      <c r="NU331" s="442"/>
      <c r="NV331" s="442"/>
      <c r="NW331" s="442"/>
      <c r="NX331" s="442"/>
      <c r="NY331" s="442"/>
      <c r="NZ331" s="442"/>
      <c r="OA331" s="442"/>
      <c r="OB331" s="442"/>
      <c r="OC331" s="442"/>
      <c r="OD331" s="442"/>
      <c r="OE331" s="442"/>
      <c r="OF331" s="442"/>
      <c r="OG331" s="442"/>
      <c r="OH331" s="442"/>
      <c r="OI331" s="442"/>
      <c r="OJ331" s="442"/>
      <c r="OK331" s="442"/>
      <c r="OL331" s="442"/>
      <c r="OM331" s="442"/>
      <c r="ON331" s="442"/>
      <c r="OO331" s="442"/>
      <c r="OP331" s="442"/>
      <c r="OQ331" s="442"/>
      <c r="OR331" s="442"/>
      <c r="OS331" s="442"/>
      <c r="OT331" s="442"/>
      <c r="OU331" s="442"/>
      <c r="OV331" s="442"/>
      <c r="OW331" s="442"/>
      <c r="OX331" s="442"/>
      <c r="OY331" s="442"/>
      <c r="OZ331" s="442"/>
      <c r="PA331" s="442"/>
      <c r="PB331" s="442"/>
      <c r="PC331" s="442"/>
      <c r="PD331" s="442"/>
      <c r="PE331" s="442"/>
      <c r="PF331" s="442"/>
      <c r="PG331" s="442"/>
      <c r="PH331" s="442"/>
      <c r="PI331" s="442"/>
      <c r="PJ331" s="442"/>
      <c r="PK331" s="442"/>
      <c r="PL331" s="442"/>
      <c r="PM331" s="442"/>
      <c r="PN331" s="442"/>
      <c r="PO331" s="442"/>
      <c r="PP331" s="442"/>
      <c r="PQ331" s="442"/>
      <c r="PR331" s="442"/>
      <c r="PS331" s="442"/>
      <c r="PT331" s="442"/>
      <c r="PU331" s="442"/>
      <c r="PV331" s="442"/>
      <c r="PW331" s="442"/>
      <c r="PX331" s="442"/>
      <c r="PY331" s="442"/>
      <c r="PZ331" s="442"/>
      <c r="QA331" s="442"/>
      <c r="QB331" s="442"/>
      <c r="QC331" s="442"/>
      <c r="QD331" s="442"/>
      <c r="QE331" s="442"/>
      <c r="QF331" s="442"/>
      <c r="QG331" s="442"/>
      <c r="QH331" s="442"/>
      <c r="QI331" s="442"/>
      <c r="QJ331" s="442"/>
      <c r="QK331" s="442"/>
      <c r="QL331" s="442"/>
      <c r="QM331" s="442"/>
      <c r="QN331" s="442"/>
      <c r="QO331" s="442"/>
      <c r="QP331" s="442"/>
      <c r="QQ331" s="442"/>
      <c r="QR331" s="442"/>
      <c r="QS331" s="442"/>
      <c r="QT331" s="442"/>
      <c r="QU331" s="442"/>
      <c r="QV331" s="442"/>
      <c r="QW331" s="442"/>
      <c r="QX331" s="442"/>
      <c r="QY331" s="442"/>
      <c r="QZ331" s="442"/>
      <c r="RA331" s="442"/>
      <c r="RB331" s="442"/>
      <c r="RC331" s="442"/>
      <c r="RD331" s="442"/>
      <c r="RE331" s="442"/>
      <c r="RF331" s="442"/>
      <c r="RG331" s="442"/>
      <c r="RH331" s="442"/>
      <c r="RI331" s="442"/>
      <c r="RJ331" s="442"/>
      <c r="RK331" s="442"/>
      <c r="RL331" s="442"/>
      <c r="RM331" s="442"/>
      <c r="RN331" s="442"/>
      <c r="RO331" s="442"/>
      <c r="RP331" s="442"/>
      <c r="RQ331" s="442"/>
      <c r="RR331" s="442"/>
      <c r="RS331" s="442"/>
      <c r="RT331" s="442"/>
      <c r="RU331" s="442"/>
      <c r="RV331" s="442"/>
      <c r="RW331" s="442"/>
      <c r="RX331" s="442"/>
      <c r="RY331" s="442"/>
      <c r="RZ331" s="442"/>
      <c r="SA331" s="442"/>
      <c r="SB331" s="442"/>
      <c r="SC331" s="442"/>
      <c r="SD331" s="442"/>
      <c r="SE331" s="442"/>
      <c r="SF331" s="442"/>
      <c r="SG331" s="442"/>
      <c r="SH331" s="442"/>
      <c r="SI331" s="442"/>
      <c r="SJ331" s="442"/>
      <c r="SK331" s="442"/>
      <c r="SL331" s="442"/>
      <c r="SM331" s="442"/>
      <c r="SN331" s="442"/>
      <c r="SO331" s="442"/>
      <c r="SP331" s="442"/>
      <c r="SQ331" s="442"/>
      <c r="SR331" s="442"/>
      <c r="SS331" s="442"/>
      <c r="ST331" s="442"/>
      <c r="SU331" s="442"/>
      <c r="SV331" s="442"/>
      <c r="SW331" s="442"/>
      <c r="SX331" s="442"/>
      <c r="SY331" s="442"/>
      <c r="SZ331" s="442"/>
      <c r="TA331" s="442"/>
      <c r="TB331" s="442"/>
      <c r="TC331" s="442"/>
      <c r="TD331" s="442"/>
      <c r="TE331" s="442"/>
      <c r="TF331" s="442"/>
      <c r="TG331" s="442"/>
      <c r="TH331" s="442"/>
      <c r="TI331" s="442"/>
      <c r="TJ331" s="442"/>
      <c r="TK331" s="442"/>
      <c r="TL331" s="442"/>
      <c r="TM331" s="442"/>
      <c r="TN331" s="442"/>
      <c r="TO331" s="442"/>
      <c r="TP331" s="442"/>
      <c r="TQ331" s="442"/>
      <c r="TR331" s="442"/>
      <c r="TS331" s="442"/>
      <c r="TT331" s="442"/>
      <c r="TU331" s="442"/>
      <c r="TV331" s="442"/>
      <c r="TW331" s="442"/>
      <c r="TX331" s="442"/>
      <c r="TY331" s="442"/>
      <c r="TZ331" s="442"/>
      <c r="UA331" s="442"/>
      <c r="UB331" s="442"/>
      <c r="UC331" s="442"/>
      <c r="UD331" s="442"/>
      <c r="UE331" s="442"/>
      <c r="UF331" s="442"/>
      <c r="UG331" s="442"/>
      <c r="UH331" s="442"/>
      <c r="UI331" s="442"/>
      <c r="UJ331" s="442"/>
      <c r="UK331" s="442"/>
      <c r="UL331" s="442"/>
      <c r="UM331" s="442"/>
      <c r="UN331" s="442"/>
      <c r="UO331" s="442"/>
      <c r="UP331" s="442"/>
      <c r="UQ331" s="442"/>
      <c r="UR331" s="442"/>
      <c r="US331" s="442"/>
      <c r="UT331" s="442"/>
      <c r="UU331" s="442"/>
      <c r="UV331" s="442"/>
      <c r="UW331" s="442"/>
      <c r="UX331" s="442"/>
      <c r="UY331" s="442"/>
      <c r="UZ331" s="442"/>
      <c r="VA331" s="442"/>
      <c r="VB331" s="442"/>
      <c r="VC331" s="442"/>
      <c r="VD331" s="442"/>
      <c r="VE331" s="442"/>
      <c r="VF331" s="442"/>
      <c r="VG331" s="442"/>
      <c r="VH331" s="442"/>
      <c r="VI331" s="442"/>
      <c r="VJ331" s="442"/>
      <c r="VK331" s="442"/>
      <c r="VL331" s="442"/>
      <c r="VM331" s="442"/>
      <c r="VN331" s="442"/>
      <c r="VO331" s="442"/>
      <c r="VP331" s="442"/>
      <c r="VQ331" s="442"/>
      <c r="VR331" s="442"/>
      <c r="VS331" s="442"/>
      <c r="VT331" s="442"/>
      <c r="VU331" s="442"/>
      <c r="VV331" s="442"/>
      <c r="VW331" s="442"/>
      <c r="VX331" s="442"/>
      <c r="VY331" s="442"/>
      <c r="VZ331" s="442"/>
      <c r="WA331" s="442"/>
      <c r="WB331" s="442"/>
      <c r="WC331" s="442"/>
      <c r="WD331" s="442"/>
      <c r="WE331" s="442"/>
      <c r="WF331" s="442"/>
      <c r="WG331" s="442"/>
      <c r="WH331" s="442"/>
      <c r="WI331" s="442"/>
      <c r="WJ331" s="442"/>
      <c r="WK331" s="442"/>
      <c r="WL331" s="442"/>
      <c r="WM331" s="442"/>
      <c r="WN331" s="442"/>
      <c r="WO331" s="442"/>
      <c r="WP331" s="442"/>
      <c r="WQ331" s="442"/>
      <c r="WR331" s="442"/>
      <c r="WS331" s="442"/>
      <c r="WT331" s="442"/>
      <c r="WU331" s="442"/>
      <c r="WV331" s="442"/>
      <c r="WW331" s="442"/>
      <c r="WX331" s="442"/>
      <c r="WY331" s="442"/>
      <c r="WZ331" s="442"/>
      <c r="XA331" s="442"/>
      <c r="XB331" s="442"/>
      <c r="XC331" s="442"/>
      <c r="XD331" s="442"/>
      <c r="XE331" s="442"/>
      <c r="XF331" s="442"/>
      <c r="XG331" s="442"/>
      <c r="XH331" s="442"/>
      <c r="XI331" s="442"/>
      <c r="XJ331" s="442"/>
      <c r="XK331" s="442"/>
      <c r="XL331" s="442"/>
      <c r="XM331" s="442"/>
      <c r="XN331" s="442"/>
      <c r="XO331" s="442"/>
      <c r="XP331" s="442"/>
      <c r="XQ331" s="442"/>
      <c r="XR331" s="442"/>
      <c r="XS331" s="442"/>
      <c r="XT331" s="442"/>
      <c r="XU331" s="442"/>
      <c r="XV331" s="442"/>
      <c r="XW331" s="442"/>
      <c r="XX331" s="442"/>
      <c r="XY331" s="442"/>
      <c r="XZ331" s="442"/>
      <c r="YA331" s="442"/>
      <c r="YB331" s="442"/>
      <c r="YC331" s="442"/>
      <c r="YD331" s="442"/>
      <c r="YE331" s="442"/>
      <c r="YF331" s="442"/>
      <c r="YG331" s="442"/>
      <c r="YH331" s="442"/>
      <c r="YI331" s="442"/>
      <c r="YJ331" s="442"/>
      <c r="YK331" s="442"/>
      <c r="YL331" s="442"/>
      <c r="YM331" s="442"/>
      <c r="YN331" s="442"/>
      <c r="YO331" s="442"/>
      <c r="YP331" s="442"/>
      <c r="YQ331" s="442"/>
      <c r="YR331" s="442"/>
      <c r="YS331" s="442"/>
      <c r="YT331" s="442"/>
      <c r="YU331" s="442"/>
      <c r="YV331" s="442"/>
      <c r="YW331" s="442"/>
      <c r="YX331" s="442"/>
      <c r="YY331" s="442"/>
      <c r="YZ331" s="442"/>
      <c r="ZA331" s="442"/>
      <c r="ZB331" s="442"/>
      <c r="ZC331" s="442"/>
      <c r="ZD331" s="442"/>
      <c r="ZE331" s="442"/>
      <c r="ZF331" s="442"/>
      <c r="ZG331" s="442"/>
      <c r="ZH331" s="442"/>
      <c r="ZI331" s="442"/>
      <c r="ZJ331" s="442"/>
      <c r="ZK331" s="442"/>
      <c r="ZL331" s="442"/>
      <c r="ZM331" s="442"/>
      <c r="ZN331" s="442"/>
      <c r="ZO331" s="442"/>
      <c r="ZP331" s="442"/>
      <c r="ZQ331" s="442"/>
      <c r="ZR331" s="442"/>
      <c r="ZS331" s="442"/>
      <c r="ZT331" s="442"/>
      <c r="ZU331" s="442"/>
      <c r="ZV331" s="442"/>
      <c r="ZW331" s="442"/>
      <c r="ZX331" s="442"/>
      <c r="ZY331" s="442"/>
      <c r="ZZ331" s="442"/>
      <c r="AAA331" s="442"/>
      <c r="AAB331" s="442"/>
      <c r="AAC331" s="442"/>
      <c r="AAD331" s="442"/>
      <c r="AAE331" s="442"/>
      <c r="AAF331" s="442"/>
      <c r="AAG331" s="442"/>
      <c r="AAH331" s="442"/>
      <c r="AAI331" s="442"/>
      <c r="AAJ331" s="442"/>
      <c r="AAK331" s="442"/>
      <c r="AAL331" s="442"/>
      <c r="AAM331" s="442"/>
      <c r="AAN331" s="442"/>
      <c r="AAO331" s="442"/>
      <c r="AAP331" s="442"/>
      <c r="AAQ331" s="442"/>
      <c r="AAR331" s="442"/>
      <c r="AAS331" s="442"/>
      <c r="AAT331" s="442"/>
      <c r="AAU331" s="442"/>
      <c r="AAV331" s="442"/>
      <c r="AAW331" s="442"/>
      <c r="AAX331" s="442"/>
      <c r="AAY331" s="442"/>
      <c r="AAZ331" s="442"/>
      <c r="ABA331" s="442"/>
      <c r="ABB331" s="442"/>
      <c r="ABC331" s="442"/>
      <c r="ABD331" s="442"/>
      <c r="ABE331" s="442"/>
      <c r="ABF331" s="442"/>
      <c r="ABG331" s="442"/>
      <c r="ABH331" s="442"/>
      <c r="ABI331" s="442"/>
      <c r="ABJ331" s="442"/>
      <c r="ABK331" s="442"/>
      <c r="ABL331" s="442"/>
      <c r="ABM331" s="442"/>
      <c r="ABN331" s="442"/>
      <c r="ABO331" s="442"/>
      <c r="ABP331" s="442"/>
      <c r="ABQ331" s="442"/>
      <c r="ABR331" s="442"/>
      <c r="ABS331" s="442"/>
      <c r="ABT331" s="442"/>
      <c r="ABU331" s="442"/>
      <c r="ABV331" s="442"/>
      <c r="ABW331" s="442"/>
      <c r="ABX331" s="442"/>
      <c r="ABY331" s="442"/>
      <c r="ABZ331" s="442"/>
      <c r="ACA331" s="442"/>
      <c r="ACB331" s="442"/>
      <c r="ACC331" s="442"/>
      <c r="ACD331" s="442"/>
      <c r="ACE331" s="442"/>
      <c r="ACF331" s="442"/>
      <c r="ACG331" s="442"/>
      <c r="ACH331" s="442"/>
      <c r="ACI331" s="442"/>
      <c r="ACJ331" s="442"/>
      <c r="ACK331" s="442"/>
      <c r="ACL331" s="442"/>
      <c r="ACM331" s="442"/>
      <c r="ACN331" s="442"/>
      <c r="ACO331" s="442"/>
      <c r="ACP331" s="442"/>
      <c r="ACQ331" s="442"/>
      <c r="ACR331" s="442"/>
      <c r="ACS331" s="442"/>
      <c r="ACT331" s="442"/>
      <c r="ACU331" s="442"/>
      <c r="ACV331" s="442"/>
      <c r="ACW331" s="442"/>
      <c r="ACX331" s="442"/>
      <c r="ACY331" s="442"/>
      <c r="ACZ331" s="442"/>
      <c r="ADA331" s="442"/>
      <c r="ADB331" s="442"/>
      <c r="ADC331" s="442"/>
      <c r="ADD331" s="442"/>
      <c r="ADE331" s="442"/>
      <c r="ADF331" s="442"/>
      <c r="ADG331" s="442"/>
      <c r="ADH331" s="442"/>
      <c r="ADI331" s="442"/>
      <c r="ADJ331" s="442"/>
      <c r="ADK331" s="442"/>
      <c r="ADL331" s="442"/>
      <c r="ADM331" s="442"/>
      <c r="ADN331" s="442"/>
      <c r="ADO331" s="442"/>
      <c r="ADP331" s="442"/>
      <c r="ADQ331" s="442"/>
      <c r="ADR331" s="442"/>
      <c r="ADS331" s="442"/>
      <c r="ADT331" s="442"/>
      <c r="ADU331" s="442"/>
      <c r="ADV331" s="442"/>
      <c r="ADW331" s="442"/>
      <c r="ADX331" s="442"/>
      <c r="ADY331" s="442"/>
      <c r="ADZ331" s="442"/>
      <c r="AEA331" s="442"/>
      <c r="AEB331" s="442"/>
      <c r="AEC331" s="442"/>
      <c r="AED331" s="442"/>
      <c r="AEE331" s="442"/>
      <c r="AEF331" s="442"/>
      <c r="AEG331" s="442"/>
      <c r="AEH331" s="442"/>
      <c r="AEI331" s="442"/>
      <c r="AEJ331" s="442"/>
      <c r="AEK331" s="442"/>
      <c r="AEL331" s="442"/>
      <c r="AEM331" s="442"/>
      <c r="AEN331" s="442"/>
      <c r="AEO331" s="442"/>
      <c r="AEP331" s="442"/>
      <c r="AEQ331" s="442"/>
      <c r="AER331" s="442"/>
      <c r="AES331" s="442"/>
      <c r="AET331" s="442"/>
      <c r="AEU331" s="442"/>
      <c r="AEV331" s="442"/>
      <c r="AEW331" s="442"/>
      <c r="AEX331" s="442"/>
      <c r="AEY331" s="442"/>
      <c r="AEZ331" s="442"/>
      <c r="AFA331" s="442"/>
      <c r="AFB331" s="442"/>
      <c r="AFC331" s="442"/>
      <c r="AFD331" s="442"/>
      <c r="AFE331" s="442"/>
      <c r="AFF331" s="442"/>
      <c r="AFG331" s="442"/>
      <c r="AFH331" s="442"/>
      <c r="AFI331" s="442"/>
      <c r="AFJ331" s="442"/>
      <c r="AFK331" s="442"/>
      <c r="AFL331" s="442"/>
      <c r="AFM331" s="442"/>
      <c r="AFN331" s="442"/>
      <c r="AFO331" s="442"/>
      <c r="AFP331" s="442"/>
      <c r="AFQ331" s="442"/>
      <c r="AFR331" s="442"/>
      <c r="AFS331" s="442"/>
      <c r="AFT331" s="442"/>
      <c r="AFU331" s="442"/>
      <c r="AFV331" s="442"/>
      <c r="AFW331" s="442"/>
      <c r="AFX331" s="442"/>
      <c r="AFY331" s="442"/>
      <c r="AFZ331" s="442"/>
      <c r="AGA331" s="442"/>
      <c r="AGB331" s="442"/>
      <c r="AGC331" s="442"/>
      <c r="AGD331" s="442"/>
      <c r="AGE331" s="442"/>
      <c r="AGF331" s="442"/>
      <c r="AGG331" s="442"/>
      <c r="AGH331" s="442"/>
      <c r="AGI331" s="442"/>
      <c r="AGJ331" s="442"/>
      <c r="AGK331" s="442"/>
      <c r="AGL331" s="442"/>
      <c r="AGM331" s="442"/>
      <c r="AGN331" s="442"/>
      <c r="AGO331" s="442"/>
      <c r="AGP331" s="442"/>
      <c r="AGQ331" s="442"/>
      <c r="AGR331" s="442"/>
      <c r="AGS331" s="442"/>
      <c r="AGT331" s="442"/>
      <c r="AGU331" s="442"/>
      <c r="AGV331" s="442"/>
      <c r="AGW331" s="442"/>
      <c r="AGX331" s="442"/>
      <c r="AGY331" s="442"/>
      <c r="AGZ331" s="442"/>
      <c r="AHA331" s="442"/>
      <c r="AHB331" s="442"/>
      <c r="AHC331" s="442"/>
      <c r="AHD331" s="442"/>
      <c r="AHE331" s="442"/>
      <c r="AHF331" s="442"/>
      <c r="AHG331" s="442"/>
      <c r="AHH331" s="442"/>
    </row>
    <row r="332" spans="2:892" s="593" customFormat="1" hidden="1">
      <c r="B332" s="597"/>
      <c r="C332" s="595"/>
      <c r="D332" s="78"/>
      <c r="E332" s="78"/>
      <c r="F332" s="78"/>
      <c r="G332" s="78"/>
      <c r="H332" s="78"/>
      <c r="I332" s="78"/>
      <c r="J332" s="78"/>
      <c r="K332" s="78"/>
      <c r="L332" s="78"/>
      <c r="M332" s="78"/>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s="66"/>
      <c r="CT332" s="66"/>
      <c r="CU332" s="66"/>
      <c r="CV332" s="66"/>
      <c r="CW332" s="66"/>
      <c r="CX332" s="66"/>
      <c r="CY332" s="66"/>
      <c r="CZ332" s="66"/>
      <c r="DA332" s="66"/>
      <c r="DB332" s="66"/>
      <c r="DC332" s="66"/>
      <c r="DD332" s="66"/>
      <c r="DE332" s="66"/>
      <c r="DF332" s="66"/>
      <c r="DG332" s="66"/>
      <c r="DH332" s="66"/>
      <c r="DI332" s="66"/>
      <c r="DJ332" s="66"/>
      <c r="DK332" s="66"/>
      <c r="DL332" s="66"/>
      <c r="DM332" s="66"/>
      <c r="DN332" s="66"/>
      <c r="DO332" s="66"/>
      <c r="DP332" s="66"/>
      <c r="DQ332" s="66"/>
      <c r="DR332" s="66"/>
      <c r="DS332" s="66"/>
      <c r="DT332" s="66"/>
      <c r="DU332" s="66"/>
      <c r="DV332" s="66"/>
      <c r="DW332" s="66"/>
      <c r="DX332" s="66"/>
      <c r="DY332" s="66"/>
      <c r="DZ332" s="66"/>
      <c r="EA332" s="66"/>
      <c r="EB332" s="66"/>
      <c r="EC332" s="66"/>
      <c r="ED332" s="66"/>
      <c r="EE332" s="66"/>
      <c r="EF332" s="66"/>
      <c r="EG332" s="66"/>
      <c r="EH332" s="66"/>
      <c r="EI332" s="66"/>
      <c r="EJ332" s="66"/>
      <c r="EK332" s="66"/>
      <c r="EL332" s="66"/>
      <c r="EM332" s="66"/>
      <c r="EN332" s="66"/>
      <c r="EO332" s="66"/>
      <c r="EP332" s="66"/>
      <c r="EQ332" s="66"/>
      <c r="ER332" s="66"/>
      <c r="ES332" s="66"/>
      <c r="ET332" s="66"/>
      <c r="EU332" s="66"/>
      <c r="EV332" s="66"/>
      <c r="EW332" s="66"/>
      <c r="EX332" s="66"/>
      <c r="EY332" s="66"/>
      <c r="EZ332" s="66"/>
      <c r="FA332" s="66"/>
      <c r="FB332" s="66"/>
      <c r="FC332" s="66"/>
      <c r="FD332" s="66"/>
      <c r="FE332" s="66"/>
      <c r="FF332" s="66"/>
      <c r="FG332" s="66"/>
      <c r="FH332" s="66"/>
      <c r="FI332" s="66"/>
      <c r="FJ332" s="66"/>
      <c r="FK332" s="66"/>
      <c r="FL332" s="66"/>
      <c r="FM332" s="66"/>
      <c r="FN332" s="66"/>
      <c r="FO332" s="66"/>
      <c r="FP332" s="66"/>
      <c r="FQ332" s="66"/>
      <c r="FR332" s="66"/>
      <c r="FS332" s="66"/>
      <c r="FT332" s="66"/>
      <c r="FU332" s="66"/>
      <c r="FV332" s="66"/>
      <c r="FW332" s="66"/>
      <c r="FX332" s="66"/>
      <c r="FY332" s="66"/>
      <c r="FZ332" s="66"/>
      <c r="GA332" s="66"/>
      <c r="GB332" s="66"/>
      <c r="GC332" s="66"/>
      <c r="GD332" s="66"/>
      <c r="GE332" s="66"/>
      <c r="GF332" s="66"/>
      <c r="GG332" s="66"/>
      <c r="GH332" s="66"/>
      <c r="GI332" s="66"/>
      <c r="GJ332" s="66"/>
      <c r="GK332" s="66"/>
      <c r="GL332" s="66"/>
      <c r="GM332" s="66"/>
      <c r="GN332" s="66"/>
      <c r="GO332" s="66"/>
      <c r="GP332" s="66"/>
      <c r="GQ332" s="66"/>
      <c r="GR332" s="66"/>
      <c r="GS332" s="66"/>
      <c r="GT332" s="66"/>
      <c r="GU332" s="66"/>
      <c r="GV332" s="66"/>
      <c r="GW332" s="66"/>
      <c r="GX332" s="66"/>
      <c r="GY332" s="66"/>
      <c r="GZ332" s="66"/>
      <c r="HA332" s="66"/>
      <c r="HB332" s="66"/>
      <c r="HC332" s="66"/>
      <c r="HD332" s="66"/>
      <c r="HE332" s="66"/>
      <c r="HF332" s="66"/>
      <c r="HG332" s="66"/>
      <c r="HH332" s="66"/>
      <c r="HI332" s="66"/>
      <c r="HJ332" s="66"/>
      <c r="HK332" s="66"/>
      <c r="HL332" s="66"/>
      <c r="HM332" s="66"/>
      <c r="HN332" s="66"/>
      <c r="HO332" s="66"/>
      <c r="HP332" s="66"/>
      <c r="HQ332" s="66"/>
      <c r="HR332" s="66"/>
      <c r="HS332" s="66"/>
      <c r="HT332" s="66"/>
      <c r="HU332" s="66"/>
      <c r="HV332" s="66"/>
      <c r="HW332" s="66"/>
      <c r="HX332" s="66"/>
      <c r="HY332" s="66"/>
      <c r="HZ332" s="66"/>
      <c r="IA332" s="66"/>
      <c r="IB332" s="66"/>
      <c r="IC332" s="66"/>
      <c r="ID332" s="66"/>
      <c r="IE332" s="66"/>
      <c r="IF332" s="66"/>
      <c r="IG332" s="66"/>
      <c r="IH332" s="66"/>
      <c r="II332" s="66"/>
      <c r="IJ332" s="66"/>
      <c r="IK332" s="66"/>
      <c r="IL332" s="66"/>
      <c r="IM332" s="66"/>
      <c r="IN332" s="66"/>
      <c r="IO332" s="66"/>
      <c r="IP332" s="66"/>
      <c r="IQ332" s="66"/>
      <c r="IR332" s="66"/>
      <c r="IS332" s="66"/>
      <c r="IT332" s="66"/>
      <c r="IU332" s="66"/>
      <c r="IV332" s="66"/>
      <c r="IW332" s="66"/>
      <c r="IX332" s="442"/>
      <c r="IY332" s="442"/>
      <c r="IZ332" s="442"/>
      <c r="JA332" s="442"/>
      <c r="JB332" s="442"/>
      <c r="JC332" s="442"/>
      <c r="JD332" s="442"/>
      <c r="JE332" s="442"/>
      <c r="JF332" s="442"/>
      <c r="JG332" s="442"/>
      <c r="JH332" s="442"/>
      <c r="JI332" s="442"/>
      <c r="JJ332" s="442"/>
      <c r="JK332" s="442"/>
      <c r="JL332" s="442"/>
      <c r="JM332" s="442"/>
      <c r="JN332" s="442"/>
      <c r="JO332" s="442"/>
      <c r="JP332" s="442"/>
      <c r="JQ332" s="442"/>
      <c r="JR332" s="442"/>
      <c r="JS332" s="442"/>
      <c r="JT332" s="442"/>
      <c r="JU332" s="442"/>
      <c r="JV332" s="442"/>
      <c r="JW332" s="442"/>
      <c r="JX332" s="442"/>
      <c r="JY332" s="442"/>
      <c r="JZ332" s="442"/>
      <c r="KA332" s="442"/>
      <c r="KB332" s="442"/>
      <c r="KC332" s="442"/>
      <c r="KD332" s="442"/>
      <c r="KE332" s="442"/>
      <c r="KF332" s="442"/>
      <c r="KG332" s="442"/>
      <c r="KH332" s="442"/>
      <c r="KI332" s="442"/>
      <c r="KJ332" s="442"/>
      <c r="KK332" s="442"/>
      <c r="KL332" s="442"/>
      <c r="KM332" s="442"/>
      <c r="KN332" s="442"/>
      <c r="KO332" s="442"/>
      <c r="KP332" s="442"/>
      <c r="KQ332" s="442"/>
      <c r="KR332" s="442"/>
      <c r="KS332" s="442"/>
      <c r="KT332" s="442"/>
      <c r="KU332" s="442"/>
      <c r="KV332" s="442"/>
      <c r="KW332" s="442"/>
      <c r="KX332" s="442"/>
      <c r="KY332" s="442"/>
      <c r="KZ332" s="442"/>
      <c r="LA332" s="442"/>
      <c r="LB332" s="442"/>
      <c r="LC332" s="442"/>
      <c r="LD332" s="442"/>
      <c r="LE332" s="442"/>
      <c r="LF332" s="442"/>
      <c r="LG332" s="442"/>
      <c r="LH332" s="442"/>
      <c r="LI332" s="442"/>
      <c r="LJ332" s="442"/>
      <c r="LK332" s="442"/>
      <c r="LL332" s="442"/>
      <c r="LM332" s="442"/>
      <c r="LN332" s="442"/>
      <c r="LO332" s="442"/>
      <c r="LP332" s="442"/>
      <c r="LQ332" s="442"/>
      <c r="LR332" s="442"/>
      <c r="LS332" s="442"/>
      <c r="LT332" s="442"/>
      <c r="LU332" s="442"/>
      <c r="LV332" s="442"/>
      <c r="LW332" s="442"/>
      <c r="LX332" s="442"/>
      <c r="LY332" s="442"/>
      <c r="LZ332" s="442"/>
      <c r="MA332" s="442"/>
      <c r="MB332" s="442"/>
      <c r="MC332" s="442"/>
      <c r="MD332" s="442"/>
      <c r="ME332" s="442"/>
      <c r="MF332" s="442"/>
      <c r="MG332" s="442"/>
      <c r="MH332" s="442"/>
      <c r="MI332" s="442"/>
      <c r="MJ332" s="442"/>
      <c r="MK332" s="442"/>
      <c r="ML332" s="442"/>
      <c r="MM332" s="442"/>
      <c r="MN332" s="442"/>
      <c r="MO332" s="442"/>
      <c r="MP332" s="442"/>
      <c r="MQ332" s="442"/>
      <c r="MR332" s="442"/>
      <c r="MS332" s="442"/>
      <c r="MT332" s="442"/>
      <c r="MU332" s="442"/>
      <c r="MV332" s="442"/>
      <c r="MW332" s="442"/>
      <c r="MX332" s="442"/>
      <c r="MY332" s="442"/>
      <c r="MZ332" s="442"/>
      <c r="NA332" s="442"/>
      <c r="NB332" s="442"/>
      <c r="NC332" s="442"/>
      <c r="ND332" s="442"/>
      <c r="NE332" s="442"/>
      <c r="NF332" s="442"/>
      <c r="NG332" s="442"/>
      <c r="NH332" s="442"/>
      <c r="NI332" s="442"/>
      <c r="NJ332" s="442"/>
      <c r="NK332" s="442"/>
      <c r="NL332" s="442"/>
      <c r="NM332" s="442"/>
      <c r="NN332" s="442"/>
      <c r="NO332" s="442"/>
      <c r="NP332" s="442"/>
      <c r="NQ332" s="442"/>
      <c r="NR332" s="442"/>
      <c r="NS332" s="442"/>
      <c r="NT332" s="442"/>
      <c r="NU332" s="442"/>
      <c r="NV332" s="442"/>
      <c r="NW332" s="442"/>
      <c r="NX332" s="442"/>
      <c r="NY332" s="442"/>
      <c r="NZ332" s="442"/>
      <c r="OA332" s="442"/>
      <c r="OB332" s="442"/>
      <c r="OC332" s="442"/>
      <c r="OD332" s="442"/>
      <c r="OE332" s="442"/>
      <c r="OF332" s="442"/>
      <c r="OG332" s="442"/>
      <c r="OH332" s="442"/>
      <c r="OI332" s="442"/>
      <c r="OJ332" s="442"/>
      <c r="OK332" s="442"/>
      <c r="OL332" s="442"/>
      <c r="OM332" s="442"/>
      <c r="ON332" s="442"/>
      <c r="OO332" s="442"/>
      <c r="OP332" s="442"/>
      <c r="OQ332" s="442"/>
      <c r="OR332" s="442"/>
      <c r="OS332" s="442"/>
      <c r="OT332" s="442"/>
      <c r="OU332" s="442"/>
      <c r="OV332" s="442"/>
      <c r="OW332" s="442"/>
      <c r="OX332" s="442"/>
      <c r="OY332" s="442"/>
      <c r="OZ332" s="442"/>
      <c r="PA332" s="442"/>
      <c r="PB332" s="442"/>
      <c r="PC332" s="442"/>
      <c r="PD332" s="442"/>
      <c r="PE332" s="442"/>
      <c r="PF332" s="442"/>
      <c r="PG332" s="442"/>
      <c r="PH332" s="442"/>
      <c r="PI332" s="442"/>
      <c r="PJ332" s="442"/>
      <c r="PK332" s="442"/>
      <c r="PL332" s="442"/>
      <c r="PM332" s="442"/>
      <c r="PN332" s="442"/>
      <c r="PO332" s="442"/>
      <c r="PP332" s="442"/>
      <c r="PQ332" s="442"/>
      <c r="PR332" s="442"/>
      <c r="PS332" s="442"/>
      <c r="PT332" s="442"/>
      <c r="PU332" s="442"/>
      <c r="PV332" s="442"/>
      <c r="PW332" s="442"/>
      <c r="PX332" s="442"/>
      <c r="PY332" s="442"/>
      <c r="PZ332" s="442"/>
      <c r="QA332" s="442"/>
      <c r="QB332" s="442"/>
      <c r="QC332" s="442"/>
      <c r="QD332" s="442"/>
      <c r="QE332" s="442"/>
      <c r="QF332" s="442"/>
      <c r="QG332" s="442"/>
      <c r="QH332" s="442"/>
      <c r="QI332" s="442"/>
      <c r="QJ332" s="442"/>
      <c r="QK332" s="442"/>
      <c r="QL332" s="442"/>
      <c r="QM332" s="442"/>
      <c r="QN332" s="442"/>
      <c r="QO332" s="442"/>
      <c r="QP332" s="442"/>
      <c r="QQ332" s="442"/>
      <c r="QR332" s="442"/>
      <c r="QS332" s="442"/>
      <c r="QT332" s="442"/>
      <c r="QU332" s="442"/>
      <c r="QV332" s="442"/>
      <c r="QW332" s="442"/>
      <c r="QX332" s="442"/>
      <c r="QY332" s="442"/>
      <c r="QZ332" s="442"/>
      <c r="RA332" s="442"/>
      <c r="RB332" s="442"/>
      <c r="RC332" s="442"/>
      <c r="RD332" s="442"/>
      <c r="RE332" s="442"/>
      <c r="RF332" s="442"/>
      <c r="RG332" s="442"/>
      <c r="RH332" s="442"/>
      <c r="RI332" s="442"/>
      <c r="RJ332" s="442"/>
      <c r="RK332" s="442"/>
      <c r="RL332" s="442"/>
      <c r="RM332" s="442"/>
      <c r="RN332" s="442"/>
      <c r="RO332" s="442"/>
      <c r="RP332" s="442"/>
      <c r="RQ332" s="442"/>
      <c r="RR332" s="442"/>
      <c r="RS332" s="442"/>
      <c r="RT332" s="442"/>
      <c r="RU332" s="442"/>
      <c r="RV332" s="442"/>
      <c r="RW332" s="442"/>
      <c r="RX332" s="442"/>
      <c r="RY332" s="442"/>
      <c r="RZ332" s="442"/>
      <c r="SA332" s="442"/>
      <c r="SB332" s="442"/>
      <c r="SC332" s="442"/>
      <c r="SD332" s="442"/>
      <c r="SE332" s="442"/>
      <c r="SF332" s="442"/>
      <c r="SG332" s="442"/>
      <c r="SH332" s="442"/>
      <c r="SI332" s="442"/>
      <c r="SJ332" s="442"/>
      <c r="SK332" s="442"/>
      <c r="SL332" s="442"/>
      <c r="SM332" s="442"/>
      <c r="SN332" s="442"/>
      <c r="SO332" s="442"/>
      <c r="SP332" s="442"/>
      <c r="SQ332" s="442"/>
      <c r="SR332" s="442"/>
      <c r="SS332" s="442"/>
      <c r="ST332" s="442"/>
      <c r="SU332" s="442"/>
      <c r="SV332" s="442"/>
      <c r="SW332" s="442"/>
      <c r="SX332" s="442"/>
      <c r="SY332" s="442"/>
      <c r="SZ332" s="442"/>
      <c r="TA332" s="442"/>
      <c r="TB332" s="442"/>
      <c r="TC332" s="442"/>
      <c r="TD332" s="442"/>
      <c r="TE332" s="442"/>
      <c r="TF332" s="442"/>
      <c r="TG332" s="442"/>
      <c r="TH332" s="442"/>
      <c r="TI332" s="442"/>
      <c r="TJ332" s="442"/>
      <c r="TK332" s="442"/>
      <c r="TL332" s="442"/>
      <c r="TM332" s="442"/>
      <c r="TN332" s="442"/>
      <c r="TO332" s="442"/>
      <c r="TP332" s="442"/>
      <c r="TQ332" s="442"/>
      <c r="TR332" s="442"/>
      <c r="TS332" s="442"/>
      <c r="TT332" s="442"/>
      <c r="TU332" s="442"/>
      <c r="TV332" s="442"/>
      <c r="TW332" s="442"/>
      <c r="TX332" s="442"/>
      <c r="TY332" s="442"/>
      <c r="TZ332" s="442"/>
      <c r="UA332" s="442"/>
      <c r="UB332" s="442"/>
      <c r="UC332" s="442"/>
      <c r="UD332" s="442"/>
      <c r="UE332" s="442"/>
      <c r="UF332" s="442"/>
      <c r="UG332" s="442"/>
      <c r="UH332" s="442"/>
      <c r="UI332" s="442"/>
      <c r="UJ332" s="442"/>
      <c r="UK332" s="442"/>
      <c r="UL332" s="442"/>
      <c r="UM332" s="442"/>
      <c r="UN332" s="442"/>
      <c r="UO332" s="442"/>
      <c r="UP332" s="442"/>
      <c r="UQ332" s="442"/>
      <c r="UR332" s="442"/>
      <c r="US332" s="442"/>
      <c r="UT332" s="442"/>
      <c r="UU332" s="442"/>
      <c r="UV332" s="442"/>
      <c r="UW332" s="442"/>
      <c r="UX332" s="442"/>
      <c r="UY332" s="442"/>
      <c r="UZ332" s="442"/>
      <c r="VA332" s="442"/>
      <c r="VB332" s="442"/>
      <c r="VC332" s="442"/>
      <c r="VD332" s="442"/>
      <c r="VE332" s="442"/>
      <c r="VF332" s="442"/>
      <c r="VG332" s="442"/>
      <c r="VH332" s="442"/>
      <c r="VI332" s="442"/>
      <c r="VJ332" s="442"/>
      <c r="VK332" s="442"/>
      <c r="VL332" s="442"/>
      <c r="VM332" s="442"/>
      <c r="VN332" s="442"/>
      <c r="VO332" s="442"/>
      <c r="VP332" s="442"/>
      <c r="VQ332" s="442"/>
      <c r="VR332" s="442"/>
      <c r="VS332" s="442"/>
      <c r="VT332" s="442"/>
      <c r="VU332" s="442"/>
      <c r="VV332" s="442"/>
      <c r="VW332" s="442"/>
      <c r="VX332" s="442"/>
      <c r="VY332" s="442"/>
      <c r="VZ332" s="442"/>
      <c r="WA332" s="442"/>
      <c r="WB332" s="442"/>
      <c r="WC332" s="442"/>
      <c r="WD332" s="442"/>
      <c r="WE332" s="442"/>
      <c r="WF332" s="442"/>
      <c r="WG332" s="442"/>
      <c r="WH332" s="442"/>
      <c r="WI332" s="442"/>
      <c r="WJ332" s="442"/>
      <c r="WK332" s="442"/>
      <c r="WL332" s="442"/>
      <c r="WM332" s="442"/>
      <c r="WN332" s="442"/>
      <c r="WO332" s="442"/>
      <c r="WP332" s="442"/>
      <c r="WQ332" s="442"/>
      <c r="WR332" s="442"/>
      <c r="WS332" s="442"/>
      <c r="WT332" s="442"/>
      <c r="WU332" s="442"/>
      <c r="WV332" s="442"/>
      <c r="WW332" s="442"/>
      <c r="WX332" s="442"/>
      <c r="WY332" s="442"/>
      <c r="WZ332" s="442"/>
      <c r="XA332" s="442"/>
      <c r="XB332" s="442"/>
      <c r="XC332" s="442"/>
      <c r="XD332" s="442"/>
      <c r="XE332" s="442"/>
      <c r="XF332" s="442"/>
      <c r="XG332" s="442"/>
      <c r="XH332" s="442"/>
      <c r="XI332" s="442"/>
      <c r="XJ332" s="442"/>
      <c r="XK332" s="442"/>
      <c r="XL332" s="442"/>
      <c r="XM332" s="442"/>
      <c r="XN332" s="442"/>
      <c r="XO332" s="442"/>
      <c r="XP332" s="442"/>
      <c r="XQ332" s="442"/>
      <c r="XR332" s="442"/>
      <c r="XS332" s="442"/>
      <c r="XT332" s="442"/>
      <c r="XU332" s="442"/>
      <c r="XV332" s="442"/>
      <c r="XW332" s="442"/>
      <c r="XX332" s="442"/>
      <c r="XY332" s="442"/>
      <c r="XZ332" s="442"/>
      <c r="YA332" s="442"/>
      <c r="YB332" s="442"/>
      <c r="YC332" s="442"/>
      <c r="YD332" s="442"/>
      <c r="YE332" s="442"/>
      <c r="YF332" s="442"/>
      <c r="YG332" s="442"/>
      <c r="YH332" s="442"/>
      <c r="YI332" s="442"/>
      <c r="YJ332" s="442"/>
      <c r="YK332" s="442"/>
      <c r="YL332" s="442"/>
      <c r="YM332" s="442"/>
      <c r="YN332" s="442"/>
      <c r="YO332" s="442"/>
      <c r="YP332" s="442"/>
      <c r="YQ332" s="442"/>
      <c r="YR332" s="442"/>
      <c r="YS332" s="442"/>
      <c r="YT332" s="442"/>
      <c r="YU332" s="442"/>
      <c r="YV332" s="442"/>
      <c r="YW332" s="442"/>
      <c r="YX332" s="442"/>
      <c r="YY332" s="442"/>
      <c r="YZ332" s="442"/>
      <c r="ZA332" s="442"/>
      <c r="ZB332" s="442"/>
      <c r="ZC332" s="442"/>
      <c r="ZD332" s="442"/>
      <c r="ZE332" s="442"/>
      <c r="ZF332" s="442"/>
      <c r="ZG332" s="442"/>
      <c r="ZH332" s="442"/>
      <c r="ZI332" s="442"/>
      <c r="ZJ332" s="442"/>
      <c r="ZK332" s="442"/>
      <c r="ZL332" s="442"/>
      <c r="ZM332" s="442"/>
      <c r="ZN332" s="442"/>
      <c r="ZO332" s="442"/>
      <c r="ZP332" s="442"/>
      <c r="ZQ332" s="442"/>
      <c r="ZR332" s="442"/>
      <c r="ZS332" s="442"/>
      <c r="ZT332" s="442"/>
      <c r="ZU332" s="442"/>
      <c r="ZV332" s="442"/>
      <c r="ZW332" s="442"/>
      <c r="ZX332" s="442"/>
      <c r="ZY332" s="442"/>
      <c r="ZZ332" s="442"/>
      <c r="AAA332" s="442"/>
      <c r="AAB332" s="442"/>
      <c r="AAC332" s="442"/>
      <c r="AAD332" s="442"/>
      <c r="AAE332" s="442"/>
      <c r="AAF332" s="442"/>
      <c r="AAG332" s="442"/>
      <c r="AAH332" s="442"/>
      <c r="AAI332" s="442"/>
      <c r="AAJ332" s="442"/>
      <c r="AAK332" s="442"/>
      <c r="AAL332" s="442"/>
      <c r="AAM332" s="442"/>
      <c r="AAN332" s="442"/>
      <c r="AAO332" s="442"/>
      <c r="AAP332" s="442"/>
      <c r="AAQ332" s="442"/>
      <c r="AAR332" s="442"/>
      <c r="AAS332" s="442"/>
      <c r="AAT332" s="442"/>
      <c r="AAU332" s="442"/>
      <c r="AAV332" s="442"/>
      <c r="AAW332" s="442"/>
      <c r="AAX332" s="442"/>
      <c r="AAY332" s="442"/>
      <c r="AAZ332" s="442"/>
      <c r="ABA332" s="442"/>
      <c r="ABB332" s="442"/>
      <c r="ABC332" s="442"/>
      <c r="ABD332" s="442"/>
      <c r="ABE332" s="442"/>
      <c r="ABF332" s="442"/>
      <c r="ABG332" s="442"/>
      <c r="ABH332" s="442"/>
      <c r="ABI332" s="442"/>
      <c r="ABJ332" s="442"/>
      <c r="ABK332" s="442"/>
      <c r="ABL332" s="442"/>
      <c r="ABM332" s="442"/>
      <c r="ABN332" s="442"/>
      <c r="ABO332" s="442"/>
      <c r="ABP332" s="442"/>
      <c r="ABQ332" s="442"/>
      <c r="ABR332" s="442"/>
      <c r="ABS332" s="442"/>
      <c r="ABT332" s="442"/>
      <c r="ABU332" s="442"/>
      <c r="ABV332" s="442"/>
      <c r="ABW332" s="442"/>
      <c r="ABX332" s="442"/>
      <c r="ABY332" s="442"/>
      <c r="ABZ332" s="442"/>
      <c r="ACA332" s="442"/>
      <c r="ACB332" s="442"/>
      <c r="ACC332" s="442"/>
      <c r="ACD332" s="442"/>
      <c r="ACE332" s="442"/>
      <c r="ACF332" s="442"/>
      <c r="ACG332" s="442"/>
      <c r="ACH332" s="442"/>
      <c r="ACI332" s="442"/>
      <c r="ACJ332" s="442"/>
      <c r="ACK332" s="442"/>
      <c r="ACL332" s="442"/>
      <c r="ACM332" s="442"/>
      <c r="ACN332" s="442"/>
      <c r="ACO332" s="442"/>
      <c r="ACP332" s="442"/>
      <c r="ACQ332" s="442"/>
      <c r="ACR332" s="442"/>
      <c r="ACS332" s="442"/>
      <c r="ACT332" s="442"/>
      <c r="ACU332" s="442"/>
      <c r="ACV332" s="442"/>
      <c r="ACW332" s="442"/>
      <c r="ACX332" s="442"/>
      <c r="ACY332" s="442"/>
      <c r="ACZ332" s="442"/>
      <c r="ADA332" s="442"/>
      <c r="ADB332" s="442"/>
      <c r="ADC332" s="442"/>
      <c r="ADD332" s="442"/>
      <c r="ADE332" s="442"/>
      <c r="ADF332" s="442"/>
      <c r="ADG332" s="442"/>
      <c r="ADH332" s="442"/>
      <c r="ADI332" s="442"/>
      <c r="ADJ332" s="442"/>
      <c r="ADK332" s="442"/>
      <c r="ADL332" s="442"/>
      <c r="ADM332" s="442"/>
      <c r="ADN332" s="442"/>
      <c r="ADO332" s="442"/>
      <c r="ADP332" s="442"/>
      <c r="ADQ332" s="442"/>
      <c r="ADR332" s="442"/>
      <c r="ADS332" s="442"/>
      <c r="ADT332" s="442"/>
      <c r="ADU332" s="442"/>
      <c r="ADV332" s="442"/>
      <c r="ADW332" s="442"/>
      <c r="ADX332" s="442"/>
      <c r="ADY332" s="442"/>
      <c r="ADZ332" s="442"/>
      <c r="AEA332" s="442"/>
      <c r="AEB332" s="442"/>
      <c r="AEC332" s="442"/>
      <c r="AED332" s="442"/>
      <c r="AEE332" s="442"/>
      <c r="AEF332" s="442"/>
      <c r="AEG332" s="442"/>
      <c r="AEH332" s="442"/>
      <c r="AEI332" s="442"/>
      <c r="AEJ332" s="442"/>
      <c r="AEK332" s="442"/>
      <c r="AEL332" s="442"/>
      <c r="AEM332" s="442"/>
      <c r="AEN332" s="442"/>
      <c r="AEO332" s="442"/>
      <c r="AEP332" s="442"/>
      <c r="AEQ332" s="442"/>
      <c r="AER332" s="442"/>
      <c r="AES332" s="442"/>
      <c r="AET332" s="442"/>
      <c r="AEU332" s="442"/>
      <c r="AEV332" s="442"/>
      <c r="AEW332" s="442"/>
      <c r="AEX332" s="442"/>
      <c r="AEY332" s="442"/>
      <c r="AEZ332" s="442"/>
      <c r="AFA332" s="442"/>
      <c r="AFB332" s="442"/>
      <c r="AFC332" s="442"/>
      <c r="AFD332" s="442"/>
      <c r="AFE332" s="442"/>
      <c r="AFF332" s="442"/>
      <c r="AFG332" s="442"/>
      <c r="AFH332" s="442"/>
      <c r="AFI332" s="442"/>
      <c r="AFJ332" s="442"/>
      <c r="AFK332" s="442"/>
      <c r="AFL332" s="442"/>
      <c r="AFM332" s="442"/>
      <c r="AFN332" s="442"/>
      <c r="AFO332" s="442"/>
      <c r="AFP332" s="442"/>
      <c r="AFQ332" s="442"/>
      <c r="AFR332" s="442"/>
      <c r="AFS332" s="442"/>
      <c r="AFT332" s="442"/>
      <c r="AFU332" s="442"/>
      <c r="AFV332" s="442"/>
      <c r="AFW332" s="442"/>
      <c r="AFX332" s="442"/>
      <c r="AFY332" s="442"/>
      <c r="AFZ332" s="442"/>
      <c r="AGA332" s="442"/>
      <c r="AGB332" s="442"/>
      <c r="AGC332" s="442"/>
      <c r="AGD332" s="442"/>
      <c r="AGE332" s="442"/>
      <c r="AGF332" s="442"/>
      <c r="AGG332" s="442"/>
      <c r="AGH332" s="442"/>
      <c r="AGI332" s="442"/>
      <c r="AGJ332" s="442"/>
      <c r="AGK332" s="442"/>
      <c r="AGL332" s="442"/>
      <c r="AGM332" s="442"/>
      <c r="AGN332" s="442"/>
      <c r="AGO332" s="442"/>
      <c r="AGP332" s="442"/>
      <c r="AGQ332" s="442"/>
      <c r="AGR332" s="442"/>
      <c r="AGS332" s="442"/>
      <c r="AGT332" s="442"/>
      <c r="AGU332" s="442"/>
      <c r="AGV332" s="442"/>
      <c r="AGW332" s="442"/>
      <c r="AGX332" s="442"/>
      <c r="AGY332" s="442"/>
      <c r="AGZ332" s="442"/>
      <c r="AHA332" s="442"/>
      <c r="AHB332" s="442"/>
      <c r="AHC332" s="442"/>
      <c r="AHD332" s="442"/>
      <c r="AHE332" s="442"/>
      <c r="AHF332" s="442"/>
      <c r="AHG332" s="442"/>
      <c r="AHH332" s="442"/>
    </row>
    <row r="333" spans="2:892" s="593" customFormat="1" hidden="1">
      <c r="B333" s="597"/>
      <c r="C333" s="595"/>
      <c r="D333" s="78"/>
      <c r="E333" s="78"/>
      <c r="F333" s="78"/>
      <c r="G333" s="78"/>
      <c r="H333" s="78"/>
      <c r="I333" s="78"/>
      <c r="J333" s="78"/>
      <c r="K333" s="78"/>
      <c r="L333" s="78"/>
      <c r="M333" s="78"/>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s="66"/>
      <c r="CT333" s="66"/>
      <c r="CU333" s="66"/>
      <c r="CV333" s="66"/>
      <c r="CW333" s="66"/>
      <c r="CX333" s="66"/>
      <c r="CY333" s="66"/>
      <c r="CZ333" s="66"/>
      <c r="DA333" s="66"/>
      <c r="DB333" s="66"/>
      <c r="DC333" s="66"/>
      <c r="DD333" s="66"/>
      <c r="DE333" s="66"/>
      <c r="DF333" s="66"/>
      <c r="DG333" s="66"/>
      <c r="DH333" s="66"/>
      <c r="DI333" s="66"/>
      <c r="DJ333" s="66"/>
      <c r="DK333" s="66"/>
      <c r="DL333" s="66"/>
      <c r="DM333" s="66"/>
      <c r="DN333" s="66"/>
      <c r="DO333" s="66"/>
      <c r="DP333" s="66"/>
      <c r="DQ333" s="66"/>
      <c r="DR333" s="66"/>
      <c r="DS333" s="66"/>
      <c r="DT333" s="66"/>
      <c r="DU333" s="66"/>
      <c r="DV333" s="66"/>
      <c r="DW333" s="66"/>
      <c r="DX333" s="66"/>
      <c r="DY333" s="66"/>
      <c r="DZ333" s="66"/>
      <c r="EA333" s="66"/>
      <c r="EB333" s="66"/>
      <c r="EC333" s="66"/>
      <c r="ED333" s="66"/>
      <c r="EE333" s="66"/>
      <c r="EF333" s="66"/>
      <c r="EG333" s="66"/>
      <c r="EH333" s="66"/>
      <c r="EI333" s="66"/>
      <c r="EJ333" s="66"/>
      <c r="EK333" s="66"/>
      <c r="EL333" s="66"/>
      <c r="EM333" s="66"/>
      <c r="EN333" s="66"/>
      <c r="EO333" s="66"/>
      <c r="EP333" s="66"/>
      <c r="EQ333" s="66"/>
      <c r="ER333" s="66"/>
      <c r="ES333" s="66"/>
      <c r="ET333" s="66"/>
      <c r="EU333" s="66"/>
      <c r="EV333" s="66"/>
      <c r="EW333" s="66"/>
      <c r="EX333" s="66"/>
      <c r="EY333" s="66"/>
      <c r="EZ333" s="66"/>
      <c r="FA333" s="66"/>
      <c r="FB333" s="66"/>
      <c r="FC333" s="66"/>
      <c r="FD333" s="66"/>
      <c r="FE333" s="66"/>
      <c r="FF333" s="66"/>
      <c r="FG333" s="66"/>
      <c r="FH333" s="66"/>
      <c r="FI333" s="66"/>
      <c r="FJ333" s="66"/>
      <c r="FK333" s="66"/>
      <c r="FL333" s="66"/>
      <c r="FM333" s="66"/>
      <c r="FN333" s="66"/>
      <c r="FO333" s="66"/>
      <c r="FP333" s="66"/>
      <c r="FQ333" s="66"/>
      <c r="FR333" s="66"/>
      <c r="FS333" s="66"/>
      <c r="FT333" s="66"/>
      <c r="FU333" s="66"/>
      <c r="FV333" s="66"/>
      <c r="FW333" s="66"/>
      <c r="FX333" s="66"/>
      <c r="FY333" s="66"/>
      <c r="FZ333" s="66"/>
      <c r="GA333" s="66"/>
      <c r="GB333" s="66"/>
      <c r="GC333" s="66"/>
      <c r="GD333" s="66"/>
      <c r="GE333" s="66"/>
      <c r="GF333" s="66"/>
      <c r="GG333" s="66"/>
      <c r="GH333" s="66"/>
      <c r="GI333" s="66"/>
      <c r="GJ333" s="66"/>
      <c r="GK333" s="66"/>
      <c r="GL333" s="66"/>
      <c r="GM333" s="66"/>
      <c r="GN333" s="66"/>
      <c r="GO333" s="66"/>
      <c r="GP333" s="66"/>
      <c r="GQ333" s="66"/>
      <c r="GR333" s="66"/>
      <c r="GS333" s="66"/>
      <c r="GT333" s="66"/>
      <c r="GU333" s="66"/>
      <c r="GV333" s="66"/>
      <c r="GW333" s="66"/>
      <c r="GX333" s="66"/>
      <c r="GY333" s="66"/>
      <c r="GZ333" s="66"/>
      <c r="HA333" s="66"/>
      <c r="HB333" s="66"/>
      <c r="HC333" s="66"/>
      <c r="HD333" s="66"/>
      <c r="HE333" s="66"/>
      <c r="HF333" s="66"/>
      <c r="HG333" s="66"/>
      <c r="HH333" s="66"/>
      <c r="HI333" s="66"/>
      <c r="HJ333" s="66"/>
      <c r="HK333" s="66"/>
      <c r="HL333" s="66"/>
      <c r="HM333" s="66"/>
      <c r="HN333" s="66"/>
      <c r="HO333" s="66"/>
      <c r="HP333" s="66"/>
      <c r="HQ333" s="66"/>
      <c r="HR333" s="66"/>
      <c r="HS333" s="66"/>
      <c r="HT333" s="66"/>
      <c r="HU333" s="66"/>
      <c r="HV333" s="66"/>
      <c r="HW333" s="66"/>
      <c r="HX333" s="66"/>
      <c r="HY333" s="66"/>
      <c r="HZ333" s="66"/>
      <c r="IA333" s="66"/>
      <c r="IB333" s="66"/>
      <c r="IC333" s="66"/>
      <c r="ID333" s="66"/>
      <c r="IE333" s="66"/>
      <c r="IF333" s="66"/>
      <c r="IG333" s="66"/>
      <c r="IH333" s="66"/>
      <c r="II333" s="66"/>
      <c r="IJ333" s="66"/>
      <c r="IK333" s="66"/>
      <c r="IL333" s="66"/>
      <c r="IM333" s="66"/>
      <c r="IN333" s="66"/>
      <c r="IO333" s="66"/>
      <c r="IP333" s="66"/>
      <c r="IQ333" s="66"/>
      <c r="IR333" s="66"/>
      <c r="IS333" s="66"/>
      <c r="IT333" s="66"/>
      <c r="IU333" s="66"/>
      <c r="IV333" s="66"/>
      <c r="IW333" s="66"/>
      <c r="IX333" s="442"/>
      <c r="IY333" s="442"/>
      <c r="IZ333" s="442"/>
      <c r="JA333" s="442"/>
      <c r="JB333" s="442"/>
      <c r="JC333" s="442"/>
      <c r="JD333" s="442"/>
      <c r="JE333" s="442"/>
      <c r="JF333" s="442"/>
      <c r="JG333" s="442"/>
      <c r="JH333" s="442"/>
      <c r="JI333" s="442"/>
      <c r="JJ333" s="442"/>
      <c r="JK333" s="442"/>
      <c r="JL333" s="442"/>
      <c r="JM333" s="442"/>
      <c r="JN333" s="442"/>
      <c r="JO333" s="442"/>
      <c r="JP333" s="442"/>
      <c r="JQ333" s="442"/>
      <c r="JR333" s="442"/>
      <c r="JS333" s="442"/>
      <c r="JT333" s="442"/>
      <c r="JU333" s="442"/>
      <c r="JV333" s="442"/>
      <c r="JW333" s="442"/>
      <c r="JX333" s="442"/>
      <c r="JY333" s="442"/>
      <c r="JZ333" s="442"/>
      <c r="KA333" s="442"/>
      <c r="KB333" s="442"/>
      <c r="KC333" s="442"/>
      <c r="KD333" s="442"/>
      <c r="KE333" s="442"/>
      <c r="KF333" s="442"/>
      <c r="KG333" s="442"/>
      <c r="KH333" s="442"/>
      <c r="KI333" s="442"/>
      <c r="KJ333" s="442"/>
      <c r="KK333" s="442"/>
      <c r="KL333" s="442"/>
      <c r="KM333" s="442"/>
      <c r="KN333" s="442"/>
      <c r="KO333" s="442"/>
      <c r="KP333" s="442"/>
      <c r="KQ333" s="442"/>
      <c r="KR333" s="442"/>
      <c r="KS333" s="442"/>
      <c r="KT333" s="442"/>
      <c r="KU333" s="442"/>
      <c r="KV333" s="442"/>
      <c r="KW333" s="442"/>
      <c r="KX333" s="442"/>
      <c r="KY333" s="442"/>
      <c r="KZ333" s="442"/>
      <c r="LA333" s="442"/>
      <c r="LB333" s="442"/>
      <c r="LC333" s="442"/>
      <c r="LD333" s="442"/>
      <c r="LE333" s="442"/>
      <c r="LF333" s="442"/>
      <c r="LG333" s="442"/>
      <c r="LH333" s="442"/>
      <c r="LI333" s="442"/>
      <c r="LJ333" s="442"/>
      <c r="LK333" s="442"/>
      <c r="LL333" s="442"/>
      <c r="LM333" s="442"/>
      <c r="LN333" s="442"/>
      <c r="LO333" s="442"/>
      <c r="LP333" s="442"/>
      <c r="LQ333" s="442"/>
      <c r="LR333" s="442"/>
      <c r="LS333" s="442"/>
      <c r="LT333" s="442"/>
      <c r="LU333" s="442"/>
      <c r="LV333" s="442"/>
      <c r="LW333" s="442"/>
      <c r="LX333" s="442"/>
      <c r="LY333" s="442"/>
      <c r="LZ333" s="442"/>
      <c r="MA333" s="442"/>
      <c r="MB333" s="442"/>
      <c r="MC333" s="442"/>
      <c r="MD333" s="442"/>
      <c r="ME333" s="442"/>
      <c r="MF333" s="442"/>
      <c r="MG333" s="442"/>
      <c r="MH333" s="442"/>
      <c r="MI333" s="442"/>
      <c r="MJ333" s="442"/>
      <c r="MK333" s="442"/>
      <c r="ML333" s="442"/>
      <c r="MM333" s="442"/>
      <c r="MN333" s="442"/>
      <c r="MO333" s="442"/>
      <c r="MP333" s="442"/>
      <c r="MQ333" s="442"/>
      <c r="MR333" s="442"/>
      <c r="MS333" s="442"/>
      <c r="MT333" s="442"/>
      <c r="MU333" s="442"/>
      <c r="MV333" s="442"/>
      <c r="MW333" s="442"/>
      <c r="MX333" s="442"/>
      <c r="MY333" s="442"/>
      <c r="MZ333" s="442"/>
      <c r="NA333" s="442"/>
      <c r="NB333" s="442"/>
      <c r="NC333" s="442"/>
      <c r="ND333" s="442"/>
      <c r="NE333" s="442"/>
      <c r="NF333" s="442"/>
      <c r="NG333" s="442"/>
      <c r="NH333" s="442"/>
      <c r="NI333" s="442"/>
      <c r="NJ333" s="442"/>
      <c r="NK333" s="442"/>
      <c r="NL333" s="442"/>
      <c r="NM333" s="442"/>
      <c r="NN333" s="442"/>
      <c r="NO333" s="442"/>
      <c r="NP333" s="442"/>
      <c r="NQ333" s="442"/>
      <c r="NR333" s="442"/>
      <c r="NS333" s="442"/>
      <c r="NT333" s="442"/>
      <c r="NU333" s="442"/>
      <c r="NV333" s="442"/>
      <c r="NW333" s="442"/>
      <c r="NX333" s="442"/>
      <c r="NY333" s="442"/>
      <c r="NZ333" s="442"/>
      <c r="OA333" s="442"/>
      <c r="OB333" s="442"/>
      <c r="OC333" s="442"/>
      <c r="OD333" s="442"/>
      <c r="OE333" s="442"/>
      <c r="OF333" s="442"/>
      <c r="OG333" s="442"/>
      <c r="OH333" s="442"/>
      <c r="OI333" s="442"/>
      <c r="OJ333" s="442"/>
      <c r="OK333" s="442"/>
      <c r="OL333" s="442"/>
      <c r="OM333" s="442"/>
      <c r="ON333" s="442"/>
      <c r="OO333" s="442"/>
      <c r="OP333" s="442"/>
      <c r="OQ333" s="442"/>
      <c r="OR333" s="442"/>
      <c r="OS333" s="442"/>
      <c r="OT333" s="442"/>
      <c r="OU333" s="442"/>
      <c r="OV333" s="442"/>
      <c r="OW333" s="442"/>
      <c r="OX333" s="442"/>
      <c r="OY333" s="442"/>
      <c r="OZ333" s="442"/>
      <c r="PA333" s="442"/>
      <c r="PB333" s="442"/>
      <c r="PC333" s="442"/>
      <c r="PD333" s="442"/>
      <c r="PE333" s="442"/>
      <c r="PF333" s="442"/>
      <c r="PG333" s="442"/>
      <c r="PH333" s="442"/>
      <c r="PI333" s="442"/>
      <c r="PJ333" s="442"/>
      <c r="PK333" s="442"/>
      <c r="PL333" s="442"/>
      <c r="PM333" s="442"/>
      <c r="PN333" s="442"/>
      <c r="PO333" s="442"/>
      <c r="PP333" s="442"/>
      <c r="PQ333" s="442"/>
      <c r="PR333" s="442"/>
      <c r="PS333" s="442"/>
      <c r="PT333" s="442"/>
      <c r="PU333" s="442"/>
      <c r="PV333" s="442"/>
      <c r="PW333" s="442"/>
      <c r="PX333" s="442"/>
      <c r="PY333" s="442"/>
      <c r="PZ333" s="442"/>
      <c r="QA333" s="442"/>
      <c r="QB333" s="442"/>
      <c r="QC333" s="442"/>
      <c r="QD333" s="442"/>
      <c r="QE333" s="442"/>
      <c r="QF333" s="442"/>
      <c r="QG333" s="442"/>
      <c r="QH333" s="442"/>
      <c r="QI333" s="442"/>
      <c r="QJ333" s="442"/>
      <c r="QK333" s="442"/>
      <c r="QL333" s="442"/>
      <c r="QM333" s="442"/>
      <c r="QN333" s="442"/>
      <c r="QO333" s="442"/>
      <c r="QP333" s="442"/>
      <c r="QQ333" s="442"/>
      <c r="QR333" s="442"/>
      <c r="QS333" s="442"/>
      <c r="QT333" s="442"/>
      <c r="QU333" s="442"/>
      <c r="QV333" s="442"/>
      <c r="QW333" s="442"/>
      <c r="QX333" s="442"/>
      <c r="QY333" s="442"/>
      <c r="QZ333" s="442"/>
      <c r="RA333" s="442"/>
      <c r="RB333" s="442"/>
      <c r="RC333" s="442"/>
      <c r="RD333" s="442"/>
      <c r="RE333" s="442"/>
      <c r="RF333" s="442"/>
      <c r="RG333" s="442"/>
      <c r="RH333" s="442"/>
      <c r="RI333" s="442"/>
      <c r="RJ333" s="442"/>
      <c r="RK333" s="442"/>
      <c r="RL333" s="442"/>
      <c r="RM333" s="442"/>
      <c r="RN333" s="442"/>
      <c r="RO333" s="442"/>
      <c r="RP333" s="442"/>
      <c r="RQ333" s="442"/>
      <c r="RR333" s="442"/>
      <c r="RS333" s="442"/>
      <c r="RT333" s="442"/>
      <c r="RU333" s="442"/>
      <c r="RV333" s="442"/>
      <c r="RW333" s="442"/>
      <c r="RX333" s="442"/>
      <c r="RY333" s="442"/>
      <c r="RZ333" s="442"/>
      <c r="SA333" s="442"/>
      <c r="SB333" s="442"/>
      <c r="SC333" s="442"/>
      <c r="SD333" s="442"/>
      <c r="SE333" s="442"/>
      <c r="SF333" s="442"/>
      <c r="SG333" s="442"/>
      <c r="SH333" s="442"/>
      <c r="SI333" s="442"/>
      <c r="SJ333" s="442"/>
      <c r="SK333" s="442"/>
      <c r="SL333" s="442"/>
      <c r="SM333" s="442"/>
      <c r="SN333" s="442"/>
      <c r="SO333" s="442"/>
      <c r="SP333" s="442"/>
      <c r="SQ333" s="442"/>
      <c r="SR333" s="442"/>
      <c r="SS333" s="442"/>
      <c r="ST333" s="442"/>
      <c r="SU333" s="442"/>
      <c r="SV333" s="442"/>
      <c r="SW333" s="442"/>
      <c r="SX333" s="442"/>
      <c r="SY333" s="442"/>
      <c r="SZ333" s="442"/>
      <c r="TA333" s="442"/>
      <c r="TB333" s="442"/>
      <c r="TC333" s="442"/>
      <c r="TD333" s="442"/>
      <c r="TE333" s="442"/>
      <c r="TF333" s="442"/>
      <c r="TG333" s="442"/>
      <c r="TH333" s="442"/>
      <c r="TI333" s="442"/>
      <c r="TJ333" s="442"/>
      <c r="TK333" s="442"/>
      <c r="TL333" s="442"/>
      <c r="TM333" s="442"/>
      <c r="TN333" s="442"/>
      <c r="TO333" s="442"/>
      <c r="TP333" s="442"/>
      <c r="TQ333" s="442"/>
      <c r="TR333" s="442"/>
      <c r="TS333" s="442"/>
      <c r="TT333" s="442"/>
      <c r="TU333" s="442"/>
      <c r="TV333" s="442"/>
      <c r="TW333" s="442"/>
      <c r="TX333" s="442"/>
      <c r="TY333" s="442"/>
      <c r="TZ333" s="442"/>
      <c r="UA333" s="442"/>
      <c r="UB333" s="442"/>
      <c r="UC333" s="442"/>
      <c r="UD333" s="442"/>
      <c r="UE333" s="442"/>
      <c r="UF333" s="442"/>
      <c r="UG333" s="442"/>
      <c r="UH333" s="442"/>
      <c r="UI333" s="442"/>
      <c r="UJ333" s="442"/>
      <c r="UK333" s="442"/>
      <c r="UL333" s="442"/>
      <c r="UM333" s="442"/>
      <c r="UN333" s="442"/>
      <c r="UO333" s="442"/>
      <c r="UP333" s="442"/>
      <c r="UQ333" s="442"/>
      <c r="UR333" s="442"/>
      <c r="US333" s="442"/>
      <c r="UT333" s="442"/>
      <c r="UU333" s="442"/>
      <c r="UV333" s="442"/>
      <c r="UW333" s="442"/>
      <c r="UX333" s="442"/>
      <c r="UY333" s="442"/>
      <c r="UZ333" s="442"/>
      <c r="VA333" s="442"/>
      <c r="VB333" s="442"/>
      <c r="VC333" s="442"/>
      <c r="VD333" s="442"/>
      <c r="VE333" s="442"/>
      <c r="VF333" s="442"/>
      <c r="VG333" s="442"/>
      <c r="VH333" s="442"/>
      <c r="VI333" s="442"/>
      <c r="VJ333" s="442"/>
      <c r="VK333" s="442"/>
      <c r="VL333" s="442"/>
      <c r="VM333" s="442"/>
      <c r="VN333" s="442"/>
      <c r="VO333" s="442"/>
      <c r="VP333" s="442"/>
      <c r="VQ333" s="442"/>
      <c r="VR333" s="442"/>
      <c r="VS333" s="442"/>
      <c r="VT333" s="442"/>
      <c r="VU333" s="442"/>
      <c r="VV333" s="442"/>
      <c r="VW333" s="442"/>
      <c r="VX333" s="442"/>
      <c r="VY333" s="442"/>
      <c r="VZ333" s="442"/>
      <c r="WA333" s="442"/>
      <c r="WB333" s="442"/>
      <c r="WC333" s="442"/>
      <c r="WD333" s="442"/>
      <c r="WE333" s="442"/>
      <c r="WF333" s="442"/>
      <c r="WG333" s="442"/>
      <c r="WH333" s="442"/>
      <c r="WI333" s="442"/>
      <c r="WJ333" s="442"/>
      <c r="WK333" s="442"/>
      <c r="WL333" s="442"/>
      <c r="WM333" s="442"/>
      <c r="WN333" s="442"/>
      <c r="WO333" s="442"/>
      <c r="WP333" s="442"/>
      <c r="WQ333" s="442"/>
      <c r="WR333" s="442"/>
      <c r="WS333" s="442"/>
      <c r="WT333" s="442"/>
      <c r="WU333" s="442"/>
      <c r="WV333" s="442"/>
      <c r="WW333" s="442"/>
      <c r="WX333" s="442"/>
      <c r="WY333" s="442"/>
      <c r="WZ333" s="442"/>
      <c r="XA333" s="442"/>
      <c r="XB333" s="442"/>
      <c r="XC333" s="442"/>
      <c r="XD333" s="442"/>
      <c r="XE333" s="442"/>
      <c r="XF333" s="442"/>
      <c r="XG333" s="442"/>
      <c r="XH333" s="442"/>
      <c r="XI333" s="442"/>
      <c r="XJ333" s="442"/>
      <c r="XK333" s="442"/>
      <c r="XL333" s="442"/>
      <c r="XM333" s="442"/>
      <c r="XN333" s="442"/>
      <c r="XO333" s="442"/>
      <c r="XP333" s="442"/>
      <c r="XQ333" s="442"/>
      <c r="XR333" s="442"/>
      <c r="XS333" s="442"/>
      <c r="XT333" s="442"/>
      <c r="XU333" s="442"/>
      <c r="XV333" s="442"/>
      <c r="XW333" s="442"/>
      <c r="XX333" s="442"/>
      <c r="XY333" s="442"/>
      <c r="XZ333" s="442"/>
      <c r="YA333" s="442"/>
      <c r="YB333" s="442"/>
      <c r="YC333" s="442"/>
      <c r="YD333" s="442"/>
      <c r="YE333" s="442"/>
      <c r="YF333" s="442"/>
      <c r="YG333" s="442"/>
      <c r="YH333" s="442"/>
      <c r="YI333" s="442"/>
      <c r="YJ333" s="442"/>
      <c r="YK333" s="442"/>
      <c r="YL333" s="442"/>
      <c r="YM333" s="442"/>
      <c r="YN333" s="442"/>
      <c r="YO333" s="442"/>
      <c r="YP333" s="442"/>
      <c r="YQ333" s="442"/>
      <c r="YR333" s="442"/>
      <c r="YS333" s="442"/>
      <c r="YT333" s="442"/>
      <c r="YU333" s="442"/>
      <c r="YV333" s="442"/>
      <c r="YW333" s="442"/>
      <c r="YX333" s="442"/>
      <c r="YY333" s="442"/>
      <c r="YZ333" s="442"/>
      <c r="ZA333" s="442"/>
      <c r="ZB333" s="442"/>
      <c r="ZC333" s="442"/>
      <c r="ZD333" s="442"/>
      <c r="ZE333" s="442"/>
      <c r="ZF333" s="442"/>
      <c r="ZG333" s="442"/>
      <c r="ZH333" s="442"/>
      <c r="ZI333" s="442"/>
      <c r="ZJ333" s="442"/>
      <c r="ZK333" s="442"/>
      <c r="ZL333" s="442"/>
      <c r="ZM333" s="442"/>
      <c r="ZN333" s="442"/>
      <c r="ZO333" s="442"/>
      <c r="ZP333" s="442"/>
      <c r="ZQ333" s="442"/>
      <c r="ZR333" s="442"/>
      <c r="ZS333" s="442"/>
      <c r="ZT333" s="442"/>
      <c r="ZU333" s="442"/>
      <c r="ZV333" s="442"/>
      <c r="ZW333" s="442"/>
      <c r="ZX333" s="442"/>
      <c r="ZY333" s="442"/>
      <c r="ZZ333" s="442"/>
      <c r="AAA333" s="442"/>
      <c r="AAB333" s="442"/>
      <c r="AAC333" s="442"/>
      <c r="AAD333" s="442"/>
      <c r="AAE333" s="442"/>
      <c r="AAF333" s="442"/>
      <c r="AAG333" s="442"/>
      <c r="AAH333" s="442"/>
      <c r="AAI333" s="442"/>
      <c r="AAJ333" s="442"/>
      <c r="AAK333" s="442"/>
      <c r="AAL333" s="442"/>
      <c r="AAM333" s="442"/>
      <c r="AAN333" s="442"/>
      <c r="AAO333" s="442"/>
      <c r="AAP333" s="442"/>
      <c r="AAQ333" s="442"/>
      <c r="AAR333" s="442"/>
      <c r="AAS333" s="442"/>
      <c r="AAT333" s="442"/>
      <c r="AAU333" s="442"/>
      <c r="AAV333" s="442"/>
      <c r="AAW333" s="442"/>
      <c r="AAX333" s="442"/>
      <c r="AAY333" s="442"/>
      <c r="AAZ333" s="442"/>
      <c r="ABA333" s="442"/>
      <c r="ABB333" s="442"/>
      <c r="ABC333" s="442"/>
      <c r="ABD333" s="442"/>
      <c r="ABE333" s="442"/>
      <c r="ABF333" s="442"/>
      <c r="ABG333" s="442"/>
      <c r="ABH333" s="442"/>
      <c r="ABI333" s="442"/>
      <c r="ABJ333" s="442"/>
      <c r="ABK333" s="442"/>
      <c r="ABL333" s="442"/>
      <c r="ABM333" s="442"/>
      <c r="ABN333" s="442"/>
      <c r="ABO333" s="442"/>
      <c r="ABP333" s="442"/>
      <c r="ABQ333" s="442"/>
      <c r="ABR333" s="442"/>
      <c r="ABS333" s="442"/>
      <c r="ABT333" s="442"/>
      <c r="ABU333" s="442"/>
      <c r="ABV333" s="442"/>
      <c r="ABW333" s="442"/>
      <c r="ABX333" s="442"/>
      <c r="ABY333" s="442"/>
      <c r="ABZ333" s="442"/>
      <c r="ACA333" s="442"/>
      <c r="ACB333" s="442"/>
      <c r="ACC333" s="442"/>
      <c r="ACD333" s="442"/>
      <c r="ACE333" s="442"/>
      <c r="ACF333" s="442"/>
      <c r="ACG333" s="442"/>
      <c r="ACH333" s="442"/>
      <c r="ACI333" s="442"/>
      <c r="ACJ333" s="442"/>
      <c r="ACK333" s="442"/>
      <c r="ACL333" s="442"/>
      <c r="ACM333" s="442"/>
      <c r="ACN333" s="442"/>
      <c r="ACO333" s="442"/>
      <c r="ACP333" s="442"/>
      <c r="ACQ333" s="442"/>
      <c r="ACR333" s="442"/>
      <c r="ACS333" s="442"/>
      <c r="ACT333" s="442"/>
      <c r="ACU333" s="442"/>
      <c r="ACV333" s="442"/>
      <c r="ACW333" s="442"/>
      <c r="ACX333" s="442"/>
      <c r="ACY333" s="442"/>
      <c r="ACZ333" s="442"/>
      <c r="ADA333" s="442"/>
      <c r="ADB333" s="442"/>
      <c r="ADC333" s="442"/>
      <c r="ADD333" s="442"/>
      <c r="ADE333" s="442"/>
      <c r="ADF333" s="442"/>
      <c r="ADG333" s="442"/>
      <c r="ADH333" s="442"/>
      <c r="ADI333" s="442"/>
      <c r="ADJ333" s="442"/>
      <c r="ADK333" s="442"/>
      <c r="ADL333" s="442"/>
      <c r="ADM333" s="442"/>
      <c r="ADN333" s="442"/>
      <c r="ADO333" s="442"/>
      <c r="ADP333" s="442"/>
      <c r="ADQ333" s="442"/>
      <c r="ADR333" s="442"/>
      <c r="ADS333" s="442"/>
      <c r="ADT333" s="442"/>
      <c r="ADU333" s="442"/>
      <c r="ADV333" s="442"/>
      <c r="ADW333" s="442"/>
      <c r="ADX333" s="442"/>
      <c r="ADY333" s="442"/>
      <c r="ADZ333" s="442"/>
      <c r="AEA333" s="442"/>
      <c r="AEB333" s="442"/>
      <c r="AEC333" s="442"/>
      <c r="AED333" s="442"/>
      <c r="AEE333" s="442"/>
      <c r="AEF333" s="442"/>
      <c r="AEG333" s="442"/>
      <c r="AEH333" s="442"/>
      <c r="AEI333" s="442"/>
      <c r="AEJ333" s="442"/>
      <c r="AEK333" s="442"/>
      <c r="AEL333" s="442"/>
      <c r="AEM333" s="442"/>
      <c r="AEN333" s="442"/>
      <c r="AEO333" s="442"/>
      <c r="AEP333" s="442"/>
      <c r="AEQ333" s="442"/>
      <c r="AER333" s="442"/>
      <c r="AES333" s="442"/>
      <c r="AET333" s="442"/>
      <c r="AEU333" s="442"/>
      <c r="AEV333" s="442"/>
      <c r="AEW333" s="442"/>
      <c r="AEX333" s="442"/>
      <c r="AEY333" s="442"/>
      <c r="AEZ333" s="442"/>
      <c r="AFA333" s="442"/>
      <c r="AFB333" s="442"/>
      <c r="AFC333" s="442"/>
      <c r="AFD333" s="442"/>
      <c r="AFE333" s="442"/>
      <c r="AFF333" s="442"/>
      <c r="AFG333" s="442"/>
      <c r="AFH333" s="442"/>
      <c r="AFI333" s="442"/>
      <c r="AFJ333" s="442"/>
      <c r="AFK333" s="442"/>
      <c r="AFL333" s="442"/>
      <c r="AFM333" s="442"/>
      <c r="AFN333" s="442"/>
      <c r="AFO333" s="442"/>
      <c r="AFP333" s="442"/>
      <c r="AFQ333" s="442"/>
      <c r="AFR333" s="442"/>
      <c r="AFS333" s="442"/>
      <c r="AFT333" s="442"/>
      <c r="AFU333" s="442"/>
      <c r="AFV333" s="442"/>
      <c r="AFW333" s="442"/>
      <c r="AFX333" s="442"/>
      <c r="AFY333" s="442"/>
      <c r="AFZ333" s="442"/>
      <c r="AGA333" s="442"/>
      <c r="AGB333" s="442"/>
      <c r="AGC333" s="442"/>
      <c r="AGD333" s="442"/>
      <c r="AGE333" s="442"/>
      <c r="AGF333" s="442"/>
      <c r="AGG333" s="442"/>
      <c r="AGH333" s="442"/>
      <c r="AGI333" s="442"/>
      <c r="AGJ333" s="442"/>
      <c r="AGK333" s="442"/>
      <c r="AGL333" s="442"/>
      <c r="AGM333" s="442"/>
      <c r="AGN333" s="442"/>
      <c r="AGO333" s="442"/>
      <c r="AGP333" s="442"/>
      <c r="AGQ333" s="442"/>
      <c r="AGR333" s="442"/>
      <c r="AGS333" s="442"/>
      <c r="AGT333" s="442"/>
      <c r="AGU333" s="442"/>
      <c r="AGV333" s="442"/>
      <c r="AGW333" s="442"/>
      <c r="AGX333" s="442"/>
      <c r="AGY333" s="442"/>
      <c r="AGZ333" s="442"/>
      <c r="AHA333" s="442"/>
      <c r="AHB333" s="442"/>
      <c r="AHC333" s="442"/>
      <c r="AHD333" s="442"/>
      <c r="AHE333" s="442"/>
      <c r="AHF333" s="442"/>
      <c r="AHG333" s="442"/>
      <c r="AHH333" s="442"/>
    </row>
    <row r="334" spans="2:892" s="593" customFormat="1" hidden="1">
      <c r="B334" s="597"/>
      <c r="C334" s="595"/>
      <c r="D334" s="78"/>
      <c r="E334" s="78"/>
      <c r="F334" s="78"/>
      <c r="G334" s="78"/>
      <c r="H334" s="78"/>
      <c r="I334" s="78"/>
      <c r="J334" s="78"/>
      <c r="K334" s="78"/>
      <c r="L334" s="78"/>
      <c r="M334" s="78"/>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s="66"/>
      <c r="CT334" s="66"/>
      <c r="CU334" s="66"/>
      <c r="CV334" s="66"/>
      <c r="CW334" s="66"/>
      <c r="CX334" s="66"/>
      <c r="CY334" s="66"/>
      <c r="CZ334" s="66"/>
      <c r="DA334" s="66"/>
      <c r="DB334" s="66"/>
      <c r="DC334" s="66"/>
      <c r="DD334" s="66"/>
      <c r="DE334" s="66"/>
      <c r="DF334" s="66"/>
      <c r="DG334" s="66"/>
      <c r="DH334" s="66"/>
      <c r="DI334" s="66"/>
      <c r="DJ334" s="66"/>
      <c r="DK334" s="66"/>
      <c r="DL334" s="66"/>
      <c r="DM334" s="66"/>
      <c r="DN334" s="66"/>
      <c r="DO334" s="66"/>
      <c r="DP334" s="66"/>
      <c r="DQ334" s="66"/>
      <c r="DR334" s="66"/>
      <c r="DS334" s="66"/>
      <c r="DT334" s="66"/>
      <c r="DU334" s="66"/>
      <c r="DV334" s="66"/>
      <c r="DW334" s="66"/>
      <c r="DX334" s="66"/>
      <c r="DY334" s="66"/>
      <c r="DZ334" s="66"/>
      <c r="EA334" s="66"/>
      <c r="EB334" s="66"/>
      <c r="EC334" s="66"/>
      <c r="ED334" s="66"/>
      <c r="EE334" s="66"/>
      <c r="EF334" s="66"/>
      <c r="EG334" s="66"/>
      <c r="EH334" s="66"/>
      <c r="EI334" s="66"/>
      <c r="EJ334" s="66"/>
      <c r="EK334" s="66"/>
      <c r="EL334" s="66"/>
      <c r="EM334" s="66"/>
      <c r="EN334" s="66"/>
      <c r="EO334" s="66"/>
      <c r="EP334" s="66"/>
      <c r="EQ334" s="66"/>
      <c r="ER334" s="66"/>
      <c r="ES334" s="66"/>
      <c r="ET334" s="66"/>
      <c r="EU334" s="66"/>
      <c r="EV334" s="66"/>
      <c r="EW334" s="66"/>
      <c r="EX334" s="66"/>
      <c r="EY334" s="66"/>
      <c r="EZ334" s="66"/>
      <c r="FA334" s="66"/>
      <c r="FB334" s="66"/>
      <c r="FC334" s="66"/>
      <c r="FD334" s="66"/>
      <c r="FE334" s="66"/>
      <c r="FF334" s="66"/>
      <c r="FG334" s="66"/>
      <c r="FH334" s="66"/>
      <c r="FI334" s="66"/>
      <c r="FJ334" s="66"/>
      <c r="FK334" s="66"/>
      <c r="FL334" s="66"/>
      <c r="FM334" s="66"/>
      <c r="FN334" s="66"/>
      <c r="FO334" s="66"/>
      <c r="FP334" s="66"/>
      <c r="FQ334" s="66"/>
      <c r="FR334" s="66"/>
      <c r="FS334" s="66"/>
      <c r="FT334" s="66"/>
      <c r="FU334" s="66"/>
      <c r="FV334" s="66"/>
      <c r="FW334" s="66"/>
      <c r="FX334" s="66"/>
      <c r="FY334" s="66"/>
      <c r="FZ334" s="66"/>
      <c r="GA334" s="66"/>
      <c r="GB334" s="66"/>
      <c r="GC334" s="66"/>
      <c r="GD334" s="66"/>
      <c r="GE334" s="66"/>
      <c r="GF334" s="66"/>
      <c r="GG334" s="66"/>
      <c r="GH334" s="66"/>
      <c r="GI334" s="66"/>
      <c r="GJ334" s="66"/>
      <c r="GK334" s="66"/>
      <c r="GL334" s="66"/>
      <c r="GM334" s="66"/>
      <c r="GN334" s="66"/>
      <c r="GO334" s="66"/>
      <c r="GP334" s="66"/>
      <c r="GQ334" s="66"/>
      <c r="GR334" s="66"/>
      <c r="GS334" s="66"/>
      <c r="GT334" s="66"/>
      <c r="GU334" s="66"/>
      <c r="GV334" s="66"/>
      <c r="GW334" s="66"/>
      <c r="GX334" s="66"/>
      <c r="GY334" s="66"/>
      <c r="GZ334" s="66"/>
      <c r="HA334" s="66"/>
      <c r="HB334" s="66"/>
      <c r="HC334" s="66"/>
      <c r="HD334" s="66"/>
      <c r="HE334" s="66"/>
      <c r="HF334" s="66"/>
      <c r="HG334" s="66"/>
      <c r="HH334" s="66"/>
      <c r="HI334" s="66"/>
      <c r="HJ334" s="66"/>
      <c r="HK334" s="66"/>
      <c r="HL334" s="66"/>
      <c r="HM334" s="66"/>
      <c r="HN334" s="66"/>
      <c r="HO334" s="66"/>
      <c r="HP334" s="66"/>
      <c r="HQ334" s="66"/>
      <c r="HR334" s="66"/>
      <c r="HS334" s="66"/>
      <c r="HT334" s="66"/>
      <c r="HU334" s="66"/>
      <c r="HV334" s="66"/>
      <c r="HW334" s="66"/>
      <c r="HX334" s="66"/>
      <c r="HY334" s="66"/>
      <c r="HZ334" s="66"/>
      <c r="IA334" s="66"/>
      <c r="IB334" s="66"/>
      <c r="IC334" s="66"/>
      <c r="ID334" s="66"/>
      <c r="IE334" s="66"/>
      <c r="IF334" s="66"/>
      <c r="IG334" s="66"/>
      <c r="IH334" s="66"/>
      <c r="II334" s="66"/>
      <c r="IJ334" s="66"/>
      <c r="IK334" s="66"/>
      <c r="IL334" s="66"/>
      <c r="IM334" s="66"/>
      <c r="IN334" s="66"/>
      <c r="IO334" s="66"/>
      <c r="IP334" s="66"/>
      <c r="IQ334" s="66"/>
      <c r="IR334" s="66"/>
      <c r="IS334" s="66"/>
      <c r="IT334" s="66"/>
      <c r="IU334" s="66"/>
      <c r="IV334" s="66"/>
      <c r="IW334" s="66"/>
      <c r="IX334" s="442"/>
      <c r="IY334" s="442"/>
      <c r="IZ334" s="442"/>
      <c r="JA334" s="442"/>
      <c r="JB334" s="442"/>
      <c r="JC334" s="442"/>
      <c r="JD334" s="442"/>
      <c r="JE334" s="442"/>
      <c r="JF334" s="442"/>
      <c r="JG334" s="442"/>
      <c r="JH334" s="442"/>
      <c r="JI334" s="442"/>
      <c r="JJ334" s="442"/>
      <c r="JK334" s="442"/>
      <c r="JL334" s="442"/>
      <c r="JM334" s="442"/>
      <c r="JN334" s="442"/>
      <c r="JO334" s="442"/>
      <c r="JP334" s="442"/>
      <c r="JQ334" s="442"/>
      <c r="JR334" s="442"/>
      <c r="JS334" s="442"/>
      <c r="JT334" s="442"/>
      <c r="JU334" s="442"/>
      <c r="JV334" s="442"/>
      <c r="JW334" s="442"/>
      <c r="JX334" s="442"/>
      <c r="JY334" s="442"/>
      <c r="JZ334" s="442"/>
      <c r="KA334" s="442"/>
      <c r="KB334" s="442"/>
      <c r="KC334" s="442"/>
      <c r="KD334" s="442"/>
      <c r="KE334" s="442"/>
      <c r="KF334" s="442"/>
      <c r="KG334" s="442"/>
      <c r="KH334" s="442"/>
      <c r="KI334" s="442"/>
      <c r="KJ334" s="442"/>
      <c r="KK334" s="442"/>
      <c r="KL334" s="442"/>
      <c r="KM334" s="442"/>
      <c r="KN334" s="442"/>
      <c r="KO334" s="442"/>
      <c r="KP334" s="442"/>
      <c r="KQ334" s="442"/>
      <c r="KR334" s="442"/>
      <c r="KS334" s="442"/>
      <c r="KT334" s="442"/>
      <c r="KU334" s="442"/>
      <c r="KV334" s="442"/>
      <c r="KW334" s="442"/>
      <c r="KX334" s="442"/>
      <c r="KY334" s="442"/>
      <c r="KZ334" s="442"/>
      <c r="LA334" s="442"/>
      <c r="LB334" s="442"/>
      <c r="LC334" s="442"/>
      <c r="LD334" s="442"/>
      <c r="LE334" s="442"/>
      <c r="LF334" s="442"/>
      <c r="LG334" s="442"/>
      <c r="LH334" s="442"/>
      <c r="LI334" s="442"/>
      <c r="LJ334" s="442"/>
      <c r="LK334" s="442"/>
      <c r="LL334" s="442"/>
      <c r="LM334" s="442"/>
      <c r="LN334" s="442"/>
      <c r="LO334" s="442"/>
      <c r="LP334" s="442"/>
      <c r="LQ334" s="442"/>
      <c r="LR334" s="442"/>
      <c r="LS334" s="442"/>
      <c r="LT334" s="442"/>
      <c r="LU334" s="442"/>
      <c r="LV334" s="442"/>
      <c r="LW334" s="442"/>
      <c r="LX334" s="442"/>
      <c r="LY334" s="442"/>
      <c r="LZ334" s="442"/>
      <c r="MA334" s="442"/>
      <c r="MB334" s="442"/>
      <c r="MC334" s="442"/>
      <c r="MD334" s="442"/>
      <c r="ME334" s="442"/>
      <c r="MF334" s="442"/>
      <c r="MG334" s="442"/>
      <c r="MH334" s="442"/>
      <c r="MI334" s="442"/>
      <c r="MJ334" s="442"/>
      <c r="MK334" s="442"/>
      <c r="ML334" s="442"/>
      <c r="MM334" s="442"/>
      <c r="MN334" s="442"/>
      <c r="MO334" s="442"/>
      <c r="MP334" s="442"/>
      <c r="MQ334" s="442"/>
      <c r="MR334" s="442"/>
      <c r="MS334" s="442"/>
      <c r="MT334" s="442"/>
      <c r="MU334" s="442"/>
      <c r="MV334" s="442"/>
      <c r="MW334" s="442"/>
      <c r="MX334" s="442"/>
      <c r="MY334" s="442"/>
      <c r="MZ334" s="442"/>
      <c r="NA334" s="442"/>
      <c r="NB334" s="442"/>
      <c r="NC334" s="442"/>
      <c r="ND334" s="442"/>
      <c r="NE334" s="442"/>
      <c r="NF334" s="442"/>
      <c r="NG334" s="442"/>
      <c r="NH334" s="442"/>
      <c r="NI334" s="442"/>
      <c r="NJ334" s="442"/>
      <c r="NK334" s="442"/>
      <c r="NL334" s="442"/>
      <c r="NM334" s="442"/>
      <c r="NN334" s="442"/>
      <c r="NO334" s="442"/>
      <c r="NP334" s="442"/>
      <c r="NQ334" s="442"/>
      <c r="NR334" s="442"/>
      <c r="NS334" s="442"/>
      <c r="NT334" s="442"/>
      <c r="NU334" s="442"/>
      <c r="NV334" s="442"/>
      <c r="NW334" s="442"/>
      <c r="NX334" s="442"/>
      <c r="NY334" s="442"/>
      <c r="NZ334" s="442"/>
      <c r="OA334" s="442"/>
      <c r="OB334" s="442"/>
      <c r="OC334" s="442"/>
      <c r="OD334" s="442"/>
      <c r="OE334" s="442"/>
      <c r="OF334" s="442"/>
      <c r="OG334" s="442"/>
      <c r="OH334" s="442"/>
      <c r="OI334" s="442"/>
      <c r="OJ334" s="442"/>
      <c r="OK334" s="442"/>
      <c r="OL334" s="442"/>
      <c r="OM334" s="442"/>
      <c r="ON334" s="442"/>
      <c r="OO334" s="442"/>
      <c r="OP334" s="442"/>
      <c r="OQ334" s="442"/>
      <c r="OR334" s="442"/>
      <c r="OS334" s="442"/>
      <c r="OT334" s="442"/>
      <c r="OU334" s="442"/>
      <c r="OV334" s="442"/>
      <c r="OW334" s="442"/>
      <c r="OX334" s="442"/>
      <c r="OY334" s="442"/>
      <c r="OZ334" s="442"/>
      <c r="PA334" s="442"/>
      <c r="PB334" s="442"/>
      <c r="PC334" s="442"/>
      <c r="PD334" s="442"/>
      <c r="PE334" s="442"/>
      <c r="PF334" s="442"/>
      <c r="PG334" s="442"/>
      <c r="PH334" s="442"/>
      <c r="PI334" s="442"/>
      <c r="PJ334" s="442"/>
      <c r="PK334" s="442"/>
      <c r="PL334" s="442"/>
      <c r="PM334" s="442"/>
      <c r="PN334" s="442"/>
      <c r="PO334" s="442"/>
      <c r="PP334" s="442"/>
      <c r="PQ334" s="442"/>
      <c r="PR334" s="442"/>
      <c r="PS334" s="442"/>
      <c r="PT334" s="442"/>
      <c r="PU334" s="442"/>
      <c r="PV334" s="442"/>
      <c r="PW334" s="442"/>
      <c r="PX334" s="442"/>
      <c r="PY334" s="442"/>
      <c r="PZ334" s="442"/>
      <c r="QA334" s="442"/>
      <c r="QB334" s="442"/>
      <c r="QC334" s="442"/>
      <c r="QD334" s="442"/>
      <c r="QE334" s="442"/>
      <c r="QF334" s="442"/>
      <c r="QG334" s="442"/>
      <c r="QH334" s="442"/>
      <c r="QI334" s="442"/>
      <c r="QJ334" s="442"/>
      <c r="QK334" s="442"/>
      <c r="QL334" s="442"/>
      <c r="QM334" s="442"/>
      <c r="QN334" s="442"/>
      <c r="QO334" s="442"/>
      <c r="QP334" s="442"/>
      <c r="QQ334" s="442"/>
      <c r="QR334" s="442"/>
      <c r="QS334" s="442"/>
      <c r="QT334" s="442"/>
      <c r="QU334" s="442"/>
      <c r="QV334" s="442"/>
      <c r="QW334" s="442"/>
      <c r="QX334" s="442"/>
      <c r="QY334" s="442"/>
      <c r="QZ334" s="442"/>
      <c r="RA334" s="442"/>
      <c r="RB334" s="442"/>
      <c r="RC334" s="442"/>
      <c r="RD334" s="442"/>
      <c r="RE334" s="442"/>
      <c r="RF334" s="442"/>
      <c r="RG334" s="442"/>
      <c r="RH334" s="442"/>
      <c r="RI334" s="442"/>
      <c r="RJ334" s="442"/>
      <c r="RK334" s="442"/>
      <c r="RL334" s="442"/>
      <c r="RM334" s="442"/>
      <c r="RN334" s="442"/>
      <c r="RO334" s="442"/>
      <c r="RP334" s="442"/>
      <c r="RQ334" s="442"/>
      <c r="RR334" s="442"/>
      <c r="RS334" s="442"/>
      <c r="RT334" s="442"/>
      <c r="RU334" s="442"/>
      <c r="RV334" s="442"/>
      <c r="RW334" s="442"/>
      <c r="RX334" s="442"/>
      <c r="RY334" s="442"/>
      <c r="RZ334" s="442"/>
      <c r="SA334" s="442"/>
      <c r="SB334" s="442"/>
      <c r="SC334" s="442"/>
      <c r="SD334" s="442"/>
      <c r="SE334" s="442"/>
      <c r="SF334" s="442"/>
      <c r="SG334" s="442"/>
      <c r="SH334" s="442"/>
      <c r="SI334" s="442"/>
      <c r="SJ334" s="442"/>
      <c r="SK334" s="442"/>
      <c r="SL334" s="442"/>
      <c r="SM334" s="442"/>
      <c r="SN334" s="442"/>
      <c r="SO334" s="442"/>
      <c r="SP334" s="442"/>
      <c r="SQ334" s="442"/>
      <c r="SR334" s="442"/>
      <c r="SS334" s="442"/>
      <c r="ST334" s="442"/>
      <c r="SU334" s="442"/>
      <c r="SV334" s="442"/>
      <c r="SW334" s="442"/>
      <c r="SX334" s="442"/>
      <c r="SY334" s="442"/>
      <c r="SZ334" s="442"/>
      <c r="TA334" s="442"/>
      <c r="TB334" s="442"/>
      <c r="TC334" s="442"/>
      <c r="TD334" s="442"/>
      <c r="TE334" s="442"/>
      <c r="TF334" s="442"/>
      <c r="TG334" s="442"/>
      <c r="TH334" s="442"/>
      <c r="TI334" s="442"/>
      <c r="TJ334" s="442"/>
      <c r="TK334" s="442"/>
      <c r="TL334" s="442"/>
      <c r="TM334" s="442"/>
      <c r="TN334" s="442"/>
      <c r="TO334" s="442"/>
      <c r="TP334" s="442"/>
      <c r="TQ334" s="442"/>
      <c r="TR334" s="442"/>
      <c r="TS334" s="442"/>
      <c r="TT334" s="442"/>
      <c r="TU334" s="442"/>
      <c r="TV334" s="442"/>
      <c r="TW334" s="442"/>
      <c r="TX334" s="442"/>
      <c r="TY334" s="442"/>
      <c r="TZ334" s="442"/>
      <c r="UA334" s="442"/>
      <c r="UB334" s="442"/>
      <c r="UC334" s="442"/>
      <c r="UD334" s="442"/>
      <c r="UE334" s="442"/>
      <c r="UF334" s="442"/>
      <c r="UG334" s="442"/>
      <c r="UH334" s="442"/>
      <c r="UI334" s="442"/>
      <c r="UJ334" s="442"/>
      <c r="UK334" s="442"/>
      <c r="UL334" s="442"/>
      <c r="UM334" s="442"/>
      <c r="UN334" s="442"/>
      <c r="UO334" s="442"/>
      <c r="UP334" s="442"/>
      <c r="UQ334" s="442"/>
      <c r="UR334" s="442"/>
      <c r="US334" s="442"/>
      <c r="UT334" s="442"/>
      <c r="UU334" s="442"/>
      <c r="UV334" s="442"/>
      <c r="UW334" s="442"/>
      <c r="UX334" s="442"/>
      <c r="UY334" s="442"/>
      <c r="UZ334" s="442"/>
      <c r="VA334" s="442"/>
      <c r="VB334" s="442"/>
      <c r="VC334" s="442"/>
      <c r="VD334" s="442"/>
      <c r="VE334" s="442"/>
      <c r="VF334" s="442"/>
      <c r="VG334" s="442"/>
      <c r="VH334" s="442"/>
      <c r="VI334" s="442"/>
      <c r="VJ334" s="442"/>
      <c r="VK334" s="442"/>
      <c r="VL334" s="442"/>
      <c r="VM334" s="442"/>
      <c r="VN334" s="442"/>
      <c r="VO334" s="442"/>
      <c r="VP334" s="442"/>
      <c r="VQ334" s="442"/>
      <c r="VR334" s="442"/>
      <c r="VS334" s="442"/>
      <c r="VT334" s="442"/>
      <c r="VU334" s="442"/>
      <c r="VV334" s="442"/>
      <c r="VW334" s="442"/>
      <c r="VX334" s="442"/>
      <c r="VY334" s="442"/>
      <c r="VZ334" s="442"/>
      <c r="WA334" s="442"/>
      <c r="WB334" s="442"/>
      <c r="WC334" s="442"/>
      <c r="WD334" s="442"/>
      <c r="WE334" s="442"/>
      <c r="WF334" s="442"/>
      <c r="WG334" s="442"/>
      <c r="WH334" s="442"/>
      <c r="WI334" s="442"/>
      <c r="WJ334" s="442"/>
      <c r="WK334" s="442"/>
      <c r="WL334" s="442"/>
      <c r="WM334" s="442"/>
      <c r="WN334" s="442"/>
      <c r="WO334" s="442"/>
      <c r="WP334" s="442"/>
      <c r="WQ334" s="442"/>
      <c r="WR334" s="442"/>
      <c r="WS334" s="442"/>
      <c r="WT334" s="442"/>
      <c r="WU334" s="442"/>
      <c r="WV334" s="442"/>
      <c r="WW334" s="442"/>
      <c r="WX334" s="442"/>
      <c r="WY334" s="442"/>
      <c r="WZ334" s="442"/>
      <c r="XA334" s="442"/>
      <c r="XB334" s="442"/>
      <c r="XC334" s="442"/>
      <c r="XD334" s="442"/>
      <c r="XE334" s="442"/>
      <c r="XF334" s="442"/>
      <c r="XG334" s="442"/>
      <c r="XH334" s="442"/>
      <c r="XI334" s="442"/>
      <c r="XJ334" s="442"/>
      <c r="XK334" s="442"/>
      <c r="XL334" s="442"/>
      <c r="XM334" s="442"/>
      <c r="XN334" s="442"/>
      <c r="XO334" s="442"/>
      <c r="XP334" s="442"/>
      <c r="XQ334" s="442"/>
      <c r="XR334" s="442"/>
      <c r="XS334" s="442"/>
      <c r="XT334" s="442"/>
      <c r="XU334" s="442"/>
      <c r="XV334" s="442"/>
      <c r="XW334" s="442"/>
      <c r="XX334" s="442"/>
      <c r="XY334" s="442"/>
      <c r="XZ334" s="442"/>
      <c r="YA334" s="442"/>
      <c r="YB334" s="442"/>
      <c r="YC334" s="442"/>
      <c r="YD334" s="442"/>
      <c r="YE334" s="442"/>
      <c r="YF334" s="442"/>
      <c r="YG334" s="442"/>
      <c r="YH334" s="442"/>
      <c r="YI334" s="442"/>
      <c r="YJ334" s="442"/>
      <c r="YK334" s="442"/>
      <c r="YL334" s="442"/>
      <c r="YM334" s="442"/>
      <c r="YN334" s="442"/>
      <c r="YO334" s="442"/>
      <c r="YP334" s="442"/>
      <c r="YQ334" s="442"/>
      <c r="YR334" s="442"/>
      <c r="YS334" s="442"/>
      <c r="YT334" s="442"/>
      <c r="YU334" s="442"/>
      <c r="YV334" s="442"/>
      <c r="YW334" s="442"/>
      <c r="YX334" s="442"/>
      <c r="YY334" s="442"/>
      <c r="YZ334" s="442"/>
      <c r="ZA334" s="442"/>
      <c r="ZB334" s="442"/>
      <c r="ZC334" s="442"/>
      <c r="ZD334" s="442"/>
      <c r="ZE334" s="442"/>
      <c r="ZF334" s="442"/>
      <c r="ZG334" s="442"/>
      <c r="ZH334" s="442"/>
      <c r="ZI334" s="442"/>
      <c r="ZJ334" s="442"/>
      <c r="ZK334" s="442"/>
      <c r="ZL334" s="442"/>
      <c r="ZM334" s="442"/>
      <c r="ZN334" s="442"/>
      <c r="ZO334" s="442"/>
      <c r="ZP334" s="442"/>
      <c r="ZQ334" s="442"/>
      <c r="ZR334" s="442"/>
      <c r="ZS334" s="442"/>
      <c r="ZT334" s="442"/>
      <c r="ZU334" s="442"/>
      <c r="ZV334" s="442"/>
      <c r="ZW334" s="442"/>
      <c r="ZX334" s="442"/>
      <c r="ZY334" s="442"/>
      <c r="ZZ334" s="442"/>
      <c r="AAA334" s="442"/>
      <c r="AAB334" s="442"/>
      <c r="AAC334" s="442"/>
      <c r="AAD334" s="442"/>
      <c r="AAE334" s="442"/>
      <c r="AAF334" s="442"/>
      <c r="AAG334" s="442"/>
      <c r="AAH334" s="442"/>
      <c r="AAI334" s="442"/>
      <c r="AAJ334" s="442"/>
      <c r="AAK334" s="442"/>
      <c r="AAL334" s="442"/>
      <c r="AAM334" s="442"/>
      <c r="AAN334" s="442"/>
      <c r="AAO334" s="442"/>
      <c r="AAP334" s="442"/>
      <c r="AAQ334" s="442"/>
      <c r="AAR334" s="442"/>
      <c r="AAS334" s="442"/>
      <c r="AAT334" s="442"/>
      <c r="AAU334" s="442"/>
      <c r="AAV334" s="442"/>
      <c r="AAW334" s="442"/>
      <c r="AAX334" s="442"/>
      <c r="AAY334" s="442"/>
      <c r="AAZ334" s="442"/>
      <c r="ABA334" s="442"/>
      <c r="ABB334" s="442"/>
      <c r="ABC334" s="442"/>
      <c r="ABD334" s="442"/>
      <c r="ABE334" s="442"/>
      <c r="ABF334" s="442"/>
      <c r="ABG334" s="442"/>
      <c r="ABH334" s="442"/>
      <c r="ABI334" s="442"/>
      <c r="ABJ334" s="442"/>
      <c r="ABK334" s="442"/>
      <c r="ABL334" s="442"/>
      <c r="ABM334" s="442"/>
      <c r="ABN334" s="442"/>
      <c r="ABO334" s="442"/>
      <c r="ABP334" s="442"/>
      <c r="ABQ334" s="442"/>
      <c r="ABR334" s="442"/>
      <c r="ABS334" s="442"/>
      <c r="ABT334" s="442"/>
      <c r="ABU334" s="442"/>
      <c r="ABV334" s="442"/>
      <c r="ABW334" s="442"/>
      <c r="ABX334" s="442"/>
      <c r="ABY334" s="442"/>
      <c r="ABZ334" s="442"/>
      <c r="ACA334" s="442"/>
      <c r="ACB334" s="442"/>
      <c r="ACC334" s="442"/>
      <c r="ACD334" s="442"/>
      <c r="ACE334" s="442"/>
      <c r="ACF334" s="442"/>
      <c r="ACG334" s="442"/>
      <c r="ACH334" s="442"/>
      <c r="ACI334" s="442"/>
      <c r="ACJ334" s="442"/>
      <c r="ACK334" s="442"/>
      <c r="ACL334" s="442"/>
      <c r="ACM334" s="442"/>
      <c r="ACN334" s="442"/>
      <c r="ACO334" s="442"/>
      <c r="ACP334" s="442"/>
      <c r="ACQ334" s="442"/>
      <c r="ACR334" s="442"/>
      <c r="ACS334" s="442"/>
      <c r="ACT334" s="442"/>
      <c r="ACU334" s="442"/>
      <c r="ACV334" s="442"/>
      <c r="ACW334" s="442"/>
      <c r="ACX334" s="442"/>
      <c r="ACY334" s="442"/>
      <c r="ACZ334" s="442"/>
      <c r="ADA334" s="442"/>
      <c r="ADB334" s="442"/>
      <c r="ADC334" s="442"/>
      <c r="ADD334" s="442"/>
      <c r="ADE334" s="442"/>
      <c r="ADF334" s="442"/>
      <c r="ADG334" s="442"/>
      <c r="ADH334" s="442"/>
      <c r="ADI334" s="442"/>
      <c r="ADJ334" s="442"/>
      <c r="ADK334" s="442"/>
      <c r="ADL334" s="442"/>
      <c r="ADM334" s="442"/>
      <c r="ADN334" s="442"/>
      <c r="ADO334" s="442"/>
      <c r="ADP334" s="442"/>
      <c r="ADQ334" s="442"/>
      <c r="ADR334" s="442"/>
      <c r="ADS334" s="442"/>
      <c r="ADT334" s="442"/>
      <c r="ADU334" s="442"/>
      <c r="ADV334" s="442"/>
      <c r="ADW334" s="442"/>
      <c r="ADX334" s="442"/>
      <c r="ADY334" s="442"/>
      <c r="ADZ334" s="442"/>
      <c r="AEA334" s="442"/>
      <c r="AEB334" s="442"/>
      <c r="AEC334" s="442"/>
      <c r="AED334" s="442"/>
      <c r="AEE334" s="442"/>
      <c r="AEF334" s="442"/>
      <c r="AEG334" s="442"/>
      <c r="AEH334" s="442"/>
      <c r="AEI334" s="442"/>
      <c r="AEJ334" s="442"/>
      <c r="AEK334" s="442"/>
      <c r="AEL334" s="442"/>
      <c r="AEM334" s="442"/>
      <c r="AEN334" s="442"/>
      <c r="AEO334" s="442"/>
      <c r="AEP334" s="442"/>
      <c r="AEQ334" s="442"/>
      <c r="AER334" s="442"/>
      <c r="AES334" s="442"/>
      <c r="AET334" s="442"/>
      <c r="AEU334" s="442"/>
      <c r="AEV334" s="442"/>
      <c r="AEW334" s="442"/>
      <c r="AEX334" s="442"/>
      <c r="AEY334" s="442"/>
      <c r="AEZ334" s="442"/>
      <c r="AFA334" s="442"/>
      <c r="AFB334" s="442"/>
      <c r="AFC334" s="442"/>
      <c r="AFD334" s="442"/>
      <c r="AFE334" s="442"/>
      <c r="AFF334" s="442"/>
      <c r="AFG334" s="442"/>
      <c r="AFH334" s="442"/>
      <c r="AFI334" s="442"/>
      <c r="AFJ334" s="442"/>
      <c r="AFK334" s="442"/>
      <c r="AFL334" s="442"/>
      <c r="AFM334" s="442"/>
      <c r="AFN334" s="442"/>
      <c r="AFO334" s="442"/>
      <c r="AFP334" s="442"/>
      <c r="AFQ334" s="442"/>
      <c r="AFR334" s="442"/>
      <c r="AFS334" s="442"/>
      <c r="AFT334" s="442"/>
      <c r="AFU334" s="442"/>
      <c r="AFV334" s="442"/>
      <c r="AFW334" s="442"/>
      <c r="AFX334" s="442"/>
      <c r="AFY334" s="442"/>
      <c r="AFZ334" s="442"/>
      <c r="AGA334" s="442"/>
      <c r="AGB334" s="442"/>
      <c r="AGC334" s="442"/>
      <c r="AGD334" s="442"/>
      <c r="AGE334" s="442"/>
      <c r="AGF334" s="442"/>
      <c r="AGG334" s="442"/>
      <c r="AGH334" s="442"/>
      <c r="AGI334" s="442"/>
      <c r="AGJ334" s="442"/>
      <c r="AGK334" s="442"/>
      <c r="AGL334" s="442"/>
      <c r="AGM334" s="442"/>
      <c r="AGN334" s="442"/>
      <c r="AGO334" s="442"/>
      <c r="AGP334" s="442"/>
      <c r="AGQ334" s="442"/>
      <c r="AGR334" s="442"/>
      <c r="AGS334" s="442"/>
      <c r="AGT334" s="442"/>
      <c r="AGU334" s="442"/>
      <c r="AGV334" s="442"/>
      <c r="AGW334" s="442"/>
      <c r="AGX334" s="442"/>
      <c r="AGY334" s="442"/>
      <c r="AGZ334" s="442"/>
      <c r="AHA334" s="442"/>
      <c r="AHB334" s="442"/>
      <c r="AHC334" s="442"/>
      <c r="AHD334" s="442"/>
      <c r="AHE334" s="442"/>
      <c r="AHF334" s="442"/>
      <c r="AHG334" s="442"/>
      <c r="AHH334" s="442"/>
    </row>
    <row r="335" spans="2:892" s="593" customFormat="1" hidden="1">
      <c r="B335" s="597"/>
      <c r="C335" s="595"/>
      <c r="D335" s="78"/>
      <c r="E335" s="78"/>
      <c r="F335" s="78"/>
      <c r="G335" s="78"/>
      <c r="H335" s="78"/>
      <c r="I335" s="78"/>
      <c r="J335" s="78"/>
      <c r="K335" s="78"/>
      <c r="L335" s="78"/>
      <c r="M335" s="78"/>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s="66"/>
      <c r="CT335" s="66"/>
      <c r="CU335" s="66"/>
      <c r="CV335" s="66"/>
      <c r="CW335" s="66"/>
      <c r="CX335" s="66"/>
      <c r="CY335" s="66"/>
      <c r="CZ335" s="66"/>
      <c r="DA335" s="66"/>
      <c r="DB335" s="66"/>
      <c r="DC335" s="66"/>
      <c r="DD335" s="66"/>
      <c r="DE335" s="66"/>
      <c r="DF335" s="66"/>
      <c r="DG335" s="66"/>
      <c r="DH335" s="66"/>
      <c r="DI335" s="66"/>
      <c r="DJ335" s="66"/>
      <c r="DK335" s="66"/>
      <c r="DL335" s="66"/>
      <c r="DM335" s="66"/>
      <c r="DN335" s="66"/>
      <c r="DO335" s="66"/>
      <c r="DP335" s="66"/>
      <c r="DQ335" s="66"/>
      <c r="DR335" s="66"/>
      <c r="DS335" s="66"/>
      <c r="DT335" s="66"/>
      <c r="DU335" s="66"/>
      <c r="DV335" s="66"/>
      <c r="DW335" s="66"/>
      <c r="DX335" s="66"/>
      <c r="DY335" s="66"/>
      <c r="DZ335" s="66"/>
      <c r="EA335" s="66"/>
      <c r="EB335" s="66"/>
      <c r="EC335" s="66"/>
      <c r="ED335" s="66"/>
      <c r="EE335" s="66"/>
      <c r="EF335" s="66"/>
      <c r="EG335" s="66"/>
      <c r="EH335" s="66"/>
      <c r="EI335" s="66"/>
      <c r="EJ335" s="66"/>
      <c r="EK335" s="66"/>
      <c r="EL335" s="66"/>
      <c r="EM335" s="66"/>
      <c r="EN335" s="66"/>
      <c r="EO335" s="66"/>
      <c r="EP335" s="66"/>
      <c r="EQ335" s="66"/>
      <c r="ER335" s="66"/>
      <c r="ES335" s="66"/>
      <c r="ET335" s="66"/>
      <c r="EU335" s="66"/>
      <c r="EV335" s="66"/>
      <c r="EW335" s="66"/>
      <c r="EX335" s="66"/>
      <c r="EY335" s="66"/>
      <c r="EZ335" s="66"/>
      <c r="FA335" s="66"/>
      <c r="FB335" s="66"/>
      <c r="FC335" s="66"/>
      <c r="FD335" s="66"/>
      <c r="FE335" s="66"/>
      <c r="FF335" s="66"/>
      <c r="FG335" s="66"/>
      <c r="FH335" s="66"/>
      <c r="FI335" s="66"/>
      <c r="FJ335" s="66"/>
      <c r="FK335" s="66"/>
      <c r="FL335" s="66"/>
      <c r="FM335" s="66"/>
      <c r="FN335" s="66"/>
      <c r="FO335" s="66"/>
      <c r="FP335" s="66"/>
      <c r="FQ335" s="66"/>
      <c r="FR335" s="66"/>
      <c r="FS335" s="66"/>
      <c r="FT335" s="66"/>
      <c r="FU335" s="66"/>
      <c r="FV335" s="66"/>
      <c r="FW335" s="66"/>
      <c r="FX335" s="66"/>
      <c r="FY335" s="66"/>
      <c r="FZ335" s="66"/>
      <c r="GA335" s="66"/>
      <c r="GB335" s="66"/>
      <c r="GC335" s="66"/>
      <c r="GD335" s="66"/>
      <c r="GE335" s="66"/>
      <c r="GF335" s="66"/>
      <c r="GG335" s="66"/>
      <c r="GH335" s="66"/>
      <c r="GI335" s="66"/>
      <c r="GJ335" s="66"/>
      <c r="GK335" s="66"/>
      <c r="GL335" s="66"/>
      <c r="GM335" s="66"/>
      <c r="GN335" s="66"/>
      <c r="GO335" s="66"/>
      <c r="GP335" s="66"/>
      <c r="GQ335" s="66"/>
      <c r="GR335" s="66"/>
      <c r="GS335" s="66"/>
      <c r="GT335" s="66"/>
      <c r="GU335" s="66"/>
      <c r="GV335" s="66"/>
      <c r="GW335" s="66"/>
      <c r="GX335" s="66"/>
      <c r="GY335" s="66"/>
      <c r="GZ335" s="66"/>
      <c r="HA335" s="66"/>
      <c r="HB335" s="66"/>
      <c r="HC335" s="66"/>
      <c r="HD335" s="66"/>
      <c r="HE335" s="66"/>
      <c r="HF335" s="66"/>
      <c r="HG335" s="66"/>
      <c r="HH335" s="66"/>
      <c r="HI335" s="66"/>
      <c r="HJ335" s="66"/>
      <c r="HK335" s="66"/>
      <c r="HL335" s="66"/>
      <c r="HM335" s="66"/>
      <c r="HN335" s="66"/>
      <c r="HO335" s="66"/>
      <c r="HP335" s="66"/>
      <c r="HQ335" s="66"/>
      <c r="HR335" s="66"/>
      <c r="HS335" s="66"/>
      <c r="HT335" s="66"/>
      <c r="HU335" s="66"/>
      <c r="HV335" s="66"/>
      <c r="HW335" s="66"/>
      <c r="HX335" s="66"/>
      <c r="HY335" s="66"/>
      <c r="HZ335" s="66"/>
      <c r="IA335" s="66"/>
      <c r="IB335" s="66"/>
      <c r="IC335" s="66"/>
      <c r="ID335" s="66"/>
      <c r="IE335" s="66"/>
      <c r="IF335" s="66"/>
      <c r="IG335" s="66"/>
      <c r="IH335" s="66"/>
      <c r="II335" s="66"/>
      <c r="IJ335" s="66"/>
      <c r="IK335" s="66"/>
      <c r="IL335" s="66"/>
      <c r="IM335" s="66"/>
      <c r="IN335" s="66"/>
      <c r="IO335" s="66"/>
      <c r="IP335" s="66"/>
      <c r="IQ335" s="66"/>
      <c r="IR335" s="66"/>
      <c r="IS335" s="66"/>
      <c r="IT335" s="66"/>
      <c r="IU335" s="66"/>
      <c r="IV335" s="66"/>
      <c r="IW335" s="66"/>
      <c r="IX335" s="442"/>
      <c r="IY335" s="442"/>
      <c r="IZ335" s="442"/>
      <c r="JA335" s="442"/>
      <c r="JB335" s="442"/>
      <c r="JC335" s="442"/>
      <c r="JD335" s="442"/>
      <c r="JE335" s="442"/>
      <c r="JF335" s="442"/>
      <c r="JG335" s="442"/>
      <c r="JH335" s="442"/>
      <c r="JI335" s="442"/>
      <c r="JJ335" s="442"/>
      <c r="JK335" s="442"/>
      <c r="JL335" s="442"/>
      <c r="JM335" s="442"/>
      <c r="JN335" s="442"/>
      <c r="JO335" s="442"/>
      <c r="JP335" s="442"/>
      <c r="JQ335" s="442"/>
      <c r="JR335" s="442"/>
      <c r="JS335" s="442"/>
      <c r="JT335" s="442"/>
      <c r="JU335" s="442"/>
      <c r="JV335" s="442"/>
      <c r="JW335" s="442"/>
      <c r="JX335" s="442"/>
      <c r="JY335" s="442"/>
      <c r="JZ335" s="442"/>
      <c r="KA335" s="442"/>
      <c r="KB335" s="442"/>
      <c r="KC335" s="442"/>
      <c r="KD335" s="442"/>
      <c r="KE335" s="442"/>
      <c r="KF335" s="442"/>
      <c r="KG335" s="442"/>
      <c r="KH335" s="442"/>
      <c r="KI335" s="442"/>
      <c r="KJ335" s="442"/>
      <c r="KK335" s="442"/>
      <c r="KL335" s="442"/>
      <c r="KM335" s="442"/>
      <c r="KN335" s="442"/>
      <c r="KO335" s="442"/>
      <c r="KP335" s="442"/>
      <c r="KQ335" s="442"/>
      <c r="KR335" s="442"/>
      <c r="KS335" s="442"/>
      <c r="KT335" s="442"/>
      <c r="KU335" s="442"/>
      <c r="KV335" s="442"/>
      <c r="KW335" s="442"/>
      <c r="KX335" s="442"/>
      <c r="KY335" s="442"/>
      <c r="KZ335" s="442"/>
      <c r="LA335" s="442"/>
      <c r="LB335" s="442"/>
      <c r="LC335" s="442"/>
      <c r="LD335" s="442"/>
      <c r="LE335" s="442"/>
      <c r="LF335" s="442"/>
      <c r="LG335" s="442"/>
      <c r="LH335" s="442"/>
      <c r="LI335" s="442"/>
      <c r="LJ335" s="442"/>
      <c r="LK335" s="442"/>
      <c r="LL335" s="442"/>
      <c r="LM335" s="442"/>
      <c r="LN335" s="442"/>
      <c r="LO335" s="442"/>
      <c r="LP335" s="442"/>
      <c r="LQ335" s="442"/>
      <c r="LR335" s="442"/>
      <c r="LS335" s="442"/>
      <c r="LT335" s="442"/>
      <c r="LU335" s="442"/>
      <c r="LV335" s="442"/>
      <c r="LW335" s="442"/>
      <c r="LX335" s="442"/>
      <c r="LY335" s="442"/>
      <c r="LZ335" s="442"/>
      <c r="MA335" s="442"/>
      <c r="MB335" s="442"/>
      <c r="MC335" s="442"/>
      <c r="MD335" s="442"/>
      <c r="ME335" s="442"/>
      <c r="MF335" s="442"/>
      <c r="MG335" s="442"/>
      <c r="MH335" s="442"/>
      <c r="MI335" s="442"/>
      <c r="MJ335" s="442"/>
      <c r="MK335" s="442"/>
      <c r="ML335" s="442"/>
      <c r="MM335" s="442"/>
      <c r="MN335" s="442"/>
      <c r="MO335" s="442"/>
      <c r="MP335" s="442"/>
      <c r="MQ335" s="442"/>
      <c r="MR335" s="442"/>
      <c r="MS335" s="442"/>
      <c r="MT335" s="442"/>
      <c r="MU335" s="442"/>
      <c r="MV335" s="442"/>
      <c r="MW335" s="442"/>
      <c r="MX335" s="442"/>
      <c r="MY335" s="442"/>
      <c r="MZ335" s="442"/>
      <c r="NA335" s="442"/>
      <c r="NB335" s="442"/>
      <c r="NC335" s="442"/>
      <c r="ND335" s="442"/>
      <c r="NE335" s="442"/>
      <c r="NF335" s="442"/>
      <c r="NG335" s="442"/>
      <c r="NH335" s="442"/>
      <c r="NI335" s="442"/>
      <c r="NJ335" s="442"/>
      <c r="NK335" s="442"/>
      <c r="NL335" s="442"/>
      <c r="NM335" s="442"/>
      <c r="NN335" s="442"/>
      <c r="NO335" s="442"/>
      <c r="NP335" s="442"/>
      <c r="NQ335" s="442"/>
      <c r="NR335" s="442"/>
      <c r="NS335" s="442"/>
      <c r="NT335" s="442"/>
      <c r="NU335" s="442"/>
      <c r="NV335" s="442"/>
      <c r="NW335" s="442"/>
      <c r="NX335" s="442"/>
      <c r="NY335" s="442"/>
      <c r="NZ335" s="442"/>
      <c r="OA335" s="442"/>
      <c r="OB335" s="442"/>
      <c r="OC335" s="442"/>
      <c r="OD335" s="442"/>
      <c r="OE335" s="442"/>
      <c r="OF335" s="442"/>
      <c r="OG335" s="442"/>
      <c r="OH335" s="442"/>
      <c r="OI335" s="442"/>
      <c r="OJ335" s="442"/>
      <c r="OK335" s="442"/>
      <c r="OL335" s="442"/>
      <c r="OM335" s="442"/>
      <c r="ON335" s="442"/>
      <c r="OO335" s="442"/>
      <c r="OP335" s="442"/>
      <c r="OQ335" s="442"/>
      <c r="OR335" s="442"/>
      <c r="OS335" s="442"/>
      <c r="OT335" s="442"/>
      <c r="OU335" s="442"/>
      <c r="OV335" s="442"/>
      <c r="OW335" s="442"/>
      <c r="OX335" s="442"/>
      <c r="OY335" s="442"/>
      <c r="OZ335" s="442"/>
      <c r="PA335" s="442"/>
      <c r="PB335" s="442"/>
      <c r="PC335" s="442"/>
      <c r="PD335" s="442"/>
      <c r="PE335" s="442"/>
      <c r="PF335" s="442"/>
      <c r="PG335" s="442"/>
      <c r="PH335" s="442"/>
      <c r="PI335" s="442"/>
      <c r="PJ335" s="442"/>
      <c r="PK335" s="442"/>
      <c r="PL335" s="442"/>
      <c r="PM335" s="442"/>
      <c r="PN335" s="442"/>
      <c r="PO335" s="442"/>
      <c r="PP335" s="442"/>
      <c r="PQ335" s="442"/>
      <c r="PR335" s="442"/>
      <c r="PS335" s="442"/>
      <c r="PT335" s="442"/>
      <c r="PU335" s="442"/>
      <c r="PV335" s="442"/>
      <c r="PW335" s="442"/>
      <c r="PX335" s="442"/>
      <c r="PY335" s="442"/>
      <c r="PZ335" s="442"/>
      <c r="QA335" s="442"/>
      <c r="QB335" s="442"/>
      <c r="QC335" s="442"/>
      <c r="QD335" s="442"/>
      <c r="QE335" s="442"/>
      <c r="QF335" s="442"/>
      <c r="QG335" s="442"/>
      <c r="QH335" s="442"/>
      <c r="QI335" s="442"/>
      <c r="QJ335" s="442"/>
      <c r="QK335" s="442"/>
      <c r="QL335" s="442"/>
      <c r="QM335" s="442"/>
      <c r="QN335" s="442"/>
      <c r="QO335" s="442"/>
      <c r="QP335" s="442"/>
      <c r="QQ335" s="442"/>
      <c r="QR335" s="442"/>
      <c r="QS335" s="442"/>
      <c r="QT335" s="442"/>
      <c r="QU335" s="442"/>
      <c r="QV335" s="442"/>
      <c r="QW335" s="442"/>
      <c r="QX335" s="442"/>
      <c r="QY335" s="442"/>
      <c r="QZ335" s="442"/>
      <c r="RA335" s="442"/>
      <c r="RB335" s="442"/>
      <c r="RC335" s="442"/>
      <c r="RD335" s="442"/>
      <c r="RE335" s="442"/>
      <c r="RF335" s="442"/>
      <c r="RG335" s="442"/>
      <c r="RH335" s="442"/>
      <c r="RI335" s="442"/>
      <c r="RJ335" s="442"/>
      <c r="RK335" s="442"/>
      <c r="RL335" s="442"/>
      <c r="RM335" s="442"/>
      <c r="RN335" s="442"/>
      <c r="RO335" s="442"/>
      <c r="RP335" s="442"/>
      <c r="RQ335" s="442"/>
      <c r="RR335" s="442"/>
      <c r="RS335" s="442"/>
      <c r="RT335" s="442"/>
      <c r="RU335" s="442"/>
      <c r="RV335" s="442"/>
      <c r="RW335" s="442"/>
      <c r="RX335" s="442"/>
      <c r="RY335" s="442"/>
      <c r="RZ335" s="442"/>
      <c r="SA335" s="442"/>
      <c r="SB335" s="442"/>
      <c r="SC335" s="442"/>
      <c r="SD335" s="442"/>
      <c r="SE335" s="442"/>
      <c r="SF335" s="442"/>
      <c r="SG335" s="442"/>
      <c r="SH335" s="442"/>
      <c r="SI335" s="442"/>
      <c r="SJ335" s="442"/>
      <c r="SK335" s="442"/>
      <c r="SL335" s="442"/>
      <c r="SM335" s="442"/>
      <c r="SN335" s="442"/>
      <c r="SO335" s="442"/>
      <c r="SP335" s="442"/>
      <c r="SQ335" s="442"/>
      <c r="SR335" s="442"/>
      <c r="SS335" s="442"/>
      <c r="ST335" s="442"/>
      <c r="SU335" s="442"/>
      <c r="SV335" s="442"/>
      <c r="SW335" s="442"/>
      <c r="SX335" s="442"/>
      <c r="SY335" s="442"/>
      <c r="SZ335" s="442"/>
      <c r="TA335" s="442"/>
      <c r="TB335" s="442"/>
      <c r="TC335" s="442"/>
      <c r="TD335" s="442"/>
      <c r="TE335" s="442"/>
      <c r="TF335" s="442"/>
      <c r="TG335" s="442"/>
      <c r="TH335" s="442"/>
      <c r="TI335" s="442"/>
      <c r="TJ335" s="442"/>
      <c r="TK335" s="442"/>
      <c r="TL335" s="442"/>
      <c r="TM335" s="442"/>
      <c r="TN335" s="442"/>
      <c r="TO335" s="442"/>
      <c r="TP335" s="442"/>
      <c r="TQ335" s="442"/>
      <c r="TR335" s="442"/>
      <c r="TS335" s="442"/>
      <c r="TT335" s="442"/>
      <c r="TU335" s="442"/>
      <c r="TV335" s="442"/>
      <c r="TW335" s="442"/>
      <c r="TX335" s="442"/>
      <c r="TY335" s="442"/>
      <c r="TZ335" s="442"/>
      <c r="UA335" s="442"/>
      <c r="UB335" s="442"/>
      <c r="UC335" s="442"/>
      <c r="UD335" s="442"/>
      <c r="UE335" s="442"/>
      <c r="UF335" s="442"/>
      <c r="UG335" s="442"/>
      <c r="UH335" s="442"/>
      <c r="UI335" s="442"/>
      <c r="UJ335" s="442"/>
      <c r="UK335" s="442"/>
      <c r="UL335" s="442"/>
      <c r="UM335" s="442"/>
      <c r="UN335" s="442"/>
      <c r="UO335" s="442"/>
      <c r="UP335" s="442"/>
      <c r="UQ335" s="442"/>
      <c r="UR335" s="442"/>
      <c r="US335" s="442"/>
      <c r="UT335" s="442"/>
      <c r="UU335" s="442"/>
      <c r="UV335" s="442"/>
      <c r="UW335" s="442"/>
      <c r="UX335" s="442"/>
      <c r="UY335" s="442"/>
      <c r="UZ335" s="442"/>
      <c r="VA335" s="442"/>
      <c r="VB335" s="442"/>
      <c r="VC335" s="442"/>
      <c r="VD335" s="442"/>
      <c r="VE335" s="442"/>
      <c r="VF335" s="442"/>
      <c r="VG335" s="442"/>
      <c r="VH335" s="442"/>
      <c r="VI335" s="442"/>
      <c r="VJ335" s="442"/>
      <c r="VK335" s="442"/>
      <c r="VL335" s="442"/>
      <c r="VM335" s="442"/>
      <c r="VN335" s="442"/>
      <c r="VO335" s="442"/>
      <c r="VP335" s="442"/>
      <c r="VQ335" s="442"/>
      <c r="VR335" s="442"/>
      <c r="VS335" s="442"/>
      <c r="VT335" s="442"/>
      <c r="VU335" s="442"/>
      <c r="VV335" s="442"/>
      <c r="VW335" s="442"/>
      <c r="VX335" s="442"/>
      <c r="VY335" s="442"/>
      <c r="VZ335" s="442"/>
      <c r="WA335" s="442"/>
      <c r="WB335" s="442"/>
      <c r="WC335" s="442"/>
      <c r="WD335" s="442"/>
      <c r="WE335" s="442"/>
      <c r="WF335" s="442"/>
      <c r="WG335" s="442"/>
      <c r="WH335" s="442"/>
      <c r="WI335" s="442"/>
      <c r="WJ335" s="442"/>
      <c r="WK335" s="442"/>
      <c r="WL335" s="442"/>
      <c r="WM335" s="442"/>
      <c r="WN335" s="442"/>
      <c r="WO335" s="442"/>
      <c r="WP335" s="442"/>
      <c r="WQ335" s="442"/>
      <c r="WR335" s="442"/>
      <c r="WS335" s="442"/>
      <c r="WT335" s="442"/>
      <c r="WU335" s="442"/>
      <c r="WV335" s="442"/>
      <c r="WW335" s="442"/>
      <c r="WX335" s="442"/>
      <c r="WY335" s="442"/>
      <c r="WZ335" s="442"/>
      <c r="XA335" s="442"/>
      <c r="XB335" s="442"/>
      <c r="XC335" s="442"/>
      <c r="XD335" s="442"/>
      <c r="XE335" s="442"/>
      <c r="XF335" s="442"/>
      <c r="XG335" s="442"/>
      <c r="XH335" s="442"/>
      <c r="XI335" s="442"/>
      <c r="XJ335" s="442"/>
      <c r="XK335" s="442"/>
      <c r="XL335" s="442"/>
      <c r="XM335" s="442"/>
      <c r="XN335" s="442"/>
      <c r="XO335" s="442"/>
      <c r="XP335" s="442"/>
      <c r="XQ335" s="442"/>
      <c r="XR335" s="442"/>
      <c r="XS335" s="442"/>
      <c r="XT335" s="442"/>
      <c r="XU335" s="442"/>
      <c r="XV335" s="442"/>
      <c r="XW335" s="442"/>
      <c r="XX335" s="442"/>
      <c r="XY335" s="442"/>
      <c r="XZ335" s="442"/>
      <c r="YA335" s="442"/>
      <c r="YB335" s="442"/>
      <c r="YC335" s="442"/>
      <c r="YD335" s="442"/>
      <c r="YE335" s="442"/>
      <c r="YF335" s="442"/>
      <c r="YG335" s="442"/>
      <c r="YH335" s="442"/>
      <c r="YI335" s="442"/>
      <c r="YJ335" s="442"/>
      <c r="YK335" s="442"/>
      <c r="YL335" s="442"/>
      <c r="YM335" s="442"/>
      <c r="YN335" s="442"/>
      <c r="YO335" s="442"/>
      <c r="YP335" s="442"/>
      <c r="YQ335" s="442"/>
      <c r="YR335" s="442"/>
      <c r="YS335" s="442"/>
      <c r="YT335" s="442"/>
      <c r="YU335" s="442"/>
      <c r="YV335" s="442"/>
      <c r="YW335" s="442"/>
      <c r="YX335" s="442"/>
      <c r="YY335" s="442"/>
      <c r="YZ335" s="442"/>
      <c r="ZA335" s="442"/>
      <c r="ZB335" s="442"/>
      <c r="ZC335" s="442"/>
      <c r="ZD335" s="442"/>
      <c r="ZE335" s="442"/>
      <c r="ZF335" s="442"/>
      <c r="ZG335" s="442"/>
      <c r="ZH335" s="442"/>
      <c r="ZI335" s="442"/>
      <c r="ZJ335" s="442"/>
      <c r="ZK335" s="442"/>
      <c r="ZL335" s="442"/>
      <c r="ZM335" s="442"/>
      <c r="ZN335" s="442"/>
      <c r="ZO335" s="442"/>
      <c r="ZP335" s="442"/>
      <c r="ZQ335" s="442"/>
      <c r="ZR335" s="442"/>
      <c r="ZS335" s="442"/>
      <c r="ZT335" s="442"/>
      <c r="ZU335" s="442"/>
      <c r="ZV335" s="442"/>
      <c r="ZW335" s="442"/>
      <c r="ZX335" s="442"/>
      <c r="ZY335" s="442"/>
      <c r="ZZ335" s="442"/>
      <c r="AAA335" s="442"/>
      <c r="AAB335" s="442"/>
      <c r="AAC335" s="442"/>
      <c r="AAD335" s="442"/>
      <c r="AAE335" s="442"/>
      <c r="AAF335" s="442"/>
      <c r="AAG335" s="442"/>
      <c r="AAH335" s="442"/>
      <c r="AAI335" s="442"/>
      <c r="AAJ335" s="442"/>
      <c r="AAK335" s="442"/>
      <c r="AAL335" s="442"/>
      <c r="AAM335" s="442"/>
      <c r="AAN335" s="442"/>
      <c r="AAO335" s="442"/>
      <c r="AAP335" s="442"/>
      <c r="AAQ335" s="442"/>
      <c r="AAR335" s="442"/>
      <c r="AAS335" s="442"/>
      <c r="AAT335" s="442"/>
      <c r="AAU335" s="442"/>
      <c r="AAV335" s="442"/>
      <c r="AAW335" s="442"/>
      <c r="AAX335" s="442"/>
      <c r="AAY335" s="442"/>
      <c r="AAZ335" s="442"/>
      <c r="ABA335" s="442"/>
      <c r="ABB335" s="442"/>
      <c r="ABC335" s="442"/>
      <c r="ABD335" s="442"/>
      <c r="ABE335" s="442"/>
      <c r="ABF335" s="442"/>
      <c r="ABG335" s="442"/>
      <c r="ABH335" s="442"/>
      <c r="ABI335" s="442"/>
      <c r="ABJ335" s="442"/>
      <c r="ABK335" s="442"/>
      <c r="ABL335" s="442"/>
      <c r="ABM335" s="442"/>
      <c r="ABN335" s="442"/>
      <c r="ABO335" s="442"/>
      <c r="ABP335" s="442"/>
      <c r="ABQ335" s="442"/>
      <c r="ABR335" s="442"/>
      <c r="ABS335" s="442"/>
      <c r="ABT335" s="442"/>
      <c r="ABU335" s="442"/>
      <c r="ABV335" s="442"/>
      <c r="ABW335" s="442"/>
      <c r="ABX335" s="442"/>
      <c r="ABY335" s="442"/>
      <c r="ABZ335" s="442"/>
      <c r="ACA335" s="442"/>
      <c r="ACB335" s="442"/>
      <c r="ACC335" s="442"/>
      <c r="ACD335" s="442"/>
      <c r="ACE335" s="442"/>
      <c r="ACF335" s="442"/>
      <c r="ACG335" s="442"/>
      <c r="ACH335" s="442"/>
      <c r="ACI335" s="442"/>
      <c r="ACJ335" s="442"/>
      <c r="ACK335" s="442"/>
      <c r="ACL335" s="442"/>
      <c r="ACM335" s="442"/>
      <c r="ACN335" s="442"/>
      <c r="ACO335" s="442"/>
      <c r="ACP335" s="442"/>
      <c r="ACQ335" s="442"/>
      <c r="ACR335" s="442"/>
      <c r="ACS335" s="442"/>
      <c r="ACT335" s="442"/>
      <c r="ACU335" s="442"/>
      <c r="ACV335" s="442"/>
      <c r="ACW335" s="442"/>
      <c r="ACX335" s="442"/>
      <c r="ACY335" s="442"/>
      <c r="ACZ335" s="442"/>
      <c r="ADA335" s="442"/>
      <c r="ADB335" s="442"/>
      <c r="ADC335" s="442"/>
      <c r="ADD335" s="442"/>
      <c r="ADE335" s="442"/>
      <c r="ADF335" s="442"/>
      <c r="ADG335" s="442"/>
      <c r="ADH335" s="442"/>
      <c r="ADI335" s="442"/>
      <c r="ADJ335" s="442"/>
      <c r="ADK335" s="442"/>
      <c r="ADL335" s="442"/>
      <c r="ADM335" s="442"/>
      <c r="ADN335" s="442"/>
      <c r="ADO335" s="442"/>
      <c r="ADP335" s="442"/>
      <c r="ADQ335" s="442"/>
      <c r="ADR335" s="442"/>
      <c r="ADS335" s="442"/>
      <c r="ADT335" s="442"/>
      <c r="ADU335" s="442"/>
      <c r="ADV335" s="442"/>
      <c r="ADW335" s="442"/>
      <c r="ADX335" s="442"/>
      <c r="ADY335" s="442"/>
      <c r="ADZ335" s="442"/>
      <c r="AEA335" s="442"/>
      <c r="AEB335" s="442"/>
      <c r="AEC335" s="442"/>
      <c r="AED335" s="442"/>
      <c r="AEE335" s="442"/>
      <c r="AEF335" s="442"/>
      <c r="AEG335" s="442"/>
      <c r="AEH335" s="442"/>
      <c r="AEI335" s="442"/>
      <c r="AEJ335" s="442"/>
      <c r="AEK335" s="442"/>
      <c r="AEL335" s="442"/>
      <c r="AEM335" s="442"/>
      <c r="AEN335" s="442"/>
      <c r="AEO335" s="442"/>
      <c r="AEP335" s="442"/>
      <c r="AEQ335" s="442"/>
      <c r="AER335" s="442"/>
      <c r="AES335" s="442"/>
      <c r="AET335" s="442"/>
      <c r="AEU335" s="442"/>
      <c r="AEV335" s="442"/>
      <c r="AEW335" s="442"/>
      <c r="AEX335" s="442"/>
      <c r="AEY335" s="442"/>
      <c r="AEZ335" s="442"/>
      <c r="AFA335" s="442"/>
      <c r="AFB335" s="442"/>
      <c r="AFC335" s="442"/>
      <c r="AFD335" s="442"/>
      <c r="AFE335" s="442"/>
      <c r="AFF335" s="442"/>
      <c r="AFG335" s="442"/>
      <c r="AFH335" s="442"/>
      <c r="AFI335" s="442"/>
      <c r="AFJ335" s="442"/>
      <c r="AFK335" s="442"/>
      <c r="AFL335" s="442"/>
      <c r="AFM335" s="442"/>
      <c r="AFN335" s="442"/>
      <c r="AFO335" s="442"/>
      <c r="AFP335" s="442"/>
      <c r="AFQ335" s="442"/>
      <c r="AFR335" s="442"/>
      <c r="AFS335" s="442"/>
      <c r="AFT335" s="442"/>
      <c r="AFU335" s="442"/>
      <c r="AFV335" s="442"/>
      <c r="AFW335" s="442"/>
      <c r="AFX335" s="442"/>
      <c r="AFY335" s="442"/>
      <c r="AFZ335" s="442"/>
      <c r="AGA335" s="442"/>
      <c r="AGB335" s="442"/>
      <c r="AGC335" s="442"/>
      <c r="AGD335" s="442"/>
      <c r="AGE335" s="442"/>
      <c r="AGF335" s="442"/>
      <c r="AGG335" s="442"/>
      <c r="AGH335" s="442"/>
      <c r="AGI335" s="442"/>
      <c r="AGJ335" s="442"/>
      <c r="AGK335" s="442"/>
      <c r="AGL335" s="442"/>
      <c r="AGM335" s="442"/>
      <c r="AGN335" s="442"/>
      <c r="AGO335" s="442"/>
      <c r="AGP335" s="442"/>
      <c r="AGQ335" s="442"/>
      <c r="AGR335" s="442"/>
      <c r="AGS335" s="442"/>
      <c r="AGT335" s="442"/>
      <c r="AGU335" s="442"/>
      <c r="AGV335" s="442"/>
      <c r="AGW335" s="442"/>
      <c r="AGX335" s="442"/>
      <c r="AGY335" s="442"/>
      <c r="AGZ335" s="442"/>
      <c r="AHA335" s="442"/>
      <c r="AHB335" s="442"/>
      <c r="AHC335" s="442"/>
      <c r="AHD335" s="442"/>
      <c r="AHE335" s="442"/>
      <c r="AHF335" s="442"/>
      <c r="AHG335" s="442"/>
      <c r="AHH335" s="442"/>
    </row>
    <row r="336" spans="2:892" s="593" customFormat="1" hidden="1">
      <c r="B336" s="597"/>
      <c r="C336" s="595"/>
      <c r="D336" s="78"/>
      <c r="E336" s="78"/>
      <c r="F336" s="78"/>
      <c r="G336" s="78"/>
      <c r="H336" s="78"/>
      <c r="I336" s="78"/>
      <c r="J336" s="78"/>
      <c r="K336" s="78"/>
      <c r="L336" s="78"/>
      <c r="M336" s="78"/>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s="66"/>
      <c r="CT336" s="66"/>
      <c r="CU336" s="66"/>
      <c r="CV336" s="66"/>
      <c r="CW336" s="66"/>
      <c r="CX336" s="66"/>
      <c r="CY336" s="66"/>
      <c r="CZ336" s="66"/>
      <c r="DA336" s="66"/>
      <c r="DB336" s="66"/>
      <c r="DC336" s="66"/>
      <c r="DD336" s="66"/>
      <c r="DE336" s="66"/>
      <c r="DF336" s="66"/>
      <c r="DG336" s="66"/>
      <c r="DH336" s="66"/>
      <c r="DI336" s="66"/>
      <c r="DJ336" s="66"/>
      <c r="DK336" s="66"/>
      <c r="DL336" s="66"/>
      <c r="DM336" s="66"/>
      <c r="DN336" s="66"/>
      <c r="DO336" s="66"/>
      <c r="DP336" s="66"/>
      <c r="DQ336" s="66"/>
      <c r="DR336" s="66"/>
      <c r="DS336" s="66"/>
      <c r="DT336" s="66"/>
      <c r="DU336" s="66"/>
      <c r="DV336" s="66"/>
      <c r="DW336" s="66"/>
      <c r="DX336" s="66"/>
      <c r="DY336" s="66"/>
      <c r="DZ336" s="66"/>
      <c r="EA336" s="66"/>
      <c r="EB336" s="66"/>
      <c r="EC336" s="66"/>
      <c r="ED336" s="66"/>
      <c r="EE336" s="66"/>
      <c r="EF336" s="66"/>
      <c r="EG336" s="66"/>
      <c r="EH336" s="66"/>
      <c r="EI336" s="66"/>
      <c r="EJ336" s="66"/>
      <c r="EK336" s="66"/>
      <c r="EL336" s="66"/>
      <c r="EM336" s="66"/>
      <c r="EN336" s="66"/>
      <c r="EO336" s="66"/>
      <c r="EP336" s="66"/>
      <c r="EQ336" s="66"/>
      <c r="ER336" s="66"/>
      <c r="ES336" s="66"/>
      <c r="ET336" s="66"/>
      <c r="EU336" s="66"/>
      <c r="EV336" s="66"/>
      <c r="EW336" s="66"/>
      <c r="EX336" s="66"/>
      <c r="EY336" s="66"/>
      <c r="EZ336" s="66"/>
      <c r="FA336" s="66"/>
      <c r="FB336" s="66"/>
      <c r="FC336" s="66"/>
      <c r="FD336" s="66"/>
      <c r="FE336" s="66"/>
      <c r="FF336" s="66"/>
      <c r="FG336" s="66"/>
      <c r="FH336" s="66"/>
      <c r="FI336" s="66"/>
      <c r="FJ336" s="66"/>
      <c r="FK336" s="66"/>
      <c r="FL336" s="66"/>
      <c r="FM336" s="66"/>
      <c r="FN336" s="66"/>
      <c r="FO336" s="66"/>
      <c r="FP336" s="66"/>
      <c r="FQ336" s="66"/>
      <c r="FR336" s="66"/>
      <c r="FS336" s="66"/>
      <c r="FT336" s="66"/>
      <c r="FU336" s="66"/>
      <c r="FV336" s="66"/>
      <c r="FW336" s="66"/>
      <c r="FX336" s="66"/>
      <c r="FY336" s="66"/>
      <c r="FZ336" s="66"/>
      <c r="GA336" s="66"/>
      <c r="GB336" s="66"/>
      <c r="GC336" s="66"/>
      <c r="GD336" s="66"/>
      <c r="GE336" s="66"/>
      <c r="GF336" s="66"/>
      <c r="GG336" s="66"/>
      <c r="GH336" s="66"/>
      <c r="GI336" s="66"/>
      <c r="GJ336" s="66"/>
      <c r="GK336" s="66"/>
      <c r="GL336" s="66"/>
      <c r="GM336" s="66"/>
      <c r="GN336" s="66"/>
      <c r="GO336" s="66"/>
      <c r="GP336" s="66"/>
      <c r="GQ336" s="66"/>
      <c r="GR336" s="66"/>
      <c r="GS336" s="66"/>
      <c r="GT336" s="66"/>
      <c r="GU336" s="66"/>
      <c r="GV336" s="66"/>
      <c r="GW336" s="66"/>
      <c r="GX336" s="66"/>
      <c r="GY336" s="66"/>
      <c r="GZ336" s="66"/>
      <c r="HA336" s="66"/>
      <c r="HB336" s="66"/>
      <c r="HC336" s="66"/>
      <c r="HD336" s="66"/>
      <c r="HE336" s="66"/>
      <c r="HF336" s="66"/>
      <c r="HG336" s="66"/>
      <c r="HH336" s="66"/>
      <c r="HI336" s="66"/>
      <c r="HJ336" s="66"/>
      <c r="HK336" s="66"/>
      <c r="HL336" s="66"/>
      <c r="HM336" s="66"/>
      <c r="HN336" s="66"/>
      <c r="HO336" s="66"/>
      <c r="HP336" s="66"/>
      <c r="HQ336" s="66"/>
      <c r="HR336" s="66"/>
      <c r="HS336" s="66"/>
      <c r="HT336" s="66"/>
      <c r="HU336" s="66"/>
      <c r="HV336" s="66"/>
      <c r="HW336" s="66"/>
      <c r="HX336" s="66"/>
      <c r="HY336" s="66"/>
      <c r="HZ336" s="66"/>
      <c r="IA336" s="66"/>
      <c r="IB336" s="66"/>
      <c r="IC336" s="66"/>
      <c r="ID336" s="66"/>
      <c r="IE336" s="66"/>
      <c r="IF336" s="66"/>
      <c r="IG336" s="66"/>
      <c r="IH336" s="66"/>
      <c r="II336" s="66"/>
      <c r="IJ336" s="66"/>
      <c r="IK336" s="66"/>
      <c r="IL336" s="66"/>
      <c r="IM336" s="66"/>
      <c r="IN336" s="66"/>
      <c r="IO336" s="66"/>
      <c r="IP336" s="66"/>
      <c r="IQ336" s="66"/>
      <c r="IR336" s="66"/>
      <c r="IS336" s="66"/>
      <c r="IT336" s="66"/>
      <c r="IU336" s="66"/>
      <c r="IV336" s="66"/>
      <c r="IW336" s="66"/>
      <c r="IX336" s="442"/>
      <c r="IY336" s="442"/>
      <c r="IZ336" s="442"/>
      <c r="JA336" s="442"/>
      <c r="JB336" s="442"/>
      <c r="JC336" s="442"/>
      <c r="JD336" s="442"/>
      <c r="JE336" s="442"/>
      <c r="JF336" s="442"/>
      <c r="JG336" s="442"/>
      <c r="JH336" s="442"/>
      <c r="JI336" s="442"/>
      <c r="JJ336" s="442"/>
      <c r="JK336" s="442"/>
      <c r="JL336" s="442"/>
      <c r="JM336" s="442"/>
      <c r="JN336" s="442"/>
      <c r="JO336" s="442"/>
      <c r="JP336" s="442"/>
      <c r="JQ336" s="442"/>
      <c r="JR336" s="442"/>
      <c r="JS336" s="442"/>
      <c r="JT336" s="442"/>
      <c r="JU336" s="442"/>
      <c r="JV336" s="442"/>
      <c r="JW336" s="442"/>
      <c r="JX336" s="442"/>
      <c r="JY336" s="442"/>
      <c r="JZ336" s="442"/>
      <c r="KA336" s="442"/>
      <c r="KB336" s="442"/>
      <c r="KC336" s="442"/>
      <c r="KD336" s="442"/>
      <c r="KE336" s="442"/>
      <c r="KF336" s="442"/>
      <c r="KG336" s="442"/>
      <c r="KH336" s="442"/>
      <c r="KI336" s="442"/>
      <c r="KJ336" s="442"/>
      <c r="KK336" s="442"/>
      <c r="KL336" s="442"/>
      <c r="KM336" s="442"/>
      <c r="KN336" s="442"/>
      <c r="KO336" s="442"/>
      <c r="KP336" s="442"/>
      <c r="KQ336" s="442"/>
      <c r="KR336" s="442"/>
      <c r="KS336" s="442"/>
      <c r="KT336" s="442"/>
      <c r="KU336" s="442"/>
      <c r="KV336" s="442"/>
      <c r="KW336" s="442"/>
      <c r="KX336" s="442"/>
      <c r="KY336" s="442"/>
      <c r="KZ336" s="442"/>
      <c r="LA336" s="442"/>
      <c r="LB336" s="442"/>
      <c r="LC336" s="442"/>
      <c r="LD336" s="442"/>
      <c r="LE336" s="442"/>
      <c r="LF336" s="442"/>
      <c r="LG336" s="442"/>
      <c r="LH336" s="442"/>
      <c r="LI336" s="442"/>
      <c r="LJ336" s="442"/>
      <c r="LK336" s="442"/>
      <c r="LL336" s="442"/>
      <c r="LM336" s="442"/>
      <c r="LN336" s="442"/>
      <c r="LO336" s="442"/>
      <c r="LP336" s="442"/>
      <c r="LQ336" s="442"/>
      <c r="LR336" s="442"/>
      <c r="LS336" s="442"/>
      <c r="LT336" s="442"/>
      <c r="LU336" s="442"/>
      <c r="LV336" s="442"/>
      <c r="LW336" s="442"/>
      <c r="LX336" s="442"/>
      <c r="LY336" s="442"/>
      <c r="LZ336" s="442"/>
      <c r="MA336" s="442"/>
      <c r="MB336" s="442"/>
      <c r="MC336" s="442"/>
      <c r="MD336" s="442"/>
      <c r="ME336" s="442"/>
      <c r="MF336" s="442"/>
      <c r="MG336" s="442"/>
      <c r="MH336" s="442"/>
      <c r="MI336" s="442"/>
      <c r="MJ336" s="442"/>
      <c r="MK336" s="442"/>
      <c r="ML336" s="442"/>
      <c r="MM336" s="442"/>
      <c r="MN336" s="442"/>
      <c r="MO336" s="442"/>
      <c r="MP336" s="442"/>
      <c r="MQ336" s="442"/>
      <c r="MR336" s="442"/>
      <c r="MS336" s="442"/>
      <c r="MT336" s="442"/>
      <c r="MU336" s="442"/>
      <c r="MV336" s="442"/>
      <c r="MW336" s="442"/>
      <c r="MX336" s="442"/>
      <c r="MY336" s="442"/>
      <c r="MZ336" s="442"/>
      <c r="NA336" s="442"/>
      <c r="NB336" s="442"/>
      <c r="NC336" s="442"/>
      <c r="ND336" s="442"/>
      <c r="NE336" s="442"/>
      <c r="NF336" s="442"/>
      <c r="NG336" s="442"/>
      <c r="NH336" s="442"/>
      <c r="NI336" s="442"/>
      <c r="NJ336" s="442"/>
      <c r="NK336" s="442"/>
      <c r="NL336" s="442"/>
      <c r="NM336" s="442"/>
      <c r="NN336" s="442"/>
      <c r="NO336" s="442"/>
      <c r="NP336" s="442"/>
      <c r="NQ336" s="442"/>
      <c r="NR336" s="442"/>
      <c r="NS336" s="442"/>
      <c r="NT336" s="442"/>
      <c r="NU336" s="442"/>
      <c r="NV336" s="442"/>
      <c r="NW336" s="442"/>
      <c r="NX336" s="442"/>
      <c r="NY336" s="442"/>
      <c r="NZ336" s="442"/>
      <c r="OA336" s="442"/>
      <c r="OB336" s="442"/>
      <c r="OC336" s="442"/>
      <c r="OD336" s="442"/>
      <c r="OE336" s="442"/>
      <c r="OF336" s="442"/>
      <c r="OG336" s="442"/>
      <c r="OH336" s="442"/>
      <c r="OI336" s="442"/>
      <c r="OJ336" s="442"/>
      <c r="OK336" s="442"/>
      <c r="OL336" s="442"/>
      <c r="OM336" s="442"/>
      <c r="ON336" s="442"/>
      <c r="OO336" s="442"/>
      <c r="OP336" s="442"/>
      <c r="OQ336" s="442"/>
      <c r="OR336" s="442"/>
      <c r="OS336" s="442"/>
      <c r="OT336" s="442"/>
      <c r="OU336" s="442"/>
      <c r="OV336" s="442"/>
      <c r="OW336" s="442"/>
      <c r="OX336" s="442"/>
      <c r="OY336" s="442"/>
      <c r="OZ336" s="442"/>
      <c r="PA336" s="442"/>
      <c r="PB336" s="442"/>
      <c r="PC336" s="442"/>
      <c r="PD336" s="442"/>
      <c r="PE336" s="442"/>
      <c r="PF336" s="442"/>
      <c r="PG336" s="442"/>
      <c r="PH336" s="442"/>
      <c r="PI336" s="442"/>
      <c r="PJ336" s="442"/>
      <c r="PK336" s="442"/>
      <c r="PL336" s="442"/>
      <c r="PM336" s="442"/>
      <c r="PN336" s="442"/>
      <c r="PO336" s="442"/>
      <c r="PP336" s="442"/>
      <c r="PQ336" s="442"/>
      <c r="PR336" s="442"/>
      <c r="PS336" s="442"/>
      <c r="PT336" s="442"/>
      <c r="PU336" s="442"/>
      <c r="PV336" s="442"/>
      <c r="PW336" s="442"/>
      <c r="PX336" s="442"/>
      <c r="PY336" s="442"/>
      <c r="PZ336" s="442"/>
      <c r="QA336" s="442"/>
      <c r="QB336" s="442"/>
      <c r="QC336" s="442"/>
      <c r="QD336" s="442"/>
      <c r="QE336" s="442"/>
      <c r="QF336" s="442"/>
      <c r="QG336" s="442"/>
      <c r="QH336" s="442"/>
      <c r="QI336" s="442"/>
      <c r="QJ336" s="442"/>
      <c r="QK336" s="442"/>
      <c r="QL336" s="442"/>
      <c r="QM336" s="442"/>
      <c r="QN336" s="442"/>
      <c r="QO336" s="442"/>
      <c r="QP336" s="442"/>
      <c r="QQ336" s="442"/>
      <c r="QR336" s="442"/>
      <c r="QS336" s="442"/>
      <c r="QT336" s="442"/>
      <c r="QU336" s="442"/>
      <c r="QV336" s="442"/>
      <c r="QW336" s="442"/>
      <c r="QX336" s="442"/>
      <c r="QY336" s="442"/>
      <c r="QZ336" s="442"/>
      <c r="RA336" s="442"/>
      <c r="RB336" s="442"/>
      <c r="RC336" s="442"/>
      <c r="RD336" s="442"/>
      <c r="RE336" s="442"/>
      <c r="RF336" s="442"/>
      <c r="RG336" s="442"/>
      <c r="RH336" s="442"/>
      <c r="RI336" s="442"/>
      <c r="RJ336" s="442"/>
      <c r="RK336" s="442"/>
      <c r="RL336" s="442"/>
      <c r="RM336" s="442"/>
      <c r="RN336" s="442"/>
      <c r="RO336" s="442"/>
      <c r="RP336" s="442"/>
      <c r="RQ336" s="442"/>
      <c r="RR336" s="442"/>
      <c r="RS336" s="442"/>
      <c r="RT336" s="442"/>
      <c r="RU336" s="442"/>
      <c r="RV336" s="442"/>
      <c r="RW336" s="442"/>
      <c r="RX336" s="442"/>
      <c r="RY336" s="442"/>
      <c r="RZ336" s="442"/>
      <c r="SA336" s="442"/>
      <c r="SB336" s="442"/>
      <c r="SC336" s="442"/>
      <c r="SD336" s="442"/>
      <c r="SE336" s="442"/>
      <c r="SF336" s="442"/>
      <c r="SG336" s="442"/>
      <c r="SH336" s="442"/>
      <c r="SI336" s="442"/>
      <c r="SJ336" s="442"/>
      <c r="SK336" s="442"/>
      <c r="SL336" s="442"/>
      <c r="SM336" s="442"/>
      <c r="SN336" s="442"/>
      <c r="SO336" s="442"/>
      <c r="SP336" s="442"/>
      <c r="SQ336" s="442"/>
      <c r="SR336" s="442"/>
      <c r="SS336" s="442"/>
      <c r="ST336" s="442"/>
      <c r="SU336" s="442"/>
      <c r="SV336" s="442"/>
      <c r="SW336" s="442"/>
      <c r="SX336" s="442"/>
      <c r="SY336" s="442"/>
      <c r="SZ336" s="442"/>
      <c r="TA336" s="442"/>
      <c r="TB336" s="442"/>
      <c r="TC336" s="442"/>
      <c r="TD336" s="442"/>
      <c r="TE336" s="442"/>
      <c r="TF336" s="442"/>
      <c r="TG336" s="442"/>
      <c r="TH336" s="442"/>
      <c r="TI336" s="442"/>
      <c r="TJ336" s="442"/>
      <c r="TK336" s="442"/>
      <c r="TL336" s="442"/>
      <c r="TM336" s="442"/>
      <c r="TN336" s="442"/>
      <c r="TO336" s="442"/>
      <c r="TP336" s="442"/>
      <c r="TQ336" s="442"/>
      <c r="TR336" s="442"/>
      <c r="TS336" s="442"/>
      <c r="TT336" s="442"/>
      <c r="TU336" s="442"/>
      <c r="TV336" s="442"/>
      <c r="TW336" s="442"/>
      <c r="TX336" s="442"/>
      <c r="TY336" s="442"/>
      <c r="TZ336" s="442"/>
      <c r="UA336" s="442"/>
      <c r="UB336" s="442"/>
      <c r="UC336" s="442"/>
      <c r="UD336" s="442"/>
      <c r="UE336" s="442"/>
      <c r="UF336" s="442"/>
      <c r="UG336" s="442"/>
      <c r="UH336" s="442"/>
      <c r="UI336" s="442"/>
      <c r="UJ336" s="442"/>
      <c r="UK336" s="442"/>
      <c r="UL336" s="442"/>
      <c r="UM336" s="442"/>
      <c r="UN336" s="442"/>
      <c r="UO336" s="442"/>
      <c r="UP336" s="442"/>
      <c r="UQ336" s="442"/>
      <c r="UR336" s="442"/>
      <c r="US336" s="442"/>
      <c r="UT336" s="442"/>
      <c r="UU336" s="442"/>
      <c r="UV336" s="442"/>
      <c r="UW336" s="442"/>
      <c r="UX336" s="442"/>
      <c r="UY336" s="442"/>
      <c r="UZ336" s="442"/>
      <c r="VA336" s="442"/>
      <c r="VB336" s="442"/>
      <c r="VC336" s="442"/>
      <c r="VD336" s="442"/>
      <c r="VE336" s="442"/>
      <c r="VF336" s="442"/>
      <c r="VG336" s="442"/>
      <c r="VH336" s="442"/>
      <c r="VI336" s="442"/>
      <c r="VJ336" s="442"/>
      <c r="VK336" s="442"/>
      <c r="VL336" s="442"/>
      <c r="VM336" s="442"/>
      <c r="VN336" s="442"/>
      <c r="VO336" s="442"/>
      <c r="VP336" s="442"/>
      <c r="VQ336" s="442"/>
      <c r="VR336" s="442"/>
      <c r="VS336" s="442"/>
      <c r="VT336" s="442"/>
      <c r="VU336" s="442"/>
      <c r="VV336" s="442"/>
      <c r="VW336" s="442"/>
      <c r="VX336" s="442"/>
      <c r="VY336" s="442"/>
      <c r="VZ336" s="442"/>
      <c r="WA336" s="442"/>
      <c r="WB336" s="442"/>
      <c r="WC336" s="442"/>
      <c r="WD336" s="442"/>
      <c r="WE336" s="442"/>
      <c r="WF336" s="442"/>
      <c r="WG336" s="442"/>
      <c r="WH336" s="442"/>
      <c r="WI336" s="442"/>
      <c r="WJ336" s="442"/>
      <c r="WK336" s="442"/>
      <c r="WL336" s="442"/>
      <c r="WM336" s="442"/>
      <c r="WN336" s="442"/>
      <c r="WO336" s="442"/>
      <c r="WP336" s="442"/>
      <c r="WQ336" s="442"/>
      <c r="WR336" s="442"/>
      <c r="WS336" s="442"/>
      <c r="WT336" s="442"/>
      <c r="WU336" s="442"/>
      <c r="WV336" s="442"/>
      <c r="WW336" s="442"/>
      <c r="WX336" s="442"/>
      <c r="WY336" s="442"/>
      <c r="WZ336" s="442"/>
      <c r="XA336" s="442"/>
      <c r="XB336" s="442"/>
      <c r="XC336" s="442"/>
      <c r="XD336" s="442"/>
      <c r="XE336" s="442"/>
      <c r="XF336" s="442"/>
      <c r="XG336" s="442"/>
      <c r="XH336" s="442"/>
      <c r="XI336" s="442"/>
      <c r="XJ336" s="442"/>
      <c r="XK336" s="442"/>
      <c r="XL336" s="442"/>
      <c r="XM336" s="442"/>
      <c r="XN336" s="442"/>
      <c r="XO336" s="442"/>
      <c r="XP336" s="442"/>
      <c r="XQ336" s="442"/>
      <c r="XR336" s="442"/>
      <c r="XS336" s="442"/>
      <c r="XT336" s="442"/>
      <c r="XU336" s="442"/>
      <c r="XV336" s="442"/>
      <c r="XW336" s="442"/>
      <c r="XX336" s="442"/>
      <c r="XY336" s="442"/>
      <c r="XZ336" s="442"/>
      <c r="YA336" s="442"/>
      <c r="YB336" s="442"/>
      <c r="YC336" s="442"/>
      <c r="YD336" s="442"/>
      <c r="YE336" s="442"/>
      <c r="YF336" s="442"/>
      <c r="YG336" s="442"/>
      <c r="YH336" s="442"/>
      <c r="YI336" s="442"/>
      <c r="YJ336" s="442"/>
      <c r="YK336" s="442"/>
      <c r="YL336" s="442"/>
      <c r="YM336" s="442"/>
      <c r="YN336" s="442"/>
      <c r="YO336" s="442"/>
      <c r="YP336" s="442"/>
      <c r="YQ336" s="442"/>
      <c r="YR336" s="442"/>
      <c r="YS336" s="442"/>
      <c r="YT336" s="442"/>
      <c r="YU336" s="442"/>
      <c r="YV336" s="442"/>
      <c r="YW336" s="442"/>
      <c r="YX336" s="442"/>
      <c r="YY336" s="442"/>
      <c r="YZ336" s="442"/>
      <c r="ZA336" s="442"/>
      <c r="ZB336" s="442"/>
      <c r="ZC336" s="442"/>
      <c r="ZD336" s="442"/>
      <c r="ZE336" s="442"/>
      <c r="ZF336" s="442"/>
      <c r="ZG336" s="442"/>
      <c r="ZH336" s="442"/>
      <c r="ZI336" s="442"/>
      <c r="ZJ336" s="442"/>
      <c r="ZK336" s="442"/>
      <c r="ZL336" s="442"/>
      <c r="ZM336" s="442"/>
      <c r="ZN336" s="442"/>
      <c r="ZO336" s="442"/>
      <c r="ZP336" s="442"/>
      <c r="ZQ336" s="442"/>
      <c r="ZR336" s="442"/>
      <c r="ZS336" s="442"/>
      <c r="ZT336" s="442"/>
      <c r="ZU336" s="442"/>
      <c r="ZV336" s="442"/>
      <c r="ZW336" s="442"/>
      <c r="ZX336" s="442"/>
      <c r="ZY336" s="442"/>
      <c r="ZZ336" s="442"/>
      <c r="AAA336" s="442"/>
      <c r="AAB336" s="442"/>
      <c r="AAC336" s="442"/>
      <c r="AAD336" s="442"/>
      <c r="AAE336" s="442"/>
      <c r="AAF336" s="442"/>
      <c r="AAG336" s="442"/>
      <c r="AAH336" s="442"/>
      <c r="AAI336" s="442"/>
      <c r="AAJ336" s="442"/>
      <c r="AAK336" s="442"/>
      <c r="AAL336" s="442"/>
      <c r="AAM336" s="442"/>
      <c r="AAN336" s="442"/>
      <c r="AAO336" s="442"/>
      <c r="AAP336" s="442"/>
      <c r="AAQ336" s="442"/>
      <c r="AAR336" s="442"/>
      <c r="AAS336" s="442"/>
      <c r="AAT336" s="442"/>
      <c r="AAU336" s="442"/>
      <c r="AAV336" s="442"/>
      <c r="AAW336" s="442"/>
      <c r="AAX336" s="442"/>
      <c r="AAY336" s="442"/>
      <c r="AAZ336" s="442"/>
      <c r="ABA336" s="442"/>
      <c r="ABB336" s="442"/>
      <c r="ABC336" s="442"/>
      <c r="ABD336" s="442"/>
      <c r="ABE336" s="442"/>
      <c r="ABF336" s="442"/>
      <c r="ABG336" s="442"/>
      <c r="ABH336" s="442"/>
      <c r="ABI336" s="442"/>
      <c r="ABJ336" s="442"/>
      <c r="ABK336" s="442"/>
      <c r="ABL336" s="442"/>
      <c r="ABM336" s="442"/>
      <c r="ABN336" s="442"/>
      <c r="ABO336" s="442"/>
      <c r="ABP336" s="442"/>
      <c r="ABQ336" s="442"/>
      <c r="ABR336" s="442"/>
      <c r="ABS336" s="442"/>
      <c r="ABT336" s="442"/>
      <c r="ABU336" s="442"/>
      <c r="ABV336" s="442"/>
      <c r="ABW336" s="442"/>
      <c r="ABX336" s="442"/>
      <c r="ABY336" s="442"/>
      <c r="ABZ336" s="442"/>
      <c r="ACA336" s="442"/>
      <c r="ACB336" s="442"/>
      <c r="ACC336" s="442"/>
      <c r="ACD336" s="442"/>
      <c r="ACE336" s="442"/>
      <c r="ACF336" s="442"/>
      <c r="ACG336" s="442"/>
      <c r="ACH336" s="442"/>
      <c r="ACI336" s="442"/>
      <c r="ACJ336" s="442"/>
      <c r="ACK336" s="442"/>
      <c r="ACL336" s="442"/>
      <c r="ACM336" s="442"/>
      <c r="ACN336" s="442"/>
      <c r="ACO336" s="442"/>
      <c r="ACP336" s="442"/>
      <c r="ACQ336" s="442"/>
      <c r="ACR336" s="442"/>
      <c r="ACS336" s="442"/>
      <c r="ACT336" s="442"/>
      <c r="ACU336" s="442"/>
      <c r="ACV336" s="442"/>
      <c r="ACW336" s="442"/>
      <c r="ACX336" s="442"/>
      <c r="ACY336" s="442"/>
      <c r="ACZ336" s="442"/>
      <c r="ADA336" s="442"/>
      <c r="ADB336" s="442"/>
      <c r="ADC336" s="442"/>
      <c r="ADD336" s="442"/>
      <c r="ADE336" s="442"/>
      <c r="ADF336" s="442"/>
      <c r="ADG336" s="442"/>
      <c r="ADH336" s="442"/>
      <c r="ADI336" s="442"/>
      <c r="ADJ336" s="442"/>
      <c r="ADK336" s="442"/>
      <c r="ADL336" s="442"/>
      <c r="ADM336" s="442"/>
      <c r="ADN336" s="442"/>
      <c r="ADO336" s="442"/>
      <c r="ADP336" s="442"/>
      <c r="ADQ336" s="442"/>
      <c r="ADR336" s="442"/>
      <c r="ADS336" s="442"/>
      <c r="ADT336" s="442"/>
      <c r="ADU336" s="442"/>
      <c r="ADV336" s="442"/>
      <c r="ADW336" s="442"/>
      <c r="ADX336" s="442"/>
      <c r="ADY336" s="442"/>
      <c r="ADZ336" s="442"/>
      <c r="AEA336" s="442"/>
      <c r="AEB336" s="442"/>
      <c r="AEC336" s="442"/>
      <c r="AED336" s="442"/>
      <c r="AEE336" s="442"/>
      <c r="AEF336" s="442"/>
      <c r="AEG336" s="442"/>
      <c r="AEH336" s="442"/>
      <c r="AEI336" s="442"/>
      <c r="AEJ336" s="442"/>
      <c r="AEK336" s="442"/>
      <c r="AEL336" s="442"/>
      <c r="AEM336" s="442"/>
      <c r="AEN336" s="442"/>
      <c r="AEO336" s="442"/>
      <c r="AEP336" s="442"/>
      <c r="AEQ336" s="442"/>
      <c r="AER336" s="442"/>
      <c r="AES336" s="442"/>
      <c r="AET336" s="442"/>
      <c r="AEU336" s="442"/>
      <c r="AEV336" s="442"/>
      <c r="AEW336" s="442"/>
      <c r="AEX336" s="442"/>
      <c r="AEY336" s="442"/>
      <c r="AEZ336" s="442"/>
      <c r="AFA336" s="442"/>
      <c r="AFB336" s="442"/>
      <c r="AFC336" s="442"/>
      <c r="AFD336" s="442"/>
      <c r="AFE336" s="442"/>
      <c r="AFF336" s="442"/>
      <c r="AFG336" s="442"/>
      <c r="AFH336" s="442"/>
      <c r="AFI336" s="442"/>
      <c r="AFJ336" s="442"/>
      <c r="AFK336" s="442"/>
      <c r="AFL336" s="442"/>
      <c r="AFM336" s="442"/>
      <c r="AFN336" s="442"/>
      <c r="AFO336" s="442"/>
      <c r="AFP336" s="442"/>
      <c r="AFQ336" s="442"/>
      <c r="AFR336" s="442"/>
      <c r="AFS336" s="442"/>
      <c r="AFT336" s="442"/>
      <c r="AFU336" s="442"/>
      <c r="AFV336" s="442"/>
      <c r="AFW336" s="442"/>
      <c r="AFX336" s="442"/>
      <c r="AFY336" s="442"/>
      <c r="AFZ336" s="442"/>
      <c r="AGA336" s="442"/>
      <c r="AGB336" s="442"/>
      <c r="AGC336" s="442"/>
      <c r="AGD336" s="442"/>
      <c r="AGE336" s="442"/>
      <c r="AGF336" s="442"/>
      <c r="AGG336" s="442"/>
      <c r="AGH336" s="442"/>
      <c r="AGI336" s="442"/>
      <c r="AGJ336" s="442"/>
      <c r="AGK336" s="442"/>
      <c r="AGL336" s="442"/>
      <c r="AGM336" s="442"/>
      <c r="AGN336" s="442"/>
      <c r="AGO336" s="442"/>
      <c r="AGP336" s="442"/>
      <c r="AGQ336" s="442"/>
      <c r="AGR336" s="442"/>
      <c r="AGS336" s="442"/>
      <c r="AGT336" s="442"/>
      <c r="AGU336" s="442"/>
      <c r="AGV336" s="442"/>
      <c r="AGW336" s="442"/>
      <c r="AGX336" s="442"/>
      <c r="AGY336" s="442"/>
      <c r="AGZ336" s="442"/>
      <c r="AHA336" s="442"/>
      <c r="AHB336" s="442"/>
      <c r="AHC336" s="442"/>
      <c r="AHD336" s="442"/>
      <c r="AHE336" s="442"/>
      <c r="AHF336" s="442"/>
      <c r="AHG336" s="442"/>
      <c r="AHH336" s="442"/>
    </row>
    <row r="337" spans="2:892" s="593" customFormat="1" hidden="1">
      <c r="B337" s="597"/>
      <c r="C337" s="595"/>
      <c r="D337" s="78"/>
      <c r="E337" s="78"/>
      <c r="F337" s="78"/>
      <c r="G337" s="78"/>
      <c r="H337" s="78"/>
      <c r="I337" s="78"/>
      <c r="J337" s="78"/>
      <c r="K337" s="78"/>
      <c r="L337" s="78"/>
      <c r="M337" s="78"/>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s="66"/>
      <c r="CT337" s="66"/>
      <c r="CU337" s="66"/>
      <c r="CV337" s="66"/>
      <c r="CW337" s="66"/>
      <c r="CX337" s="66"/>
      <c r="CY337" s="66"/>
      <c r="CZ337" s="66"/>
      <c r="DA337" s="66"/>
      <c r="DB337" s="66"/>
      <c r="DC337" s="66"/>
      <c r="DD337" s="66"/>
      <c r="DE337" s="66"/>
      <c r="DF337" s="66"/>
      <c r="DG337" s="66"/>
      <c r="DH337" s="66"/>
      <c r="DI337" s="66"/>
      <c r="DJ337" s="66"/>
      <c r="DK337" s="66"/>
      <c r="DL337" s="66"/>
      <c r="DM337" s="66"/>
      <c r="DN337" s="66"/>
      <c r="DO337" s="66"/>
      <c r="DP337" s="66"/>
      <c r="DQ337" s="66"/>
      <c r="DR337" s="66"/>
      <c r="DS337" s="66"/>
      <c r="DT337" s="66"/>
      <c r="DU337" s="66"/>
      <c r="DV337" s="66"/>
      <c r="DW337" s="66"/>
      <c r="DX337" s="66"/>
      <c r="DY337" s="66"/>
      <c r="DZ337" s="66"/>
      <c r="EA337" s="66"/>
      <c r="EB337" s="66"/>
      <c r="EC337" s="66"/>
      <c r="ED337" s="66"/>
      <c r="EE337" s="66"/>
      <c r="EF337" s="66"/>
      <c r="EG337" s="66"/>
      <c r="EH337" s="66"/>
      <c r="EI337" s="66"/>
      <c r="EJ337" s="66"/>
      <c r="EK337" s="66"/>
      <c r="EL337" s="66"/>
      <c r="EM337" s="66"/>
      <c r="EN337" s="66"/>
      <c r="EO337" s="66"/>
      <c r="EP337" s="66"/>
      <c r="EQ337" s="66"/>
      <c r="ER337" s="66"/>
      <c r="ES337" s="66"/>
      <c r="ET337" s="66"/>
      <c r="EU337" s="66"/>
      <c r="EV337" s="66"/>
      <c r="EW337" s="66"/>
      <c r="EX337" s="66"/>
      <c r="EY337" s="66"/>
      <c r="EZ337" s="66"/>
      <c r="FA337" s="66"/>
      <c r="FB337" s="66"/>
      <c r="FC337" s="66"/>
      <c r="FD337" s="66"/>
      <c r="FE337" s="66"/>
      <c r="FF337" s="66"/>
      <c r="FG337" s="66"/>
      <c r="FH337" s="66"/>
      <c r="FI337" s="66"/>
      <c r="FJ337" s="66"/>
      <c r="FK337" s="66"/>
      <c r="FL337" s="66"/>
      <c r="FM337" s="66"/>
      <c r="FN337" s="66"/>
      <c r="FO337" s="66"/>
      <c r="FP337" s="66"/>
      <c r="FQ337" s="66"/>
      <c r="FR337" s="66"/>
      <c r="FS337" s="66"/>
      <c r="FT337" s="66"/>
      <c r="FU337" s="66"/>
      <c r="FV337" s="66"/>
      <c r="FW337" s="66"/>
      <c r="FX337" s="66"/>
      <c r="FY337" s="66"/>
      <c r="FZ337" s="66"/>
      <c r="GA337" s="66"/>
      <c r="GB337" s="66"/>
      <c r="GC337" s="66"/>
      <c r="GD337" s="66"/>
      <c r="GE337" s="66"/>
      <c r="GF337" s="66"/>
      <c r="GG337" s="66"/>
      <c r="GH337" s="66"/>
      <c r="GI337" s="66"/>
      <c r="GJ337" s="66"/>
      <c r="GK337" s="66"/>
      <c r="GL337" s="66"/>
      <c r="GM337" s="66"/>
      <c r="GN337" s="66"/>
      <c r="GO337" s="66"/>
      <c r="GP337" s="66"/>
      <c r="GQ337" s="66"/>
      <c r="GR337" s="66"/>
      <c r="GS337" s="66"/>
      <c r="GT337" s="66"/>
      <c r="GU337" s="66"/>
      <c r="GV337" s="66"/>
      <c r="GW337" s="66"/>
      <c r="GX337" s="66"/>
      <c r="GY337" s="66"/>
      <c r="GZ337" s="66"/>
      <c r="HA337" s="66"/>
      <c r="HB337" s="66"/>
      <c r="HC337" s="66"/>
      <c r="HD337" s="66"/>
      <c r="HE337" s="66"/>
      <c r="HF337" s="66"/>
      <c r="HG337" s="66"/>
      <c r="HH337" s="66"/>
      <c r="HI337" s="66"/>
      <c r="HJ337" s="66"/>
      <c r="HK337" s="66"/>
      <c r="HL337" s="66"/>
      <c r="HM337" s="66"/>
      <c r="HN337" s="66"/>
      <c r="HO337" s="66"/>
      <c r="HP337" s="66"/>
      <c r="HQ337" s="66"/>
      <c r="HR337" s="66"/>
      <c r="HS337" s="66"/>
      <c r="HT337" s="66"/>
      <c r="HU337" s="66"/>
      <c r="HV337" s="66"/>
      <c r="HW337" s="66"/>
      <c r="HX337" s="66"/>
      <c r="HY337" s="66"/>
      <c r="HZ337" s="66"/>
      <c r="IA337" s="66"/>
      <c r="IB337" s="66"/>
      <c r="IC337" s="66"/>
      <c r="ID337" s="66"/>
      <c r="IE337" s="66"/>
      <c r="IF337" s="66"/>
      <c r="IG337" s="66"/>
      <c r="IH337" s="66"/>
      <c r="II337" s="66"/>
      <c r="IJ337" s="66"/>
      <c r="IK337" s="66"/>
      <c r="IL337" s="66"/>
      <c r="IM337" s="66"/>
      <c r="IN337" s="66"/>
      <c r="IO337" s="66"/>
      <c r="IP337" s="66"/>
      <c r="IQ337" s="66"/>
      <c r="IR337" s="66"/>
      <c r="IS337" s="66"/>
      <c r="IT337" s="66"/>
      <c r="IU337" s="66"/>
      <c r="IV337" s="66"/>
      <c r="IW337" s="66"/>
      <c r="IX337" s="442"/>
      <c r="IY337" s="442"/>
      <c r="IZ337" s="442"/>
      <c r="JA337" s="442"/>
      <c r="JB337" s="442"/>
      <c r="JC337" s="442"/>
      <c r="JD337" s="442"/>
      <c r="JE337" s="442"/>
      <c r="JF337" s="442"/>
      <c r="JG337" s="442"/>
      <c r="JH337" s="442"/>
      <c r="JI337" s="442"/>
      <c r="JJ337" s="442"/>
      <c r="JK337" s="442"/>
      <c r="JL337" s="442"/>
      <c r="JM337" s="442"/>
      <c r="JN337" s="442"/>
      <c r="JO337" s="442"/>
      <c r="JP337" s="442"/>
      <c r="JQ337" s="442"/>
      <c r="JR337" s="442"/>
      <c r="JS337" s="442"/>
      <c r="JT337" s="442"/>
      <c r="JU337" s="442"/>
      <c r="JV337" s="442"/>
      <c r="JW337" s="442"/>
      <c r="JX337" s="442"/>
      <c r="JY337" s="442"/>
      <c r="JZ337" s="442"/>
      <c r="KA337" s="442"/>
      <c r="KB337" s="442"/>
      <c r="KC337" s="442"/>
      <c r="KD337" s="442"/>
      <c r="KE337" s="442"/>
      <c r="KF337" s="442"/>
      <c r="KG337" s="442"/>
      <c r="KH337" s="442"/>
      <c r="KI337" s="442"/>
      <c r="KJ337" s="442"/>
      <c r="KK337" s="442"/>
      <c r="KL337" s="442"/>
      <c r="KM337" s="442"/>
      <c r="KN337" s="442"/>
      <c r="KO337" s="442"/>
      <c r="KP337" s="442"/>
      <c r="KQ337" s="442"/>
      <c r="KR337" s="442"/>
      <c r="KS337" s="442"/>
      <c r="KT337" s="442"/>
      <c r="KU337" s="442"/>
      <c r="KV337" s="442"/>
      <c r="KW337" s="442"/>
      <c r="KX337" s="442"/>
      <c r="KY337" s="442"/>
      <c r="KZ337" s="442"/>
      <c r="LA337" s="442"/>
      <c r="LB337" s="442"/>
      <c r="LC337" s="442"/>
      <c r="LD337" s="442"/>
      <c r="LE337" s="442"/>
      <c r="LF337" s="442"/>
      <c r="LG337" s="442"/>
      <c r="LH337" s="442"/>
      <c r="LI337" s="442"/>
      <c r="LJ337" s="442"/>
      <c r="LK337" s="442"/>
      <c r="LL337" s="442"/>
      <c r="LM337" s="442"/>
      <c r="LN337" s="442"/>
      <c r="LO337" s="442"/>
      <c r="LP337" s="442"/>
      <c r="LQ337" s="442"/>
      <c r="LR337" s="442"/>
      <c r="LS337" s="442"/>
      <c r="LT337" s="442"/>
      <c r="LU337" s="442"/>
      <c r="LV337" s="442"/>
      <c r="LW337" s="442"/>
      <c r="LX337" s="442"/>
      <c r="LY337" s="442"/>
      <c r="LZ337" s="442"/>
      <c r="MA337" s="442"/>
      <c r="MB337" s="442"/>
      <c r="MC337" s="442"/>
      <c r="MD337" s="442"/>
      <c r="ME337" s="442"/>
      <c r="MF337" s="442"/>
      <c r="MG337" s="442"/>
      <c r="MH337" s="442"/>
      <c r="MI337" s="442"/>
      <c r="MJ337" s="442"/>
      <c r="MK337" s="442"/>
      <c r="ML337" s="442"/>
      <c r="MM337" s="442"/>
      <c r="MN337" s="442"/>
      <c r="MO337" s="442"/>
      <c r="MP337" s="442"/>
      <c r="MQ337" s="442"/>
      <c r="MR337" s="442"/>
      <c r="MS337" s="442"/>
      <c r="MT337" s="442"/>
      <c r="MU337" s="442"/>
      <c r="MV337" s="442"/>
      <c r="MW337" s="442"/>
      <c r="MX337" s="442"/>
      <c r="MY337" s="442"/>
      <c r="MZ337" s="442"/>
      <c r="NA337" s="442"/>
      <c r="NB337" s="442"/>
      <c r="NC337" s="442"/>
      <c r="ND337" s="442"/>
      <c r="NE337" s="442"/>
      <c r="NF337" s="442"/>
      <c r="NG337" s="442"/>
      <c r="NH337" s="442"/>
      <c r="NI337" s="442"/>
      <c r="NJ337" s="442"/>
      <c r="NK337" s="442"/>
      <c r="NL337" s="442"/>
      <c r="NM337" s="442"/>
      <c r="NN337" s="442"/>
      <c r="NO337" s="442"/>
      <c r="NP337" s="442"/>
      <c r="NQ337" s="442"/>
      <c r="NR337" s="442"/>
      <c r="NS337" s="442"/>
      <c r="NT337" s="442"/>
      <c r="NU337" s="442"/>
      <c r="NV337" s="442"/>
      <c r="NW337" s="442"/>
      <c r="NX337" s="442"/>
      <c r="NY337" s="442"/>
      <c r="NZ337" s="442"/>
      <c r="OA337" s="442"/>
      <c r="OB337" s="442"/>
      <c r="OC337" s="442"/>
      <c r="OD337" s="442"/>
      <c r="OE337" s="442"/>
      <c r="OF337" s="442"/>
      <c r="OG337" s="442"/>
      <c r="OH337" s="442"/>
      <c r="OI337" s="442"/>
      <c r="OJ337" s="442"/>
      <c r="OK337" s="442"/>
      <c r="OL337" s="442"/>
      <c r="OM337" s="442"/>
      <c r="ON337" s="442"/>
      <c r="OO337" s="442"/>
      <c r="OP337" s="442"/>
      <c r="OQ337" s="442"/>
      <c r="OR337" s="442"/>
      <c r="OS337" s="442"/>
      <c r="OT337" s="442"/>
      <c r="OU337" s="442"/>
      <c r="OV337" s="442"/>
      <c r="OW337" s="442"/>
      <c r="OX337" s="442"/>
      <c r="OY337" s="442"/>
      <c r="OZ337" s="442"/>
      <c r="PA337" s="442"/>
      <c r="PB337" s="442"/>
      <c r="PC337" s="442"/>
      <c r="PD337" s="442"/>
      <c r="PE337" s="442"/>
      <c r="PF337" s="442"/>
      <c r="PG337" s="442"/>
      <c r="PH337" s="442"/>
      <c r="PI337" s="442"/>
      <c r="PJ337" s="442"/>
      <c r="PK337" s="442"/>
      <c r="PL337" s="442"/>
      <c r="PM337" s="442"/>
      <c r="PN337" s="442"/>
      <c r="PO337" s="442"/>
      <c r="PP337" s="442"/>
      <c r="PQ337" s="442"/>
      <c r="PR337" s="442"/>
      <c r="PS337" s="442"/>
      <c r="PT337" s="442"/>
      <c r="PU337" s="442"/>
      <c r="PV337" s="442"/>
      <c r="PW337" s="442"/>
      <c r="PX337" s="442"/>
      <c r="PY337" s="442"/>
      <c r="PZ337" s="442"/>
      <c r="QA337" s="442"/>
      <c r="QB337" s="442"/>
      <c r="QC337" s="442"/>
      <c r="QD337" s="442"/>
      <c r="QE337" s="442"/>
      <c r="QF337" s="442"/>
      <c r="QG337" s="442"/>
      <c r="QH337" s="442"/>
      <c r="QI337" s="442"/>
      <c r="QJ337" s="442"/>
      <c r="QK337" s="442"/>
      <c r="QL337" s="442"/>
      <c r="QM337" s="442"/>
      <c r="QN337" s="442"/>
      <c r="QO337" s="442"/>
      <c r="QP337" s="442"/>
      <c r="QQ337" s="442"/>
      <c r="QR337" s="442"/>
      <c r="QS337" s="442"/>
      <c r="QT337" s="442"/>
      <c r="QU337" s="442"/>
      <c r="QV337" s="442"/>
      <c r="QW337" s="442"/>
      <c r="QX337" s="442"/>
      <c r="QY337" s="442"/>
      <c r="QZ337" s="442"/>
      <c r="RA337" s="442"/>
      <c r="RB337" s="442"/>
      <c r="RC337" s="442"/>
      <c r="RD337" s="442"/>
      <c r="RE337" s="442"/>
      <c r="RF337" s="442"/>
      <c r="RG337" s="442"/>
      <c r="RH337" s="442"/>
      <c r="RI337" s="442"/>
      <c r="RJ337" s="442"/>
      <c r="RK337" s="442"/>
      <c r="RL337" s="442"/>
      <c r="RM337" s="442"/>
      <c r="RN337" s="442"/>
      <c r="RO337" s="442"/>
      <c r="RP337" s="442"/>
      <c r="RQ337" s="442"/>
      <c r="RR337" s="442"/>
      <c r="RS337" s="442"/>
      <c r="RT337" s="442"/>
      <c r="RU337" s="442"/>
      <c r="RV337" s="442"/>
      <c r="RW337" s="442"/>
      <c r="RX337" s="442"/>
      <c r="RY337" s="442"/>
      <c r="RZ337" s="442"/>
      <c r="SA337" s="442"/>
      <c r="SB337" s="442"/>
      <c r="SC337" s="442"/>
      <c r="SD337" s="442"/>
      <c r="SE337" s="442"/>
      <c r="SF337" s="442"/>
      <c r="SG337" s="442"/>
      <c r="SH337" s="442"/>
      <c r="SI337" s="442"/>
      <c r="SJ337" s="442"/>
      <c r="SK337" s="442"/>
      <c r="SL337" s="442"/>
      <c r="SM337" s="442"/>
      <c r="SN337" s="442"/>
      <c r="SO337" s="442"/>
      <c r="SP337" s="442"/>
      <c r="SQ337" s="442"/>
      <c r="SR337" s="442"/>
      <c r="SS337" s="442"/>
      <c r="ST337" s="442"/>
      <c r="SU337" s="442"/>
      <c r="SV337" s="442"/>
      <c r="SW337" s="442"/>
      <c r="SX337" s="442"/>
      <c r="SY337" s="442"/>
      <c r="SZ337" s="442"/>
      <c r="TA337" s="442"/>
      <c r="TB337" s="442"/>
      <c r="TC337" s="442"/>
      <c r="TD337" s="442"/>
      <c r="TE337" s="442"/>
      <c r="TF337" s="442"/>
      <c r="TG337" s="442"/>
      <c r="TH337" s="442"/>
      <c r="TI337" s="442"/>
      <c r="TJ337" s="442"/>
      <c r="TK337" s="442"/>
      <c r="TL337" s="442"/>
      <c r="TM337" s="442"/>
      <c r="TN337" s="442"/>
      <c r="TO337" s="442"/>
      <c r="TP337" s="442"/>
      <c r="TQ337" s="442"/>
      <c r="TR337" s="442"/>
      <c r="TS337" s="442"/>
      <c r="TT337" s="442"/>
      <c r="TU337" s="442"/>
      <c r="TV337" s="442"/>
      <c r="TW337" s="442"/>
      <c r="TX337" s="442"/>
      <c r="TY337" s="442"/>
      <c r="TZ337" s="442"/>
      <c r="UA337" s="442"/>
      <c r="UB337" s="442"/>
      <c r="UC337" s="442"/>
      <c r="UD337" s="442"/>
      <c r="UE337" s="442"/>
      <c r="UF337" s="442"/>
      <c r="UG337" s="442"/>
      <c r="UH337" s="442"/>
      <c r="UI337" s="442"/>
      <c r="UJ337" s="442"/>
      <c r="UK337" s="442"/>
      <c r="UL337" s="442"/>
      <c r="UM337" s="442"/>
      <c r="UN337" s="442"/>
      <c r="UO337" s="442"/>
      <c r="UP337" s="442"/>
      <c r="UQ337" s="442"/>
      <c r="UR337" s="442"/>
      <c r="US337" s="442"/>
      <c r="UT337" s="442"/>
      <c r="UU337" s="442"/>
      <c r="UV337" s="442"/>
      <c r="UW337" s="442"/>
      <c r="UX337" s="442"/>
      <c r="UY337" s="442"/>
      <c r="UZ337" s="442"/>
      <c r="VA337" s="442"/>
      <c r="VB337" s="442"/>
      <c r="VC337" s="442"/>
      <c r="VD337" s="442"/>
      <c r="VE337" s="442"/>
      <c r="VF337" s="442"/>
      <c r="VG337" s="442"/>
      <c r="VH337" s="442"/>
      <c r="VI337" s="442"/>
      <c r="VJ337" s="442"/>
      <c r="VK337" s="442"/>
      <c r="VL337" s="442"/>
      <c r="VM337" s="442"/>
      <c r="VN337" s="442"/>
      <c r="VO337" s="442"/>
      <c r="VP337" s="442"/>
      <c r="VQ337" s="442"/>
      <c r="VR337" s="442"/>
      <c r="VS337" s="442"/>
      <c r="VT337" s="442"/>
      <c r="VU337" s="442"/>
      <c r="VV337" s="442"/>
      <c r="VW337" s="442"/>
      <c r="VX337" s="442"/>
      <c r="VY337" s="442"/>
      <c r="VZ337" s="442"/>
      <c r="WA337" s="442"/>
      <c r="WB337" s="442"/>
      <c r="WC337" s="442"/>
      <c r="WD337" s="442"/>
      <c r="WE337" s="442"/>
      <c r="WF337" s="442"/>
      <c r="WG337" s="442"/>
      <c r="WH337" s="442"/>
      <c r="WI337" s="442"/>
      <c r="WJ337" s="442"/>
      <c r="WK337" s="442"/>
      <c r="WL337" s="442"/>
      <c r="WM337" s="442"/>
      <c r="WN337" s="442"/>
      <c r="WO337" s="442"/>
      <c r="WP337" s="442"/>
      <c r="WQ337" s="442"/>
      <c r="WR337" s="442"/>
      <c r="WS337" s="442"/>
      <c r="WT337" s="442"/>
      <c r="WU337" s="442"/>
      <c r="WV337" s="442"/>
      <c r="WW337" s="442"/>
      <c r="WX337" s="442"/>
      <c r="WY337" s="442"/>
      <c r="WZ337" s="442"/>
      <c r="XA337" s="442"/>
      <c r="XB337" s="442"/>
      <c r="XC337" s="442"/>
      <c r="XD337" s="442"/>
      <c r="XE337" s="442"/>
      <c r="XF337" s="442"/>
      <c r="XG337" s="442"/>
      <c r="XH337" s="442"/>
      <c r="XI337" s="442"/>
      <c r="XJ337" s="442"/>
      <c r="XK337" s="442"/>
      <c r="XL337" s="442"/>
      <c r="XM337" s="442"/>
      <c r="XN337" s="442"/>
      <c r="XO337" s="442"/>
      <c r="XP337" s="442"/>
      <c r="XQ337" s="442"/>
      <c r="XR337" s="442"/>
      <c r="XS337" s="442"/>
      <c r="XT337" s="442"/>
      <c r="XU337" s="442"/>
      <c r="XV337" s="442"/>
      <c r="XW337" s="442"/>
      <c r="XX337" s="442"/>
      <c r="XY337" s="442"/>
      <c r="XZ337" s="442"/>
      <c r="YA337" s="442"/>
      <c r="YB337" s="442"/>
      <c r="YC337" s="442"/>
      <c r="YD337" s="442"/>
      <c r="YE337" s="442"/>
      <c r="YF337" s="442"/>
      <c r="YG337" s="442"/>
      <c r="YH337" s="442"/>
      <c r="YI337" s="442"/>
      <c r="YJ337" s="442"/>
      <c r="YK337" s="442"/>
      <c r="YL337" s="442"/>
      <c r="YM337" s="442"/>
      <c r="YN337" s="442"/>
      <c r="YO337" s="442"/>
      <c r="YP337" s="442"/>
      <c r="YQ337" s="442"/>
      <c r="YR337" s="442"/>
      <c r="YS337" s="442"/>
      <c r="YT337" s="442"/>
      <c r="YU337" s="442"/>
      <c r="YV337" s="442"/>
      <c r="YW337" s="442"/>
      <c r="YX337" s="442"/>
      <c r="YY337" s="442"/>
      <c r="YZ337" s="442"/>
      <c r="ZA337" s="442"/>
      <c r="ZB337" s="442"/>
      <c r="ZC337" s="442"/>
      <c r="ZD337" s="442"/>
      <c r="ZE337" s="442"/>
      <c r="ZF337" s="442"/>
      <c r="ZG337" s="442"/>
      <c r="ZH337" s="442"/>
      <c r="ZI337" s="442"/>
      <c r="ZJ337" s="442"/>
      <c r="ZK337" s="442"/>
      <c r="ZL337" s="442"/>
      <c r="ZM337" s="442"/>
      <c r="ZN337" s="442"/>
      <c r="ZO337" s="442"/>
      <c r="ZP337" s="442"/>
      <c r="ZQ337" s="442"/>
      <c r="ZR337" s="442"/>
      <c r="ZS337" s="442"/>
      <c r="ZT337" s="442"/>
      <c r="ZU337" s="442"/>
      <c r="ZV337" s="442"/>
      <c r="ZW337" s="442"/>
      <c r="ZX337" s="442"/>
      <c r="ZY337" s="442"/>
      <c r="ZZ337" s="442"/>
      <c r="AAA337" s="442"/>
      <c r="AAB337" s="442"/>
      <c r="AAC337" s="442"/>
      <c r="AAD337" s="442"/>
      <c r="AAE337" s="442"/>
      <c r="AAF337" s="442"/>
      <c r="AAG337" s="442"/>
      <c r="AAH337" s="442"/>
      <c r="AAI337" s="442"/>
      <c r="AAJ337" s="442"/>
      <c r="AAK337" s="442"/>
      <c r="AAL337" s="442"/>
      <c r="AAM337" s="442"/>
      <c r="AAN337" s="442"/>
      <c r="AAO337" s="442"/>
      <c r="AAP337" s="442"/>
      <c r="AAQ337" s="442"/>
      <c r="AAR337" s="442"/>
      <c r="AAS337" s="442"/>
      <c r="AAT337" s="442"/>
      <c r="AAU337" s="442"/>
      <c r="AAV337" s="442"/>
      <c r="AAW337" s="442"/>
      <c r="AAX337" s="442"/>
      <c r="AAY337" s="442"/>
      <c r="AAZ337" s="442"/>
      <c r="ABA337" s="442"/>
      <c r="ABB337" s="442"/>
      <c r="ABC337" s="442"/>
      <c r="ABD337" s="442"/>
      <c r="ABE337" s="442"/>
      <c r="ABF337" s="442"/>
      <c r="ABG337" s="442"/>
      <c r="ABH337" s="442"/>
      <c r="ABI337" s="442"/>
      <c r="ABJ337" s="442"/>
      <c r="ABK337" s="442"/>
      <c r="ABL337" s="442"/>
      <c r="ABM337" s="442"/>
      <c r="ABN337" s="442"/>
      <c r="ABO337" s="442"/>
      <c r="ABP337" s="442"/>
      <c r="ABQ337" s="442"/>
      <c r="ABR337" s="442"/>
      <c r="ABS337" s="442"/>
      <c r="ABT337" s="442"/>
      <c r="ABU337" s="442"/>
      <c r="ABV337" s="442"/>
      <c r="ABW337" s="442"/>
      <c r="ABX337" s="442"/>
      <c r="ABY337" s="442"/>
      <c r="ABZ337" s="442"/>
      <c r="ACA337" s="442"/>
      <c r="ACB337" s="442"/>
      <c r="ACC337" s="442"/>
      <c r="ACD337" s="442"/>
      <c r="ACE337" s="442"/>
      <c r="ACF337" s="442"/>
      <c r="ACG337" s="442"/>
      <c r="ACH337" s="442"/>
      <c r="ACI337" s="442"/>
      <c r="ACJ337" s="442"/>
      <c r="ACK337" s="442"/>
      <c r="ACL337" s="442"/>
      <c r="ACM337" s="442"/>
      <c r="ACN337" s="442"/>
      <c r="ACO337" s="442"/>
      <c r="ACP337" s="442"/>
      <c r="ACQ337" s="442"/>
      <c r="ACR337" s="442"/>
      <c r="ACS337" s="442"/>
      <c r="ACT337" s="442"/>
      <c r="ACU337" s="442"/>
      <c r="ACV337" s="442"/>
      <c r="ACW337" s="442"/>
      <c r="ACX337" s="442"/>
      <c r="ACY337" s="442"/>
      <c r="ACZ337" s="442"/>
      <c r="ADA337" s="442"/>
      <c r="ADB337" s="442"/>
      <c r="ADC337" s="442"/>
      <c r="ADD337" s="442"/>
      <c r="ADE337" s="442"/>
      <c r="ADF337" s="442"/>
      <c r="ADG337" s="442"/>
      <c r="ADH337" s="442"/>
      <c r="ADI337" s="442"/>
      <c r="ADJ337" s="442"/>
      <c r="ADK337" s="442"/>
      <c r="ADL337" s="442"/>
      <c r="ADM337" s="442"/>
      <c r="ADN337" s="442"/>
      <c r="ADO337" s="442"/>
      <c r="ADP337" s="442"/>
      <c r="ADQ337" s="442"/>
      <c r="ADR337" s="442"/>
      <c r="ADS337" s="442"/>
      <c r="ADT337" s="442"/>
      <c r="ADU337" s="442"/>
      <c r="ADV337" s="442"/>
      <c r="ADW337" s="442"/>
      <c r="ADX337" s="442"/>
      <c r="ADY337" s="442"/>
      <c r="ADZ337" s="442"/>
      <c r="AEA337" s="442"/>
      <c r="AEB337" s="442"/>
      <c r="AEC337" s="442"/>
      <c r="AED337" s="442"/>
      <c r="AEE337" s="442"/>
      <c r="AEF337" s="442"/>
      <c r="AEG337" s="442"/>
      <c r="AEH337" s="442"/>
      <c r="AEI337" s="442"/>
      <c r="AEJ337" s="442"/>
      <c r="AEK337" s="442"/>
      <c r="AEL337" s="442"/>
      <c r="AEM337" s="442"/>
      <c r="AEN337" s="442"/>
      <c r="AEO337" s="442"/>
      <c r="AEP337" s="442"/>
      <c r="AEQ337" s="442"/>
      <c r="AER337" s="442"/>
      <c r="AES337" s="442"/>
      <c r="AET337" s="442"/>
      <c r="AEU337" s="442"/>
      <c r="AEV337" s="442"/>
      <c r="AEW337" s="442"/>
      <c r="AEX337" s="442"/>
      <c r="AEY337" s="442"/>
      <c r="AEZ337" s="442"/>
      <c r="AFA337" s="442"/>
      <c r="AFB337" s="442"/>
      <c r="AFC337" s="442"/>
      <c r="AFD337" s="442"/>
      <c r="AFE337" s="442"/>
      <c r="AFF337" s="442"/>
      <c r="AFG337" s="442"/>
      <c r="AFH337" s="442"/>
      <c r="AFI337" s="442"/>
      <c r="AFJ337" s="442"/>
      <c r="AFK337" s="442"/>
      <c r="AFL337" s="442"/>
      <c r="AFM337" s="442"/>
      <c r="AFN337" s="442"/>
      <c r="AFO337" s="442"/>
      <c r="AFP337" s="442"/>
      <c r="AFQ337" s="442"/>
      <c r="AFR337" s="442"/>
      <c r="AFS337" s="442"/>
      <c r="AFT337" s="442"/>
      <c r="AFU337" s="442"/>
      <c r="AFV337" s="442"/>
      <c r="AFW337" s="442"/>
      <c r="AFX337" s="442"/>
      <c r="AFY337" s="442"/>
      <c r="AFZ337" s="442"/>
      <c r="AGA337" s="442"/>
      <c r="AGB337" s="442"/>
      <c r="AGC337" s="442"/>
      <c r="AGD337" s="442"/>
      <c r="AGE337" s="442"/>
      <c r="AGF337" s="442"/>
      <c r="AGG337" s="442"/>
      <c r="AGH337" s="442"/>
      <c r="AGI337" s="442"/>
      <c r="AGJ337" s="442"/>
      <c r="AGK337" s="442"/>
      <c r="AGL337" s="442"/>
      <c r="AGM337" s="442"/>
      <c r="AGN337" s="442"/>
      <c r="AGO337" s="442"/>
      <c r="AGP337" s="442"/>
      <c r="AGQ337" s="442"/>
      <c r="AGR337" s="442"/>
      <c r="AGS337" s="442"/>
      <c r="AGT337" s="442"/>
      <c r="AGU337" s="442"/>
      <c r="AGV337" s="442"/>
      <c r="AGW337" s="442"/>
      <c r="AGX337" s="442"/>
      <c r="AGY337" s="442"/>
      <c r="AGZ337" s="442"/>
      <c r="AHA337" s="442"/>
      <c r="AHB337" s="442"/>
      <c r="AHC337" s="442"/>
      <c r="AHD337" s="442"/>
      <c r="AHE337" s="442"/>
      <c r="AHF337" s="442"/>
      <c r="AHG337" s="442"/>
      <c r="AHH337" s="442"/>
    </row>
    <row r="338" spans="2:892" s="593" customFormat="1" hidden="1">
      <c r="B338" s="597"/>
      <c r="C338" s="595"/>
      <c r="D338" s="78"/>
      <c r="E338" s="78"/>
      <c r="F338" s="78"/>
      <c r="G338" s="78"/>
      <c r="H338" s="78"/>
      <c r="I338" s="78"/>
      <c r="J338" s="78"/>
      <c r="K338" s="78"/>
      <c r="L338" s="78"/>
      <c r="M338" s="7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s="66"/>
      <c r="CT338" s="66"/>
      <c r="CU338" s="66"/>
      <c r="CV338" s="66"/>
      <c r="CW338" s="66"/>
      <c r="CX338" s="66"/>
      <c r="CY338" s="66"/>
      <c r="CZ338" s="66"/>
      <c r="DA338" s="66"/>
      <c r="DB338" s="66"/>
      <c r="DC338" s="66"/>
      <c r="DD338" s="66"/>
      <c r="DE338" s="66"/>
      <c r="DF338" s="66"/>
      <c r="DG338" s="66"/>
      <c r="DH338" s="66"/>
      <c r="DI338" s="66"/>
      <c r="DJ338" s="66"/>
      <c r="DK338" s="66"/>
      <c r="DL338" s="66"/>
      <c r="DM338" s="66"/>
      <c r="DN338" s="66"/>
      <c r="DO338" s="66"/>
      <c r="DP338" s="66"/>
      <c r="DQ338" s="66"/>
      <c r="DR338" s="66"/>
      <c r="DS338" s="66"/>
      <c r="DT338" s="66"/>
      <c r="DU338" s="66"/>
      <c r="DV338" s="66"/>
      <c r="DW338" s="66"/>
      <c r="DX338" s="66"/>
      <c r="DY338" s="66"/>
      <c r="DZ338" s="66"/>
      <c r="EA338" s="66"/>
      <c r="EB338" s="66"/>
      <c r="EC338" s="66"/>
      <c r="ED338" s="66"/>
      <c r="EE338" s="66"/>
      <c r="EF338" s="66"/>
      <c r="EG338" s="66"/>
      <c r="EH338" s="66"/>
      <c r="EI338" s="66"/>
      <c r="EJ338" s="66"/>
      <c r="EK338" s="66"/>
      <c r="EL338" s="66"/>
      <c r="EM338" s="66"/>
      <c r="EN338" s="66"/>
      <c r="EO338" s="66"/>
      <c r="EP338" s="66"/>
      <c r="EQ338" s="66"/>
      <c r="ER338" s="66"/>
      <c r="ES338" s="66"/>
      <c r="ET338" s="66"/>
      <c r="EU338" s="66"/>
      <c r="EV338" s="66"/>
      <c r="EW338" s="66"/>
      <c r="EX338" s="66"/>
      <c r="EY338" s="66"/>
      <c r="EZ338" s="66"/>
      <c r="FA338" s="66"/>
      <c r="FB338" s="66"/>
      <c r="FC338" s="66"/>
      <c r="FD338" s="66"/>
      <c r="FE338" s="66"/>
      <c r="FF338" s="66"/>
      <c r="FG338" s="66"/>
      <c r="FH338" s="66"/>
      <c r="FI338" s="66"/>
      <c r="FJ338" s="66"/>
      <c r="FK338" s="66"/>
      <c r="FL338" s="66"/>
      <c r="FM338" s="66"/>
      <c r="FN338" s="66"/>
      <c r="FO338" s="66"/>
      <c r="FP338" s="66"/>
      <c r="FQ338" s="66"/>
      <c r="FR338" s="66"/>
      <c r="FS338" s="66"/>
      <c r="FT338" s="66"/>
      <c r="FU338" s="66"/>
      <c r="FV338" s="66"/>
      <c r="FW338" s="66"/>
      <c r="FX338" s="66"/>
      <c r="FY338" s="66"/>
      <c r="FZ338" s="66"/>
      <c r="GA338" s="66"/>
      <c r="GB338" s="66"/>
      <c r="GC338" s="66"/>
      <c r="GD338" s="66"/>
      <c r="GE338" s="66"/>
      <c r="GF338" s="66"/>
      <c r="GG338" s="66"/>
      <c r="GH338" s="66"/>
      <c r="GI338" s="66"/>
      <c r="GJ338" s="66"/>
      <c r="GK338" s="66"/>
      <c r="GL338" s="66"/>
      <c r="GM338" s="66"/>
      <c r="GN338" s="66"/>
      <c r="GO338" s="66"/>
      <c r="GP338" s="66"/>
      <c r="GQ338" s="66"/>
      <c r="GR338" s="66"/>
      <c r="GS338" s="66"/>
      <c r="GT338" s="66"/>
      <c r="GU338" s="66"/>
      <c r="GV338" s="66"/>
      <c r="GW338" s="66"/>
      <c r="GX338" s="66"/>
      <c r="GY338" s="66"/>
      <c r="GZ338" s="66"/>
      <c r="HA338" s="66"/>
      <c r="HB338" s="66"/>
      <c r="HC338" s="66"/>
      <c r="HD338" s="66"/>
      <c r="HE338" s="66"/>
      <c r="HF338" s="66"/>
      <c r="HG338" s="66"/>
      <c r="HH338" s="66"/>
      <c r="HI338" s="66"/>
      <c r="HJ338" s="66"/>
      <c r="HK338" s="66"/>
      <c r="HL338" s="66"/>
      <c r="HM338" s="66"/>
      <c r="HN338" s="66"/>
      <c r="HO338" s="66"/>
      <c r="HP338" s="66"/>
      <c r="HQ338" s="66"/>
      <c r="HR338" s="66"/>
      <c r="HS338" s="66"/>
      <c r="HT338" s="66"/>
      <c r="HU338" s="66"/>
      <c r="HV338" s="66"/>
      <c r="HW338" s="66"/>
      <c r="HX338" s="66"/>
      <c r="HY338" s="66"/>
      <c r="HZ338" s="66"/>
      <c r="IA338" s="66"/>
      <c r="IB338" s="66"/>
      <c r="IC338" s="66"/>
      <c r="ID338" s="66"/>
      <c r="IE338" s="66"/>
      <c r="IF338" s="66"/>
      <c r="IG338" s="66"/>
      <c r="IH338" s="66"/>
      <c r="II338" s="66"/>
      <c r="IJ338" s="66"/>
      <c r="IK338" s="66"/>
      <c r="IL338" s="66"/>
      <c r="IM338" s="66"/>
      <c r="IN338" s="66"/>
      <c r="IO338" s="66"/>
      <c r="IP338" s="66"/>
      <c r="IQ338" s="66"/>
      <c r="IR338" s="66"/>
      <c r="IS338" s="66"/>
      <c r="IT338" s="66"/>
      <c r="IU338" s="66"/>
      <c r="IV338" s="66"/>
      <c r="IW338" s="66"/>
      <c r="IX338" s="442"/>
      <c r="IY338" s="442"/>
      <c r="IZ338" s="442"/>
      <c r="JA338" s="442"/>
      <c r="JB338" s="442"/>
      <c r="JC338" s="442"/>
      <c r="JD338" s="442"/>
      <c r="JE338" s="442"/>
      <c r="JF338" s="442"/>
      <c r="JG338" s="442"/>
      <c r="JH338" s="442"/>
      <c r="JI338" s="442"/>
      <c r="JJ338" s="442"/>
      <c r="JK338" s="442"/>
      <c r="JL338" s="442"/>
      <c r="JM338" s="442"/>
      <c r="JN338" s="442"/>
      <c r="JO338" s="442"/>
      <c r="JP338" s="442"/>
      <c r="JQ338" s="442"/>
      <c r="JR338" s="442"/>
      <c r="JS338" s="442"/>
      <c r="JT338" s="442"/>
      <c r="JU338" s="442"/>
      <c r="JV338" s="442"/>
      <c r="JW338" s="442"/>
      <c r="JX338" s="442"/>
      <c r="JY338" s="442"/>
      <c r="JZ338" s="442"/>
      <c r="KA338" s="442"/>
      <c r="KB338" s="442"/>
      <c r="KC338" s="442"/>
      <c r="KD338" s="442"/>
      <c r="KE338" s="442"/>
      <c r="KF338" s="442"/>
      <c r="KG338" s="442"/>
      <c r="KH338" s="442"/>
      <c r="KI338" s="442"/>
      <c r="KJ338" s="442"/>
      <c r="KK338" s="442"/>
      <c r="KL338" s="442"/>
      <c r="KM338" s="442"/>
      <c r="KN338" s="442"/>
      <c r="KO338" s="442"/>
      <c r="KP338" s="442"/>
      <c r="KQ338" s="442"/>
      <c r="KR338" s="442"/>
      <c r="KS338" s="442"/>
      <c r="KT338" s="442"/>
      <c r="KU338" s="442"/>
      <c r="KV338" s="442"/>
      <c r="KW338" s="442"/>
      <c r="KX338" s="442"/>
      <c r="KY338" s="442"/>
      <c r="KZ338" s="442"/>
      <c r="LA338" s="442"/>
      <c r="LB338" s="442"/>
      <c r="LC338" s="442"/>
      <c r="LD338" s="442"/>
      <c r="LE338" s="442"/>
      <c r="LF338" s="442"/>
      <c r="LG338" s="442"/>
      <c r="LH338" s="442"/>
      <c r="LI338" s="442"/>
      <c r="LJ338" s="442"/>
      <c r="LK338" s="442"/>
      <c r="LL338" s="442"/>
      <c r="LM338" s="442"/>
      <c r="LN338" s="442"/>
      <c r="LO338" s="442"/>
      <c r="LP338" s="442"/>
      <c r="LQ338" s="442"/>
      <c r="LR338" s="442"/>
      <c r="LS338" s="442"/>
      <c r="LT338" s="442"/>
      <c r="LU338" s="442"/>
      <c r="LV338" s="442"/>
      <c r="LW338" s="442"/>
      <c r="LX338" s="442"/>
      <c r="LY338" s="442"/>
      <c r="LZ338" s="442"/>
      <c r="MA338" s="442"/>
      <c r="MB338" s="442"/>
      <c r="MC338" s="442"/>
      <c r="MD338" s="442"/>
      <c r="ME338" s="442"/>
      <c r="MF338" s="442"/>
      <c r="MG338" s="442"/>
      <c r="MH338" s="442"/>
      <c r="MI338" s="442"/>
      <c r="MJ338" s="442"/>
      <c r="MK338" s="442"/>
      <c r="ML338" s="442"/>
      <c r="MM338" s="442"/>
      <c r="MN338" s="442"/>
      <c r="MO338" s="442"/>
      <c r="MP338" s="442"/>
      <c r="MQ338" s="442"/>
      <c r="MR338" s="442"/>
      <c r="MS338" s="442"/>
      <c r="MT338" s="442"/>
      <c r="MU338" s="442"/>
      <c r="MV338" s="442"/>
      <c r="MW338" s="442"/>
      <c r="MX338" s="442"/>
      <c r="MY338" s="442"/>
      <c r="MZ338" s="442"/>
      <c r="NA338" s="442"/>
      <c r="NB338" s="442"/>
      <c r="NC338" s="442"/>
      <c r="ND338" s="442"/>
      <c r="NE338" s="442"/>
      <c r="NF338" s="442"/>
      <c r="NG338" s="442"/>
      <c r="NH338" s="442"/>
      <c r="NI338" s="442"/>
      <c r="NJ338" s="442"/>
      <c r="NK338" s="442"/>
      <c r="NL338" s="442"/>
      <c r="NM338" s="442"/>
      <c r="NN338" s="442"/>
      <c r="NO338" s="442"/>
      <c r="NP338" s="442"/>
      <c r="NQ338" s="442"/>
      <c r="NR338" s="442"/>
      <c r="NS338" s="442"/>
      <c r="NT338" s="442"/>
      <c r="NU338" s="442"/>
      <c r="NV338" s="442"/>
      <c r="NW338" s="442"/>
      <c r="NX338" s="442"/>
      <c r="NY338" s="442"/>
      <c r="NZ338" s="442"/>
      <c r="OA338" s="442"/>
      <c r="OB338" s="442"/>
      <c r="OC338" s="442"/>
      <c r="OD338" s="442"/>
      <c r="OE338" s="442"/>
      <c r="OF338" s="442"/>
      <c r="OG338" s="442"/>
      <c r="OH338" s="442"/>
      <c r="OI338" s="442"/>
      <c r="OJ338" s="442"/>
      <c r="OK338" s="442"/>
      <c r="OL338" s="442"/>
      <c r="OM338" s="442"/>
      <c r="ON338" s="442"/>
      <c r="OO338" s="442"/>
      <c r="OP338" s="442"/>
      <c r="OQ338" s="442"/>
      <c r="OR338" s="442"/>
      <c r="OS338" s="442"/>
      <c r="OT338" s="442"/>
      <c r="OU338" s="442"/>
      <c r="OV338" s="442"/>
      <c r="OW338" s="442"/>
      <c r="OX338" s="442"/>
      <c r="OY338" s="442"/>
      <c r="OZ338" s="442"/>
      <c r="PA338" s="442"/>
      <c r="PB338" s="442"/>
      <c r="PC338" s="442"/>
      <c r="PD338" s="442"/>
      <c r="PE338" s="442"/>
      <c r="PF338" s="442"/>
      <c r="PG338" s="442"/>
      <c r="PH338" s="442"/>
      <c r="PI338" s="442"/>
      <c r="PJ338" s="442"/>
      <c r="PK338" s="442"/>
      <c r="PL338" s="442"/>
      <c r="PM338" s="442"/>
      <c r="PN338" s="442"/>
      <c r="PO338" s="442"/>
      <c r="PP338" s="442"/>
      <c r="PQ338" s="442"/>
      <c r="PR338" s="442"/>
      <c r="PS338" s="442"/>
      <c r="PT338" s="442"/>
      <c r="PU338" s="442"/>
      <c r="PV338" s="442"/>
      <c r="PW338" s="442"/>
      <c r="PX338" s="442"/>
      <c r="PY338" s="442"/>
      <c r="PZ338" s="442"/>
      <c r="QA338" s="442"/>
      <c r="QB338" s="442"/>
      <c r="QC338" s="442"/>
      <c r="QD338" s="442"/>
      <c r="QE338" s="442"/>
      <c r="QF338" s="442"/>
      <c r="QG338" s="442"/>
      <c r="QH338" s="442"/>
      <c r="QI338" s="442"/>
      <c r="QJ338" s="442"/>
      <c r="QK338" s="442"/>
      <c r="QL338" s="442"/>
      <c r="QM338" s="442"/>
      <c r="QN338" s="442"/>
      <c r="QO338" s="442"/>
      <c r="QP338" s="442"/>
      <c r="QQ338" s="442"/>
      <c r="QR338" s="442"/>
      <c r="QS338" s="442"/>
      <c r="QT338" s="442"/>
      <c r="QU338" s="442"/>
      <c r="QV338" s="442"/>
      <c r="QW338" s="442"/>
      <c r="QX338" s="442"/>
      <c r="QY338" s="442"/>
      <c r="QZ338" s="442"/>
      <c r="RA338" s="442"/>
      <c r="RB338" s="442"/>
      <c r="RC338" s="442"/>
      <c r="RD338" s="442"/>
      <c r="RE338" s="442"/>
      <c r="RF338" s="442"/>
      <c r="RG338" s="442"/>
      <c r="RH338" s="442"/>
      <c r="RI338" s="442"/>
      <c r="RJ338" s="442"/>
      <c r="RK338" s="442"/>
      <c r="RL338" s="442"/>
      <c r="RM338" s="442"/>
      <c r="RN338" s="442"/>
      <c r="RO338" s="442"/>
      <c r="RP338" s="442"/>
      <c r="RQ338" s="442"/>
      <c r="RR338" s="442"/>
      <c r="RS338" s="442"/>
      <c r="RT338" s="442"/>
      <c r="RU338" s="442"/>
      <c r="RV338" s="442"/>
      <c r="RW338" s="442"/>
      <c r="RX338" s="442"/>
      <c r="RY338" s="442"/>
      <c r="RZ338" s="442"/>
      <c r="SA338" s="442"/>
      <c r="SB338" s="442"/>
      <c r="SC338" s="442"/>
      <c r="SD338" s="442"/>
      <c r="SE338" s="442"/>
      <c r="SF338" s="442"/>
      <c r="SG338" s="442"/>
      <c r="SH338" s="442"/>
      <c r="SI338" s="442"/>
      <c r="SJ338" s="442"/>
      <c r="SK338" s="442"/>
      <c r="SL338" s="442"/>
      <c r="SM338" s="442"/>
      <c r="SN338" s="442"/>
      <c r="SO338" s="442"/>
      <c r="SP338" s="442"/>
      <c r="SQ338" s="442"/>
      <c r="SR338" s="442"/>
      <c r="SS338" s="442"/>
      <c r="ST338" s="442"/>
      <c r="SU338" s="442"/>
      <c r="SV338" s="442"/>
      <c r="SW338" s="442"/>
      <c r="SX338" s="442"/>
      <c r="SY338" s="442"/>
      <c r="SZ338" s="442"/>
      <c r="TA338" s="442"/>
      <c r="TB338" s="442"/>
      <c r="TC338" s="442"/>
      <c r="TD338" s="442"/>
      <c r="TE338" s="442"/>
      <c r="TF338" s="442"/>
      <c r="TG338" s="442"/>
      <c r="TH338" s="442"/>
      <c r="TI338" s="442"/>
      <c r="TJ338" s="442"/>
      <c r="TK338" s="442"/>
      <c r="TL338" s="442"/>
      <c r="TM338" s="442"/>
      <c r="TN338" s="442"/>
      <c r="TO338" s="442"/>
      <c r="TP338" s="442"/>
      <c r="TQ338" s="442"/>
      <c r="TR338" s="442"/>
      <c r="TS338" s="442"/>
      <c r="TT338" s="442"/>
      <c r="TU338" s="442"/>
      <c r="TV338" s="442"/>
      <c r="TW338" s="442"/>
      <c r="TX338" s="442"/>
      <c r="TY338" s="442"/>
      <c r="TZ338" s="442"/>
      <c r="UA338" s="442"/>
      <c r="UB338" s="442"/>
      <c r="UC338" s="442"/>
      <c r="UD338" s="442"/>
      <c r="UE338" s="442"/>
      <c r="UF338" s="442"/>
      <c r="UG338" s="442"/>
      <c r="UH338" s="442"/>
      <c r="UI338" s="442"/>
      <c r="UJ338" s="442"/>
      <c r="UK338" s="442"/>
      <c r="UL338" s="442"/>
      <c r="UM338" s="442"/>
      <c r="UN338" s="442"/>
      <c r="UO338" s="442"/>
      <c r="UP338" s="442"/>
      <c r="UQ338" s="442"/>
      <c r="UR338" s="442"/>
      <c r="US338" s="442"/>
      <c r="UT338" s="442"/>
      <c r="UU338" s="442"/>
      <c r="UV338" s="442"/>
      <c r="UW338" s="442"/>
      <c r="UX338" s="442"/>
      <c r="UY338" s="442"/>
      <c r="UZ338" s="442"/>
      <c r="VA338" s="442"/>
      <c r="VB338" s="442"/>
      <c r="VC338" s="442"/>
      <c r="VD338" s="442"/>
      <c r="VE338" s="442"/>
      <c r="VF338" s="442"/>
      <c r="VG338" s="442"/>
      <c r="VH338" s="442"/>
      <c r="VI338" s="442"/>
      <c r="VJ338" s="442"/>
      <c r="VK338" s="442"/>
      <c r="VL338" s="442"/>
      <c r="VM338" s="442"/>
      <c r="VN338" s="442"/>
      <c r="VO338" s="442"/>
      <c r="VP338" s="442"/>
      <c r="VQ338" s="442"/>
      <c r="VR338" s="442"/>
      <c r="VS338" s="442"/>
      <c r="VT338" s="442"/>
      <c r="VU338" s="442"/>
      <c r="VV338" s="442"/>
      <c r="VW338" s="442"/>
      <c r="VX338" s="442"/>
      <c r="VY338" s="442"/>
      <c r="VZ338" s="442"/>
      <c r="WA338" s="442"/>
      <c r="WB338" s="442"/>
      <c r="WC338" s="442"/>
      <c r="WD338" s="442"/>
      <c r="WE338" s="442"/>
      <c r="WF338" s="442"/>
      <c r="WG338" s="442"/>
      <c r="WH338" s="442"/>
      <c r="WI338" s="442"/>
      <c r="WJ338" s="442"/>
      <c r="WK338" s="442"/>
      <c r="WL338" s="442"/>
      <c r="WM338" s="442"/>
      <c r="WN338" s="442"/>
      <c r="WO338" s="442"/>
      <c r="WP338" s="442"/>
      <c r="WQ338" s="442"/>
      <c r="WR338" s="442"/>
      <c r="WS338" s="442"/>
      <c r="WT338" s="442"/>
      <c r="WU338" s="442"/>
      <c r="WV338" s="442"/>
      <c r="WW338" s="442"/>
      <c r="WX338" s="442"/>
      <c r="WY338" s="442"/>
      <c r="WZ338" s="442"/>
      <c r="XA338" s="442"/>
      <c r="XB338" s="442"/>
      <c r="XC338" s="442"/>
      <c r="XD338" s="442"/>
      <c r="XE338" s="442"/>
      <c r="XF338" s="442"/>
      <c r="XG338" s="442"/>
      <c r="XH338" s="442"/>
      <c r="XI338" s="442"/>
      <c r="XJ338" s="442"/>
      <c r="XK338" s="442"/>
      <c r="XL338" s="442"/>
      <c r="XM338" s="442"/>
      <c r="XN338" s="442"/>
      <c r="XO338" s="442"/>
      <c r="XP338" s="442"/>
      <c r="XQ338" s="442"/>
      <c r="XR338" s="442"/>
      <c r="XS338" s="442"/>
      <c r="XT338" s="442"/>
      <c r="XU338" s="442"/>
      <c r="XV338" s="442"/>
      <c r="XW338" s="442"/>
      <c r="XX338" s="442"/>
      <c r="XY338" s="442"/>
      <c r="XZ338" s="442"/>
      <c r="YA338" s="442"/>
      <c r="YB338" s="442"/>
      <c r="YC338" s="442"/>
      <c r="YD338" s="442"/>
      <c r="YE338" s="442"/>
      <c r="YF338" s="442"/>
      <c r="YG338" s="442"/>
      <c r="YH338" s="442"/>
      <c r="YI338" s="442"/>
      <c r="YJ338" s="442"/>
      <c r="YK338" s="442"/>
      <c r="YL338" s="442"/>
      <c r="YM338" s="442"/>
      <c r="YN338" s="442"/>
      <c r="YO338" s="442"/>
      <c r="YP338" s="442"/>
      <c r="YQ338" s="442"/>
      <c r="YR338" s="442"/>
      <c r="YS338" s="442"/>
      <c r="YT338" s="442"/>
      <c r="YU338" s="442"/>
      <c r="YV338" s="442"/>
      <c r="YW338" s="442"/>
      <c r="YX338" s="442"/>
      <c r="YY338" s="442"/>
      <c r="YZ338" s="442"/>
      <c r="ZA338" s="442"/>
      <c r="ZB338" s="442"/>
      <c r="ZC338" s="442"/>
      <c r="ZD338" s="442"/>
      <c r="ZE338" s="442"/>
      <c r="ZF338" s="442"/>
      <c r="ZG338" s="442"/>
      <c r="ZH338" s="442"/>
      <c r="ZI338" s="442"/>
      <c r="ZJ338" s="442"/>
      <c r="ZK338" s="442"/>
      <c r="ZL338" s="442"/>
      <c r="ZM338" s="442"/>
      <c r="ZN338" s="442"/>
      <c r="ZO338" s="442"/>
      <c r="ZP338" s="442"/>
      <c r="ZQ338" s="442"/>
      <c r="ZR338" s="442"/>
      <c r="ZS338" s="442"/>
      <c r="ZT338" s="442"/>
      <c r="ZU338" s="442"/>
      <c r="ZV338" s="442"/>
      <c r="ZW338" s="442"/>
      <c r="ZX338" s="442"/>
      <c r="ZY338" s="442"/>
      <c r="ZZ338" s="442"/>
      <c r="AAA338" s="442"/>
      <c r="AAB338" s="442"/>
      <c r="AAC338" s="442"/>
      <c r="AAD338" s="442"/>
      <c r="AAE338" s="442"/>
      <c r="AAF338" s="442"/>
      <c r="AAG338" s="442"/>
      <c r="AAH338" s="442"/>
      <c r="AAI338" s="442"/>
      <c r="AAJ338" s="442"/>
      <c r="AAK338" s="442"/>
      <c r="AAL338" s="442"/>
      <c r="AAM338" s="442"/>
      <c r="AAN338" s="442"/>
      <c r="AAO338" s="442"/>
      <c r="AAP338" s="442"/>
      <c r="AAQ338" s="442"/>
      <c r="AAR338" s="442"/>
      <c r="AAS338" s="442"/>
      <c r="AAT338" s="442"/>
      <c r="AAU338" s="442"/>
      <c r="AAV338" s="442"/>
      <c r="AAW338" s="442"/>
      <c r="AAX338" s="442"/>
      <c r="AAY338" s="442"/>
      <c r="AAZ338" s="442"/>
      <c r="ABA338" s="442"/>
      <c r="ABB338" s="442"/>
      <c r="ABC338" s="442"/>
      <c r="ABD338" s="442"/>
      <c r="ABE338" s="442"/>
      <c r="ABF338" s="442"/>
      <c r="ABG338" s="442"/>
      <c r="ABH338" s="442"/>
      <c r="ABI338" s="442"/>
      <c r="ABJ338" s="442"/>
      <c r="ABK338" s="442"/>
      <c r="ABL338" s="442"/>
      <c r="ABM338" s="442"/>
      <c r="ABN338" s="442"/>
      <c r="ABO338" s="442"/>
      <c r="ABP338" s="442"/>
      <c r="ABQ338" s="442"/>
      <c r="ABR338" s="442"/>
      <c r="ABS338" s="442"/>
      <c r="ABT338" s="442"/>
      <c r="ABU338" s="442"/>
      <c r="ABV338" s="442"/>
      <c r="ABW338" s="442"/>
      <c r="ABX338" s="442"/>
      <c r="ABY338" s="442"/>
      <c r="ABZ338" s="442"/>
      <c r="ACA338" s="442"/>
      <c r="ACB338" s="442"/>
      <c r="ACC338" s="442"/>
      <c r="ACD338" s="442"/>
      <c r="ACE338" s="442"/>
      <c r="ACF338" s="442"/>
      <c r="ACG338" s="442"/>
      <c r="ACH338" s="442"/>
      <c r="ACI338" s="442"/>
      <c r="ACJ338" s="442"/>
      <c r="ACK338" s="442"/>
      <c r="ACL338" s="442"/>
      <c r="ACM338" s="442"/>
      <c r="ACN338" s="442"/>
      <c r="ACO338" s="442"/>
      <c r="ACP338" s="442"/>
      <c r="ACQ338" s="442"/>
      <c r="ACR338" s="442"/>
      <c r="ACS338" s="442"/>
      <c r="ACT338" s="442"/>
      <c r="ACU338" s="442"/>
      <c r="ACV338" s="442"/>
      <c r="ACW338" s="442"/>
      <c r="ACX338" s="442"/>
      <c r="ACY338" s="442"/>
      <c r="ACZ338" s="442"/>
      <c r="ADA338" s="442"/>
      <c r="ADB338" s="442"/>
      <c r="ADC338" s="442"/>
      <c r="ADD338" s="442"/>
      <c r="ADE338" s="442"/>
      <c r="ADF338" s="442"/>
      <c r="ADG338" s="442"/>
      <c r="ADH338" s="442"/>
      <c r="ADI338" s="442"/>
      <c r="ADJ338" s="442"/>
      <c r="ADK338" s="442"/>
      <c r="ADL338" s="442"/>
      <c r="ADM338" s="442"/>
      <c r="ADN338" s="442"/>
      <c r="ADO338" s="442"/>
      <c r="ADP338" s="442"/>
      <c r="ADQ338" s="442"/>
      <c r="ADR338" s="442"/>
      <c r="ADS338" s="442"/>
      <c r="ADT338" s="442"/>
      <c r="ADU338" s="442"/>
      <c r="ADV338" s="442"/>
      <c r="ADW338" s="442"/>
      <c r="ADX338" s="442"/>
      <c r="ADY338" s="442"/>
      <c r="ADZ338" s="442"/>
      <c r="AEA338" s="442"/>
      <c r="AEB338" s="442"/>
      <c r="AEC338" s="442"/>
      <c r="AED338" s="442"/>
      <c r="AEE338" s="442"/>
      <c r="AEF338" s="442"/>
      <c r="AEG338" s="442"/>
      <c r="AEH338" s="442"/>
      <c r="AEI338" s="442"/>
      <c r="AEJ338" s="442"/>
      <c r="AEK338" s="442"/>
      <c r="AEL338" s="442"/>
      <c r="AEM338" s="442"/>
      <c r="AEN338" s="442"/>
      <c r="AEO338" s="442"/>
      <c r="AEP338" s="442"/>
      <c r="AEQ338" s="442"/>
      <c r="AER338" s="442"/>
      <c r="AES338" s="442"/>
      <c r="AET338" s="442"/>
      <c r="AEU338" s="442"/>
      <c r="AEV338" s="442"/>
      <c r="AEW338" s="442"/>
      <c r="AEX338" s="442"/>
      <c r="AEY338" s="442"/>
      <c r="AEZ338" s="442"/>
      <c r="AFA338" s="442"/>
      <c r="AFB338" s="442"/>
      <c r="AFC338" s="442"/>
      <c r="AFD338" s="442"/>
      <c r="AFE338" s="442"/>
      <c r="AFF338" s="442"/>
      <c r="AFG338" s="442"/>
      <c r="AFH338" s="442"/>
      <c r="AFI338" s="442"/>
      <c r="AFJ338" s="442"/>
      <c r="AFK338" s="442"/>
      <c r="AFL338" s="442"/>
      <c r="AFM338" s="442"/>
      <c r="AFN338" s="442"/>
      <c r="AFO338" s="442"/>
      <c r="AFP338" s="442"/>
      <c r="AFQ338" s="442"/>
      <c r="AFR338" s="442"/>
      <c r="AFS338" s="442"/>
      <c r="AFT338" s="442"/>
      <c r="AFU338" s="442"/>
      <c r="AFV338" s="442"/>
      <c r="AFW338" s="442"/>
      <c r="AFX338" s="442"/>
      <c r="AFY338" s="442"/>
      <c r="AFZ338" s="442"/>
      <c r="AGA338" s="442"/>
      <c r="AGB338" s="442"/>
      <c r="AGC338" s="442"/>
      <c r="AGD338" s="442"/>
      <c r="AGE338" s="442"/>
      <c r="AGF338" s="442"/>
      <c r="AGG338" s="442"/>
      <c r="AGH338" s="442"/>
      <c r="AGI338" s="442"/>
      <c r="AGJ338" s="442"/>
      <c r="AGK338" s="442"/>
      <c r="AGL338" s="442"/>
      <c r="AGM338" s="442"/>
      <c r="AGN338" s="442"/>
      <c r="AGO338" s="442"/>
      <c r="AGP338" s="442"/>
      <c r="AGQ338" s="442"/>
      <c r="AGR338" s="442"/>
      <c r="AGS338" s="442"/>
      <c r="AGT338" s="442"/>
      <c r="AGU338" s="442"/>
      <c r="AGV338" s="442"/>
      <c r="AGW338" s="442"/>
      <c r="AGX338" s="442"/>
      <c r="AGY338" s="442"/>
      <c r="AGZ338" s="442"/>
      <c r="AHA338" s="442"/>
      <c r="AHB338" s="442"/>
      <c r="AHC338" s="442"/>
      <c r="AHD338" s="442"/>
      <c r="AHE338" s="442"/>
      <c r="AHF338" s="442"/>
      <c r="AHG338" s="442"/>
      <c r="AHH338" s="442"/>
    </row>
    <row r="339" spans="2:892" s="593" customFormat="1" hidden="1">
      <c r="B339" s="597"/>
      <c r="C339" s="595"/>
      <c r="D339" s="78"/>
      <c r="E339" s="78"/>
      <c r="F339" s="78"/>
      <c r="G339" s="78"/>
      <c r="H339" s="78"/>
      <c r="I339" s="78"/>
      <c r="J339" s="78"/>
      <c r="K339" s="78"/>
      <c r="L339" s="78"/>
      <c r="M339" s="78"/>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s="66"/>
      <c r="CT339" s="66"/>
      <c r="CU339" s="66"/>
      <c r="CV339" s="66"/>
      <c r="CW339" s="66"/>
      <c r="CX339" s="66"/>
      <c r="CY339" s="66"/>
      <c r="CZ339" s="66"/>
      <c r="DA339" s="66"/>
      <c r="DB339" s="66"/>
      <c r="DC339" s="66"/>
      <c r="DD339" s="66"/>
      <c r="DE339" s="66"/>
      <c r="DF339" s="66"/>
      <c r="DG339" s="66"/>
      <c r="DH339" s="66"/>
      <c r="DI339" s="66"/>
      <c r="DJ339" s="66"/>
      <c r="DK339" s="66"/>
      <c r="DL339" s="66"/>
      <c r="DM339" s="66"/>
      <c r="DN339" s="66"/>
      <c r="DO339" s="66"/>
      <c r="DP339" s="66"/>
      <c r="DQ339" s="66"/>
      <c r="DR339" s="66"/>
      <c r="DS339" s="66"/>
      <c r="DT339" s="66"/>
      <c r="DU339" s="66"/>
      <c r="DV339" s="66"/>
      <c r="DW339" s="66"/>
      <c r="DX339" s="66"/>
      <c r="DY339" s="66"/>
      <c r="DZ339" s="66"/>
      <c r="EA339" s="66"/>
      <c r="EB339" s="66"/>
      <c r="EC339" s="66"/>
      <c r="ED339" s="66"/>
      <c r="EE339" s="66"/>
      <c r="EF339" s="66"/>
      <c r="EG339" s="66"/>
      <c r="EH339" s="66"/>
      <c r="EI339" s="66"/>
      <c r="EJ339" s="66"/>
      <c r="EK339" s="66"/>
      <c r="EL339" s="66"/>
      <c r="EM339" s="66"/>
      <c r="EN339" s="66"/>
      <c r="EO339" s="66"/>
      <c r="EP339" s="66"/>
      <c r="EQ339" s="66"/>
      <c r="ER339" s="66"/>
      <c r="ES339" s="66"/>
      <c r="ET339" s="66"/>
      <c r="EU339" s="66"/>
      <c r="EV339" s="66"/>
      <c r="EW339" s="66"/>
      <c r="EX339" s="66"/>
      <c r="EY339" s="66"/>
      <c r="EZ339" s="66"/>
      <c r="FA339" s="66"/>
      <c r="FB339" s="66"/>
      <c r="FC339" s="66"/>
      <c r="FD339" s="66"/>
      <c r="FE339" s="66"/>
      <c r="FF339" s="66"/>
      <c r="FG339" s="66"/>
      <c r="FH339" s="66"/>
      <c r="FI339" s="66"/>
      <c r="FJ339" s="66"/>
      <c r="FK339" s="66"/>
      <c r="FL339" s="66"/>
      <c r="FM339" s="66"/>
      <c r="FN339" s="66"/>
      <c r="FO339" s="66"/>
      <c r="FP339" s="66"/>
      <c r="FQ339" s="66"/>
      <c r="FR339" s="66"/>
      <c r="FS339" s="66"/>
      <c r="FT339" s="66"/>
      <c r="FU339" s="66"/>
      <c r="FV339" s="66"/>
      <c r="FW339" s="66"/>
      <c r="FX339" s="66"/>
      <c r="FY339" s="66"/>
      <c r="FZ339" s="66"/>
      <c r="GA339" s="66"/>
      <c r="GB339" s="66"/>
      <c r="GC339" s="66"/>
      <c r="GD339" s="66"/>
      <c r="GE339" s="66"/>
      <c r="GF339" s="66"/>
      <c r="GG339" s="66"/>
      <c r="GH339" s="66"/>
      <c r="GI339" s="66"/>
      <c r="GJ339" s="66"/>
      <c r="GK339" s="66"/>
      <c r="GL339" s="66"/>
      <c r="GM339" s="66"/>
      <c r="GN339" s="66"/>
      <c r="GO339" s="66"/>
      <c r="GP339" s="66"/>
      <c r="GQ339" s="66"/>
      <c r="GR339" s="66"/>
      <c r="GS339" s="66"/>
      <c r="GT339" s="66"/>
      <c r="GU339" s="66"/>
      <c r="GV339" s="66"/>
      <c r="GW339" s="66"/>
      <c r="GX339" s="66"/>
      <c r="GY339" s="66"/>
      <c r="GZ339" s="66"/>
      <c r="HA339" s="66"/>
      <c r="HB339" s="66"/>
      <c r="HC339" s="66"/>
      <c r="HD339" s="66"/>
      <c r="HE339" s="66"/>
      <c r="HF339" s="66"/>
      <c r="HG339" s="66"/>
      <c r="HH339" s="66"/>
      <c r="HI339" s="66"/>
      <c r="HJ339" s="66"/>
      <c r="HK339" s="66"/>
      <c r="HL339" s="66"/>
      <c r="HM339" s="66"/>
      <c r="HN339" s="66"/>
      <c r="HO339" s="66"/>
      <c r="HP339" s="66"/>
      <c r="HQ339" s="66"/>
      <c r="HR339" s="66"/>
      <c r="HS339" s="66"/>
      <c r="HT339" s="66"/>
      <c r="HU339" s="66"/>
      <c r="HV339" s="66"/>
      <c r="HW339" s="66"/>
      <c r="HX339" s="66"/>
      <c r="HY339" s="66"/>
      <c r="HZ339" s="66"/>
      <c r="IA339" s="66"/>
      <c r="IB339" s="66"/>
      <c r="IC339" s="66"/>
      <c r="ID339" s="66"/>
      <c r="IE339" s="66"/>
      <c r="IF339" s="66"/>
      <c r="IG339" s="66"/>
      <c r="IH339" s="66"/>
      <c r="II339" s="66"/>
      <c r="IJ339" s="66"/>
      <c r="IK339" s="66"/>
      <c r="IL339" s="66"/>
      <c r="IM339" s="66"/>
      <c r="IN339" s="66"/>
      <c r="IO339" s="66"/>
      <c r="IP339" s="66"/>
      <c r="IQ339" s="66"/>
      <c r="IR339" s="66"/>
      <c r="IS339" s="66"/>
      <c r="IT339" s="66"/>
      <c r="IU339" s="66"/>
      <c r="IV339" s="66"/>
      <c r="IW339" s="66"/>
      <c r="IX339" s="442"/>
      <c r="IY339" s="442"/>
      <c r="IZ339" s="442"/>
      <c r="JA339" s="442"/>
      <c r="JB339" s="442"/>
      <c r="JC339" s="442"/>
      <c r="JD339" s="442"/>
      <c r="JE339" s="442"/>
      <c r="JF339" s="442"/>
      <c r="JG339" s="442"/>
      <c r="JH339" s="442"/>
      <c r="JI339" s="442"/>
      <c r="JJ339" s="442"/>
      <c r="JK339" s="442"/>
      <c r="JL339" s="442"/>
      <c r="JM339" s="442"/>
      <c r="JN339" s="442"/>
      <c r="JO339" s="442"/>
      <c r="JP339" s="442"/>
      <c r="JQ339" s="442"/>
      <c r="JR339" s="442"/>
      <c r="JS339" s="442"/>
      <c r="JT339" s="442"/>
      <c r="JU339" s="442"/>
      <c r="JV339" s="442"/>
      <c r="JW339" s="442"/>
      <c r="JX339" s="442"/>
      <c r="JY339" s="442"/>
      <c r="JZ339" s="442"/>
      <c r="KA339" s="442"/>
      <c r="KB339" s="442"/>
      <c r="KC339" s="442"/>
      <c r="KD339" s="442"/>
      <c r="KE339" s="442"/>
      <c r="KF339" s="442"/>
      <c r="KG339" s="442"/>
      <c r="KH339" s="442"/>
      <c r="KI339" s="442"/>
      <c r="KJ339" s="442"/>
      <c r="KK339" s="442"/>
      <c r="KL339" s="442"/>
      <c r="KM339" s="442"/>
      <c r="KN339" s="442"/>
      <c r="KO339" s="442"/>
      <c r="KP339" s="442"/>
      <c r="KQ339" s="442"/>
      <c r="KR339" s="442"/>
      <c r="KS339" s="442"/>
      <c r="KT339" s="442"/>
      <c r="KU339" s="442"/>
      <c r="KV339" s="442"/>
      <c r="KW339" s="442"/>
      <c r="KX339" s="442"/>
      <c r="KY339" s="442"/>
      <c r="KZ339" s="442"/>
      <c r="LA339" s="442"/>
      <c r="LB339" s="442"/>
      <c r="LC339" s="442"/>
      <c r="LD339" s="442"/>
      <c r="LE339" s="442"/>
      <c r="LF339" s="442"/>
      <c r="LG339" s="442"/>
      <c r="LH339" s="442"/>
      <c r="LI339" s="442"/>
      <c r="LJ339" s="442"/>
      <c r="LK339" s="442"/>
      <c r="LL339" s="442"/>
      <c r="LM339" s="442"/>
      <c r="LN339" s="442"/>
      <c r="LO339" s="442"/>
      <c r="LP339" s="442"/>
      <c r="LQ339" s="442"/>
      <c r="LR339" s="442"/>
      <c r="LS339" s="442"/>
      <c r="LT339" s="442"/>
      <c r="LU339" s="442"/>
      <c r="LV339" s="442"/>
      <c r="LW339" s="442"/>
      <c r="LX339" s="442"/>
      <c r="LY339" s="442"/>
      <c r="LZ339" s="442"/>
      <c r="MA339" s="442"/>
      <c r="MB339" s="442"/>
      <c r="MC339" s="442"/>
      <c r="MD339" s="442"/>
      <c r="ME339" s="442"/>
      <c r="MF339" s="442"/>
      <c r="MG339" s="442"/>
      <c r="MH339" s="442"/>
      <c r="MI339" s="442"/>
      <c r="MJ339" s="442"/>
      <c r="MK339" s="442"/>
      <c r="ML339" s="442"/>
      <c r="MM339" s="442"/>
      <c r="MN339" s="442"/>
      <c r="MO339" s="442"/>
      <c r="MP339" s="442"/>
      <c r="MQ339" s="442"/>
      <c r="MR339" s="442"/>
      <c r="MS339" s="442"/>
      <c r="MT339" s="442"/>
      <c r="MU339" s="442"/>
      <c r="MV339" s="442"/>
      <c r="MW339" s="442"/>
      <c r="MX339" s="442"/>
      <c r="MY339" s="442"/>
      <c r="MZ339" s="442"/>
      <c r="NA339" s="442"/>
      <c r="NB339" s="442"/>
      <c r="NC339" s="442"/>
      <c r="ND339" s="442"/>
      <c r="NE339" s="442"/>
      <c r="NF339" s="442"/>
      <c r="NG339" s="442"/>
      <c r="NH339" s="442"/>
      <c r="NI339" s="442"/>
      <c r="NJ339" s="442"/>
      <c r="NK339" s="442"/>
      <c r="NL339" s="442"/>
      <c r="NM339" s="442"/>
      <c r="NN339" s="442"/>
      <c r="NO339" s="442"/>
      <c r="NP339" s="442"/>
      <c r="NQ339" s="442"/>
      <c r="NR339" s="442"/>
      <c r="NS339" s="442"/>
      <c r="NT339" s="442"/>
      <c r="NU339" s="442"/>
      <c r="NV339" s="442"/>
      <c r="NW339" s="442"/>
      <c r="NX339" s="442"/>
      <c r="NY339" s="442"/>
      <c r="NZ339" s="442"/>
      <c r="OA339" s="442"/>
      <c r="OB339" s="442"/>
      <c r="OC339" s="442"/>
      <c r="OD339" s="442"/>
      <c r="OE339" s="442"/>
      <c r="OF339" s="442"/>
      <c r="OG339" s="442"/>
      <c r="OH339" s="442"/>
      <c r="OI339" s="442"/>
      <c r="OJ339" s="442"/>
      <c r="OK339" s="442"/>
      <c r="OL339" s="442"/>
      <c r="OM339" s="442"/>
      <c r="ON339" s="442"/>
      <c r="OO339" s="442"/>
      <c r="OP339" s="442"/>
      <c r="OQ339" s="442"/>
      <c r="OR339" s="442"/>
      <c r="OS339" s="442"/>
      <c r="OT339" s="442"/>
      <c r="OU339" s="442"/>
      <c r="OV339" s="442"/>
      <c r="OW339" s="442"/>
      <c r="OX339" s="442"/>
      <c r="OY339" s="442"/>
      <c r="OZ339" s="442"/>
      <c r="PA339" s="442"/>
      <c r="PB339" s="442"/>
      <c r="PC339" s="442"/>
      <c r="PD339" s="442"/>
      <c r="PE339" s="442"/>
      <c r="PF339" s="442"/>
      <c r="PG339" s="442"/>
      <c r="PH339" s="442"/>
      <c r="PI339" s="442"/>
      <c r="PJ339" s="442"/>
      <c r="PK339" s="442"/>
      <c r="PL339" s="442"/>
      <c r="PM339" s="442"/>
      <c r="PN339" s="442"/>
      <c r="PO339" s="442"/>
      <c r="PP339" s="442"/>
      <c r="PQ339" s="442"/>
      <c r="PR339" s="442"/>
      <c r="PS339" s="442"/>
      <c r="PT339" s="442"/>
      <c r="PU339" s="442"/>
      <c r="PV339" s="442"/>
      <c r="PW339" s="442"/>
      <c r="PX339" s="442"/>
      <c r="PY339" s="442"/>
      <c r="PZ339" s="442"/>
      <c r="QA339" s="442"/>
      <c r="QB339" s="442"/>
      <c r="QC339" s="442"/>
      <c r="QD339" s="442"/>
      <c r="QE339" s="442"/>
      <c r="QF339" s="442"/>
      <c r="QG339" s="442"/>
      <c r="QH339" s="442"/>
      <c r="QI339" s="442"/>
      <c r="QJ339" s="442"/>
      <c r="QK339" s="442"/>
      <c r="QL339" s="442"/>
      <c r="QM339" s="442"/>
      <c r="QN339" s="442"/>
      <c r="QO339" s="442"/>
      <c r="QP339" s="442"/>
      <c r="QQ339" s="442"/>
      <c r="QR339" s="442"/>
      <c r="QS339" s="442"/>
      <c r="QT339" s="442"/>
      <c r="QU339" s="442"/>
      <c r="QV339" s="442"/>
      <c r="QW339" s="442"/>
      <c r="QX339" s="442"/>
      <c r="QY339" s="442"/>
      <c r="QZ339" s="442"/>
      <c r="RA339" s="442"/>
      <c r="RB339" s="442"/>
      <c r="RC339" s="442"/>
      <c r="RD339" s="442"/>
      <c r="RE339" s="442"/>
      <c r="RF339" s="442"/>
      <c r="RG339" s="442"/>
      <c r="RH339" s="442"/>
      <c r="RI339" s="442"/>
      <c r="RJ339" s="442"/>
      <c r="RK339" s="442"/>
      <c r="RL339" s="442"/>
      <c r="RM339" s="442"/>
      <c r="RN339" s="442"/>
      <c r="RO339" s="442"/>
      <c r="RP339" s="442"/>
      <c r="RQ339" s="442"/>
      <c r="RR339" s="442"/>
      <c r="RS339" s="442"/>
      <c r="RT339" s="442"/>
      <c r="RU339" s="442"/>
      <c r="RV339" s="442"/>
      <c r="RW339" s="442"/>
      <c r="RX339" s="442"/>
      <c r="RY339" s="442"/>
      <c r="RZ339" s="442"/>
      <c r="SA339" s="442"/>
      <c r="SB339" s="442"/>
      <c r="SC339" s="442"/>
      <c r="SD339" s="442"/>
      <c r="SE339" s="442"/>
      <c r="SF339" s="442"/>
      <c r="SG339" s="442"/>
      <c r="SH339" s="442"/>
      <c r="SI339" s="442"/>
      <c r="SJ339" s="442"/>
      <c r="SK339" s="442"/>
      <c r="SL339" s="442"/>
      <c r="SM339" s="442"/>
      <c r="SN339" s="442"/>
      <c r="SO339" s="442"/>
      <c r="SP339" s="442"/>
      <c r="SQ339" s="442"/>
      <c r="SR339" s="442"/>
      <c r="SS339" s="442"/>
      <c r="ST339" s="442"/>
      <c r="SU339" s="442"/>
      <c r="SV339" s="442"/>
      <c r="SW339" s="442"/>
      <c r="SX339" s="442"/>
      <c r="SY339" s="442"/>
      <c r="SZ339" s="442"/>
      <c r="TA339" s="442"/>
      <c r="TB339" s="442"/>
      <c r="TC339" s="442"/>
      <c r="TD339" s="442"/>
      <c r="TE339" s="442"/>
      <c r="TF339" s="442"/>
      <c r="TG339" s="442"/>
      <c r="TH339" s="442"/>
      <c r="TI339" s="442"/>
      <c r="TJ339" s="442"/>
      <c r="TK339" s="442"/>
      <c r="TL339" s="442"/>
      <c r="TM339" s="442"/>
      <c r="TN339" s="442"/>
      <c r="TO339" s="442"/>
      <c r="TP339" s="442"/>
      <c r="TQ339" s="442"/>
      <c r="TR339" s="442"/>
      <c r="TS339" s="442"/>
      <c r="TT339" s="442"/>
      <c r="TU339" s="442"/>
      <c r="TV339" s="442"/>
      <c r="TW339" s="442"/>
      <c r="TX339" s="442"/>
      <c r="TY339" s="442"/>
      <c r="TZ339" s="442"/>
      <c r="UA339" s="442"/>
      <c r="UB339" s="442"/>
      <c r="UC339" s="442"/>
      <c r="UD339" s="442"/>
      <c r="UE339" s="442"/>
      <c r="UF339" s="442"/>
      <c r="UG339" s="442"/>
      <c r="UH339" s="442"/>
      <c r="UI339" s="442"/>
      <c r="UJ339" s="442"/>
      <c r="UK339" s="442"/>
      <c r="UL339" s="442"/>
      <c r="UM339" s="442"/>
      <c r="UN339" s="442"/>
      <c r="UO339" s="442"/>
      <c r="UP339" s="442"/>
      <c r="UQ339" s="442"/>
      <c r="UR339" s="442"/>
      <c r="US339" s="442"/>
      <c r="UT339" s="442"/>
      <c r="UU339" s="442"/>
      <c r="UV339" s="442"/>
      <c r="UW339" s="442"/>
      <c r="UX339" s="442"/>
      <c r="UY339" s="442"/>
      <c r="UZ339" s="442"/>
      <c r="VA339" s="442"/>
      <c r="VB339" s="442"/>
      <c r="VC339" s="442"/>
      <c r="VD339" s="442"/>
      <c r="VE339" s="442"/>
      <c r="VF339" s="442"/>
      <c r="VG339" s="442"/>
      <c r="VH339" s="442"/>
      <c r="VI339" s="442"/>
      <c r="VJ339" s="442"/>
      <c r="VK339" s="442"/>
      <c r="VL339" s="442"/>
      <c r="VM339" s="442"/>
      <c r="VN339" s="442"/>
      <c r="VO339" s="442"/>
      <c r="VP339" s="442"/>
      <c r="VQ339" s="442"/>
      <c r="VR339" s="442"/>
      <c r="VS339" s="442"/>
      <c r="VT339" s="442"/>
      <c r="VU339" s="442"/>
      <c r="VV339" s="442"/>
      <c r="VW339" s="442"/>
      <c r="VX339" s="442"/>
      <c r="VY339" s="442"/>
      <c r="VZ339" s="442"/>
      <c r="WA339" s="442"/>
      <c r="WB339" s="442"/>
      <c r="WC339" s="442"/>
      <c r="WD339" s="442"/>
      <c r="WE339" s="442"/>
      <c r="WF339" s="442"/>
      <c r="WG339" s="442"/>
      <c r="WH339" s="442"/>
      <c r="WI339" s="442"/>
      <c r="WJ339" s="442"/>
      <c r="WK339" s="442"/>
      <c r="WL339" s="442"/>
      <c r="WM339" s="442"/>
      <c r="WN339" s="442"/>
      <c r="WO339" s="442"/>
      <c r="WP339" s="442"/>
      <c r="WQ339" s="442"/>
      <c r="WR339" s="442"/>
      <c r="WS339" s="442"/>
      <c r="WT339" s="442"/>
      <c r="WU339" s="442"/>
      <c r="WV339" s="442"/>
      <c r="WW339" s="442"/>
      <c r="WX339" s="442"/>
      <c r="WY339" s="442"/>
      <c r="WZ339" s="442"/>
      <c r="XA339" s="442"/>
      <c r="XB339" s="442"/>
      <c r="XC339" s="442"/>
      <c r="XD339" s="442"/>
      <c r="XE339" s="442"/>
      <c r="XF339" s="442"/>
      <c r="XG339" s="442"/>
      <c r="XH339" s="442"/>
      <c r="XI339" s="442"/>
      <c r="XJ339" s="442"/>
      <c r="XK339" s="442"/>
      <c r="XL339" s="442"/>
      <c r="XM339" s="442"/>
      <c r="XN339" s="442"/>
      <c r="XO339" s="442"/>
      <c r="XP339" s="442"/>
      <c r="XQ339" s="442"/>
      <c r="XR339" s="442"/>
      <c r="XS339" s="442"/>
      <c r="XT339" s="442"/>
      <c r="XU339" s="442"/>
      <c r="XV339" s="442"/>
      <c r="XW339" s="442"/>
      <c r="XX339" s="442"/>
      <c r="XY339" s="442"/>
      <c r="XZ339" s="442"/>
      <c r="YA339" s="442"/>
      <c r="YB339" s="442"/>
      <c r="YC339" s="442"/>
      <c r="YD339" s="442"/>
      <c r="YE339" s="442"/>
      <c r="YF339" s="442"/>
      <c r="YG339" s="442"/>
      <c r="YH339" s="442"/>
      <c r="YI339" s="442"/>
      <c r="YJ339" s="442"/>
      <c r="YK339" s="442"/>
      <c r="YL339" s="442"/>
      <c r="YM339" s="442"/>
      <c r="YN339" s="442"/>
      <c r="YO339" s="442"/>
      <c r="YP339" s="442"/>
      <c r="YQ339" s="442"/>
      <c r="YR339" s="442"/>
      <c r="YS339" s="442"/>
      <c r="YT339" s="442"/>
      <c r="YU339" s="442"/>
      <c r="YV339" s="442"/>
      <c r="YW339" s="442"/>
      <c r="YX339" s="442"/>
      <c r="YY339" s="442"/>
      <c r="YZ339" s="442"/>
      <c r="ZA339" s="442"/>
      <c r="ZB339" s="442"/>
      <c r="ZC339" s="442"/>
      <c r="ZD339" s="442"/>
      <c r="ZE339" s="442"/>
      <c r="ZF339" s="442"/>
      <c r="ZG339" s="442"/>
      <c r="ZH339" s="442"/>
      <c r="ZI339" s="442"/>
      <c r="ZJ339" s="442"/>
      <c r="ZK339" s="442"/>
      <c r="ZL339" s="442"/>
      <c r="ZM339" s="442"/>
      <c r="ZN339" s="442"/>
      <c r="ZO339" s="442"/>
      <c r="ZP339" s="442"/>
      <c r="ZQ339" s="442"/>
      <c r="ZR339" s="442"/>
      <c r="ZS339" s="442"/>
      <c r="ZT339" s="442"/>
      <c r="ZU339" s="442"/>
      <c r="ZV339" s="442"/>
      <c r="ZW339" s="442"/>
      <c r="ZX339" s="442"/>
      <c r="ZY339" s="442"/>
      <c r="ZZ339" s="442"/>
      <c r="AAA339" s="442"/>
      <c r="AAB339" s="442"/>
      <c r="AAC339" s="442"/>
      <c r="AAD339" s="442"/>
      <c r="AAE339" s="442"/>
      <c r="AAF339" s="442"/>
      <c r="AAG339" s="442"/>
      <c r="AAH339" s="442"/>
      <c r="AAI339" s="442"/>
      <c r="AAJ339" s="442"/>
      <c r="AAK339" s="442"/>
      <c r="AAL339" s="442"/>
      <c r="AAM339" s="442"/>
      <c r="AAN339" s="442"/>
      <c r="AAO339" s="442"/>
      <c r="AAP339" s="442"/>
      <c r="AAQ339" s="442"/>
      <c r="AAR339" s="442"/>
      <c r="AAS339" s="442"/>
      <c r="AAT339" s="442"/>
      <c r="AAU339" s="442"/>
      <c r="AAV339" s="442"/>
      <c r="AAW339" s="442"/>
      <c r="AAX339" s="442"/>
      <c r="AAY339" s="442"/>
      <c r="AAZ339" s="442"/>
      <c r="ABA339" s="442"/>
      <c r="ABB339" s="442"/>
      <c r="ABC339" s="442"/>
      <c r="ABD339" s="442"/>
      <c r="ABE339" s="442"/>
      <c r="ABF339" s="442"/>
      <c r="ABG339" s="442"/>
      <c r="ABH339" s="442"/>
      <c r="ABI339" s="442"/>
      <c r="ABJ339" s="442"/>
      <c r="ABK339" s="442"/>
      <c r="ABL339" s="442"/>
      <c r="ABM339" s="442"/>
      <c r="ABN339" s="442"/>
      <c r="ABO339" s="442"/>
      <c r="ABP339" s="442"/>
      <c r="ABQ339" s="442"/>
      <c r="ABR339" s="442"/>
      <c r="ABS339" s="442"/>
      <c r="ABT339" s="442"/>
      <c r="ABU339" s="442"/>
      <c r="ABV339" s="442"/>
      <c r="ABW339" s="442"/>
      <c r="ABX339" s="442"/>
      <c r="ABY339" s="442"/>
      <c r="ABZ339" s="442"/>
      <c r="ACA339" s="442"/>
      <c r="ACB339" s="442"/>
      <c r="ACC339" s="442"/>
      <c r="ACD339" s="442"/>
      <c r="ACE339" s="442"/>
      <c r="ACF339" s="442"/>
      <c r="ACG339" s="442"/>
      <c r="ACH339" s="442"/>
      <c r="ACI339" s="442"/>
      <c r="ACJ339" s="442"/>
      <c r="ACK339" s="442"/>
      <c r="ACL339" s="442"/>
      <c r="ACM339" s="442"/>
      <c r="ACN339" s="442"/>
      <c r="ACO339" s="442"/>
      <c r="ACP339" s="442"/>
      <c r="ACQ339" s="442"/>
      <c r="ACR339" s="442"/>
      <c r="ACS339" s="442"/>
      <c r="ACT339" s="442"/>
      <c r="ACU339" s="442"/>
      <c r="ACV339" s="442"/>
      <c r="ACW339" s="442"/>
      <c r="ACX339" s="442"/>
      <c r="ACY339" s="442"/>
      <c r="ACZ339" s="442"/>
      <c r="ADA339" s="442"/>
      <c r="ADB339" s="442"/>
      <c r="ADC339" s="442"/>
      <c r="ADD339" s="442"/>
      <c r="ADE339" s="442"/>
      <c r="ADF339" s="442"/>
      <c r="ADG339" s="442"/>
      <c r="ADH339" s="442"/>
      <c r="ADI339" s="442"/>
      <c r="ADJ339" s="442"/>
      <c r="ADK339" s="442"/>
      <c r="ADL339" s="442"/>
      <c r="ADM339" s="442"/>
      <c r="ADN339" s="442"/>
      <c r="ADO339" s="442"/>
      <c r="ADP339" s="442"/>
      <c r="ADQ339" s="442"/>
      <c r="ADR339" s="442"/>
      <c r="ADS339" s="442"/>
      <c r="ADT339" s="442"/>
      <c r="ADU339" s="442"/>
      <c r="ADV339" s="442"/>
      <c r="ADW339" s="442"/>
      <c r="ADX339" s="442"/>
      <c r="ADY339" s="442"/>
      <c r="ADZ339" s="442"/>
      <c r="AEA339" s="442"/>
      <c r="AEB339" s="442"/>
      <c r="AEC339" s="442"/>
      <c r="AED339" s="442"/>
      <c r="AEE339" s="442"/>
      <c r="AEF339" s="442"/>
      <c r="AEG339" s="442"/>
      <c r="AEH339" s="442"/>
      <c r="AEI339" s="442"/>
      <c r="AEJ339" s="442"/>
      <c r="AEK339" s="442"/>
      <c r="AEL339" s="442"/>
      <c r="AEM339" s="442"/>
      <c r="AEN339" s="442"/>
      <c r="AEO339" s="442"/>
      <c r="AEP339" s="442"/>
      <c r="AEQ339" s="442"/>
      <c r="AER339" s="442"/>
      <c r="AES339" s="442"/>
      <c r="AET339" s="442"/>
      <c r="AEU339" s="442"/>
      <c r="AEV339" s="442"/>
      <c r="AEW339" s="442"/>
      <c r="AEX339" s="442"/>
      <c r="AEY339" s="442"/>
      <c r="AEZ339" s="442"/>
      <c r="AFA339" s="442"/>
      <c r="AFB339" s="442"/>
      <c r="AFC339" s="442"/>
      <c r="AFD339" s="442"/>
      <c r="AFE339" s="442"/>
      <c r="AFF339" s="442"/>
      <c r="AFG339" s="442"/>
      <c r="AFH339" s="442"/>
      <c r="AFI339" s="442"/>
      <c r="AFJ339" s="442"/>
      <c r="AFK339" s="442"/>
      <c r="AFL339" s="442"/>
      <c r="AFM339" s="442"/>
      <c r="AFN339" s="442"/>
      <c r="AFO339" s="442"/>
      <c r="AFP339" s="442"/>
      <c r="AFQ339" s="442"/>
      <c r="AFR339" s="442"/>
      <c r="AFS339" s="442"/>
      <c r="AFT339" s="442"/>
      <c r="AFU339" s="442"/>
      <c r="AFV339" s="442"/>
      <c r="AFW339" s="442"/>
      <c r="AFX339" s="442"/>
      <c r="AFY339" s="442"/>
      <c r="AFZ339" s="442"/>
      <c r="AGA339" s="442"/>
      <c r="AGB339" s="442"/>
      <c r="AGC339" s="442"/>
      <c r="AGD339" s="442"/>
      <c r="AGE339" s="442"/>
      <c r="AGF339" s="442"/>
      <c r="AGG339" s="442"/>
      <c r="AGH339" s="442"/>
      <c r="AGI339" s="442"/>
      <c r="AGJ339" s="442"/>
      <c r="AGK339" s="442"/>
      <c r="AGL339" s="442"/>
      <c r="AGM339" s="442"/>
      <c r="AGN339" s="442"/>
      <c r="AGO339" s="442"/>
      <c r="AGP339" s="442"/>
      <c r="AGQ339" s="442"/>
      <c r="AGR339" s="442"/>
      <c r="AGS339" s="442"/>
      <c r="AGT339" s="442"/>
      <c r="AGU339" s="442"/>
      <c r="AGV339" s="442"/>
      <c r="AGW339" s="442"/>
      <c r="AGX339" s="442"/>
      <c r="AGY339" s="442"/>
      <c r="AGZ339" s="442"/>
      <c r="AHA339" s="442"/>
      <c r="AHB339" s="442"/>
      <c r="AHC339" s="442"/>
      <c r="AHD339" s="442"/>
      <c r="AHE339" s="442"/>
      <c r="AHF339" s="442"/>
      <c r="AHG339" s="442"/>
      <c r="AHH339" s="442"/>
    </row>
    <row r="340" spans="2:892" s="593" customFormat="1" hidden="1">
      <c r="B340" s="597"/>
      <c r="C340" s="595"/>
      <c r="D340" s="78"/>
      <c r="E340" s="78"/>
      <c r="F340" s="78"/>
      <c r="G340" s="78"/>
      <c r="H340" s="78"/>
      <c r="I340" s="78"/>
      <c r="J340" s="78"/>
      <c r="K340" s="78"/>
      <c r="L340" s="78"/>
      <c r="M340" s="78"/>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s="66"/>
      <c r="CT340" s="66"/>
      <c r="CU340" s="66"/>
      <c r="CV340" s="66"/>
      <c r="CW340" s="66"/>
      <c r="CX340" s="66"/>
      <c r="CY340" s="66"/>
      <c r="CZ340" s="66"/>
      <c r="DA340" s="66"/>
      <c r="DB340" s="66"/>
      <c r="DC340" s="66"/>
      <c r="DD340" s="66"/>
      <c r="DE340" s="66"/>
      <c r="DF340" s="66"/>
      <c r="DG340" s="66"/>
      <c r="DH340" s="66"/>
      <c r="DI340" s="66"/>
      <c r="DJ340" s="66"/>
      <c r="DK340" s="66"/>
      <c r="DL340" s="66"/>
      <c r="DM340" s="66"/>
      <c r="DN340" s="66"/>
      <c r="DO340" s="66"/>
      <c r="DP340" s="66"/>
      <c r="DQ340" s="66"/>
      <c r="DR340" s="66"/>
      <c r="DS340" s="66"/>
      <c r="DT340" s="66"/>
      <c r="DU340" s="66"/>
      <c r="DV340" s="66"/>
      <c r="DW340" s="66"/>
      <c r="DX340" s="66"/>
      <c r="DY340" s="66"/>
      <c r="DZ340" s="66"/>
      <c r="EA340" s="66"/>
      <c r="EB340" s="66"/>
      <c r="EC340" s="66"/>
      <c r="ED340" s="66"/>
      <c r="EE340" s="66"/>
      <c r="EF340" s="66"/>
      <c r="EG340" s="66"/>
      <c r="EH340" s="66"/>
      <c r="EI340" s="66"/>
      <c r="EJ340" s="66"/>
      <c r="EK340" s="66"/>
      <c r="EL340" s="66"/>
      <c r="EM340" s="66"/>
      <c r="EN340" s="66"/>
      <c r="EO340" s="66"/>
      <c r="EP340" s="66"/>
      <c r="EQ340" s="66"/>
      <c r="ER340" s="66"/>
      <c r="ES340" s="66"/>
      <c r="ET340" s="66"/>
      <c r="EU340" s="66"/>
      <c r="EV340" s="66"/>
      <c r="EW340" s="66"/>
      <c r="EX340" s="66"/>
      <c r="EY340" s="66"/>
      <c r="EZ340" s="66"/>
      <c r="FA340" s="66"/>
      <c r="FB340" s="66"/>
      <c r="FC340" s="66"/>
      <c r="FD340" s="66"/>
      <c r="FE340" s="66"/>
      <c r="FF340" s="66"/>
      <c r="FG340" s="66"/>
      <c r="FH340" s="66"/>
      <c r="FI340" s="66"/>
      <c r="FJ340" s="66"/>
      <c r="FK340" s="66"/>
      <c r="FL340" s="66"/>
      <c r="FM340" s="66"/>
      <c r="FN340" s="66"/>
      <c r="FO340" s="66"/>
      <c r="FP340" s="66"/>
      <c r="FQ340" s="66"/>
      <c r="FR340" s="66"/>
      <c r="FS340" s="66"/>
      <c r="FT340" s="66"/>
      <c r="FU340" s="66"/>
      <c r="FV340" s="66"/>
      <c r="FW340" s="66"/>
      <c r="FX340" s="66"/>
      <c r="FY340" s="66"/>
      <c r="FZ340" s="66"/>
      <c r="GA340" s="66"/>
      <c r="GB340" s="66"/>
      <c r="GC340" s="66"/>
      <c r="GD340" s="66"/>
      <c r="GE340" s="66"/>
      <c r="GF340" s="66"/>
      <c r="GG340" s="66"/>
      <c r="GH340" s="66"/>
      <c r="GI340" s="66"/>
      <c r="GJ340" s="66"/>
      <c r="GK340" s="66"/>
      <c r="GL340" s="66"/>
      <c r="GM340" s="66"/>
      <c r="GN340" s="66"/>
      <c r="GO340" s="66"/>
      <c r="GP340" s="66"/>
      <c r="GQ340" s="66"/>
      <c r="GR340" s="66"/>
      <c r="GS340" s="66"/>
      <c r="GT340" s="66"/>
      <c r="GU340" s="66"/>
      <c r="GV340" s="66"/>
      <c r="GW340" s="66"/>
      <c r="GX340" s="66"/>
      <c r="GY340" s="66"/>
      <c r="GZ340" s="66"/>
      <c r="HA340" s="66"/>
      <c r="HB340" s="66"/>
      <c r="HC340" s="66"/>
      <c r="HD340" s="66"/>
      <c r="HE340" s="66"/>
      <c r="HF340" s="66"/>
      <c r="HG340" s="66"/>
      <c r="HH340" s="66"/>
      <c r="HI340" s="66"/>
      <c r="HJ340" s="66"/>
      <c r="HK340" s="66"/>
      <c r="HL340" s="66"/>
      <c r="HM340" s="66"/>
      <c r="HN340" s="66"/>
      <c r="HO340" s="66"/>
      <c r="HP340" s="66"/>
      <c r="HQ340" s="66"/>
      <c r="HR340" s="66"/>
      <c r="HS340" s="66"/>
      <c r="HT340" s="66"/>
      <c r="HU340" s="66"/>
      <c r="HV340" s="66"/>
      <c r="HW340" s="66"/>
      <c r="HX340" s="66"/>
      <c r="HY340" s="66"/>
      <c r="HZ340" s="66"/>
      <c r="IA340" s="66"/>
      <c r="IB340" s="66"/>
      <c r="IC340" s="66"/>
      <c r="ID340" s="66"/>
      <c r="IE340" s="66"/>
      <c r="IF340" s="66"/>
      <c r="IG340" s="66"/>
      <c r="IH340" s="66"/>
      <c r="II340" s="66"/>
      <c r="IJ340" s="66"/>
      <c r="IK340" s="66"/>
      <c r="IL340" s="66"/>
      <c r="IM340" s="66"/>
      <c r="IN340" s="66"/>
      <c r="IO340" s="66"/>
      <c r="IP340" s="66"/>
      <c r="IQ340" s="66"/>
      <c r="IR340" s="66"/>
      <c r="IS340" s="66"/>
      <c r="IT340" s="66"/>
      <c r="IU340" s="66"/>
      <c r="IV340" s="66"/>
      <c r="IW340" s="66"/>
      <c r="IX340" s="442"/>
      <c r="IY340" s="442"/>
      <c r="IZ340" s="442"/>
      <c r="JA340" s="442"/>
      <c r="JB340" s="442"/>
      <c r="JC340" s="442"/>
      <c r="JD340" s="442"/>
      <c r="JE340" s="442"/>
      <c r="JF340" s="442"/>
      <c r="JG340" s="442"/>
      <c r="JH340" s="442"/>
      <c r="JI340" s="442"/>
      <c r="JJ340" s="442"/>
      <c r="JK340" s="442"/>
      <c r="JL340" s="442"/>
      <c r="JM340" s="442"/>
      <c r="JN340" s="442"/>
      <c r="JO340" s="442"/>
      <c r="JP340" s="442"/>
      <c r="JQ340" s="442"/>
      <c r="JR340" s="442"/>
      <c r="JS340" s="442"/>
      <c r="JT340" s="442"/>
      <c r="JU340" s="442"/>
      <c r="JV340" s="442"/>
      <c r="JW340" s="442"/>
      <c r="JX340" s="442"/>
      <c r="JY340" s="442"/>
      <c r="JZ340" s="442"/>
      <c r="KA340" s="442"/>
      <c r="KB340" s="442"/>
      <c r="KC340" s="442"/>
      <c r="KD340" s="442"/>
      <c r="KE340" s="442"/>
      <c r="KF340" s="442"/>
      <c r="KG340" s="442"/>
      <c r="KH340" s="442"/>
      <c r="KI340" s="442"/>
      <c r="KJ340" s="442"/>
      <c r="KK340" s="442"/>
      <c r="KL340" s="442"/>
      <c r="KM340" s="442"/>
      <c r="KN340" s="442"/>
      <c r="KO340" s="442"/>
      <c r="KP340" s="442"/>
      <c r="KQ340" s="442"/>
      <c r="KR340" s="442"/>
      <c r="KS340" s="442"/>
      <c r="KT340" s="442"/>
      <c r="KU340" s="442"/>
      <c r="KV340" s="442"/>
      <c r="KW340" s="442"/>
      <c r="KX340" s="442"/>
      <c r="KY340" s="442"/>
      <c r="KZ340" s="442"/>
      <c r="LA340" s="442"/>
      <c r="LB340" s="442"/>
      <c r="LC340" s="442"/>
      <c r="LD340" s="442"/>
      <c r="LE340" s="442"/>
      <c r="LF340" s="442"/>
      <c r="LG340" s="442"/>
      <c r="LH340" s="442"/>
      <c r="LI340" s="442"/>
      <c r="LJ340" s="442"/>
      <c r="LK340" s="442"/>
      <c r="LL340" s="442"/>
      <c r="LM340" s="442"/>
      <c r="LN340" s="442"/>
      <c r="LO340" s="442"/>
      <c r="LP340" s="442"/>
      <c r="LQ340" s="442"/>
      <c r="LR340" s="442"/>
      <c r="LS340" s="442"/>
      <c r="LT340" s="442"/>
      <c r="LU340" s="442"/>
      <c r="LV340" s="442"/>
      <c r="LW340" s="442"/>
      <c r="LX340" s="442"/>
      <c r="LY340" s="442"/>
      <c r="LZ340" s="442"/>
      <c r="MA340" s="442"/>
      <c r="MB340" s="442"/>
      <c r="MC340" s="442"/>
      <c r="MD340" s="442"/>
      <c r="ME340" s="442"/>
      <c r="MF340" s="442"/>
      <c r="MG340" s="442"/>
      <c r="MH340" s="442"/>
      <c r="MI340" s="442"/>
      <c r="MJ340" s="442"/>
      <c r="MK340" s="442"/>
      <c r="ML340" s="442"/>
      <c r="MM340" s="442"/>
      <c r="MN340" s="442"/>
      <c r="MO340" s="442"/>
      <c r="MP340" s="442"/>
      <c r="MQ340" s="442"/>
      <c r="MR340" s="442"/>
      <c r="MS340" s="442"/>
      <c r="MT340" s="442"/>
      <c r="MU340" s="442"/>
      <c r="MV340" s="442"/>
      <c r="MW340" s="442"/>
      <c r="MX340" s="442"/>
      <c r="MY340" s="442"/>
      <c r="MZ340" s="442"/>
      <c r="NA340" s="442"/>
      <c r="NB340" s="442"/>
      <c r="NC340" s="442"/>
      <c r="ND340" s="442"/>
      <c r="NE340" s="442"/>
      <c r="NF340" s="442"/>
      <c r="NG340" s="442"/>
      <c r="NH340" s="442"/>
      <c r="NI340" s="442"/>
      <c r="NJ340" s="442"/>
      <c r="NK340" s="442"/>
      <c r="NL340" s="442"/>
      <c r="NM340" s="442"/>
      <c r="NN340" s="442"/>
      <c r="NO340" s="442"/>
      <c r="NP340" s="442"/>
      <c r="NQ340" s="442"/>
      <c r="NR340" s="442"/>
      <c r="NS340" s="442"/>
      <c r="NT340" s="442"/>
      <c r="NU340" s="442"/>
      <c r="NV340" s="442"/>
      <c r="NW340" s="442"/>
      <c r="NX340" s="442"/>
      <c r="NY340" s="442"/>
      <c r="NZ340" s="442"/>
      <c r="OA340" s="442"/>
      <c r="OB340" s="442"/>
      <c r="OC340" s="442"/>
      <c r="OD340" s="442"/>
      <c r="OE340" s="442"/>
      <c r="OF340" s="442"/>
      <c r="OG340" s="442"/>
      <c r="OH340" s="442"/>
      <c r="OI340" s="442"/>
      <c r="OJ340" s="442"/>
      <c r="OK340" s="442"/>
      <c r="OL340" s="442"/>
      <c r="OM340" s="442"/>
      <c r="ON340" s="442"/>
      <c r="OO340" s="442"/>
      <c r="OP340" s="442"/>
      <c r="OQ340" s="442"/>
      <c r="OR340" s="442"/>
      <c r="OS340" s="442"/>
      <c r="OT340" s="442"/>
      <c r="OU340" s="442"/>
      <c r="OV340" s="442"/>
      <c r="OW340" s="442"/>
      <c r="OX340" s="442"/>
      <c r="OY340" s="442"/>
      <c r="OZ340" s="442"/>
      <c r="PA340" s="442"/>
      <c r="PB340" s="442"/>
      <c r="PC340" s="442"/>
      <c r="PD340" s="442"/>
      <c r="PE340" s="442"/>
      <c r="PF340" s="442"/>
      <c r="PG340" s="442"/>
      <c r="PH340" s="442"/>
      <c r="PI340" s="442"/>
      <c r="PJ340" s="442"/>
      <c r="PK340" s="442"/>
      <c r="PL340" s="442"/>
      <c r="PM340" s="442"/>
      <c r="PN340" s="442"/>
      <c r="PO340" s="442"/>
      <c r="PP340" s="442"/>
      <c r="PQ340" s="442"/>
      <c r="PR340" s="442"/>
      <c r="PS340" s="442"/>
      <c r="PT340" s="442"/>
      <c r="PU340" s="442"/>
      <c r="PV340" s="442"/>
      <c r="PW340" s="442"/>
      <c r="PX340" s="442"/>
      <c r="PY340" s="442"/>
      <c r="PZ340" s="442"/>
      <c r="QA340" s="442"/>
      <c r="QB340" s="442"/>
      <c r="QC340" s="442"/>
      <c r="QD340" s="442"/>
      <c r="QE340" s="442"/>
      <c r="QF340" s="442"/>
      <c r="QG340" s="442"/>
      <c r="QH340" s="442"/>
      <c r="QI340" s="442"/>
      <c r="QJ340" s="442"/>
      <c r="QK340" s="442"/>
      <c r="QL340" s="442"/>
      <c r="QM340" s="442"/>
      <c r="QN340" s="442"/>
      <c r="QO340" s="442"/>
      <c r="QP340" s="442"/>
      <c r="QQ340" s="442"/>
      <c r="QR340" s="442"/>
      <c r="QS340" s="442"/>
      <c r="QT340" s="442"/>
      <c r="QU340" s="442"/>
      <c r="QV340" s="442"/>
      <c r="QW340" s="442"/>
      <c r="QX340" s="442"/>
      <c r="QY340" s="442"/>
      <c r="QZ340" s="442"/>
      <c r="RA340" s="442"/>
      <c r="RB340" s="442"/>
      <c r="RC340" s="442"/>
      <c r="RD340" s="442"/>
      <c r="RE340" s="442"/>
      <c r="RF340" s="442"/>
      <c r="RG340" s="442"/>
      <c r="RH340" s="442"/>
      <c r="RI340" s="442"/>
      <c r="RJ340" s="442"/>
      <c r="RK340" s="442"/>
      <c r="RL340" s="442"/>
      <c r="RM340" s="442"/>
      <c r="RN340" s="442"/>
      <c r="RO340" s="442"/>
      <c r="RP340" s="442"/>
      <c r="RQ340" s="442"/>
      <c r="RR340" s="442"/>
      <c r="RS340" s="442"/>
      <c r="RT340" s="442"/>
      <c r="RU340" s="442"/>
      <c r="RV340" s="442"/>
      <c r="RW340" s="442"/>
      <c r="RX340" s="442"/>
      <c r="RY340" s="442"/>
      <c r="RZ340" s="442"/>
      <c r="SA340" s="442"/>
      <c r="SB340" s="442"/>
      <c r="SC340" s="442"/>
      <c r="SD340" s="442"/>
      <c r="SE340" s="442"/>
      <c r="SF340" s="442"/>
      <c r="SG340" s="442"/>
      <c r="SH340" s="442"/>
      <c r="SI340" s="442"/>
      <c r="SJ340" s="442"/>
      <c r="SK340" s="442"/>
      <c r="SL340" s="442"/>
      <c r="SM340" s="442"/>
      <c r="SN340" s="442"/>
      <c r="SO340" s="442"/>
      <c r="SP340" s="442"/>
      <c r="SQ340" s="442"/>
      <c r="SR340" s="442"/>
      <c r="SS340" s="442"/>
      <c r="ST340" s="442"/>
      <c r="SU340" s="442"/>
      <c r="SV340" s="442"/>
      <c r="SW340" s="442"/>
      <c r="SX340" s="442"/>
      <c r="SY340" s="442"/>
      <c r="SZ340" s="442"/>
      <c r="TA340" s="442"/>
      <c r="TB340" s="442"/>
      <c r="TC340" s="442"/>
      <c r="TD340" s="442"/>
      <c r="TE340" s="442"/>
      <c r="TF340" s="442"/>
      <c r="TG340" s="442"/>
      <c r="TH340" s="442"/>
      <c r="TI340" s="442"/>
      <c r="TJ340" s="442"/>
      <c r="TK340" s="442"/>
      <c r="TL340" s="442"/>
      <c r="TM340" s="442"/>
      <c r="TN340" s="442"/>
      <c r="TO340" s="442"/>
      <c r="TP340" s="442"/>
      <c r="TQ340" s="442"/>
      <c r="TR340" s="442"/>
      <c r="TS340" s="442"/>
      <c r="TT340" s="442"/>
      <c r="TU340" s="442"/>
      <c r="TV340" s="442"/>
      <c r="TW340" s="442"/>
      <c r="TX340" s="442"/>
      <c r="TY340" s="442"/>
      <c r="TZ340" s="442"/>
      <c r="UA340" s="442"/>
      <c r="UB340" s="442"/>
      <c r="UC340" s="442"/>
      <c r="UD340" s="442"/>
      <c r="UE340" s="442"/>
      <c r="UF340" s="442"/>
      <c r="UG340" s="442"/>
      <c r="UH340" s="442"/>
      <c r="UI340" s="442"/>
      <c r="UJ340" s="442"/>
      <c r="UK340" s="442"/>
      <c r="UL340" s="442"/>
      <c r="UM340" s="442"/>
      <c r="UN340" s="442"/>
      <c r="UO340" s="442"/>
      <c r="UP340" s="442"/>
      <c r="UQ340" s="442"/>
      <c r="UR340" s="442"/>
      <c r="US340" s="442"/>
      <c r="UT340" s="442"/>
      <c r="UU340" s="442"/>
      <c r="UV340" s="442"/>
      <c r="UW340" s="442"/>
      <c r="UX340" s="442"/>
      <c r="UY340" s="442"/>
      <c r="UZ340" s="442"/>
      <c r="VA340" s="442"/>
      <c r="VB340" s="442"/>
      <c r="VC340" s="442"/>
      <c r="VD340" s="442"/>
      <c r="VE340" s="442"/>
      <c r="VF340" s="442"/>
      <c r="VG340" s="442"/>
      <c r="VH340" s="442"/>
      <c r="VI340" s="442"/>
      <c r="VJ340" s="442"/>
      <c r="VK340" s="442"/>
      <c r="VL340" s="442"/>
      <c r="VM340" s="442"/>
      <c r="VN340" s="442"/>
      <c r="VO340" s="442"/>
      <c r="VP340" s="442"/>
      <c r="VQ340" s="442"/>
      <c r="VR340" s="442"/>
      <c r="VS340" s="442"/>
      <c r="VT340" s="442"/>
      <c r="VU340" s="442"/>
      <c r="VV340" s="442"/>
      <c r="VW340" s="442"/>
      <c r="VX340" s="442"/>
      <c r="VY340" s="442"/>
      <c r="VZ340" s="442"/>
      <c r="WA340" s="442"/>
      <c r="WB340" s="442"/>
      <c r="WC340" s="442"/>
      <c r="WD340" s="442"/>
      <c r="WE340" s="442"/>
      <c r="WF340" s="442"/>
      <c r="WG340" s="442"/>
      <c r="WH340" s="442"/>
      <c r="WI340" s="442"/>
      <c r="WJ340" s="442"/>
      <c r="WK340" s="442"/>
      <c r="WL340" s="442"/>
      <c r="WM340" s="442"/>
      <c r="WN340" s="442"/>
      <c r="WO340" s="442"/>
      <c r="WP340" s="442"/>
      <c r="WQ340" s="442"/>
      <c r="WR340" s="442"/>
      <c r="WS340" s="442"/>
      <c r="WT340" s="442"/>
      <c r="WU340" s="442"/>
      <c r="WV340" s="442"/>
      <c r="WW340" s="442"/>
      <c r="WX340" s="442"/>
      <c r="WY340" s="442"/>
      <c r="WZ340" s="442"/>
      <c r="XA340" s="442"/>
      <c r="XB340" s="442"/>
      <c r="XC340" s="442"/>
      <c r="XD340" s="442"/>
      <c r="XE340" s="442"/>
      <c r="XF340" s="442"/>
      <c r="XG340" s="442"/>
      <c r="XH340" s="442"/>
      <c r="XI340" s="442"/>
      <c r="XJ340" s="442"/>
      <c r="XK340" s="442"/>
      <c r="XL340" s="442"/>
      <c r="XM340" s="442"/>
      <c r="XN340" s="442"/>
      <c r="XO340" s="442"/>
      <c r="XP340" s="442"/>
      <c r="XQ340" s="442"/>
      <c r="XR340" s="442"/>
      <c r="XS340" s="442"/>
      <c r="XT340" s="442"/>
      <c r="XU340" s="442"/>
      <c r="XV340" s="442"/>
      <c r="XW340" s="442"/>
      <c r="XX340" s="442"/>
      <c r="XY340" s="442"/>
      <c r="XZ340" s="442"/>
      <c r="YA340" s="442"/>
      <c r="YB340" s="442"/>
      <c r="YC340" s="442"/>
      <c r="YD340" s="442"/>
      <c r="YE340" s="442"/>
      <c r="YF340" s="442"/>
      <c r="YG340" s="442"/>
      <c r="YH340" s="442"/>
      <c r="YI340" s="442"/>
      <c r="YJ340" s="442"/>
      <c r="YK340" s="442"/>
      <c r="YL340" s="442"/>
      <c r="YM340" s="442"/>
      <c r="YN340" s="442"/>
      <c r="YO340" s="442"/>
      <c r="YP340" s="442"/>
      <c r="YQ340" s="442"/>
      <c r="YR340" s="442"/>
      <c r="YS340" s="442"/>
      <c r="YT340" s="442"/>
      <c r="YU340" s="442"/>
      <c r="YV340" s="442"/>
      <c r="YW340" s="442"/>
      <c r="YX340" s="442"/>
      <c r="YY340" s="442"/>
      <c r="YZ340" s="442"/>
      <c r="ZA340" s="442"/>
      <c r="ZB340" s="442"/>
      <c r="ZC340" s="442"/>
      <c r="ZD340" s="442"/>
      <c r="ZE340" s="442"/>
      <c r="ZF340" s="442"/>
      <c r="ZG340" s="442"/>
      <c r="ZH340" s="442"/>
      <c r="ZI340" s="442"/>
      <c r="ZJ340" s="442"/>
      <c r="ZK340" s="442"/>
      <c r="ZL340" s="442"/>
      <c r="ZM340" s="442"/>
      <c r="ZN340" s="442"/>
      <c r="ZO340" s="442"/>
      <c r="ZP340" s="442"/>
      <c r="ZQ340" s="442"/>
      <c r="ZR340" s="442"/>
      <c r="ZS340" s="442"/>
      <c r="ZT340" s="442"/>
      <c r="ZU340" s="442"/>
      <c r="ZV340" s="442"/>
      <c r="ZW340" s="442"/>
      <c r="ZX340" s="442"/>
      <c r="ZY340" s="442"/>
      <c r="ZZ340" s="442"/>
      <c r="AAA340" s="442"/>
      <c r="AAB340" s="442"/>
      <c r="AAC340" s="442"/>
      <c r="AAD340" s="442"/>
      <c r="AAE340" s="442"/>
      <c r="AAF340" s="442"/>
      <c r="AAG340" s="442"/>
      <c r="AAH340" s="442"/>
      <c r="AAI340" s="442"/>
      <c r="AAJ340" s="442"/>
      <c r="AAK340" s="442"/>
      <c r="AAL340" s="442"/>
      <c r="AAM340" s="442"/>
      <c r="AAN340" s="442"/>
      <c r="AAO340" s="442"/>
      <c r="AAP340" s="442"/>
      <c r="AAQ340" s="442"/>
      <c r="AAR340" s="442"/>
      <c r="AAS340" s="442"/>
      <c r="AAT340" s="442"/>
      <c r="AAU340" s="442"/>
      <c r="AAV340" s="442"/>
      <c r="AAW340" s="442"/>
      <c r="AAX340" s="442"/>
      <c r="AAY340" s="442"/>
      <c r="AAZ340" s="442"/>
      <c r="ABA340" s="442"/>
      <c r="ABB340" s="442"/>
      <c r="ABC340" s="442"/>
      <c r="ABD340" s="442"/>
      <c r="ABE340" s="442"/>
      <c r="ABF340" s="442"/>
      <c r="ABG340" s="442"/>
      <c r="ABH340" s="442"/>
      <c r="ABI340" s="442"/>
      <c r="ABJ340" s="442"/>
      <c r="ABK340" s="442"/>
      <c r="ABL340" s="442"/>
      <c r="ABM340" s="442"/>
      <c r="ABN340" s="442"/>
      <c r="ABO340" s="442"/>
      <c r="ABP340" s="442"/>
      <c r="ABQ340" s="442"/>
      <c r="ABR340" s="442"/>
      <c r="ABS340" s="442"/>
      <c r="ABT340" s="442"/>
      <c r="ABU340" s="442"/>
      <c r="ABV340" s="442"/>
      <c r="ABW340" s="442"/>
      <c r="ABX340" s="442"/>
      <c r="ABY340" s="442"/>
      <c r="ABZ340" s="442"/>
      <c r="ACA340" s="442"/>
      <c r="ACB340" s="442"/>
      <c r="ACC340" s="442"/>
      <c r="ACD340" s="442"/>
      <c r="ACE340" s="442"/>
      <c r="ACF340" s="442"/>
      <c r="ACG340" s="442"/>
      <c r="ACH340" s="442"/>
      <c r="ACI340" s="442"/>
      <c r="ACJ340" s="442"/>
      <c r="ACK340" s="442"/>
      <c r="ACL340" s="442"/>
      <c r="ACM340" s="442"/>
      <c r="ACN340" s="442"/>
      <c r="ACO340" s="442"/>
      <c r="ACP340" s="442"/>
      <c r="ACQ340" s="442"/>
      <c r="ACR340" s="442"/>
      <c r="ACS340" s="442"/>
      <c r="ACT340" s="442"/>
      <c r="ACU340" s="442"/>
      <c r="ACV340" s="442"/>
      <c r="ACW340" s="442"/>
      <c r="ACX340" s="442"/>
      <c r="ACY340" s="442"/>
      <c r="ACZ340" s="442"/>
      <c r="ADA340" s="442"/>
      <c r="ADB340" s="442"/>
      <c r="ADC340" s="442"/>
      <c r="ADD340" s="442"/>
      <c r="ADE340" s="442"/>
      <c r="ADF340" s="442"/>
      <c r="ADG340" s="442"/>
      <c r="ADH340" s="442"/>
      <c r="ADI340" s="442"/>
      <c r="ADJ340" s="442"/>
      <c r="ADK340" s="442"/>
      <c r="ADL340" s="442"/>
      <c r="ADM340" s="442"/>
      <c r="ADN340" s="442"/>
      <c r="ADO340" s="442"/>
      <c r="ADP340" s="442"/>
      <c r="ADQ340" s="442"/>
      <c r="ADR340" s="442"/>
      <c r="ADS340" s="442"/>
      <c r="ADT340" s="442"/>
      <c r="ADU340" s="442"/>
      <c r="ADV340" s="442"/>
      <c r="ADW340" s="442"/>
      <c r="ADX340" s="442"/>
      <c r="ADY340" s="442"/>
      <c r="ADZ340" s="442"/>
      <c r="AEA340" s="442"/>
      <c r="AEB340" s="442"/>
      <c r="AEC340" s="442"/>
      <c r="AED340" s="442"/>
      <c r="AEE340" s="442"/>
      <c r="AEF340" s="442"/>
      <c r="AEG340" s="442"/>
      <c r="AEH340" s="442"/>
      <c r="AEI340" s="442"/>
      <c r="AEJ340" s="442"/>
      <c r="AEK340" s="442"/>
      <c r="AEL340" s="442"/>
      <c r="AEM340" s="442"/>
      <c r="AEN340" s="442"/>
      <c r="AEO340" s="442"/>
      <c r="AEP340" s="442"/>
      <c r="AEQ340" s="442"/>
      <c r="AER340" s="442"/>
      <c r="AES340" s="442"/>
      <c r="AET340" s="442"/>
      <c r="AEU340" s="442"/>
      <c r="AEV340" s="442"/>
      <c r="AEW340" s="442"/>
      <c r="AEX340" s="442"/>
      <c r="AEY340" s="442"/>
      <c r="AEZ340" s="442"/>
      <c r="AFA340" s="442"/>
      <c r="AFB340" s="442"/>
      <c r="AFC340" s="442"/>
      <c r="AFD340" s="442"/>
      <c r="AFE340" s="442"/>
      <c r="AFF340" s="442"/>
      <c r="AFG340" s="442"/>
      <c r="AFH340" s="442"/>
      <c r="AFI340" s="442"/>
      <c r="AFJ340" s="442"/>
      <c r="AFK340" s="442"/>
      <c r="AFL340" s="442"/>
      <c r="AFM340" s="442"/>
      <c r="AFN340" s="442"/>
      <c r="AFO340" s="442"/>
      <c r="AFP340" s="442"/>
      <c r="AFQ340" s="442"/>
      <c r="AFR340" s="442"/>
      <c r="AFS340" s="442"/>
      <c r="AFT340" s="442"/>
      <c r="AFU340" s="442"/>
      <c r="AFV340" s="442"/>
      <c r="AFW340" s="442"/>
      <c r="AFX340" s="442"/>
      <c r="AFY340" s="442"/>
      <c r="AFZ340" s="442"/>
      <c r="AGA340" s="442"/>
      <c r="AGB340" s="442"/>
      <c r="AGC340" s="442"/>
      <c r="AGD340" s="442"/>
      <c r="AGE340" s="442"/>
      <c r="AGF340" s="442"/>
      <c r="AGG340" s="442"/>
      <c r="AGH340" s="442"/>
      <c r="AGI340" s="442"/>
      <c r="AGJ340" s="442"/>
      <c r="AGK340" s="442"/>
      <c r="AGL340" s="442"/>
      <c r="AGM340" s="442"/>
      <c r="AGN340" s="442"/>
      <c r="AGO340" s="442"/>
      <c r="AGP340" s="442"/>
      <c r="AGQ340" s="442"/>
      <c r="AGR340" s="442"/>
      <c r="AGS340" s="442"/>
      <c r="AGT340" s="442"/>
      <c r="AGU340" s="442"/>
      <c r="AGV340" s="442"/>
      <c r="AGW340" s="442"/>
      <c r="AGX340" s="442"/>
      <c r="AGY340" s="442"/>
      <c r="AGZ340" s="442"/>
      <c r="AHA340" s="442"/>
      <c r="AHB340" s="442"/>
      <c r="AHC340" s="442"/>
      <c r="AHD340" s="442"/>
      <c r="AHE340" s="442"/>
      <c r="AHF340" s="442"/>
      <c r="AHG340" s="442"/>
      <c r="AHH340" s="442"/>
    </row>
    <row r="341" spans="2:892" s="593" customFormat="1" hidden="1">
      <c r="B341" s="597"/>
      <c r="C341" s="595"/>
      <c r="D341" s="78"/>
      <c r="E341" s="78"/>
      <c r="F341" s="78"/>
      <c r="G341" s="78"/>
      <c r="H341" s="78"/>
      <c r="I341" s="78"/>
      <c r="J341" s="78"/>
      <c r="K341" s="78"/>
      <c r="L341" s="78"/>
      <c r="M341" s="78"/>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s="66"/>
      <c r="CT341" s="66"/>
      <c r="CU341" s="66"/>
      <c r="CV341" s="66"/>
      <c r="CW341" s="66"/>
      <c r="CX341" s="66"/>
      <c r="CY341" s="66"/>
      <c r="CZ341" s="66"/>
      <c r="DA341" s="66"/>
      <c r="DB341" s="66"/>
      <c r="DC341" s="66"/>
      <c r="DD341" s="66"/>
      <c r="DE341" s="66"/>
      <c r="DF341" s="66"/>
      <c r="DG341" s="66"/>
      <c r="DH341" s="66"/>
      <c r="DI341" s="66"/>
      <c r="DJ341" s="66"/>
      <c r="DK341" s="66"/>
      <c r="DL341" s="66"/>
      <c r="DM341" s="66"/>
      <c r="DN341" s="66"/>
      <c r="DO341" s="66"/>
      <c r="DP341" s="66"/>
      <c r="DQ341" s="66"/>
      <c r="DR341" s="66"/>
      <c r="DS341" s="66"/>
      <c r="DT341" s="66"/>
      <c r="DU341" s="66"/>
      <c r="DV341" s="66"/>
      <c r="DW341" s="66"/>
      <c r="DX341" s="66"/>
      <c r="DY341" s="66"/>
      <c r="DZ341" s="66"/>
      <c r="EA341" s="66"/>
      <c r="EB341" s="66"/>
      <c r="EC341" s="66"/>
      <c r="ED341" s="66"/>
      <c r="EE341" s="66"/>
      <c r="EF341" s="66"/>
      <c r="EG341" s="66"/>
      <c r="EH341" s="66"/>
      <c r="EI341" s="66"/>
      <c r="EJ341" s="66"/>
      <c r="EK341" s="66"/>
      <c r="EL341" s="66"/>
      <c r="EM341" s="66"/>
      <c r="EN341" s="66"/>
      <c r="EO341" s="66"/>
      <c r="EP341" s="66"/>
      <c r="EQ341" s="66"/>
      <c r="ER341" s="66"/>
      <c r="ES341" s="66"/>
      <c r="ET341" s="66"/>
      <c r="EU341" s="66"/>
      <c r="EV341" s="66"/>
      <c r="EW341" s="66"/>
      <c r="EX341" s="66"/>
      <c r="EY341" s="66"/>
      <c r="EZ341" s="66"/>
      <c r="FA341" s="66"/>
      <c r="FB341" s="66"/>
      <c r="FC341" s="66"/>
      <c r="FD341" s="66"/>
      <c r="FE341" s="66"/>
      <c r="FF341" s="66"/>
      <c r="FG341" s="66"/>
      <c r="FH341" s="66"/>
      <c r="FI341" s="66"/>
      <c r="FJ341" s="66"/>
      <c r="FK341" s="66"/>
      <c r="FL341" s="66"/>
      <c r="FM341" s="66"/>
      <c r="FN341" s="66"/>
      <c r="FO341" s="66"/>
      <c r="FP341" s="66"/>
      <c r="FQ341" s="66"/>
      <c r="FR341" s="66"/>
      <c r="FS341" s="66"/>
      <c r="FT341" s="66"/>
      <c r="FU341" s="66"/>
      <c r="FV341" s="66"/>
      <c r="FW341" s="66"/>
      <c r="FX341" s="66"/>
      <c r="FY341" s="66"/>
      <c r="FZ341" s="66"/>
      <c r="GA341" s="66"/>
      <c r="GB341" s="66"/>
      <c r="GC341" s="66"/>
      <c r="GD341" s="66"/>
      <c r="GE341" s="66"/>
      <c r="GF341" s="66"/>
      <c r="GG341" s="66"/>
      <c r="GH341" s="66"/>
      <c r="GI341" s="66"/>
      <c r="GJ341" s="66"/>
      <c r="GK341" s="66"/>
      <c r="GL341" s="66"/>
      <c r="GM341" s="66"/>
      <c r="GN341" s="66"/>
      <c r="GO341" s="66"/>
      <c r="GP341" s="66"/>
      <c r="GQ341" s="66"/>
      <c r="GR341" s="66"/>
      <c r="GS341" s="66"/>
      <c r="GT341" s="66"/>
      <c r="GU341" s="66"/>
      <c r="GV341" s="66"/>
      <c r="GW341" s="66"/>
      <c r="GX341" s="66"/>
      <c r="GY341" s="66"/>
      <c r="GZ341" s="66"/>
      <c r="HA341" s="66"/>
      <c r="HB341" s="66"/>
      <c r="HC341" s="66"/>
      <c r="HD341" s="66"/>
      <c r="HE341" s="66"/>
      <c r="HF341" s="66"/>
      <c r="HG341" s="66"/>
      <c r="HH341" s="66"/>
      <c r="HI341" s="66"/>
      <c r="HJ341" s="66"/>
      <c r="HK341" s="66"/>
      <c r="HL341" s="66"/>
      <c r="HM341" s="66"/>
      <c r="HN341" s="66"/>
      <c r="HO341" s="66"/>
      <c r="HP341" s="66"/>
      <c r="HQ341" s="66"/>
      <c r="HR341" s="66"/>
      <c r="HS341" s="66"/>
      <c r="HT341" s="66"/>
      <c r="HU341" s="66"/>
      <c r="HV341" s="66"/>
      <c r="HW341" s="66"/>
      <c r="HX341" s="66"/>
      <c r="HY341" s="66"/>
      <c r="HZ341" s="66"/>
      <c r="IA341" s="66"/>
      <c r="IB341" s="66"/>
      <c r="IC341" s="66"/>
      <c r="ID341" s="66"/>
      <c r="IE341" s="66"/>
      <c r="IF341" s="66"/>
      <c r="IG341" s="66"/>
      <c r="IH341" s="66"/>
      <c r="II341" s="66"/>
      <c r="IJ341" s="66"/>
      <c r="IK341" s="66"/>
      <c r="IL341" s="66"/>
      <c r="IM341" s="66"/>
      <c r="IN341" s="66"/>
      <c r="IO341" s="66"/>
      <c r="IP341" s="66"/>
      <c r="IQ341" s="66"/>
      <c r="IR341" s="66"/>
      <c r="IS341" s="66"/>
      <c r="IT341" s="66"/>
      <c r="IU341" s="66"/>
      <c r="IV341" s="66"/>
      <c r="IW341" s="66"/>
      <c r="IX341" s="442"/>
      <c r="IY341" s="442"/>
      <c r="IZ341" s="442"/>
      <c r="JA341" s="442"/>
      <c r="JB341" s="442"/>
      <c r="JC341" s="442"/>
      <c r="JD341" s="442"/>
      <c r="JE341" s="442"/>
      <c r="JF341" s="442"/>
      <c r="JG341" s="442"/>
      <c r="JH341" s="442"/>
      <c r="JI341" s="442"/>
      <c r="JJ341" s="442"/>
      <c r="JK341" s="442"/>
      <c r="JL341" s="442"/>
      <c r="JM341" s="442"/>
      <c r="JN341" s="442"/>
      <c r="JO341" s="442"/>
      <c r="JP341" s="442"/>
      <c r="JQ341" s="442"/>
      <c r="JR341" s="442"/>
      <c r="JS341" s="442"/>
      <c r="JT341" s="442"/>
      <c r="JU341" s="442"/>
      <c r="JV341" s="442"/>
      <c r="JW341" s="442"/>
      <c r="JX341" s="442"/>
      <c r="JY341" s="442"/>
      <c r="JZ341" s="442"/>
      <c r="KA341" s="442"/>
      <c r="KB341" s="442"/>
      <c r="KC341" s="442"/>
      <c r="KD341" s="442"/>
      <c r="KE341" s="442"/>
      <c r="KF341" s="442"/>
      <c r="KG341" s="442"/>
      <c r="KH341" s="442"/>
      <c r="KI341" s="442"/>
      <c r="KJ341" s="442"/>
      <c r="KK341" s="442"/>
      <c r="KL341" s="442"/>
      <c r="KM341" s="442"/>
      <c r="KN341" s="442"/>
      <c r="KO341" s="442"/>
      <c r="KP341" s="442"/>
      <c r="KQ341" s="442"/>
      <c r="KR341" s="442"/>
      <c r="KS341" s="442"/>
      <c r="KT341" s="442"/>
      <c r="KU341" s="442"/>
      <c r="KV341" s="442"/>
      <c r="KW341" s="442"/>
      <c r="KX341" s="442"/>
      <c r="KY341" s="442"/>
      <c r="KZ341" s="442"/>
      <c r="LA341" s="442"/>
      <c r="LB341" s="442"/>
      <c r="LC341" s="442"/>
      <c r="LD341" s="442"/>
      <c r="LE341" s="442"/>
      <c r="LF341" s="442"/>
      <c r="LG341" s="442"/>
      <c r="LH341" s="442"/>
      <c r="LI341" s="442"/>
      <c r="LJ341" s="442"/>
      <c r="LK341" s="442"/>
      <c r="LL341" s="442"/>
      <c r="LM341" s="442"/>
      <c r="LN341" s="442"/>
      <c r="LO341" s="442"/>
      <c r="LP341" s="442"/>
      <c r="LQ341" s="442"/>
      <c r="LR341" s="442"/>
      <c r="LS341" s="442"/>
      <c r="LT341" s="442"/>
      <c r="LU341" s="442"/>
      <c r="LV341" s="442"/>
      <c r="LW341" s="442"/>
      <c r="LX341" s="442"/>
      <c r="LY341" s="442"/>
      <c r="LZ341" s="442"/>
      <c r="MA341" s="442"/>
      <c r="MB341" s="442"/>
      <c r="MC341" s="442"/>
      <c r="MD341" s="442"/>
      <c r="ME341" s="442"/>
      <c r="MF341" s="442"/>
      <c r="MG341" s="442"/>
      <c r="MH341" s="442"/>
      <c r="MI341" s="442"/>
      <c r="MJ341" s="442"/>
      <c r="MK341" s="442"/>
      <c r="ML341" s="442"/>
      <c r="MM341" s="442"/>
      <c r="MN341" s="442"/>
      <c r="MO341" s="442"/>
      <c r="MP341" s="442"/>
      <c r="MQ341" s="442"/>
      <c r="MR341" s="442"/>
      <c r="MS341" s="442"/>
      <c r="MT341" s="442"/>
      <c r="MU341" s="442"/>
      <c r="MV341" s="442"/>
      <c r="MW341" s="442"/>
      <c r="MX341" s="442"/>
      <c r="MY341" s="442"/>
      <c r="MZ341" s="442"/>
      <c r="NA341" s="442"/>
      <c r="NB341" s="442"/>
      <c r="NC341" s="442"/>
      <c r="ND341" s="442"/>
      <c r="NE341" s="442"/>
      <c r="NF341" s="442"/>
      <c r="NG341" s="442"/>
      <c r="NH341" s="442"/>
      <c r="NI341" s="442"/>
      <c r="NJ341" s="442"/>
      <c r="NK341" s="442"/>
      <c r="NL341" s="442"/>
      <c r="NM341" s="442"/>
      <c r="NN341" s="442"/>
      <c r="NO341" s="442"/>
      <c r="NP341" s="442"/>
      <c r="NQ341" s="442"/>
      <c r="NR341" s="442"/>
      <c r="NS341" s="442"/>
      <c r="NT341" s="442"/>
      <c r="NU341" s="442"/>
      <c r="NV341" s="442"/>
      <c r="NW341" s="442"/>
      <c r="NX341" s="442"/>
      <c r="NY341" s="442"/>
      <c r="NZ341" s="442"/>
      <c r="OA341" s="442"/>
      <c r="OB341" s="442"/>
      <c r="OC341" s="442"/>
      <c r="OD341" s="442"/>
      <c r="OE341" s="442"/>
      <c r="OF341" s="442"/>
      <c r="OG341" s="442"/>
      <c r="OH341" s="442"/>
      <c r="OI341" s="442"/>
      <c r="OJ341" s="442"/>
      <c r="OK341" s="442"/>
      <c r="OL341" s="442"/>
      <c r="OM341" s="442"/>
      <c r="ON341" s="442"/>
      <c r="OO341" s="442"/>
      <c r="OP341" s="442"/>
      <c r="OQ341" s="442"/>
      <c r="OR341" s="442"/>
      <c r="OS341" s="442"/>
      <c r="OT341" s="442"/>
      <c r="OU341" s="442"/>
      <c r="OV341" s="442"/>
      <c r="OW341" s="442"/>
      <c r="OX341" s="442"/>
      <c r="OY341" s="442"/>
      <c r="OZ341" s="442"/>
      <c r="PA341" s="442"/>
      <c r="PB341" s="442"/>
      <c r="PC341" s="442"/>
      <c r="PD341" s="442"/>
      <c r="PE341" s="442"/>
      <c r="PF341" s="442"/>
      <c r="PG341" s="442"/>
      <c r="PH341" s="442"/>
      <c r="PI341" s="442"/>
      <c r="PJ341" s="442"/>
      <c r="PK341" s="442"/>
      <c r="PL341" s="442"/>
      <c r="PM341" s="442"/>
      <c r="PN341" s="442"/>
      <c r="PO341" s="442"/>
      <c r="PP341" s="442"/>
      <c r="PQ341" s="442"/>
      <c r="PR341" s="442"/>
      <c r="PS341" s="442"/>
      <c r="PT341" s="442"/>
      <c r="PU341" s="442"/>
      <c r="PV341" s="442"/>
      <c r="PW341" s="442"/>
      <c r="PX341" s="442"/>
      <c r="PY341" s="442"/>
      <c r="PZ341" s="442"/>
      <c r="QA341" s="442"/>
      <c r="QB341" s="442"/>
      <c r="QC341" s="442"/>
      <c r="QD341" s="442"/>
      <c r="QE341" s="442"/>
      <c r="QF341" s="442"/>
      <c r="QG341" s="442"/>
      <c r="QH341" s="442"/>
      <c r="QI341" s="442"/>
      <c r="QJ341" s="442"/>
      <c r="QK341" s="442"/>
      <c r="QL341" s="442"/>
      <c r="QM341" s="442"/>
      <c r="QN341" s="442"/>
      <c r="QO341" s="442"/>
      <c r="QP341" s="442"/>
      <c r="QQ341" s="442"/>
      <c r="QR341" s="442"/>
      <c r="QS341" s="442"/>
      <c r="QT341" s="442"/>
      <c r="QU341" s="442"/>
      <c r="QV341" s="442"/>
      <c r="QW341" s="442"/>
      <c r="QX341" s="442"/>
      <c r="QY341" s="442"/>
      <c r="QZ341" s="442"/>
      <c r="RA341" s="442"/>
      <c r="RB341" s="442"/>
      <c r="RC341" s="442"/>
      <c r="RD341" s="442"/>
      <c r="RE341" s="442"/>
      <c r="RF341" s="442"/>
      <c r="RG341" s="442"/>
      <c r="RH341" s="442"/>
      <c r="RI341" s="442"/>
      <c r="RJ341" s="442"/>
      <c r="RK341" s="442"/>
      <c r="RL341" s="442"/>
      <c r="RM341" s="442"/>
      <c r="RN341" s="442"/>
      <c r="RO341" s="442"/>
      <c r="RP341" s="442"/>
      <c r="RQ341" s="442"/>
      <c r="RR341" s="442"/>
      <c r="RS341" s="442"/>
      <c r="RT341" s="442"/>
      <c r="RU341" s="442"/>
      <c r="RV341" s="442"/>
      <c r="RW341" s="442"/>
      <c r="RX341" s="442"/>
      <c r="RY341" s="442"/>
      <c r="RZ341" s="442"/>
      <c r="SA341" s="442"/>
      <c r="SB341" s="442"/>
      <c r="SC341" s="442"/>
      <c r="SD341" s="442"/>
      <c r="SE341" s="442"/>
      <c r="SF341" s="442"/>
      <c r="SG341" s="442"/>
      <c r="SH341" s="442"/>
      <c r="SI341" s="442"/>
      <c r="SJ341" s="442"/>
      <c r="SK341" s="442"/>
      <c r="SL341" s="442"/>
      <c r="SM341" s="442"/>
      <c r="SN341" s="442"/>
      <c r="SO341" s="442"/>
      <c r="SP341" s="442"/>
      <c r="SQ341" s="442"/>
      <c r="SR341" s="442"/>
      <c r="SS341" s="442"/>
      <c r="ST341" s="442"/>
      <c r="SU341" s="442"/>
      <c r="SV341" s="442"/>
      <c r="SW341" s="442"/>
      <c r="SX341" s="442"/>
      <c r="SY341" s="442"/>
      <c r="SZ341" s="442"/>
      <c r="TA341" s="442"/>
      <c r="TB341" s="442"/>
      <c r="TC341" s="442"/>
      <c r="TD341" s="442"/>
      <c r="TE341" s="442"/>
      <c r="TF341" s="442"/>
      <c r="TG341" s="442"/>
      <c r="TH341" s="442"/>
      <c r="TI341" s="442"/>
      <c r="TJ341" s="442"/>
      <c r="TK341" s="442"/>
      <c r="TL341" s="442"/>
      <c r="TM341" s="442"/>
      <c r="TN341" s="442"/>
      <c r="TO341" s="442"/>
      <c r="TP341" s="442"/>
      <c r="TQ341" s="442"/>
      <c r="TR341" s="442"/>
      <c r="TS341" s="442"/>
      <c r="TT341" s="442"/>
      <c r="TU341" s="442"/>
      <c r="TV341" s="442"/>
      <c r="TW341" s="442"/>
      <c r="TX341" s="442"/>
      <c r="TY341" s="442"/>
      <c r="TZ341" s="442"/>
      <c r="UA341" s="442"/>
      <c r="UB341" s="442"/>
      <c r="UC341" s="442"/>
      <c r="UD341" s="442"/>
      <c r="UE341" s="442"/>
      <c r="UF341" s="442"/>
      <c r="UG341" s="442"/>
      <c r="UH341" s="442"/>
      <c r="UI341" s="442"/>
      <c r="UJ341" s="442"/>
      <c r="UK341" s="442"/>
      <c r="UL341" s="442"/>
      <c r="UM341" s="442"/>
      <c r="UN341" s="442"/>
      <c r="UO341" s="442"/>
      <c r="UP341" s="442"/>
      <c r="UQ341" s="442"/>
      <c r="UR341" s="442"/>
      <c r="US341" s="442"/>
      <c r="UT341" s="442"/>
      <c r="UU341" s="442"/>
      <c r="UV341" s="442"/>
      <c r="UW341" s="442"/>
      <c r="UX341" s="442"/>
      <c r="UY341" s="442"/>
      <c r="UZ341" s="442"/>
      <c r="VA341" s="442"/>
      <c r="VB341" s="442"/>
      <c r="VC341" s="442"/>
      <c r="VD341" s="442"/>
      <c r="VE341" s="442"/>
      <c r="VF341" s="442"/>
      <c r="VG341" s="442"/>
      <c r="VH341" s="442"/>
      <c r="VI341" s="442"/>
      <c r="VJ341" s="442"/>
      <c r="VK341" s="442"/>
      <c r="VL341" s="442"/>
      <c r="VM341" s="442"/>
      <c r="VN341" s="442"/>
      <c r="VO341" s="442"/>
      <c r="VP341" s="442"/>
      <c r="VQ341" s="442"/>
      <c r="VR341" s="442"/>
      <c r="VS341" s="442"/>
      <c r="VT341" s="442"/>
      <c r="VU341" s="442"/>
      <c r="VV341" s="442"/>
      <c r="VW341" s="442"/>
      <c r="VX341" s="442"/>
      <c r="VY341" s="442"/>
      <c r="VZ341" s="442"/>
      <c r="WA341" s="442"/>
      <c r="WB341" s="442"/>
      <c r="WC341" s="442"/>
      <c r="WD341" s="442"/>
      <c r="WE341" s="442"/>
      <c r="WF341" s="442"/>
      <c r="WG341" s="442"/>
      <c r="WH341" s="442"/>
      <c r="WI341" s="442"/>
      <c r="WJ341" s="442"/>
      <c r="WK341" s="442"/>
      <c r="WL341" s="442"/>
      <c r="WM341" s="442"/>
      <c r="WN341" s="442"/>
      <c r="WO341" s="442"/>
      <c r="WP341" s="442"/>
      <c r="WQ341" s="442"/>
      <c r="WR341" s="442"/>
      <c r="WS341" s="442"/>
      <c r="WT341" s="442"/>
      <c r="WU341" s="442"/>
      <c r="WV341" s="442"/>
      <c r="WW341" s="442"/>
      <c r="WX341" s="442"/>
      <c r="WY341" s="442"/>
      <c r="WZ341" s="442"/>
      <c r="XA341" s="442"/>
      <c r="XB341" s="442"/>
      <c r="XC341" s="442"/>
      <c r="XD341" s="442"/>
      <c r="XE341" s="442"/>
      <c r="XF341" s="442"/>
      <c r="XG341" s="442"/>
      <c r="XH341" s="442"/>
      <c r="XI341" s="442"/>
      <c r="XJ341" s="442"/>
      <c r="XK341" s="442"/>
      <c r="XL341" s="442"/>
      <c r="XM341" s="442"/>
      <c r="XN341" s="442"/>
      <c r="XO341" s="442"/>
      <c r="XP341" s="442"/>
      <c r="XQ341" s="442"/>
      <c r="XR341" s="442"/>
      <c r="XS341" s="442"/>
      <c r="XT341" s="442"/>
      <c r="XU341" s="442"/>
      <c r="XV341" s="442"/>
      <c r="XW341" s="442"/>
      <c r="XX341" s="442"/>
      <c r="XY341" s="442"/>
      <c r="XZ341" s="442"/>
      <c r="YA341" s="442"/>
      <c r="YB341" s="442"/>
      <c r="YC341" s="442"/>
      <c r="YD341" s="442"/>
      <c r="YE341" s="442"/>
      <c r="YF341" s="442"/>
      <c r="YG341" s="442"/>
      <c r="YH341" s="442"/>
      <c r="YI341" s="442"/>
      <c r="YJ341" s="442"/>
      <c r="YK341" s="442"/>
      <c r="YL341" s="442"/>
      <c r="YM341" s="442"/>
      <c r="YN341" s="442"/>
      <c r="YO341" s="442"/>
      <c r="YP341" s="442"/>
      <c r="YQ341" s="442"/>
      <c r="YR341" s="442"/>
      <c r="YS341" s="442"/>
      <c r="YT341" s="442"/>
      <c r="YU341" s="442"/>
      <c r="YV341" s="442"/>
      <c r="YW341" s="442"/>
      <c r="YX341" s="442"/>
      <c r="YY341" s="442"/>
      <c r="YZ341" s="442"/>
      <c r="ZA341" s="442"/>
      <c r="ZB341" s="442"/>
      <c r="ZC341" s="442"/>
      <c r="ZD341" s="442"/>
      <c r="ZE341" s="442"/>
      <c r="ZF341" s="442"/>
      <c r="ZG341" s="442"/>
      <c r="ZH341" s="442"/>
      <c r="ZI341" s="442"/>
      <c r="ZJ341" s="442"/>
      <c r="ZK341" s="442"/>
      <c r="ZL341" s="442"/>
      <c r="ZM341" s="442"/>
      <c r="ZN341" s="442"/>
      <c r="ZO341" s="442"/>
      <c r="ZP341" s="442"/>
      <c r="ZQ341" s="442"/>
      <c r="ZR341" s="442"/>
      <c r="ZS341" s="442"/>
      <c r="ZT341" s="442"/>
      <c r="ZU341" s="442"/>
      <c r="ZV341" s="442"/>
      <c r="ZW341" s="442"/>
      <c r="ZX341" s="442"/>
      <c r="ZY341" s="442"/>
      <c r="ZZ341" s="442"/>
      <c r="AAA341" s="442"/>
      <c r="AAB341" s="442"/>
      <c r="AAC341" s="442"/>
      <c r="AAD341" s="442"/>
      <c r="AAE341" s="442"/>
      <c r="AAF341" s="442"/>
      <c r="AAG341" s="442"/>
      <c r="AAH341" s="442"/>
      <c r="AAI341" s="442"/>
      <c r="AAJ341" s="442"/>
      <c r="AAK341" s="442"/>
      <c r="AAL341" s="442"/>
      <c r="AAM341" s="442"/>
      <c r="AAN341" s="442"/>
      <c r="AAO341" s="442"/>
      <c r="AAP341" s="442"/>
      <c r="AAQ341" s="442"/>
      <c r="AAR341" s="442"/>
      <c r="AAS341" s="442"/>
      <c r="AAT341" s="442"/>
      <c r="AAU341" s="442"/>
      <c r="AAV341" s="442"/>
      <c r="AAW341" s="442"/>
      <c r="AAX341" s="442"/>
      <c r="AAY341" s="442"/>
      <c r="AAZ341" s="442"/>
      <c r="ABA341" s="442"/>
      <c r="ABB341" s="442"/>
      <c r="ABC341" s="442"/>
      <c r="ABD341" s="442"/>
      <c r="ABE341" s="442"/>
      <c r="ABF341" s="442"/>
      <c r="ABG341" s="442"/>
      <c r="ABH341" s="442"/>
      <c r="ABI341" s="442"/>
      <c r="ABJ341" s="442"/>
      <c r="ABK341" s="442"/>
      <c r="ABL341" s="442"/>
      <c r="ABM341" s="442"/>
      <c r="ABN341" s="442"/>
      <c r="ABO341" s="442"/>
      <c r="ABP341" s="442"/>
      <c r="ABQ341" s="442"/>
      <c r="ABR341" s="442"/>
      <c r="ABS341" s="442"/>
      <c r="ABT341" s="442"/>
      <c r="ABU341" s="442"/>
      <c r="ABV341" s="442"/>
      <c r="ABW341" s="442"/>
      <c r="ABX341" s="442"/>
      <c r="ABY341" s="442"/>
      <c r="ABZ341" s="442"/>
      <c r="ACA341" s="442"/>
      <c r="ACB341" s="442"/>
      <c r="ACC341" s="442"/>
      <c r="ACD341" s="442"/>
      <c r="ACE341" s="442"/>
      <c r="ACF341" s="442"/>
      <c r="ACG341" s="442"/>
      <c r="ACH341" s="442"/>
      <c r="ACI341" s="442"/>
      <c r="ACJ341" s="442"/>
      <c r="ACK341" s="442"/>
      <c r="ACL341" s="442"/>
      <c r="ACM341" s="442"/>
      <c r="ACN341" s="442"/>
      <c r="ACO341" s="442"/>
      <c r="ACP341" s="442"/>
      <c r="ACQ341" s="442"/>
      <c r="ACR341" s="442"/>
      <c r="ACS341" s="442"/>
      <c r="ACT341" s="442"/>
      <c r="ACU341" s="442"/>
      <c r="ACV341" s="442"/>
      <c r="ACW341" s="442"/>
      <c r="ACX341" s="442"/>
      <c r="ACY341" s="442"/>
      <c r="ACZ341" s="442"/>
      <c r="ADA341" s="442"/>
      <c r="ADB341" s="442"/>
      <c r="ADC341" s="442"/>
      <c r="ADD341" s="442"/>
      <c r="ADE341" s="442"/>
      <c r="ADF341" s="442"/>
      <c r="ADG341" s="442"/>
      <c r="ADH341" s="442"/>
      <c r="ADI341" s="442"/>
      <c r="ADJ341" s="442"/>
      <c r="ADK341" s="442"/>
      <c r="ADL341" s="442"/>
      <c r="ADM341" s="442"/>
      <c r="ADN341" s="442"/>
      <c r="ADO341" s="442"/>
      <c r="ADP341" s="442"/>
      <c r="ADQ341" s="442"/>
      <c r="ADR341" s="442"/>
      <c r="ADS341" s="442"/>
      <c r="ADT341" s="442"/>
      <c r="ADU341" s="442"/>
      <c r="ADV341" s="442"/>
      <c r="ADW341" s="442"/>
      <c r="ADX341" s="442"/>
      <c r="ADY341" s="442"/>
      <c r="ADZ341" s="442"/>
      <c r="AEA341" s="442"/>
      <c r="AEB341" s="442"/>
      <c r="AEC341" s="442"/>
      <c r="AED341" s="442"/>
      <c r="AEE341" s="442"/>
      <c r="AEF341" s="442"/>
      <c r="AEG341" s="442"/>
      <c r="AEH341" s="442"/>
      <c r="AEI341" s="442"/>
      <c r="AEJ341" s="442"/>
      <c r="AEK341" s="442"/>
      <c r="AEL341" s="442"/>
      <c r="AEM341" s="442"/>
      <c r="AEN341" s="442"/>
      <c r="AEO341" s="442"/>
      <c r="AEP341" s="442"/>
      <c r="AEQ341" s="442"/>
      <c r="AER341" s="442"/>
      <c r="AES341" s="442"/>
      <c r="AET341" s="442"/>
      <c r="AEU341" s="442"/>
      <c r="AEV341" s="442"/>
      <c r="AEW341" s="442"/>
      <c r="AEX341" s="442"/>
      <c r="AEY341" s="442"/>
      <c r="AEZ341" s="442"/>
      <c r="AFA341" s="442"/>
      <c r="AFB341" s="442"/>
      <c r="AFC341" s="442"/>
      <c r="AFD341" s="442"/>
      <c r="AFE341" s="442"/>
      <c r="AFF341" s="442"/>
      <c r="AFG341" s="442"/>
      <c r="AFH341" s="442"/>
      <c r="AFI341" s="442"/>
      <c r="AFJ341" s="442"/>
      <c r="AFK341" s="442"/>
      <c r="AFL341" s="442"/>
      <c r="AFM341" s="442"/>
      <c r="AFN341" s="442"/>
      <c r="AFO341" s="442"/>
      <c r="AFP341" s="442"/>
      <c r="AFQ341" s="442"/>
      <c r="AFR341" s="442"/>
      <c r="AFS341" s="442"/>
      <c r="AFT341" s="442"/>
      <c r="AFU341" s="442"/>
      <c r="AFV341" s="442"/>
      <c r="AFW341" s="442"/>
      <c r="AFX341" s="442"/>
      <c r="AFY341" s="442"/>
      <c r="AFZ341" s="442"/>
      <c r="AGA341" s="442"/>
      <c r="AGB341" s="442"/>
      <c r="AGC341" s="442"/>
      <c r="AGD341" s="442"/>
      <c r="AGE341" s="442"/>
      <c r="AGF341" s="442"/>
      <c r="AGG341" s="442"/>
      <c r="AGH341" s="442"/>
      <c r="AGI341" s="442"/>
      <c r="AGJ341" s="442"/>
      <c r="AGK341" s="442"/>
      <c r="AGL341" s="442"/>
      <c r="AGM341" s="442"/>
      <c r="AGN341" s="442"/>
      <c r="AGO341" s="442"/>
      <c r="AGP341" s="442"/>
      <c r="AGQ341" s="442"/>
      <c r="AGR341" s="442"/>
      <c r="AGS341" s="442"/>
      <c r="AGT341" s="442"/>
      <c r="AGU341" s="442"/>
      <c r="AGV341" s="442"/>
      <c r="AGW341" s="442"/>
      <c r="AGX341" s="442"/>
      <c r="AGY341" s="442"/>
      <c r="AGZ341" s="442"/>
      <c r="AHA341" s="442"/>
      <c r="AHB341" s="442"/>
      <c r="AHC341" s="442"/>
      <c r="AHD341" s="442"/>
      <c r="AHE341" s="442"/>
      <c r="AHF341" s="442"/>
      <c r="AHG341" s="442"/>
      <c r="AHH341" s="442"/>
    </row>
    <row r="342" spans="2:892" s="593" customFormat="1" hidden="1">
      <c r="B342" s="597"/>
      <c r="C342" s="595"/>
      <c r="D342" s="78"/>
      <c r="E342" s="78"/>
      <c r="F342" s="78"/>
      <c r="G342" s="78"/>
      <c r="H342" s="78"/>
      <c r="I342" s="78"/>
      <c r="J342" s="78"/>
      <c r="K342" s="78"/>
      <c r="L342" s="78"/>
      <c r="M342" s="78"/>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s="66"/>
      <c r="CT342" s="66"/>
      <c r="CU342" s="66"/>
      <c r="CV342" s="66"/>
      <c r="CW342" s="66"/>
      <c r="CX342" s="66"/>
      <c r="CY342" s="66"/>
      <c r="CZ342" s="66"/>
      <c r="DA342" s="66"/>
      <c r="DB342" s="66"/>
      <c r="DC342" s="66"/>
      <c r="DD342" s="66"/>
      <c r="DE342" s="66"/>
      <c r="DF342" s="66"/>
      <c r="DG342" s="66"/>
      <c r="DH342" s="66"/>
      <c r="DI342" s="66"/>
      <c r="DJ342" s="66"/>
      <c r="DK342" s="66"/>
      <c r="DL342" s="66"/>
      <c r="DM342" s="66"/>
      <c r="DN342" s="66"/>
      <c r="DO342" s="66"/>
      <c r="DP342" s="66"/>
      <c r="DQ342" s="66"/>
      <c r="DR342" s="66"/>
      <c r="DS342" s="66"/>
      <c r="DT342" s="66"/>
      <c r="DU342" s="66"/>
      <c r="DV342" s="66"/>
      <c r="DW342" s="66"/>
      <c r="DX342" s="66"/>
      <c r="DY342" s="66"/>
      <c r="DZ342" s="66"/>
      <c r="EA342" s="66"/>
      <c r="EB342" s="66"/>
      <c r="EC342" s="66"/>
      <c r="ED342" s="66"/>
      <c r="EE342" s="66"/>
      <c r="EF342" s="66"/>
      <c r="EG342" s="66"/>
      <c r="EH342" s="66"/>
      <c r="EI342" s="66"/>
      <c r="EJ342" s="66"/>
      <c r="EK342" s="66"/>
      <c r="EL342" s="66"/>
      <c r="EM342" s="66"/>
      <c r="EN342" s="66"/>
      <c r="EO342" s="66"/>
      <c r="EP342" s="66"/>
      <c r="EQ342" s="66"/>
      <c r="ER342" s="66"/>
      <c r="ES342" s="66"/>
      <c r="ET342" s="66"/>
      <c r="EU342" s="66"/>
      <c r="EV342" s="66"/>
      <c r="EW342" s="66"/>
      <c r="EX342" s="66"/>
      <c r="EY342" s="66"/>
      <c r="EZ342" s="66"/>
      <c r="FA342" s="66"/>
      <c r="FB342" s="66"/>
      <c r="FC342" s="66"/>
      <c r="FD342" s="66"/>
      <c r="FE342" s="66"/>
      <c r="FF342" s="66"/>
      <c r="FG342" s="66"/>
      <c r="FH342" s="66"/>
      <c r="FI342" s="66"/>
      <c r="FJ342" s="66"/>
      <c r="FK342" s="66"/>
      <c r="FL342" s="66"/>
      <c r="FM342" s="66"/>
      <c r="FN342" s="66"/>
      <c r="FO342" s="66"/>
      <c r="FP342" s="66"/>
      <c r="FQ342" s="66"/>
      <c r="FR342" s="66"/>
      <c r="FS342" s="66"/>
      <c r="FT342" s="66"/>
      <c r="FU342" s="66"/>
      <c r="FV342" s="66"/>
      <c r="FW342" s="66"/>
      <c r="FX342" s="66"/>
      <c r="FY342" s="66"/>
      <c r="FZ342" s="66"/>
      <c r="GA342" s="66"/>
      <c r="GB342" s="66"/>
      <c r="GC342" s="66"/>
      <c r="GD342" s="66"/>
      <c r="GE342" s="66"/>
      <c r="GF342" s="66"/>
      <c r="GG342" s="66"/>
      <c r="GH342" s="66"/>
      <c r="GI342" s="66"/>
      <c r="GJ342" s="66"/>
      <c r="GK342" s="66"/>
      <c r="GL342" s="66"/>
      <c r="GM342" s="66"/>
      <c r="GN342" s="66"/>
      <c r="GO342" s="66"/>
      <c r="GP342" s="66"/>
      <c r="GQ342" s="66"/>
      <c r="GR342" s="66"/>
      <c r="GS342" s="66"/>
      <c r="GT342" s="66"/>
      <c r="GU342" s="66"/>
      <c r="GV342" s="66"/>
      <c r="GW342" s="66"/>
      <c r="GX342" s="66"/>
      <c r="GY342" s="66"/>
      <c r="GZ342" s="66"/>
      <c r="HA342" s="66"/>
      <c r="HB342" s="66"/>
      <c r="HC342" s="66"/>
      <c r="HD342" s="66"/>
      <c r="HE342" s="66"/>
      <c r="HF342" s="66"/>
      <c r="HG342" s="66"/>
      <c r="HH342" s="66"/>
      <c r="HI342" s="66"/>
      <c r="HJ342" s="66"/>
      <c r="HK342" s="66"/>
      <c r="HL342" s="66"/>
      <c r="HM342" s="66"/>
      <c r="HN342" s="66"/>
      <c r="HO342" s="66"/>
      <c r="HP342" s="66"/>
      <c r="HQ342" s="66"/>
      <c r="HR342" s="66"/>
      <c r="HS342" s="66"/>
      <c r="HT342" s="66"/>
      <c r="HU342" s="66"/>
      <c r="HV342" s="66"/>
      <c r="HW342" s="66"/>
      <c r="HX342" s="66"/>
      <c r="HY342" s="66"/>
      <c r="HZ342" s="66"/>
      <c r="IA342" s="66"/>
      <c r="IB342" s="66"/>
      <c r="IC342" s="66"/>
      <c r="ID342" s="66"/>
      <c r="IE342" s="66"/>
      <c r="IF342" s="66"/>
      <c r="IG342" s="66"/>
      <c r="IH342" s="66"/>
      <c r="II342" s="66"/>
      <c r="IJ342" s="66"/>
      <c r="IK342" s="66"/>
      <c r="IL342" s="66"/>
      <c r="IM342" s="66"/>
      <c r="IN342" s="66"/>
      <c r="IO342" s="66"/>
      <c r="IP342" s="66"/>
      <c r="IQ342" s="66"/>
      <c r="IR342" s="66"/>
      <c r="IS342" s="66"/>
      <c r="IT342" s="66"/>
      <c r="IU342" s="66"/>
      <c r="IV342" s="66"/>
      <c r="IW342" s="66"/>
      <c r="IX342" s="442"/>
      <c r="IY342" s="442"/>
      <c r="IZ342" s="442"/>
      <c r="JA342" s="442"/>
      <c r="JB342" s="442"/>
      <c r="JC342" s="442"/>
      <c r="JD342" s="442"/>
      <c r="JE342" s="442"/>
      <c r="JF342" s="442"/>
      <c r="JG342" s="442"/>
      <c r="JH342" s="442"/>
      <c r="JI342" s="442"/>
      <c r="JJ342" s="442"/>
      <c r="JK342" s="442"/>
      <c r="JL342" s="442"/>
      <c r="JM342" s="442"/>
      <c r="JN342" s="442"/>
      <c r="JO342" s="442"/>
      <c r="JP342" s="442"/>
      <c r="JQ342" s="442"/>
      <c r="JR342" s="442"/>
      <c r="JS342" s="442"/>
      <c r="JT342" s="442"/>
      <c r="JU342" s="442"/>
      <c r="JV342" s="442"/>
      <c r="JW342" s="442"/>
      <c r="JX342" s="442"/>
      <c r="JY342" s="442"/>
      <c r="JZ342" s="442"/>
      <c r="KA342" s="442"/>
      <c r="KB342" s="442"/>
      <c r="KC342" s="442"/>
      <c r="KD342" s="442"/>
      <c r="KE342" s="442"/>
      <c r="KF342" s="442"/>
      <c r="KG342" s="442"/>
      <c r="KH342" s="442"/>
      <c r="KI342" s="442"/>
      <c r="KJ342" s="442"/>
      <c r="KK342" s="442"/>
      <c r="KL342" s="442"/>
      <c r="KM342" s="442"/>
      <c r="KN342" s="442"/>
      <c r="KO342" s="442"/>
      <c r="KP342" s="442"/>
      <c r="KQ342" s="442"/>
      <c r="KR342" s="442"/>
      <c r="KS342" s="442"/>
      <c r="KT342" s="442"/>
      <c r="KU342" s="442"/>
      <c r="KV342" s="442"/>
      <c r="KW342" s="442"/>
      <c r="KX342" s="442"/>
      <c r="KY342" s="442"/>
      <c r="KZ342" s="442"/>
      <c r="LA342" s="442"/>
      <c r="LB342" s="442"/>
      <c r="LC342" s="442"/>
      <c r="LD342" s="442"/>
      <c r="LE342" s="442"/>
      <c r="LF342" s="442"/>
      <c r="LG342" s="442"/>
      <c r="LH342" s="442"/>
      <c r="LI342" s="442"/>
      <c r="LJ342" s="442"/>
      <c r="LK342" s="442"/>
      <c r="LL342" s="442"/>
      <c r="LM342" s="442"/>
      <c r="LN342" s="442"/>
      <c r="LO342" s="442"/>
      <c r="LP342" s="442"/>
      <c r="LQ342" s="442"/>
      <c r="LR342" s="442"/>
      <c r="LS342" s="442"/>
      <c r="LT342" s="442"/>
      <c r="LU342" s="442"/>
      <c r="LV342" s="442"/>
      <c r="LW342" s="442"/>
      <c r="LX342" s="442"/>
      <c r="LY342" s="442"/>
      <c r="LZ342" s="442"/>
      <c r="MA342" s="442"/>
      <c r="MB342" s="442"/>
      <c r="MC342" s="442"/>
      <c r="MD342" s="442"/>
      <c r="ME342" s="442"/>
      <c r="MF342" s="442"/>
      <c r="MG342" s="442"/>
      <c r="MH342" s="442"/>
      <c r="MI342" s="442"/>
      <c r="MJ342" s="442"/>
      <c r="MK342" s="442"/>
      <c r="ML342" s="442"/>
      <c r="MM342" s="442"/>
      <c r="MN342" s="442"/>
      <c r="MO342" s="442"/>
      <c r="MP342" s="442"/>
      <c r="MQ342" s="442"/>
      <c r="MR342" s="442"/>
      <c r="MS342" s="442"/>
      <c r="MT342" s="442"/>
      <c r="MU342" s="442"/>
      <c r="MV342" s="442"/>
      <c r="MW342" s="442"/>
      <c r="MX342" s="442"/>
      <c r="MY342" s="442"/>
      <c r="MZ342" s="442"/>
      <c r="NA342" s="442"/>
      <c r="NB342" s="442"/>
      <c r="NC342" s="442"/>
      <c r="ND342" s="442"/>
      <c r="NE342" s="442"/>
      <c r="NF342" s="442"/>
      <c r="NG342" s="442"/>
      <c r="NH342" s="442"/>
      <c r="NI342" s="442"/>
      <c r="NJ342" s="442"/>
      <c r="NK342" s="442"/>
      <c r="NL342" s="442"/>
      <c r="NM342" s="442"/>
      <c r="NN342" s="442"/>
      <c r="NO342" s="442"/>
      <c r="NP342" s="442"/>
      <c r="NQ342" s="442"/>
      <c r="NR342" s="442"/>
      <c r="NS342" s="442"/>
      <c r="NT342" s="442"/>
      <c r="NU342" s="442"/>
      <c r="NV342" s="442"/>
      <c r="NW342" s="442"/>
      <c r="NX342" s="442"/>
      <c r="NY342" s="442"/>
      <c r="NZ342" s="442"/>
      <c r="OA342" s="442"/>
      <c r="OB342" s="442"/>
      <c r="OC342" s="442"/>
      <c r="OD342" s="442"/>
      <c r="OE342" s="442"/>
      <c r="OF342" s="442"/>
      <c r="OG342" s="442"/>
      <c r="OH342" s="442"/>
      <c r="OI342" s="442"/>
      <c r="OJ342" s="442"/>
      <c r="OK342" s="442"/>
      <c r="OL342" s="442"/>
      <c r="OM342" s="442"/>
      <c r="ON342" s="442"/>
      <c r="OO342" s="442"/>
      <c r="OP342" s="442"/>
      <c r="OQ342" s="442"/>
      <c r="OR342" s="442"/>
      <c r="OS342" s="442"/>
      <c r="OT342" s="442"/>
      <c r="OU342" s="442"/>
      <c r="OV342" s="442"/>
      <c r="OW342" s="442"/>
      <c r="OX342" s="442"/>
      <c r="OY342" s="442"/>
      <c r="OZ342" s="442"/>
      <c r="PA342" s="442"/>
      <c r="PB342" s="442"/>
      <c r="PC342" s="442"/>
      <c r="PD342" s="442"/>
      <c r="PE342" s="442"/>
      <c r="PF342" s="442"/>
      <c r="PG342" s="442"/>
      <c r="PH342" s="442"/>
      <c r="PI342" s="442"/>
      <c r="PJ342" s="442"/>
      <c r="PK342" s="442"/>
      <c r="PL342" s="442"/>
      <c r="PM342" s="442"/>
      <c r="PN342" s="442"/>
      <c r="PO342" s="442"/>
      <c r="PP342" s="442"/>
      <c r="PQ342" s="442"/>
      <c r="PR342" s="442"/>
      <c r="PS342" s="442"/>
      <c r="PT342" s="442"/>
      <c r="PU342" s="442"/>
      <c r="PV342" s="442"/>
      <c r="PW342" s="442"/>
      <c r="PX342" s="442"/>
      <c r="PY342" s="442"/>
      <c r="PZ342" s="442"/>
      <c r="QA342" s="442"/>
      <c r="QB342" s="442"/>
      <c r="QC342" s="442"/>
      <c r="QD342" s="442"/>
      <c r="QE342" s="442"/>
      <c r="QF342" s="442"/>
      <c r="QG342" s="442"/>
      <c r="QH342" s="442"/>
      <c r="QI342" s="442"/>
      <c r="QJ342" s="442"/>
      <c r="QK342" s="442"/>
      <c r="QL342" s="442"/>
      <c r="QM342" s="442"/>
      <c r="QN342" s="442"/>
      <c r="QO342" s="442"/>
      <c r="QP342" s="442"/>
      <c r="QQ342" s="442"/>
      <c r="QR342" s="442"/>
      <c r="QS342" s="442"/>
      <c r="QT342" s="442"/>
      <c r="QU342" s="442"/>
      <c r="QV342" s="442"/>
      <c r="QW342" s="442"/>
      <c r="QX342" s="442"/>
      <c r="QY342" s="442"/>
      <c r="QZ342" s="442"/>
      <c r="RA342" s="442"/>
      <c r="RB342" s="442"/>
      <c r="RC342" s="442"/>
      <c r="RD342" s="442"/>
      <c r="RE342" s="442"/>
      <c r="RF342" s="442"/>
      <c r="RG342" s="442"/>
      <c r="RH342" s="442"/>
      <c r="RI342" s="442"/>
      <c r="RJ342" s="442"/>
      <c r="RK342" s="442"/>
      <c r="RL342" s="442"/>
      <c r="RM342" s="442"/>
      <c r="RN342" s="442"/>
      <c r="RO342" s="442"/>
      <c r="RP342" s="442"/>
      <c r="RQ342" s="442"/>
      <c r="RR342" s="442"/>
      <c r="RS342" s="442"/>
      <c r="RT342" s="442"/>
      <c r="RU342" s="442"/>
      <c r="RV342" s="442"/>
      <c r="RW342" s="442"/>
      <c r="RX342" s="442"/>
      <c r="RY342" s="442"/>
      <c r="RZ342" s="442"/>
      <c r="SA342" s="442"/>
      <c r="SB342" s="442"/>
      <c r="SC342" s="442"/>
      <c r="SD342" s="442"/>
      <c r="SE342" s="442"/>
      <c r="SF342" s="442"/>
      <c r="SG342" s="442"/>
      <c r="SH342" s="442"/>
      <c r="SI342" s="442"/>
      <c r="SJ342" s="442"/>
      <c r="SK342" s="442"/>
      <c r="SL342" s="442"/>
      <c r="SM342" s="442"/>
      <c r="SN342" s="442"/>
      <c r="SO342" s="442"/>
      <c r="SP342" s="442"/>
      <c r="SQ342" s="442"/>
      <c r="SR342" s="442"/>
      <c r="SS342" s="442"/>
      <c r="ST342" s="442"/>
      <c r="SU342" s="442"/>
      <c r="SV342" s="442"/>
      <c r="SW342" s="442"/>
      <c r="SX342" s="442"/>
      <c r="SY342" s="442"/>
      <c r="SZ342" s="442"/>
      <c r="TA342" s="442"/>
      <c r="TB342" s="442"/>
      <c r="TC342" s="442"/>
      <c r="TD342" s="442"/>
      <c r="TE342" s="442"/>
      <c r="TF342" s="442"/>
      <c r="TG342" s="442"/>
      <c r="TH342" s="442"/>
      <c r="TI342" s="442"/>
      <c r="TJ342" s="442"/>
      <c r="TK342" s="442"/>
      <c r="TL342" s="442"/>
      <c r="TM342" s="442"/>
      <c r="TN342" s="442"/>
      <c r="TO342" s="442"/>
      <c r="TP342" s="442"/>
      <c r="TQ342" s="442"/>
      <c r="TR342" s="442"/>
      <c r="TS342" s="442"/>
      <c r="TT342" s="442"/>
      <c r="TU342" s="442"/>
      <c r="TV342" s="442"/>
      <c r="TW342" s="442"/>
      <c r="TX342" s="442"/>
      <c r="TY342" s="442"/>
      <c r="TZ342" s="442"/>
      <c r="UA342" s="442"/>
      <c r="UB342" s="442"/>
      <c r="UC342" s="442"/>
      <c r="UD342" s="442"/>
      <c r="UE342" s="442"/>
      <c r="UF342" s="442"/>
      <c r="UG342" s="442"/>
      <c r="UH342" s="442"/>
      <c r="UI342" s="442"/>
      <c r="UJ342" s="442"/>
      <c r="UK342" s="442"/>
      <c r="UL342" s="442"/>
      <c r="UM342" s="442"/>
      <c r="UN342" s="442"/>
      <c r="UO342" s="442"/>
      <c r="UP342" s="442"/>
      <c r="UQ342" s="442"/>
      <c r="UR342" s="442"/>
      <c r="US342" s="442"/>
      <c r="UT342" s="442"/>
      <c r="UU342" s="442"/>
      <c r="UV342" s="442"/>
      <c r="UW342" s="442"/>
      <c r="UX342" s="442"/>
      <c r="UY342" s="442"/>
      <c r="UZ342" s="442"/>
      <c r="VA342" s="442"/>
      <c r="VB342" s="442"/>
      <c r="VC342" s="442"/>
      <c r="VD342" s="442"/>
      <c r="VE342" s="442"/>
      <c r="VF342" s="442"/>
      <c r="VG342" s="442"/>
      <c r="VH342" s="442"/>
      <c r="VI342" s="442"/>
      <c r="VJ342" s="442"/>
      <c r="VK342" s="442"/>
      <c r="VL342" s="442"/>
      <c r="VM342" s="442"/>
      <c r="VN342" s="442"/>
      <c r="VO342" s="442"/>
      <c r="VP342" s="442"/>
      <c r="VQ342" s="442"/>
      <c r="VR342" s="442"/>
      <c r="VS342" s="442"/>
      <c r="VT342" s="442"/>
      <c r="VU342" s="442"/>
      <c r="VV342" s="442"/>
      <c r="VW342" s="442"/>
      <c r="VX342" s="442"/>
      <c r="VY342" s="442"/>
      <c r="VZ342" s="442"/>
      <c r="WA342" s="442"/>
      <c r="WB342" s="442"/>
      <c r="WC342" s="442"/>
      <c r="WD342" s="442"/>
      <c r="WE342" s="442"/>
      <c r="WF342" s="442"/>
      <c r="WG342" s="442"/>
      <c r="WH342" s="442"/>
      <c r="WI342" s="442"/>
      <c r="WJ342" s="442"/>
      <c r="WK342" s="442"/>
      <c r="WL342" s="442"/>
      <c r="WM342" s="442"/>
      <c r="WN342" s="442"/>
      <c r="WO342" s="442"/>
      <c r="WP342" s="442"/>
      <c r="WQ342" s="442"/>
      <c r="WR342" s="442"/>
      <c r="WS342" s="442"/>
      <c r="WT342" s="442"/>
      <c r="WU342" s="442"/>
      <c r="WV342" s="442"/>
      <c r="WW342" s="442"/>
      <c r="WX342" s="442"/>
      <c r="WY342" s="442"/>
      <c r="WZ342" s="442"/>
      <c r="XA342" s="442"/>
      <c r="XB342" s="442"/>
      <c r="XC342" s="442"/>
      <c r="XD342" s="442"/>
      <c r="XE342" s="442"/>
      <c r="XF342" s="442"/>
      <c r="XG342" s="442"/>
      <c r="XH342" s="442"/>
      <c r="XI342" s="442"/>
      <c r="XJ342" s="442"/>
      <c r="XK342" s="442"/>
      <c r="XL342" s="442"/>
      <c r="XM342" s="442"/>
      <c r="XN342" s="442"/>
      <c r="XO342" s="442"/>
      <c r="XP342" s="442"/>
      <c r="XQ342" s="442"/>
      <c r="XR342" s="442"/>
      <c r="XS342" s="442"/>
      <c r="XT342" s="442"/>
      <c r="XU342" s="442"/>
      <c r="XV342" s="442"/>
      <c r="XW342" s="442"/>
      <c r="XX342" s="442"/>
      <c r="XY342" s="442"/>
      <c r="XZ342" s="442"/>
      <c r="YA342" s="442"/>
      <c r="YB342" s="442"/>
      <c r="YC342" s="442"/>
      <c r="YD342" s="442"/>
      <c r="YE342" s="442"/>
      <c r="YF342" s="442"/>
      <c r="YG342" s="442"/>
      <c r="YH342" s="442"/>
      <c r="YI342" s="442"/>
      <c r="YJ342" s="442"/>
      <c r="YK342" s="442"/>
      <c r="YL342" s="442"/>
      <c r="YM342" s="442"/>
      <c r="YN342" s="442"/>
      <c r="YO342" s="442"/>
      <c r="YP342" s="442"/>
      <c r="YQ342" s="442"/>
      <c r="YR342" s="442"/>
      <c r="YS342" s="442"/>
      <c r="YT342" s="442"/>
      <c r="YU342" s="442"/>
      <c r="YV342" s="442"/>
      <c r="YW342" s="442"/>
      <c r="YX342" s="442"/>
      <c r="YY342" s="442"/>
      <c r="YZ342" s="442"/>
      <c r="ZA342" s="442"/>
      <c r="ZB342" s="442"/>
      <c r="ZC342" s="442"/>
      <c r="ZD342" s="442"/>
      <c r="ZE342" s="442"/>
      <c r="ZF342" s="442"/>
      <c r="ZG342" s="442"/>
      <c r="ZH342" s="442"/>
      <c r="ZI342" s="442"/>
      <c r="ZJ342" s="442"/>
      <c r="ZK342" s="442"/>
      <c r="ZL342" s="442"/>
      <c r="ZM342" s="442"/>
      <c r="ZN342" s="442"/>
      <c r="ZO342" s="442"/>
      <c r="ZP342" s="442"/>
      <c r="ZQ342" s="442"/>
      <c r="ZR342" s="442"/>
      <c r="ZS342" s="442"/>
      <c r="ZT342" s="442"/>
      <c r="ZU342" s="442"/>
      <c r="ZV342" s="442"/>
      <c r="ZW342" s="442"/>
      <c r="ZX342" s="442"/>
      <c r="ZY342" s="442"/>
      <c r="ZZ342" s="442"/>
      <c r="AAA342" s="442"/>
      <c r="AAB342" s="442"/>
      <c r="AAC342" s="442"/>
      <c r="AAD342" s="442"/>
      <c r="AAE342" s="442"/>
      <c r="AAF342" s="442"/>
      <c r="AAG342" s="442"/>
      <c r="AAH342" s="442"/>
      <c r="AAI342" s="442"/>
      <c r="AAJ342" s="442"/>
      <c r="AAK342" s="442"/>
      <c r="AAL342" s="442"/>
      <c r="AAM342" s="442"/>
      <c r="AAN342" s="442"/>
      <c r="AAO342" s="442"/>
      <c r="AAP342" s="442"/>
      <c r="AAQ342" s="442"/>
      <c r="AAR342" s="442"/>
      <c r="AAS342" s="442"/>
      <c r="AAT342" s="442"/>
      <c r="AAU342" s="442"/>
      <c r="AAV342" s="442"/>
      <c r="AAW342" s="442"/>
      <c r="AAX342" s="442"/>
      <c r="AAY342" s="442"/>
      <c r="AAZ342" s="442"/>
      <c r="ABA342" s="442"/>
      <c r="ABB342" s="442"/>
      <c r="ABC342" s="442"/>
      <c r="ABD342" s="442"/>
      <c r="ABE342" s="442"/>
      <c r="ABF342" s="442"/>
      <c r="ABG342" s="442"/>
      <c r="ABH342" s="442"/>
      <c r="ABI342" s="442"/>
      <c r="ABJ342" s="442"/>
      <c r="ABK342" s="442"/>
      <c r="ABL342" s="442"/>
      <c r="ABM342" s="442"/>
      <c r="ABN342" s="442"/>
      <c r="ABO342" s="442"/>
      <c r="ABP342" s="442"/>
      <c r="ABQ342" s="442"/>
      <c r="ABR342" s="442"/>
      <c r="ABS342" s="442"/>
      <c r="ABT342" s="442"/>
      <c r="ABU342" s="442"/>
      <c r="ABV342" s="442"/>
      <c r="ABW342" s="442"/>
      <c r="ABX342" s="442"/>
      <c r="ABY342" s="442"/>
      <c r="ABZ342" s="442"/>
      <c r="ACA342" s="442"/>
      <c r="ACB342" s="442"/>
      <c r="ACC342" s="442"/>
      <c r="ACD342" s="442"/>
      <c r="ACE342" s="442"/>
      <c r="ACF342" s="442"/>
      <c r="ACG342" s="442"/>
      <c r="ACH342" s="442"/>
      <c r="ACI342" s="442"/>
      <c r="ACJ342" s="442"/>
      <c r="ACK342" s="442"/>
      <c r="ACL342" s="442"/>
      <c r="ACM342" s="442"/>
      <c r="ACN342" s="442"/>
      <c r="ACO342" s="442"/>
      <c r="ACP342" s="442"/>
      <c r="ACQ342" s="442"/>
      <c r="ACR342" s="442"/>
      <c r="ACS342" s="442"/>
      <c r="ACT342" s="442"/>
      <c r="ACU342" s="442"/>
      <c r="ACV342" s="442"/>
      <c r="ACW342" s="442"/>
      <c r="ACX342" s="442"/>
      <c r="ACY342" s="442"/>
      <c r="ACZ342" s="442"/>
      <c r="ADA342" s="442"/>
      <c r="ADB342" s="442"/>
      <c r="ADC342" s="442"/>
      <c r="ADD342" s="442"/>
      <c r="ADE342" s="442"/>
      <c r="ADF342" s="442"/>
      <c r="ADG342" s="442"/>
      <c r="ADH342" s="442"/>
      <c r="ADI342" s="442"/>
      <c r="ADJ342" s="442"/>
      <c r="ADK342" s="442"/>
      <c r="ADL342" s="442"/>
      <c r="ADM342" s="442"/>
      <c r="ADN342" s="442"/>
      <c r="ADO342" s="442"/>
      <c r="ADP342" s="442"/>
      <c r="ADQ342" s="442"/>
      <c r="ADR342" s="442"/>
      <c r="ADS342" s="442"/>
      <c r="ADT342" s="442"/>
      <c r="ADU342" s="442"/>
      <c r="ADV342" s="442"/>
      <c r="ADW342" s="442"/>
      <c r="ADX342" s="442"/>
      <c r="ADY342" s="442"/>
      <c r="ADZ342" s="442"/>
      <c r="AEA342" s="442"/>
      <c r="AEB342" s="442"/>
      <c r="AEC342" s="442"/>
      <c r="AED342" s="442"/>
      <c r="AEE342" s="442"/>
      <c r="AEF342" s="442"/>
      <c r="AEG342" s="442"/>
      <c r="AEH342" s="442"/>
      <c r="AEI342" s="442"/>
      <c r="AEJ342" s="442"/>
      <c r="AEK342" s="442"/>
      <c r="AEL342" s="442"/>
      <c r="AEM342" s="442"/>
      <c r="AEN342" s="442"/>
      <c r="AEO342" s="442"/>
      <c r="AEP342" s="442"/>
      <c r="AEQ342" s="442"/>
      <c r="AER342" s="442"/>
      <c r="AES342" s="442"/>
      <c r="AET342" s="442"/>
      <c r="AEU342" s="442"/>
      <c r="AEV342" s="442"/>
      <c r="AEW342" s="442"/>
      <c r="AEX342" s="442"/>
      <c r="AEY342" s="442"/>
      <c r="AEZ342" s="442"/>
      <c r="AFA342" s="442"/>
      <c r="AFB342" s="442"/>
      <c r="AFC342" s="442"/>
      <c r="AFD342" s="442"/>
      <c r="AFE342" s="442"/>
      <c r="AFF342" s="442"/>
      <c r="AFG342" s="442"/>
      <c r="AFH342" s="442"/>
      <c r="AFI342" s="442"/>
      <c r="AFJ342" s="442"/>
      <c r="AFK342" s="442"/>
      <c r="AFL342" s="442"/>
      <c r="AFM342" s="442"/>
      <c r="AFN342" s="442"/>
      <c r="AFO342" s="442"/>
      <c r="AFP342" s="442"/>
      <c r="AFQ342" s="442"/>
      <c r="AFR342" s="442"/>
      <c r="AFS342" s="442"/>
      <c r="AFT342" s="442"/>
      <c r="AFU342" s="442"/>
      <c r="AFV342" s="442"/>
      <c r="AFW342" s="442"/>
      <c r="AFX342" s="442"/>
      <c r="AFY342" s="442"/>
      <c r="AFZ342" s="442"/>
      <c r="AGA342" s="442"/>
      <c r="AGB342" s="442"/>
      <c r="AGC342" s="442"/>
      <c r="AGD342" s="442"/>
      <c r="AGE342" s="442"/>
      <c r="AGF342" s="442"/>
      <c r="AGG342" s="442"/>
      <c r="AGH342" s="442"/>
      <c r="AGI342" s="442"/>
      <c r="AGJ342" s="442"/>
      <c r="AGK342" s="442"/>
      <c r="AGL342" s="442"/>
      <c r="AGM342" s="442"/>
      <c r="AGN342" s="442"/>
      <c r="AGO342" s="442"/>
      <c r="AGP342" s="442"/>
      <c r="AGQ342" s="442"/>
      <c r="AGR342" s="442"/>
      <c r="AGS342" s="442"/>
      <c r="AGT342" s="442"/>
      <c r="AGU342" s="442"/>
      <c r="AGV342" s="442"/>
      <c r="AGW342" s="442"/>
      <c r="AGX342" s="442"/>
      <c r="AGY342" s="442"/>
      <c r="AGZ342" s="442"/>
      <c r="AHA342" s="442"/>
      <c r="AHB342" s="442"/>
      <c r="AHC342" s="442"/>
      <c r="AHD342" s="442"/>
      <c r="AHE342" s="442"/>
      <c r="AHF342" s="442"/>
      <c r="AHG342" s="442"/>
      <c r="AHH342" s="442"/>
    </row>
    <row r="343" spans="2:892" s="593" customFormat="1" hidden="1">
      <c r="B343" s="597"/>
      <c r="C343" s="595"/>
      <c r="D343" s="78"/>
      <c r="E343" s="78"/>
      <c r="F343" s="78"/>
      <c r="G343" s="78"/>
      <c r="H343" s="78"/>
      <c r="I343" s="78"/>
      <c r="J343" s="78"/>
      <c r="K343" s="78"/>
      <c r="L343" s="78"/>
      <c r="M343" s="78"/>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s="66"/>
      <c r="CT343" s="66"/>
      <c r="CU343" s="66"/>
      <c r="CV343" s="66"/>
      <c r="CW343" s="66"/>
      <c r="CX343" s="66"/>
      <c r="CY343" s="66"/>
      <c r="CZ343" s="66"/>
      <c r="DA343" s="66"/>
      <c r="DB343" s="66"/>
      <c r="DC343" s="66"/>
      <c r="DD343" s="66"/>
      <c r="DE343" s="66"/>
      <c r="DF343" s="66"/>
      <c r="DG343" s="66"/>
      <c r="DH343" s="66"/>
      <c r="DI343" s="66"/>
      <c r="DJ343" s="66"/>
      <c r="DK343" s="66"/>
      <c r="DL343" s="66"/>
      <c r="DM343" s="66"/>
      <c r="DN343" s="66"/>
      <c r="DO343" s="66"/>
      <c r="DP343" s="66"/>
      <c r="DQ343" s="66"/>
      <c r="DR343" s="66"/>
      <c r="DS343" s="66"/>
      <c r="DT343" s="66"/>
      <c r="DU343" s="66"/>
      <c r="DV343" s="66"/>
      <c r="DW343" s="66"/>
      <c r="DX343" s="66"/>
      <c r="DY343" s="66"/>
      <c r="DZ343" s="66"/>
      <c r="EA343" s="66"/>
      <c r="EB343" s="66"/>
      <c r="EC343" s="66"/>
      <c r="ED343" s="66"/>
      <c r="EE343" s="66"/>
      <c r="EF343" s="66"/>
      <c r="EG343" s="66"/>
      <c r="EH343" s="66"/>
      <c r="EI343" s="66"/>
      <c r="EJ343" s="66"/>
      <c r="EK343" s="66"/>
      <c r="EL343" s="66"/>
      <c r="EM343" s="66"/>
      <c r="EN343" s="66"/>
      <c r="EO343" s="66"/>
      <c r="EP343" s="66"/>
      <c r="EQ343" s="66"/>
      <c r="ER343" s="66"/>
      <c r="ES343" s="66"/>
      <c r="ET343" s="66"/>
      <c r="EU343" s="66"/>
      <c r="EV343" s="66"/>
      <c r="EW343" s="66"/>
      <c r="EX343" s="66"/>
      <c r="EY343" s="66"/>
      <c r="EZ343" s="66"/>
      <c r="FA343" s="66"/>
      <c r="FB343" s="66"/>
      <c r="FC343" s="66"/>
      <c r="FD343" s="66"/>
      <c r="FE343" s="66"/>
      <c r="FF343" s="66"/>
      <c r="FG343" s="66"/>
      <c r="FH343" s="66"/>
      <c r="FI343" s="66"/>
      <c r="FJ343" s="66"/>
      <c r="FK343" s="66"/>
      <c r="FL343" s="66"/>
      <c r="FM343" s="66"/>
      <c r="FN343" s="66"/>
      <c r="FO343" s="66"/>
      <c r="FP343" s="66"/>
      <c r="FQ343" s="66"/>
      <c r="FR343" s="66"/>
      <c r="FS343" s="66"/>
      <c r="FT343" s="66"/>
      <c r="FU343" s="66"/>
      <c r="FV343" s="66"/>
      <c r="FW343" s="66"/>
      <c r="FX343" s="66"/>
      <c r="FY343" s="66"/>
      <c r="FZ343" s="66"/>
      <c r="GA343" s="66"/>
      <c r="GB343" s="66"/>
      <c r="GC343" s="66"/>
      <c r="GD343" s="66"/>
      <c r="GE343" s="66"/>
      <c r="GF343" s="66"/>
      <c r="GG343" s="66"/>
      <c r="GH343" s="66"/>
      <c r="GI343" s="66"/>
      <c r="GJ343" s="66"/>
      <c r="GK343" s="66"/>
      <c r="GL343" s="66"/>
      <c r="GM343" s="66"/>
      <c r="GN343" s="66"/>
      <c r="GO343" s="66"/>
      <c r="GP343" s="66"/>
      <c r="GQ343" s="66"/>
      <c r="GR343" s="66"/>
      <c r="GS343" s="66"/>
      <c r="GT343" s="66"/>
      <c r="GU343" s="66"/>
      <c r="GV343" s="66"/>
      <c r="GW343" s="66"/>
      <c r="GX343" s="66"/>
      <c r="GY343" s="66"/>
      <c r="GZ343" s="66"/>
      <c r="HA343" s="66"/>
      <c r="HB343" s="66"/>
      <c r="HC343" s="66"/>
      <c r="HD343" s="66"/>
      <c r="HE343" s="66"/>
      <c r="HF343" s="66"/>
      <c r="HG343" s="66"/>
      <c r="HH343" s="66"/>
      <c r="HI343" s="66"/>
      <c r="HJ343" s="66"/>
      <c r="HK343" s="66"/>
      <c r="HL343" s="66"/>
      <c r="HM343" s="66"/>
      <c r="HN343" s="66"/>
      <c r="HO343" s="66"/>
      <c r="HP343" s="66"/>
      <c r="HQ343" s="66"/>
      <c r="HR343" s="66"/>
      <c r="HS343" s="66"/>
      <c r="HT343" s="66"/>
      <c r="HU343" s="66"/>
      <c r="HV343" s="66"/>
      <c r="HW343" s="66"/>
      <c r="HX343" s="66"/>
      <c r="HY343" s="66"/>
      <c r="HZ343" s="66"/>
      <c r="IA343" s="66"/>
      <c r="IB343" s="66"/>
      <c r="IC343" s="66"/>
      <c r="ID343" s="66"/>
      <c r="IE343" s="66"/>
      <c r="IF343" s="66"/>
      <c r="IG343" s="66"/>
      <c r="IH343" s="66"/>
      <c r="II343" s="66"/>
      <c r="IJ343" s="66"/>
      <c r="IK343" s="66"/>
      <c r="IL343" s="66"/>
      <c r="IM343" s="66"/>
      <c r="IN343" s="66"/>
      <c r="IO343" s="66"/>
      <c r="IP343" s="66"/>
      <c r="IQ343" s="66"/>
      <c r="IR343" s="66"/>
      <c r="IS343" s="66"/>
      <c r="IT343" s="66"/>
      <c r="IU343" s="66"/>
      <c r="IV343" s="66"/>
      <c r="IW343" s="66"/>
      <c r="IX343" s="442"/>
      <c r="IY343" s="442"/>
      <c r="IZ343" s="442"/>
      <c r="JA343" s="442"/>
      <c r="JB343" s="442"/>
      <c r="JC343" s="442"/>
      <c r="JD343" s="442"/>
      <c r="JE343" s="442"/>
      <c r="JF343" s="442"/>
      <c r="JG343" s="442"/>
      <c r="JH343" s="442"/>
      <c r="JI343" s="442"/>
      <c r="JJ343" s="442"/>
      <c r="JK343" s="442"/>
      <c r="JL343" s="442"/>
      <c r="JM343" s="442"/>
      <c r="JN343" s="442"/>
      <c r="JO343" s="442"/>
      <c r="JP343" s="442"/>
      <c r="JQ343" s="442"/>
      <c r="JR343" s="442"/>
      <c r="JS343" s="442"/>
      <c r="JT343" s="442"/>
      <c r="JU343" s="442"/>
      <c r="JV343" s="442"/>
      <c r="JW343" s="442"/>
      <c r="JX343" s="442"/>
      <c r="JY343" s="442"/>
      <c r="JZ343" s="442"/>
      <c r="KA343" s="442"/>
      <c r="KB343" s="442"/>
      <c r="KC343" s="442"/>
      <c r="KD343" s="442"/>
      <c r="KE343" s="442"/>
      <c r="KF343" s="442"/>
      <c r="KG343" s="442"/>
      <c r="KH343" s="442"/>
      <c r="KI343" s="442"/>
      <c r="KJ343" s="442"/>
      <c r="KK343" s="442"/>
      <c r="KL343" s="442"/>
      <c r="KM343" s="442"/>
      <c r="KN343" s="442"/>
      <c r="KO343" s="442"/>
      <c r="KP343" s="442"/>
      <c r="KQ343" s="442"/>
      <c r="KR343" s="442"/>
      <c r="KS343" s="442"/>
      <c r="KT343" s="442"/>
      <c r="KU343" s="442"/>
      <c r="KV343" s="442"/>
      <c r="KW343" s="442"/>
      <c r="KX343" s="442"/>
      <c r="KY343" s="442"/>
      <c r="KZ343" s="442"/>
      <c r="LA343" s="442"/>
      <c r="LB343" s="442"/>
      <c r="LC343" s="442"/>
      <c r="LD343" s="442"/>
      <c r="LE343" s="442"/>
      <c r="LF343" s="442"/>
      <c r="LG343" s="442"/>
      <c r="LH343" s="442"/>
      <c r="LI343" s="442"/>
      <c r="LJ343" s="442"/>
      <c r="LK343" s="442"/>
      <c r="LL343" s="442"/>
      <c r="LM343" s="442"/>
      <c r="LN343" s="442"/>
      <c r="LO343" s="442"/>
      <c r="LP343" s="442"/>
      <c r="LQ343" s="442"/>
      <c r="LR343" s="442"/>
      <c r="LS343" s="442"/>
      <c r="LT343" s="442"/>
      <c r="LU343" s="442"/>
      <c r="LV343" s="442"/>
      <c r="LW343" s="442"/>
      <c r="LX343" s="442"/>
      <c r="LY343" s="442"/>
      <c r="LZ343" s="442"/>
      <c r="MA343" s="442"/>
      <c r="MB343" s="442"/>
      <c r="MC343" s="442"/>
      <c r="MD343" s="442"/>
      <c r="ME343" s="442"/>
      <c r="MF343" s="442"/>
      <c r="MG343" s="442"/>
      <c r="MH343" s="442"/>
      <c r="MI343" s="442"/>
      <c r="MJ343" s="442"/>
      <c r="MK343" s="442"/>
      <c r="ML343" s="442"/>
      <c r="MM343" s="442"/>
      <c r="MN343" s="442"/>
      <c r="MO343" s="442"/>
      <c r="MP343" s="442"/>
      <c r="MQ343" s="442"/>
      <c r="MR343" s="442"/>
      <c r="MS343" s="442"/>
      <c r="MT343" s="442"/>
      <c r="MU343" s="442"/>
      <c r="MV343" s="442"/>
      <c r="MW343" s="442"/>
      <c r="MX343" s="442"/>
      <c r="MY343" s="442"/>
      <c r="MZ343" s="442"/>
      <c r="NA343" s="442"/>
      <c r="NB343" s="442"/>
      <c r="NC343" s="442"/>
      <c r="ND343" s="442"/>
      <c r="NE343" s="442"/>
      <c r="NF343" s="442"/>
      <c r="NG343" s="442"/>
      <c r="NH343" s="442"/>
      <c r="NI343" s="442"/>
      <c r="NJ343" s="442"/>
      <c r="NK343" s="442"/>
      <c r="NL343" s="442"/>
      <c r="NM343" s="442"/>
      <c r="NN343" s="442"/>
      <c r="NO343" s="442"/>
      <c r="NP343" s="442"/>
      <c r="NQ343" s="442"/>
      <c r="NR343" s="442"/>
      <c r="NS343" s="442"/>
      <c r="NT343" s="442"/>
      <c r="NU343" s="442"/>
      <c r="NV343" s="442"/>
      <c r="NW343" s="442"/>
      <c r="NX343" s="442"/>
      <c r="NY343" s="442"/>
      <c r="NZ343" s="442"/>
      <c r="OA343" s="442"/>
      <c r="OB343" s="442"/>
      <c r="OC343" s="442"/>
      <c r="OD343" s="442"/>
      <c r="OE343" s="442"/>
      <c r="OF343" s="442"/>
      <c r="OG343" s="442"/>
      <c r="OH343" s="442"/>
      <c r="OI343" s="442"/>
      <c r="OJ343" s="442"/>
      <c r="OK343" s="442"/>
      <c r="OL343" s="442"/>
      <c r="OM343" s="442"/>
      <c r="ON343" s="442"/>
      <c r="OO343" s="442"/>
      <c r="OP343" s="442"/>
      <c r="OQ343" s="442"/>
      <c r="OR343" s="442"/>
      <c r="OS343" s="442"/>
      <c r="OT343" s="442"/>
      <c r="OU343" s="442"/>
      <c r="OV343" s="442"/>
      <c r="OW343" s="442"/>
      <c r="OX343" s="442"/>
      <c r="OY343" s="442"/>
      <c r="OZ343" s="442"/>
      <c r="PA343" s="442"/>
      <c r="PB343" s="442"/>
      <c r="PC343" s="442"/>
      <c r="PD343" s="442"/>
      <c r="PE343" s="442"/>
      <c r="PF343" s="442"/>
      <c r="PG343" s="442"/>
      <c r="PH343" s="442"/>
      <c r="PI343" s="442"/>
      <c r="PJ343" s="442"/>
      <c r="PK343" s="442"/>
      <c r="PL343" s="442"/>
      <c r="PM343" s="442"/>
      <c r="PN343" s="442"/>
      <c r="PO343" s="442"/>
      <c r="PP343" s="442"/>
      <c r="PQ343" s="442"/>
      <c r="PR343" s="442"/>
      <c r="PS343" s="442"/>
      <c r="PT343" s="442"/>
      <c r="PU343" s="442"/>
      <c r="PV343" s="442"/>
      <c r="PW343" s="442"/>
      <c r="PX343" s="442"/>
      <c r="PY343" s="442"/>
      <c r="PZ343" s="442"/>
      <c r="QA343" s="442"/>
      <c r="QB343" s="442"/>
      <c r="QC343" s="442"/>
      <c r="QD343" s="442"/>
      <c r="QE343" s="442"/>
      <c r="QF343" s="442"/>
      <c r="QG343" s="442"/>
      <c r="QH343" s="442"/>
      <c r="QI343" s="442"/>
      <c r="QJ343" s="442"/>
      <c r="QK343" s="442"/>
      <c r="QL343" s="442"/>
      <c r="QM343" s="442"/>
      <c r="QN343" s="442"/>
      <c r="QO343" s="442"/>
      <c r="QP343" s="442"/>
      <c r="QQ343" s="442"/>
      <c r="QR343" s="442"/>
      <c r="QS343" s="442"/>
      <c r="QT343" s="442"/>
      <c r="QU343" s="442"/>
      <c r="QV343" s="442"/>
      <c r="QW343" s="442"/>
      <c r="QX343" s="442"/>
      <c r="QY343" s="442"/>
      <c r="QZ343" s="442"/>
      <c r="RA343" s="442"/>
      <c r="RB343" s="442"/>
      <c r="RC343" s="442"/>
      <c r="RD343" s="442"/>
      <c r="RE343" s="442"/>
      <c r="RF343" s="442"/>
      <c r="RG343" s="442"/>
      <c r="RH343" s="442"/>
      <c r="RI343" s="442"/>
      <c r="RJ343" s="442"/>
      <c r="RK343" s="442"/>
      <c r="RL343" s="442"/>
      <c r="RM343" s="442"/>
      <c r="RN343" s="442"/>
      <c r="RO343" s="442"/>
      <c r="RP343" s="442"/>
      <c r="RQ343" s="442"/>
      <c r="RR343" s="442"/>
      <c r="RS343" s="442"/>
      <c r="RT343" s="442"/>
      <c r="RU343" s="442"/>
      <c r="RV343" s="442"/>
      <c r="RW343" s="442"/>
      <c r="RX343" s="442"/>
      <c r="RY343" s="442"/>
      <c r="RZ343" s="442"/>
      <c r="SA343" s="442"/>
      <c r="SB343" s="442"/>
      <c r="SC343" s="442"/>
      <c r="SD343" s="442"/>
      <c r="SE343" s="442"/>
      <c r="SF343" s="442"/>
      <c r="SG343" s="442"/>
      <c r="SH343" s="442"/>
      <c r="SI343" s="442"/>
      <c r="SJ343" s="442"/>
      <c r="SK343" s="442"/>
      <c r="SL343" s="442"/>
      <c r="SM343" s="442"/>
      <c r="SN343" s="442"/>
      <c r="SO343" s="442"/>
      <c r="SP343" s="442"/>
      <c r="SQ343" s="442"/>
      <c r="SR343" s="442"/>
      <c r="SS343" s="442"/>
      <c r="ST343" s="442"/>
      <c r="SU343" s="442"/>
      <c r="SV343" s="442"/>
      <c r="SW343" s="442"/>
      <c r="SX343" s="442"/>
      <c r="SY343" s="442"/>
      <c r="SZ343" s="442"/>
      <c r="TA343" s="442"/>
      <c r="TB343" s="442"/>
      <c r="TC343" s="442"/>
      <c r="TD343" s="442"/>
      <c r="TE343" s="442"/>
      <c r="TF343" s="442"/>
      <c r="TG343" s="442"/>
      <c r="TH343" s="442"/>
      <c r="TI343" s="442"/>
      <c r="TJ343" s="442"/>
      <c r="TK343" s="442"/>
      <c r="TL343" s="442"/>
      <c r="TM343" s="442"/>
      <c r="TN343" s="442"/>
      <c r="TO343" s="442"/>
      <c r="TP343" s="442"/>
      <c r="TQ343" s="442"/>
      <c r="TR343" s="442"/>
      <c r="TS343" s="442"/>
      <c r="TT343" s="442"/>
      <c r="TU343" s="442"/>
      <c r="TV343" s="442"/>
      <c r="TW343" s="442"/>
      <c r="TX343" s="442"/>
      <c r="TY343" s="442"/>
      <c r="TZ343" s="442"/>
      <c r="UA343" s="442"/>
      <c r="UB343" s="442"/>
      <c r="UC343" s="442"/>
      <c r="UD343" s="442"/>
      <c r="UE343" s="442"/>
      <c r="UF343" s="442"/>
      <c r="UG343" s="442"/>
      <c r="UH343" s="442"/>
      <c r="UI343" s="442"/>
      <c r="UJ343" s="442"/>
      <c r="UK343" s="442"/>
      <c r="UL343" s="442"/>
      <c r="UM343" s="442"/>
      <c r="UN343" s="442"/>
      <c r="UO343" s="442"/>
      <c r="UP343" s="442"/>
      <c r="UQ343" s="442"/>
      <c r="UR343" s="442"/>
      <c r="US343" s="442"/>
      <c r="UT343" s="442"/>
      <c r="UU343" s="442"/>
      <c r="UV343" s="442"/>
      <c r="UW343" s="442"/>
      <c r="UX343" s="442"/>
      <c r="UY343" s="442"/>
      <c r="UZ343" s="442"/>
      <c r="VA343" s="442"/>
      <c r="VB343" s="442"/>
      <c r="VC343" s="442"/>
      <c r="VD343" s="442"/>
      <c r="VE343" s="442"/>
      <c r="VF343" s="442"/>
      <c r="VG343" s="442"/>
      <c r="VH343" s="442"/>
      <c r="VI343" s="442"/>
      <c r="VJ343" s="442"/>
      <c r="VK343" s="442"/>
      <c r="VL343" s="442"/>
      <c r="VM343" s="442"/>
      <c r="VN343" s="442"/>
      <c r="VO343" s="442"/>
      <c r="VP343" s="442"/>
      <c r="VQ343" s="442"/>
      <c r="VR343" s="442"/>
      <c r="VS343" s="442"/>
      <c r="VT343" s="442"/>
      <c r="VU343" s="442"/>
      <c r="VV343" s="442"/>
      <c r="VW343" s="442"/>
      <c r="VX343" s="442"/>
      <c r="VY343" s="442"/>
      <c r="VZ343" s="442"/>
      <c r="WA343" s="442"/>
      <c r="WB343" s="442"/>
      <c r="WC343" s="442"/>
      <c r="WD343" s="442"/>
      <c r="WE343" s="442"/>
      <c r="WF343" s="442"/>
      <c r="WG343" s="442"/>
      <c r="WH343" s="442"/>
      <c r="WI343" s="442"/>
      <c r="WJ343" s="442"/>
      <c r="WK343" s="442"/>
      <c r="WL343" s="442"/>
      <c r="WM343" s="442"/>
      <c r="WN343" s="442"/>
      <c r="WO343" s="442"/>
      <c r="WP343" s="442"/>
      <c r="WQ343" s="442"/>
      <c r="WR343" s="442"/>
      <c r="WS343" s="442"/>
      <c r="WT343" s="442"/>
      <c r="WU343" s="442"/>
      <c r="WV343" s="442"/>
      <c r="WW343" s="442"/>
      <c r="WX343" s="442"/>
      <c r="WY343" s="442"/>
      <c r="WZ343" s="442"/>
      <c r="XA343" s="442"/>
      <c r="XB343" s="442"/>
      <c r="XC343" s="442"/>
      <c r="XD343" s="442"/>
      <c r="XE343" s="442"/>
      <c r="XF343" s="442"/>
      <c r="XG343" s="442"/>
      <c r="XH343" s="442"/>
      <c r="XI343" s="442"/>
      <c r="XJ343" s="442"/>
      <c r="XK343" s="442"/>
      <c r="XL343" s="442"/>
      <c r="XM343" s="442"/>
      <c r="XN343" s="442"/>
      <c r="XO343" s="442"/>
      <c r="XP343" s="442"/>
      <c r="XQ343" s="442"/>
      <c r="XR343" s="442"/>
      <c r="XS343" s="442"/>
      <c r="XT343" s="442"/>
      <c r="XU343" s="442"/>
      <c r="XV343" s="442"/>
      <c r="XW343" s="442"/>
      <c r="XX343" s="442"/>
      <c r="XY343" s="442"/>
      <c r="XZ343" s="442"/>
      <c r="YA343" s="442"/>
      <c r="YB343" s="442"/>
      <c r="YC343" s="442"/>
      <c r="YD343" s="442"/>
      <c r="YE343" s="442"/>
      <c r="YF343" s="442"/>
      <c r="YG343" s="442"/>
      <c r="YH343" s="442"/>
      <c r="YI343" s="442"/>
      <c r="YJ343" s="442"/>
      <c r="YK343" s="442"/>
      <c r="YL343" s="442"/>
      <c r="YM343" s="442"/>
      <c r="YN343" s="442"/>
      <c r="YO343" s="442"/>
      <c r="YP343" s="442"/>
      <c r="YQ343" s="442"/>
      <c r="YR343" s="442"/>
      <c r="YS343" s="442"/>
      <c r="YT343" s="442"/>
      <c r="YU343" s="442"/>
      <c r="YV343" s="442"/>
      <c r="YW343" s="442"/>
      <c r="YX343" s="442"/>
      <c r="YY343" s="442"/>
      <c r="YZ343" s="442"/>
      <c r="ZA343" s="442"/>
      <c r="ZB343" s="442"/>
      <c r="ZC343" s="442"/>
      <c r="ZD343" s="442"/>
      <c r="ZE343" s="442"/>
      <c r="ZF343" s="442"/>
      <c r="ZG343" s="442"/>
      <c r="ZH343" s="442"/>
      <c r="ZI343" s="442"/>
      <c r="ZJ343" s="442"/>
      <c r="ZK343" s="442"/>
      <c r="ZL343" s="442"/>
      <c r="ZM343" s="442"/>
      <c r="ZN343" s="442"/>
      <c r="ZO343" s="442"/>
      <c r="ZP343" s="442"/>
      <c r="ZQ343" s="442"/>
      <c r="ZR343" s="442"/>
      <c r="ZS343" s="442"/>
      <c r="ZT343" s="442"/>
      <c r="ZU343" s="442"/>
      <c r="ZV343" s="442"/>
      <c r="ZW343" s="442"/>
      <c r="ZX343" s="442"/>
      <c r="ZY343" s="442"/>
      <c r="ZZ343" s="442"/>
      <c r="AAA343" s="442"/>
      <c r="AAB343" s="442"/>
      <c r="AAC343" s="442"/>
      <c r="AAD343" s="442"/>
      <c r="AAE343" s="442"/>
      <c r="AAF343" s="442"/>
      <c r="AAG343" s="442"/>
      <c r="AAH343" s="442"/>
      <c r="AAI343" s="442"/>
      <c r="AAJ343" s="442"/>
      <c r="AAK343" s="442"/>
      <c r="AAL343" s="442"/>
      <c r="AAM343" s="442"/>
      <c r="AAN343" s="442"/>
      <c r="AAO343" s="442"/>
      <c r="AAP343" s="442"/>
      <c r="AAQ343" s="442"/>
      <c r="AAR343" s="442"/>
      <c r="AAS343" s="442"/>
      <c r="AAT343" s="442"/>
      <c r="AAU343" s="442"/>
      <c r="AAV343" s="442"/>
      <c r="AAW343" s="442"/>
      <c r="AAX343" s="442"/>
      <c r="AAY343" s="442"/>
      <c r="AAZ343" s="442"/>
      <c r="ABA343" s="442"/>
      <c r="ABB343" s="442"/>
      <c r="ABC343" s="442"/>
      <c r="ABD343" s="442"/>
      <c r="ABE343" s="442"/>
      <c r="ABF343" s="442"/>
      <c r="ABG343" s="442"/>
      <c r="ABH343" s="442"/>
      <c r="ABI343" s="442"/>
      <c r="ABJ343" s="442"/>
      <c r="ABK343" s="442"/>
      <c r="ABL343" s="442"/>
      <c r="ABM343" s="442"/>
      <c r="ABN343" s="442"/>
      <c r="ABO343" s="442"/>
      <c r="ABP343" s="442"/>
      <c r="ABQ343" s="442"/>
      <c r="ABR343" s="442"/>
      <c r="ABS343" s="442"/>
      <c r="ABT343" s="442"/>
      <c r="ABU343" s="442"/>
      <c r="ABV343" s="442"/>
      <c r="ABW343" s="442"/>
      <c r="ABX343" s="442"/>
      <c r="ABY343" s="442"/>
      <c r="ABZ343" s="442"/>
      <c r="ACA343" s="442"/>
      <c r="ACB343" s="442"/>
      <c r="ACC343" s="442"/>
      <c r="ACD343" s="442"/>
      <c r="ACE343" s="442"/>
      <c r="ACF343" s="442"/>
      <c r="ACG343" s="442"/>
      <c r="ACH343" s="442"/>
      <c r="ACI343" s="442"/>
      <c r="ACJ343" s="442"/>
      <c r="ACK343" s="442"/>
      <c r="ACL343" s="442"/>
      <c r="ACM343" s="442"/>
      <c r="ACN343" s="442"/>
      <c r="ACO343" s="442"/>
      <c r="ACP343" s="442"/>
      <c r="ACQ343" s="442"/>
      <c r="ACR343" s="442"/>
      <c r="ACS343" s="442"/>
      <c r="ACT343" s="442"/>
      <c r="ACU343" s="442"/>
      <c r="ACV343" s="442"/>
      <c r="ACW343" s="442"/>
      <c r="ACX343" s="442"/>
      <c r="ACY343" s="442"/>
      <c r="ACZ343" s="442"/>
      <c r="ADA343" s="442"/>
      <c r="ADB343" s="442"/>
      <c r="ADC343" s="442"/>
      <c r="ADD343" s="442"/>
      <c r="ADE343" s="442"/>
      <c r="ADF343" s="442"/>
      <c r="ADG343" s="442"/>
      <c r="ADH343" s="442"/>
      <c r="ADI343" s="442"/>
      <c r="ADJ343" s="442"/>
      <c r="ADK343" s="442"/>
      <c r="ADL343" s="442"/>
      <c r="ADM343" s="442"/>
      <c r="ADN343" s="442"/>
      <c r="ADO343" s="442"/>
      <c r="ADP343" s="442"/>
      <c r="ADQ343" s="442"/>
      <c r="ADR343" s="442"/>
      <c r="ADS343" s="442"/>
      <c r="ADT343" s="442"/>
      <c r="ADU343" s="442"/>
      <c r="ADV343" s="442"/>
      <c r="ADW343" s="442"/>
      <c r="ADX343" s="442"/>
      <c r="ADY343" s="442"/>
      <c r="ADZ343" s="442"/>
      <c r="AEA343" s="442"/>
      <c r="AEB343" s="442"/>
      <c r="AEC343" s="442"/>
      <c r="AED343" s="442"/>
      <c r="AEE343" s="442"/>
      <c r="AEF343" s="442"/>
      <c r="AEG343" s="442"/>
      <c r="AEH343" s="442"/>
      <c r="AEI343" s="442"/>
      <c r="AEJ343" s="442"/>
      <c r="AEK343" s="442"/>
      <c r="AEL343" s="442"/>
      <c r="AEM343" s="442"/>
      <c r="AEN343" s="442"/>
      <c r="AEO343" s="442"/>
      <c r="AEP343" s="442"/>
      <c r="AEQ343" s="442"/>
      <c r="AER343" s="442"/>
      <c r="AES343" s="442"/>
      <c r="AET343" s="442"/>
      <c r="AEU343" s="442"/>
      <c r="AEV343" s="442"/>
      <c r="AEW343" s="442"/>
      <c r="AEX343" s="442"/>
      <c r="AEY343" s="442"/>
      <c r="AEZ343" s="442"/>
      <c r="AFA343" s="442"/>
      <c r="AFB343" s="442"/>
      <c r="AFC343" s="442"/>
      <c r="AFD343" s="442"/>
      <c r="AFE343" s="442"/>
      <c r="AFF343" s="442"/>
      <c r="AFG343" s="442"/>
      <c r="AFH343" s="442"/>
      <c r="AFI343" s="442"/>
      <c r="AFJ343" s="442"/>
      <c r="AFK343" s="442"/>
      <c r="AFL343" s="442"/>
      <c r="AFM343" s="442"/>
      <c r="AFN343" s="442"/>
      <c r="AFO343" s="442"/>
      <c r="AFP343" s="442"/>
      <c r="AFQ343" s="442"/>
      <c r="AFR343" s="442"/>
      <c r="AFS343" s="442"/>
      <c r="AFT343" s="442"/>
      <c r="AFU343" s="442"/>
      <c r="AFV343" s="442"/>
      <c r="AFW343" s="442"/>
      <c r="AFX343" s="442"/>
      <c r="AFY343" s="442"/>
      <c r="AFZ343" s="442"/>
      <c r="AGA343" s="442"/>
      <c r="AGB343" s="442"/>
      <c r="AGC343" s="442"/>
      <c r="AGD343" s="442"/>
      <c r="AGE343" s="442"/>
      <c r="AGF343" s="442"/>
      <c r="AGG343" s="442"/>
      <c r="AGH343" s="442"/>
      <c r="AGI343" s="442"/>
      <c r="AGJ343" s="442"/>
      <c r="AGK343" s="442"/>
      <c r="AGL343" s="442"/>
      <c r="AGM343" s="442"/>
      <c r="AGN343" s="442"/>
      <c r="AGO343" s="442"/>
      <c r="AGP343" s="442"/>
      <c r="AGQ343" s="442"/>
      <c r="AGR343" s="442"/>
      <c r="AGS343" s="442"/>
      <c r="AGT343" s="442"/>
      <c r="AGU343" s="442"/>
      <c r="AGV343" s="442"/>
      <c r="AGW343" s="442"/>
      <c r="AGX343" s="442"/>
      <c r="AGY343" s="442"/>
      <c r="AGZ343" s="442"/>
      <c r="AHA343" s="442"/>
      <c r="AHB343" s="442"/>
      <c r="AHC343" s="442"/>
      <c r="AHD343" s="442"/>
      <c r="AHE343" s="442"/>
      <c r="AHF343" s="442"/>
      <c r="AHG343" s="442"/>
      <c r="AHH343" s="442"/>
    </row>
    <row r="344" spans="2:892" s="593" customFormat="1" hidden="1">
      <c r="B344" s="597"/>
      <c r="C344" s="595"/>
      <c r="D344" s="78"/>
      <c r="E344" s="78"/>
      <c r="F344" s="78"/>
      <c r="G344" s="78"/>
      <c r="H344" s="78"/>
      <c r="I344" s="78"/>
      <c r="J344" s="78"/>
      <c r="K344" s="78"/>
      <c r="L344" s="78"/>
      <c r="M344" s="78"/>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s="66"/>
      <c r="CT344" s="66"/>
      <c r="CU344" s="66"/>
      <c r="CV344" s="66"/>
      <c r="CW344" s="66"/>
      <c r="CX344" s="66"/>
      <c r="CY344" s="66"/>
      <c r="CZ344" s="66"/>
      <c r="DA344" s="66"/>
      <c r="DB344" s="66"/>
      <c r="DC344" s="66"/>
      <c r="DD344" s="66"/>
      <c r="DE344" s="66"/>
      <c r="DF344" s="66"/>
      <c r="DG344" s="66"/>
      <c r="DH344" s="66"/>
      <c r="DI344" s="66"/>
      <c r="DJ344" s="66"/>
      <c r="DK344" s="66"/>
      <c r="DL344" s="66"/>
      <c r="DM344" s="66"/>
      <c r="DN344" s="66"/>
      <c r="DO344" s="66"/>
      <c r="DP344" s="66"/>
      <c r="DQ344" s="66"/>
      <c r="DR344" s="66"/>
      <c r="DS344" s="66"/>
      <c r="DT344" s="66"/>
      <c r="DU344" s="66"/>
      <c r="DV344" s="66"/>
      <c r="DW344" s="66"/>
      <c r="DX344" s="66"/>
      <c r="DY344" s="66"/>
      <c r="DZ344" s="66"/>
      <c r="EA344" s="66"/>
      <c r="EB344" s="66"/>
      <c r="EC344" s="66"/>
      <c r="ED344" s="66"/>
      <c r="EE344" s="66"/>
      <c r="EF344" s="66"/>
      <c r="EG344" s="66"/>
      <c r="EH344" s="66"/>
      <c r="EI344" s="66"/>
      <c r="EJ344" s="66"/>
      <c r="EK344" s="66"/>
      <c r="EL344" s="66"/>
      <c r="EM344" s="66"/>
      <c r="EN344" s="66"/>
      <c r="EO344" s="66"/>
      <c r="EP344" s="66"/>
      <c r="EQ344" s="66"/>
      <c r="ER344" s="66"/>
      <c r="ES344" s="66"/>
      <c r="ET344" s="66"/>
      <c r="EU344" s="66"/>
      <c r="EV344" s="66"/>
      <c r="EW344" s="66"/>
      <c r="EX344" s="66"/>
      <c r="EY344" s="66"/>
      <c r="EZ344" s="66"/>
      <c r="FA344" s="66"/>
      <c r="FB344" s="66"/>
      <c r="FC344" s="66"/>
      <c r="FD344" s="66"/>
      <c r="FE344" s="66"/>
      <c r="FF344" s="66"/>
      <c r="FG344" s="66"/>
      <c r="FH344" s="66"/>
      <c r="FI344" s="66"/>
      <c r="FJ344" s="66"/>
      <c r="FK344" s="66"/>
      <c r="FL344" s="66"/>
      <c r="FM344" s="66"/>
      <c r="FN344" s="66"/>
      <c r="FO344" s="66"/>
      <c r="FP344" s="66"/>
      <c r="FQ344" s="66"/>
      <c r="FR344" s="66"/>
      <c r="FS344" s="66"/>
      <c r="FT344" s="66"/>
      <c r="FU344" s="66"/>
      <c r="FV344" s="66"/>
      <c r="FW344" s="66"/>
      <c r="FX344" s="66"/>
      <c r="FY344" s="66"/>
      <c r="FZ344" s="66"/>
      <c r="GA344" s="66"/>
      <c r="GB344" s="66"/>
      <c r="GC344" s="66"/>
      <c r="GD344" s="66"/>
      <c r="GE344" s="66"/>
      <c r="GF344" s="66"/>
      <c r="GG344" s="66"/>
      <c r="GH344" s="66"/>
      <c r="GI344" s="66"/>
      <c r="GJ344" s="66"/>
      <c r="GK344" s="66"/>
      <c r="GL344" s="66"/>
      <c r="GM344" s="66"/>
      <c r="GN344" s="66"/>
      <c r="GO344" s="66"/>
      <c r="GP344" s="66"/>
      <c r="GQ344" s="66"/>
      <c r="GR344" s="66"/>
      <c r="GS344" s="66"/>
      <c r="GT344" s="66"/>
      <c r="GU344" s="66"/>
      <c r="GV344" s="66"/>
      <c r="GW344" s="66"/>
      <c r="GX344" s="66"/>
      <c r="GY344" s="66"/>
      <c r="GZ344" s="66"/>
      <c r="HA344" s="66"/>
      <c r="HB344" s="66"/>
      <c r="HC344" s="66"/>
      <c r="HD344" s="66"/>
      <c r="HE344" s="66"/>
      <c r="HF344" s="66"/>
      <c r="HG344" s="66"/>
      <c r="HH344" s="66"/>
      <c r="HI344" s="66"/>
      <c r="HJ344" s="66"/>
      <c r="HK344" s="66"/>
      <c r="HL344" s="66"/>
      <c r="HM344" s="66"/>
      <c r="HN344" s="66"/>
      <c r="HO344" s="66"/>
      <c r="HP344" s="66"/>
      <c r="HQ344" s="66"/>
      <c r="HR344" s="66"/>
      <c r="HS344" s="66"/>
      <c r="HT344" s="66"/>
      <c r="HU344" s="66"/>
      <c r="HV344" s="66"/>
      <c r="HW344" s="66"/>
      <c r="HX344" s="66"/>
      <c r="HY344" s="66"/>
      <c r="HZ344" s="66"/>
      <c r="IA344" s="66"/>
      <c r="IB344" s="66"/>
      <c r="IC344" s="66"/>
      <c r="ID344" s="66"/>
      <c r="IE344" s="66"/>
      <c r="IF344" s="66"/>
      <c r="IG344" s="66"/>
      <c r="IH344" s="66"/>
      <c r="II344" s="66"/>
      <c r="IJ344" s="66"/>
      <c r="IK344" s="66"/>
      <c r="IL344" s="66"/>
      <c r="IM344" s="66"/>
      <c r="IN344" s="66"/>
      <c r="IO344" s="66"/>
      <c r="IP344" s="66"/>
      <c r="IQ344" s="66"/>
      <c r="IR344" s="66"/>
      <c r="IS344" s="66"/>
      <c r="IT344" s="66"/>
      <c r="IU344" s="66"/>
      <c r="IV344" s="66"/>
      <c r="IW344" s="66"/>
      <c r="IX344" s="442"/>
      <c r="IY344" s="442"/>
      <c r="IZ344" s="442"/>
      <c r="JA344" s="442"/>
      <c r="JB344" s="442"/>
      <c r="JC344" s="442"/>
      <c r="JD344" s="442"/>
      <c r="JE344" s="442"/>
      <c r="JF344" s="442"/>
      <c r="JG344" s="442"/>
      <c r="JH344" s="442"/>
      <c r="JI344" s="442"/>
      <c r="JJ344" s="442"/>
      <c r="JK344" s="442"/>
      <c r="JL344" s="442"/>
      <c r="JM344" s="442"/>
      <c r="JN344" s="442"/>
      <c r="JO344" s="442"/>
      <c r="JP344" s="442"/>
      <c r="JQ344" s="442"/>
      <c r="JR344" s="442"/>
      <c r="JS344" s="442"/>
      <c r="JT344" s="442"/>
      <c r="JU344" s="442"/>
      <c r="JV344" s="442"/>
      <c r="JW344" s="442"/>
      <c r="JX344" s="442"/>
      <c r="JY344" s="442"/>
      <c r="JZ344" s="442"/>
      <c r="KA344" s="442"/>
      <c r="KB344" s="442"/>
      <c r="KC344" s="442"/>
      <c r="KD344" s="442"/>
      <c r="KE344" s="442"/>
      <c r="KF344" s="442"/>
      <c r="KG344" s="442"/>
      <c r="KH344" s="442"/>
      <c r="KI344" s="442"/>
      <c r="KJ344" s="442"/>
      <c r="KK344" s="442"/>
      <c r="KL344" s="442"/>
      <c r="KM344" s="442"/>
      <c r="KN344" s="442"/>
      <c r="KO344" s="442"/>
      <c r="KP344" s="442"/>
      <c r="KQ344" s="442"/>
      <c r="KR344" s="442"/>
      <c r="KS344" s="442"/>
      <c r="KT344" s="442"/>
      <c r="KU344" s="442"/>
      <c r="KV344" s="442"/>
      <c r="KW344" s="442"/>
      <c r="KX344" s="442"/>
      <c r="KY344" s="442"/>
      <c r="KZ344" s="442"/>
      <c r="LA344" s="442"/>
      <c r="LB344" s="442"/>
      <c r="LC344" s="442"/>
      <c r="LD344" s="442"/>
      <c r="LE344" s="442"/>
      <c r="LF344" s="442"/>
      <c r="LG344" s="442"/>
      <c r="LH344" s="442"/>
      <c r="LI344" s="442"/>
      <c r="LJ344" s="442"/>
      <c r="LK344" s="442"/>
      <c r="LL344" s="442"/>
      <c r="LM344" s="442"/>
      <c r="LN344" s="442"/>
      <c r="LO344" s="442"/>
      <c r="LP344" s="442"/>
      <c r="LQ344" s="442"/>
      <c r="LR344" s="442"/>
      <c r="LS344" s="442"/>
      <c r="LT344" s="442"/>
      <c r="LU344" s="442"/>
      <c r="LV344" s="442"/>
      <c r="LW344" s="442"/>
      <c r="LX344" s="442"/>
      <c r="LY344" s="442"/>
      <c r="LZ344" s="442"/>
      <c r="MA344" s="442"/>
      <c r="MB344" s="442"/>
      <c r="MC344" s="442"/>
      <c r="MD344" s="442"/>
      <c r="ME344" s="442"/>
      <c r="MF344" s="442"/>
      <c r="MG344" s="442"/>
      <c r="MH344" s="442"/>
      <c r="MI344" s="442"/>
      <c r="MJ344" s="442"/>
      <c r="MK344" s="442"/>
      <c r="ML344" s="442"/>
      <c r="MM344" s="442"/>
      <c r="MN344" s="442"/>
      <c r="MO344" s="442"/>
      <c r="MP344" s="442"/>
      <c r="MQ344" s="442"/>
      <c r="MR344" s="442"/>
      <c r="MS344" s="442"/>
      <c r="MT344" s="442"/>
      <c r="MU344" s="442"/>
      <c r="MV344" s="442"/>
      <c r="MW344" s="442"/>
      <c r="MX344" s="442"/>
      <c r="MY344" s="442"/>
      <c r="MZ344" s="442"/>
      <c r="NA344" s="442"/>
      <c r="NB344" s="442"/>
      <c r="NC344" s="442"/>
      <c r="ND344" s="442"/>
      <c r="NE344" s="442"/>
      <c r="NF344" s="442"/>
      <c r="NG344" s="442"/>
      <c r="NH344" s="442"/>
      <c r="NI344" s="442"/>
      <c r="NJ344" s="442"/>
      <c r="NK344" s="442"/>
      <c r="NL344" s="442"/>
      <c r="NM344" s="442"/>
      <c r="NN344" s="442"/>
      <c r="NO344" s="442"/>
      <c r="NP344" s="442"/>
      <c r="NQ344" s="442"/>
      <c r="NR344" s="442"/>
      <c r="NS344" s="442"/>
      <c r="NT344" s="442"/>
      <c r="NU344" s="442"/>
      <c r="NV344" s="442"/>
      <c r="NW344" s="442"/>
      <c r="NX344" s="442"/>
      <c r="NY344" s="442"/>
      <c r="NZ344" s="442"/>
      <c r="OA344" s="442"/>
      <c r="OB344" s="442"/>
      <c r="OC344" s="442"/>
      <c r="OD344" s="442"/>
      <c r="OE344" s="442"/>
      <c r="OF344" s="442"/>
      <c r="OG344" s="442"/>
      <c r="OH344" s="442"/>
      <c r="OI344" s="442"/>
      <c r="OJ344" s="442"/>
      <c r="OK344" s="442"/>
      <c r="OL344" s="442"/>
      <c r="OM344" s="442"/>
      <c r="ON344" s="442"/>
      <c r="OO344" s="442"/>
      <c r="OP344" s="442"/>
      <c r="OQ344" s="442"/>
      <c r="OR344" s="442"/>
      <c r="OS344" s="442"/>
      <c r="OT344" s="442"/>
      <c r="OU344" s="442"/>
      <c r="OV344" s="442"/>
      <c r="OW344" s="442"/>
      <c r="OX344" s="442"/>
      <c r="OY344" s="442"/>
      <c r="OZ344" s="442"/>
      <c r="PA344" s="442"/>
      <c r="PB344" s="442"/>
      <c r="PC344" s="442"/>
      <c r="PD344" s="442"/>
      <c r="PE344" s="442"/>
      <c r="PF344" s="442"/>
      <c r="PG344" s="442"/>
      <c r="PH344" s="442"/>
      <c r="PI344" s="442"/>
      <c r="PJ344" s="442"/>
      <c r="PK344" s="442"/>
      <c r="PL344" s="442"/>
      <c r="PM344" s="442"/>
      <c r="PN344" s="442"/>
      <c r="PO344" s="442"/>
      <c r="PP344" s="442"/>
      <c r="PQ344" s="442"/>
      <c r="PR344" s="442"/>
      <c r="PS344" s="442"/>
      <c r="PT344" s="442"/>
      <c r="PU344" s="442"/>
      <c r="PV344" s="442"/>
      <c r="PW344" s="442"/>
      <c r="PX344" s="442"/>
      <c r="PY344" s="442"/>
      <c r="PZ344" s="442"/>
      <c r="QA344" s="442"/>
      <c r="QB344" s="442"/>
      <c r="QC344" s="442"/>
      <c r="QD344" s="442"/>
      <c r="QE344" s="442"/>
      <c r="QF344" s="442"/>
      <c r="QG344" s="442"/>
      <c r="QH344" s="442"/>
      <c r="QI344" s="442"/>
      <c r="QJ344" s="442"/>
      <c r="QK344" s="442"/>
      <c r="QL344" s="442"/>
      <c r="QM344" s="442"/>
      <c r="QN344" s="442"/>
      <c r="QO344" s="442"/>
      <c r="QP344" s="442"/>
      <c r="QQ344" s="442"/>
      <c r="QR344" s="442"/>
      <c r="QS344" s="442"/>
      <c r="QT344" s="442"/>
      <c r="QU344" s="442"/>
      <c r="QV344" s="442"/>
      <c r="QW344" s="442"/>
      <c r="QX344" s="442"/>
      <c r="QY344" s="442"/>
      <c r="QZ344" s="442"/>
      <c r="RA344" s="442"/>
      <c r="RB344" s="442"/>
      <c r="RC344" s="442"/>
      <c r="RD344" s="442"/>
      <c r="RE344" s="442"/>
      <c r="RF344" s="442"/>
      <c r="RG344" s="442"/>
      <c r="RH344" s="442"/>
      <c r="RI344" s="442"/>
      <c r="RJ344" s="442"/>
      <c r="RK344" s="442"/>
      <c r="RL344" s="442"/>
      <c r="RM344" s="442"/>
      <c r="RN344" s="442"/>
      <c r="RO344" s="442"/>
      <c r="RP344" s="442"/>
      <c r="RQ344" s="442"/>
      <c r="RR344" s="442"/>
      <c r="RS344" s="442"/>
      <c r="RT344" s="442"/>
      <c r="RU344" s="442"/>
      <c r="RV344" s="442"/>
      <c r="RW344" s="442"/>
      <c r="RX344" s="442"/>
      <c r="RY344" s="442"/>
      <c r="RZ344" s="442"/>
      <c r="SA344" s="442"/>
      <c r="SB344" s="442"/>
      <c r="SC344" s="442"/>
      <c r="SD344" s="442"/>
      <c r="SE344" s="442"/>
      <c r="SF344" s="442"/>
      <c r="SG344" s="442"/>
      <c r="SH344" s="442"/>
      <c r="SI344" s="442"/>
      <c r="SJ344" s="442"/>
      <c r="SK344" s="442"/>
      <c r="SL344" s="442"/>
      <c r="SM344" s="442"/>
      <c r="SN344" s="442"/>
      <c r="SO344" s="442"/>
      <c r="SP344" s="442"/>
      <c r="SQ344" s="442"/>
      <c r="SR344" s="442"/>
      <c r="SS344" s="442"/>
      <c r="ST344" s="442"/>
      <c r="SU344" s="442"/>
      <c r="SV344" s="442"/>
      <c r="SW344" s="442"/>
      <c r="SX344" s="442"/>
      <c r="SY344" s="442"/>
      <c r="SZ344" s="442"/>
      <c r="TA344" s="442"/>
      <c r="TB344" s="442"/>
      <c r="TC344" s="442"/>
      <c r="TD344" s="442"/>
      <c r="TE344" s="442"/>
      <c r="TF344" s="442"/>
      <c r="TG344" s="442"/>
      <c r="TH344" s="442"/>
      <c r="TI344" s="442"/>
      <c r="TJ344" s="442"/>
      <c r="TK344" s="442"/>
      <c r="TL344" s="442"/>
      <c r="TM344" s="442"/>
      <c r="TN344" s="442"/>
      <c r="TO344" s="442"/>
      <c r="TP344" s="442"/>
      <c r="TQ344" s="442"/>
      <c r="TR344" s="442"/>
      <c r="TS344" s="442"/>
      <c r="TT344" s="442"/>
      <c r="TU344" s="442"/>
      <c r="TV344" s="442"/>
      <c r="TW344" s="442"/>
      <c r="TX344" s="442"/>
      <c r="TY344" s="442"/>
      <c r="TZ344" s="442"/>
      <c r="UA344" s="442"/>
      <c r="UB344" s="442"/>
      <c r="UC344" s="442"/>
      <c r="UD344" s="442"/>
      <c r="UE344" s="442"/>
      <c r="UF344" s="442"/>
      <c r="UG344" s="442"/>
      <c r="UH344" s="442"/>
      <c r="UI344" s="442"/>
      <c r="UJ344" s="442"/>
      <c r="UK344" s="442"/>
      <c r="UL344" s="442"/>
      <c r="UM344" s="442"/>
      <c r="UN344" s="442"/>
      <c r="UO344" s="442"/>
      <c r="UP344" s="442"/>
      <c r="UQ344" s="442"/>
      <c r="UR344" s="442"/>
      <c r="US344" s="442"/>
      <c r="UT344" s="442"/>
      <c r="UU344" s="442"/>
      <c r="UV344" s="442"/>
      <c r="UW344" s="442"/>
      <c r="UX344" s="442"/>
      <c r="UY344" s="442"/>
      <c r="UZ344" s="442"/>
      <c r="VA344" s="442"/>
      <c r="VB344" s="442"/>
      <c r="VC344" s="442"/>
      <c r="VD344" s="442"/>
      <c r="VE344" s="442"/>
      <c r="VF344" s="442"/>
      <c r="VG344" s="442"/>
      <c r="VH344" s="442"/>
      <c r="VI344" s="442"/>
      <c r="VJ344" s="442"/>
      <c r="VK344" s="442"/>
      <c r="VL344" s="442"/>
      <c r="VM344" s="442"/>
      <c r="VN344" s="442"/>
      <c r="VO344" s="442"/>
      <c r="VP344" s="442"/>
      <c r="VQ344" s="442"/>
      <c r="VR344" s="442"/>
      <c r="VS344" s="442"/>
      <c r="VT344" s="442"/>
      <c r="VU344" s="442"/>
      <c r="VV344" s="442"/>
      <c r="VW344" s="442"/>
      <c r="VX344" s="442"/>
      <c r="VY344" s="442"/>
      <c r="VZ344" s="442"/>
      <c r="WA344" s="442"/>
      <c r="WB344" s="442"/>
      <c r="WC344" s="442"/>
      <c r="WD344" s="442"/>
      <c r="WE344" s="442"/>
      <c r="WF344" s="442"/>
      <c r="WG344" s="442"/>
      <c r="WH344" s="442"/>
      <c r="WI344" s="442"/>
      <c r="WJ344" s="442"/>
      <c r="WK344" s="442"/>
      <c r="WL344" s="442"/>
      <c r="WM344" s="442"/>
      <c r="WN344" s="442"/>
      <c r="WO344" s="442"/>
      <c r="WP344" s="442"/>
      <c r="WQ344" s="442"/>
      <c r="WR344" s="442"/>
      <c r="WS344" s="442"/>
      <c r="WT344" s="442"/>
      <c r="WU344" s="442"/>
      <c r="WV344" s="442"/>
      <c r="WW344" s="442"/>
      <c r="WX344" s="442"/>
      <c r="WY344" s="442"/>
      <c r="WZ344" s="442"/>
      <c r="XA344" s="442"/>
      <c r="XB344" s="442"/>
      <c r="XC344" s="442"/>
      <c r="XD344" s="442"/>
      <c r="XE344" s="442"/>
      <c r="XF344" s="442"/>
      <c r="XG344" s="442"/>
      <c r="XH344" s="442"/>
      <c r="XI344" s="442"/>
      <c r="XJ344" s="442"/>
      <c r="XK344" s="442"/>
      <c r="XL344" s="442"/>
      <c r="XM344" s="442"/>
      <c r="XN344" s="442"/>
      <c r="XO344" s="442"/>
      <c r="XP344" s="442"/>
      <c r="XQ344" s="442"/>
      <c r="XR344" s="442"/>
      <c r="XS344" s="442"/>
      <c r="XT344" s="442"/>
      <c r="XU344" s="442"/>
      <c r="XV344" s="442"/>
      <c r="XW344" s="442"/>
      <c r="XX344" s="442"/>
      <c r="XY344" s="442"/>
      <c r="XZ344" s="442"/>
      <c r="YA344" s="442"/>
      <c r="YB344" s="442"/>
      <c r="YC344" s="442"/>
      <c r="YD344" s="442"/>
      <c r="YE344" s="442"/>
      <c r="YF344" s="442"/>
      <c r="YG344" s="442"/>
      <c r="YH344" s="442"/>
      <c r="YI344" s="442"/>
      <c r="YJ344" s="442"/>
      <c r="YK344" s="442"/>
      <c r="YL344" s="442"/>
      <c r="YM344" s="442"/>
      <c r="YN344" s="442"/>
      <c r="YO344" s="442"/>
      <c r="YP344" s="442"/>
      <c r="YQ344" s="442"/>
      <c r="YR344" s="442"/>
      <c r="YS344" s="442"/>
      <c r="YT344" s="442"/>
      <c r="YU344" s="442"/>
      <c r="YV344" s="442"/>
      <c r="YW344" s="442"/>
      <c r="YX344" s="442"/>
      <c r="YY344" s="442"/>
      <c r="YZ344" s="442"/>
      <c r="ZA344" s="442"/>
      <c r="ZB344" s="442"/>
      <c r="ZC344" s="442"/>
      <c r="ZD344" s="442"/>
      <c r="ZE344" s="442"/>
      <c r="ZF344" s="442"/>
      <c r="ZG344" s="442"/>
      <c r="ZH344" s="442"/>
      <c r="ZI344" s="442"/>
      <c r="ZJ344" s="442"/>
      <c r="ZK344" s="442"/>
      <c r="ZL344" s="442"/>
      <c r="ZM344" s="442"/>
      <c r="ZN344" s="442"/>
      <c r="ZO344" s="442"/>
      <c r="ZP344" s="442"/>
      <c r="ZQ344" s="442"/>
      <c r="ZR344" s="442"/>
      <c r="ZS344" s="442"/>
      <c r="ZT344" s="442"/>
      <c r="ZU344" s="442"/>
      <c r="ZV344" s="442"/>
      <c r="ZW344" s="442"/>
      <c r="ZX344" s="442"/>
      <c r="ZY344" s="442"/>
      <c r="ZZ344" s="442"/>
      <c r="AAA344" s="442"/>
      <c r="AAB344" s="442"/>
      <c r="AAC344" s="442"/>
      <c r="AAD344" s="442"/>
      <c r="AAE344" s="442"/>
      <c r="AAF344" s="442"/>
      <c r="AAG344" s="442"/>
      <c r="AAH344" s="442"/>
      <c r="AAI344" s="442"/>
      <c r="AAJ344" s="442"/>
      <c r="AAK344" s="442"/>
      <c r="AAL344" s="442"/>
      <c r="AAM344" s="442"/>
      <c r="AAN344" s="442"/>
      <c r="AAO344" s="442"/>
      <c r="AAP344" s="442"/>
      <c r="AAQ344" s="442"/>
      <c r="AAR344" s="442"/>
      <c r="AAS344" s="442"/>
      <c r="AAT344" s="442"/>
      <c r="AAU344" s="442"/>
      <c r="AAV344" s="442"/>
      <c r="AAW344" s="442"/>
      <c r="AAX344" s="442"/>
      <c r="AAY344" s="442"/>
      <c r="AAZ344" s="442"/>
      <c r="ABA344" s="442"/>
      <c r="ABB344" s="442"/>
      <c r="ABC344" s="442"/>
      <c r="ABD344" s="442"/>
      <c r="ABE344" s="442"/>
      <c r="ABF344" s="442"/>
      <c r="ABG344" s="442"/>
      <c r="ABH344" s="442"/>
      <c r="ABI344" s="442"/>
      <c r="ABJ344" s="442"/>
      <c r="ABK344" s="442"/>
      <c r="ABL344" s="442"/>
      <c r="ABM344" s="442"/>
      <c r="ABN344" s="442"/>
      <c r="ABO344" s="442"/>
      <c r="ABP344" s="442"/>
      <c r="ABQ344" s="442"/>
      <c r="ABR344" s="442"/>
      <c r="ABS344" s="442"/>
      <c r="ABT344" s="442"/>
      <c r="ABU344" s="442"/>
      <c r="ABV344" s="442"/>
      <c r="ABW344" s="442"/>
      <c r="ABX344" s="442"/>
      <c r="ABY344" s="442"/>
      <c r="ABZ344" s="442"/>
      <c r="ACA344" s="442"/>
      <c r="ACB344" s="442"/>
      <c r="ACC344" s="442"/>
      <c r="ACD344" s="442"/>
      <c r="ACE344" s="442"/>
      <c r="ACF344" s="442"/>
      <c r="ACG344" s="442"/>
      <c r="ACH344" s="442"/>
      <c r="ACI344" s="442"/>
      <c r="ACJ344" s="442"/>
      <c r="ACK344" s="442"/>
      <c r="ACL344" s="442"/>
      <c r="ACM344" s="442"/>
      <c r="ACN344" s="442"/>
      <c r="ACO344" s="442"/>
      <c r="ACP344" s="442"/>
      <c r="ACQ344" s="442"/>
      <c r="ACR344" s="442"/>
      <c r="ACS344" s="442"/>
      <c r="ACT344" s="442"/>
      <c r="ACU344" s="442"/>
      <c r="ACV344" s="442"/>
      <c r="ACW344" s="442"/>
      <c r="ACX344" s="442"/>
      <c r="ACY344" s="442"/>
      <c r="ACZ344" s="442"/>
      <c r="ADA344" s="442"/>
      <c r="ADB344" s="442"/>
      <c r="ADC344" s="442"/>
      <c r="ADD344" s="442"/>
      <c r="ADE344" s="442"/>
      <c r="ADF344" s="442"/>
      <c r="ADG344" s="442"/>
      <c r="ADH344" s="442"/>
      <c r="ADI344" s="442"/>
      <c r="ADJ344" s="442"/>
      <c r="ADK344" s="442"/>
      <c r="ADL344" s="442"/>
      <c r="ADM344" s="442"/>
      <c r="ADN344" s="442"/>
      <c r="ADO344" s="442"/>
      <c r="ADP344" s="442"/>
      <c r="ADQ344" s="442"/>
      <c r="ADR344" s="442"/>
      <c r="ADS344" s="442"/>
      <c r="ADT344" s="442"/>
      <c r="ADU344" s="442"/>
      <c r="ADV344" s="442"/>
      <c r="ADW344" s="442"/>
      <c r="ADX344" s="442"/>
      <c r="ADY344" s="442"/>
      <c r="ADZ344" s="442"/>
      <c r="AEA344" s="442"/>
      <c r="AEB344" s="442"/>
      <c r="AEC344" s="442"/>
      <c r="AED344" s="442"/>
      <c r="AEE344" s="442"/>
      <c r="AEF344" s="442"/>
      <c r="AEG344" s="442"/>
      <c r="AEH344" s="442"/>
      <c r="AEI344" s="442"/>
      <c r="AEJ344" s="442"/>
      <c r="AEK344" s="442"/>
      <c r="AEL344" s="442"/>
      <c r="AEM344" s="442"/>
      <c r="AEN344" s="442"/>
      <c r="AEO344" s="442"/>
      <c r="AEP344" s="442"/>
      <c r="AEQ344" s="442"/>
      <c r="AER344" s="442"/>
      <c r="AES344" s="442"/>
      <c r="AET344" s="442"/>
      <c r="AEU344" s="442"/>
      <c r="AEV344" s="442"/>
      <c r="AEW344" s="442"/>
      <c r="AEX344" s="442"/>
      <c r="AEY344" s="442"/>
      <c r="AEZ344" s="442"/>
      <c r="AFA344" s="442"/>
      <c r="AFB344" s="442"/>
      <c r="AFC344" s="442"/>
      <c r="AFD344" s="442"/>
      <c r="AFE344" s="442"/>
      <c r="AFF344" s="442"/>
      <c r="AFG344" s="442"/>
      <c r="AFH344" s="442"/>
      <c r="AFI344" s="442"/>
      <c r="AFJ344" s="442"/>
      <c r="AFK344" s="442"/>
      <c r="AFL344" s="442"/>
      <c r="AFM344" s="442"/>
      <c r="AFN344" s="442"/>
      <c r="AFO344" s="442"/>
      <c r="AFP344" s="442"/>
      <c r="AFQ344" s="442"/>
      <c r="AFR344" s="442"/>
      <c r="AFS344" s="442"/>
      <c r="AFT344" s="442"/>
      <c r="AFU344" s="442"/>
      <c r="AFV344" s="442"/>
      <c r="AFW344" s="442"/>
      <c r="AFX344" s="442"/>
      <c r="AFY344" s="442"/>
      <c r="AFZ344" s="442"/>
      <c r="AGA344" s="442"/>
      <c r="AGB344" s="442"/>
      <c r="AGC344" s="442"/>
      <c r="AGD344" s="442"/>
      <c r="AGE344" s="442"/>
      <c r="AGF344" s="442"/>
      <c r="AGG344" s="442"/>
      <c r="AGH344" s="442"/>
      <c r="AGI344" s="442"/>
      <c r="AGJ344" s="442"/>
      <c r="AGK344" s="442"/>
      <c r="AGL344" s="442"/>
      <c r="AGM344" s="442"/>
      <c r="AGN344" s="442"/>
      <c r="AGO344" s="442"/>
      <c r="AGP344" s="442"/>
      <c r="AGQ344" s="442"/>
      <c r="AGR344" s="442"/>
      <c r="AGS344" s="442"/>
      <c r="AGT344" s="442"/>
      <c r="AGU344" s="442"/>
      <c r="AGV344" s="442"/>
      <c r="AGW344" s="442"/>
      <c r="AGX344" s="442"/>
      <c r="AGY344" s="442"/>
      <c r="AGZ344" s="442"/>
      <c r="AHA344" s="442"/>
      <c r="AHB344" s="442"/>
      <c r="AHC344" s="442"/>
      <c r="AHD344" s="442"/>
      <c r="AHE344" s="442"/>
      <c r="AHF344" s="442"/>
      <c r="AHG344" s="442"/>
      <c r="AHH344" s="442"/>
    </row>
    <row r="345" spans="2:892" s="593" customFormat="1" hidden="1">
      <c r="B345" s="597"/>
      <c r="C345" s="595"/>
      <c r="D345" s="78"/>
      <c r="E345" s="78"/>
      <c r="F345" s="78"/>
      <c r="G345" s="78"/>
      <c r="H345" s="78"/>
      <c r="I345" s="78"/>
      <c r="J345" s="78"/>
      <c r="K345" s="78"/>
      <c r="L345" s="78"/>
      <c r="M345" s="78"/>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c r="DO345" s="66"/>
      <c r="DP345" s="66"/>
      <c r="DQ345" s="66"/>
      <c r="DR345" s="66"/>
      <c r="DS345" s="66"/>
      <c r="DT345" s="66"/>
      <c r="DU345" s="66"/>
      <c r="DV345" s="66"/>
      <c r="DW345" s="66"/>
      <c r="DX345" s="66"/>
      <c r="DY345" s="66"/>
      <c r="DZ345" s="66"/>
      <c r="EA345" s="66"/>
      <c r="EB345" s="66"/>
      <c r="EC345" s="66"/>
      <c r="ED345" s="66"/>
      <c r="EE345" s="66"/>
      <c r="EF345" s="66"/>
      <c r="EG345" s="66"/>
      <c r="EH345" s="66"/>
      <c r="EI345" s="66"/>
      <c r="EJ345" s="66"/>
      <c r="EK345" s="66"/>
      <c r="EL345" s="66"/>
      <c r="EM345" s="66"/>
      <c r="EN345" s="66"/>
      <c r="EO345" s="66"/>
      <c r="EP345" s="66"/>
      <c r="EQ345" s="66"/>
      <c r="ER345" s="66"/>
      <c r="ES345" s="66"/>
      <c r="ET345" s="66"/>
      <c r="EU345" s="66"/>
      <c r="EV345" s="66"/>
      <c r="EW345" s="66"/>
      <c r="EX345" s="66"/>
      <c r="EY345" s="66"/>
      <c r="EZ345" s="66"/>
      <c r="FA345" s="66"/>
      <c r="FB345" s="66"/>
      <c r="FC345" s="66"/>
      <c r="FD345" s="66"/>
      <c r="FE345" s="66"/>
      <c r="FF345" s="66"/>
      <c r="FG345" s="66"/>
      <c r="FH345" s="66"/>
      <c r="FI345" s="66"/>
      <c r="FJ345" s="66"/>
      <c r="FK345" s="66"/>
      <c r="FL345" s="66"/>
      <c r="FM345" s="66"/>
      <c r="FN345" s="66"/>
      <c r="FO345" s="66"/>
      <c r="FP345" s="66"/>
      <c r="FQ345" s="66"/>
      <c r="FR345" s="66"/>
      <c r="FS345" s="66"/>
      <c r="FT345" s="66"/>
      <c r="FU345" s="66"/>
      <c r="FV345" s="66"/>
      <c r="FW345" s="66"/>
      <c r="FX345" s="66"/>
      <c r="FY345" s="66"/>
      <c r="FZ345" s="66"/>
      <c r="GA345" s="66"/>
      <c r="GB345" s="66"/>
      <c r="GC345" s="66"/>
      <c r="GD345" s="66"/>
      <c r="GE345" s="66"/>
      <c r="GF345" s="66"/>
      <c r="GG345" s="66"/>
      <c r="GH345" s="66"/>
      <c r="GI345" s="66"/>
      <c r="GJ345" s="66"/>
      <c r="GK345" s="66"/>
      <c r="GL345" s="66"/>
      <c r="GM345" s="66"/>
      <c r="GN345" s="66"/>
      <c r="GO345" s="66"/>
      <c r="GP345" s="66"/>
      <c r="GQ345" s="66"/>
      <c r="GR345" s="66"/>
      <c r="GS345" s="66"/>
      <c r="GT345" s="66"/>
      <c r="GU345" s="66"/>
      <c r="GV345" s="66"/>
      <c r="GW345" s="66"/>
      <c r="GX345" s="66"/>
      <c r="GY345" s="66"/>
      <c r="GZ345" s="66"/>
      <c r="HA345" s="66"/>
      <c r="HB345" s="66"/>
      <c r="HC345" s="66"/>
      <c r="HD345" s="66"/>
      <c r="HE345" s="66"/>
      <c r="HF345" s="66"/>
      <c r="HG345" s="66"/>
      <c r="HH345" s="66"/>
      <c r="HI345" s="66"/>
      <c r="HJ345" s="66"/>
      <c r="HK345" s="66"/>
      <c r="HL345" s="66"/>
      <c r="HM345" s="66"/>
      <c r="HN345" s="66"/>
      <c r="HO345" s="66"/>
      <c r="HP345" s="66"/>
      <c r="HQ345" s="66"/>
      <c r="HR345" s="66"/>
      <c r="HS345" s="66"/>
      <c r="HT345" s="66"/>
      <c r="HU345" s="66"/>
      <c r="HV345" s="66"/>
      <c r="HW345" s="66"/>
      <c r="HX345" s="66"/>
      <c r="HY345" s="66"/>
      <c r="HZ345" s="66"/>
      <c r="IA345" s="66"/>
      <c r="IB345" s="66"/>
      <c r="IC345" s="66"/>
      <c r="ID345" s="66"/>
      <c r="IE345" s="66"/>
      <c r="IF345" s="66"/>
      <c r="IG345" s="66"/>
      <c r="IH345" s="66"/>
      <c r="II345" s="66"/>
      <c r="IJ345" s="66"/>
      <c r="IK345" s="66"/>
      <c r="IL345" s="66"/>
      <c r="IM345" s="66"/>
      <c r="IN345" s="66"/>
      <c r="IO345" s="66"/>
      <c r="IP345" s="66"/>
      <c r="IQ345" s="66"/>
      <c r="IR345" s="66"/>
      <c r="IS345" s="66"/>
      <c r="IT345" s="66"/>
      <c r="IU345" s="66"/>
      <c r="IV345" s="66"/>
      <c r="IW345" s="66"/>
      <c r="IX345" s="442"/>
      <c r="IY345" s="442"/>
      <c r="IZ345" s="442"/>
      <c r="JA345" s="442"/>
      <c r="JB345" s="442"/>
      <c r="JC345" s="442"/>
      <c r="JD345" s="442"/>
      <c r="JE345" s="442"/>
      <c r="JF345" s="442"/>
      <c r="JG345" s="442"/>
      <c r="JH345" s="442"/>
      <c r="JI345" s="442"/>
      <c r="JJ345" s="442"/>
      <c r="JK345" s="442"/>
      <c r="JL345" s="442"/>
      <c r="JM345" s="442"/>
      <c r="JN345" s="442"/>
      <c r="JO345" s="442"/>
      <c r="JP345" s="442"/>
      <c r="JQ345" s="442"/>
      <c r="JR345" s="442"/>
      <c r="JS345" s="442"/>
      <c r="JT345" s="442"/>
      <c r="JU345" s="442"/>
      <c r="JV345" s="442"/>
      <c r="JW345" s="442"/>
      <c r="JX345" s="442"/>
      <c r="JY345" s="442"/>
      <c r="JZ345" s="442"/>
      <c r="KA345" s="442"/>
      <c r="KB345" s="442"/>
      <c r="KC345" s="442"/>
      <c r="KD345" s="442"/>
      <c r="KE345" s="442"/>
      <c r="KF345" s="442"/>
      <c r="KG345" s="442"/>
      <c r="KH345" s="442"/>
      <c r="KI345" s="442"/>
      <c r="KJ345" s="442"/>
      <c r="KK345" s="442"/>
      <c r="KL345" s="442"/>
      <c r="KM345" s="442"/>
      <c r="KN345" s="442"/>
      <c r="KO345" s="442"/>
      <c r="KP345" s="442"/>
      <c r="KQ345" s="442"/>
      <c r="KR345" s="442"/>
      <c r="KS345" s="442"/>
      <c r="KT345" s="442"/>
      <c r="KU345" s="442"/>
      <c r="KV345" s="442"/>
      <c r="KW345" s="442"/>
      <c r="KX345" s="442"/>
      <c r="KY345" s="442"/>
      <c r="KZ345" s="442"/>
      <c r="LA345" s="442"/>
      <c r="LB345" s="442"/>
      <c r="LC345" s="442"/>
      <c r="LD345" s="442"/>
      <c r="LE345" s="442"/>
      <c r="LF345" s="442"/>
      <c r="LG345" s="442"/>
      <c r="LH345" s="442"/>
      <c r="LI345" s="442"/>
      <c r="LJ345" s="442"/>
      <c r="LK345" s="442"/>
      <c r="LL345" s="442"/>
      <c r="LM345" s="442"/>
      <c r="LN345" s="442"/>
      <c r="LO345" s="442"/>
      <c r="LP345" s="442"/>
      <c r="LQ345" s="442"/>
      <c r="LR345" s="442"/>
      <c r="LS345" s="442"/>
      <c r="LT345" s="442"/>
      <c r="LU345" s="442"/>
      <c r="LV345" s="442"/>
      <c r="LW345" s="442"/>
      <c r="LX345" s="442"/>
      <c r="LY345" s="442"/>
      <c r="LZ345" s="442"/>
      <c r="MA345" s="442"/>
      <c r="MB345" s="442"/>
      <c r="MC345" s="442"/>
      <c r="MD345" s="442"/>
      <c r="ME345" s="442"/>
      <c r="MF345" s="442"/>
      <c r="MG345" s="442"/>
      <c r="MH345" s="442"/>
      <c r="MI345" s="442"/>
      <c r="MJ345" s="442"/>
      <c r="MK345" s="442"/>
      <c r="ML345" s="442"/>
      <c r="MM345" s="442"/>
      <c r="MN345" s="442"/>
      <c r="MO345" s="442"/>
      <c r="MP345" s="442"/>
      <c r="MQ345" s="442"/>
      <c r="MR345" s="442"/>
      <c r="MS345" s="442"/>
      <c r="MT345" s="442"/>
      <c r="MU345" s="442"/>
      <c r="MV345" s="442"/>
      <c r="MW345" s="442"/>
      <c r="MX345" s="442"/>
      <c r="MY345" s="442"/>
      <c r="MZ345" s="442"/>
      <c r="NA345" s="442"/>
      <c r="NB345" s="442"/>
      <c r="NC345" s="442"/>
      <c r="ND345" s="442"/>
      <c r="NE345" s="442"/>
      <c r="NF345" s="442"/>
      <c r="NG345" s="442"/>
      <c r="NH345" s="442"/>
      <c r="NI345" s="442"/>
      <c r="NJ345" s="442"/>
      <c r="NK345" s="442"/>
      <c r="NL345" s="442"/>
      <c r="NM345" s="442"/>
      <c r="NN345" s="442"/>
      <c r="NO345" s="442"/>
      <c r="NP345" s="442"/>
      <c r="NQ345" s="442"/>
      <c r="NR345" s="442"/>
      <c r="NS345" s="442"/>
      <c r="NT345" s="442"/>
      <c r="NU345" s="442"/>
      <c r="NV345" s="442"/>
      <c r="NW345" s="442"/>
      <c r="NX345" s="442"/>
      <c r="NY345" s="442"/>
      <c r="NZ345" s="442"/>
      <c r="OA345" s="442"/>
      <c r="OB345" s="442"/>
      <c r="OC345" s="442"/>
      <c r="OD345" s="442"/>
      <c r="OE345" s="442"/>
      <c r="OF345" s="442"/>
      <c r="OG345" s="442"/>
      <c r="OH345" s="442"/>
      <c r="OI345" s="442"/>
      <c r="OJ345" s="442"/>
      <c r="OK345" s="442"/>
      <c r="OL345" s="442"/>
      <c r="OM345" s="442"/>
      <c r="ON345" s="442"/>
      <c r="OO345" s="442"/>
      <c r="OP345" s="442"/>
      <c r="OQ345" s="442"/>
      <c r="OR345" s="442"/>
      <c r="OS345" s="442"/>
      <c r="OT345" s="442"/>
      <c r="OU345" s="442"/>
      <c r="OV345" s="442"/>
      <c r="OW345" s="442"/>
      <c r="OX345" s="442"/>
      <c r="OY345" s="442"/>
      <c r="OZ345" s="442"/>
      <c r="PA345" s="442"/>
      <c r="PB345" s="442"/>
      <c r="PC345" s="442"/>
      <c r="PD345" s="442"/>
      <c r="PE345" s="442"/>
      <c r="PF345" s="442"/>
      <c r="PG345" s="442"/>
      <c r="PH345" s="442"/>
      <c r="PI345" s="442"/>
      <c r="PJ345" s="442"/>
      <c r="PK345" s="442"/>
      <c r="PL345" s="442"/>
      <c r="PM345" s="442"/>
      <c r="PN345" s="442"/>
      <c r="PO345" s="442"/>
      <c r="PP345" s="442"/>
      <c r="PQ345" s="442"/>
      <c r="PR345" s="442"/>
      <c r="PS345" s="442"/>
      <c r="PT345" s="442"/>
      <c r="PU345" s="442"/>
      <c r="PV345" s="442"/>
      <c r="PW345" s="442"/>
      <c r="PX345" s="442"/>
      <c r="PY345" s="442"/>
      <c r="PZ345" s="442"/>
      <c r="QA345" s="442"/>
      <c r="QB345" s="442"/>
      <c r="QC345" s="442"/>
      <c r="QD345" s="442"/>
      <c r="QE345" s="442"/>
      <c r="QF345" s="442"/>
      <c r="QG345" s="442"/>
      <c r="QH345" s="442"/>
      <c r="QI345" s="442"/>
      <c r="QJ345" s="442"/>
      <c r="QK345" s="442"/>
      <c r="QL345" s="442"/>
      <c r="QM345" s="442"/>
      <c r="QN345" s="442"/>
      <c r="QO345" s="442"/>
      <c r="QP345" s="442"/>
      <c r="QQ345" s="442"/>
      <c r="QR345" s="442"/>
      <c r="QS345" s="442"/>
      <c r="QT345" s="442"/>
      <c r="QU345" s="442"/>
      <c r="QV345" s="442"/>
      <c r="QW345" s="442"/>
      <c r="QX345" s="442"/>
      <c r="QY345" s="442"/>
      <c r="QZ345" s="442"/>
      <c r="RA345" s="442"/>
      <c r="RB345" s="442"/>
      <c r="RC345" s="442"/>
      <c r="RD345" s="442"/>
      <c r="RE345" s="442"/>
      <c r="RF345" s="442"/>
      <c r="RG345" s="442"/>
      <c r="RH345" s="442"/>
      <c r="RI345" s="442"/>
      <c r="RJ345" s="442"/>
      <c r="RK345" s="442"/>
      <c r="RL345" s="442"/>
      <c r="RM345" s="442"/>
      <c r="RN345" s="442"/>
      <c r="RO345" s="442"/>
      <c r="RP345" s="442"/>
      <c r="RQ345" s="442"/>
      <c r="RR345" s="442"/>
      <c r="RS345" s="442"/>
      <c r="RT345" s="442"/>
      <c r="RU345" s="442"/>
      <c r="RV345" s="442"/>
      <c r="RW345" s="442"/>
      <c r="RX345" s="442"/>
      <c r="RY345" s="442"/>
      <c r="RZ345" s="442"/>
      <c r="SA345" s="442"/>
      <c r="SB345" s="442"/>
      <c r="SC345" s="442"/>
      <c r="SD345" s="442"/>
      <c r="SE345" s="442"/>
      <c r="SF345" s="442"/>
      <c r="SG345" s="442"/>
      <c r="SH345" s="442"/>
      <c r="SI345" s="442"/>
      <c r="SJ345" s="442"/>
      <c r="SK345" s="442"/>
      <c r="SL345" s="442"/>
      <c r="SM345" s="442"/>
      <c r="SN345" s="442"/>
      <c r="SO345" s="442"/>
      <c r="SP345" s="442"/>
      <c r="SQ345" s="442"/>
      <c r="SR345" s="442"/>
      <c r="SS345" s="442"/>
      <c r="ST345" s="442"/>
      <c r="SU345" s="442"/>
      <c r="SV345" s="442"/>
      <c r="SW345" s="442"/>
      <c r="SX345" s="442"/>
      <c r="SY345" s="442"/>
      <c r="SZ345" s="442"/>
      <c r="TA345" s="442"/>
      <c r="TB345" s="442"/>
      <c r="TC345" s="442"/>
      <c r="TD345" s="442"/>
      <c r="TE345" s="442"/>
      <c r="TF345" s="442"/>
      <c r="TG345" s="442"/>
      <c r="TH345" s="442"/>
      <c r="TI345" s="442"/>
      <c r="TJ345" s="442"/>
      <c r="TK345" s="442"/>
      <c r="TL345" s="442"/>
      <c r="TM345" s="442"/>
      <c r="TN345" s="442"/>
      <c r="TO345" s="442"/>
      <c r="TP345" s="442"/>
      <c r="TQ345" s="442"/>
      <c r="TR345" s="442"/>
      <c r="TS345" s="442"/>
      <c r="TT345" s="442"/>
      <c r="TU345" s="442"/>
      <c r="TV345" s="442"/>
      <c r="TW345" s="442"/>
      <c r="TX345" s="442"/>
      <c r="TY345" s="442"/>
      <c r="TZ345" s="442"/>
      <c r="UA345" s="442"/>
      <c r="UB345" s="442"/>
      <c r="UC345" s="442"/>
      <c r="UD345" s="442"/>
      <c r="UE345" s="442"/>
      <c r="UF345" s="442"/>
      <c r="UG345" s="442"/>
      <c r="UH345" s="442"/>
      <c r="UI345" s="442"/>
      <c r="UJ345" s="442"/>
      <c r="UK345" s="442"/>
      <c r="UL345" s="442"/>
      <c r="UM345" s="442"/>
      <c r="UN345" s="442"/>
      <c r="UO345" s="442"/>
      <c r="UP345" s="442"/>
      <c r="UQ345" s="442"/>
      <c r="UR345" s="442"/>
      <c r="US345" s="442"/>
      <c r="UT345" s="442"/>
      <c r="UU345" s="442"/>
      <c r="UV345" s="442"/>
      <c r="UW345" s="442"/>
      <c r="UX345" s="442"/>
      <c r="UY345" s="442"/>
      <c r="UZ345" s="442"/>
      <c r="VA345" s="442"/>
      <c r="VB345" s="442"/>
      <c r="VC345" s="442"/>
      <c r="VD345" s="442"/>
      <c r="VE345" s="442"/>
      <c r="VF345" s="442"/>
      <c r="VG345" s="442"/>
      <c r="VH345" s="442"/>
      <c r="VI345" s="442"/>
      <c r="VJ345" s="442"/>
      <c r="VK345" s="442"/>
      <c r="VL345" s="442"/>
      <c r="VM345" s="442"/>
      <c r="VN345" s="442"/>
      <c r="VO345" s="442"/>
      <c r="VP345" s="442"/>
      <c r="VQ345" s="442"/>
      <c r="VR345" s="442"/>
      <c r="VS345" s="442"/>
      <c r="VT345" s="442"/>
      <c r="VU345" s="442"/>
      <c r="VV345" s="442"/>
      <c r="VW345" s="442"/>
      <c r="VX345" s="442"/>
      <c r="VY345" s="442"/>
      <c r="VZ345" s="442"/>
      <c r="WA345" s="442"/>
      <c r="WB345" s="442"/>
      <c r="WC345" s="442"/>
      <c r="WD345" s="442"/>
      <c r="WE345" s="442"/>
      <c r="WF345" s="442"/>
      <c r="WG345" s="442"/>
      <c r="WH345" s="442"/>
      <c r="WI345" s="442"/>
      <c r="WJ345" s="442"/>
      <c r="WK345" s="442"/>
      <c r="WL345" s="442"/>
      <c r="WM345" s="442"/>
      <c r="WN345" s="442"/>
      <c r="WO345" s="442"/>
      <c r="WP345" s="442"/>
      <c r="WQ345" s="442"/>
      <c r="WR345" s="442"/>
      <c r="WS345" s="442"/>
      <c r="WT345" s="442"/>
      <c r="WU345" s="442"/>
      <c r="WV345" s="442"/>
      <c r="WW345" s="442"/>
      <c r="WX345" s="442"/>
      <c r="WY345" s="442"/>
      <c r="WZ345" s="442"/>
      <c r="XA345" s="442"/>
      <c r="XB345" s="442"/>
      <c r="XC345" s="442"/>
      <c r="XD345" s="442"/>
      <c r="XE345" s="442"/>
      <c r="XF345" s="442"/>
      <c r="XG345" s="442"/>
      <c r="XH345" s="442"/>
      <c r="XI345" s="442"/>
      <c r="XJ345" s="442"/>
      <c r="XK345" s="442"/>
      <c r="XL345" s="442"/>
      <c r="XM345" s="442"/>
      <c r="XN345" s="442"/>
      <c r="XO345" s="442"/>
      <c r="XP345" s="442"/>
      <c r="XQ345" s="442"/>
      <c r="XR345" s="442"/>
      <c r="XS345" s="442"/>
      <c r="XT345" s="442"/>
      <c r="XU345" s="442"/>
      <c r="XV345" s="442"/>
      <c r="XW345" s="442"/>
      <c r="XX345" s="442"/>
      <c r="XY345" s="442"/>
      <c r="XZ345" s="442"/>
      <c r="YA345" s="442"/>
      <c r="YB345" s="442"/>
      <c r="YC345" s="442"/>
      <c r="YD345" s="442"/>
      <c r="YE345" s="442"/>
      <c r="YF345" s="442"/>
      <c r="YG345" s="442"/>
      <c r="YH345" s="442"/>
      <c r="YI345" s="442"/>
      <c r="YJ345" s="442"/>
      <c r="YK345" s="442"/>
      <c r="YL345" s="442"/>
      <c r="YM345" s="442"/>
      <c r="YN345" s="442"/>
      <c r="YO345" s="442"/>
      <c r="YP345" s="442"/>
      <c r="YQ345" s="442"/>
      <c r="YR345" s="442"/>
      <c r="YS345" s="442"/>
      <c r="YT345" s="442"/>
      <c r="YU345" s="442"/>
      <c r="YV345" s="442"/>
      <c r="YW345" s="442"/>
      <c r="YX345" s="442"/>
      <c r="YY345" s="442"/>
      <c r="YZ345" s="442"/>
      <c r="ZA345" s="442"/>
      <c r="ZB345" s="442"/>
      <c r="ZC345" s="442"/>
      <c r="ZD345" s="442"/>
      <c r="ZE345" s="442"/>
      <c r="ZF345" s="442"/>
      <c r="ZG345" s="442"/>
      <c r="ZH345" s="442"/>
      <c r="ZI345" s="442"/>
      <c r="ZJ345" s="442"/>
      <c r="ZK345" s="442"/>
      <c r="ZL345" s="442"/>
      <c r="ZM345" s="442"/>
      <c r="ZN345" s="442"/>
      <c r="ZO345" s="442"/>
      <c r="ZP345" s="442"/>
      <c r="ZQ345" s="442"/>
      <c r="ZR345" s="442"/>
      <c r="ZS345" s="442"/>
      <c r="ZT345" s="442"/>
      <c r="ZU345" s="442"/>
      <c r="ZV345" s="442"/>
      <c r="ZW345" s="442"/>
      <c r="ZX345" s="442"/>
      <c r="ZY345" s="442"/>
      <c r="ZZ345" s="442"/>
      <c r="AAA345" s="442"/>
      <c r="AAB345" s="442"/>
      <c r="AAC345" s="442"/>
      <c r="AAD345" s="442"/>
      <c r="AAE345" s="442"/>
      <c r="AAF345" s="442"/>
      <c r="AAG345" s="442"/>
      <c r="AAH345" s="442"/>
      <c r="AAI345" s="442"/>
      <c r="AAJ345" s="442"/>
      <c r="AAK345" s="442"/>
      <c r="AAL345" s="442"/>
      <c r="AAM345" s="442"/>
      <c r="AAN345" s="442"/>
      <c r="AAO345" s="442"/>
      <c r="AAP345" s="442"/>
      <c r="AAQ345" s="442"/>
      <c r="AAR345" s="442"/>
      <c r="AAS345" s="442"/>
      <c r="AAT345" s="442"/>
      <c r="AAU345" s="442"/>
      <c r="AAV345" s="442"/>
      <c r="AAW345" s="442"/>
      <c r="AAX345" s="442"/>
      <c r="AAY345" s="442"/>
      <c r="AAZ345" s="442"/>
      <c r="ABA345" s="442"/>
      <c r="ABB345" s="442"/>
      <c r="ABC345" s="442"/>
      <c r="ABD345" s="442"/>
      <c r="ABE345" s="442"/>
      <c r="ABF345" s="442"/>
      <c r="ABG345" s="442"/>
      <c r="ABH345" s="442"/>
      <c r="ABI345" s="442"/>
      <c r="ABJ345" s="442"/>
      <c r="ABK345" s="442"/>
      <c r="ABL345" s="442"/>
      <c r="ABM345" s="442"/>
      <c r="ABN345" s="442"/>
      <c r="ABO345" s="442"/>
      <c r="ABP345" s="442"/>
      <c r="ABQ345" s="442"/>
      <c r="ABR345" s="442"/>
      <c r="ABS345" s="442"/>
      <c r="ABT345" s="442"/>
      <c r="ABU345" s="442"/>
      <c r="ABV345" s="442"/>
      <c r="ABW345" s="442"/>
      <c r="ABX345" s="442"/>
      <c r="ABY345" s="442"/>
      <c r="ABZ345" s="442"/>
      <c r="ACA345" s="442"/>
      <c r="ACB345" s="442"/>
      <c r="ACC345" s="442"/>
      <c r="ACD345" s="442"/>
      <c r="ACE345" s="442"/>
      <c r="ACF345" s="442"/>
      <c r="ACG345" s="442"/>
      <c r="ACH345" s="442"/>
      <c r="ACI345" s="442"/>
      <c r="ACJ345" s="442"/>
      <c r="ACK345" s="442"/>
      <c r="ACL345" s="442"/>
      <c r="ACM345" s="442"/>
      <c r="ACN345" s="442"/>
      <c r="ACO345" s="442"/>
      <c r="ACP345" s="442"/>
      <c r="ACQ345" s="442"/>
      <c r="ACR345" s="442"/>
      <c r="ACS345" s="442"/>
      <c r="ACT345" s="442"/>
      <c r="ACU345" s="442"/>
      <c r="ACV345" s="442"/>
      <c r="ACW345" s="442"/>
      <c r="ACX345" s="442"/>
      <c r="ACY345" s="442"/>
      <c r="ACZ345" s="442"/>
      <c r="ADA345" s="442"/>
      <c r="ADB345" s="442"/>
      <c r="ADC345" s="442"/>
      <c r="ADD345" s="442"/>
      <c r="ADE345" s="442"/>
      <c r="ADF345" s="442"/>
      <c r="ADG345" s="442"/>
      <c r="ADH345" s="442"/>
      <c r="ADI345" s="442"/>
      <c r="ADJ345" s="442"/>
      <c r="ADK345" s="442"/>
      <c r="ADL345" s="442"/>
      <c r="ADM345" s="442"/>
      <c r="ADN345" s="442"/>
      <c r="ADO345" s="442"/>
      <c r="ADP345" s="442"/>
      <c r="ADQ345" s="442"/>
      <c r="ADR345" s="442"/>
      <c r="ADS345" s="442"/>
      <c r="ADT345" s="442"/>
      <c r="ADU345" s="442"/>
      <c r="ADV345" s="442"/>
      <c r="ADW345" s="442"/>
      <c r="ADX345" s="442"/>
      <c r="ADY345" s="442"/>
      <c r="ADZ345" s="442"/>
      <c r="AEA345" s="442"/>
      <c r="AEB345" s="442"/>
      <c r="AEC345" s="442"/>
      <c r="AED345" s="442"/>
      <c r="AEE345" s="442"/>
      <c r="AEF345" s="442"/>
      <c r="AEG345" s="442"/>
      <c r="AEH345" s="442"/>
      <c r="AEI345" s="442"/>
      <c r="AEJ345" s="442"/>
      <c r="AEK345" s="442"/>
      <c r="AEL345" s="442"/>
      <c r="AEM345" s="442"/>
      <c r="AEN345" s="442"/>
      <c r="AEO345" s="442"/>
      <c r="AEP345" s="442"/>
      <c r="AEQ345" s="442"/>
      <c r="AER345" s="442"/>
      <c r="AES345" s="442"/>
      <c r="AET345" s="442"/>
      <c r="AEU345" s="442"/>
      <c r="AEV345" s="442"/>
      <c r="AEW345" s="442"/>
      <c r="AEX345" s="442"/>
      <c r="AEY345" s="442"/>
      <c r="AEZ345" s="442"/>
      <c r="AFA345" s="442"/>
      <c r="AFB345" s="442"/>
      <c r="AFC345" s="442"/>
      <c r="AFD345" s="442"/>
      <c r="AFE345" s="442"/>
      <c r="AFF345" s="442"/>
      <c r="AFG345" s="442"/>
      <c r="AFH345" s="442"/>
      <c r="AFI345" s="442"/>
      <c r="AFJ345" s="442"/>
      <c r="AFK345" s="442"/>
      <c r="AFL345" s="442"/>
      <c r="AFM345" s="442"/>
      <c r="AFN345" s="442"/>
      <c r="AFO345" s="442"/>
      <c r="AFP345" s="442"/>
      <c r="AFQ345" s="442"/>
      <c r="AFR345" s="442"/>
      <c r="AFS345" s="442"/>
      <c r="AFT345" s="442"/>
      <c r="AFU345" s="442"/>
      <c r="AFV345" s="442"/>
      <c r="AFW345" s="442"/>
      <c r="AFX345" s="442"/>
      <c r="AFY345" s="442"/>
      <c r="AFZ345" s="442"/>
      <c r="AGA345" s="442"/>
      <c r="AGB345" s="442"/>
      <c r="AGC345" s="442"/>
      <c r="AGD345" s="442"/>
      <c r="AGE345" s="442"/>
      <c r="AGF345" s="442"/>
      <c r="AGG345" s="442"/>
      <c r="AGH345" s="442"/>
      <c r="AGI345" s="442"/>
      <c r="AGJ345" s="442"/>
      <c r="AGK345" s="442"/>
      <c r="AGL345" s="442"/>
      <c r="AGM345" s="442"/>
      <c r="AGN345" s="442"/>
      <c r="AGO345" s="442"/>
      <c r="AGP345" s="442"/>
      <c r="AGQ345" s="442"/>
      <c r="AGR345" s="442"/>
      <c r="AGS345" s="442"/>
      <c r="AGT345" s="442"/>
      <c r="AGU345" s="442"/>
      <c r="AGV345" s="442"/>
      <c r="AGW345" s="442"/>
      <c r="AGX345" s="442"/>
      <c r="AGY345" s="442"/>
      <c r="AGZ345" s="442"/>
      <c r="AHA345" s="442"/>
      <c r="AHB345" s="442"/>
      <c r="AHC345" s="442"/>
      <c r="AHD345" s="442"/>
      <c r="AHE345" s="442"/>
      <c r="AHF345" s="442"/>
      <c r="AHG345" s="442"/>
      <c r="AHH345" s="442"/>
    </row>
    <row r="346" spans="2:892" s="593" customFormat="1" hidden="1">
      <c r="B346" s="597"/>
      <c r="C346" s="595"/>
      <c r="D346" s="78"/>
      <c r="E346" s="78"/>
      <c r="F346" s="78"/>
      <c r="G346" s="78"/>
      <c r="H346" s="78"/>
      <c r="I346" s="78"/>
      <c r="J346" s="78"/>
      <c r="K346" s="78"/>
      <c r="L346" s="78"/>
      <c r="M346" s="78"/>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s="66"/>
      <c r="CT346" s="66"/>
      <c r="CU346" s="66"/>
      <c r="CV346" s="66"/>
      <c r="CW346" s="66"/>
      <c r="CX346" s="66"/>
      <c r="CY346" s="66"/>
      <c r="CZ346" s="66"/>
      <c r="DA346" s="66"/>
      <c r="DB346" s="66"/>
      <c r="DC346" s="66"/>
      <c r="DD346" s="66"/>
      <c r="DE346" s="66"/>
      <c r="DF346" s="66"/>
      <c r="DG346" s="66"/>
      <c r="DH346" s="66"/>
      <c r="DI346" s="66"/>
      <c r="DJ346" s="66"/>
      <c r="DK346" s="66"/>
      <c r="DL346" s="66"/>
      <c r="DM346" s="66"/>
      <c r="DN346" s="66"/>
      <c r="DO346" s="66"/>
      <c r="DP346" s="66"/>
      <c r="DQ346" s="66"/>
      <c r="DR346" s="66"/>
      <c r="DS346" s="66"/>
      <c r="DT346" s="66"/>
      <c r="DU346" s="66"/>
      <c r="DV346" s="66"/>
      <c r="DW346" s="66"/>
      <c r="DX346" s="66"/>
      <c r="DY346" s="66"/>
      <c r="DZ346" s="66"/>
      <c r="EA346" s="66"/>
      <c r="EB346" s="66"/>
      <c r="EC346" s="66"/>
      <c r="ED346" s="66"/>
      <c r="EE346" s="66"/>
      <c r="EF346" s="66"/>
      <c r="EG346" s="66"/>
      <c r="EH346" s="66"/>
      <c r="EI346" s="66"/>
      <c r="EJ346" s="66"/>
      <c r="EK346" s="66"/>
      <c r="EL346" s="66"/>
      <c r="EM346" s="66"/>
      <c r="EN346" s="66"/>
      <c r="EO346" s="66"/>
      <c r="EP346" s="66"/>
      <c r="EQ346" s="66"/>
      <c r="ER346" s="66"/>
      <c r="ES346" s="66"/>
      <c r="ET346" s="66"/>
      <c r="EU346" s="66"/>
      <c r="EV346" s="66"/>
      <c r="EW346" s="66"/>
      <c r="EX346" s="66"/>
      <c r="EY346" s="66"/>
      <c r="EZ346" s="66"/>
      <c r="FA346" s="66"/>
      <c r="FB346" s="66"/>
      <c r="FC346" s="66"/>
      <c r="FD346" s="66"/>
      <c r="FE346" s="66"/>
      <c r="FF346" s="66"/>
      <c r="FG346" s="66"/>
      <c r="FH346" s="66"/>
      <c r="FI346" s="66"/>
      <c r="FJ346" s="66"/>
      <c r="FK346" s="66"/>
      <c r="FL346" s="66"/>
      <c r="FM346" s="66"/>
      <c r="FN346" s="66"/>
      <c r="FO346" s="66"/>
      <c r="FP346" s="66"/>
      <c r="FQ346" s="66"/>
      <c r="FR346" s="66"/>
      <c r="FS346" s="66"/>
      <c r="FT346" s="66"/>
      <c r="FU346" s="66"/>
      <c r="FV346" s="66"/>
      <c r="FW346" s="66"/>
      <c r="FX346" s="66"/>
      <c r="FY346" s="66"/>
      <c r="FZ346" s="66"/>
      <c r="GA346" s="66"/>
      <c r="GB346" s="66"/>
      <c r="GC346" s="66"/>
      <c r="GD346" s="66"/>
      <c r="GE346" s="66"/>
      <c r="GF346" s="66"/>
      <c r="GG346" s="66"/>
      <c r="GH346" s="66"/>
      <c r="GI346" s="66"/>
      <c r="GJ346" s="66"/>
      <c r="GK346" s="66"/>
      <c r="GL346" s="66"/>
      <c r="GM346" s="66"/>
      <c r="GN346" s="66"/>
      <c r="GO346" s="66"/>
      <c r="GP346" s="66"/>
      <c r="GQ346" s="66"/>
      <c r="GR346" s="66"/>
      <c r="GS346" s="66"/>
      <c r="GT346" s="66"/>
      <c r="GU346" s="66"/>
      <c r="GV346" s="66"/>
      <c r="GW346" s="66"/>
      <c r="GX346" s="66"/>
      <c r="GY346" s="66"/>
      <c r="GZ346" s="66"/>
      <c r="HA346" s="66"/>
      <c r="HB346" s="66"/>
      <c r="HC346" s="66"/>
      <c r="HD346" s="66"/>
      <c r="HE346" s="66"/>
      <c r="HF346" s="66"/>
      <c r="HG346" s="66"/>
      <c r="HH346" s="66"/>
      <c r="HI346" s="66"/>
      <c r="HJ346" s="66"/>
      <c r="HK346" s="66"/>
      <c r="HL346" s="66"/>
      <c r="HM346" s="66"/>
      <c r="HN346" s="66"/>
      <c r="HO346" s="66"/>
      <c r="HP346" s="66"/>
      <c r="HQ346" s="66"/>
      <c r="HR346" s="66"/>
      <c r="HS346" s="66"/>
      <c r="HT346" s="66"/>
      <c r="HU346" s="66"/>
      <c r="HV346" s="66"/>
      <c r="HW346" s="66"/>
      <c r="HX346" s="66"/>
      <c r="HY346" s="66"/>
      <c r="HZ346" s="66"/>
      <c r="IA346" s="66"/>
      <c r="IB346" s="66"/>
      <c r="IC346" s="66"/>
      <c r="ID346" s="66"/>
      <c r="IE346" s="66"/>
      <c r="IF346" s="66"/>
      <c r="IG346" s="66"/>
      <c r="IH346" s="66"/>
      <c r="II346" s="66"/>
      <c r="IJ346" s="66"/>
      <c r="IK346" s="66"/>
      <c r="IL346" s="66"/>
      <c r="IM346" s="66"/>
      <c r="IN346" s="66"/>
      <c r="IO346" s="66"/>
      <c r="IP346" s="66"/>
      <c r="IQ346" s="66"/>
      <c r="IR346" s="66"/>
      <c r="IS346" s="66"/>
      <c r="IT346" s="66"/>
      <c r="IU346" s="66"/>
      <c r="IV346" s="66"/>
      <c r="IW346" s="66"/>
      <c r="IX346" s="442"/>
      <c r="IY346" s="442"/>
      <c r="IZ346" s="442"/>
      <c r="JA346" s="442"/>
      <c r="JB346" s="442"/>
      <c r="JC346" s="442"/>
      <c r="JD346" s="442"/>
      <c r="JE346" s="442"/>
      <c r="JF346" s="442"/>
      <c r="JG346" s="442"/>
      <c r="JH346" s="442"/>
      <c r="JI346" s="442"/>
      <c r="JJ346" s="442"/>
      <c r="JK346" s="442"/>
      <c r="JL346" s="442"/>
      <c r="JM346" s="442"/>
      <c r="JN346" s="442"/>
      <c r="JO346" s="442"/>
      <c r="JP346" s="442"/>
      <c r="JQ346" s="442"/>
      <c r="JR346" s="442"/>
      <c r="JS346" s="442"/>
      <c r="JT346" s="442"/>
      <c r="JU346" s="442"/>
      <c r="JV346" s="442"/>
      <c r="JW346" s="442"/>
      <c r="JX346" s="442"/>
      <c r="JY346" s="442"/>
      <c r="JZ346" s="442"/>
      <c r="KA346" s="442"/>
      <c r="KB346" s="442"/>
      <c r="KC346" s="442"/>
      <c r="KD346" s="442"/>
      <c r="KE346" s="442"/>
      <c r="KF346" s="442"/>
      <c r="KG346" s="442"/>
      <c r="KH346" s="442"/>
      <c r="KI346" s="442"/>
      <c r="KJ346" s="442"/>
      <c r="KK346" s="442"/>
      <c r="KL346" s="442"/>
      <c r="KM346" s="442"/>
      <c r="KN346" s="442"/>
      <c r="KO346" s="442"/>
      <c r="KP346" s="442"/>
      <c r="KQ346" s="442"/>
      <c r="KR346" s="442"/>
      <c r="KS346" s="442"/>
      <c r="KT346" s="442"/>
      <c r="KU346" s="442"/>
      <c r="KV346" s="442"/>
      <c r="KW346" s="442"/>
      <c r="KX346" s="442"/>
      <c r="KY346" s="442"/>
      <c r="KZ346" s="442"/>
      <c r="LA346" s="442"/>
      <c r="LB346" s="442"/>
      <c r="LC346" s="442"/>
      <c r="LD346" s="442"/>
      <c r="LE346" s="442"/>
      <c r="LF346" s="442"/>
      <c r="LG346" s="442"/>
      <c r="LH346" s="442"/>
      <c r="LI346" s="442"/>
      <c r="LJ346" s="442"/>
      <c r="LK346" s="442"/>
      <c r="LL346" s="442"/>
      <c r="LM346" s="442"/>
      <c r="LN346" s="442"/>
      <c r="LO346" s="442"/>
      <c r="LP346" s="442"/>
      <c r="LQ346" s="442"/>
      <c r="LR346" s="442"/>
      <c r="LS346" s="442"/>
      <c r="LT346" s="442"/>
      <c r="LU346" s="442"/>
      <c r="LV346" s="442"/>
      <c r="LW346" s="442"/>
      <c r="LX346" s="442"/>
      <c r="LY346" s="442"/>
      <c r="LZ346" s="442"/>
      <c r="MA346" s="442"/>
      <c r="MB346" s="442"/>
      <c r="MC346" s="442"/>
      <c r="MD346" s="442"/>
      <c r="ME346" s="442"/>
      <c r="MF346" s="442"/>
      <c r="MG346" s="442"/>
      <c r="MH346" s="442"/>
      <c r="MI346" s="442"/>
      <c r="MJ346" s="442"/>
      <c r="MK346" s="442"/>
      <c r="ML346" s="442"/>
      <c r="MM346" s="442"/>
      <c r="MN346" s="442"/>
      <c r="MO346" s="442"/>
      <c r="MP346" s="442"/>
      <c r="MQ346" s="442"/>
      <c r="MR346" s="442"/>
      <c r="MS346" s="442"/>
      <c r="MT346" s="442"/>
      <c r="MU346" s="442"/>
      <c r="MV346" s="442"/>
      <c r="MW346" s="442"/>
      <c r="MX346" s="442"/>
      <c r="MY346" s="442"/>
      <c r="MZ346" s="442"/>
      <c r="NA346" s="442"/>
      <c r="NB346" s="442"/>
      <c r="NC346" s="442"/>
      <c r="ND346" s="442"/>
      <c r="NE346" s="442"/>
      <c r="NF346" s="442"/>
      <c r="NG346" s="442"/>
      <c r="NH346" s="442"/>
      <c r="NI346" s="442"/>
      <c r="NJ346" s="442"/>
      <c r="NK346" s="442"/>
      <c r="NL346" s="442"/>
      <c r="NM346" s="442"/>
      <c r="NN346" s="442"/>
      <c r="NO346" s="442"/>
      <c r="NP346" s="442"/>
      <c r="NQ346" s="442"/>
      <c r="NR346" s="442"/>
      <c r="NS346" s="442"/>
      <c r="NT346" s="442"/>
      <c r="NU346" s="442"/>
      <c r="NV346" s="442"/>
      <c r="NW346" s="442"/>
      <c r="NX346" s="442"/>
      <c r="NY346" s="442"/>
      <c r="NZ346" s="442"/>
      <c r="OA346" s="442"/>
      <c r="OB346" s="442"/>
      <c r="OC346" s="442"/>
      <c r="OD346" s="442"/>
      <c r="OE346" s="442"/>
      <c r="OF346" s="442"/>
      <c r="OG346" s="442"/>
      <c r="OH346" s="442"/>
      <c r="OI346" s="442"/>
      <c r="OJ346" s="442"/>
      <c r="OK346" s="442"/>
      <c r="OL346" s="442"/>
      <c r="OM346" s="442"/>
      <c r="ON346" s="442"/>
      <c r="OO346" s="442"/>
      <c r="OP346" s="442"/>
      <c r="OQ346" s="442"/>
      <c r="OR346" s="442"/>
      <c r="OS346" s="442"/>
      <c r="OT346" s="442"/>
      <c r="OU346" s="442"/>
      <c r="OV346" s="442"/>
      <c r="OW346" s="442"/>
      <c r="OX346" s="442"/>
      <c r="OY346" s="442"/>
      <c r="OZ346" s="442"/>
      <c r="PA346" s="442"/>
      <c r="PB346" s="442"/>
      <c r="PC346" s="442"/>
      <c r="PD346" s="442"/>
      <c r="PE346" s="442"/>
      <c r="PF346" s="442"/>
      <c r="PG346" s="442"/>
      <c r="PH346" s="442"/>
      <c r="PI346" s="442"/>
      <c r="PJ346" s="442"/>
      <c r="PK346" s="442"/>
      <c r="PL346" s="442"/>
      <c r="PM346" s="442"/>
      <c r="PN346" s="442"/>
      <c r="PO346" s="442"/>
      <c r="PP346" s="442"/>
      <c r="PQ346" s="442"/>
      <c r="PR346" s="442"/>
      <c r="PS346" s="442"/>
      <c r="PT346" s="442"/>
      <c r="PU346" s="442"/>
      <c r="PV346" s="442"/>
      <c r="PW346" s="442"/>
      <c r="PX346" s="442"/>
      <c r="PY346" s="442"/>
      <c r="PZ346" s="442"/>
      <c r="QA346" s="442"/>
      <c r="QB346" s="442"/>
      <c r="QC346" s="442"/>
      <c r="QD346" s="442"/>
      <c r="QE346" s="442"/>
      <c r="QF346" s="442"/>
      <c r="QG346" s="442"/>
      <c r="QH346" s="442"/>
      <c r="QI346" s="442"/>
      <c r="QJ346" s="442"/>
      <c r="QK346" s="442"/>
      <c r="QL346" s="442"/>
      <c r="QM346" s="442"/>
      <c r="QN346" s="442"/>
      <c r="QO346" s="442"/>
      <c r="QP346" s="442"/>
      <c r="QQ346" s="442"/>
      <c r="QR346" s="442"/>
      <c r="QS346" s="442"/>
      <c r="QT346" s="442"/>
      <c r="QU346" s="442"/>
      <c r="QV346" s="442"/>
      <c r="QW346" s="442"/>
      <c r="QX346" s="442"/>
      <c r="QY346" s="442"/>
      <c r="QZ346" s="442"/>
      <c r="RA346" s="442"/>
      <c r="RB346" s="442"/>
      <c r="RC346" s="442"/>
      <c r="RD346" s="442"/>
      <c r="RE346" s="442"/>
      <c r="RF346" s="442"/>
      <c r="RG346" s="442"/>
      <c r="RH346" s="442"/>
      <c r="RI346" s="442"/>
      <c r="RJ346" s="442"/>
      <c r="RK346" s="442"/>
      <c r="RL346" s="442"/>
      <c r="RM346" s="442"/>
      <c r="RN346" s="442"/>
      <c r="RO346" s="442"/>
      <c r="RP346" s="442"/>
      <c r="RQ346" s="442"/>
      <c r="RR346" s="442"/>
      <c r="RS346" s="442"/>
      <c r="RT346" s="442"/>
      <c r="RU346" s="442"/>
      <c r="RV346" s="442"/>
      <c r="RW346" s="442"/>
      <c r="RX346" s="442"/>
      <c r="RY346" s="442"/>
      <c r="RZ346" s="442"/>
      <c r="SA346" s="442"/>
      <c r="SB346" s="442"/>
      <c r="SC346" s="442"/>
      <c r="SD346" s="442"/>
      <c r="SE346" s="442"/>
      <c r="SF346" s="442"/>
      <c r="SG346" s="442"/>
      <c r="SH346" s="442"/>
      <c r="SI346" s="442"/>
      <c r="SJ346" s="442"/>
      <c r="SK346" s="442"/>
      <c r="SL346" s="442"/>
      <c r="SM346" s="442"/>
      <c r="SN346" s="442"/>
      <c r="SO346" s="442"/>
      <c r="SP346" s="442"/>
      <c r="SQ346" s="442"/>
      <c r="SR346" s="442"/>
      <c r="SS346" s="442"/>
      <c r="ST346" s="442"/>
      <c r="SU346" s="442"/>
      <c r="SV346" s="442"/>
      <c r="SW346" s="442"/>
      <c r="SX346" s="442"/>
      <c r="SY346" s="442"/>
      <c r="SZ346" s="442"/>
      <c r="TA346" s="442"/>
      <c r="TB346" s="442"/>
      <c r="TC346" s="442"/>
      <c r="TD346" s="442"/>
      <c r="TE346" s="442"/>
      <c r="TF346" s="442"/>
      <c r="TG346" s="442"/>
      <c r="TH346" s="442"/>
      <c r="TI346" s="442"/>
      <c r="TJ346" s="442"/>
      <c r="TK346" s="442"/>
      <c r="TL346" s="442"/>
      <c r="TM346" s="442"/>
      <c r="TN346" s="442"/>
      <c r="TO346" s="442"/>
      <c r="TP346" s="442"/>
      <c r="TQ346" s="442"/>
      <c r="TR346" s="442"/>
      <c r="TS346" s="442"/>
      <c r="TT346" s="442"/>
      <c r="TU346" s="442"/>
      <c r="TV346" s="442"/>
      <c r="TW346" s="442"/>
      <c r="TX346" s="442"/>
      <c r="TY346" s="442"/>
      <c r="TZ346" s="442"/>
      <c r="UA346" s="442"/>
      <c r="UB346" s="442"/>
      <c r="UC346" s="442"/>
      <c r="UD346" s="442"/>
      <c r="UE346" s="442"/>
      <c r="UF346" s="442"/>
      <c r="UG346" s="442"/>
      <c r="UH346" s="442"/>
      <c r="UI346" s="442"/>
      <c r="UJ346" s="442"/>
      <c r="UK346" s="442"/>
      <c r="UL346" s="442"/>
      <c r="UM346" s="442"/>
      <c r="UN346" s="442"/>
      <c r="UO346" s="442"/>
      <c r="UP346" s="442"/>
      <c r="UQ346" s="442"/>
      <c r="UR346" s="442"/>
      <c r="US346" s="442"/>
      <c r="UT346" s="442"/>
      <c r="UU346" s="442"/>
      <c r="UV346" s="442"/>
      <c r="UW346" s="442"/>
      <c r="UX346" s="442"/>
      <c r="UY346" s="442"/>
      <c r="UZ346" s="442"/>
      <c r="VA346" s="442"/>
      <c r="VB346" s="442"/>
      <c r="VC346" s="442"/>
      <c r="VD346" s="442"/>
      <c r="VE346" s="442"/>
      <c r="VF346" s="442"/>
      <c r="VG346" s="442"/>
      <c r="VH346" s="442"/>
      <c r="VI346" s="442"/>
      <c r="VJ346" s="442"/>
      <c r="VK346" s="442"/>
      <c r="VL346" s="442"/>
      <c r="VM346" s="442"/>
      <c r="VN346" s="442"/>
      <c r="VO346" s="442"/>
      <c r="VP346" s="442"/>
      <c r="VQ346" s="442"/>
      <c r="VR346" s="442"/>
      <c r="VS346" s="442"/>
      <c r="VT346" s="442"/>
      <c r="VU346" s="442"/>
      <c r="VV346" s="442"/>
      <c r="VW346" s="442"/>
      <c r="VX346" s="442"/>
      <c r="VY346" s="442"/>
      <c r="VZ346" s="442"/>
      <c r="WA346" s="442"/>
      <c r="WB346" s="442"/>
      <c r="WC346" s="442"/>
      <c r="WD346" s="442"/>
      <c r="WE346" s="442"/>
      <c r="WF346" s="442"/>
      <c r="WG346" s="442"/>
      <c r="WH346" s="442"/>
      <c r="WI346" s="442"/>
      <c r="WJ346" s="442"/>
      <c r="WK346" s="442"/>
      <c r="WL346" s="442"/>
      <c r="WM346" s="442"/>
      <c r="WN346" s="442"/>
      <c r="WO346" s="442"/>
      <c r="WP346" s="442"/>
      <c r="WQ346" s="442"/>
      <c r="WR346" s="442"/>
      <c r="WS346" s="442"/>
      <c r="WT346" s="442"/>
      <c r="WU346" s="442"/>
      <c r="WV346" s="442"/>
      <c r="WW346" s="442"/>
      <c r="WX346" s="442"/>
      <c r="WY346" s="442"/>
      <c r="WZ346" s="442"/>
      <c r="XA346" s="442"/>
      <c r="XB346" s="442"/>
      <c r="XC346" s="442"/>
      <c r="XD346" s="442"/>
      <c r="XE346" s="442"/>
      <c r="XF346" s="442"/>
      <c r="XG346" s="442"/>
      <c r="XH346" s="442"/>
      <c r="XI346" s="442"/>
      <c r="XJ346" s="442"/>
      <c r="XK346" s="442"/>
      <c r="XL346" s="442"/>
      <c r="XM346" s="442"/>
      <c r="XN346" s="442"/>
      <c r="XO346" s="442"/>
      <c r="XP346" s="442"/>
      <c r="XQ346" s="442"/>
      <c r="XR346" s="442"/>
      <c r="XS346" s="442"/>
      <c r="XT346" s="442"/>
      <c r="XU346" s="442"/>
      <c r="XV346" s="442"/>
      <c r="XW346" s="442"/>
      <c r="XX346" s="442"/>
      <c r="XY346" s="442"/>
      <c r="XZ346" s="442"/>
      <c r="YA346" s="442"/>
      <c r="YB346" s="442"/>
      <c r="YC346" s="442"/>
      <c r="YD346" s="442"/>
      <c r="YE346" s="442"/>
      <c r="YF346" s="442"/>
      <c r="YG346" s="442"/>
      <c r="YH346" s="442"/>
      <c r="YI346" s="442"/>
      <c r="YJ346" s="442"/>
      <c r="YK346" s="442"/>
      <c r="YL346" s="442"/>
      <c r="YM346" s="442"/>
      <c r="YN346" s="442"/>
      <c r="YO346" s="442"/>
      <c r="YP346" s="442"/>
      <c r="YQ346" s="442"/>
      <c r="YR346" s="442"/>
      <c r="YS346" s="442"/>
      <c r="YT346" s="442"/>
      <c r="YU346" s="442"/>
      <c r="YV346" s="442"/>
      <c r="YW346" s="442"/>
      <c r="YX346" s="442"/>
      <c r="YY346" s="442"/>
      <c r="YZ346" s="442"/>
      <c r="ZA346" s="442"/>
      <c r="ZB346" s="442"/>
      <c r="ZC346" s="442"/>
      <c r="ZD346" s="442"/>
      <c r="ZE346" s="442"/>
      <c r="ZF346" s="442"/>
      <c r="ZG346" s="442"/>
      <c r="ZH346" s="442"/>
      <c r="ZI346" s="442"/>
      <c r="ZJ346" s="442"/>
      <c r="ZK346" s="442"/>
      <c r="ZL346" s="442"/>
      <c r="ZM346" s="442"/>
      <c r="ZN346" s="442"/>
      <c r="ZO346" s="442"/>
      <c r="ZP346" s="442"/>
      <c r="ZQ346" s="442"/>
      <c r="ZR346" s="442"/>
      <c r="ZS346" s="442"/>
      <c r="ZT346" s="442"/>
      <c r="ZU346" s="442"/>
      <c r="ZV346" s="442"/>
      <c r="ZW346" s="442"/>
      <c r="ZX346" s="442"/>
      <c r="ZY346" s="442"/>
      <c r="ZZ346" s="442"/>
      <c r="AAA346" s="442"/>
      <c r="AAB346" s="442"/>
      <c r="AAC346" s="442"/>
      <c r="AAD346" s="442"/>
      <c r="AAE346" s="442"/>
      <c r="AAF346" s="442"/>
      <c r="AAG346" s="442"/>
      <c r="AAH346" s="442"/>
      <c r="AAI346" s="442"/>
      <c r="AAJ346" s="442"/>
      <c r="AAK346" s="442"/>
      <c r="AAL346" s="442"/>
      <c r="AAM346" s="442"/>
      <c r="AAN346" s="442"/>
      <c r="AAO346" s="442"/>
      <c r="AAP346" s="442"/>
      <c r="AAQ346" s="442"/>
      <c r="AAR346" s="442"/>
      <c r="AAS346" s="442"/>
      <c r="AAT346" s="442"/>
      <c r="AAU346" s="442"/>
      <c r="AAV346" s="442"/>
      <c r="AAW346" s="442"/>
      <c r="AAX346" s="442"/>
      <c r="AAY346" s="442"/>
      <c r="AAZ346" s="442"/>
      <c r="ABA346" s="442"/>
      <c r="ABB346" s="442"/>
      <c r="ABC346" s="442"/>
      <c r="ABD346" s="442"/>
      <c r="ABE346" s="442"/>
      <c r="ABF346" s="442"/>
      <c r="ABG346" s="442"/>
      <c r="ABH346" s="442"/>
      <c r="ABI346" s="442"/>
      <c r="ABJ346" s="442"/>
      <c r="ABK346" s="442"/>
      <c r="ABL346" s="442"/>
      <c r="ABM346" s="442"/>
      <c r="ABN346" s="442"/>
      <c r="ABO346" s="442"/>
      <c r="ABP346" s="442"/>
      <c r="ABQ346" s="442"/>
      <c r="ABR346" s="442"/>
      <c r="ABS346" s="442"/>
      <c r="ABT346" s="442"/>
      <c r="ABU346" s="442"/>
      <c r="ABV346" s="442"/>
      <c r="ABW346" s="442"/>
      <c r="ABX346" s="442"/>
      <c r="ABY346" s="442"/>
      <c r="ABZ346" s="442"/>
      <c r="ACA346" s="442"/>
      <c r="ACB346" s="442"/>
      <c r="ACC346" s="442"/>
      <c r="ACD346" s="442"/>
      <c r="ACE346" s="442"/>
      <c r="ACF346" s="442"/>
      <c r="ACG346" s="442"/>
      <c r="ACH346" s="442"/>
      <c r="ACI346" s="442"/>
      <c r="ACJ346" s="442"/>
      <c r="ACK346" s="442"/>
      <c r="ACL346" s="442"/>
      <c r="ACM346" s="442"/>
      <c r="ACN346" s="442"/>
      <c r="ACO346" s="442"/>
      <c r="ACP346" s="442"/>
      <c r="ACQ346" s="442"/>
      <c r="ACR346" s="442"/>
      <c r="ACS346" s="442"/>
      <c r="ACT346" s="442"/>
      <c r="ACU346" s="442"/>
      <c r="ACV346" s="442"/>
      <c r="ACW346" s="442"/>
      <c r="ACX346" s="442"/>
      <c r="ACY346" s="442"/>
      <c r="ACZ346" s="442"/>
      <c r="ADA346" s="442"/>
      <c r="ADB346" s="442"/>
      <c r="ADC346" s="442"/>
      <c r="ADD346" s="442"/>
      <c r="ADE346" s="442"/>
      <c r="ADF346" s="442"/>
      <c r="ADG346" s="442"/>
      <c r="ADH346" s="442"/>
      <c r="ADI346" s="442"/>
      <c r="ADJ346" s="442"/>
      <c r="ADK346" s="442"/>
      <c r="ADL346" s="442"/>
      <c r="ADM346" s="442"/>
      <c r="ADN346" s="442"/>
      <c r="ADO346" s="442"/>
      <c r="ADP346" s="442"/>
      <c r="ADQ346" s="442"/>
      <c r="ADR346" s="442"/>
      <c r="ADS346" s="442"/>
      <c r="ADT346" s="442"/>
      <c r="ADU346" s="442"/>
      <c r="ADV346" s="442"/>
      <c r="ADW346" s="442"/>
      <c r="ADX346" s="442"/>
      <c r="ADY346" s="442"/>
      <c r="ADZ346" s="442"/>
      <c r="AEA346" s="442"/>
      <c r="AEB346" s="442"/>
      <c r="AEC346" s="442"/>
      <c r="AED346" s="442"/>
      <c r="AEE346" s="442"/>
      <c r="AEF346" s="442"/>
      <c r="AEG346" s="442"/>
      <c r="AEH346" s="442"/>
      <c r="AEI346" s="442"/>
      <c r="AEJ346" s="442"/>
      <c r="AEK346" s="442"/>
      <c r="AEL346" s="442"/>
      <c r="AEM346" s="442"/>
      <c r="AEN346" s="442"/>
      <c r="AEO346" s="442"/>
      <c r="AEP346" s="442"/>
      <c r="AEQ346" s="442"/>
      <c r="AER346" s="442"/>
      <c r="AES346" s="442"/>
      <c r="AET346" s="442"/>
      <c r="AEU346" s="442"/>
      <c r="AEV346" s="442"/>
      <c r="AEW346" s="442"/>
      <c r="AEX346" s="442"/>
      <c r="AEY346" s="442"/>
      <c r="AEZ346" s="442"/>
      <c r="AFA346" s="442"/>
      <c r="AFB346" s="442"/>
      <c r="AFC346" s="442"/>
      <c r="AFD346" s="442"/>
      <c r="AFE346" s="442"/>
      <c r="AFF346" s="442"/>
      <c r="AFG346" s="442"/>
      <c r="AFH346" s="442"/>
      <c r="AFI346" s="442"/>
      <c r="AFJ346" s="442"/>
      <c r="AFK346" s="442"/>
      <c r="AFL346" s="442"/>
      <c r="AFM346" s="442"/>
      <c r="AFN346" s="442"/>
      <c r="AFO346" s="442"/>
      <c r="AFP346" s="442"/>
      <c r="AFQ346" s="442"/>
      <c r="AFR346" s="442"/>
      <c r="AFS346" s="442"/>
      <c r="AFT346" s="442"/>
      <c r="AFU346" s="442"/>
      <c r="AFV346" s="442"/>
      <c r="AFW346" s="442"/>
      <c r="AFX346" s="442"/>
      <c r="AFY346" s="442"/>
      <c r="AFZ346" s="442"/>
      <c r="AGA346" s="442"/>
      <c r="AGB346" s="442"/>
      <c r="AGC346" s="442"/>
      <c r="AGD346" s="442"/>
      <c r="AGE346" s="442"/>
      <c r="AGF346" s="442"/>
      <c r="AGG346" s="442"/>
      <c r="AGH346" s="442"/>
      <c r="AGI346" s="442"/>
      <c r="AGJ346" s="442"/>
      <c r="AGK346" s="442"/>
      <c r="AGL346" s="442"/>
      <c r="AGM346" s="442"/>
      <c r="AGN346" s="442"/>
      <c r="AGO346" s="442"/>
      <c r="AGP346" s="442"/>
      <c r="AGQ346" s="442"/>
      <c r="AGR346" s="442"/>
      <c r="AGS346" s="442"/>
      <c r="AGT346" s="442"/>
      <c r="AGU346" s="442"/>
      <c r="AGV346" s="442"/>
      <c r="AGW346" s="442"/>
      <c r="AGX346" s="442"/>
      <c r="AGY346" s="442"/>
      <c r="AGZ346" s="442"/>
      <c r="AHA346" s="442"/>
      <c r="AHB346" s="442"/>
      <c r="AHC346" s="442"/>
      <c r="AHD346" s="442"/>
      <c r="AHE346" s="442"/>
      <c r="AHF346" s="442"/>
      <c r="AHG346" s="442"/>
      <c r="AHH346" s="442"/>
    </row>
    <row r="347" spans="2:892" s="593" customFormat="1" hidden="1">
      <c r="B347" s="597"/>
      <c r="C347" s="595"/>
      <c r="D347" s="78"/>
      <c r="E347" s="78"/>
      <c r="F347" s="78"/>
      <c r="G347" s="78"/>
      <c r="H347" s="78"/>
      <c r="I347" s="78"/>
      <c r="J347" s="78"/>
      <c r="K347" s="78"/>
      <c r="L347" s="78"/>
      <c r="M347" s="78"/>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s="66"/>
      <c r="CT347" s="66"/>
      <c r="CU347" s="66"/>
      <c r="CV347" s="66"/>
      <c r="CW347" s="66"/>
      <c r="CX347" s="66"/>
      <c r="CY347" s="66"/>
      <c r="CZ347" s="66"/>
      <c r="DA347" s="66"/>
      <c r="DB347" s="66"/>
      <c r="DC347" s="66"/>
      <c r="DD347" s="66"/>
      <c r="DE347" s="66"/>
      <c r="DF347" s="66"/>
      <c r="DG347" s="66"/>
      <c r="DH347" s="66"/>
      <c r="DI347" s="66"/>
      <c r="DJ347" s="66"/>
      <c r="DK347" s="66"/>
      <c r="DL347" s="66"/>
      <c r="DM347" s="66"/>
      <c r="DN347" s="66"/>
      <c r="DO347" s="66"/>
      <c r="DP347" s="66"/>
      <c r="DQ347" s="66"/>
      <c r="DR347" s="66"/>
      <c r="DS347" s="66"/>
      <c r="DT347" s="66"/>
      <c r="DU347" s="66"/>
      <c r="DV347" s="66"/>
      <c r="DW347" s="66"/>
      <c r="DX347" s="66"/>
      <c r="DY347" s="66"/>
      <c r="DZ347" s="66"/>
      <c r="EA347" s="66"/>
      <c r="EB347" s="66"/>
      <c r="EC347" s="66"/>
      <c r="ED347" s="66"/>
      <c r="EE347" s="66"/>
      <c r="EF347" s="66"/>
      <c r="EG347" s="66"/>
      <c r="EH347" s="66"/>
      <c r="EI347" s="66"/>
      <c r="EJ347" s="66"/>
      <c r="EK347" s="66"/>
      <c r="EL347" s="66"/>
      <c r="EM347" s="66"/>
      <c r="EN347" s="66"/>
      <c r="EO347" s="66"/>
      <c r="EP347" s="66"/>
      <c r="EQ347" s="66"/>
      <c r="ER347" s="66"/>
      <c r="ES347" s="66"/>
      <c r="ET347" s="66"/>
      <c r="EU347" s="66"/>
      <c r="EV347" s="66"/>
      <c r="EW347" s="66"/>
      <c r="EX347" s="66"/>
      <c r="EY347" s="66"/>
      <c r="EZ347" s="66"/>
      <c r="FA347" s="66"/>
      <c r="FB347" s="66"/>
      <c r="FC347" s="66"/>
      <c r="FD347" s="66"/>
      <c r="FE347" s="66"/>
      <c r="FF347" s="66"/>
      <c r="FG347" s="66"/>
      <c r="FH347" s="66"/>
      <c r="FI347" s="66"/>
      <c r="FJ347" s="66"/>
      <c r="FK347" s="66"/>
      <c r="FL347" s="66"/>
      <c r="FM347" s="66"/>
      <c r="FN347" s="66"/>
      <c r="FO347" s="66"/>
      <c r="FP347" s="66"/>
      <c r="FQ347" s="66"/>
      <c r="FR347" s="66"/>
      <c r="FS347" s="66"/>
      <c r="FT347" s="66"/>
      <c r="FU347" s="66"/>
      <c r="FV347" s="66"/>
      <c r="FW347" s="66"/>
      <c r="FX347" s="66"/>
      <c r="FY347" s="66"/>
      <c r="FZ347" s="66"/>
      <c r="GA347" s="66"/>
      <c r="GB347" s="66"/>
      <c r="GC347" s="66"/>
      <c r="GD347" s="66"/>
      <c r="GE347" s="66"/>
      <c r="GF347" s="66"/>
      <c r="GG347" s="66"/>
      <c r="GH347" s="66"/>
      <c r="GI347" s="66"/>
      <c r="GJ347" s="66"/>
      <c r="GK347" s="66"/>
      <c r="GL347" s="66"/>
      <c r="GM347" s="66"/>
      <c r="GN347" s="66"/>
      <c r="GO347" s="66"/>
      <c r="GP347" s="66"/>
      <c r="GQ347" s="66"/>
      <c r="GR347" s="66"/>
      <c r="GS347" s="66"/>
      <c r="GT347" s="66"/>
      <c r="GU347" s="66"/>
      <c r="GV347" s="66"/>
      <c r="GW347" s="66"/>
      <c r="GX347" s="66"/>
      <c r="GY347" s="66"/>
      <c r="GZ347" s="66"/>
      <c r="HA347" s="66"/>
      <c r="HB347" s="66"/>
      <c r="HC347" s="66"/>
      <c r="HD347" s="66"/>
      <c r="HE347" s="66"/>
      <c r="HF347" s="66"/>
      <c r="HG347" s="66"/>
      <c r="HH347" s="66"/>
      <c r="HI347" s="66"/>
      <c r="HJ347" s="66"/>
      <c r="HK347" s="66"/>
      <c r="HL347" s="66"/>
      <c r="HM347" s="66"/>
      <c r="HN347" s="66"/>
      <c r="HO347" s="66"/>
      <c r="HP347" s="66"/>
      <c r="HQ347" s="66"/>
      <c r="HR347" s="66"/>
      <c r="HS347" s="66"/>
      <c r="HT347" s="66"/>
      <c r="HU347" s="66"/>
      <c r="HV347" s="66"/>
      <c r="HW347" s="66"/>
      <c r="HX347" s="66"/>
      <c r="HY347" s="66"/>
      <c r="HZ347" s="66"/>
      <c r="IA347" s="66"/>
      <c r="IB347" s="66"/>
      <c r="IC347" s="66"/>
      <c r="ID347" s="66"/>
      <c r="IE347" s="66"/>
      <c r="IF347" s="66"/>
      <c r="IG347" s="66"/>
      <c r="IH347" s="66"/>
      <c r="II347" s="66"/>
      <c r="IJ347" s="66"/>
      <c r="IK347" s="66"/>
      <c r="IL347" s="66"/>
      <c r="IM347" s="66"/>
      <c r="IN347" s="66"/>
      <c r="IO347" s="66"/>
      <c r="IP347" s="66"/>
      <c r="IQ347" s="66"/>
      <c r="IR347" s="66"/>
      <c r="IS347" s="66"/>
      <c r="IT347" s="66"/>
      <c r="IU347" s="66"/>
      <c r="IV347" s="66"/>
      <c r="IW347" s="66"/>
      <c r="IX347" s="442"/>
      <c r="IY347" s="442"/>
      <c r="IZ347" s="442"/>
      <c r="JA347" s="442"/>
      <c r="JB347" s="442"/>
      <c r="JC347" s="442"/>
      <c r="JD347" s="442"/>
      <c r="JE347" s="442"/>
      <c r="JF347" s="442"/>
      <c r="JG347" s="442"/>
      <c r="JH347" s="442"/>
      <c r="JI347" s="442"/>
      <c r="JJ347" s="442"/>
      <c r="JK347" s="442"/>
      <c r="JL347" s="442"/>
      <c r="JM347" s="442"/>
      <c r="JN347" s="442"/>
      <c r="JO347" s="442"/>
      <c r="JP347" s="442"/>
      <c r="JQ347" s="442"/>
      <c r="JR347" s="442"/>
      <c r="JS347" s="442"/>
      <c r="JT347" s="442"/>
      <c r="JU347" s="442"/>
      <c r="JV347" s="442"/>
      <c r="JW347" s="442"/>
      <c r="JX347" s="442"/>
      <c r="JY347" s="442"/>
      <c r="JZ347" s="442"/>
      <c r="KA347" s="442"/>
      <c r="KB347" s="442"/>
      <c r="KC347" s="442"/>
      <c r="KD347" s="442"/>
      <c r="KE347" s="442"/>
      <c r="KF347" s="442"/>
      <c r="KG347" s="442"/>
      <c r="KH347" s="442"/>
      <c r="KI347" s="442"/>
      <c r="KJ347" s="442"/>
      <c r="KK347" s="442"/>
      <c r="KL347" s="442"/>
      <c r="KM347" s="442"/>
      <c r="KN347" s="442"/>
      <c r="KO347" s="442"/>
      <c r="KP347" s="442"/>
      <c r="KQ347" s="442"/>
      <c r="KR347" s="442"/>
      <c r="KS347" s="442"/>
      <c r="KT347" s="442"/>
      <c r="KU347" s="442"/>
      <c r="KV347" s="442"/>
      <c r="KW347" s="442"/>
      <c r="KX347" s="442"/>
      <c r="KY347" s="442"/>
      <c r="KZ347" s="442"/>
      <c r="LA347" s="442"/>
      <c r="LB347" s="442"/>
      <c r="LC347" s="442"/>
      <c r="LD347" s="442"/>
      <c r="LE347" s="442"/>
      <c r="LF347" s="442"/>
      <c r="LG347" s="442"/>
      <c r="LH347" s="442"/>
      <c r="LI347" s="442"/>
      <c r="LJ347" s="442"/>
      <c r="LK347" s="442"/>
      <c r="LL347" s="442"/>
      <c r="LM347" s="442"/>
      <c r="LN347" s="442"/>
      <c r="LO347" s="442"/>
      <c r="LP347" s="442"/>
      <c r="LQ347" s="442"/>
      <c r="LR347" s="442"/>
      <c r="LS347" s="442"/>
      <c r="LT347" s="442"/>
      <c r="LU347" s="442"/>
      <c r="LV347" s="442"/>
      <c r="LW347" s="442"/>
      <c r="LX347" s="442"/>
      <c r="LY347" s="442"/>
      <c r="LZ347" s="442"/>
      <c r="MA347" s="442"/>
      <c r="MB347" s="442"/>
      <c r="MC347" s="442"/>
      <c r="MD347" s="442"/>
      <c r="ME347" s="442"/>
      <c r="MF347" s="442"/>
      <c r="MG347" s="442"/>
      <c r="MH347" s="442"/>
      <c r="MI347" s="442"/>
      <c r="MJ347" s="442"/>
      <c r="MK347" s="442"/>
      <c r="ML347" s="442"/>
      <c r="MM347" s="442"/>
      <c r="MN347" s="442"/>
      <c r="MO347" s="442"/>
      <c r="MP347" s="442"/>
      <c r="MQ347" s="442"/>
      <c r="MR347" s="442"/>
      <c r="MS347" s="442"/>
      <c r="MT347" s="442"/>
      <c r="MU347" s="442"/>
      <c r="MV347" s="442"/>
      <c r="MW347" s="442"/>
      <c r="MX347" s="442"/>
      <c r="MY347" s="442"/>
      <c r="MZ347" s="442"/>
      <c r="NA347" s="442"/>
      <c r="NB347" s="442"/>
      <c r="NC347" s="442"/>
      <c r="ND347" s="442"/>
      <c r="NE347" s="442"/>
      <c r="NF347" s="442"/>
      <c r="NG347" s="442"/>
      <c r="NH347" s="442"/>
      <c r="NI347" s="442"/>
      <c r="NJ347" s="442"/>
      <c r="NK347" s="442"/>
      <c r="NL347" s="442"/>
      <c r="NM347" s="442"/>
      <c r="NN347" s="442"/>
      <c r="NO347" s="442"/>
      <c r="NP347" s="442"/>
      <c r="NQ347" s="442"/>
      <c r="NR347" s="442"/>
      <c r="NS347" s="442"/>
      <c r="NT347" s="442"/>
      <c r="NU347" s="442"/>
      <c r="NV347" s="442"/>
      <c r="NW347" s="442"/>
      <c r="NX347" s="442"/>
      <c r="NY347" s="442"/>
      <c r="NZ347" s="442"/>
      <c r="OA347" s="442"/>
      <c r="OB347" s="442"/>
      <c r="OC347" s="442"/>
      <c r="OD347" s="442"/>
      <c r="OE347" s="442"/>
      <c r="OF347" s="442"/>
      <c r="OG347" s="442"/>
      <c r="OH347" s="442"/>
      <c r="OI347" s="442"/>
      <c r="OJ347" s="442"/>
      <c r="OK347" s="442"/>
      <c r="OL347" s="442"/>
      <c r="OM347" s="442"/>
      <c r="ON347" s="442"/>
      <c r="OO347" s="442"/>
      <c r="OP347" s="442"/>
      <c r="OQ347" s="442"/>
      <c r="OR347" s="442"/>
      <c r="OS347" s="442"/>
      <c r="OT347" s="442"/>
      <c r="OU347" s="442"/>
      <c r="OV347" s="442"/>
      <c r="OW347" s="442"/>
      <c r="OX347" s="442"/>
      <c r="OY347" s="442"/>
      <c r="OZ347" s="442"/>
      <c r="PA347" s="442"/>
      <c r="PB347" s="442"/>
      <c r="PC347" s="442"/>
      <c r="PD347" s="442"/>
      <c r="PE347" s="442"/>
      <c r="PF347" s="442"/>
      <c r="PG347" s="442"/>
      <c r="PH347" s="442"/>
      <c r="PI347" s="442"/>
      <c r="PJ347" s="442"/>
      <c r="PK347" s="442"/>
      <c r="PL347" s="442"/>
      <c r="PM347" s="442"/>
      <c r="PN347" s="442"/>
      <c r="PO347" s="442"/>
      <c r="PP347" s="442"/>
      <c r="PQ347" s="442"/>
      <c r="PR347" s="442"/>
      <c r="PS347" s="442"/>
      <c r="PT347" s="442"/>
      <c r="PU347" s="442"/>
      <c r="PV347" s="442"/>
      <c r="PW347" s="442"/>
      <c r="PX347" s="442"/>
      <c r="PY347" s="442"/>
      <c r="PZ347" s="442"/>
      <c r="QA347" s="442"/>
      <c r="QB347" s="442"/>
      <c r="QC347" s="442"/>
      <c r="QD347" s="442"/>
      <c r="QE347" s="442"/>
      <c r="QF347" s="442"/>
      <c r="QG347" s="442"/>
      <c r="QH347" s="442"/>
      <c r="QI347" s="442"/>
      <c r="QJ347" s="442"/>
      <c r="QK347" s="442"/>
      <c r="QL347" s="442"/>
      <c r="QM347" s="442"/>
      <c r="QN347" s="442"/>
      <c r="QO347" s="442"/>
      <c r="QP347" s="442"/>
      <c r="QQ347" s="442"/>
      <c r="QR347" s="442"/>
      <c r="QS347" s="442"/>
      <c r="QT347" s="442"/>
      <c r="QU347" s="442"/>
      <c r="QV347" s="442"/>
      <c r="QW347" s="442"/>
      <c r="QX347" s="442"/>
      <c r="QY347" s="442"/>
      <c r="QZ347" s="442"/>
      <c r="RA347" s="442"/>
      <c r="RB347" s="442"/>
      <c r="RC347" s="442"/>
      <c r="RD347" s="442"/>
      <c r="RE347" s="442"/>
      <c r="RF347" s="442"/>
      <c r="RG347" s="442"/>
      <c r="RH347" s="442"/>
      <c r="RI347" s="442"/>
      <c r="RJ347" s="442"/>
      <c r="RK347" s="442"/>
      <c r="RL347" s="442"/>
      <c r="RM347" s="442"/>
      <c r="RN347" s="442"/>
      <c r="RO347" s="442"/>
      <c r="RP347" s="442"/>
      <c r="RQ347" s="442"/>
      <c r="RR347" s="442"/>
      <c r="RS347" s="442"/>
      <c r="RT347" s="442"/>
      <c r="RU347" s="442"/>
      <c r="RV347" s="442"/>
      <c r="RW347" s="442"/>
      <c r="RX347" s="442"/>
      <c r="RY347" s="442"/>
      <c r="RZ347" s="442"/>
      <c r="SA347" s="442"/>
      <c r="SB347" s="442"/>
      <c r="SC347" s="442"/>
      <c r="SD347" s="442"/>
      <c r="SE347" s="442"/>
      <c r="SF347" s="442"/>
      <c r="SG347" s="442"/>
      <c r="SH347" s="442"/>
      <c r="SI347" s="442"/>
      <c r="SJ347" s="442"/>
      <c r="SK347" s="442"/>
      <c r="SL347" s="442"/>
      <c r="SM347" s="442"/>
      <c r="SN347" s="442"/>
      <c r="SO347" s="442"/>
      <c r="SP347" s="442"/>
      <c r="SQ347" s="442"/>
      <c r="SR347" s="442"/>
      <c r="SS347" s="442"/>
      <c r="ST347" s="442"/>
      <c r="SU347" s="442"/>
      <c r="SV347" s="442"/>
      <c r="SW347" s="442"/>
      <c r="SX347" s="442"/>
      <c r="SY347" s="442"/>
      <c r="SZ347" s="442"/>
      <c r="TA347" s="442"/>
      <c r="TB347" s="442"/>
      <c r="TC347" s="442"/>
      <c r="TD347" s="442"/>
      <c r="TE347" s="442"/>
      <c r="TF347" s="442"/>
      <c r="TG347" s="442"/>
      <c r="TH347" s="442"/>
      <c r="TI347" s="442"/>
      <c r="TJ347" s="442"/>
      <c r="TK347" s="442"/>
      <c r="TL347" s="442"/>
      <c r="TM347" s="442"/>
      <c r="TN347" s="442"/>
      <c r="TO347" s="442"/>
      <c r="TP347" s="442"/>
      <c r="TQ347" s="442"/>
      <c r="TR347" s="442"/>
      <c r="TS347" s="442"/>
      <c r="TT347" s="442"/>
      <c r="TU347" s="442"/>
      <c r="TV347" s="442"/>
      <c r="TW347" s="442"/>
      <c r="TX347" s="442"/>
      <c r="TY347" s="442"/>
      <c r="TZ347" s="442"/>
      <c r="UA347" s="442"/>
      <c r="UB347" s="442"/>
      <c r="UC347" s="442"/>
      <c r="UD347" s="442"/>
      <c r="UE347" s="442"/>
      <c r="UF347" s="442"/>
      <c r="UG347" s="442"/>
      <c r="UH347" s="442"/>
      <c r="UI347" s="442"/>
      <c r="UJ347" s="442"/>
      <c r="UK347" s="442"/>
      <c r="UL347" s="442"/>
      <c r="UM347" s="442"/>
      <c r="UN347" s="442"/>
      <c r="UO347" s="442"/>
      <c r="UP347" s="442"/>
      <c r="UQ347" s="442"/>
      <c r="UR347" s="442"/>
      <c r="US347" s="442"/>
      <c r="UT347" s="442"/>
      <c r="UU347" s="442"/>
      <c r="UV347" s="442"/>
      <c r="UW347" s="442"/>
      <c r="UX347" s="442"/>
      <c r="UY347" s="442"/>
      <c r="UZ347" s="442"/>
      <c r="VA347" s="442"/>
      <c r="VB347" s="442"/>
      <c r="VC347" s="442"/>
      <c r="VD347" s="442"/>
      <c r="VE347" s="442"/>
      <c r="VF347" s="442"/>
      <c r="VG347" s="442"/>
      <c r="VH347" s="442"/>
      <c r="VI347" s="442"/>
      <c r="VJ347" s="442"/>
      <c r="VK347" s="442"/>
      <c r="VL347" s="442"/>
      <c r="VM347" s="442"/>
      <c r="VN347" s="442"/>
      <c r="VO347" s="442"/>
      <c r="VP347" s="442"/>
      <c r="VQ347" s="442"/>
      <c r="VR347" s="442"/>
      <c r="VS347" s="442"/>
      <c r="VT347" s="442"/>
      <c r="VU347" s="442"/>
      <c r="VV347" s="442"/>
      <c r="VW347" s="442"/>
      <c r="VX347" s="442"/>
      <c r="VY347" s="442"/>
      <c r="VZ347" s="442"/>
      <c r="WA347" s="442"/>
      <c r="WB347" s="442"/>
      <c r="WC347" s="442"/>
      <c r="WD347" s="442"/>
      <c r="WE347" s="442"/>
      <c r="WF347" s="442"/>
      <c r="WG347" s="442"/>
      <c r="WH347" s="442"/>
      <c r="WI347" s="442"/>
      <c r="WJ347" s="442"/>
      <c r="WK347" s="442"/>
      <c r="WL347" s="442"/>
      <c r="WM347" s="442"/>
      <c r="WN347" s="442"/>
      <c r="WO347" s="442"/>
      <c r="WP347" s="442"/>
      <c r="WQ347" s="442"/>
      <c r="WR347" s="442"/>
      <c r="WS347" s="442"/>
      <c r="WT347" s="442"/>
      <c r="WU347" s="442"/>
      <c r="WV347" s="442"/>
      <c r="WW347" s="442"/>
      <c r="WX347" s="442"/>
      <c r="WY347" s="442"/>
      <c r="WZ347" s="442"/>
      <c r="XA347" s="442"/>
      <c r="XB347" s="442"/>
      <c r="XC347" s="442"/>
      <c r="XD347" s="442"/>
      <c r="XE347" s="442"/>
      <c r="XF347" s="442"/>
      <c r="XG347" s="442"/>
      <c r="XH347" s="442"/>
      <c r="XI347" s="442"/>
      <c r="XJ347" s="442"/>
      <c r="XK347" s="442"/>
      <c r="XL347" s="442"/>
      <c r="XM347" s="442"/>
      <c r="XN347" s="442"/>
      <c r="XO347" s="442"/>
      <c r="XP347" s="442"/>
      <c r="XQ347" s="442"/>
      <c r="XR347" s="442"/>
      <c r="XS347" s="442"/>
      <c r="XT347" s="442"/>
      <c r="XU347" s="442"/>
      <c r="XV347" s="442"/>
      <c r="XW347" s="442"/>
      <c r="XX347" s="442"/>
      <c r="XY347" s="442"/>
      <c r="XZ347" s="442"/>
      <c r="YA347" s="442"/>
      <c r="YB347" s="442"/>
      <c r="YC347" s="442"/>
      <c r="YD347" s="442"/>
      <c r="YE347" s="442"/>
      <c r="YF347" s="442"/>
      <c r="YG347" s="442"/>
      <c r="YH347" s="442"/>
      <c r="YI347" s="442"/>
      <c r="YJ347" s="442"/>
      <c r="YK347" s="442"/>
      <c r="YL347" s="442"/>
      <c r="YM347" s="442"/>
      <c r="YN347" s="442"/>
      <c r="YO347" s="442"/>
      <c r="YP347" s="442"/>
      <c r="YQ347" s="442"/>
      <c r="YR347" s="442"/>
      <c r="YS347" s="442"/>
      <c r="YT347" s="442"/>
      <c r="YU347" s="442"/>
      <c r="YV347" s="442"/>
      <c r="YW347" s="442"/>
      <c r="YX347" s="442"/>
      <c r="YY347" s="442"/>
      <c r="YZ347" s="442"/>
      <c r="ZA347" s="442"/>
      <c r="ZB347" s="442"/>
      <c r="ZC347" s="442"/>
      <c r="ZD347" s="442"/>
      <c r="ZE347" s="442"/>
      <c r="ZF347" s="442"/>
      <c r="ZG347" s="442"/>
      <c r="ZH347" s="442"/>
      <c r="ZI347" s="442"/>
      <c r="ZJ347" s="442"/>
      <c r="ZK347" s="442"/>
      <c r="ZL347" s="442"/>
      <c r="ZM347" s="442"/>
      <c r="ZN347" s="442"/>
      <c r="ZO347" s="442"/>
      <c r="ZP347" s="442"/>
      <c r="ZQ347" s="442"/>
      <c r="ZR347" s="442"/>
      <c r="ZS347" s="442"/>
      <c r="ZT347" s="442"/>
      <c r="ZU347" s="442"/>
      <c r="ZV347" s="442"/>
      <c r="ZW347" s="442"/>
      <c r="ZX347" s="442"/>
      <c r="ZY347" s="442"/>
      <c r="ZZ347" s="442"/>
      <c r="AAA347" s="442"/>
      <c r="AAB347" s="442"/>
      <c r="AAC347" s="442"/>
      <c r="AAD347" s="442"/>
      <c r="AAE347" s="442"/>
      <c r="AAF347" s="442"/>
      <c r="AAG347" s="442"/>
      <c r="AAH347" s="442"/>
      <c r="AAI347" s="442"/>
      <c r="AAJ347" s="442"/>
      <c r="AAK347" s="442"/>
      <c r="AAL347" s="442"/>
      <c r="AAM347" s="442"/>
      <c r="AAN347" s="442"/>
      <c r="AAO347" s="442"/>
      <c r="AAP347" s="442"/>
      <c r="AAQ347" s="442"/>
      <c r="AAR347" s="442"/>
      <c r="AAS347" s="442"/>
      <c r="AAT347" s="442"/>
      <c r="AAU347" s="442"/>
      <c r="AAV347" s="442"/>
      <c r="AAW347" s="442"/>
      <c r="AAX347" s="442"/>
      <c r="AAY347" s="442"/>
      <c r="AAZ347" s="442"/>
      <c r="ABA347" s="442"/>
      <c r="ABB347" s="442"/>
      <c r="ABC347" s="442"/>
      <c r="ABD347" s="442"/>
      <c r="ABE347" s="442"/>
      <c r="ABF347" s="442"/>
      <c r="ABG347" s="442"/>
      <c r="ABH347" s="442"/>
      <c r="ABI347" s="442"/>
      <c r="ABJ347" s="442"/>
      <c r="ABK347" s="442"/>
      <c r="ABL347" s="442"/>
      <c r="ABM347" s="442"/>
      <c r="ABN347" s="442"/>
      <c r="ABO347" s="442"/>
      <c r="ABP347" s="442"/>
      <c r="ABQ347" s="442"/>
      <c r="ABR347" s="442"/>
      <c r="ABS347" s="442"/>
      <c r="ABT347" s="442"/>
      <c r="ABU347" s="442"/>
      <c r="ABV347" s="442"/>
      <c r="ABW347" s="442"/>
      <c r="ABX347" s="442"/>
      <c r="ABY347" s="442"/>
      <c r="ABZ347" s="442"/>
      <c r="ACA347" s="442"/>
      <c r="ACB347" s="442"/>
      <c r="ACC347" s="442"/>
      <c r="ACD347" s="442"/>
      <c r="ACE347" s="442"/>
      <c r="ACF347" s="442"/>
      <c r="ACG347" s="442"/>
      <c r="ACH347" s="442"/>
      <c r="ACI347" s="442"/>
      <c r="ACJ347" s="442"/>
      <c r="ACK347" s="442"/>
      <c r="ACL347" s="442"/>
      <c r="ACM347" s="442"/>
      <c r="ACN347" s="442"/>
      <c r="ACO347" s="442"/>
      <c r="ACP347" s="442"/>
      <c r="ACQ347" s="442"/>
      <c r="ACR347" s="442"/>
      <c r="ACS347" s="442"/>
      <c r="ACT347" s="442"/>
      <c r="ACU347" s="442"/>
      <c r="ACV347" s="442"/>
      <c r="ACW347" s="442"/>
      <c r="ACX347" s="442"/>
      <c r="ACY347" s="442"/>
      <c r="ACZ347" s="442"/>
      <c r="ADA347" s="442"/>
      <c r="ADB347" s="442"/>
      <c r="ADC347" s="442"/>
      <c r="ADD347" s="442"/>
      <c r="ADE347" s="442"/>
      <c r="ADF347" s="442"/>
      <c r="ADG347" s="442"/>
      <c r="ADH347" s="442"/>
      <c r="ADI347" s="442"/>
      <c r="ADJ347" s="442"/>
      <c r="ADK347" s="442"/>
      <c r="ADL347" s="442"/>
      <c r="ADM347" s="442"/>
      <c r="ADN347" s="442"/>
      <c r="ADO347" s="442"/>
      <c r="ADP347" s="442"/>
      <c r="ADQ347" s="442"/>
      <c r="ADR347" s="442"/>
      <c r="ADS347" s="442"/>
      <c r="ADT347" s="442"/>
      <c r="ADU347" s="442"/>
      <c r="ADV347" s="442"/>
      <c r="ADW347" s="442"/>
      <c r="ADX347" s="442"/>
      <c r="ADY347" s="442"/>
      <c r="ADZ347" s="442"/>
      <c r="AEA347" s="442"/>
      <c r="AEB347" s="442"/>
      <c r="AEC347" s="442"/>
      <c r="AED347" s="442"/>
      <c r="AEE347" s="442"/>
      <c r="AEF347" s="442"/>
      <c r="AEG347" s="442"/>
      <c r="AEH347" s="442"/>
      <c r="AEI347" s="442"/>
      <c r="AEJ347" s="442"/>
      <c r="AEK347" s="442"/>
      <c r="AEL347" s="442"/>
      <c r="AEM347" s="442"/>
      <c r="AEN347" s="442"/>
      <c r="AEO347" s="442"/>
      <c r="AEP347" s="442"/>
      <c r="AEQ347" s="442"/>
      <c r="AER347" s="442"/>
      <c r="AES347" s="442"/>
      <c r="AET347" s="442"/>
      <c r="AEU347" s="442"/>
      <c r="AEV347" s="442"/>
      <c r="AEW347" s="442"/>
      <c r="AEX347" s="442"/>
      <c r="AEY347" s="442"/>
      <c r="AEZ347" s="442"/>
      <c r="AFA347" s="442"/>
      <c r="AFB347" s="442"/>
      <c r="AFC347" s="442"/>
      <c r="AFD347" s="442"/>
      <c r="AFE347" s="442"/>
      <c r="AFF347" s="442"/>
      <c r="AFG347" s="442"/>
      <c r="AFH347" s="442"/>
      <c r="AFI347" s="442"/>
      <c r="AFJ347" s="442"/>
      <c r="AFK347" s="442"/>
      <c r="AFL347" s="442"/>
      <c r="AFM347" s="442"/>
      <c r="AFN347" s="442"/>
      <c r="AFO347" s="442"/>
      <c r="AFP347" s="442"/>
      <c r="AFQ347" s="442"/>
      <c r="AFR347" s="442"/>
      <c r="AFS347" s="442"/>
      <c r="AFT347" s="442"/>
      <c r="AFU347" s="442"/>
      <c r="AFV347" s="442"/>
      <c r="AFW347" s="442"/>
      <c r="AFX347" s="442"/>
      <c r="AFY347" s="442"/>
      <c r="AFZ347" s="442"/>
      <c r="AGA347" s="442"/>
      <c r="AGB347" s="442"/>
      <c r="AGC347" s="442"/>
      <c r="AGD347" s="442"/>
      <c r="AGE347" s="442"/>
      <c r="AGF347" s="442"/>
      <c r="AGG347" s="442"/>
      <c r="AGH347" s="442"/>
      <c r="AGI347" s="442"/>
      <c r="AGJ347" s="442"/>
      <c r="AGK347" s="442"/>
      <c r="AGL347" s="442"/>
      <c r="AGM347" s="442"/>
      <c r="AGN347" s="442"/>
      <c r="AGO347" s="442"/>
      <c r="AGP347" s="442"/>
      <c r="AGQ347" s="442"/>
      <c r="AGR347" s="442"/>
      <c r="AGS347" s="442"/>
      <c r="AGT347" s="442"/>
      <c r="AGU347" s="442"/>
      <c r="AGV347" s="442"/>
      <c r="AGW347" s="442"/>
      <c r="AGX347" s="442"/>
      <c r="AGY347" s="442"/>
      <c r="AGZ347" s="442"/>
      <c r="AHA347" s="442"/>
      <c r="AHB347" s="442"/>
      <c r="AHC347" s="442"/>
      <c r="AHD347" s="442"/>
      <c r="AHE347" s="442"/>
      <c r="AHF347" s="442"/>
      <c r="AHG347" s="442"/>
      <c r="AHH347" s="442"/>
    </row>
    <row r="348" spans="2:892" s="593" customFormat="1" hidden="1">
      <c r="B348" s="597"/>
      <c r="C348" s="595"/>
      <c r="D348" s="78"/>
      <c r="E348" s="78"/>
      <c r="F348" s="78"/>
      <c r="G348" s="78"/>
      <c r="H348" s="78"/>
      <c r="I348" s="78"/>
      <c r="J348" s="78"/>
      <c r="K348" s="78"/>
      <c r="L348" s="78"/>
      <c r="M348" s="7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s="66"/>
      <c r="CT348" s="66"/>
      <c r="CU348" s="66"/>
      <c r="CV348" s="66"/>
      <c r="CW348" s="66"/>
      <c r="CX348" s="66"/>
      <c r="CY348" s="66"/>
      <c r="CZ348" s="66"/>
      <c r="DA348" s="66"/>
      <c r="DB348" s="66"/>
      <c r="DC348" s="66"/>
      <c r="DD348" s="66"/>
      <c r="DE348" s="66"/>
      <c r="DF348" s="66"/>
      <c r="DG348" s="66"/>
      <c r="DH348" s="66"/>
      <c r="DI348" s="66"/>
      <c r="DJ348" s="66"/>
      <c r="DK348" s="66"/>
      <c r="DL348" s="66"/>
      <c r="DM348" s="66"/>
      <c r="DN348" s="66"/>
      <c r="DO348" s="66"/>
      <c r="DP348" s="66"/>
      <c r="DQ348" s="66"/>
      <c r="DR348" s="66"/>
      <c r="DS348" s="66"/>
      <c r="DT348" s="66"/>
      <c r="DU348" s="66"/>
      <c r="DV348" s="66"/>
      <c r="DW348" s="66"/>
      <c r="DX348" s="66"/>
      <c r="DY348" s="66"/>
      <c r="DZ348" s="66"/>
      <c r="EA348" s="66"/>
      <c r="EB348" s="66"/>
      <c r="EC348" s="66"/>
      <c r="ED348" s="66"/>
      <c r="EE348" s="66"/>
      <c r="EF348" s="66"/>
      <c r="EG348" s="66"/>
      <c r="EH348" s="66"/>
      <c r="EI348" s="66"/>
      <c r="EJ348" s="66"/>
      <c r="EK348" s="66"/>
      <c r="EL348" s="66"/>
      <c r="EM348" s="66"/>
      <c r="EN348" s="66"/>
      <c r="EO348" s="66"/>
      <c r="EP348" s="66"/>
      <c r="EQ348" s="66"/>
      <c r="ER348" s="66"/>
      <c r="ES348" s="66"/>
      <c r="ET348" s="66"/>
      <c r="EU348" s="66"/>
      <c r="EV348" s="66"/>
      <c r="EW348" s="66"/>
      <c r="EX348" s="66"/>
      <c r="EY348" s="66"/>
      <c r="EZ348" s="66"/>
      <c r="FA348" s="66"/>
      <c r="FB348" s="66"/>
      <c r="FC348" s="66"/>
      <c r="FD348" s="66"/>
      <c r="FE348" s="66"/>
      <c r="FF348" s="66"/>
      <c r="FG348" s="66"/>
      <c r="FH348" s="66"/>
      <c r="FI348" s="66"/>
      <c r="FJ348" s="66"/>
      <c r="FK348" s="66"/>
      <c r="FL348" s="66"/>
      <c r="FM348" s="66"/>
      <c r="FN348" s="66"/>
      <c r="FO348" s="66"/>
      <c r="FP348" s="66"/>
      <c r="FQ348" s="66"/>
      <c r="FR348" s="66"/>
      <c r="FS348" s="66"/>
      <c r="FT348" s="66"/>
      <c r="FU348" s="66"/>
      <c r="FV348" s="66"/>
      <c r="FW348" s="66"/>
      <c r="FX348" s="66"/>
      <c r="FY348" s="66"/>
      <c r="FZ348" s="66"/>
      <c r="GA348" s="66"/>
      <c r="GB348" s="66"/>
      <c r="GC348" s="66"/>
      <c r="GD348" s="66"/>
      <c r="GE348" s="66"/>
      <c r="GF348" s="66"/>
      <c r="GG348" s="66"/>
      <c r="GH348" s="66"/>
      <c r="GI348" s="66"/>
      <c r="GJ348" s="66"/>
      <c r="GK348" s="66"/>
      <c r="GL348" s="66"/>
      <c r="GM348" s="66"/>
      <c r="GN348" s="66"/>
      <c r="GO348" s="66"/>
      <c r="GP348" s="66"/>
      <c r="GQ348" s="66"/>
      <c r="GR348" s="66"/>
      <c r="GS348" s="66"/>
      <c r="GT348" s="66"/>
      <c r="GU348" s="66"/>
      <c r="GV348" s="66"/>
      <c r="GW348" s="66"/>
      <c r="GX348" s="66"/>
      <c r="GY348" s="66"/>
      <c r="GZ348" s="66"/>
      <c r="HA348" s="66"/>
      <c r="HB348" s="66"/>
      <c r="HC348" s="66"/>
      <c r="HD348" s="66"/>
      <c r="HE348" s="66"/>
      <c r="HF348" s="66"/>
      <c r="HG348" s="66"/>
      <c r="HH348" s="66"/>
      <c r="HI348" s="66"/>
      <c r="HJ348" s="66"/>
      <c r="HK348" s="66"/>
      <c r="HL348" s="66"/>
      <c r="HM348" s="66"/>
      <c r="HN348" s="66"/>
      <c r="HO348" s="66"/>
      <c r="HP348" s="66"/>
      <c r="HQ348" s="66"/>
      <c r="HR348" s="66"/>
      <c r="HS348" s="66"/>
      <c r="HT348" s="66"/>
      <c r="HU348" s="66"/>
      <c r="HV348" s="66"/>
      <c r="HW348" s="66"/>
      <c r="HX348" s="66"/>
      <c r="HY348" s="66"/>
      <c r="HZ348" s="66"/>
      <c r="IA348" s="66"/>
      <c r="IB348" s="66"/>
      <c r="IC348" s="66"/>
      <c r="ID348" s="66"/>
      <c r="IE348" s="66"/>
      <c r="IF348" s="66"/>
      <c r="IG348" s="66"/>
      <c r="IH348" s="66"/>
      <c r="II348" s="66"/>
      <c r="IJ348" s="66"/>
      <c r="IK348" s="66"/>
      <c r="IL348" s="66"/>
      <c r="IM348" s="66"/>
      <c r="IN348" s="66"/>
      <c r="IO348" s="66"/>
      <c r="IP348" s="66"/>
      <c r="IQ348" s="66"/>
      <c r="IR348" s="66"/>
      <c r="IS348" s="66"/>
      <c r="IT348" s="66"/>
      <c r="IU348" s="66"/>
      <c r="IV348" s="66"/>
      <c r="IW348" s="66"/>
      <c r="IX348" s="442"/>
      <c r="IY348" s="442"/>
      <c r="IZ348" s="442"/>
      <c r="JA348" s="442"/>
      <c r="JB348" s="442"/>
      <c r="JC348" s="442"/>
      <c r="JD348" s="442"/>
      <c r="JE348" s="442"/>
      <c r="JF348" s="442"/>
      <c r="JG348" s="442"/>
      <c r="JH348" s="442"/>
      <c r="JI348" s="442"/>
      <c r="JJ348" s="442"/>
      <c r="JK348" s="442"/>
      <c r="JL348" s="442"/>
      <c r="JM348" s="442"/>
      <c r="JN348" s="442"/>
      <c r="JO348" s="442"/>
      <c r="JP348" s="442"/>
      <c r="JQ348" s="442"/>
      <c r="JR348" s="442"/>
      <c r="JS348" s="442"/>
      <c r="JT348" s="442"/>
      <c r="JU348" s="442"/>
      <c r="JV348" s="442"/>
      <c r="JW348" s="442"/>
      <c r="JX348" s="442"/>
      <c r="JY348" s="442"/>
      <c r="JZ348" s="442"/>
      <c r="KA348" s="442"/>
      <c r="KB348" s="442"/>
      <c r="KC348" s="442"/>
      <c r="KD348" s="442"/>
      <c r="KE348" s="442"/>
      <c r="KF348" s="442"/>
      <c r="KG348" s="442"/>
      <c r="KH348" s="442"/>
      <c r="KI348" s="442"/>
      <c r="KJ348" s="442"/>
      <c r="KK348" s="442"/>
      <c r="KL348" s="442"/>
      <c r="KM348" s="442"/>
      <c r="KN348" s="442"/>
      <c r="KO348" s="442"/>
      <c r="KP348" s="442"/>
      <c r="KQ348" s="442"/>
      <c r="KR348" s="442"/>
      <c r="KS348" s="442"/>
      <c r="KT348" s="442"/>
      <c r="KU348" s="442"/>
      <c r="KV348" s="442"/>
      <c r="KW348" s="442"/>
      <c r="KX348" s="442"/>
      <c r="KY348" s="442"/>
      <c r="KZ348" s="442"/>
      <c r="LA348" s="442"/>
      <c r="LB348" s="442"/>
      <c r="LC348" s="442"/>
      <c r="LD348" s="442"/>
      <c r="LE348" s="442"/>
      <c r="LF348" s="442"/>
      <c r="LG348" s="442"/>
      <c r="LH348" s="442"/>
      <c r="LI348" s="442"/>
      <c r="LJ348" s="442"/>
      <c r="LK348" s="442"/>
      <c r="LL348" s="442"/>
      <c r="LM348" s="442"/>
      <c r="LN348" s="442"/>
      <c r="LO348" s="442"/>
      <c r="LP348" s="442"/>
      <c r="LQ348" s="442"/>
      <c r="LR348" s="442"/>
      <c r="LS348" s="442"/>
      <c r="LT348" s="442"/>
      <c r="LU348" s="442"/>
      <c r="LV348" s="442"/>
      <c r="LW348" s="442"/>
      <c r="LX348" s="442"/>
      <c r="LY348" s="442"/>
      <c r="LZ348" s="442"/>
      <c r="MA348" s="442"/>
      <c r="MB348" s="442"/>
      <c r="MC348" s="442"/>
      <c r="MD348" s="442"/>
      <c r="ME348" s="442"/>
      <c r="MF348" s="442"/>
      <c r="MG348" s="442"/>
      <c r="MH348" s="442"/>
      <c r="MI348" s="442"/>
      <c r="MJ348" s="442"/>
      <c r="MK348" s="442"/>
      <c r="ML348" s="442"/>
      <c r="MM348" s="442"/>
      <c r="MN348" s="442"/>
      <c r="MO348" s="442"/>
      <c r="MP348" s="442"/>
      <c r="MQ348" s="442"/>
      <c r="MR348" s="442"/>
      <c r="MS348" s="442"/>
      <c r="MT348" s="442"/>
      <c r="MU348" s="442"/>
      <c r="MV348" s="442"/>
      <c r="MW348" s="442"/>
      <c r="MX348" s="442"/>
      <c r="MY348" s="442"/>
      <c r="MZ348" s="442"/>
      <c r="NA348" s="442"/>
      <c r="NB348" s="442"/>
      <c r="NC348" s="442"/>
      <c r="ND348" s="442"/>
      <c r="NE348" s="442"/>
      <c r="NF348" s="442"/>
      <c r="NG348" s="442"/>
      <c r="NH348" s="442"/>
      <c r="NI348" s="442"/>
      <c r="NJ348" s="442"/>
      <c r="NK348" s="442"/>
      <c r="NL348" s="442"/>
      <c r="NM348" s="442"/>
      <c r="NN348" s="442"/>
      <c r="NO348" s="442"/>
      <c r="NP348" s="442"/>
      <c r="NQ348" s="442"/>
      <c r="NR348" s="442"/>
      <c r="NS348" s="442"/>
      <c r="NT348" s="442"/>
      <c r="NU348" s="442"/>
      <c r="NV348" s="442"/>
      <c r="NW348" s="442"/>
      <c r="NX348" s="442"/>
      <c r="NY348" s="442"/>
      <c r="NZ348" s="442"/>
      <c r="OA348" s="442"/>
      <c r="OB348" s="442"/>
      <c r="OC348" s="442"/>
      <c r="OD348" s="442"/>
      <c r="OE348" s="442"/>
      <c r="OF348" s="442"/>
      <c r="OG348" s="442"/>
      <c r="OH348" s="442"/>
      <c r="OI348" s="442"/>
      <c r="OJ348" s="442"/>
      <c r="OK348" s="442"/>
      <c r="OL348" s="442"/>
      <c r="OM348" s="442"/>
      <c r="ON348" s="442"/>
      <c r="OO348" s="442"/>
      <c r="OP348" s="442"/>
      <c r="OQ348" s="442"/>
      <c r="OR348" s="442"/>
      <c r="OS348" s="442"/>
      <c r="OT348" s="442"/>
      <c r="OU348" s="442"/>
      <c r="OV348" s="442"/>
      <c r="OW348" s="442"/>
      <c r="OX348" s="442"/>
      <c r="OY348" s="442"/>
      <c r="OZ348" s="442"/>
      <c r="PA348" s="442"/>
      <c r="PB348" s="442"/>
      <c r="PC348" s="442"/>
      <c r="PD348" s="442"/>
      <c r="PE348" s="442"/>
      <c r="PF348" s="442"/>
      <c r="PG348" s="442"/>
      <c r="PH348" s="442"/>
      <c r="PI348" s="442"/>
      <c r="PJ348" s="442"/>
      <c r="PK348" s="442"/>
      <c r="PL348" s="442"/>
      <c r="PM348" s="442"/>
      <c r="PN348" s="442"/>
      <c r="PO348" s="442"/>
      <c r="PP348" s="442"/>
      <c r="PQ348" s="442"/>
      <c r="PR348" s="442"/>
      <c r="PS348" s="442"/>
      <c r="PT348" s="442"/>
      <c r="PU348" s="442"/>
      <c r="PV348" s="442"/>
      <c r="PW348" s="442"/>
      <c r="PX348" s="442"/>
      <c r="PY348" s="442"/>
      <c r="PZ348" s="442"/>
      <c r="QA348" s="442"/>
      <c r="QB348" s="442"/>
      <c r="QC348" s="442"/>
      <c r="QD348" s="442"/>
      <c r="QE348" s="442"/>
      <c r="QF348" s="442"/>
      <c r="QG348" s="442"/>
      <c r="QH348" s="442"/>
      <c r="QI348" s="442"/>
      <c r="QJ348" s="442"/>
      <c r="QK348" s="442"/>
      <c r="QL348" s="442"/>
      <c r="QM348" s="442"/>
      <c r="QN348" s="442"/>
      <c r="QO348" s="442"/>
      <c r="QP348" s="442"/>
      <c r="QQ348" s="442"/>
      <c r="QR348" s="442"/>
      <c r="QS348" s="442"/>
      <c r="QT348" s="442"/>
      <c r="QU348" s="442"/>
      <c r="QV348" s="442"/>
      <c r="QW348" s="442"/>
      <c r="QX348" s="442"/>
      <c r="QY348" s="442"/>
      <c r="QZ348" s="442"/>
      <c r="RA348" s="442"/>
      <c r="RB348" s="442"/>
      <c r="RC348" s="442"/>
      <c r="RD348" s="442"/>
      <c r="RE348" s="442"/>
      <c r="RF348" s="442"/>
      <c r="RG348" s="442"/>
      <c r="RH348" s="442"/>
      <c r="RI348" s="442"/>
      <c r="RJ348" s="442"/>
      <c r="RK348" s="442"/>
      <c r="RL348" s="442"/>
      <c r="RM348" s="442"/>
      <c r="RN348" s="442"/>
      <c r="RO348" s="442"/>
      <c r="RP348" s="442"/>
      <c r="RQ348" s="442"/>
      <c r="RR348" s="442"/>
      <c r="RS348" s="442"/>
      <c r="RT348" s="442"/>
      <c r="RU348" s="442"/>
      <c r="RV348" s="442"/>
      <c r="RW348" s="442"/>
      <c r="RX348" s="442"/>
      <c r="RY348" s="442"/>
      <c r="RZ348" s="442"/>
      <c r="SA348" s="442"/>
      <c r="SB348" s="442"/>
      <c r="SC348" s="442"/>
      <c r="SD348" s="442"/>
      <c r="SE348" s="442"/>
      <c r="SF348" s="442"/>
      <c r="SG348" s="442"/>
      <c r="SH348" s="442"/>
      <c r="SI348" s="442"/>
      <c r="SJ348" s="442"/>
      <c r="SK348" s="442"/>
      <c r="SL348" s="442"/>
      <c r="SM348" s="442"/>
      <c r="SN348" s="442"/>
      <c r="SO348" s="442"/>
      <c r="SP348" s="442"/>
      <c r="SQ348" s="442"/>
      <c r="SR348" s="442"/>
      <c r="SS348" s="442"/>
      <c r="ST348" s="442"/>
      <c r="SU348" s="442"/>
      <c r="SV348" s="442"/>
      <c r="SW348" s="442"/>
      <c r="SX348" s="442"/>
      <c r="SY348" s="442"/>
      <c r="SZ348" s="442"/>
      <c r="TA348" s="442"/>
      <c r="TB348" s="442"/>
      <c r="TC348" s="442"/>
      <c r="TD348" s="442"/>
      <c r="TE348" s="442"/>
      <c r="TF348" s="442"/>
      <c r="TG348" s="442"/>
      <c r="TH348" s="442"/>
      <c r="TI348" s="442"/>
      <c r="TJ348" s="442"/>
      <c r="TK348" s="442"/>
      <c r="TL348" s="442"/>
      <c r="TM348" s="442"/>
      <c r="TN348" s="442"/>
      <c r="TO348" s="442"/>
      <c r="TP348" s="442"/>
      <c r="TQ348" s="442"/>
      <c r="TR348" s="442"/>
      <c r="TS348" s="442"/>
      <c r="TT348" s="442"/>
      <c r="TU348" s="442"/>
      <c r="TV348" s="442"/>
      <c r="TW348" s="442"/>
      <c r="TX348" s="442"/>
      <c r="TY348" s="442"/>
      <c r="TZ348" s="442"/>
      <c r="UA348" s="442"/>
      <c r="UB348" s="442"/>
      <c r="UC348" s="442"/>
      <c r="UD348" s="442"/>
      <c r="UE348" s="442"/>
      <c r="UF348" s="442"/>
      <c r="UG348" s="442"/>
      <c r="UH348" s="442"/>
      <c r="UI348" s="442"/>
      <c r="UJ348" s="442"/>
      <c r="UK348" s="442"/>
      <c r="UL348" s="442"/>
      <c r="UM348" s="442"/>
      <c r="UN348" s="442"/>
      <c r="UO348" s="442"/>
      <c r="UP348" s="442"/>
      <c r="UQ348" s="442"/>
      <c r="UR348" s="442"/>
      <c r="US348" s="442"/>
      <c r="UT348" s="442"/>
      <c r="UU348" s="442"/>
      <c r="UV348" s="442"/>
      <c r="UW348" s="442"/>
      <c r="UX348" s="442"/>
      <c r="UY348" s="442"/>
      <c r="UZ348" s="442"/>
      <c r="VA348" s="442"/>
      <c r="VB348" s="442"/>
      <c r="VC348" s="442"/>
      <c r="VD348" s="442"/>
      <c r="VE348" s="442"/>
      <c r="VF348" s="442"/>
      <c r="VG348" s="442"/>
      <c r="VH348" s="442"/>
      <c r="VI348" s="442"/>
      <c r="VJ348" s="442"/>
      <c r="VK348" s="442"/>
      <c r="VL348" s="442"/>
      <c r="VM348" s="442"/>
      <c r="VN348" s="442"/>
      <c r="VO348" s="442"/>
      <c r="VP348" s="442"/>
      <c r="VQ348" s="442"/>
      <c r="VR348" s="442"/>
      <c r="VS348" s="442"/>
      <c r="VT348" s="442"/>
      <c r="VU348" s="442"/>
      <c r="VV348" s="442"/>
      <c r="VW348" s="442"/>
      <c r="VX348" s="442"/>
      <c r="VY348" s="442"/>
      <c r="VZ348" s="442"/>
      <c r="WA348" s="442"/>
      <c r="WB348" s="442"/>
      <c r="WC348" s="442"/>
      <c r="WD348" s="442"/>
      <c r="WE348" s="442"/>
      <c r="WF348" s="442"/>
      <c r="WG348" s="442"/>
      <c r="WH348" s="442"/>
      <c r="WI348" s="442"/>
      <c r="WJ348" s="442"/>
      <c r="WK348" s="442"/>
      <c r="WL348" s="442"/>
      <c r="WM348" s="442"/>
      <c r="WN348" s="442"/>
      <c r="WO348" s="442"/>
      <c r="WP348" s="442"/>
      <c r="WQ348" s="442"/>
      <c r="WR348" s="442"/>
      <c r="WS348" s="442"/>
      <c r="WT348" s="442"/>
      <c r="WU348" s="442"/>
      <c r="WV348" s="442"/>
      <c r="WW348" s="442"/>
      <c r="WX348" s="442"/>
      <c r="WY348" s="442"/>
      <c r="WZ348" s="442"/>
      <c r="XA348" s="442"/>
      <c r="XB348" s="442"/>
      <c r="XC348" s="442"/>
      <c r="XD348" s="442"/>
      <c r="XE348" s="442"/>
      <c r="XF348" s="442"/>
      <c r="XG348" s="442"/>
      <c r="XH348" s="442"/>
      <c r="XI348" s="442"/>
      <c r="XJ348" s="442"/>
      <c r="XK348" s="442"/>
      <c r="XL348" s="442"/>
      <c r="XM348" s="442"/>
      <c r="XN348" s="442"/>
      <c r="XO348" s="442"/>
      <c r="XP348" s="442"/>
      <c r="XQ348" s="442"/>
      <c r="XR348" s="442"/>
      <c r="XS348" s="442"/>
      <c r="XT348" s="442"/>
      <c r="XU348" s="442"/>
      <c r="XV348" s="442"/>
      <c r="XW348" s="442"/>
      <c r="XX348" s="442"/>
      <c r="XY348" s="442"/>
      <c r="XZ348" s="442"/>
      <c r="YA348" s="442"/>
      <c r="YB348" s="442"/>
      <c r="YC348" s="442"/>
      <c r="YD348" s="442"/>
      <c r="YE348" s="442"/>
      <c r="YF348" s="442"/>
      <c r="YG348" s="442"/>
      <c r="YH348" s="442"/>
      <c r="YI348" s="442"/>
      <c r="YJ348" s="442"/>
      <c r="YK348" s="442"/>
      <c r="YL348" s="442"/>
      <c r="YM348" s="442"/>
      <c r="YN348" s="442"/>
      <c r="YO348" s="442"/>
      <c r="YP348" s="442"/>
      <c r="YQ348" s="442"/>
      <c r="YR348" s="442"/>
      <c r="YS348" s="442"/>
      <c r="YT348" s="442"/>
      <c r="YU348" s="442"/>
      <c r="YV348" s="442"/>
      <c r="YW348" s="442"/>
      <c r="YX348" s="442"/>
      <c r="YY348" s="442"/>
      <c r="YZ348" s="442"/>
      <c r="ZA348" s="442"/>
      <c r="ZB348" s="442"/>
      <c r="ZC348" s="442"/>
      <c r="ZD348" s="442"/>
      <c r="ZE348" s="442"/>
      <c r="ZF348" s="442"/>
      <c r="ZG348" s="442"/>
      <c r="ZH348" s="442"/>
      <c r="ZI348" s="442"/>
      <c r="ZJ348" s="442"/>
      <c r="ZK348" s="442"/>
      <c r="ZL348" s="442"/>
      <c r="ZM348" s="442"/>
      <c r="ZN348" s="442"/>
      <c r="ZO348" s="442"/>
      <c r="ZP348" s="442"/>
      <c r="ZQ348" s="442"/>
      <c r="ZR348" s="442"/>
      <c r="ZS348" s="442"/>
      <c r="ZT348" s="442"/>
      <c r="ZU348" s="442"/>
      <c r="ZV348" s="442"/>
      <c r="ZW348" s="442"/>
      <c r="ZX348" s="442"/>
      <c r="ZY348" s="442"/>
      <c r="ZZ348" s="442"/>
      <c r="AAA348" s="442"/>
      <c r="AAB348" s="442"/>
      <c r="AAC348" s="442"/>
      <c r="AAD348" s="442"/>
      <c r="AAE348" s="442"/>
      <c r="AAF348" s="442"/>
      <c r="AAG348" s="442"/>
      <c r="AAH348" s="442"/>
      <c r="AAI348" s="442"/>
      <c r="AAJ348" s="442"/>
      <c r="AAK348" s="442"/>
      <c r="AAL348" s="442"/>
      <c r="AAM348" s="442"/>
      <c r="AAN348" s="442"/>
      <c r="AAO348" s="442"/>
      <c r="AAP348" s="442"/>
      <c r="AAQ348" s="442"/>
      <c r="AAR348" s="442"/>
      <c r="AAS348" s="442"/>
      <c r="AAT348" s="442"/>
      <c r="AAU348" s="442"/>
      <c r="AAV348" s="442"/>
      <c r="AAW348" s="442"/>
      <c r="AAX348" s="442"/>
      <c r="AAY348" s="442"/>
      <c r="AAZ348" s="442"/>
      <c r="ABA348" s="442"/>
      <c r="ABB348" s="442"/>
      <c r="ABC348" s="442"/>
      <c r="ABD348" s="442"/>
      <c r="ABE348" s="442"/>
      <c r="ABF348" s="442"/>
      <c r="ABG348" s="442"/>
      <c r="ABH348" s="442"/>
      <c r="ABI348" s="442"/>
      <c r="ABJ348" s="442"/>
      <c r="ABK348" s="442"/>
      <c r="ABL348" s="442"/>
      <c r="ABM348" s="442"/>
      <c r="ABN348" s="442"/>
      <c r="ABO348" s="442"/>
      <c r="ABP348" s="442"/>
      <c r="ABQ348" s="442"/>
      <c r="ABR348" s="442"/>
      <c r="ABS348" s="442"/>
      <c r="ABT348" s="442"/>
      <c r="ABU348" s="442"/>
      <c r="ABV348" s="442"/>
      <c r="ABW348" s="442"/>
      <c r="ABX348" s="442"/>
      <c r="ABY348" s="442"/>
      <c r="ABZ348" s="442"/>
      <c r="ACA348" s="442"/>
      <c r="ACB348" s="442"/>
      <c r="ACC348" s="442"/>
      <c r="ACD348" s="442"/>
      <c r="ACE348" s="442"/>
      <c r="ACF348" s="442"/>
      <c r="ACG348" s="442"/>
      <c r="ACH348" s="442"/>
      <c r="ACI348" s="442"/>
      <c r="ACJ348" s="442"/>
      <c r="ACK348" s="442"/>
      <c r="ACL348" s="442"/>
      <c r="ACM348" s="442"/>
      <c r="ACN348" s="442"/>
      <c r="ACO348" s="442"/>
      <c r="ACP348" s="442"/>
      <c r="ACQ348" s="442"/>
      <c r="ACR348" s="442"/>
      <c r="ACS348" s="442"/>
      <c r="ACT348" s="442"/>
      <c r="ACU348" s="442"/>
      <c r="ACV348" s="442"/>
      <c r="ACW348" s="442"/>
      <c r="ACX348" s="442"/>
      <c r="ACY348" s="442"/>
      <c r="ACZ348" s="442"/>
      <c r="ADA348" s="442"/>
      <c r="ADB348" s="442"/>
      <c r="ADC348" s="442"/>
      <c r="ADD348" s="442"/>
      <c r="ADE348" s="442"/>
      <c r="ADF348" s="442"/>
      <c r="ADG348" s="442"/>
      <c r="ADH348" s="442"/>
      <c r="ADI348" s="442"/>
      <c r="ADJ348" s="442"/>
      <c r="ADK348" s="442"/>
      <c r="ADL348" s="442"/>
      <c r="ADM348" s="442"/>
      <c r="ADN348" s="442"/>
      <c r="ADO348" s="442"/>
      <c r="ADP348" s="442"/>
      <c r="ADQ348" s="442"/>
      <c r="ADR348" s="442"/>
      <c r="ADS348" s="442"/>
      <c r="ADT348" s="442"/>
      <c r="ADU348" s="442"/>
      <c r="ADV348" s="442"/>
      <c r="ADW348" s="442"/>
      <c r="ADX348" s="442"/>
      <c r="ADY348" s="442"/>
      <c r="ADZ348" s="442"/>
      <c r="AEA348" s="442"/>
      <c r="AEB348" s="442"/>
      <c r="AEC348" s="442"/>
      <c r="AED348" s="442"/>
      <c r="AEE348" s="442"/>
      <c r="AEF348" s="442"/>
      <c r="AEG348" s="442"/>
      <c r="AEH348" s="442"/>
      <c r="AEI348" s="442"/>
      <c r="AEJ348" s="442"/>
      <c r="AEK348" s="442"/>
      <c r="AEL348" s="442"/>
      <c r="AEM348" s="442"/>
      <c r="AEN348" s="442"/>
      <c r="AEO348" s="442"/>
      <c r="AEP348" s="442"/>
      <c r="AEQ348" s="442"/>
      <c r="AER348" s="442"/>
      <c r="AES348" s="442"/>
      <c r="AET348" s="442"/>
      <c r="AEU348" s="442"/>
      <c r="AEV348" s="442"/>
      <c r="AEW348" s="442"/>
      <c r="AEX348" s="442"/>
      <c r="AEY348" s="442"/>
      <c r="AEZ348" s="442"/>
      <c r="AFA348" s="442"/>
      <c r="AFB348" s="442"/>
      <c r="AFC348" s="442"/>
      <c r="AFD348" s="442"/>
      <c r="AFE348" s="442"/>
      <c r="AFF348" s="442"/>
      <c r="AFG348" s="442"/>
      <c r="AFH348" s="442"/>
      <c r="AFI348" s="442"/>
      <c r="AFJ348" s="442"/>
      <c r="AFK348" s="442"/>
      <c r="AFL348" s="442"/>
      <c r="AFM348" s="442"/>
      <c r="AFN348" s="442"/>
      <c r="AFO348" s="442"/>
      <c r="AFP348" s="442"/>
      <c r="AFQ348" s="442"/>
      <c r="AFR348" s="442"/>
      <c r="AFS348" s="442"/>
      <c r="AFT348" s="442"/>
      <c r="AFU348" s="442"/>
      <c r="AFV348" s="442"/>
      <c r="AFW348" s="442"/>
      <c r="AFX348" s="442"/>
      <c r="AFY348" s="442"/>
      <c r="AFZ348" s="442"/>
      <c r="AGA348" s="442"/>
      <c r="AGB348" s="442"/>
      <c r="AGC348" s="442"/>
      <c r="AGD348" s="442"/>
      <c r="AGE348" s="442"/>
      <c r="AGF348" s="442"/>
      <c r="AGG348" s="442"/>
      <c r="AGH348" s="442"/>
      <c r="AGI348" s="442"/>
      <c r="AGJ348" s="442"/>
      <c r="AGK348" s="442"/>
      <c r="AGL348" s="442"/>
      <c r="AGM348" s="442"/>
      <c r="AGN348" s="442"/>
      <c r="AGO348" s="442"/>
      <c r="AGP348" s="442"/>
      <c r="AGQ348" s="442"/>
      <c r="AGR348" s="442"/>
      <c r="AGS348" s="442"/>
      <c r="AGT348" s="442"/>
      <c r="AGU348" s="442"/>
      <c r="AGV348" s="442"/>
      <c r="AGW348" s="442"/>
      <c r="AGX348" s="442"/>
      <c r="AGY348" s="442"/>
      <c r="AGZ348" s="442"/>
      <c r="AHA348" s="442"/>
      <c r="AHB348" s="442"/>
      <c r="AHC348" s="442"/>
      <c r="AHD348" s="442"/>
      <c r="AHE348" s="442"/>
      <c r="AHF348" s="442"/>
      <c r="AHG348" s="442"/>
      <c r="AHH348" s="442"/>
    </row>
    <row r="349" spans="2:892" s="593" customFormat="1" hidden="1">
      <c r="B349" s="597"/>
      <c r="C349" s="595"/>
      <c r="D349" s="78"/>
      <c r="E349" s="78"/>
      <c r="F349" s="78"/>
      <c r="G349" s="78"/>
      <c r="H349" s="78"/>
      <c r="I349" s="78"/>
      <c r="J349" s="78"/>
      <c r="K349" s="78"/>
      <c r="L349" s="78"/>
      <c r="M349" s="78"/>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c r="DO349" s="66"/>
      <c r="DP349" s="66"/>
      <c r="DQ349" s="66"/>
      <c r="DR349" s="66"/>
      <c r="DS349" s="66"/>
      <c r="DT349" s="66"/>
      <c r="DU349" s="66"/>
      <c r="DV349" s="66"/>
      <c r="DW349" s="66"/>
      <c r="DX349" s="66"/>
      <c r="DY349" s="66"/>
      <c r="DZ349" s="66"/>
      <c r="EA349" s="66"/>
      <c r="EB349" s="66"/>
      <c r="EC349" s="66"/>
      <c r="ED349" s="66"/>
      <c r="EE349" s="66"/>
      <c r="EF349" s="66"/>
      <c r="EG349" s="66"/>
      <c r="EH349" s="66"/>
      <c r="EI349" s="66"/>
      <c r="EJ349" s="66"/>
      <c r="EK349" s="66"/>
      <c r="EL349" s="66"/>
      <c r="EM349" s="66"/>
      <c r="EN349" s="66"/>
      <c r="EO349" s="66"/>
      <c r="EP349" s="66"/>
      <c r="EQ349" s="66"/>
      <c r="ER349" s="66"/>
      <c r="ES349" s="66"/>
      <c r="ET349" s="66"/>
      <c r="EU349" s="66"/>
      <c r="EV349" s="66"/>
      <c r="EW349" s="66"/>
      <c r="EX349" s="66"/>
      <c r="EY349" s="66"/>
      <c r="EZ349" s="66"/>
      <c r="FA349" s="66"/>
      <c r="FB349" s="66"/>
      <c r="FC349" s="66"/>
      <c r="FD349" s="66"/>
      <c r="FE349" s="66"/>
      <c r="FF349" s="66"/>
      <c r="FG349" s="66"/>
      <c r="FH349" s="66"/>
      <c r="FI349" s="66"/>
      <c r="FJ349" s="66"/>
      <c r="FK349" s="66"/>
      <c r="FL349" s="66"/>
      <c r="FM349" s="66"/>
      <c r="FN349" s="66"/>
      <c r="FO349" s="66"/>
      <c r="FP349" s="66"/>
      <c r="FQ349" s="66"/>
      <c r="FR349" s="66"/>
      <c r="FS349" s="66"/>
      <c r="FT349" s="66"/>
      <c r="FU349" s="66"/>
      <c r="FV349" s="66"/>
      <c r="FW349" s="66"/>
      <c r="FX349" s="66"/>
      <c r="FY349" s="66"/>
      <c r="FZ349" s="66"/>
      <c r="GA349" s="66"/>
      <c r="GB349" s="66"/>
      <c r="GC349" s="66"/>
      <c r="GD349" s="66"/>
      <c r="GE349" s="66"/>
      <c r="GF349" s="66"/>
      <c r="GG349" s="66"/>
      <c r="GH349" s="66"/>
      <c r="GI349" s="66"/>
      <c r="GJ349" s="66"/>
      <c r="GK349" s="66"/>
      <c r="GL349" s="66"/>
      <c r="GM349" s="66"/>
      <c r="GN349" s="66"/>
      <c r="GO349" s="66"/>
      <c r="GP349" s="66"/>
      <c r="GQ349" s="66"/>
      <c r="GR349" s="66"/>
      <c r="GS349" s="66"/>
      <c r="GT349" s="66"/>
      <c r="GU349" s="66"/>
      <c r="GV349" s="66"/>
      <c r="GW349" s="66"/>
      <c r="GX349" s="66"/>
      <c r="GY349" s="66"/>
      <c r="GZ349" s="66"/>
      <c r="HA349" s="66"/>
      <c r="HB349" s="66"/>
      <c r="HC349" s="66"/>
      <c r="HD349" s="66"/>
      <c r="HE349" s="66"/>
      <c r="HF349" s="66"/>
      <c r="HG349" s="66"/>
      <c r="HH349" s="66"/>
      <c r="HI349" s="66"/>
      <c r="HJ349" s="66"/>
      <c r="HK349" s="66"/>
      <c r="HL349" s="66"/>
      <c r="HM349" s="66"/>
      <c r="HN349" s="66"/>
      <c r="HO349" s="66"/>
      <c r="HP349" s="66"/>
      <c r="HQ349" s="66"/>
      <c r="HR349" s="66"/>
      <c r="HS349" s="66"/>
      <c r="HT349" s="66"/>
      <c r="HU349" s="66"/>
      <c r="HV349" s="66"/>
      <c r="HW349" s="66"/>
      <c r="HX349" s="66"/>
      <c r="HY349" s="66"/>
      <c r="HZ349" s="66"/>
      <c r="IA349" s="66"/>
      <c r="IB349" s="66"/>
      <c r="IC349" s="66"/>
      <c r="ID349" s="66"/>
      <c r="IE349" s="66"/>
      <c r="IF349" s="66"/>
      <c r="IG349" s="66"/>
      <c r="IH349" s="66"/>
      <c r="II349" s="66"/>
      <c r="IJ349" s="66"/>
      <c r="IK349" s="66"/>
      <c r="IL349" s="66"/>
      <c r="IM349" s="66"/>
      <c r="IN349" s="66"/>
      <c r="IO349" s="66"/>
      <c r="IP349" s="66"/>
      <c r="IQ349" s="66"/>
      <c r="IR349" s="66"/>
      <c r="IS349" s="66"/>
      <c r="IT349" s="66"/>
      <c r="IU349" s="66"/>
      <c r="IV349" s="66"/>
      <c r="IW349" s="66"/>
      <c r="IX349" s="442"/>
      <c r="IY349" s="442"/>
      <c r="IZ349" s="442"/>
      <c r="JA349" s="442"/>
      <c r="JB349" s="442"/>
      <c r="JC349" s="442"/>
      <c r="JD349" s="442"/>
      <c r="JE349" s="442"/>
      <c r="JF349" s="442"/>
      <c r="JG349" s="442"/>
      <c r="JH349" s="442"/>
      <c r="JI349" s="442"/>
      <c r="JJ349" s="442"/>
      <c r="JK349" s="442"/>
      <c r="JL349" s="442"/>
      <c r="JM349" s="442"/>
      <c r="JN349" s="442"/>
      <c r="JO349" s="442"/>
      <c r="JP349" s="442"/>
      <c r="JQ349" s="442"/>
      <c r="JR349" s="442"/>
      <c r="JS349" s="442"/>
      <c r="JT349" s="442"/>
      <c r="JU349" s="442"/>
      <c r="JV349" s="442"/>
      <c r="JW349" s="442"/>
      <c r="JX349" s="442"/>
      <c r="JY349" s="442"/>
      <c r="JZ349" s="442"/>
      <c r="KA349" s="442"/>
      <c r="KB349" s="442"/>
      <c r="KC349" s="442"/>
      <c r="KD349" s="442"/>
      <c r="KE349" s="442"/>
      <c r="KF349" s="442"/>
      <c r="KG349" s="442"/>
      <c r="KH349" s="442"/>
      <c r="KI349" s="442"/>
      <c r="KJ349" s="442"/>
      <c r="KK349" s="442"/>
      <c r="KL349" s="442"/>
      <c r="KM349" s="442"/>
      <c r="KN349" s="442"/>
      <c r="KO349" s="442"/>
      <c r="KP349" s="442"/>
      <c r="KQ349" s="442"/>
      <c r="KR349" s="442"/>
      <c r="KS349" s="442"/>
      <c r="KT349" s="442"/>
      <c r="KU349" s="442"/>
      <c r="KV349" s="442"/>
      <c r="KW349" s="442"/>
      <c r="KX349" s="442"/>
      <c r="KY349" s="442"/>
      <c r="KZ349" s="442"/>
      <c r="LA349" s="442"/>
      <c r="LB349" s="442"/>
      <c r="LC349" s="442"/>
      <c r="LD349" s="442"/>
      <c r="LE349" s="442"/>
      <c r="LF349" s="442"/>
      <c r="LG349" s="442"/>
      <c r="LH349" s="442"/>
      <c r="LI349" s="442"/>
      <c r="LJ349" s="442"/>
      <c r="LK349" s="442"/>
      <c r="LL349" s="442"/>
      <c r="LM349" s="442"/>
      <c r="LN349" s="442"/>
      <c r="LO349" s="442"/>
      <c r="LP349" s="442"/>
      <c r="LQ349" s="442"/>
      <c r="LR349" s="442"/>
      <c r="LS349" s="442"/>
      <c r="LT349" s="442"/>
      <c r="LU349" s="442"/>
      <c r="LV349" s="442"/>
      <c r="LW349" s="442"/>
      <c r="LX349" s="442"/>
      <c r="LY349" s="442"/>
      <c r="LZ349" s="442"/>
      <c r="MA349" s="442"/>
      <c r="MB349" s="442"/>
      <c r="MC349" s="442"/>
      <c r="MD349" s="442"/>
      <c r="ME349" s="442"/>
      <c r="MF349" s="442"/>
      <c r="MG349" s="442"/>
      <c r="MH349" s="442"/>
      <c r="MI349" s="442"/>
      <c r="MJ349" s="442"/>
      <c r="MK349" s="442"/>
      <c r="ML349" s="442"/>
      <c r="MM349" s="442"/>
      <c r="MN349" s="442"/>
      <c r="MO349" s="442"/>
      <c r="MP349" s="442"/>
      <c r="MQ349" s="442"/>
      <c r="MR349" s="442"/>
      <c r="MS349" s="442"/>
      <c r="MT349" s="442"/>
      <c r="MU349" s="442"/>
      <c r="MV349" s="442"/>
      <c r="MW349" s="442"/>
      <c r="MX349" s="442"/>
      <c r="MY349" s="442"/>
      <c r="MZ349" s="442"/>
      <c r="NA349" s="442"/>
      <c r="NB349" s="442"/>
      <c r="NC349" s="442"/>
      <c r="ND349" s="442"/>
      <c r="NE349" s="442"/>
      <c r="NF349" s="442"/>
      <c r="NG349" s="442"/>
      <c r="NH349" s="442"/>
      <c r="NI349" s="442"/>
      <c r="NJ349" s="442"/>
      <c r="NK349" s="442"/>
      <c r="NL349" s="442"/>
      <c r="NM349" s="442"/>
      <c r="NN349" s="442"/>
      <c r="NO349" s="442"/>
      <c r="NP349" s="442"/>
      <c r="NQ349" s="442"/>
      <c r="NR349" s="442"/>
      <c r="NS349" s="442"/>
      <c r="NT349" s="442"/>
      <c r="NU349" s="442"/>
      <c r="NV349" s="442"/>
      <c r="NW349" s="442"/>
      <c r="NX349" s="442"/>
      <c r="NY349" s="442"/>
      <c r="NZ349" s="442"/>
      <c r="OA349" s="442"/>
      <c r="OB349" s="442"/>
      <c r="OC349" s="442"/>
      <c r="OD349" s="442"/>
      <c r="OE349" s="442"/>
      <c r="OF349" s="442"/>
      <c r="OG349" s="442"/>
      <c r="OH349" s="442"/>
      <c r="OI349" s="442"/>
      <c r="OJ349" s="442"/>
      <c r="OK349" s="442"/>
      <c r="OL349" s="442"/>
      <c r="OM349" s="442"/>
      <c r="ON349" s="442"/>
      <c r="OO349" s="442"/>
      <c r="OP349" s="442"/>
      <c r="OQ349" s="442"/>
      <c r="OR349" s="442"/>
      <c r="OS349" s="442"/>
      <c r="OT349" s="442"/>
      <c r="OU349" s="442"/>
      <c r="OV349" s="442"/>
      <c r="OW349" s="442"/>
      <c r="OX349" s="442"/>
      <c r="OY349" s="442"/>
      <c r="OZ349" s="442"/>
      <c r="PA349" s="442"/>
      <c r="PB349" s="442"/>
      <c r="PC349" s="442"/>
      <c r="PD349" s="442"/>
      <c r="PE349" s="442"/>
      <c r="PF349" s="442"/>
      <c r="PG349" s="442"/>
      <c r="PH349" s="442"/>
      <c r="PI349" s="442"/>
      <c r="PJ349" s="442"/>
      <c r="PK349" s="442"/>
      <c r="PL349" s="442"/>
      <c r="PM349" s="442"/>
      <c r="PN349" s="442"/>
      <c r="PO349" s="442"/>
      <c r="PP349" s="442"/>
      <c r="PQ349" s="442"/>
      <c r="PR349" s="442"/>
      <c r="PS349" s="442"/>
      <c r="PT349" s="442"/>
      <c r="PU349" s="442"/>
      <c r="PV349" s="442"/>
      <c r="PW349" s="442"/>
      <c r="PX349" s="442"/>
      <c r="PY349" s="442"/>
      <c r="PZ349" s="442"/>
      <c r="QA349" s="442"/>
      <c r="QB349" s="442"/>
      <c r="QC349" s="442"/>
      <c r="QD349" s="442"/>
      <c r="QE349" s="442"/>
      <c r="QF349" s="442"/>
      <c r="QG349" s="442"/>
      <c r="QH349" s="442"/>
      <c r="QI349" s="442"/>
      <c r="QJ349" s="442"/>
      <c r="QK349" s="442"/>
      <c r="QL349" s="442"/>
      <c r="QM349" s="442"/>
      <c r="QN349" s="442"/>
      <c r="QO349" s="442"/>
      <c r="QP349" s="442"/>
      <c r="QQ349" s="442"/>
      <c r="QR349" s="442"/>
      <c r="QS349" s="442"/>
      <c r="QT349" s="442"/>
      <c r="QU349" s="442"/>
      <c r="QV349" s="442"/>
      <c r="QW349" s="442"/>
      <c r="QX349" s="442"/>
      <c r="QY349" s="442"/>
      <c r="QZ349" s="442"/>
      <c r="RA349" s="442"/>
      <c r="RB349" s="442"/>
      <c r="RC349" s="442"/>
      <c r="RD349" s="442"/>
      <c r="RE349" s="442"/>
      <c r="RF349" s="442"/>
      <c r="RG349" s="442"/>
      <c r="RH349" s="442"/>
      <c r="RI349" s="442"/>
      <c r="RJ349" s="442"/>
      <c r="RK349" s="442"/>
      <c r="RL349" s="442"/>
      <c r="RM349" s="442"/>
      <c r="RN349" s="442"/>
      <c r="RO349" s="442"/>
      <c r="RP349" s="442"/>
      <c r="RQ349" s="442"/>
      <c r="RR349" s="442"/>
      <c r="RS349" s="442"/>
      <c r="RT349" s="442"/>
      <c r="RU349" s="442"/>
      <c r="RV349" s="442"/>
      <c r="RW349" s="442"/>
      <c r="RX349" s="442"/>
      <c r="RY349" s="442"/>
      <c r="RZ349" s="442"/>
      <c r="SA349" s="442"/>
      <c r="SB349" s="442"/>
      <c r="SC349" s="442"/>
      <c r="SD349" s="442"/>
      <c r="SE349" s="442"/>
      <c r="SF349" s="442"/>
      <c r="SG349" s="442"/>
      <c r="SH349" s="442"/>
      <c r="SI349" s="442"/>
      <c r="SJ349" s="442"/>
      <c r="SK349" s="442"/>
      <c r="SL349" s="442"/>
      <c r="SM349" s="442"/>
      <c r="SN349" s="442"/>
      <c r="SO349" s="442"/>
      <c r="SP349" s="442"/>
      <c r="SQ349" s="442"/>
      <c r="SR349" s="442"/>
      <c r="SS349" s="442"/>
      <c r="ST349" s="442"/>
      <c r="SU349" s="442"/>
      <c r="SV349" s="442"/>
      <c r="SW349" s="442"/>
      <c r="SX349" s="442"/>
      <c r="SY349" s="442"/>
      <c r="SZ349" s="442"/>
      <c r="TA349" s="442"/>
      <c r="TB349" s="442"/>
      <c r="TC349" s="442"/>
      <c r="TD349" s="442"/>
      <c r="TE349" s="442"/>
      <c r="TF349" s="442"/>
      <c r="TG349" s="442"/>
      <c r="TH349" s="442"/>
      <c r="TI349" s="442"/>
      <c r="TJ349" s="442"/>
      <c r="TK349" s="442"/>
      <c r="TL349" s="442"/>
      <c r="TM349" s="442"/>
      <c r="TN349" s="442"/>
      <c r="TO349" s="442"/>
      <c r="TP349" s="442"/>
      <c r="TQ349" s="442"/>
      <c r="TR349" s="442"/>
      <c r="TS349" s="442"/>
      <c r="TT349" s="442"/>
      <c r="TU349" s="442"/>
      <c r="TV349" s="442"/>
      <c r="TW349" s="442"/>
      <c r="TX349" s="442"/>
      <c r="TY349" s="442"/>
      <c r="TZ349" s="442"/>
      <c r="UA349" s="442"/>
      <c r="UB349" s="442"/>
      <c r="UC349" s="442"/>
      <c r="UD349" s="442"/>
      <c r="UE349" s="442"/>
      <c r="UF349" s="442"/>
      <c r="UG349" s="442"/>
      <c r="UH349" s="442"/>
      <c r="UI349" s="442"/>
      <c r="UJ349" s="442"/>
      <c r="UK349" s="442"/>
      <c r="UL349" s="442"/>
      <c r="UM349" s="442"/>
      <c r="UN349" s="442"/>
      <c r="UO349" s="442"/>
      <c r="UP349" s="442"/>
      <c r="UQ349" s="442"/>
      <c r="UR349" s="442"/>
      <c r="US349" s="442"/>
      <c r="UT349" s="442"/>
      <c r="UU349" s="442"/>
      <c r="UV349" s="442"/>
      <c r="UW349" s="442"/>
      <c r="UX349" s="442"/>
      <c r="UY349" s="442"/>
      <c r="UZ349" s="442"/>
      <c r="VA349" s="442"/>
      <c r="VB349" s="442"/>
      <c r="VC349" s="442"/>
      <c r="VD349" s="442"/>
      <c r="VE349" s="442"/>
      <c r="VF349" s="442"/>
      <c r="VG349" s="442"/>
      <c r="VH349" s="442"/>
      <c r="VI349" s="442"/>
      <c r="VJ349" s="442"/>
      <c r="VK349" s="442"/>
      <c r="VL349" s="442"/>
      <c r="VM349" s="442"/>
      <c r="VN349" s="442"/>
      <c r="VO349" s="442"/>
      <c r="VP349" s="442"/>
      <c r="VQ349" s="442"/>
      <c r="VR349" s="442"/>
      <c r="VS349" s="442"/>
      <c r="VT349" s="442"/>
      <c r="VU349" s="442"/>
      <c r="VV349" s="442"/>
      <c r="VW349" s="442"/>
      <c r="VX349" s="442"/>
      <c r="VY349" s="442"/>
      <c r="VZ349" s="442"/>
      <c r="WA349" s="442"/>
      <c r="WB349" s="442"/>
      <c r="WC349" s="442"/>
      <c r="WD349" s="442"/>
      <c r="WE349" s="442"/>
      <c r="WF349" s="442"/>
      <c r="WG349" s="442"/>
      <c r="WH349" s="442"/>
      <c r="WI349" s="442"/>
      <c r="WJ349" s="442"/>
      <c r="WK349" s="442"/>
      <c r="WL349" s="442"/>
      <c r="WM349" s="442"/>
      <c r="WN349" s="442"/>
      <c r="WO349" s="442"/>
      <c r="WP349" s="442"/>
      <c r="WQ349" s="442"/>
      <c r="WR349" s="442"/>
      <c r="WS349" s="442"/>
      <c r="WT349" s="442"/>
      <c r="WU349" s="442"/>
      <c r="WV349" s="442"/>
      <c r="WW349" s="442"/>
      <c r="WX349" s="442"/>
      <c r="WY349" s="442"/>
      <c r="WZ349" s="442"/>
      <c r="XA349" s="442"/>
      <c r="XB349" s="442"/>
      <c r="XC349" s="442"/>
      <c r="XD349" s="442"/>
      <c r="XE349" s="442"/>
      <c r="XF349" s="442"/>
      <c r="XG349" s="442"/>
      <c r="XH349" s="442"/>
      <c r="XI349" s="442"/>
      <c r="XJ349" s="442"/>
      <c r="XK349" s="442"/>
      <c r="XL349" s="442"/>
      <c r="XM349" s="442"/>
      <c r="XN349" s="442"/>
      <c r="XO349" s="442"/>
      <c r="XP349" s="442"/>
      <c r="XQ349" s="442"/>
      <c r="XR349" s="442"/>
      <c r="XS349" s="442"/>
      <c r="XT349" s="442"/>
      <c r="XU349" s="442"/>
      <c r="XV349" s="442"/>
      <c r="XW349" s="442"/>
      <c r="XX349" s="442"/>
      <c r="XY349" s="442"/>
      <c r="XZ349" s="442"/>
      <c r="YA349" s="442"/>
      <c r="YB349" s="442"/>
      <c r="YC349" s="442"/>
      <c r="YD349" s="442"/>
      <c r="YE349" s="442"/>
      <c r="YF349" s="442"/>
      <c r="YG349" s="442"/>
      <c r="YH349" s="442"/>
      <c r="YI349" s="442"/>
      <c r="YJ349" s="442"/>
      <c r="YK349" s="442"/>
      <c r="YL349" s="442"/>
      <c r="YM349" s="442"/>
      <c r="YN349" s="442"/>
      <c r="YO349" s="442"/>
      <c r="YP349" s="442"/>
      <c r="YQ349" s="442"/>
      <c r="YR349" s="442"/>
      <c r="YS349" s="442"/>
      <c r="YT349" s="442"/>
      <c r="YU349" s="442"/>
      <c r="YV349" s="442"/>
      <c r="YW349" s="442"/>
      <c r="YX349" s="442"/>
      <c r="YY349" s="442"/>
      <c r="YZ349" s="442"/>
      <c r="ZA349" s="442"/>
      <c r="ZB349" s="442"/>
      <c r="ZC349" s="442"/>
      <c r="ZD349" s="442"/>
      <c r="ZE349" s="442"/>
      <c r="ZF349" s="442"/>
      <c r="ZG349" s="442"/>
      <c r="ZH349" s="442"/>
      <c r="ZI349" s="442"/>
      <c r="ZJ349" s="442"/>
      <c r="ZK349" s="442"/>
      <c r="ZL349" s="442"/>
      <c r="ZM349" s="442"/>
      <c r="ZN349" s="442"/>
      <c r="ZO349" s="442"/>
      <c r="ZP349" s="442"/>
      <c r="ZQ349" s="442"/>
      <c r="ZR349" s="442"/>
      <c r="ZS349" s="442"/>
      <c r="ZT349" s="442"/>
      <c r="ZU349" s="442"/>
      <c r="ZV349" s="442"/>
      <c r="ZW349" s="442"/>
      <c r="ZX349" s="442"/>
      <c r="ZY349" s="442"/>
      <c r="ZZ349" s="442"/>
      <c r="AAA349" s="442"/>
      <c r="AAB349" s="442"/>
      <c r="AAC349" s="442"/>
      <c r="AAD349" s="442"/>
      <c r="AAE349" s="442"/>
      <c r="AAF349" s="442"/>
      <c r="AAG349" s="442"/>
      <c r="AAH349" s="442"/>
      <c r="AAI349" s="442"/>
      <c r="AAJ349" s="442"/>
      <c r="AAK349" s="442"/>
      <c r="AAL349" s="442"/>
      <c r="AAM349" s="442"/>
      <c r="AAN349" s="442"/>
      <c r="AAO349" s="442"/>
      <c r="AAP349" s="442"/>
      <c r="AAQ349" s="442"/>
      <c r="AAR349" s="442"/>
      <c r="AAS349" s="442"/>
      <c r="AAT349" s="442"/>
      <c r="AAU349" s="442"/>
      <c r="AAV349" s="442"/>
      <c r="AAW349" s="442"/>
      <c r="AAX349" s="442"/>
      <c r="AAY349" s="442"/>
      <c r="AAZ349" s="442"/>
      <c r="ABA349" s="442"/>
      <c r="ABB349" s="442"/>
      <c r="ABC349" s="442"/>
      <c r="ABD349" s="442"/>
      <c r="ABE349" s="442"/>
      <c r="ABF349" s="442"/>
      <c r="ABG349" s="442"/>
      <c r="ABH349" s="442"/>
      <c r="ABI349" s="442"/>
      <c r="ABJ349" s="442"/>
      <c r="ABK349" s="442"/>
      <c r="ABL349" s="442"/>
      <c r="ABM349" s="442"/>
      <c r="ABN349" s="442"/>
      <c r="ABO349" s="442"/>
      <c r="ABP349" s="442"/>
      <c r="ABQ349" s="442"/>
      <c r="ABR349" s="442"/>
      <c r="ABS349" s="442"/>
      <c r="ABT349" s="442"/>
      <c r="ABU349" s="442"/>
      <c r="ABV349" s="442"/>
      <c r="ABW349" s="442"/>
      <c r="ABX349" s="442"/>
      <c r="ABY349" s="442"/>
      <c r="ABZ349" s="442"/>
      <c r="ACA349" s="442"/>
      <c r="ACB349" s="442"/>
      <c r="ACC349" s="442"/>
      <c r="ACD349" s="442"/>
      <c r="ACE349" s="442"/>
      <c r="ACF349" s="442"/>
      <c r="ACG349" s="442"/>
      <c r="ACH349" s="442"/>
      <c r="ACI349" s="442"/>
      <c r="ACJ349" s="442"/>
      <c r="ACK349" s="442"/>
      <c r="ACL349" s="442"/>
      <c r="ACM349" s="442"/>
      <c r="ACN349" s="442"/>
      <c r="ACO349" s="442"/>
      <c r="ACP349" s="442"/>
      <c r="ACQ349" s="442"/>
      <c r="ACR349" s="442"/>
      <c r="ACS349" s="442"/>
      <c r="ACT349" s="442"/>
      <c r="ACU349" s="442"/>
      <c r="ACV349" s="442"/>
      <c r="ACW349" s="442"/>
      <c r="ACX349" s="442"/>
      <c r="ACY349" s="442"/>
      <c r="ACZ349" s="442"/>
      <c r="ADA349" s="442"/>
      <c r="ADB349" s="442"/>
      <c r="ADC349" s="442"/>
      <c r="ADD349" s="442"/>
      <c r="ADE349" s="442"/>
      <c r="ADF349" s="442"/>
      <c r="ADG349" s="442"/>
      <c r="ADH349" s="442"/>
      <c r="ADI349" s="442"/>
      <c r="ADJ349" s="442"/>
      <c r="ADK349" s="442"/>
      <c r="ADL349" s="442"/>
      <c r="ADM349" s="442"/>
      <c r="ADN349" s="442"/>
      <c r="ADO349" s="442"/>
      <c r="ADP349" s="442"/>
      <c r="ADQ349" s="442"/>
      <c r="ADR349" s="442"/>
      <c r="ADS349" s="442"/>
      <c r="ADT349" s="442"/>
      <c r="ADU349" s="442"/>
      <c r="ADV349" s="442"/>
      <c r="ADW349" s="442"/>
      <c r="ADX349" s="442"/>
      <c r="ADY349" s="442"/>
      <c r="ADZ349" s="442"/>
      <c r="AEA349" s="442"/>
      <c r="AEB349" s="442"/>
      <c r="AEC349" s="442"/>
      <c r="AED349" s="442"/>
      <c r="AEE349" s="442"/>
      <c r="AEF349" s="442"/>
      <c r="AEG349" s="442"/>
      <c r="AEH349" s="442"/>
      <c r="AEI349" s="442"/>
      <c r="AEJ349" s="442"/>
      <c r="AEK349" s="442"/>
      <c r="AEL349" s="442"/>
      <c r="AEM349" s="442"/>
      <c r="AEN349" s="442"/>
      <c r="AEO349" s="442"/>
      <c r="AEP349" s="442"/>
      <c r="AEQ349" s="442"/>
      <c r="AER349" s="442"/>
      <c r="AES349" s="442"/>
      <c r="AET349" s="442"/>
      <c r="AEU349" s="442"/>
      <c r="AEV349" s="442"/>
      <c r="AEW349" s="442"/>
      <c r="AEX349" s="442"/>
      <c r="AEY349" s="442"/>
      <c r="AEZ349" s="442"/>
      <c r="AFA349" s="442"/>
      <c r="AFB349" s="442"/>
      <c r="AFC349" s="442"/>
      <c r="AFD349" s="442"/>
      <c r="AFE349" s="442"/>
      <c r="AFF349" s="442"/>
      <c r="AFG349" s="442"/>
      <c r="AFH349" s="442"/>
      <c r="AFI349" s="442"/>
      <c r="AFJ349" s="442"/>
      <c r="AFK349" s="442"/>
      <c r="AFL349" s="442"/>
      <c r="AFM349" s="442"/>
      <c r="AFN349" s="442"/>
      <c r="AFO349" s="442"/>
      <c r="AFP349" s="442"/>
      <c r="AFQ349" s="442"/>
      <c r="AFR349" s="442"/>
      <c r="AFS349" s="442"/>
      <c r="AFT349" s="442"/>
      <c r="AFU349" s="442"/>
      <c r="AFV349" s="442"/>
      <c r="AFW349" s="442"/>
      <c r="AFX349" s="442"/>
      <c r="AFY349" s="442"/>
      <c r="AFZ349" s="442"/>
      <c r="AGA349" s="442"/>
      <c r="AGB349" s="442"/>
      <c r="AGC349" s="442"/>
      <c r="AGD349" s="442"/>
      <c r="AGE349" s="442"/>
      <c r="AGF349" s="442"/>
      <c r="AGG349" s="442"/>
      <c r="AGH349" s="442"/>
      <c r="AGI349" s="442"/>
      <c r="AGJ349" s="442"/>
      <c r="AGK349" s="442"/>
      <c r="AGL349" s="442"/>
      <c r="AGM349" s="442"/>
      <c r="AGN349" s="442"/>
      <c r="AGO349" s="442"/>
      <c r="AGP349" s="442"/>
      <c r="AGQ349" s="442"/>
      <c r="AGR349" s="442"/>
      <c r="AGS349" s="442"/>
      <c r="AGT349" s="442"/>
      <c r="AGU349" s="442"/>
      <c r="AGV349" s="442"/>
      <c r="AGW349" s="442"/>
      <c r="AGX349" s="442"/>
      <c r="AGY349" s="442"/>
      <c r="AGZ349" s="442"/>
      <c r="AHA349" s="442"/>
      <c r="AHB349" s="442"/>
      <c r="AHC349" s="442"/>
      <c r="AHD349" s="442"/>
      <c r="AHE349" s="442"/>
      <c r="AHF349" s="442"/>
      <c r="AHG349" s="442"/>
      <c r="AHH349" s="442"/>
    </row>
    <row r="350" spans="2:892" s="593" customFormat="1" hidden="1">
      <c r="B350" s="597"/>
      <c r="C350" s="595"/>
      <c r="D350" s="78"/>
      <c r="E350" s="78"/>
      <c r="F350" s="78"/>
      <c r="G350" s="78"/>
      <c r="H350" s="78"/>
      <c r="I350" s="78"/>
      <c r="J350" s="78"/>
      <c r="K350" s="78"/>
      <c r="L350" s="78"/>
      <c r="M350" s="78"/>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s="66"/>
      <c r="CT350" s="66"/>
      <c r="CU350" s="66"/>
      <c r="CV350" s="66"/>
      <c r="CW350" s="66"/>
      <c r="CX350" s="66"/>
      <c r="CY350" s="66"/>
      <c r="CZ350" s="66"/>
      <c r="DA350" s="66"/>
      <c r="DB350" s="66"/>
      <c r="DC350" s="66"/>
      <c r="DD350" s="66"/>
      <c r="DE350" s="66"/>
      <c r="DF350" s="66"/>
      <c r="DG350" s="66"/>
      <c r="DH350" s="66"/>
      <c r="DI350" s="66"/>
      <c r="DJ350" s="66"/>
      <c r="DK350" s="66"/>
      <c r="DL350" s="66"/>
      <c r="DM350" s="66"/>
      <c r="DN350" s="66"/>
      <c r="DO350" s="66"/>
      <c r="DP350" s="66"/>
      <c r="DQ350" s="66"/>
      <c r="DR350" s="66"/>
      <c r="DS350" s="66"/>
      <c r="DT350" s="66"/>
      <c r="DU350" s="66"/>
      <c r="DV350" s="66"/>
      <c r="DW350" s="66"/>
      <c r="DX350" s="66"/>
      <c r="DY350" s="66"/>
      <c r="DZ350" s="66"/>
      <c r="EA350" s="66"/>
      <c r="EB350" s="66"/>
      <c r="EC350" s="66"/>
      <c r="ED350" s="66"/>
      <c r="EE350" s="66"/>
      <c r="EF350" s="66"/>
      <c r="EG350" s="66"/>
      <c r="EH350" s="66"/>
      <c r="EI350" s="66"/>
      <c r="EJ350" s="66"/>
      <c r="EK350" s="66"/>
      <c r="EL350" s="66"/>
      <c r="EM350" s="66"/>
      <c r="EN350" s="66"/>
      <c r="EO350" s="66"/>
      <c r="EP350" s="66"/>
      <c r="EQ350" s="66"/>
      <c r="ER350" s="66"/>
      <c r="ES350" s="66"/>
      <c r="ET350" s="66"/>
      <c r="EU350" s="66"/>
      <c r="EV350" s="66"/>
      <c r="EW350" s="66"/>
      <c r="EX350" s="66"/>
      <c r="EY350" s="66"/>
      <c r="EZ350" s="66"/>
      <c r="FA350" s="66"/>
      <c r="FB350" s="66"/>
      <c r="FC350" s="66"/>
      <c r="FD350" s="66"/>
      <c r="FE350" s="66"/>
      <c r="FF350" s="66"/>
      <c r="FG350" s="66"/>
      <c r="FH350" s="66"/>
      <c r="FI350" s="66"/>
      <c r="FJ350" s="66"/>
      <c r="FK350" s="66"/>
      <c r="FL350" s="66"/>
      <c r="FM350" s="66"/>
      <c r="FN350" s="66"/>
      <c r="FO350" s="66"/>
      <c r="FP350" s="66"/>
      <c r="FQ350" s="66"/>
      <c r="FR350" s="66"/>
      <c r="FS350" s="66"/>
      <c r="FT350" s="66"/>
      <c r="FU350" s="66"/>
      <c r="FV350" s="66"/>
      <c r="FW350" s="66"/>
      <c r="FX350" s="66"/>
      <c r="FY350" s="66"/>
      <c r="FZ350" s="66"/>
      <c r="GA350" s="66"/>
      <c r="GB350" s="66"/>
      <c r="GC350" s="66"/>
      <c r="GD350" s="66"/>
      <c r="GE350" s="66"/>
      <c r="GF350" s="66"/>
      <c r="GG350" s="66"/>
      <c r="GH350" s="66"/>
      <c r="GI350" s="66"/>
      <c r="GJ350" s="66"/>
      <c r="GK350" s="66"/>
      <c r="GL350" s="66"/>
      <c r="GM350" s="66"/>
      <c r="GN350" s="66"/>
      <c r="GO350" s="66"/>
      <c r="GP350" s="66"/>
      <c r="GQ350" s="66"/>
      <c r="GR350" s="66"/>
      <c r="GS350" s="66"/>
      <c r="GT350" s="66"/>
      <c r="GU350" s="66"/>
      <c r="GV350" s="66"/>
      <c r="GW350" s="66"/>
      <c r="GX350" s="66"/>
      <c r="GY350" s="66"/>
      <c r="GZ350" s="66"/>
      <c r="HA350" s="66"/>
      <c r="HB350" s="66"/>
      <c r="HC350" s="66"/>
      <c r="HD350" s="66"/>
      <c r="HE350" s="66"/>
      <c r="HF350" s="66"/>
      <c r="HG350" s="66"/>
      <c r="HH350" s="66"/>
      <c r="HI350" s="66"/>
      <c r="HJ350" s="66"/>
      <c r="HK350" s="66"/>
      <c r="HL350" s="66"/>
      <c r="HM350" s="66"/>
      <c r="HN350" s="66"/>
      <c r="HO350" s="66"/>
      <c r="HP350" s="66"/>
      <c r="HQ350" s="66"/>
      <c r="HR350" s="66"/>
      <c r="HS350" s="66"/>
      <c r="HT350" s="66"/>
      <c r="HU350" s="66"/>
      <c r="HV350" s="66"/>
      <c r="HW350" s="66"/>
      <c r="HX350" s="66"/>
      <c r="HY350" s="66"/>
      <c r="HZ350" s="66"/>
      <c r="IA350" s="66"/>
      <c r="IB350" s="66"/>
      <c r="IC350" s="66"/>
      <c r="ID350" s="66"/>
      <c r="IE350" s="66"/>
      <c r="IF350" s="66"/>
      <c r="IG350" s="66"/>
      <c r="IH350" s="66"/>
      <c r="II350" s="66"/>
      <c r="IJ350" s="66"/>
      <c r="IK350" s="66"/>
      <c r="IL350" s="66"/>
      <c r="IM350" s="66"/>
      <c r="IN350" s="66"/>
      <c r="IO350" s="66"/>
      <c r="IP350" s="66"/>
      <c r="IQ350" s="66"/>
      <c r="IR350" s="66"/>
      <c r="IS350" s="66"/>
      <c r="IT350" s="66"/>
      <c r="IU350" s="66"/>
      <c r="IV350" s="66"/>
      <c r="IW350" s="66"/>
      <c r="IX350" s="442"/>
      <c r="IY350" s="442"/>
      <c r="IZ350" s="442"/>
      <c r="JA350" s="442"/>
      <c r="JB350" s="442"/>
      <c r="JC350" s="442"/>
      <c r="JD350" s="442"/>
      <c r="JE350" s="442"/>
      <c r="JF350" s="442"/>
      <c r="JG350" s="442"/>
      <c r="JH350" s="442"/>
      <c r="JI350" s="442"/>
      <c r="JJ350" s="442"/>
      <c r="JK350" s="442"/>
      <c r="JL350" s="442"/>
      <c r="JM350" s="442"/>
      <c r="JN350" s="442"/>
      <c r="JO350" s="442"/>
      <c r="JP350" s="442"/>
      <c r="JQ350" s="442"/>
      <c r="JR350" s="442"/>
      <c r="JS350" s="442"/>
      <c r="JT350" s="442"/>
      <c r="JU350" s="442"/>
      <c r="JV350" s="442"/>
      <c r="JW350" s="442"/>
      <c r="JX350" s="442"/>
      <c r="JY350" s="442"/>
      <c r="JZ350" s="442"/>
      <c r="KA350" s="442"/>
      <c r="KB350" s="442"/>
      <c r="KC350" s="442"/>
      <c r="KD350" s="442"/>
      <c r="KE350" s="442"/>
      <c r="KF350" s="442"/>
      <c r="KG350" s="442"/>
      <c r="KH350" s="442"/>
      <c r="KI350" s="442"/>
      <c r="KJ350" s="442"/>
      <c r="KK350" s="442"/>
      <c r="KL350" s="442"/>
      <c r="KM350" s="442"/>
      <c r="KN350" s="442"/>
      <c r="KO350" s="442"/>
      <c r="KP350" s="442"/>
      <c r="KQ350" s="442"/>
      <c r="KR350" s="442"/>
      <c r="KS350" s="442"/>
      <c r="KT350" s="442"/>
      <c r="KU350" s="442"/>
      <c r="KV350" s="442"/>
      <c r="KW350" s="442"/>
      <c r="KX350" s="442"/>
      <c r="KY350" s="442"/>
      <c r="KZ350" s="442"/>
      <c r="LA350" s="442"/>
      <c r="LB350" s="442"/>
      <c r="LC350" s="442"/>
      <c r="LD350" s="442"/>
      <c r="LE350" s="442"/>
      <c r="LF350" s="442"/>
      <c r="LG350" s="442"/>
      <c r="LH350" s="442"/>
      <c r="LI350" s="442"/>
      <c r="LJ350" s="442"/>
      <c r="LK350" s="442"/>
      <c r="LL350" s="442"/>
      <c r="LM350" s="442"/>
      <c r="LN350" s="442"/>
      <c r="LO350" s="442"/>
      <c r="LP350" s="442"/>
      <c r="LQ350" s="442"/>
      <c r="LR350" s="442"/>
      <c r="LS350" s="442"/>
      <c r="LT350" s="442"/>
      <c r="LU350" s="442"/>
      <c r="LV350" s="442"/>
      <c r="LW350" s="442"/>
      <c r="LX350" s="442"/>
      <c r="LY350" s="442"/>
      <c r="LZ350" s="442"/>
      <c r="MA350" s="442"/>
      <c r="MB350" s="442"/>
      <c r="MC350" s="442"/>
      <c r="MD350" s="442"/>
      <c r="ME350" s="442"/>
      <c r="MF350" s="442"/>
      <c r="MG350" s="442"/>
      <c r="MH350" s="442"/>
      <c r="MI350" s="442"/>
      <c r="MJ350" s="442"/>
      <c r="MK350" s="442"/>
      <c r="ML350" s="442"/>
      <c r="MM350" s="442"/>
      <c r="MN350" s="442"/>
      <c r="MO350" s="442"/>
      <c r="MP350" s="442"/>
      <c r="MQ350" s="442"/>
      <c r="MR350" s="442"/>
      <c r="MS350" s="442"/>
      <c r="MT350" s="442"/>
      <c r="MU350" s="442"/>
      <c r="MV350" s="442"/>
      <c r="MW350" s="442"/>
      <c r="MX350" s="442"/>
      <c r="MY350" s="442"/>
      <c r="MZ350" s="442"/>
      <c r="NA350" s="442"/>
      <c r="NB350" s="442"/>
      <c r="NC350" s="442"/>
      <c r="ND350" s="442"/>
      <c r="NE350" s="442"/>
      <c r="NF350" s="442"/>
      <c r="NG350" s="442"/>
      <c r="NH350" s="442"/>
      <c r="NI350" s="442"/>
      <c r="NJ350" s="442"/>
      <c r="NK350" s="442"/>
      <c r="NL350" s="442"/>
      <c r="NM350" s="442"/>
      <c r="NN350" s="442"/>
      <c r="NO350" s="442"/>
      <c r="NP350" s="442"/>
      <c r="NQ350" s="442"/>
      <c r="NR350" s="442"/>
      <c r="NS350" s="442"/>
      <c r="NT350" s="442"/>
      <c r="NU350" s="442"/>
      <c r="NV350" s="442"/>
      <c r="NW350" s="442"/>
      <c r="NX350" s="442"/>
      <c r="NY350" s="442"/>
      <c r="NZ350" s="442"/>
      <c r="OA350" s="442"/>
      <c r="OB350" s="442"/>
      <c r="OC350" s="442"/>
      <c r="OD350" s="442"/>
      <c r="OE350" s="442"/>
      <c r="OF350" s="442"/>
      <c r="OG350" s="442"/>
      <c r="OH350" s="442"/>
      <c r="OI350" s="442"/>
      <c r="OJ350" s="442"/>
      <c r="OK350" s="442"/>
      <c r="OL350" s="442"/>
      <c r="OM350" s="442"/>
      <c r="ON350" s="442"/>
      <c r="OO350" s="442"/>
      <c r="OP350" s="442"/>
      <c r="OQ350" s="442"/>
      <c r="OR350" s="442"/>
      <c r="OS350" s="442"/>
      <c r="OT350" s="442"/>
      <c r="OU350" s="442"/>
      <c r="OV350" s="442"/>
      <c r="OW350" s="442"/>
      <c r="OX350" s="442"/>
      <c r="OY350" s="442"/>
      <c r="OZ350" s="442"/>
      <c r="PA350" s="442"/>
      <c r="PB350" s="442"/>
      <c r="PC350" s="442"/>
      <c r="PD350" s="442"/>
      <c r="PE350" s="442"/>
      <c r="PF350" s="442"/>
      <c r="PG350" s="442"/>
      <c r="PH350" s="442"/>
      <c r="PI350" s="442"/>
      <c r="PJ350" s="442"/>
      <c r="PK350" s="442"/>
      <c r="PL350" s="442"/>
      <c r="PM350" s="442"/>
      <c r="PN350" s="442"/>
      <c r="PO350" s="442"/>
      <c r="PP350" s="442"/>
      <c r="PQ350" s="442"/>
      <c r="PR350" s="442"/>
      <c r="PS350" s="442"/>
      <c r="PT350" s="442"/>
      <c r="PU350" s="442"/>
      <c r="PV350" s="442"/>
      <c r="PW350" s="442"/>
      <c r="PX350" s="442"/>
      <c r="PY350" s="442"/>
      <c r="PZ350" s="442"/>
      <c r="QA350" s="442"/>
      <c r="QB350" s="442"/>
      <c r="QC350" s="442"/>
      <c r="QD350" s="442"/>
      <c r="QE350" s="442"/>
      <c r="QF350" s="442"/>
      <c r="QG350" s="442"/>
      <c r="QH350" s="442"/>
      <c r="QI350" s="442"/>
      <c r="QJ350" s="442"/>
      <c r="QK350" s="442"/>
      <c r="QL350" s="442"/>
      <c r="QM350" s="442"/>
      <c r="QN350" s="442"/>
      <c r="QO350" s="442"/>
      <c r="QP350" s="442"/>
      <c r="QQ350" s="442"/>
      <c r="QR350" s="442"/>
      <c r="QS350" s="442"/>
      <c r="QT350" s="442"/>
      <c r="QU350" s="442"/>
      <c r="QV350" s="442"/>
      <c r="QW350" s="442"/>
      <c r="QX350" s="442"/>
      <c r="QY350" s="442"/>
      <c r="QZ350" s="442"/>
      <c r="RA350" s="442"/>
      <c r="RB350" s="442"/>
      <c r="RC350" s="442"/>
      <c r="RD350" s="442"/>
      <c r="RE350" s="442"/>
      <c r="RF350" s="442"/>
      <c r="RG350" s="442"/>
      <c r="RH350" s="442"/>
      <c r="RI350" s="442"/>
      <c r="RJ350" s="442"/>
      <c r="RK350" s="442"/>
      <c r="RL350" s="442"/>
      <c r="RM350" s="442"/>
      <c r="RN350" s="442"/>
      <c r="RO350" s="442"/>
      <c r="RP350" s="442"/>
      <c r="RQ350" s="442"/>
      <c r="RR350" s="442"/>
      <c r="RS350" s="442"/>
      <c r="RT350" s="442"/>
      <c r="RU350" s="442"/>
      <c r="RV350" s="442"/>
      <c r="RW350" s="442"/>
      <c r="RX350" s="442"/>
      <c r="RY350" s="442"/>
      <c r="RZ350" s="442"/>
      <c r="SA350" s="442"/>
      <c r="SB350" s="442"/>
      <c r="SC350" s="442"/>
      <c r="SD350" s="442"/>
      <c r="SE350" s="442"/>
      <c r="SF350" s="442"/>
      <c r="SG350" s="442"/>
      <c r="SH350" s="442"/>
      <c r="SI350" s="442"/>
      <c r="SJ350" s="442"/>
      <c r="SK350" s="442"/>
      <c r="SL350" s="442"/>
      <c r="SM350" s="442"/>
      <c r="SN350" s="442"/>
      <c r="SO350" s="442"/>
      <c r="SP350" s="442"/>
      <c r="SQ350" s="442"/>
      <c r="SR350" s="442"/>
      <c r="SS350" s="442"/>
      <c r="ST350" s="442"/>
      <c r="SU350" s="442"/>
      <c r="SV350" s="442"/>
      <c r="SW350" s="442"/>
      <c r="SX350" s="442"/>
      <c r="SY350" s="442"/>
      <c r="SZ350" s="442"/>
      <c r="TA350" s="442"/>
      <c r="TB350" s="442"/>
      <c r="TC350" s="442"/>
      <c r="TD350" s="442"/>
      <c r="TE350" s="442"/>
      <c r="TF350" s="442"/>
      <c r="TG350" s="442"/>
      <c r="TH350" s="442"/>
      <c r="TI350" s="442"/>
      <c r="TJ350" s="442"/>
      <c r="TK350" s="442"/>
      <c r="TL350" s="442"/>
      <c r="TM350" s="442"/>
      <c r="TN350" s="442"/>
      <c r="TO350" s="442"/>
      <c r="TP350" s="442"/>
      <c r="TQ350" s="442"/>
      <c r="TR350" s="442"/>
      <c r="TS350" s="442"/>
      <c r="TT350" s="442"/>
      <c r="TU350" s="442"/>
      <c r="TV350" s="442"/>
      <c r="TW350" s="442"/>
      <c r="TX350" s="442"/>
      <c r="TY350" s="442"/>
      <c r="TZ350" s="442"/>
      <c r="UA350" s="442"/>
      <c r="UB350" s="442"/>
      <c r="UC350" s="442"/>
      <c r="UD350" s="442"/>
      <c r="UE350" s="442"/>
      <c r="UF350" s="442"/>
      <c r="UG350" s="442"/>
      <c r="UH350" s="442"/>
      <c r="UI350" s="442"/>
      <c r="UJ350" s="442"/>
      <c r="UK350" s="442"/>
      <c r="UL350" s="442"/>
      <c r="UM350" s="442"/>
      <c r="UN350" s="442"/>
      <c r="UO350" s="442"/>
      <c r="UP350" s="442"/>
      <c r="UQ350" s="442"/>
      <c r="UR350" s="442"/>
      <c r="US350" s="442"/>
      <c r="UT350" s="442"/>
      <c r="UU350" s="442"/>
      <c r="UV350" s="442"/>
      <c r="UW350" s="442"/>
      <c r="UX350" s="442"/>
      <c r="UY350" s="442"/>
      <c r="UZ350" s="442"/>
      <c r="VA350" s="442"/>
      <c r="VB350" s="442"/>
      <c r="VC350" s="442"/>
      <c r="VD350" s="442"/>
      <c r="VE350" s="442"/>
      <c r="VF350" s="442"/>
      <c r="VG350" s="442"/>
      <c r="VH350" s="442"/>
      <c r="VI350" s="442"/>
      <c r="VJ350" s="442"/>
      <c r="VK350" s="442"/>
      <c r="VL350" s="442"/>
      <c r="VM350" s="442"/>
      <c r="VN350" s="442"/>
      <c r="VO350" s="442"/>
      <c r="VP350" s="442"/>
      <c r="VQ350" s="442"/>
      <c r="VR350" s="442"/>
      <c r="VS350" s="442"/>
      <c r="VT350" s="442"/>
      <c r="VU350" s="442"/>
      <c r="VV350" s="442"/>
      <c r="VW350" s="442"/>
      <c r="VX350" s="442"/>
      <c r="VY350" s="442"/>
      <c r="VZ350" s="442"/>
      <c r="WA350" s="442"/>
      <c r="WB350" s="442"/>
      <c r="WC350" s="442"/>
      <c r="WD350" s="442"/>
      <c r="WE350" s="442"/>
      <c r="WF350" s="442"/>
      <c r="WG350" s="442"/>
      <c r="WH350" s="442"/>
      <c r="WI350" s="442"/>
      <c r="WJ350" s="442"/>
      <c r="WK350" s="442"/>
      <c r="WL350" s="442"/>
      <c r="WM350" s="442"/>
      <c r="WN350" s="442"/>
      <c r="WO350" s="442"/>
      <c r="WP350" s="442"/>
      <c r="WQ350" s="442"/>
      <c r="WR350" s="442"/>
      <c r="WS350" s="442"/>
      <c r="WT350" s="442"/>
      <c r="WU350" s="442"/>
      <c r="WV350" s="442"/>
      <c r="WW350" s="442"/>
      <c r="WX350" s="442"/>
      <c r="WY350" s="442"/>
      <c r="WZ350" s="442"/>
      <c r="XA350" s="442"/>
      <c r="XB350" s="442"/>
      <c r="XC350" s="442"/>
      <c r="XD350" s="442"/>
      <c r="XE350" s="442"/>
      <c r="XF350" s="442"/>
      <c r="XG350" s="442"/>
      <c r="XH350" s="442"/>
      <c r="XI350" s="442"/>
      <c r="XJ350" s="442"/>
      <c r="XK350" s="442"/>
      <c r="XL350" s="442"/>
      <c r="XM350" s="442"/>
      <c r="XN350" s="442"/>
      <c r="XO350" s="442"/>
      <c r="XP350" s="442"/>
      <c r="XQ350" s="442"/>
      <c r="XR350" s="442"/>
      <c r="XS350" s="442"/>
      <c r="XT350" s="442"/>
      <c r="XU350" s="442"/>
      <c r="XV350" s="442"/>
      <c r="XW350" s="442"/>
      <c r="XX350" s="442"/>
      <c r="XY350" s="442"/>
      <c r="XZ350" s="442"/>
      <c r="YA350" s="442"/>
      <c r="YB350" s="442"/>
      <c r="YC350" s="442"/>
      <c r="YD350" s="442"/>
      <c r="YE350" s="442"/>
      <c r="YF350" s="442"/>
      <c r="YG350" s="442"/>
      <c r="YH350" s="442"/>
      <c r="YI350" s="442"/>
      <c r="YJ350" s="442"/>
      <c r="YK350" s="442"/>
      <c r="YL350" s="442"/>
      <c r="YM350" s="442"/>
      <c r="YN350" s="442"/>
      <c r="YO350" s="442"/>
      <c r="YP350" s="442"/>
      <c r="YQ350" s="442"/>
      <c r="YR350" s="442"/>
      <c r="YS350" s="442"/>
      <c r="YT350" s="442"/>
      <c r="YU350" s="442"/>
      <c r="YV350" s="442"/>
      <c r="YW350" s="442"/>
      <c r="YX350" s="442"/>
      <c r="YY350" s="442"/>
      <c r="YZ350" s="442"/>
      <c r="ZA350" s="442"/>
      <c r="ZB350" s="442"/>
      <c r="ZC350" s="442"/>
      <c r="ZD350" s="442"/>
      <c r="ZE350" s="442"/>
      <c r="ZF350" s="442"/>
      <c r="ZG350" s="442"/>
      <c r="ZH350" s="442"/>
      <c r="ZI350" s="442"/>
      <c r="ZJ350" s="442"/>
      <c r="ZK350" s="442"/>
      <c r="ZL350" s="442"/>
      <c r="ZM350" s="442"/>
      <c r="ZN350" s="442"/>
      <c r="ZO350" s="442"/>
      <c r="ZP350" s="442"/>
      <c r="ZQ350" s="442"/>
      <c r="ZR350" s="442"/>
      <c r="ZS350" s="442"/>
      <c r="ZT350" s="442"/>
      <c r="ZU350" s="442"/>
      <c r="ZV350" s="442"/>
      <c r="ZW350" s="442"/>
      <c r="ZX350" s="442"/>
      <c r="ZY350" s="442"/>
      <c r="ZZ350" s="442"/>
      <c r="AAA350" s="442"/>
      <c r="AAB350" s="442"/>
      <c r="AAC350" s="442"/>
      <c r="AAD350" s="442"/>
      <c r="AAE350" s="442"/>
      <c r="AAF350" s="442"/>
      <c r="AAG350" s="442"/>
      <c r="AAH350" s="442"/>
      <c r="AAI350" s="442"/>
      <c r="AAJ350" s="442"/>
      <c r="AAK350" s="442"/>
      <c r="AAL350" s="442"/>
      <c r="AAM350" s="442"/>
      <c r="AAN350" s="442"/>
      <c r="AAO350" s="442"/>
      <c r="AAP350" s="442"/>
      <c r="AAQ350" s="442"/>
      <c r="AAR350" s="442"/>
      <c r="AAS350" s="442"/>
      <c r="AAT350" s="442"/>
      <c r="AAU350" s="442"/>
      <c r="AAV350" s="442"/>
      <c r="AAW350" s="442"/>
      <c r="AAX350" s="442"/>
      <c r="AAY350" s="442"/>
      <c r="AAZ350" s="442"/>
      <c r="ABA350" s="442"/>
      <c r="ABB350" s="442"/>
      <c r="ABC350" s="442"/>
      <c r="ABD350" s="442"/>
      <c r="ABE350" s="442"/>
      <c r="ABF350" s="442"/>
      <c r="ABG350" s="442"/>
      <c r="ABH350" s="442"/>
      <c r="ABI350" s="442"/>
      <c r="ABJ350" s="442"/>
      <c r="ABK350" s="442"/>
      <c r="ABL350" s="442"/>
      <c r="ABM350" s="442"/>
      <c r="ABN350" s="442"/>
      <c r="ABO350" s="442"/>
      <c r="ABP350" s="442"/>
      <c r="ABQ350" s="442"/>
      <c r="ABR350" s="442"/>
      <c r="ABS350" s="442"/>
      <c r="ABT350" s="442"/>
      <c r="ABU350" s="442"/>
      <c r="ABV350" s="442"/>
      <c r="ABW350" s="442"/>
      <c r="ABX350" s="442"/>
      <c r="ABY350" s="442"/>
      <c r="ABZ350" s="442"/>
      <c r="ACA350" s="442"/>
      <c r="ACB350" s="442"/>
      <c r="ACC350" s="442"/>
      <c r="ACD350" s="442"/>
      <c r="ACE350" s="442"/>
      <c r="ACF350" s="442"/>
      <c r="ACG350" s="442"/>
      <c r="ACH350" s="442"/>
      <c r="ACI350" s="442"/>
      <c r="ACJ350" s="442"/>
      <c r="ACK350" s="442"/>
      <c r="ACL350" s="442"/>
      <c r="ACM350" s="442"/>
      <c r="ACN350" s="442"/>
      <c r="ACO350" s="442"/>
      <c r="ACP350" s="442"/>
      <c r="ACQ350" s="442"/>
      <c r="ACR350" s="442"/>
      <c r="ACS350" s="442"/>
      <c r="ACT350" s="442"/>
      <c r="ACU350" s="442"/>
      <c r="ACV350" s="442"/>
      <c r="ACW350" s="442"/>
      <c r="ACX350" s="442"/>
      <c r="ACY350" s="442"/>
      <c r="ACZ350" s="442"/>
      <c r="ADA350" s="442"/>
      <c r="ADB350" s="442"/>
      <c r="ADC350" s="442"/>
      <c r="ADD350" s="442"/>
      <c r="ADE350" s="442"/>
      <c r="ADF350" s="442"/>
      <c r="ADG350" s="442"/>
      <c r="ADH350" s="442"/>
      <c r="ADI350" s="442"/>
      <c r="ADJ350" s="442"/>
      <c r="ADK350" s="442"/>
      <c r="ADL350" s="442"/>
      <c r="ADM350" s="442"/>
      <c r="ADN350" s="442"/>
      <c r="ADO350" s="442"/>
      <c r="ADP350" s="442"/>
      <c r="ADQ350" s="442"/>
      <c r="ADR350" s="442"/>
      <c r="ADS350" s="442"/>
      <c r="ADT350" s="442"/>
      <c r="ADU350" s="442"/>
      <c r="ADV350" s="442"/>
      <c r="ADW350" s="442"/>
      <c r="ADX350" s="442"/>
      <c r="ADY350" s="442"/>
      <c r="ADZ350" s="442"/>
      <c r="AEA350" s="442"/>
      <c r="AEB350" s="442"/>
      <c r="AEC350" s="442"/>
      <c r="AED350" s="442"/>
      <c r="AEE350" s="442"/>
      <c r="AEF350" s="442"/>
      <c r="AEG350" s="442"/>
      <c r="AEH350" s="442"/>
      <c r="AEI350" s="442"/>
      <c r="AEJ350" s="442"/>
      <c r="AEK350" s="442"/>
      <c r="AEL350" s="442"/>
      <c r="AEM350" s="442"/>
      <c r="AEN350" s="442"/>
      <c r="AEO350" s="442"/>
      <c r="AEP350" s="442"/>
      <c r="AEQ350" s="442"/>
      <c r="AER350" s="442"/>
      <c r="AES350" s="442"/>
      <c r="AET350" s="442"/>
      <c r="AEU350" s="442"/>
      <c r="AEV350" s="442"/>
      <c r="AEW350" s="442"/>
      <c r="AEX350" s="442"/>
      <c r="AEY350" s="442"/>
      <c r="AEZ350" s="442"/>
      <c r="AFA350" s="442"/>
      <c r="AFB350" s="442"/>
      <c r="AFC350" s="442"/>
      <c r="AFD350" s="442"/>
      <c r="AFE350" s="442"/>
      <c r="AFF350" s="442"/>
      <c r="AFG350" s="442"/>
      <c r="AFH350" s="442"/>
      <c r="AFI350" s="442"/>
      <c r="AFJ350" s="442"/>
      <c r="AFK350" s="442"/>
      <c r="AFL350" s="442"/>
      <c r="AFM350" s="442"/>
      <c r="AFN350" s="442"/>
      <c r="AFO350" s="442"/>
      <c r="AFP350" s="442"/>
      <c r="AFQ350" s="442"/>
      <c r="AFR350" s="442"/>
      <c r="AFS350" s="442"/>
      <c r="AFT350" s="442"/>
      <c r="AFU350" s="442"/>
      <c r="AFV350" s="442"/>
      <c r="AFW350" s="442"/>
      <c r="AFX350" s="442"/>
      <c r="AFY350" s="442"/>
      <c r="AFZ350" s="442"/>
      <c r="AGA350" s="442"/>
      <c r="AGB350" s="442"/>
      <c r="AGC350" s="442"/>
      <c r="AGD350" s="442"/>
      <c r="AGE350" s="442"/>
      <c r="AGF350" s="442"/>
      <c r="AGG350" s="442"/>
      <c r="AGH350" s="442"/>
      <c r="AGI350" s="442"/>
      <c r="AGJ350" s="442"/>
      <c r="AGK350" s="442"/>
      <c r="AGL350" s="442"/>
      <c r="AGM350" s="442"/>
      <c r="AGN350" s="442"/>
      <c r="AGO350" s="442"/>
      <c r="AGP350" s="442"/>
      <c r="AGQ350" s="442"/>
      <c r="AGR350" s="442"/>
      <c r="AGS350" s="442"/>
      <c r="AGT350" s="442"/>
      <c r="AGU350" s="442"/>
      <c r="AGV350" s="442"/>
      <c r="AGW350" s="442"/>
      <c r="AGX350" s="442"/>
      <c r="AGY350" s="442"/>
      <c r="AGZ350" s="442"/>
      <c r="AHA350" s="442"/>
      <c r="AHB350" s="442"/>
      <c r="AHC350" s="442"/>
      <c r="AHD350" s="442"/>
      <c r="AHE350" s="442"/>
      <c r="AHF350" s="442"/>
      <c r="AHG350" s="442"/>
      <c r="AHH350" s="442"/>
    </row>
    <row r="351" spans="2:892" s="593" customFormat="1" hidden="1">
      <c r="B351" s="597"/>
      <c r="C351" s="595"/>
      <c r="D351" s="78"/>
      <c r="E351" s="78"/>
      <c r="F351" s="78"/>
      <c r="G351" s="78"/>
      <c r="H351" s="78"/>
      <c r="I351" s="78"/>
      <c r="J351" s="78"/>
      <c r="K351" s="78"/>
      <c r="L351" s="78"/>
      <c r="M351" s="78"/>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s="66"/>
      <c r="CT351" s="66"/>
      <c r="CU351" s="66"/>
      <c r="CV351" s="66"/>
      <c r="CW351" s="66"/>
      <c r="CX351" s="66"/>
      <c r="CY351" s="66"/>
      <c r="CZ351" s="66"/>
      <c r="DA351" s="66"/>
      <c r="DB351" s="66"/>
      <c r="DC351" s="66"/>
      <c r="DD351" s="66"/>
      <c r="DE351" s="66"/>
      <c r="DF351" s="66"/>
      <c r="DG351" s="66"/>
      <c r="DH351" s="66"/>
      <c r="DI351" s="66"/>
      <c r="DJ351" s="66"/>
      <c r="DK351" s="66"/>
      <c r="DL351" s="66"/>
      <c r="DM351" s="66"/>
      <c r="DN351" s="66"/>
      <c r="DO351" s="66"/>
      <c r="DP351" s="66"/>
      <c r="DQ351" s="66"/>
      <c r="DR351" s="66"/>
      <c r="DS351" s="66"/>
      <c r="DT351" s="66"/>
      <c r="DU351" s="66"/>
      <c r="DV351" s="66"/>
      <c r="DW351" s="66"/>
      <c r="DX351" s="66"/>
      <c r="DY351" s="66"/>
      <c r="DZ351" s="66"/>
      <c r="EA351" s="66"/>
      <c r="EB351" s="66"/>
      <c r="EC351" s="66"/>
      <c r="ED351" s="66"/>
      <c r="EE351" s="66"/>
      <c r="EF351" s="66"/>
      <c r="EG351" s="66"/>
      <c r="EH351" s="66"/>
      <c r="EI351" s="66"/>
      <c r="EJ351" s="66"/>
      <c r="EK351" s="66"/>
      <c r="EL351" s="66"/>
      <c r="EM351" s="66"/>
      <c r="EN351" s="66"/>
      <c r="EO351" s="66"/>
      <c r="EP351" s="66"/>
      <c r="EQ351" s="66"/>
      <c r="ER351" s="66"/>
      <c r="ES351" s="66"/>
      <c r="ET351" s="66"/>
      <c r="EU351" s="66"/>
      <c r="EV351" s="66"/>
      <c r="EW351" s="66"/>
      <c r="EX351" s="66"/>
      <c r="EY351" s="66"/>
      <c r="EZ351" s="66"/>
      <c r="FA351" s="66"/>
      <c r="FB351" s="66"/>
      <c r="FC351" s="66"/>
      <c r="FD351" s="66"/>
      <c r="FE351" s="66"/>
      <c r="FF351" s="66"/>
      <c r="FG351" s="66"/>
      <c r="FH351" s="66"/>
      <c r="FI351" s="66"/>
      <c r="FJ351" s="66"/>
      <c r="FK351" s="66"/>
      <c r="FL351" s="66"/>
      <c r="FM351" s="66"/>
      <c r="FN351" s="66"/>
      <c r="FO351" s="66"/>
      <c r="FP351" s="66"/>
      <c r="FQ351" s="66"/>
      <c r="FR351" s="66"/>
      <c r="FS351" s="66"/>
      <c r="FT351" s="66"/>
      <c r="FU351" s="66"/>
      <c r="FV351" s="66"/>
      <c r="FW351" s="66"/>
      <c r="FX351" s="66"/>
      <c r="FY351" s="66"/>
      <c r="FZ351" s="66"/>
      <c r="GA351" s="66"/>
      <c r="GB351" s="66"/>
      <c r="GC351" s="66"/>
      <c r="GD351" s="66"/>
      <c r="GE351" s="66"/>
      <c r="GF351" s="66"/>
      <c r="GG351" s="66"/>
      <c r="GH351" s="66"/>
      <c r="GI351" s="66"/>
      <c r="GJ351" s="66"/>
      <c r="GK351" s="66"/>
      <c r="GL351" s="66"/>
      <c r="GM351" s="66"/>
      <c r="GN351" s="66"/>
      <c r="GO351" s="66"/>
      <c r="GP351" s="66"/>
      <c r="GQ351" s="66"/>
      <c r="GR351" s="66"/>
      <c r="GS351" s="66"/>
      <c r="GT351" s="66"/>
      <c r="GU351" s="66"/>
      <c r="GV351" s="66"/>
      <c r="GW351" s="66"/>
      <c r="GX351" s="66"/>
      <c r="GY351" s="66"/>
      <c r="GZ351" s="66"/>
      <c r="HA351" s="66"/>
      <c r="HB351" s="66"/>
      <c r="HC351" s="66"/>
      <c r="HD351" s="66"/>
      <c r="HE351" s="66"/>
      <c r="HF351" s="66"/>
      <c r="HG351" s="66"/>
      <c r="HH351" s="66"/>
      <c r="HI351" s="66"/>
      <c r="HJ351" s="66"/>
      <c r="HK351" s="66"/>
      <c r="HL351" s="66"/>
      <c r="HM351" s="66"/>
      <c r="HN351" s="66"/>
      <c r="HO351" s="66"/>
      <c r="HP351" s="66"/>
      <c r="HQ351" s="66"/>
      <c r="HR351" s="66"/>
      <c r="HS351" s="66"/>
      <c r="HT351" s="66"/>
      <c r="HU351" s="66"/>
      <c r="HV351" s="66"/>
      <c r="HW351" s="66"/>
      <c r="HX351" s="66"/>
      <c r="HY351" s="66"/>
      <c r="HZ351" s="66"/>
      <c r="IA351" s="66"/>
      <c r="IB351" s="66"/>
      <c r="IC351" s="66"/>
      <c r="ID351" s="66"/>
      <c r="IE351" s="66"/>
      <c r="IF351" s="66"/>
      <c r="IG351" s="66"/>
      <c r="IH351" s="66"/>
      <c r="II351" s="66"/>
      <c r="IJ351" s="66"/>
      <c r="IK351" s="66"/>
      <c r="IL351" s="66"/>
      <c r="IM351" s="66"/>
      <c r="IN351" s="66"/>
      <c r="IO351" s="66"/>
      <c r="IP351" s="66"/>
      <c r="IQ351" s="66"/>
      <c r="IR351" s="66"/>
      <c r="IS351" s="66"/>
      <c r="IT351" s="66"/>
      <c r="IU351" s="66"/>
      <c r="IV351" s="66"/>
      <c r="IW351" s="66"/>
      <c r="IX351" s="442"/>
      <c r="IY351" s="442"/>
      <c r="IZ351" s="442"/>
      <c r="JA351" s="442"/>
      <c r="JB351" s="442"/>
      <c r="JC351" s="442"/>
      <c r="JD351" s="442"/>
      <c r="JE351" s="442"/>
      <c r="JF351" s="442"/>
      <c r="JG351" s="442"/>
      <c r="JH351" s="442"/>
      <c r="JI351" s="442"/>
      <c r="JJ351" s="442"/>
      <c r="JK351" s="442"/>
      <c r="JL351" s="442"/>
      <c r="JM351" s="442"/>
      <c r="JN351" s="442"/>
      <c r="JO351" s="442"/>
      <c r="JP351" s="442"/>
      <c r="JQ351" s="442"/>
      <c r="JR351" s="442"/>
      <c r="JS351" s="442"/>
      <c r="JT351" s="442"/>
      <c r="JU351" s="442"/>
      <c r="JV351" s="442"/>
      <c r="JW351" s="442"/>
      <c r="JX351" s="442"/>
      <c r="JY351" s="442"/>
      <c r="JZ351" s="442"/>
      <c r="KA351" s="442"/>
      <c r="KB351" s="442"/>
      <c r="KC351" s="442"/>
      <c r="KD351" s="442"/>
      <c r="KE351" s="442"/>
      <c r="KF351" s="442"/>
      <c r="KG351" s="442"/>
      <c r="KH351" s="442"/>
      <c r="KI351" s="442"/>
      <c r="KJ351" s="442"/>
      <c r="KK351" s="442"/>
      <c r="KL351" s="442"/>
      <c r="KM351" s="442"/>
      <c r="KN351" s="442"/>
      <c r="KO351" s="442"/>
      <c r="KP351" s="442"/>
      <c r="KQ351" s="442"/>
      <c r="KR351" s="442"/>
      <c r="KS351" s="442"/>
      <c r="KT351" s="442"/>
      <c r="KU351" s="442"/>
      <c r="KV351" s="442"/>
      <c r="KW351" s="442"/>
      <c r="KX351" s="442"/>
      <c r="KY351" s="442"/>
      <c r="KZ351" s="442"/>
      <c r="LA351" s="442"/>
      <c r="LB351" s="442"/>
      <c r="LC351" s="442"/>
      <c r="LD351" s="442"/>
      <c r="LE351" s="442"/>
      <c r="LF351" s="442"/>
      <c r="LG351" s="442"/>
      <c r="LH351" s="442"/>
      <c r="LI351" s="442"/>
      <c r="LJ351" s="442"/>
      <c r="LK351" s="442"/>
      <c r="LL351" s="442"/>
      <c r="LM351" s="442"/>
      <c r="LN351" s="442"/>
      <c r="LO351" s="442"/>
      <c r="LP351" s="442"/>
      <c r="LQ351" s="442"/>
      <c r="LR351" s="442"/>
      <c r="LS351" s="442"/>
      <c r="LT351" s="442"/>
      <c r="LU351" s="442"/>
      <c r="LV351" s="442"/>
      <c r="LW351" s="442"/>
      <c r="LX351" s="442"/>
      <c r="LY351" s="442"/>
      <c r="LZ351" s="442"/>
      <c r="MA351" s="442"/>
      <c r="MB351" s="442"/>
      <c r="MC351" s="442"/>
      <c r="MD351" s="442"/>
      <c r="ME351" s="442"/>
      <c r="MF351" s="442"/>
      <c r="MG351" s="442"/>
      <c r="MH351" s="442"/>
      <c r="MI351" s="442"/>
      <c r="MJ351" s="442"/>
      <c r="MK351" s="442"/>
      <c r="ML351" s="442"/>
      <c r="MM351" s="442"/>
      <c r="MN351" s="442"/>
      <c r="MO351" s="442"/>
      <c r="MP351" s="442"/>
      <c r="MQ351" s="442"/>
      <c r="MR351" s="442"/>
      <c r="MS351" s="442"/>
      <c r="MT351" s="442"/>
      <c r="MU351" s="442"/>
      <c r="MV351" s="442"/>
      <c r="MW351" s="442"/>
      <c r="MX351" s="442"/>
      <c r="MY351" s="442"/>
      <c r="MZ351" s="442"/>
      <c r="NA351" s="442"/>
      <c r="NB351" s="442"/>
      <c r="NC351" s="442"/>
      <c r="ND351" s="442"/>
      <c r="NE351" s="442"/>
      <c r="NF351" s="442"/>
      <c r="NG351" s="442"/>
      <c r="NH351" s="442"/>
      <c r="NI351" s="442"/>
      <c r="NJ351" s="442"/>
      <c r="NK351" s="442"/>
      <c r="NL351" s="442"/>
      <c r="NM351" s="442"/>
      <c r="NN351" s="442"/>
      <c r="NO351" s="442"/>
      <c r="NP351" s="442"/>
      <c r="NQ351" s="442"/>
      <c r="NR351" s="442"/>
      <c r="NS351" s="442"/>
      <c r="NT351" s="442"/>
      <c r="NU351" s="442"/>
      <c r="NV351" s="442"/>
      <c r="NW351" s="442"/>
      <c r="NX351" s="442"/>
      <c r="NY351" s="442"/>
      <c r="NZ351" s="442"/>
      <c r="OA351" s="442"/>
      <c r="OB351" s="442"/>
      <c r="OC351" s="442"/>
      <c r="OD351" s="442"/>
      <c r="OE351" s="442"/>
      <c r="OF351" s="442"/>
      <c r="OG351" s="442"/>
      <c r="OH351" s="442"/>
      <c r="OI351" s="442"/>
      <c r="OJ351" s="442"/>
      <c r="OK351" s="442"/>
      <c r="OL351" s="442"/>
      <c r="OM351" s="442"/>
      <c r="ON351" s="442"/>
      <c r="OO351" s="442"/>
      <c r="OP351" s="442"/>
      <c r="OQ351" s="442"/>
      <c r="OR351" s="442"/>
      <c r="OS351" s="442"/>
      <c r="OT351" s="442"/>
      <c r="OU351" s="442"/>
      <c r="OV351" s="442"/>
      <c r="OW351" s="442"/>
      <c r="OX351" s="442"/>
      <c r="OY351" s="442"/>
      <c r="OZ351" s="442"/>
      <c r="PA351" s="442"/>
      <c r="PB351" s="442"/>
      <c r="PC351" s="442"/>
      <c r="PD351" s="442"/>
      <c r="PE351" s="442"/>
      <c r="PF351" s="442"/>
      <c r="PG351" s="442"/>
      <c r="PH351" s="442"/>
      <c r="PI351" s="442"/>
      <c r="PJ351" s="442"/>
      <c r="PK351" s="442"/>
      <c r="PL351" s="442"/>
      <c r="PM351" s="442"/>
      <c r="PN351" s="442"/>
      <c r="PO351" s="442"/>
      <c r="PP351" s="442"/>
      <c r="PQ351" s="442"/>
      <c r="PR351" s="442"/>
      <c r="PS351" s="442"/>
      <c r="PT351" s="442"/>
      <c r="PU351" s="442"/>
      <c r="PV351" s="442"/>
      <c r="PW351" s="442"/>
      <c r="PX351" s="442"/>
      <c r="PY351" s="442"/>
      <c r="PZ351" s="442"/>
      <c r="QA351" s="442"/>
      <c r="QB351" s="442"/>
      <c r="QC351" s="442"/>
      <c r="QD351" s="442"/>
      <c r="QE351" s="442"/>
      <c r="QF351" s="442"/>
      <c r="QG351" s="442"/>
      <c r="QH351" s="442"/>
      <c r="QI351" s="442"/>
      <c r="QJ351" s="442"/>
      <c r="QK351" s="442"/>
      <c r="QL351" s="442"/>
      <c r="QM351" s="442"/>
      <c r="QN351" s="442"/>
      <c r="QO351" s="442"/>
      <c r="QP351" s="442"/>
      <c r="QQ351" s="442"/>
      <c r="QR351" s="442"/>
      <c r="QS351" s="442"/>
      <c r="QT351" s="442"/>
      <c r="QU351" s="442"/>
      <c r="QV351" s="442"/>
      <c r="QW351" s="442"/>
      <c r="QX351" s="442"/>
      <c r="QY351" s="442"/>
      <c r="QZ351" s="442"/>
      <c r="RA351" s="442"/>
      <c r="RB351" s="442"/>
      <c r="RC351" s="442"/>
      <c r="RD351" s="442"/>
      <c r="RE351" s="442"/>
      <c r="RF351" s="442"/>
      <c r="RG351" s="442"/>
      <c r="RH351" s="442"/>
      <c r="RI351" s="442"/>
      <c r="RJ351" s="442"/>
      <c r="RK351" s="442"/>
      <c r="RL351" s="442"/>
      <c r="RM351" s="442"/>
      <c r="RN351" s="442"/>
      <c r="RO351" s="442"/>
      <c r="RP351" s="442"/>
      <c r="RQ351" s="442"/>
      <c r="RR351" s="442"/>
      <c r="RS351" s="442"/>
      <c r="RT351" s="442"/>
      <c r="RU351" s="442"/>
      <c r="RV351" s="442"/>
      <c r="RW351" s="442"/>
      <c r="RX351" s="442"/>
      <c r="RY351" s="442"/>
      <c r="RZ351" s="442"/>
      <c r="SA351" s="442"/>
      <c r="SB351" s="442"/>
      <c r="SC351" s="442"/>
      <c r="SD351" s="442"/>
      <c r="SE351" s="442"/>
      <c r="SF351" s="442"/>
      <c r="SG351" s="442"/>
      <c r="SH351" s="442"/>
      <c r="SI351" s="442"/>
      <c r="SJ351" s="442"/>
      <c r="SK351" s="442"/>
      <c r="SL351" s="442"/>
      <c r="SM351" s="442"/>
      <c r="SN351" s="442"/>
      <c r="SO351" s="442"/>
      <c r="SP351" s="442"/>
      <c r="SQ351" s="442"/>
      <c r="SR351" s="442"/>
      <c r="SS351" s="442"/>
      <c r="ST351" s="442"/>
      <c r="SU351" s="442"/>
      <c r="SV351" s="442"/>
      <c r="SW351" s="442"/>
      <c r="SX351" s="442"/>
      <c r="SY351" s="442"/>
      <c r="SZ351" s="442"/>
      <c r="TA351" s="442"/>
      <c r="TB351" s="442"/>
      <c r="TC351" s="442"/>
      <c r="TD351" s="442"/>
      <c r="TE351" s="442"/>
      <c r="TF351" s="442"/>
      <c r="TG351" s="442"/>
      <c r="TH351" s="442"/>
      <c r="TI351" s="442"/>
      <c r="TJ351" s="442"/>
      <c r="TK351" s="442"/>
      <c r="TL351" s="442"/>
      <c r="TM351" s="442"/>
      <c r="TN351" s="442"/>
      <c r="TO351" s="442"/>
      <c r="TP351" s="442"/>
      <c r="TQ351" s="442"/>
      <c r="TR351" s="442"/>
      <c r="TS351" s="442"/>
      <c r="TT351" s="442"/>
      <c r="TU351" s="442"/>
      <c r="TV351" s="442"/>
      <c r="TW351" s="442"/>
      <c r="TX351" s="442"/>
      <c r="TY351" s="442"/>
      <c r="TZ351" s="442"/>
      <c r="UA351" s="442"/>
      <c r="UB351" s="442"/>
      <c r="UC351" s="442"/>
      <c r="UD351" s="442"/>
      <c r="UE351" s="442"/>
      <c r="UF351" s="442"/>
      <c r="UG351" s="442"/>
      <c r="UH351" s="442"/>
      <c r="UI351" s="442"/>
      <c r="UJ351" s="442"/>
      <c r="UK351" s="442"/>
      <c r="UL351" s="442"/>
      <c r="UM351" s="442"/>
      <c r="UN351" s="442"/>
      <c r="UO351" s="442"/>
      <c r="UP351" s="442"/>
      <c r="UQ351" s="442"/>
      <c r="UR351" s="442"/>
      <c r="US351" s="442"/>
      <c r="UT351" s="442"/>
      <c r="UU351" s="442"/>
      <c r="UV351" s="442"/>
      <c r="UW351" s="442"/>
      <c r="UX351" s="442"/>
      <c r="UY351" s="442"/>
      <c r="UZ351" s="442"/>
      <c r="VA351" s="442"/>
      <c r="VB351" s="442"/>
      <c r="VC351" s="442"/>
      <c r="VD351" s="442"/>
      <c r="VE351" s="442"/>
      <c r="VF351" s="442"/>
      <c r="VG351" s="442"/>
      <c r="VH351" s="442"/>
      <c r="VI351" s="442"/>
      <c r="VJ351" s="442"/>
      <c r="VK351" s="442"/>
      <c r="VL351" s="442"/>
      <c r="VM351" s="442"/>
      <c r="VN351" s="442"/>
      <c r="VO351" s="442"/>
      <c r="VP351" s="442"/>
      <c r="VQ351" s="442"/>
      <c r="VR351" s="442"/>
      <c r="VS351" s="442"/>
      <c r="VT351" s="442"/>
      <c r="VU351" s="442"/>
      <c r="VV351" s="442"/>
      <c r="VW351" s="442"/>
      <c r="VX351" s="442"/>
      <c r="VY351" s="442"/>
      <c r="VZ351" s="442"/>
      <c r="WA351" s="442"/>
      <c r="WB351" s="442"/>
      <c r="WC351" s="442"/>
      <c r="WD351" s="442"/>
      <c r="WE351" s="442"/>
      <c r="WF351" s="442"/>
      <c r="WG351" s="442"/>
      <c r="WH351" s="442"/>
      <c r="WI351" s="442"/>
      <c r="WJ351" s="442"/>
      <c r="WK351" s="442"/>
      <c r="WL351" s="442"/>
      <c r="WM351" s="442"/>
      <c r="WN351" s="442"/>
      <c r="WO351" s="442"/>
      <c r="WP351" s="442"/>
      <c r="WQ351" s="442"/>
      <c r="WR351" s="442"/>
      <c r="WS351" s="442"/>
      <c r="WT351" s="442"/>
      <c r="WU351" s="442"/>
      <c r="WV351" s="442"/>
      <c r="WW351" s="442"/>
      <c r="WX351" s="442"/>
      <c r="WY351" s="442"/>
      <c r="WZ351" s="442"/>
      <c r="XA351" s="442"/>
      <c r="XB351" s="442"/>
      <c r="XC351" s="442"/>
      <c r="XD351" s="442"/>
      <c r="XE351" s="442"/>
      <c r="XF351" s="442"/>
      <c r="XG351" s="442"/>
      <c r="XH351" s="442"/>
      <c r="XI351" s="442"/>
      <c r="XJ351" s="442"/>
      <c r="XK351" s="442"/>
      <c r="XL351" s="442"/>
      <c r="XM351" s="442"/>
      <c r="XN351" s="442"/>
      <c r="XO351" s="442"/>
      <c r="XP351" s="442"/>
      <c r="XQ351" s="442"/>
      <c r="XR351" s="442"/>
      <c r="XS351" s="442"/>
      <c r="XT351" s="442"/>
      <c r="XU351" s="442"/>
      <c r="XV351" s="442"/>
      <c r="XW351" s="442"/>
      <c r="XX351" s="442"/>
      <c r="XY351" s="442"/>
      <c r="XZ351" s="442"/>
      <c r="YA351" s="442"/>
      <c r="YB351" s="442"/>
      <c r="YC351" s="442"/>
      <c r="YD351" s="442"/>
      <c r="YE351" s="442"/>
      <c r="YF351" s="442"/>
      <c r="YG351" s="442"/>
      <c r="YH351" s="442"/>
      <c r="YI351" s="442"/>
      <c r="YJ351" s="442"/>
      <c r="YK351" s="442"/>
      <c r="YL351" s="442"/>
      <c r="YM351" s="442"/>
      <c r="YN351" s="442"/>
      <c r="YO351" s="442"/>
      <c r="YP351" s="442"/>
      <c r="YQ351" s="442"/>
      <c r="YR351" s="442"/>
      <c r="YS351" s="442"/>
      <c r="YT351" s="442"/>
      <c r="YU351" s="442"/>
      <c r="YV351" s="442"/>
      <c r="YW351" s="442"/>
      <c r="YX351" s="442"/>
      <c r="YY351" s="442"/>
      <c r="YZ351" s="442"/>
      <c r="ZA351" s="442"/>
      <c r="ZB351" s="442"/>
      <c r="ZC351" s="442"/>
      <c r="ZD351" s="442"/>
      <c r="ZE351" s="442"/>
      <c r="ZF351" s="442"/>
      <c r="ZG351" s="442"/>
      <c r="ZH351" s="442"/>
      <c r="ZI351" s="442"/>
      <c r="ZJ351" s="442"/>
      <c r="ZK351" s="442"/>
      <c r="ZL351" s="442"/>
      <c r="ZM351" s="442"/>
      <c r="ZN351" s="442"/>
      <c r="ZO351" s="442"/>
      <c r="ZP351" s="442"/>
      <c r="ZQ351" s="442"/>
      <c r="ZR351" s="442"/>
      <c r="ZS351" s="442"/>
      <c r="ZT351" s="442"/>
      <c r="ZU351" s="442"/>
      <c r="ZV351" s="442"/>
      <c r="ZW351" s="442"/>
      <c r="ZX351" s="442"/>
      <c r="ZY351" s="442"/>
      <c r="ZZ351" s="442"/>
      <c r="AAA351" s="442"/>
      <c r="AAB351" s="442"/>
      <c r="AAC351" s="442"/>
      <c r="AAD351" s="442"/>
      <c r="AAE351" s="442"/>
      <c r="AAF351" s="442"/>
      <c r="AAG351" s="442"/>
      <c r="AAH351" s="442"/>
      <c r="AAI351" s="442"/>
      <c r="AAJ351" s="442"/>
      <c r="AAK351" s="442"/>
      <c r="AAL351" s="442"/>
      <c r="AAM351" s="442"/>
      <c r="AAN351" s="442"/>
      <c r="AAO351" s="442"/>
      <c r="AAP351" s="442"/>
      <c r="AAQ351" s="442"/>
      <c r="AAR351" s="442"/>
      <c r="AAS351" s="442"/>
      <c r="AAT351" s="442"/>
      <c r="AAU351" s="442"/>
      <c r="AAV351" s="442"/>
      <c r="AAW351" s="442"/>
      <c r="AAX351" s="442"/>
      <c r="AAY351" s="442"/>
      <c r="AAZ351" s="442"/>
      <c r="ABA351" s="442"/>
      <c r="ABB351" s="442"/>
      <c r="ABC351" s="442"/>
      <c r="ABD351" s="442"/>
      <c r="ABE351" s="442"/>
      <c r="ABF351" s="442"/>
      <c r="ABG351" s="442"/>
      <c r="ABH351" s="442"/>
      <c r="ABI351" s="442"/>
      <c r="ABJ351" s="442"/>
      <c r="ABK351" s="442"/>
      <c r="ABL351" s="442"/>
      <c r="ABM351" s="442"/>
      <c r="ABN351" s="442"/>
      <c r="ABO351" s="442"/>
      <c r="ABP351" s="442"/>
      <c r="ABQ351" s="442"/>
      <c r="ABR351" s="442"/>
      <c r="ABS351" s="442"/>
      <c r="ABT351" s="442"/>
      <c r="ABU351" s="442"/>
      <c r="ABV351" s="442"/>
      <c r="ABW351" s="442"/>
      <c r="ABX351" s="442"/>
      <c r="ABY351" s="442"/>
      <c r="ABZ351" s="442"/>
      <c r="ACA351" s="442"/>
      <c r="ACB351" s="442"/>
      <c r="ACC351" s="442"/>
      <c r="ACD351" s="442"/>
      <c r="ACE351" s="442"/>
      <c r="ACF351" s="442"/>
      <c r="ACG351" s="442"/>
      <c r="ACH351" s="442"/>
      <c r="ACI351" s="442"/>
      <c r="ACJ351" s="442"/>
      <c r="ACK351" s="442"/>
      <c r="ACL351" s="442"/>
      <c r="ACM351" s="442"/>
      <c r="ACN351" s="442"/>
      <c r="ACO351" s="442"/>
      <c r="ACP351" s="442"/>
      <c r="ACQ351" s="442"/>
      <c r="ACR351" s="442"/>
      <c r="ACS351" s="442"/>
      <c r="ACT351" s="442"/>
      <c r="ACU351" s="442"/>
      <c r="ACV351" s="442"/>
      <c r="ACW351" s="442"/>
      <c r="ACX351" s="442"/>
      <c r="ACY351" s="442"/>
      <c r="ACZ351" s="442"/>
      <c r="ADA351" s="442"/>
      <c r="ADB351" s="442"/>
      <c r="ADC351" s="442"/>
      <c r="ADD351" s="442"/>
      <c r="ADE351" s="442"/>
      <c r="ADF351" s="442"/>
      <c r="ADG351" s="442"/>
      <c r="ADH351" s="442"/>
      <c r="ADI351" s="442"/>
      <c r="ADJ351" s="442"/>
      <c r="ADK351" s="442"/>
      <c r="ADL351" s="442"/>
      <c r="ADM351" s="442"/>
      <c r="ADN351" s="442"/>
      <c r="ADO351" s="442"/>
      <c r="ADP351" s="442"/>
      <c r="ADQ351" s="442"/>
      <c r="ADR351" s="442"/>
      <c r="ADS351" s="442"/>
      <c r="ADT351" s="442"/>
      <c r="ADU351" s="442"/>
      <c r="ADV351" s="442"/>
      <c r="ADW351" s="442"/>
      <c r="ADX351" s="442"/>
      <c r="ADY351" s="442"/>
      <c r="ADZ351" s="442"/>
      <c r="AEA351" s="442"/>
      <c r="AEB351" s="442"/>
      <c r="AEC351" s="442"/>
      <c r="AED351" s="442"/>
      <c r="AEE351" s="442"/>
      <c r="AEF351" s="442"/>
      <c r="AEG351" s="442"/>
      <c r="AEH351" s="442"/>
      <c r="AEI351" s="442"/>
      <c r="AEJ351" s="442"/>
      <c r="AEK351" s="442"/>
      <c r="AEL351" s="442"/>
      <c r="AEM351" s="442"/>
      <c r="AEN351" s="442"/>
      <c r="AEO351" s="442"/>
      <c r="AEP351" s="442"/>
      <c r="AEQ351" s="442"/>
      <c r="AER351" s="442"/>
      <c r="AES351" s="442"/>
      <c r="AET351" s="442"/>
      <c r="AEU351" s="442"/>
      <c r="AEV351" s="442"/>
      <c r="AEW351" s="442"/>
      <c r="AEX351" s="442"/>
      <c r="AEY351" s="442"/>
      <c r="AEZ351" s="442"/>
      <c r="AFA351" s="442"/>
      <c r="AFB351" s="442"/>
      <c r="AFC351" s="442"/>
      <c r="AFD351" s="442"/>
      <c r="AFE351" s="442"/>
      <c r="AFF351" s="442"/>
      <c r="AFG351" s="442"/>
      <c r="AFH351" s="442"/>
      <c r="AFI351" s="442"/>
      <c r="AFJ351" s="442"/>
      <c r="AFK351" s="442"/>
      <c r="AFL351" s="442"/>
      <c r="AFM351" s="442"/>
      <c r="AFN351" s="442"/>
      <c r="AFO351" s="442"/>
      <c r="AFP351" s="442"/>
      <c r="AFQ351" s="442"/>
      <c r="AFR351" s="442"/>
      <c r="AFS351" s="442"/>
      <c r="AFT351" s="442"/>
      <c r="AFU351" s="442"/>
      <c r="AFV351" s="442"/>
      <c r="AFW351" s="442"/>
      <c r="AFX351" s="442"/>
      <c r="AFY351" s="442"/>
      <c r="AFZ351" s="442"/>
      <c r="AGA351" s="442"/>
      <c r="AGB351" s="442"/>
      <c r="AGC351" s="442"/>
      <c r="AGD351" s="442"/>
      <c r="AGE351" s="442"/>
      <c r="AGF351" s="442"/>
      <c r="AGG351" s="442"/>
      <c r="AGH351" s="442"/>
      <c r="AGI351" s="442"/>
      <c r="AGJ351" s="442"/>
      <c r="AGK351" s="442"/>
      <c r="AGL351" s="442"/>
      <c r="AGM351" s="442"/>
      <c r="AGN351" s="442"/>
      <c r="AGO351" s="442"/>
      <c r="AGP351" s="442"/>
      <c r="AGQ351" s="442"/>
      <c r="AGR351" s="442"/>
      <c r="AGS351" s="442"/>
      <c r="AGT351" s="442"/>
      <c r="AGU351" s="442"/>
      <c r="AGV351" s="442"/>
      <c r="AGW351" s="442"/>
      <c r="AGX351" s="442"/>
      <c r="AGY351" s="442"/>
      <c r="AGZ351" s="442"/>
      <c r="AHA351" s="442"/>
      <c r="AHB351" s="442"/>
      <c r="AHC351" s="442"/>
      <c r="AHD351" s="442"/>
      <c r="AHE351" s="442"/>
      <c r="AHF351" s="442"/>
      <c r="AHG351" s="442"/>
      <c r="AHH351" s="442"/>
    </row>
    <row r="352" spans="2:892" s="593" customFormat="1" hidden="1">
      <c r="B352" s="597"/>
      <c r="C352" s="595"/>
      <c r="D352" s="78"/>
      <c r="E352" s="78"/>
      <c r="F352" s="78"/>
      <c r="G352" s="78"/>
      <c r="H352" s="78"/>
      <c r="I352" s="78"/>
      <c r="J352" s="78"/>
      <c r="K352" s="78"/>
      <c r="L352" s="78"/>
      <c r="M352" s="78"/>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s="66"/>
      <c r="CT352" s="66"/>
      <c r="CU352" s="66"/>
      <c r="CV352" s="66"/>
      <c r="CW352" s="66"/>
      <c r="CX352" s="66"/>
      <c r="CY352" s="66"/>
      <c r="CZ352" s="66"/>
      <c r="DA352" s="66"/>
      <c r="DB352" s="66"/>
      <c r="DC352" s="66"/>
      <c r="DD352" s="66"/>
      <c r="DE352" s="66"/>
      <c r="DF352" s="66"/>
      <c r="DG352" s="66"/>
      <c r="DH352" s="66"/>
      <c r="DI352" s="66"/>
      <c r="DJ352" s="66"/>
      <c r="DK352" s="66"/>
      <c r="DL352" s="66"/>
      <c r="DM352" s="66"/>
      <c r="DN352" s="66"/>
      <c r="DO352" s="66"/>
      <c r="DP352" s="66"/>
      <c r="DQ352" s="66"/>
      <c r="DR352" s="66"/>
      <c r="DS352" s="66"/>
      <c r="DT352" s="66"/>
      <c r="DU352" s="66"/>
      <c r="DV352" s="66"/>
      <c r="DW352" s="66"/>
      <c r="DX352" s="66"/>
      <c r="DY352" s="66"/>
      <c r="DZ352" s="66"/>
      <c r="EA352" s="66"/>
      <c r="EB352" s="66"/>
      <c r="EC352" s="66"/>
      <c r="ED352" s="66"/>
      <c r="EE352" s="66"/>
      <c r="EF352" s="66"/>
      <c r="EG352" s="66"/>
      <c r="EH352" s="66"/>
      <c r="EI352" s="66"/>
      <c r="EJ352" s="66"/>
      <c r="EK352" s="66"/>
      <c r="EL352" s="66"/>
      <c r="EM352" s="66"/>
      <c r="EN352" s="66"/>
      <c r="EO352" s="66"/>
      <c r="EP352" s="66"/>
      <c r="EQ352" s="66"/>
      <c r="ER352" s="66"/>
      <c r="ES352" s="66"/>
      <c r="ET352" s="66"/>
      <c r="EU352" s="66"/>
      <c r="EV352" s="66"/>
      <c r="EW352" s="66"/>
      <c r="EX352" s="66"/>
      <c r="EY352" s="66"/>
      <c r="EZ352" s="66"/>
      <c r="FA352" s="66"/>
      <c r="FB352" s="66"/>
      <c r="FC352" s="66"/>
      <c r="FD352" s="66"/>
      <c r="FE352" s="66"/>
      <c r="FF352" s="66"/>
      <c r="FG352" s="66"/>
      <c r="FH352" s="66"/>
      <c r="FI352" s="66"/>
      <c r="FJ352" s="66"/>
      <c r="FK352" s="66"/>
      <c r="FL352" s="66"/>
      <c r="FM352" s="66"/>
      <c r="FN352" s="66"/>
      <c r="FO352" s="66"/>
      <c r="FP352" s="66"/>
      <c r="FQ352" s="66"/>
      <c r="FR352" s="66"/>
      <c r="FS352" s="66"/>
      <c r="FT352" s="66"/>
      <c r="FU352" s="66"/>
      <c r="FV352" s="66"/>
      <c r="FW352" s="66"/>
      <c r="FX352" s="66"/>
      <c r="FY352" s="66"/>
      <c r="FZ352" s="66"/>
      <c r="GA352" s="66"/>
      <c r="GB352" s="66"/>
      <c r="GC352" s="66"/>
      <c r="GD352" s="66"/>
      <c r="GE352" s="66"/>
      <c r="GF352" s="66"/>
      <c r="GG352" s="66"/>
      <c r="GH352" s="66"/>
      <c r="GI352" s="66"/>
      <c r="GJ352" s="66"/>
      <c r="GK352" s="66"/>
      <c r="GL352" s="66"/>
      <c r="GM352" s="66"/>
      <c r="GN352" s="66"/>
      <c r="GO352" s="66"/>
      <c r="GP352" s="66"/>
      <c r="GQ352" s="66"/>
      <c r="GR352" s="66"/>
      <c r="GS352" s="66"/>
      <c r="GT352" s="66"/>
      <c r="GU352" s="66"/>
      <c r="GV352" s="66"/>
      <c r="GW352" s="66"/>
      <c r="GX352" s="66"/>
      <c r="GY352" s="66"/>
      <c r="GZ352" s="66"/>
      <c r="HA352" s="66"/>
      <c r="HB352" s="66"/>
      <c r="HC352" s="66"/>
      <c r="HD352" s="66"/>
      <c r="HE352" s="66"/>
      <c r="HF352" s="66"/>
      <c r="HG352" s="66"/>
      <c r="HH352" s="66"/>
      <c r="HI352" s="66"/>
      <c r="HJ352" s="66"/>
      <c r="HK352" s="66"/>
      <c r="HL352" s="66"/>
      <c r="HM352" s="66"/>
      <c r="HN352" s="66"/>
      <c r="HO352" s="66"/>
      <c r="HP352" s="66"/>
      <c r="HQ352" s="66"/>
      <c r="HR352" s="66"/>
      <c r="HS352" s="66"/>
      <c r="HT352" s="66"/>
      <c r="HU352" s="66"/>
      <c r="HV352" s="66"/>
      <c r="HW352" s="66"/>
      <c r="HX352" s="66"/>
      <c r="HY352" s="66"/>
      <c r="HZ352" s="66"/>
      <c r="IA352" s="66"/>
      <c r="IB352" s="66"/>
      <c r="IC352" s="66"/>
      <c r="ID352" s="66"/>
      <c r="IE352" s="66"/>
      <c r="IF352" s="66"/>
      <c r="IG352" s="66"/>
      <c r="IH352" s="66"/>
      <c r="II352" s="66"/>
      <c r="IJ352" s="66"/>
      <c r="IK352" s="66"/>
      <c r="IL352" s="66"/>
      <c r="IM352" s="66"/>
      <c r="IN352" s="66"/>
      <c r="IO352" s="66"/>
      <c r="IP352" s="66"/>
      <c r="IQ352" s="66"/>
      <c r="IR352" s="66"/>
      <c r="IS352" s="66"/>
      <c r="IT352" s="66"/>
      <c r="IU352" s="66"/>
      <c r="IV352" s="66"/>
      <c r="IW352" s="66"/>
      <c r="IX352" s="442"/>
      <c r="IY352" s="442"/>
      <c r="IZ352" s="442"/>
      <c r="JA352" s="442"/>
      <c r="JB352" s="442"/>
      <c r="JC352" s="442"/>
      <c r="JD352" s="442"/>
      <c r="JE352" s="442"/>
      <c r="JF352" s="442"/>
      <c r="JG352" s="442"/>
      <c r="JH352" s="442"/>
      <c r="JI352" s="442"/>
      <c r="JJ352" s="442"/>
      <c r="JK352" s="442"/>
      <c r="JL352" s="442"/>
      <c r="JM352" s="442"/>
      <c r="JN352" s="442"/>
      <c r="JO352" s="442"/>
      <c r="JP352" s="442"/>
      <c r="JQ352" s="442"/>
      <c r="JR352" s="442"/>
      <c r="JS352" s="442"/>
      <c r="JT352" s="442"/>
      <c r="JU352" s="442"/>
      <c r="JV352" s="442"/>
      <c r="JW352" s="442"/>
      <c r="JX352" s="442"/>
      <c r="JY352" s="442"/>
      <c r="JZ352" s="442"/>
      <c r="KA352" s="442"/>
      <c r="KB352" s="442"/>
      <c r="KC352" s="442"/>
      <c r="KD352" s="442"/>
      <c r="KE352" s="442"/>
      <c r="KF352" s="442"/>
      <c r="KG352" s="442"/>
      <c r="KH352" s="442"/>
      <c r="KI352" s="442"/>
      <c r="KJ352" s="442"/>
      <c r="KK352" s="442"/>
      <c r="KL352" s="442"/>
      <c r="KM352" s="442"/>
      <c r="KN352" s="442"/>
      <c r="KO352" s="442"/>
      <c r="KP352" s="442"/>
      <c r="KQ352" s="442"/>
      <c r="KR352" s="442"/>
      <c r="KS352" s="442"/>
      <c r="KT352" s="442"/>
      <c r="KU352" s="442"/>
      <c r="KV352" s="442"/>
      <c r="KW352" s="442"/>
      <c r="KX352" s="442"/>
      <c r="KY352" s="442"/>
      <c r="KZ352" s="442"/>
      <c r="LA352" s="442"/>
      <c r="LB352" s="442"/>
      <c r="LC352" s="442"/>
      <c r="LD352" s="442"/>
      <c r="LE352" s="442"/>
      <c r="LF352" s="442"/>
      <c r="LG352" s="442"/>
      <c r="LH352" s="442"/>
      <c r="LI352" s="442"/>
      <c r="LJ352" s="442"/>
      <c r="LK352" s="442"/>
      <c r="LL352" s="442"/>
      <c r="LM352" s="442"/>
      <c r="LN352" s="442"/>
      <c r="LO352" s="442"/>
      <c r="LP352" s="442"/>
      <c r="LQ352" s="442"/>
      <c r="LR352" s="442"/>
      <c r="LS352" s="442"/>
      <c r="LT352" s="442"/>
      <c r="LU352" s="442"/>
      <c r="LV352" s="442"/>
      <c r="LW352" s="442"/>
      <c r="LX352" s="442"/>
      <c r="LY352" s="442"/>
      <c r="LZ352" s="442"/>
      <c r="MA352" s="442"/>
      <c r="MB352" s="442"/>
      <c r="MC352" s="442"/>
      <c r="MD352" s="442"/>
      <c r="ME352" s="442"/>
      <c r="MF352" s="442"/>
      <c r="MG352" s="442"/>
      <c r="MH352" s="442"/>
      <c r="MI352" s="442"/>
      <c r="MJ352" s="442"/>
      <c r="MK352" s="442"/>
      <c r="ML352" s="442"/>
      <c r="MM352" s="442"/>
      <c r="MN352" s="442"/>
      <c r="MO352" s="442"/>
      <c r="MP352" s="442"/>
      <c r="MQ352" s="442"/>
      <c r="MR352" s="442"/>
      <c r="MS352" s="442"/>
      <c r="MT352" s="442"/>
      <c r="MU352" s="442"/>
      <c r="MV352" s="442"/>
      <c r="MW352" s="442"/>
      <c r="MX352" s="442"/>
      <c r="MY352" s="442"/>
      <c r="MZ352" s="442"/>
      <c r="NA352" s="442"/>
      <c r="NB352" s="442"/>
      <c r="NC352" s="442"/>
      <c r="ND352" s="442"/>
      <c r="NE352" s="442"/>
      <c r="NF352" s="442"/>
      <c r="NG352" s="442"/>
      <c r="NH352" s="442"/>
      <c r="NI352" s="442"/>
      <c r="NJ352" s="442"/>
      <c r="NK352" s="442"/>
      <c r="NL352" s="442"/>
      <c r="NM352" s="442"/>
      <c r="NN352" s="442"/>
      <c r="NO352" s="442"/>
      <c r="NP352" s="442"/>
      <c r="NQ352" s="442"/>
      <c r="NR352" s="442"/>
      <c r="NS352" s="442"/>
      <c r="NT352" s="442"/>
      <c r="NU352" s="442"/>
      <c r="NV352" s="442"/>
      <c r="NW352" s="442"/>
      <c r="NX352" s="442"/>
      <c r="NY352" s="442"/>
      <c r="NZ352" s="442"/>
      <c r="OA352" s="442"/>
      <c r="OB352" s="442"/>
      <c r="OC352" s="442"/>
      <c r="OD352" s="442"/>
      <c r="OE352" s="442"/>
      <c r="OF352" s="442"/>
      <c r="OG352" s="442"/>
      <c r="OH352" s="442"/>
      <c r="OI352" s="442"/>
      <c r="OJ352" s="442"/>
      <c r="OK352" s="442"/>
      <c r="OL352" s="442"/>
      <c r="OM352" s="442"/>
      <c r="ON352" s="442"/>
      <c r="OO352" s="442"/>
      <c r="OP352" s="442"/>
      <c r="OQ352" s="442"/>
      <c r="OR352" s="442"/>
      <c r="OS352" s="442"/>
      <c r="OT352" s="442"/>
      <c r="OU352" s="442"/>
      <c r="OV352" s="442"/>
      <c r="OW352" s="442"/>
      <c r="OX352" s="442"/>
      <c r="OY352" s="442"/>
      <c r="OZ352" s="442"/>
      <c r="PA352" s="442"/>
      <c r="PB352" s="442"/>
      <c r="PC352" s="442"/>
      <c r="PD352" s="442"/>
      <c r="PE352" s="442"/>
      <c r="PF352" s="442"/>
      <c r="PG352" s="442"/>
      <c r="PH352" s="442"/>
      <c r="PI352" s="442"/>
      <c r="PJ352" s="442"/>
      <c r="PK352" s="442"/>
      <c r="PL352" s="442"/>
      <c r="PM352" s="442"/>
      <c r="PN352" s="442"/>
      <c r="PO352" s="442"/>
      <c r="PP352" s="442"/>
      <c r="PQ352" s="442"/>
      <c r="PR352" s="442"/>
      <c r="PS352" s="442"/>
      <c r="PT352" s="442"/>
      <c r="PU352" s="442"/>
      <c r="PV352" s="442"/>
      <c r="PW352" s="442"/>
      <c r="PX352" s="442"/>
      <c r="PY352" s="442"/>
      <c r="PZ352" s="442"/>
      <c r="QA352" s="442"/>
      <c r="QB352" s="442"/>
      <c r="QC352" s="442"/>
      <c r="QD352" s="442"/>
      <c r="QE352" s="442"/>
      <c r="QF352" s="442"/>
      <c r="QG352" s="442"/>
      <c r="QH352" s="442"/>
      <c r="QI352" s="442"/>
      <c r="QJ352" s="442"/>
      <c r="QK352" s="442"/>
      <c r="QL352" s="442"/>
      <c r="QM352" s="442"/>
      <c r="QN352" s="442"/>
      <c r="QO352" s="442"/>
      <c r="QP352" s="442"/>
      <c r="QQ352" s="442"/>
      <c r="QR352" s="442"/>
      <c r="QS352" s="442"/>
      <c r="QT352" s="442"/>
      <c r="QU352" s="442"/>
      <c r="QV352" s="442"/>
      <c r="QW352" s="442"/>
      <c r="QX352" s="442"/>
      <c r="QY352" s="442"/>
      <c r="QZ352" s="442"/>
      <c r="RA352" s="442"/>
      <c r="RB352" s="442"/>
      <c r="RC352" s="442"/>
      <c r="RD352" s="442"/>
      <c r="RE352" s="442"/>
      <c r="RF352" s="442"/>
      <c r="RG352" s="442"/>
      <c r="RH352" s="442"/>
      <c r="RI352" s="442"/>
      <c r="RJ352" s="442"/>
      <c r="RK352" s="442"/>
      <c r="RL352" s="442"/>
      <c r="RM352" s="442"/>
      <c r="RN352" s="442"/>
      <c r="RO352" s="442"/>
      <c r="RP352" s="442"/>
      <c r="RQ352" s="442"/>
      <c r="RR352" s="442"/>
      <c r="RS352" s="442"/>
      <c r="RT352" s="442"/>
      <c r="RU352" s="442"/>
      <c r="RV352" s="442"/>
      <c r="RW352" s="442"/>
      <c r="RX352" s="442"/>
      <c r="RY352" s="442"/>
      <c r="RZ352" s="442"/>
      <c r="SA352" s="442"/>
      <c r="SB352" s="442"/>
      <c r="SC352" s="442"/>
      <c r="SD352" s="442"/>
      <c r="SE352" s="442"/>
      <c r="SF352" s="442"/>
      <c r="SG352" s="442"/>
      <c r="SH352" s="442"/>
      <c r="SI352" s="442"/>
      <c r="SJ352" s="442"/>
      <c r="SK352" s="442"/>
      <c r="SL352" s="442"/>
      <c r="SM352" s="442"/>
      <c r="SN352" s="442"/>
      <c r="SO352" s="442"/>
      <c r="SP352" s="442"/>
      <c r="SQ352" s="442"/>
      <c r="SR352" s="442"/>
      <c r="SS352" s="442"/>
      <c r="ST352" s="442"/>
      <c r="SU352" s="442"/>
      <c r="SV352" s="442"/>
      <c r="SW352" s="442"/>
      <c r="SX352" s="442"/>
      <c r="SY352" s="442"/>
      <c r="SZ352" s="442"/>
      <c r="TA352" s="442"/>
      <c r="TB352" s="442"/>
      <c r="TC352" s="442"/>
      <c r="TD352" s="442"/>
      <c r="TE352" s="442"/>
      <c r="TF352" s="442"/>
      <c r="TG352" s="442"/>
      <c r="TH352" s="442"/>
      <c r="TI352" s="442"/>
      <c r="TJ352" s="442"/>
      <c r="TK352" s="442"/>
      <c r="TL352" s="442"/>
      <c r="TM352" s="442"/>
      <c r="TN352" s="442"/>
      <c r="TO352" s="442"/>
      <c r="TP352" s="442"/>
      <c r="TQ352" s="442"/>
      <c r="TR352" s="442"/>
      <c r="TS352" s="442"/>
      <c r="TT352" s="442"/>
      <c r="TU352" s="442"/>
      <c r="TV352" s="442"/>
      <c r="TW352" s="442"/>
      <c r="TX352" s="442"/>
      <c r="TY352" s="442"/>
      <c r="TZ352" s="442"/>
      <c r="UA352" s="442"/>
      <c r="UB352" s="442"/>
      <c r="UC352" s="442"/>
      <c r="UD352" s="442"/>
      <c r="UE352" s="442"/>
      <c r="UF352" s="442"/>
      <c r="UG352" s="442"/>
      <c r="UH352" s="442"/>
      <c r="UI352" s="442"/>
      <c r="UJ352" s="442"/>
      <c r="UK352" s="442"/>
      <c r="UL352" s="442"/>
      <c r="UM352" s="442"/>
      <c r="UN352" s="442"/>
      <c r="UO352" s="442"/>
      <c r="UP352" s="442"/>
      <c r="UQ352" s="442"/>
      <c r="UR352" s="442"/>
      <c r="US352" s="442"/>
      <c r="UT352" s="442"/>
      <c r="UU352" s="442"/>
      <c r="UV352" s="442"/>
      <c r="UW352" s="442"/>
      <c r="UX352" s="442"/>
      <c r="UY352" s="442"/>
      <c r="UZ352" s="442"/>
      <c r="VA352" s="442"/>
      <c r="VB352" s="442"/>
      <c r="VC352" s="442"/>
      <c r="VD352" s="442"/>
      <c r="VE352" s="442"/>
      <c r="VF352" s="442"/>
      <c r="VG352" s="442"/>
      <c r="VH352" s="442"/>
      <c r="VI352" s="442"/>
      <c r="VJ352" s="442"/>
      <c r="VK352" s="442"/>
      <c r="VL352" s="442"/>
      <c r="VM352" s="442"/>
      <c r="VN352" s="442"/>
      <c r="VO352" s="442"/>
      <c r="VP352" s="442"/>
      <c r="VQ352" s="442"/>
      <c r="VR352" s="442"/>
      <c r="VS352" s="442"/>
      <c r="VT352" s="442"/>
      <c r="VU352" s="442"/>
      <c r="VV352" s="442"/>
      <c r="VW352" s="442"/>
      <c r="VX352" s="442"/>
      <c r="VY352" s="442"/>
      <c r="VZ352" s="442"/>
      <c r="WA352" s="442"/>
      <c r="WB352" s="442"/>
      <c r="WC352" s="442"/>
      <c r="WD352" s="442"/>
      <c r="WE352" s="442"/>
      <c r="WF352" s="442"/>
      <c r="WG352" s="442"/>
      <c r="WH352" s="442"/>
      <c r="WI352" s="442"/>
      <c r="WJ352" s="442"/>
      <c r="WK352" s="442"/>
      <c r="WL352" s="442"/>
      <c r="WM352" s="442"/>
      <c r="WN352" s="442"/>
      <c r="WO352" s="442"/>
      <c r="WP352" s="442"/>
      <c r="WQ352" s="442"/>
      <c r="WR352" s="442"/>
      <c r="WS352" s="442"/>
      <c r="WT352" s="442"/>
      <c r="WU352" s="442"/>
      <c r="WV352" s="442"/>
      <c r="WW352" s="442"/>
      <c r="WX352" s="442"/>
      <c r="WY352" s="442"/>
      <c r="WZ352" s="442"/>
      <c r="XA352" s="442"/>
      <c r="XB352" s="442"/>
      <c r="XC352" s="442"/>
      <c r="XD352" s="442"/>
      <c r="XE352" s="442"/>
      <c r="XF352" s="442"/>
      <c r="XG352" s="442"/>
      <c r="XH352" s="442"/>
      <c r="XI352" s="442"/>
      <c r="XJ352" s="442"/>
      <c r="XK352" s="442"/>
      <c r="XL352" s="442"/>
      <c r="XM352" s="442"/>
      <c r="XN352" s="442"/>
      <c r="XO352" s="442"/>
      <c r="XP352" s="442"/>
      <c r="XQ352" s="442"/>
      <c r="XR352" s="442"/>
      <c r="XS352" s="442"/>
      <c r="XT352" s="442"/>
      <c r="XU352" s="442"/>
      <c r="XV352" s="442"/>
      <c r="XW352" s="442"/>
      <c r="XX352" s="442"/>
      <c r="XY352" s="442"/>
      <c r="XZ352" s="442"/>
      <c r="YA352" s="442"/>
      <c r="YB352" s="442"/>
      <c r="YC352" s="442"/>
      <c r="YD352" s="442"/>
      <c r="YE352" s="442"/>
      <c r="YF352" s="442"/>
      <c r="YG352" s="442"/>
      <c r="YH352" s="442"/>
      <c r="YI352" s="442"/>
      <c r="YJ352" s="442"/>
      <c r="YK352" s="442"/>
      <c r="YL352" s="442"/>
      <c r="YM352" s="442"/>
      <c r="YN352" s="442"/>
      <c r="YO352" s="442"/>
      <c r="YP352" s="442"/>
      <c r="YQ352" s="442"/>
      <c r="YR352" s="442"/>
      <c r="YS352" s="442"/>
      <c r="YT352" s="442"/>
      <c r="YU352" s="442"/>
      <c r="YV352" s="442"/>
      <c r="YW352" s="442"/>
      <c r="YX352" s="442"/>
      <c r="YY352" s="442"/>
      <c r="YZ352" s="442"/>
      <c r="ZA352" s="442"/>
      <c r="ZB352" s="442"/>
      <c r="ZC352" s="442"/>
      <c r="ZD352" s="442"/>
      <c r="ZE352" s="442"/>
      <c r="ZF352" s="442"/>
      <c r="ZG352" s="442"/>
      <c r="ZH352" s="442"/>
      <c r="ZI352" s="442"/>
      <c r="ZJ352" s="442"/>
      <c r="ZK352" s="442"/>
      <c r="ZL352" s="442"/>
      <c r="ZM352" s="442"/>
      <c r="ZN352" s="442"/>
      <c r="ZO352" s="442"/>
      <c r="ZP352" s="442"/>
      <c r="ZQ352" s="442"/>
      <c r="ZR352" s="442"/>
      <c r="ZS352" s="442"/>
      <c r="ZT352" s="442"/>
      <c r="ZU352" s="442"/>
      <c r="ZV352" s="442"/>
      <c r="ZW352" s="442"/>
      <c r="ZX352" s="442"/>
      <c r="ZY352" s="442"/>
      <c r="ZZ352" s="442"/>
      <c r="AAA352" s="442"/>
      <c r="AAB352" s="442"/>
      <c r="AAC352" s="442"/>
      <c r="AAD352" s="442"/>
      <c r="AAE352" s="442"/>
      <c r="AAF352" s="442"/>
      <c r="AAG352" s="442"/>
      <c r="AAH352" s="442"/>
      <c r="AAI352" s="442"/>
      <c r="AAJ352" s="442"/>
      <c r="AAK352" s="442"/>
      <c r="AAL352" s="442"/>
      <c r="AAM352" s="442"/>
      <c r="AAN352" s="442"/>
      <c r="AAO352" s="442"/>
      <c r="AAP352" s="442"/>
      <c r="AAQ352" s="442"/>
      <c r="AAR352" s="442"/>
      <c r="AAS352" s="442"/>
      <c r="AAT352" s="442"/>
      <c r="AAU352" s="442"/>
      <c r="AAV352" s="442"/>
      <c r="AAW352" s="442"/>
      <c r="AAX352" s="442"/>
      <c r="AAY352" s="442"/>
      <c r="AAZ352" s="442"/>
      <c r="ABA352" s="442"/>
      <c r="ABB352" s="442"/>
      <c r="ABC352" s="442"/>
      <c r="ABD352" s="442"/>
      <c r="ABE352" s="442"/>
      <c r="ABF352" s="442"/>
      <c r="ABG352" s="442"/>
      <c r="ABH352" s="442"/>
      <c r="ABI352" s="442"/>
      <c r="ABJ352" s="442"/>
      <c r="ABK352" s="442"/>
      <c r="ABL352" s="442"/>
      <c r="ABM352" s="442"/>
      <c r="ABN352" s="442"/>
      <c r="ABO352" s="442"/>
      <c r="ABP352" s="442"/>
      <c r="ABQ352" s="442"/>
      <c r="ABR352" s="442"/>
      <c r="ABS352" s="442"/>
      <c r="ABT352" s="442"/>
      <c r="ABU352" s="442"/>
      <c r="ABV352" s="442"/>
      <c r="ABW352" s="442"/>
      <c r="ABX352" s="442"/>
      <c r="ABY352" s="442"/>
      <c r="ABZ352" s="442"/>
      <c r="ACA352" s="442"/>
      <c r="ACB352" s="442"/>
      <c r="ACC352" s="442"/>
      <c r="ACD352" s="442"/>
      <c r="ACE352" s="442"/>
      <c r="ACF352" s="442"/>
      <c r="ACG352" s="442"/>
      <c r="ACH352" s="442"/>
      <c r="ACI352" s="442"/>
      <c r="ACJ352" s="442"/>
      <c r="ACK352" s="442"/>
      <c r="ACL352" s="442"/>
      <c r="ACM352" s="442"/>
      <c r="ACN352" s="442"/>
      <c r="ACO352" s="442"/>
      <c r="ACP352" s="442"/>
      <c r="ACQ352" s="442"/>
      <c r="ACR352" s="442"/>
      <c r="ACS352" s="442"/>
      <c r="ACT352" s="442"/>
      <c r="ACU352" s="442"/>
      <c r="ACV352" s="442"/>
      <c r="ACW352" s="442"/>
      <c r="ACX352" s="442"/>
      <c r="ACY352" s="442"/>
      <c r="ACZ352" s="442"/>
      <c r="ADA352" s="442"/>
      <c r="ADB352" s="442"/>
      <c r="ADC352" s="442"/>
      <c r="ADD352" s="442"/>
      <c r="ADE352" s="442"/>
      <c r="ADF352" s="442"/>
      <c r="ADG352" s="442"/>
      <c r="ADH352" s="442"/>
      <c r="ADI352" s="442"/>
      <c r="ADJ352" s="442"/>
      <c r="ADK352" s="442"/>
      <c r="ADL352" s="442"/>
      <c r="ADM352" s="442"/>
      <c r="ADN352" s="442"/>
      <c r="ADO352" s="442"/>
      <c r="ADP352" s="442"/>
      <c r="ADQ352" s="442"/>
      <c r="ADR352" s="442"/>
      <c r="ADS352" s="442"/>
      <c r="ADT352" s="442"/>
      <c r="ADU352" s="442"/>
      <c r="ADV352" s="442"/>
      <c r="ADW352" s="442"/>
      <c r="ADX352" s="442"/>
      <c r="ADY352" s="442"/>
      <c r="ADZ352" s="442"/>
      <c r="AEA352" s="442"/>
      <c r="AEB352" s="442"/>
      <c r="AEC352" s="442"/>
      <c r="AED352" s="442"/>
      <c r="AEE352" s="442"/>
      <c r="AEF352" s="442"/>
      <c r="AEG352" s="442"/>
      <c r="AEH352" s="442"/>
      <c r="AEI352" s="442"/>
      <c r="AEJ352" s="442"/>
      <c r="AEK352" s="442"/>
      <c r="AEL352" s="442"/>
      <c r="AEM352" s="442"/>
      <c r="AEN352" s="442"/>
      <c r="AEO352" s="442"/>
      <c r="AEP352" s="442"/>
      <c r="AEQ352" s="442"/>
      <c r="AER352" s="442"/>
      <c r="AES352" s="442"/>
      <c r="AET352" s="442"/>
      <c r="AEU352" s="442"/>
      <c r="AEV352" s="442"/>
      <c r="AEW352" s="442"/>
      <c r="AEX352" s="442"/>
      <c r="AEY352" s="442"/>
      <c r="AEZ352" s="442"/>
      <c r="AFA352" s="442"/>
      <c r="AFB352" s="442"/>
      <c r="AFC352" s="442"/>
      <c r="AFD352" s="442"/>
      <c r="AFE352" s="442"/>
      <c r="AFF352" s="442"/>
      <c r="AFG352" s="442"/>
      <c r="AFH352" s="442"/>
      <c r="AFI352" s="442"/>
      <c r="AFJ352" s="442"/>
      <c r="AFK352" s="442"/>
      <c r="AFL352" s="442"/>
      <c r="AFM352" s="442"/>
      <c r="AFN352" s="442"/>
      <c r="AFO352" s="442"/>
      <c r="AFP352" s="442"/>
      <c r="AFQ352" s="442"/>
      <c r="AFR352" s="442"/>
      <c r="AFS352" s="442"/>
      <c r="AFT352" s="442"/>
      <c r="AFU352" s="442"/>
      <c r="AFV352" s="442"/>
      <c r="AFW352" s="442"/>
      <c r="AFX352" s="442"/>
      <c r="AFY352" s="442"/>
      <c r="AFZ352" s="442"/>
      <c r="AGA352" s="442"/>
      <c r="AGB352" s="442"/>
      <c r="AGC352" s="442"/>
      <c r="AGD352" s="442"/>
      <c r="AGE352" s="442"/>
      <c r="AGF352" s="442"/>
      <c r="AGG352" s="442"/>
      <c r="AGH352" s="442"/>
      <c r="AGI352" s="442"/>
      <c r="AGJ352" s="442"/>
      <c r="AGK352" s="442"/>
      <c r="AGL352" s="442"/>
      <c r="AGM352" s="442"/>
      <c r="AGN352" s="442"/>
      <c r="AGO352" s="442"/>
      <c r="AGP352" s="442"/>
      <c r="AGQ352" s="442"/>
      <c r="AGR352" s="442"/>
      <c r="AGS352" s="442"/>
      <c r="AGT352" s="442"/>
      <c r="AGU352" s="442"/>
      <c r="AGV352" s="442"/>
      <c r="AGW352" s="442"/>
      <c r="AGX352" s="442"/>
      <c r="AGY352" s="442"/>
      <c r="AGZ352" s="442"/>
      <c r="AHA352" s="442"/>
      <c r="AHB352" s="442"/>
      <c r="AHC352" s="442"/>
      <c r="AHD352" s="442"/>
      <c r="AHE352" s="442"/>
      <c r="AHF352" s="442"/>
      <c r="AHG352" s="442"/>
      <c r="AHH352" s="442"/>
    </row>
    <row r="353" spans="2:892" s="593" customFormat="1" hidden="1">
      <c r="B353" s="597"/>
      <c r="C353" s="595"/>
      <c r="D353" s="78"/>
      <c r="E353" s="78"/>
      <c r="F353" s="78"/>
      <c r="G353" s="78"/>
      <c r="H353" s="78"/>
      <c r="I353" s="78"/>
      <c r="J353" s="78"/>
      <c r="K353" s="78"/>
      <c r="L353" s="78"/>
      <c r="M353" s="78"/>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s="66"/>
      <c r="CT353" s="66"/>
      <c r="CU353" s="66"/>
      <c r="CV353" s="66"/>
      <c r="CW353" s="66"/>
      <c r="CX353" s="66"/>
      <c r="CY353" s="66"/>
      <c r="CZ353" s="66"/>
      <c r="DA353" s="66"/>
      <c r="DB353" s="66"/>
      <c r="DC353" s="66"/>
      <c r="DD353" s="66"/>
      <c r="DE353" s="66"/>
      <c r="DF353" s="66"/>
      <c r="DG353" s="66"/>
      <c r="DH353" s="66"/>
      <c r="DI353" s="66"/>
      <c r="DJ353" s="66"/>
      <c r="DK353" s="66"/>
      <c r="DL353" s="66"/>
      <c r="DM353" s="66"/>
      <c r="DN353" s="66"/>
      <c r="DO353" s="66"/>
      <c r="DP353" s="66"/>
      <c r="DQ353" s="66"/>
      <c r="DR353" s="66"/>
      <c r="DS353" s="66"/>
      <c r="DT353" s="66"/>
      <c r="DU353" s="66"/>
      <c r="DV353" s="66"/>
      <c r="DW353" s="66"/>
      <c r="DX353" s="66"/>
      <c r="DY353" s="66"/>
      <c r="DZ353" s="66"/>
      <c r="EA353" s="66"/>
      <c r="EB353" s="66"/>
      <c r="EC353" s="66"/>
      <c r="ED353" s="66"/>
      <c r="EE353" s="66"/>
      <c r="EF353" s="66"/>
      <c r="EG353" s="66"/>
      <c r="EH353" s="66"/>
      <c r="EI353" s="66"/>
      <c r="EJ353" s="66"/>
      <c r="EK353" s="66"/>
      <c r="EL353" s="66"/>
      <c r="EM353" s="66"/>
      <c r="EN353" s="66"/>
      <c r="EO353" s="66"/>
      <c r="EP353" s="66"/>
      <c r="EQ353" s="66"/>
      <c r="ER353" s="66"/>
      <c r="ES353" s="66"/>
      <c r="ET353" s="66"/>
      <c r="EU353" s="66"/>
      <c r="EV353" s="66"/>
      <c r="EW353" s="66"/>
      <c r="EX353" s="66"/>
      <c r="EY353" s="66"/>
      <c r="EZ353" s="66"/>
      <c r="FA353" s="66"/>
      <c r="FB353" s="66"/>
      <c r="FC353" s="66"/>
      <c r="FD353" s="66"/>
      <c r="FE353" s="66"/>
      <c r="FF353" s="66"/>
      <c r="FG353" s="66"/>
      <c r="FH353" s="66"/>
      <c r="FI353" s="66"/>
      <c r="FJ353" s="66"/>
      <c r="FK353" s="66"/>
      <c r="FL353" s="66"/>
      <c r="FM353" s="66"/>
      <c r="FN353" s="66"/>
      <c r="FO353" s="66"/>
      <c r="FP353" s="66"/>
      <c r="FQ353" s="66"/>
      <c r="FR353" s="66"/>
      <c r="FS353" s="66"/>
      <c r="FT353" s="66"/>
      <c r="FU353" s="66"/>
      <c r="FV353" s="66"/>
      <c r="FW353" s="66"/>
      <c r="FX353" s="66"/>
      <c r="FY353" s="66"/>
      <c r="FZ353" s="66"/>
      <c r="GA353" s="66"/>
      <c r="GB353" s="66"/>
      <c r="GC353" s="66"/>
      <c r="GD353" s="66"/>
      <c r="GE353" s="66"/>
      <c r="GF353" s="66"/>
      <c r="GG353" s="66"/>
      <c r="GH353" s="66"/>
      <c r="GI353" s="66"/>
      <c r="GJ353" s="66"/>
      <c r="GK353" s="66"/>
      <c r="GL353" s="66"/>
      <c r="GM353" s="66"/>
      <c r="GN353" s="66"/>
      <c r="GO353" s="66"/>
      <c r="GP353" s="66"/>
      <c r="GQ353" s="66"/>
      <c r="GR353" s="66"/>
      <c r="GS353" s="66"/>
      <c r="GT353" s="66"/>
      <c r="GU353" s="66"/>
      <c r="GV353" s="66"/>
      <c r="GW353" s="66"/>
      <c r="GX353" s="66"/>
      <c r="GY353" s="66"/>
      <c r="GZ353" s="66"/>
      <c r="HA353" s="66"/>
      <c r="HB353" s="66"/>
      <c r="HC353" s="66"/>
      <c r="HD353" s="66"/>
      <c r="HE353" s="66"/>
      <c r="HF353" s="66"/>
      <c r="HG353" s="66"/>
      <c r="HH353" s="66"/>
      <c r="HI353" s="66"/>
      <c r="HJ353" s="66"/>
      <c r="HK353" s="66"/>
      <c r="HL353" s="66"/>
      <c r="HM353" s="66"/>
      <c r="HN353" s="66"/>
      <c r="HO353" s="66"/>
      <c r="HP353" s="66"/>
      <c r="HQ353" s="66"/>
      <c r="HR353" s="66"/>
      <c r="HS353" s="66"/>
      <c r="HT353" s="66"/>
      <c r="HU353" s="66"/>
      <c r="HV353" s="66"/>
      <c r="HW353" s="66"/>
      <c r="HX353" s="66"/>
      <c r="HY353" s="66"/>
      <c r="HZ353" s="66"/>
      <c r="IA353" s="66"/>
      <c r="IB353" s="66"/>
      <c r="IC353" s="66"/>
      <c r="ID353" s="66"/>
      <c r="IE353" s="66"/>
      <c r="IF353" s="66"/>
      <c r="IG353" s="66"/>
      <c r="IH353" s="66"/>
      <c r="II353" s="66"/>
      <c r="IJ353" s="66"/>
      <c r="IK353" s="66"/>
      <c r="IL353" s="66"/>
      <c r="IM353" s="66"/>
      <c r="IN353" s="66"/>
      <c r="IO353" s="66"/>
      <c r="IP353" s="66"/>
      <c r="IQ353" s="66"/>
      <c r="IR353" s="66"/>
      <c r="IS353" s="66"/>
      <c r="IT353" s="66"/>
      <c r="IU353" s="66"/>
      <c r="IV353" s="66"/>
      <c r="IW353" s="66"/>
      <c r="IX353" s="442"/>
      <c r="IY353" s="442"/>
      <c r="IZ353" s="442"/>
      <c r="JA353" s="442"/>
      <c r="JB353" s="442"/>
      <c r="JC353" s="442"/>
      <c r="JD353" s="442"/>
      <c r="JE353" s="442"/>
      <c r="JF353" s="442"/>
      <c r="JG353" s="442"/>
      <c r="JH353" s="442"/>
      <c r="JI353" s="442"/>
      <c r="JJ353" s="442"/>
      <c r="JK353" s="442"/>
      <c r="JL353" s="442"/>
      <c r="JM353" s="442"/>
      <c r="JN353" s="442"/>
      <c r="JO353" s="442"/>
      <c r="JP353" s="442"/>
      <c r="JQ353" s="442"/>
      <c r="JR353" s="442"/>
      <c r="JS353" s="442"/>
      <c r="JT353" s="442"/>
      <c r="JU353" s="442"/>
      <c r="JV353" s="442"/>
      <c r="JW353" s="442"/>
      <c r="JX353" s="442"/>
      <c r="JY353" s="442"/>
      <c r="JZ353" s="442"/>
      <c r="KA353" s="442"/>
      <c r="KB353" s="442"/>
      <c r="KC353" s="442"/>
      <c r="KD353" s="442"/>
      <c r="KE353" s="442"/>
      <c r="KF353" s="442"/>
      <c r="KG353" s="442"/>
      <c r="KH353" s="442"/>
      <c r="KI353" s="442"/>
      <c r="KJ353" s="442"/>
      <c r="KK353" s="442"/>
      <c r="KL353" s="442"/>
      <c r="KM353" s="442"/>
      <c r="KN353" s="442"/>
      <c r="KO353" s="442"/>
      <c r="KP353" s="442"/>
      <c r="KQ353" s="442"/>
      <c r="KR353" s="442"/>
      <c r="KS353" s="442"/>
      <c r="KT353" s="442"/>
      <c r="KU353" s="442"/>
      <c r="KV353" s="442"/>
      <c r="KW353" s="442"/>
      <c r="KX353" s="442"/>
      <c r="KY353" s="442"/>
      <c r="KZ353" s="442"/>
      <c r="LA353" s="442"/>
      <c r="LB353" s="442"/>
      <c r="LC353" s="442"/>
      <c r="LD353" s="442"/>
      <c r="LE353" s="442"/>
      <c r="LF353" s="442"/>
      <c r="LG353" s="442"/>
      <c r="LH353" s="442"/>
      <c r="LI353" s="442"/>
      <c r="LJ353" s="442"/>
      <c r="LK353" s="442"/>
      <c r="LL353" s="442"/>
      <c r="LM353" s="442"/>
      <c r="LN353" s="442"/>
      <c r="LO353" s="442"/>
      <c r="LP353" s="442"/>
      <c r="LQ353" s="442"/>
      <c r="LR353" s="442"/>
      <c r="LS353" s="442"/>
      <c r="LT353" s="442"/>
      <c r="LU353" s="442"/>
      <c r="LV353" s="442"/>
      <c r="LW353" s="442"/>
      <c r="LX353" s="442"/>
      <c r="LY353" s="442"/>
      <c r="LZ353" s="442"/>
      <c r="MA353" s="442"/>
      <c r="MB353" s="442"/>
      <c r="MC353" s="442"/>
      <c r="MD353" s="442"/>
      <c r="ME353" s="442"/>
      <c r="MF353" s="442"/>
      <c r="MG353" s="442"/>
      <c r="MH353" s="442"/>
      <c r="MI353" s="442"/>
      <c r="MJ353" s="442"/>
      <c r="MK353" s="442"/>
      <c r="ML353" s="442"/>
      <c r="MM353" s="442"/>
      <c r="MN353" s="442"/>
      <c r="MO353" s="442"/>
      <c r="MP353" s="442"/>
      <c r="MQ353" s="442"/>
      <c r="MR353" s="442"/>
      <c r="MS353" s="442"/>
      <c r="MT353" s="442"/>
      <c r="MU353" s="442"/>
      <c r="MV353" s="442"/>
      <c r="MW353" s="442"/>
      <c r="MX353" s="442"/>
      <c r="MY353" s="442"/>
      <c r="MZ353" s="442"/>
      <c r="NA353" s="442"/>
      <c r="NB353" s="442"/>
      <c r="NC353" s="442"/>
      <c r="ND353" s="442"/>
      <c r="NE353" s="442"/>
      <c r="NF353" s="442"/>
      <c r="NG353" s="442"/>
      <c r="NH353" s="442"/>
      <c r="NI353" s="442"/>
      <c r="NJ353" s="442"/>
      <c r="NK353" s="442"/>
      <c r="NL353" s="442"/>
      <c r="NM353" s="442"/>
      <c r="NN353" s="442"/>
      <c r="NO353" s="442"/>
      <c r="NP353" s="442"/>
      <c r="NQ353" s="442"/>
      <c r="NR353" s="442"/>
      <c r="NS353" s="442"/>
      <c r="NT353" s="442"/>
      <c r="NU353" s="442"/>
      <c r="NV353" s="442"/>
      <c r="NW353" s="442"/>
      <c r="NX353" s="442"/>
      <c r="NY353" s="442"/>
      <c r="NZ353" s="442"/>
      <c r="OA353" s="442"/>
      <c r="OB353" s="442"/>
      <c r="OC353" s="442"/>
      <c r="OD353" s="442"/>
      <c r="OE353" s="442"/>
      <c r="OF353" s="442"/>
      <c r="OG353" s="442"/>
      <c r="OH353" s="442"/>
      <c r="OI353" s="442"/>
      <c r="OJ353" s="442"/>
      <c r="OK353" s="442"/>
      <c r="OL353" s="442"/>
      <c r="OM353" s="442"/>
      <c r="ON353" s="442"/>
      <c r="OO353" s="442"/>
      <c r="OP353" s="442"/>
      <c r="OQ353" s="442"/>
      <c r="OR353" s="442"/>
      <c r="OS353" s="442"/>
      <c r="OT353" s="442"/>
      <c r="OU353" s="442"/>
      <c r="OV353" s="442"/>
      <c r="OW353" s="442"/>
      <c r="OX353" s="442"/>
      <c r="OY353" s="442"/>
      <c r="OZ353" s="442"/>
      <c r="PA353" s="442"/>
      <c r="PB353" s="442"/>
      <c r="PC353" s="442"/>
      <c r="PD353" s="442"/>
      <c r="PE353" s="442"/>
      <c r="PF353" s="442"/>
      <c r="PG353" s="442"/>
      <c r="PH353" s="442"/>
      <c r="PI353" s="442"/>
      <c r="PJ353" s="442"/>
      <c r="PK353" s="442"/>
      <c r="PL353" s="442"/>
      <c r="PM353" s="442"/>
      <c r="PN353" s="442"/>
      <c r="PO353" s="442"/>
      <c r="PP353" s="442"/>
      <c r="PQ353" s="442"/>
      <c r="PR353" s="442"/>
      <c r="PS353" s="442"/>
      <c r="PT353" s="442"/>
      <c r="PU353" s="442"/>
      <c r="PV353" s="442"/>
      <c r="PW353" s="442"/>
      <c r="PX353" s="442"/>
      <c r="PY353" s="442"/>
      <c r="PZ353" s="442"/>
      <c r="QA353" s="442"/>
      <c r="QB353" s="442"/>
      <c r="QC353" s="442"/>
      <c r="QD353" s="442"/>
      <c r="QE353" s="442"/>
      <c r="QF353" s="442"/>
      <c r="QG353" s="442"/>
      <c r="QH353" s="442"/>
      <c r="QI353" s="442"/>
      <c r="QJ353" s="442"/>
      <c r="QK353" s="442"/>
      <c r="QL353" s="442"/>
      <c r="QM353" s="442"/>
      <c r="QN353" s="442"/>
      <c r="QO353" s="442"/>
      <c r="QP353" s="442"/>
      <c r="QQ353" s="442"/>
      <c r="QR353" s="442"/>
      <c r="QS353" s="442"/>
      <c r="QT353" s="442"/>
      <c r="QU353" s="442"/>
      <c r="QV353" s="442"/>
      <c r="QW353" s="442"/>
      <c r="QX353" s="442"/>
      <c r="QY353" s="442"/>
      <c r="QZ353" s="442"/>
      <c r="RA353" s="442"/>
      <c r="RB353" s="442"/>
      <c r="RC353" s="442"/>
      <c r="RD353" s="442"/>
      <c r="RE353" s="442"/>
      <c r="RF353" s="442"/>
      <c r="RG353" s="442"/>
      <c r="RH353" s="442"/>
      <c r="RI353" s="442"/>
      <c r="RJ353" s="442"/>
      <c r="RK353" s="442"/>
      <c r="RL353" s="442"/>
      <c r="RM353" s="442"/>
      <c r="RN353" s="442"/>
      <c r="RO353" s="442"/>
      <c r="RP353" s="442"/>
      <c r="RQ353" s="442"/>
      <c r="RR353" s="442"/>
      <c r="RS353" s="442"/>
      <c r="RT353" s="442"/>
      <c r="RU353" s="442"/>
      <c r="RV353" s="442"/>
      <c r="RW353" s="442"/>
      <c r="RX353" s="442"/>
      <c r="RY353" s="442"/>
      <c r="RZ353" s="442"/>
      <c r="SA353" s="442"/>
      <c r="SB353" s="442"/>
      <c r="SC353" s="442"/>
      <c r="SD353" s="442"/>
      <c r="SE353" s="442"/>
      <c r="SF353" s="442"/>
      <c r="SG353" s="442"/>
      <c r="SH353" s="442"/>
      <c r="SI353" s="442"/>
      <c r="SJ353" s="442"/>
      <c r="SK353" s="442"/>
      <c r="SL353" s="442"/>
      <c r="SM353" s="442"/>
      <c r="SN353" s="442"/>
      <c r="SO353" s="442"/>
      <c r="SP353" s="442"/>
      <c r="SQ353" s="442"/>
      <c r="SR353" s="442"/>
      <c r="SS353" s="442"/>
      <c r="ST353" s="442"/>
      <c r="SU353" s="442"/>
      <c r="SV353" s="442"/>
      <c r="SW353" s="442"/>
      <c r="SX353" s="442"/>
      <c r="SY353" s="442"/>
      <c r="SZ353" s="442"/>
      <c r="TA353" s="442"/>
      <c r="TB353" s="442"/>
      <c r="TC353" s="442"/>
      <c r="TD353" s="442"/>
      <c r="TE353" s="442"/>
      <c r="TF353" s="442"/>
      <c r="TG353" s="442"/>
      <c r="TH353" s="442"/>
      <c r="TI353" s="442"/>
      <c r="TJ353" s="442"/>
      <c r="TK353" s="442"/>
      <c r="TL353" s="442"/>
      <c r="TM353" s="442"/>
      <c r="TN353" s="442"/>
      <c r="TO353" s="442"/>
      <c r="TP353" s="442"/>
      <c r="TQ353" s="442"/>
      <c r="TR353" s="442"/>
      <c r="TS353" s="442"/>
      <c r="TT353" s="442"/>
      <c r="TU353" s="442"/>
      <c r="TV353" s="442"/>
      <c r="TW353" s="442"/>
      <c r="TX353" s="442"/>
      <c r="TY353" s="442"/>
      <c r="TZ353" s="442"/>
      <c r="UA353" s="442"/>
      <c r="UB353" s="442"/>
      <c r="UC353" s="442"/>
      <c r="UD353" s="442"/>
      <c r="UE353" s="442"/>
      <c r="UF353" s="442"/>
      <c r="UG353" s="442"/>
      <c r="UH353" s="442"/>
      <c r="UI353" s="442"/>
      <c r="UJ353" s="442"/>
      <c r="UK353" s="442"/>
      <c r="UL353" s="442"/>
      <c r="UM353" s="442"/>
      <c r="UN353" s="442"/>
      <c r="UO353" s="442"/>
      <c r="UP353" s="442"/>
      <c r="UQ353" s="442"/>
      <c r="UR353" s="442"/>
      <c r="US353" s="442"/>
      <c r="UT353" s="442"/>
      <c r="UU353" s="442"/>
      <c r="UV353" s="442"/>
      <c r="UW353" s="442"/>
      <c r="UX353" s="442"/>
      <c r="UY353" s="442"/>
      <c r="UZ353" s="442"/>
      <c r="VA353" s="442"/>
      <c r="VB353" s="442"/>
      <c r="VC353" s="442"/>
      <c r="VD353" s="442"/>
      <c r="VE353" s="442"/>
      <c r="VF353" s="442"/>
      <c r="VG353" s="442"/>
      <c r="VH353" s="442"/>
      <c r="VI353" s="442"/>
      <c r="VJ353" s="442"/>
      <c r="VK353" s="442"/>
      <c r="VL353" s="442"/>
      <c r="VM353" s="442"/>
      <c r="VN353" s="442"/>
      <c r="VO353" s="442"/>
      <c r="VP353" s="442"/>
      <c r="VQ353" s="442"/>
      <c r="VR353" s="442"/>
      <c r="VS353" s="442"/>
      <c r="VT353" s="442"/>
      <c r="VU353" s="442"/>
      <c r="VV353" s="442"/>
      <c r="VW353" s="442"/>
      <c r="VX353" s="442"/>
      <c r="VY353" s="442"/>
      <c r="VZ353" s="442"/>
      <c r="WA353" s="442"/>
      <c r="WB353" s="442"/>
      <c r="WC353" s="442"/>
      <c r="WD353" s="442"/>
      <c r="WE353" s="442"/>
      <c r="WF353" s="442"/>
      <c r="WG353" s="442"/>
      <c r="WH353" s="442"/>
      <c r="WI353" s="442"/>
      <c r="WJ353" s="442"/>
      <c r="WK353" s="442"/>
      <c r="WL353" s="442"/>
      <c r="WM353" s="442"/>
      <c r="WN353" s="442"/>
      <c r="WO353" s="442"/>
      <c r="WP353" s="442"/>
      <c r="WQ353" s="442"/>
      <c r="WR353" s="442"/>
      <c r="WS353" s="442"/>
      <c r="WT353" s="442"/>
      <c r="WU353" s="442"/>
      <c r="WV353" s="442"/>
      <c r="WW353" s="442"/>
      <c r="WX353" s="442"/>
      <c r="WY353" s="442"/>
      <c r="WZ353" s="442"/>
      <c r="XA353" s="442"/>
      <c r="XB353" s="442"/>
      <c r="XC353" s="442"/>
      <c r="XD353" s="442"/>
      <c r="XE353" s="442"/>
      <c r="XF353" s="442"/>
      <c r="XG353" s="442"/>
      <c r="XH353" s="442"/>
      <c r="XI353" s="442"/>
      <c r="XJ353" s="442"/>
      <c r="XK353" s="442"/>
      <c r="XL353" s="442"/>
      <c r="XM353" s="442"/>
      <c r="XN353" s="442"/>
      <c r="XO353" s="442"/>
      <c r="XP353" s="442"/>
      <c r="XQ353" s="442"/>
      <c r="XR353" s="442"/>
      <c r="XS353" s="442"/>
      <c r="XT353" s="442"/>
      <c r="XU353" s="442"/>
      <c r="XV353" s="442"/>
      <c r="XW353" s="442"/>
      <c r="XX353" s="442"/>
      <c r="XY353" s="442"/>
      <c r="XZ353" s="442"/>
      <c r="YA353" s="442"/>
      <c r="YB353" s="442"/>
      <c r="YC353" s="442"/>
      <c r="YD353" s="442"/>
      <c r="YE353" s="442"/>
      <c r="YF353" s="442"/>
      <c r="YG353" s="442"/>
      <c r="YH353" s="442"/>
      <c r="YI353" s="442"/>
      <c r="YJ353" s="442"/>
      <c r="YK353" s="442"/>
      <c r="YL353" s="442"/>
      <c r="YM353" s="442"/>
      <c r="YN353" s="442"/>
      <c r="YO353" s="442"/>
      <c r="YP353" s="442"/>
      <c r="YQ353" s="442"/>
      <c r="YR353" s="442"/>
      <c r="YS353" s="442"/>
      <c r="YT353" s="442"/>
      <c r="YU353" s="442"/>
      <c r="YV353" s="442"/>
      <c r="YW353" s="442"/>
      <c r="YX353" s="442"/>
      <c r="YY353" s="442"/>
      <c r="YZ353" s="442"/>
      <c r="ZA353" s="442"/>
      <c r="ZB353" s="442"/>
      <c r="ZC353" s="442"/>
      <c r="ZD353" s="442"/>
      <c r="ZE353" s="442"/>
      <c r="ZF353" s="442"/>
      <c r="ZG353" s="442"/>
      <c r="ZH353" s="442"/>
      <c r="ZI353" s="442"/>
      <c r="ZJ353" s="442"/>
      <c r="ZK353" s="442"/>
      <c r="ZL353" s="442"/>
      <c r="ZM353" s="442"/>
      <c r="ZN353" s="442"/>
      <c r="ZO353" s="442"/>
      <c r="ZP353" s="442"/>
      <c r="ZQ353" s="442"/>
      <c r="ZR353" s="442"/>
      <c r="ZS353" s="442"/>
      <c r="ZT353" s="442"/>
      <c r="ZU353" s="442"/>
      <c r="ZV353" s="442"/>
      <c r="ZW353" s="442"/>
      <c r="ZX353" s="442"/>
      <c r="ZY353" s="442"/>
      <c r="ZZ353" s="442"/>
      <c r="AAA353" s="442"/>
      <c r="AAB353" s="442"/>
      <c r="AAC353" s="442"/>
      <c r="AAD353" s="442"/>
      <c r="AAE353" s="442"/>
      <c r="AAF353" s="442"/>
      <c r="AAG353" s="442"/>
      <c r="AAH353" s="442"/>
      <c r="AAI353" s="442"/>
      <c r="AAJ353" s="442"/>
      <c r="AAK353" s="442"/>
      <c r="AAL353" s="442"/>
      <c r="AAM353" s="442"/>
      <c r="AAN353" s="442"/>
      <c r="AAO353" s="442"/>
      <c r="AAP353" s="442"/>
      <c r="AAQ353" s="442"/>
      <c r="AAR353" s="442"/>
      <c r="AAS353" s="442"/>
      <c r="AAT353" s="442"/>
      <c r="AAU353" s="442"/>
      <c r="AAV353" s="442"/>
      <c r="AAW353" s="442"/>
      <c r="AAX353" s="442"/>
      <c r="AAY353" s="442"/>
      <c r="AAZ353" s="442"/>
      <c r="ABA353" s="442"/>
      <c r="ABB353" s="442"/>
      <c r="ABC353" s="442"/>
      <c r="ABD353" s="442"/>
      <c r="ABE353" s="442"/>
      <c r="ABF353" s="442"/>
      <c r="ABG353" s="442"/>
      <c r="ABH353" s="442"/>
      <c r="ABI353" s="442"/>
      <c r="ABJ353" s="442"/>
      <c r="ABK353" s="442"/>
      <c r="ABL353" s="442"/>
      <c r="ABM353" s="442"/>
      <c r="ABN353" s="442"/>
      <c r="ABO353" s="442"/>
      <c r="ABP353" s="442"/>
      <c r="ABQ353" s="442"/>
      <c r="ABR353" s="442"/>
      <c r="ABS353" s="442"/>
      <c r="ABT353" s="442"/>
      <c r="ABU353" s="442"/>
      <c r="ABV353" s="442"/>
      <c r="ABW353" s="442"/>
      <c r="ABX353" s="442"/>
      <c r="ABY353" s="442"/>
      <c r="ABZ353" s="442"/>
      <c r="ACA353" s="442"/>
      <c r="ACB353" s="442"/>
      <c r="ACC353" s="442"/>
      <c r="ACD353" s="442"/>
      <c r="ACE353" s="442"/>
      <c r="ACF353" s="442"/>
      <c r="ACG353" s="442"/>
      <c r="ACH353" s="442"/>
      <c r="ACI353" s="442"/>
      <c r="ACJ353" s="442"/>
      <c r="ACK353" s="442"/>
      <c r="ACL353" s="442"/>
      <c r="ACM353" s="442"/>
      <c r="ACN353" s="442"/>
      <c r="ACO353" s="442"/>
      <c r="ACP353" s="442"/>
      <c r="ACQ353" s="442"/>
      <c r="ACR353" s="442"/>
      <c r="ACS353" s="442"/>
      <c r="ACT353" s="442"/>
      <c r="ACU353" s="442"/>
      <c r="ACV353" s="442"/>
      <c r="ACW353" s="442"/>
      <c r="ACX353" s="442"/>
      <c r="ACY353" s="442"/>
      <c r="ACZ353" s="442"/>
      <c r="ADA353" s="442"/>
      <c r="ADB353" s="442"/>
      <c r="ADC353" s="442"/>
      <c r="ADD353" s="442"/>
      <c r="ADE353" s="442"/>
      <c r="ADF353" s="442"/>
      <c r="ADG353" s="442"/>
      <c r="ADH353" s="442"/>
      <c r="ADI353" s="442"/>
      <c r="ADJ353" s="442"/>
      <c r="ADK353" s="442"/>
      <c r="ADL353" s="442"/>
      <c r="ADM353" s="442"/>
      <c r="ADN353" s="442"/>
      <c r="ADO353" s="442"/>
      <c r="ADP353" s="442"/>
      <c r="ADQ353" s="442"/>
      <c r="ADR353" s="442"/>
      <c r="ADS353" s="442"/>
      <c r="ADT353" s="442"/>
      <c r="ADU353" s="442"/>
      <c r="ADV353" s="442"/>
      <c r="ADW353" s="442"/>
      <c r="ADX353" s="442"/>
      <c r="ADY353" s="442"/>
      <c r="ADZ353" s="442"/>
      <c r="AEA353" s="442"/>
      <c r="AEB353" s="442"/>
      <c r="AEC353" s="442"/>
      <c r="AED353" s="442"/>
      <c r="AEE353" s="442"/>
      <c r="AEF353" s="442"/>
      <c r="AEG353" s="442"/>
      <c r="AEH353" s="442"/>
      <c r="AEI353" s="442"/>
      <c r="AEJ353" s="442"/>
      <c r="AEK353" s="442"/>
      <c r="AEL353" s="442"/>
      <c r="AEM353" s="442"/>
      <c r="AEN353" s="442"/>
      <c r="AEO353" s="442"/>
      <c r="AEP353" s="442"/>
      <c r="AEQ353" s="442"/>
      <c r="AER353" s="442"/>
      <c r="AES353" s="442"/>
      <c r="AET353" s="442"/>
      <c r="AEU353" s="442"/>
      <c r="AEV353" s="442"/>
      <c r="AEW353" s="442"/>
      <c r="AEX353" s="442"/>
      <c r="AEY353" s="442"/>
      <c r="AEZ353" s="442"/>
      <c r="AFA353" s="442"/>
      <c r="AFB353" s="442"/>
      <c r="AFC353" s="442"/>
      <c r="AFD353" s="442"/>
      <c r="AFE353" s="442"/>
      <c r="AFF353" s="442"/>
      <c r="AFG353" s="442"/>
      <c r="AFH353" s="442"/>
      <c r="AFI353" s="442"/>
      <c r="AFJ353" s="442"/>
      <c r="AFK353" s="442"/>
      <c r="AFL353" s="442"/>
      <c r="AFM353" s="442"/>
      <c r="AFN353" s="442"/>
      <c r="AFO353" s="442"/>
      <c r="AFP353" s="442"/>
      <c r="AFQ353" s="442"/>
      <c r="AFR353" s="442"/>
      <c r="AFS353" s="442"/>
      <c r="AFT353" s="442"/>
      <c r="AFU353" s="442"/>
      <c r="AFV353" s="442"/>
      <c r="AFW353" s="442"/>
      <c r="AFX353" s="442"/>
      <c r="AFY353" s="442"/>
      <c r="AFZ353" s="442"/>
      <c r="AGA353" s="442"/>
      <c r="AGB353" s="442"/>
      <c r="AGC353" s="442"/>
      <c r="AGD353" s="442"/>
      <c r="AGE353" s="442"/>
      <c r="AGF353" s="442"/>
      <c r="AGG353" s="442"/>
      <c r="AGH353" s="442"/>
      <c r="AGI353" s="442"/>
      <c r="AGJ353" s="442"/>
      <c r="AGK353" s="442"/>
      <c r="AGL353" s="442"/>
      <c r="AGM353" s="442"/>
      <c r="AGN353" s="442"/>
      <c r="AGO353" s="442"/>
      <c r="AGP353" s="442"/>
      <c r="AGQ353" s="442"/>
      <c r="AGR353" s="442"/>
      <c r="AGS353" s="442"/>
      <c r="AGT353" s="442"/>
      <c r="AGU353" s="442"/>
      <c r="AGV353" s="442"/>
      <c r="AGW353" s="442"/>
      <c r="AGX353" s="442"/>
      <c r="AGY353" s="442"/>
      <c r="AGZ353" s="442"/>
      <c r="AHA353" s="442"/>
      <c r="AHB353" s="442"/>
      <c r="AHC353" s="442"/>
      <c r="AHD353" s="442"/>
      <c r="AHE353" s="442"/>
      <c r="AHF353" s="442"/>
      <c r="AHG353" s="442"/>
      <c r="AHH353" s="442"/>
    </row>
    <row r="354" spans="2:892" s="593" customFormat="1" hidden="1">
      <c r="B354" s="597"/>
      <c r="C354" s="595"/>
      <c r="D354" s="78"/>
      <c r="E354" s="78"/>
      <c r="F354" s="78"/>
      <c r="G354" s="78"/>
      <c r="H354" s="78"/>
      <c r="I354" s="78"/>
      <c r="J354" s="78"/>
      <c r="K354" s="78"/>
      <c r="L354" s="78"/>
      <c r="M354" s="78"/>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s="66"/>
      <c r="CT354" s="66"/>
      <c r="CU354" s="66"/>
      <c r="CV354" s="66"/>
      <c r="CW354" s="66"/>
      <c r="CX354" s="66"/>
      <c r="CY354" s="66"/>
      <c r="CZ354" s="66"/>
      <c r="DA354" s="66"/>
      <c r="DB354" s="66"/>
      <c r="DC354" s="66"/>
      <c r="DD354" s="66"/>
      <c r="DE354" s="66"/>
      <c r="DF354" s="66"/>
      <c r="DG354" s="66"/>
      <c r="DH354" s="66"/>
      <c r="DI354" s="66"/>
      <c r="DJ354" s="66"/>
      <c r="DK354" s="66"/>
      <c r="DL354" s="66"/>
      <c r="DM354" s="66"/>
      <c r="DN354" s="66"/>
      <c r="DO354" s="66"/>
      <c r="DP354" s="66"/>
      <c r="DQ354" s="66"/>
      <c r="DR354" s="66"/>
      <c r="DS354" s="66"/>
      <c r="DT354" s="66"/>
      <c r="DU354" s="66"/>
      <c r="DV354" s="66"/>
      <c r="DW354" s="66"/>
      <c r="DX354" s="66"/>
      <c r="DY354" s="66"/>
      <c r="DZ354" s="66"/>
      <c r="EA354" s="66"/>
      <c r="EB354" s="66"/>
      <c r="EC354" s="66"/>
      <c r="ED354" s="66"/>
      <c r="EE354" s="66"/>
      <c r="EF354" s="66"/>
      <c r="EG354" s="66"/>
      <c r="EH354" s="66"/>
      <c r="EI354" s="66"/>
      <c r="EJ354" s="66"/>
      <c r="EK354" s="66"/>
      <c r="EL354" s="66"/>
      <c r="EM354" s="66"/>
      <c r="EN354" s="66"/>
      <c r="EO354" s="66"/>
      <c r="EP354" s="66"/>
      <c r="EQ354" s="66"/>
      <c r="ER354" s="66"/>
      <c r="ES354" s="66"/>
      <c r="ET354" s="66"/>
      <c r="EU354" s="66"/>
      <c r="EV354" s="66"/>
      <c r="EW354" s="66"/>
      <c r="EX354" s="66"/>
      <c r="EY354" s="66"/>
      <c r="EZ354" s="66"/>
      <c r="FA354" s="66"/>
      <c r="FB354" s="66"/>
      <c r="FC354" s="66"/>
      <c r="FD354" s="66"/>
      <c r="FE354" s="66"/>
      <c r="FF354" s="66"/>
      <c r="FG354" s="66"/>
      <c r="FH354" s="66"/>
      <c r="FI354" s="66"/>
      <c r="FJ354" s="66"/>
      <c r="FK354" s="66"/>
      <c r="FL354" s="66"/>
      <c r="FM354" s="66"/>
      <c r="FN354" s="66"/>
      <c r="FO354" s="66"/>
      <c r="FP354" s="66"/>
      <c r="FQ354" s="66"/>
      <c r="FR354" s="66"/>
      <c r="FS354" s="66"/>
      <c r="FT354" s="66"/>
      <c r="FU354" s="66"/>
      <c r="FV354" s="66"/>
      <c r="FW354" s="66"/>
      <c r="FX354" s="66"/>
      <c r="FY354" s="66"/>
      <c r="FZ354" s="66"/>
      <c r="GA354" s="66"/>
      <c r="GB354" s="66"/>
      <c r="GC354" s="66"/>
      <c r="GD354" s="66"/>
      <c r="GE354" s="66"/>
      <c r="GF354" s="66"/>
      <c r="GG354" s="66"/>
      <c r="GH354" s="66"/>
      <c r="GI354" s="66"/>
      <c r="GJ354" s="66"/>
      <c r="GK354" s="66"/>
      <c r="GL354" s="66"/>
      <c r="GM354" s="66"/>
      <c r="GN354" s="66"/>
      <c r="GO354" s="66"/>
      <c r="GP354" s="66"/>
      <c r="GQ354" s="66"/>
      <c r="GR354" s="66"/>
      <c r="GS354" s="66"/>
      <c r="GT354" s="66"/>
      <c r="GU354" s="66"/>
      <c r="GV354" s="66"/>
      <c r="GW354" s="66"/>
      <c r="GX354" s="66"/>
      <c r="GY354" s="66"/>
      <c r="GZ354" s="66"/>
      <c r="HA354" s="66"/>
      <c r="HB354" s="66"/>
      <c r="HC354" s="66"/>
      <c r="HD354" s="66"/>
      <c r="HE354" s="66"/>
      <c r="HF354" s="66"/>
      <c r="HG354" s="66"/>
      <c r="HH354" s="66"/>
      <c r="HI354" s="66"/>
      <c r="HJ354" s="66"/>
      <c r="HK354" s="66"/>
      <c r="HL354" s="66"/>
      <c r="HM354" s="66"/>
      <c r="HN354" s="66"/>
      <c r="HO354" s="66"/>
      <c r="HP354" s="66"/>
      <c r="HQ354" s="66"/>
      <c r="HR354" s="66"/>
      <c r="HS354" s="66"/>
      <c r="HT354" s="66"/>
      <c r="HU354" s="66"/>
      <c r="HV354" s="66"/>
      <c r="HW354" s="66"/>
      <c r="HX354" s="66"/>
      <c r="HY354" s="66"/>
      <c r="HZ354" s="66"/>
      <c r="IA354" s="66"/>
      <c r="IB354" s="66"/>
      <c r="IC354" s="66"/>
      <c r="ID354" s="66"/>
      <c r="IE354" s="66"/>
      <c r="IF354" s="66"/>
      <c r="IG354" s="66"/>
      <c r="IH354" s="66"/>
      <c r="II354" s="66"/>
      <c r="IJ354" s="66"/>
      <c r="IK354" s="66"/>
      <c r="IL354" s="66"/>
      <c r="IM354" s="66"/>
      <c r="IN354" s="66"/>
      <c r="IO354" s="66"/>
      <c r="IP354" s="66"/>
      <c r="IQ354" s="66"/>
      <c r="IR354" s="66"/>
      <c r="IS354" s="66"/>
      <c r="IT354" s="66"/>
      <c r="IU354" s="66"/>
      <c r="IV354" s="66"/>
      <c r="IW354" s="66"/>
      <c r="IX354" s="442"/>
      <c r="IY354" s="442"/>
      <c r="IZ354" s="442"/>
      <c r="JA354" s="442"/>
      <c r="JB354" s="442"/>
      <c r="JC354" s="442"/>
      <c r="JD354" s="442"/>
      <c r="JE354" s="442"/>
      <c r="JF354" s="442"/>
      <c r="JG354" s="442"/>
      <c r="JH354" s="442"/>
      <c r="JI354" s="442"/>
      <c r="JJ354" s="442"/>
      <c r="JK354" s="442"/>
      <c r="JL354" s="442"/>
      <c r="JM354" s="442"/>
      <c r="JN354" s="442"/>
      <c r="JO354" s="442"/>
      <c r="JP354" s="442"/>
      <c r="JQ354" s="442"/>
      <c r="JR354" s="442"/>
      <c r="JS354" s="442"/>
      <c r="JT354" s="442"/>
      <c r="JU354" s="442"/>
      <c r="JV354" s="442"/>
      <c r="JW354" s="442"/>
      <c r="JX354" s="442"/>
      <c r="JY354" s="442"/>
      <c r="JZ354" s="442"/>
      <c r="KA354" s="442"/>
      <c r="KB354" s="442"/>
      <c r="KC354" s="442"/>
      <c r="KD354" s="442"/>
      <c r="KE354" s="442"/>
      <c r="KF354" s="442"/>
      <c r="KG354" s="442"/>
      <c r="KH354" s="442"/>
      <c r="KI354" s="442"/>
      <c r="KJ354" s="442"/>
      <c r="KK354" s="442"/>
      <c r="KL354" s="442"/>
      <c r="KM354" s="442"/>
      <c r="KN354" s="442"/>
      <c r="KO354" s="442"/>
      <c r="KP354" s="442"/>
      <c r="KQ354" s="442"/>
      <c r="KR354" s="442"/>
      <c r="KS354" s="442"/>
      <c r="KT354" s="442"/>
      <c r="KU354" s="442"/>
      <c r="KV354" s="442"/>
      <c r="KW354" s="442"/>
      <c r="KX354" s="442"/>
      <c r="KY354" s="442"/>
      <c r="KZ354" s="442"/>
      <c r="LA354" s="442"/>
      <c r="LB354" s="442"/>
      <c r="LC354" s="442"/>
      <c r="LD354" s="442"/>
      <c r="LE354" s="442"/>
      <c r="LF354" s="442"/>
      <c r="LG354" s="442"/>
      <c r="LH354" s="442"/>
      <c r="LI354" s="442"/>
      <c r="LJ354" s="442"/>
      <c r="LK354" s="442"/>
      <c r="LL354" s="442"/>
      <c r="LM354" s="442"/>
      <c r="LN354" s="442"/>
      <c r="LO354" s="442"/>
      <c r="LP354" s="442"/>
      <c r="LQ354" s="442"/>
      <c r="LR354" s="442"/>
      <c r="LS354" s="442"/>
      <c r="LT354" s="442"/>
      <c r="LU354" s="442"/>
      <c r="LV354" s="442"/>
      <c r="LW354" s="442"/>
      <c r="LX354" s="442"/>
      <c r="LY354" s="442"/>
      <c r="LZ354" s="442"/>
      <c r="MA354" s="442"/>
      <c r="MB354" s="442"/>
      <c r="MC354" s="442"/>
      <c r="MD354" s="442"/>
      <c r="ME354" s="442"/>
      <c r="MF354" s="442"/>
      <c r="MG354" s="442"/>
      <c r="MH354" s="442"/>
      <c r="MI354" s="442"/>
      <c r="MJ354" s="442"/>
      <c r="MK354" s="442"/>
      <c r="ML354" s="442"/>
      <c r="MM354" s="442"/>
      <c r="MN354" s="442"/>
      <c r="MO354" s="442"/>
      <c r="MP354" s="442"/>
      <c r="MQ354" s="442"/>
      <c r="MR354" s="442"/>
      <c r="MS354" s="442"/>
      <c r="MT354" s="442"/>
      <c r="MU354" s="442"/>
      <c r="MV354" s="442"/>
      <c r="MW354" s="442"/>
      <c r="MX354" s="442"/>
      <c r="MY354" s="442"/>
      <c r="MZ354" s="442"/>
      <c r="NA354" s="442"/>
      <c r="NB354" s="442"/>
      <c r="NC354" s="442"/>
      <c r="ND354" s="442"/>
      <c r="NE354" s="442"/>
      <c r="NF354" s="442"/>
      <c r="NG354" s="442"/>
      <c r="NH354" s="442"/>
      <c r="NI354" s="442"/>
      <c r="NJ354" s="442"/>
      <c r="NK354" s="442"/>
      <c r="NL354" s="442"/>
      <c r="NM354" s="442"/>
      <c r="NN354" s="442"/>
      <c r="NO354" s="442"/>
      <c r="NP354" s="442"/>
      <c r="NQ354" s="442"/>
      <c r="NR354" s="442"/>
      <c r="NS354" s="442"/>
      <c r="NT354" s="442"/>
      <c r="NU354" s="442"/>
      <c r="NV354" s="442"/>
      <c r="NW354" s="442"/>
      <c r="NX354" s="442"/>
      <c r="NY354" s="442"/>
      <c r="NZ354" s="442"/>
      <c r="OA354" s="442"/>
      <c r="OB354" s="442"/>
      <c r="OC354" s="442"/>
      <c r="OD354" s="442"/>
      <c r="OE354" s="442"/>
      <c r="OF354" s="442"/>
      <c r="OG354" s="442"/>
      <c r="OH354" s="442"/>
      <c r="OI354" s="442"/>
      <c r="OJ354" s="442"/>
      <c r="OK354" s="442"/>
      <c r="OL354" s="442"/>
      <c r="OM354" s="442"/>
      <c r="ON354" s="442"/>
      <c r="OO354" s="442"/>
      <c r="OP354" s="442"/>
      <c r="OQ354" s="442"/>
      <c r="OR354" s="442"/>
      <c r="OS354" s="442"/>
      <c r="OT354" s="442"/>
      <c r="OU354" s="442"/>
      <c r="OV354" s="442"/>
      <c r="OW354" s="442"/>
      <c r="OX354" s="442"/>
      <c r="OY354" s="442"/>
      <c r="OZ354" s="442"/>
      <c r="PA354" s="442"/>
      <c r="PB354" s="442"/>
      <c r="PC354" s="442"/>
      <c r="PD354" s="442"/>
      <c r="PE354" s="442"/>
      <c r="PF354" s="442"/>
      <c r="PG354" s="442"/>
      <c r="PH354" s="442"/>
      <c r="PI354" s="442"/>
      <c r="PJ354" s="442"/>
      <c r="PK354" s="442"/>
      <c r="PL354" s="442"/>
      <c r="PM354" s="442"/>
      <c r="PN354" s="442"/>
      <c r="PO354" s="442"/>
      <c r="PP354" s="442"/>
      <c r="PQ354" s="442"/>
      <c r="PR354" s="442"/>
      <c r="PS354" s="442"/>
      <c r="PT354" s="442"/>
      <c r="PU354" s="442"/>
      <c r="PV354" s="442"/>
      <c r="PW354" s="442"/>
      <c r="PX354" s="442"/>
      <c r="PY354" s="442"/>
      <c r="PZ354" s="442"/>
      <c r="QA354" s="442"/>
      <c r="QB354" s="442"/>
      <c r="QC354" s="442"/>
      <c r="QD354" s="442"/>
      <c r="QE354" s="442"/>
      <c r="QF354" s="442"/>
      <c r="QG354" s="442"/>
      <c r="QH354" s="442"/>
      <c r="QI354" s="442"/>
      <c r="QJ354" s="442"/>
      <c r="QK354" s="442"/>
      <c r="QL354" s="442"/>
      <c r="QM354" s="442"/>
      <c r="QN354" s="442"/>
      <c r="QO354" s="442"/>
      <c r="QP354" s="442"/>
      <c r="QQ354" s="442"/>
      <c r="QR354" s="442"/>
      <c r="QS354" s="442"/>
      <c r="QT354" s="442"/>
      <c r="QU354" s="442"/>
      <c r="QV354" s="442"/>
      <c r="QW354" s="442"/>
      <c r="QX354" s="442"/>
      <c r="QY354" s="442"/>
      <c r="QZ354" s="442"/>
      <c r="RA354" s="442"/>
      <c r="RB354" s="442"/>
      <c r="RC354" s="442"/>
      <c r="RD354" s="442"/>
      <c r="RE354" s="442"/>
      <c r="RF354" s="442"/>
      <c r="RG354" s="442"/>
      <c r="RH354" s="442"/>
      <c r="RI354" s="442"/>
      <c r="RJ354" s="442"/>
      <c r="RK354" s="442"/>
      <c r="RL354" s="442"/>
      <c r="RM354" s="442"/>
      <c r="RN354" s="442"/>
      <c r="RO354" s="442"/>
      <c r="RP354" s="442"/>
      <c r="RQ354" s="442"/>
      <c r="RR354" s="442"/>
      <c r="RS354" s="442"/>
      <c r="RT354" s="442"/>
      <c r="RU354" s="442"/>
      <c r="RV354" s="442"/>
      <c r="RW354" s="442"/>
      <c r="RX354" s="442"/>
      <c r="RY354" s="442"/>
      <c r="RZ354" s="442"/>
      <c r="SA354" s="442"/>
      <c r="SB354" s="442"/>
      <c r="SC354" s="442"/>
      <c r="SD354" s="442"/>
      <c r="SE354" s="442"/>
      <c r="SF354" s="442"/>
      <c r="SG354" s="442"/>
      <c r="SH354" s="442"/>
      <c r="SI354" s="442"/>
      <c r="SJ354" s="442"/>
      <c r="SK354" s="442"/>
      <c r="SL354" s="442"/>
      <c r="SM354" s="442"/>
      <c r="SN354" s="442"/>
      <c r="SO354" s="442"/>
      <c r="SP354" s="442"/>
      <c r="SQ354" s="442"/>
      <c r="SR354" s="442"/>
      <c r="SS354" s="442"/>
      <c r="ST354" s="442"/>
      <c r="SU354" s="442"/>
      <c r="SV354" s="442"/>
      <c r="SW354" s="442"/>
      <c r="SX354" s="442"/>
      <c r="SY354" s="442"/>
      <c r="SZ354" s="442"/>
      <c r="TA354" s="442"/>
      <c r="TB354" s="442"/>
      <c r="TC354" s="442"/>
      <c r="TD354" s="442"/>
      <c r="TE354" s="442"/>
      <c r="TF354" s="442"/>
      <c r="TG354" s="442"/>
      <c r="TH354" s="442"/>
      <c r="TI354" s="442"/>
      <c r="TJ354" s="442"/>
      <c r="TK354" s="442"/>
      <c r="TL354" s="442"/>
      <c r="TM354" s="442"/>
      <c r="TN354" s="442"/>
      <c r="TO354" s="442"/>
      <c r="TP354" s="442"/>
      <c r="TQ354" s="442"/>
      <c r="TR354" s="442"/>
      <c r="TS354" s="442"/>
      <c r="TT354" s="442"/>
      <c r="TU354" s="442"/>
      <c r="TV354" s="442"/>
      <c r="TW354" s="442"/>
      <c r="TX354" s="442"/>
      <c r="TY354" s="442"/>
      <c r="TZ354" s="442"/>
      <c r="UA354" s="442"/>
      <c r="UB354" s="442"/>
      <c r="UC354" s="442"/>
      <c r="UD354" s="442"/>
      <c r="UE354" s="442"/>
      <c r="UF354" s="442"/>
      <c r="UG354" s="442"/>
      <c r="UH354" s="442"/>
      <c r="UI354" s="442"/>
      <c r="UJ354" s="442"/>
      <c r="UK354" s="442"/>
      <c r="UL354" s="442"/>
      <c r="UM354" s="442"/>
      <c r="UN354" s="442"/>
      <c r="UO354" s="442"/>
      <c r="UP354" s="442"/>
      <c r="UQ354" s="442"/>
      <c r="UR354" s="442"/>
      <c r="US354" s="442"/>
      <c r="UT354" s="442"/>
      <c r="UU354" s="442"/>
      <c r="UV354" s="442"/>
      <c r="UW354" s="442"/>
      <c r="UX354" s="442"/>
      <c r="UY354" s="442"/>
      <c r="UZ354" s="442"/>
      <c r="VA354" s="442"/>
      <c r="VB354" s="442"/>
      <c r="VC354" s="442"/>
      <c r="VD354" s="442"/>
      <c r="VE354" s="442"/>
      <c r="VF354" s="442"/>
      <c r="VG354" s="442"/>
      <c r="VH354" s="442"/>
      <c r="VI354" s="442"/>
      <c r="VJ354" s="442"/>
      <c r="VK354" s="442"/>
      <c r="VL354" s="442"/>
      <c r="VM354" s="442"/>
      <c r="VN354" s="442"/>
      <c r="VO354" s="442"/>
      <c r="VP354" s="442"/>
      <c r="VQ354" s="442"/>
      <c r="VR354" s="442"/>
      <c r="VS354" s="442"/>
      <c r="VT354" s="442"/>
      <c r="VU354" s="442"/>
      <c r="VV354" s="442"/>
      <c r="VW354" s="442"/>
      <c r="VX354" s="442"/>
      <c r="VY354" s="442"/>
      <c r="VZ354" s="442"/>
      <c r="WA354" s="442"/>
      <c r="WB354" s="442"/>
      <c r="WC354" s="442"/>
      <c r="WD354" s="442"/>
      <c r="WE354" s="442"/>
      <c r="WF354" s="442"/>
      <c r="WG354" s="442"/>
      <c r="WH354" s="442"/>
      <c r="WI354" s="442"/>
      <c r="WJ354" s="442"/>
      <c r="WK354" s="442"/>
      <c r="WL354" s="442"/>
      <c r="WM354" s="442"/>
      <c r="WN354" s="442"/>
      <c r="WO354" s="442"/>
      <c r="WP354" s="442"/>
      <c r="WQ354" s="442"/>
      <c r="WR354" s="442"/>
      <c r="WS354" s="442"/>
      <c r="WT354" s="442"/>
      <c r="WU354" s="442"/>
      <c r="WV354" s="442"/>
      <c r="WW354" s="442"/>
      <c r="WX354" s="442"/>
      <c r="WY354" s="442"/>
      <c r="WZ354" s="442"/>
      <c r="XA354" s="442"/>
      <c r="XB354" s="442"/>
      <c r="XC354" s="442"/>
      <c r="XD354" s="442"/>
      <c r="XE354" s="442"/>
      <c r="XF354" s="442"/>
      <c r="XG354" s="442"/>
      <c r="XH354" s="442"/>
      <c r="XI354" s="442"/>
      <c r="XJ354" s="442"/>
      <c r="XK354" s="442"/>
      <c r="XL354" s="442"/>
      <c r="XM354" s="442"/>
      <c r="XN354" s="442"/>
      <c r="XO354" s="442"/>
      <c r="XP354" s="442"/>
      <c r="XQ354" s="442"/>
      <c r="XR354" s="442"/>
      <c r="XS354" s="442"/>
      <c r="XT354" s="442"/>
      <c r="XU354" s="442"/>
      <c r="XV354" s="442"/>
      <c r="XW354" s="442"/>
      <c r="XX354" s="442"/>
      <c r="XY354" s="442"/>
      <c r="XZ354" s="442"/>
      <c r="YA354" s="442"/>
      <c r="YB354" s="442"/>
      <c r="YC354" s="442"/>
      <c r="YD354" s="442"/>
      <c r="YE354" s="442"/>
      <c r="YF354" s="442"/>
      <c r="YG354" s="442"/>
      <c r="YH354" s="442"/>
      <c r="YI354" s="442"/>
      <c r="YJ354" s="442"/>
      <c r="YK354" s="442"/>
      <c r="YL354" s="442"/>
      <c r="YM354" s="442"/>
      <c r="YN354" s="442"/>
      <c r="YO354" s="442"/>
      <c r="YP354" s="442"/>
      <c r="YQ354" s="442"/>
      <c r="YR354" s="442"/>
      <c r="YS354" s="442"/>
      <c r="YT354" s="442"/>
      <c r="YU354" s="442"/>
      <c r="YV354" s="442"/>
      <c r="YW354" s="442"/>
      <c r="YX354" s="442"/>
      <c r="YY354" s="442"/>
      <c r="YZ354" s="442"/>
      <c r="ZA354" s="442"/>
      <c r="ZB354" s="442"/>
      <c r="ZC354" s="442"/>
      <c r="ZD354" s="442"/>
      <c r="ZE354" s="442"/>
      <c r="ZF354" s="442"/>
      <c r="ZG354" s="442"/>
      <c r="ZH354" s="442"/>
      <c r="ZI354" s="442"/>
      <c r="ZJ354" s="442"/>
      <c r="ZK354" s="442"/>
      <c r="ZL354" s="442"/>
      <c r="ZM354" s="442"/>
      <c r="ZN354" s="442"/>
      <c r="ZO354" s="442"/>
      <c r="ZP354" s="442"/>
      <c r="ZQ354" s="442"/>
      <c r="ZR354" s="442"/>
      <c r="ZS354" s="442"/>
      <c r="ZT354" s="442"/>
      <c r="ZU354" s="442"/>
      <c r="ZV354" s="442"/>
      <c r="ZW354" s="442"/>
      <c r="ZX354" s="442"/>
      <c r="ZY354" s="442"/>
      <c r="ZZ354" s="442"/>
      <c r="AAA354" s="442"/>
      <c r="AAB354" s="442"/>
      <c r="AAC354" s="442"/>
      <c r="AAD354" s="442"/>
      <c r="AAE354" s="442"/>
      <c r="AAF354" s="442"/>
      <c r="AAG354" s="442"/>
      <c r="AAH354" s="442"/>
      <c r="AAI354" s="442"/>
      <c r="AAJ354" s="442"/>
      <c r="AAK354" s="442"/>
      <c r="AAL354" s="442"/>
      <c r="AAM354" s="442"/>
      <c r="AAN354" s="442"/>
      <c r="AAO354" s="442"/>
      <c r="AAP354" s="442"/>
      <c r="AAQ354" s="442"/>
      <c r="AAR354" s="442"/>
      <c r="AAS354" s="442"/>
      <c r="AAT354" s="442"/>
      <c r="AAU354" s="442"/>
      <c r="AAV354" s="442"/>
      <c r="AAW354" s="442"/>
      <c r="AAX354" s="442"/>
      <c r="AAY354" s="442"/>
      <c r="AAZ354" s="442"/>
      <c r="ABA354" s="442"/>
      <c r="ABB354" s="442"/>
      <c r="ABC354" s="442"/>
      <c r="ABD354" s="442"/>
      <c r="ABE354" s="442"/>
      <c r="ABF354" s="442"/>
      <c r="ABG354" s="442"/>
      <c r="ABH354" s="442"/>
      <c r="ABI354" s="442"/>
      <c r="ABJ354" s="442"/>
      <c r="ABK354" s="442"/>
      <c r="ABL354" s="442"/>
      <c r="ABM354" s="442"/>
      <c r="ABN354" s="442"/>
      <c r="ABO354" s="442"/>
      <c r="ABP354" s="442"/>
      <c r="ABQ354" s="442"/>
      <c r="ABR354" s="442"/>
      <c r="ABS354" s="442"/>
      <c r="ABT354" s="442"/>
      <c r="ABU354" s="442"/>
      <c r="ABV354" s="442"/>
      <c r="ABW354" s="442"/>
      <c r="ABX354" s="442"/>
      <c r="ABY354" s="442"/>
      <c r="ABZ354" s="442"/>
      <c r="ACA354" s="442"/>
      <c r="ACB354" s="442"/>
      <c r="ACC354" s="442"/>
      <c r="ACD354" s="442"/>
      <c r="ACE354" s="442"/>
      <c r="ACF354" s="442"/>
      <c r="ACG354" s="442"/>
      <c r="ACH354" s="442"/>
      <c r="ACI354" s="442"/>
      <c r="ACJ354" s="442"/>
      <c r="ACK354" s="442"/>
      <c r="ACL354" s="442"/>
      <c r="ACM354" s="442"/>
      <c r="ACN354" s="442"/>
      <c r="ACO354" s="442"/>
      <c r="ACP354" s="442"/>
      <c r="ACQ354" s="442"/>
      <c r="ACR354" s="442"/>
      <c r="ACS354" s="442"/>
      <c r="ACT354" s="442"/>
      <c r="ACU354" s="442"/>
      <c r="ACV354" s="442"/>
      <c r="ACW354" s="442"/>
      <c r="ACX354" s="442"/>
      <c r="ACY354" s="442"/>
      <c r="ACZ354" s="442"/>
      <c r="ADA354" s="442"/>
      <c r="ADB354" s="442"/>
      <c r="ADC354" s="442"/>
      <c r="ADD354" s="442"/>
      <c r="ADE354" s="442"/>
      <c r="ADF354" s="442"/>
      <c r="ADG354" s="442"/>
      <c r="ADH354" s="442"/>
      <c r="ADI354" s="442"/>
      <c r="ADJ354" s="442"/>
      <c r="ADK354" s="442"/>
      <c r="ADL354" s="442"/>
      <c r="ADM354" s="442"/>
      <c r="ADN354" s="442"/>
      <c r="ADO354" s="442"/>
      <c r="ADP354" s="442"/>
      <c r="ADQ354" s="442"/>
      <c r="ADR354" s="442"/>
      <c r="ADS354" s="442"/>
      <c r="ADT354" s="442"/>
      <c r="ADU354" s="442"/>
      <c r="ADV354" s="442"/>
      <c r="ADW354" s="442"/>
      <c r="ADX354" s="442"/>
      <c r="ADY354" s="442"/>
      <c r="ADZ354" s="442"/>
      <c r="AEA354" s="442"/>
      <c r="AEB354" s="442"/>
      <c r="AEC354" s="442"/>
      <c r="AED354" s="442"/>
      <c r="AEE354" s="442"/>
      <c r="AEF354" s="442"/>
      <c r="AEG354" s="442"/>
      <c r="AEH354" s="442"/>
      <c r="AEI354" s="442"/>
      <c r="AEJ354" s="442"/>
      <c r="AEK354" s="442"/>
      <c r="AEL354" s="442"/>
      <c r="AEM354" s="442"/>
      <c r="AEN354" s="442"/>
      <c r="AEO354" s="442"/>
      <c r="AEP354" s="442"/>
      <c r="AEQ354" s="442"/>
      <c r="AER354" s="442"/>
      <c r="AES354" s="442"/>
      <c r="AET354" s="442"/>
      <c r="AEU354" s="442"/>
      <c r="AEV354" s="442"/>
      <c r="AEW354" s="442"/>
      <c r="AEX354" s="442"/>
      <c r="AEY354" s="442"/>
      <c r="AEZ354" s="442"/>
      <c r="AFA354" s="442"/>
      <c r="AFB354" s="442"/>
      <c r="AFC354" s="442"/>
      <c r="AFD354" s="442"/>
      <c r="AFE354" s="442"/>
      <c r="AFF354" s="442"/>
      <c r="AFG354" s="442"/>
      <c r="AFH354" s="442"/>
      <c r="AFI354" s="442"/>
      <c r="AFJ354" s="442"/>
      <c r="AFK354" s="442"/>
      <c r="AFL354" s="442"/>
      <c r="AFM354" s="442"/>
      <c r="AFN354" s="442"/>
      <c r="AFO354" s="442"/>
      <c r="AFP354" s="442"/>
      <c r="AFQ354" s="442"/>
      <c r="AFR354" s="442"/>
      <c r="AFS354" s="442"/>
      <c r="AFT354" s="442"/>
      <c r="AFU354" s="442"/>
      <c r="AFV354" s="442"/>
      <c r="AFW354" s="442"/>
      <c r="AFX354" s="442"/>
      <c r="AFY354" s="442"/>
      <c r="AFZ354" s="442"/>
      <c r="AGA354" s="442"/>
      <c r="AGB354" s="442"/>
      <c r="AGC354" s="442"/>
      <c r="AGD354" s="442"/>
      <c r="AGE354" s="442"/>
      <c r="AGF354" s="442"/>
      <c r="AGG354" s="442"/>
      <c r="AGH354" s="442"/>
      <c r="AGI354" s="442"/>
      <c r="AGJ354" s="442"/>
      <c r="AGK354" s="442"/>
      <c r="AGL354" s="442"/>
      <c r="AGM354" s="442"/>
      <c r="AGN354" s="442"/>
      <c r="AGO354" s="442"/>
      <c r="AGP354" s="442"/>
      <c r="AGQ354" s="442"/>
      <c r="AGR354" s="442"/>
      <c r="AGS354" s="442"/>
      <c r="AGT354" s="442"/>
      <c r="AGU354" s="442"/>
      <c r="AGV354" s="442"/>
      <c r="AGW354" s="442"/>
      <c r="AGX354" s="442"/>
      <c r="AGY354" s="442"/>
      <c r="AGZ354" s="442"/>
      <c r="AHA354" s="442"/>
      <c r="AHB354" s="442"/>
      <c r="AHC354" s="442"/>
      <c r="AHD354" s="442"/>
      <c r="AHE354" s="442"/>
      <c r="AHF354" s="442"/>
      <c r="AHG354" s="442"/>
      <c r="AHH354" s="442"/>
    </row>
    <row r="355" spans="2:892" s="593" customFormat="1" hidden="1">
      <c r="B355" s="597"/>
      <c r="C355" s="595"/>
      <c r="D355" s="78"/>
      <c r="E355" s="78"/>
      <c r="F355" s="78"/>
      <c r="G355" s="78"/>
      <c r="H355" s="78"/>
      <c r="I355" s="78"/>
      <c r="J355" s="78"/>
      <c r="K355" s="78"/>
      <c r="L355" s="78"/>
      <c r="M355" s="78"/>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s="66"/>
      <c r="CT355" s="66"/>
      <c r="CU355" s="66"/>
      <c r="CV355" s="66"/>
      <c r="CW355" s="66"/>
      <c r="CX355" s="66"/>
      <c r="CY355" s="66"/>
      <c r="CZ355" s="66"/>
      <c r="DA355" s="66"/>
      <c r="DB355" s="66"/>
      <c r="DC355" s="66"/>
      <c r="DD355" s="66"/>
      <c r="DE355" s="66"/>
      <c r="DF355" s="66"/>
      <c r="DG355" s="66"/>
      <c r="DH355" s="66"/>
      <c r="DI355" s="66"/>
      <c r="DJ355" s="66"/>
      <c r="DK355" s="66"/>
      <c r="DL355" s="66"/>
      <c r="DM355" s="66"/>
      <c r="DN355" s="66"/>
      <c r="DO355" s="66"/>
      <c r="DP355" s="66"/>
      <c r="DQ355" s="66"/>
      <c r="DR355" s="66"/>
      <c r="DS355" s="66"/>
      <c r="DT355" s="66"/>
      <c r="DU355" s="66"/>
      <c r="DV355" s="66"/>
      <c r="DW355" s="66"/>
      <c r="DX355" s="66"/>
      <c r="DY355" s="66"/>
      <c r="DZ355" s="66"/>
      <c r="EA355" s="66"/>
      <c r="EB355" s="66"/>
      <c r="EC355" s="66"/>
      <c r="ED355" s="66"/>
      <c r="EE355" s="66"/>
      <c r="EF355" s="66"/>
      <c r="EG355" s="66"/>
      <c r="EH355" s="66"/>
      <c r="EI355" s="66"/>
      <c r="EJ355" s="66"/>
      <c r="EK355" s="66"/>
      <c r="EL355" s="66"/>
      <c r="EM355" s="66"/>
      <c r="EN355" s="66"/>
      <c r="EO355" s="66"/>
      <c r="EP355" s="66"/>
      <c r="EQ355" s="66"/>
      <c r="ER355" s="66"/>
      <c r="ES355" s="66"/>
      <c r="ET355" s="66"/>
      <c r="EU355" s="66"/>
      <c r="EV355" s="66"/>
      <c r="EW355" s="66"/>
      <c r="EX355" s="66"/>
      <c r="EY355" s="66"/>
      <c r="EZ355" s="66"/>
      <c r="FA355" s="66"/>
      <c r="FB355" s="66"/>
      <c r="FC355" s="66"/>
      <c r="FD355" s="66"/>
      <c r="FE355" s="66"/>
      <c r="FF355" s="66"/>
      <c r="FG355" s="66"/>
      <c r="FH355" s="66"/>
      <c r="FI355" s="66"/>
      <c r="FJ355" s="66"/>
      <c r="FK355" s="66"/>
      <c r="FL355" s="66"/>
      <c r="FM355" s="66"/>
      <c r="FN355" s="66"/>
      <c r="FO355" s="66"/>
      <c r="FP355" s="66"/>
      <c r="FQ355" s="66"/>
      <c r="FR355" s="66"/>
      <c r="FS355" s="66"/>
      <c r="FT355" s="66"/>
      <c r="FU355" s="66"/>
      <c r="FV355" s="66"/>
      <c r="FW355" s="66"/>
      <c r="FX355" s="66"/>
      <c r="FY355" s="66"/>
      <c r="FZ355" s="66"/>
      <c r="GA355" s="66"/>
      <c r="GB355" s="66"/>
      <c r="GC355" s="66"/>
      <c r="GD355" s="66"/>
      <c r="GE355" s="66"/>
      <c r="GF355" s="66"/>
      <c r="GG355" s="66"/>
      <c r="GH355" s="66"/>
      <c r="GI355" s="66"/>
      <c r="GJ355" s="66"/>
      <c r="GK355" s="66"/>
      <c r="GL355" s="66"/>
      <c r="GM355" s="66"/>
      <c r="GN355" s="66"/>
      <c r="GO355" s="66"/>
      <c r="GP355" s="66"/>
      <c r="GQ355" s="66"/>
      <c r="GR355" s="66"/>
      <c r="GS355" s="66"/>
      <c r="GT355" s="66"/>
      <c r="GU355" s="66"/>
      <c r="GV355" s="66"/>
      <c r="GW355" s="66"/>
      <c r="GX355" s="66"/>
      <c r="GY355" s="66"/>
      <c r="GZ355" s="66"/>
      <c r="HA355" s="66"/>
      <c r="HB355" s="66"/>
      <c r="HC355" s="66"/>
      <c r="HD355" s="66"/>
      <c r="HE355" s="66"/>
      <c r="HF355" s="66"/>
      <c r="HG355" s="66"/>
      <c r="HH355" s="66"/>
      <c r="HI355" s="66"/>
      <c r="HJ355" s="66"/>
      <c r="HK355" s="66"/>
      <c r="HL355" s="66"/>
      <c r="HM355" s="66"/>
      <c r="HN355" s="66"/>
      <c r="HO355" s="66"/>
      <c r="HP355" s="66"/>
      <c r="HQ355" s="66"/>
      <c r="HR355" s="66"/>
      <c r="HS355" s="66"/>
      <c r="HT355" s="66"/>
      <c r="HU355" s="66"/>
      <c r="HV355" s="66"/>
      <c r="HW355" s="66"/>
      <c r="HX355" s="66"/>
      <c r="HY355" s="66"/>
      <c r="HZ355" s="66"/>
      <c r="IA355" s="66"/>
      <c r="IB355" s="66"/>
      <c r="IC355" s="66"/>
      <c r="ID355" s="66"/>
      <c r="IE355" s="66"/>
      <c r="IF355" s="66"/>
      <c r="IG355" s="66"/>
      <c r="IH355" s="66"/>
      <c r="II355" s="66"/>
      <c r="IJ355" s="66"/>
      <c r="IK355" s="66"/>
      <c r="IL355" s="66"/>
      <c r="IM355" s="66"/>
      <c r="IN355" s="66"/>
      <c r="IO355" s="66"/>
      <c r="IP355" s="66"/>
      <c r="IQ355" s="66"/>
      <c r="IR355" s="66"/>
      <c r="IS355" s="66"/>
      <c r="IT355" s="66"/>
      <c r="IU355" s="66"/>
      <c r="IV355" s="66"/>
      <c r="IW355" s="66"/>
      <c r="IX355" s="442"/>
      <c r="IY355" s="442"/>
      <c r="IZ355" s="442"/>
      <c r="JA355" s="442"/>
      <c r="JB355" s="442"/>
      <c r="JC355" s="442"/>
      <c r="JD355" s="442"/>
      <c r="JE355" s="442"/>
      <c r="JF355" s="442"/>
      <c r="JG355" s="442"/>
      <c r="JH355" s="442"/>
      <c r="JI355" s="442"/>
      <c r="JJ355" s="442"/>
      <c r="JK355" s="442"/>
      <c r="JL355" s="442"/>
      <c r="JM355" s="442"/>
      <c r="JN355" s="442"/>
      <c r="JO355" s="442"/>
      <c r="JP355" s="442"/>
      <c r="JQ355" s="442"/>
      <c r="JR355" s="442"/>
      <c r="JS355" s="442"/>
      <c r="JT355" s="442"/>
      <c r="JU355" s="442"/>
      <c r="JV355" s="442"/>
      <c r="JW355" s="442"/>
      <c r="JX355" s="442"/>
      <c r="JY355" s="442"/>
      <c r="JZ355" s="442"/>
      <c r="KA355" s="442"/>
      <c r="KB355" s="442"/>
      <c r="KC355" s="442"/>
      <c r="KD355" s="442"/>
      <c r="KE355" s="442"/>
      <c r="KF355" s="442"/>
      <c r="KG355" s="442"/>
      <c r="KH355" s="442"/>
      <c r="KI355" s="442"/>
      <c r="KJ355" s="442"/>
      <c r="KK355" s="442"/>
      <c r="KL355" s="442"/>
      <c r="KM355" s="442"/>
      <c r="KN355" s="442"/>
      <c r="KO355" s="442"/>
      <c r="KP355" s="442"/>
      <c r="KQ355" s="442"/>
      <c r="KR355" s="442"/>
      <c r="KS355" s="442"/>
      <c r="KT355" s="442"/>
      <c r="KU355" s="442"/>
      <c r="KV355" s="442"/>
      <c r="KW355" s="442"/>
      <c r="KX355" s="442"/>
      <c r="KY355" s="442"/>
      <c r="KZ355" s="442"/>
      <c r="LA355" s="442"/>
      <c r="LB355" s="442"/>
      <c r="LC355" s="442"/>
      <c r="LD355" s="442"/>
      <c r="LE355" s="442"/>
      <c r="LF355" s="442"/>
      <c r="LG355" s="442"/>
      <c r="LH355" s="442"/>
      <c r="LI355" s="442"/>
      <c r="LJ355" s="442"/>
      <c r="LK355" s="442"/>
      <c r="LL355" s="442"/>
      <c r="LM355" s="442"/>
      <c r="LN355" s="442"/>
      <c r="LO355" s="442"/>
      <c r="LP355" s="442"/>
      <c r="LQ355" s="442"/>
      <c r="LR355" s="442"/>
      <c r="LS355" s="442"/>
      <c r="LT355" s="442"/>
      <c r="LU355" s="442"/>
      <c r="LV355" s="442"/>
      <c r="LW355" s="442"/>
      <c r="LX355" s="442"/>
      <c r="LY355" s="442"/>
      <c r="LZ355" s="442"/>
      <c r="MA355" s="442"/>
      <c r="MB355" s="442"/>
      <c r="MC355" s="442"/>
      <c r="MD355" s="442"/>
      <c r="ME355" s="442"/>
      <c r="MF355" s="442"/>
      <c r="MG355" s="442"/>
      <c r="MH355" s="442"/>
      <c r="MI355" s="442"/>
      <c r="MJ355" s="442"/>
      <c r="MK355" s="442"/>
      <c r="ML355" s="442"/>
      <c r="MM355" s="442"/>
      <c r="MN355" s="442"/>
      <c r="MO355" s="442"/>
      <c r="MP355" s="442"/>
      <c r="MQ355" s="442"/>
      <c r="MR355" s="442"/>
      <c r="MS355" s="442"/>
      <c r="MT355" s="442"/>
      <c r="MU355" s="442"/>
      <c r="MV355" s="442"/>
      <c r="MW355" s="442"/>
      <c r="MX355" s="442"/>
      <c r="MY355" s="442"/>
      <c r="MZ355" s="442"/>
      <c r="NA355" s="442"/>
      <c r="NB355" s="442"/>
      <c r="NC355" s="442"/>
      <c r="ND355" s="442"/>
      <c r="NE355" s="442"/>
      <c r="NF355" s="442"/>
      <c r="NG355" s="442"/>
      <c r="NH355" s="442"/>
      <c r="NI355" s="442"/>
      <c r="NJ355" s="442"/>
      <c r="NK355" s="442"/>
      <c r="NL355" s="442"/>
      <c r="NM355" s="442"/>
      <c r="NN355" s="442"/>
      <c r="NO355" s="442"/>
      <c r="NP355" s="442"/>
      <c r="NQ355" s="442"/>
      <c r="NR355" s="442"/>
      <c r="NS355" s="442"/>
      <c r="NT355" s="442"/>
      <c r="NU355" s="442"/>
      <c r="NV355" s="442"/>
      <c r="NW355" s="442"/>
      <c r="NX355" s="442"/>
      <c r="NY355" s="442"/>
      <c r="NZ355" s="442"/>
      <c r="OA355" s="442"/>
      <c r="OB355" s="442"/>
      <c r="OC355" s="442"/>
      <c r="OD355" s="442"/>
      <c r="OE355" s="442"/>
      <c r="OF355" s="442"/>
      <c r="OG355" s="442"/>
      <c r="OH355" s="442"/>
      <c r="OI355" s="442"/>
      <c r="OJ355" s="442"/>
      <c r="OK355" s="442"/>
      <c r="OL355" s="442"/>
      <c r="OM355" s="442"/>
      <c r="ON355" s="442"/>
      <c r="OO355" s="442"/>
      <c r="OP355" s="442"/>
      <c r="OQ355" s="442"/>
      <c r="OR355" s="442"/>
      <c r="OS355" s="442"/>
      <c r="OT355" s="442"/>
      <c r="OU355" s="442"/>
      <c r="OV355" s="442"/>
      <c r="OW355" s="442"/>
      <c r="OX355" s="442"/>
      <c r="OY355" s="442"/>
      <c r="OZ355" s="442"/>
      <c r="PA355" s="442"/>
      <c r="PB355" s="442"/>
      <c r="PC355" s="442"/>
      <c r="PD355" s="442"/>
      <c r="PE355" s="442"/>
      <c r="PF355" s="442"/>
      <c r="PG355" s="442"/>
      <c r="PH355" s="442"/>
      <c r="PI355" s="442"/>
      <c r="PJ355" s="442"/>
      <c r="PK355" s="442"/>
      <c r="PL355" s="442"/>
      <c r="PM355" s="442"/>
      <c r="PN355" s="442"/>
      <c r="PO355" s="442"/>
      <c r="PP355" s="442"/>
      <c r="PQ355" s="442"/>
      <c r="PR355" s="442"/>
      <c r="PS355" s="442"/>
      <c r="PT355" s="442"/>
      <c r="PU355" s="442"/>
      <c r="PV355" s="442"/>
      <c r="PW355" s="442"/>
      <c r="PX355" s="442"/>
      <c r="PY355" s="442"/>
      <c r="PZ355" s="442"/>
      <c r="QA355" s="442"/>
      <c r="QB355" s="442"/>
      <c r="QC355" s="442"/>
      <c r="QD355" s="442"/>
      <c r="QE355" s="442"/>
      <c r="QF355" s="442"/>
      <c r="QG355" s="442"/>
      <c r="QH355" s="442"/>
      <c r="QI355" s="442"/>
      <c r="QJ355" s="442"/>
      <c r="QK355" s="442"/>
      <c r="QL355" s="442"/>
      <c r="QM355" s="442"/>
      <c r="QN355" s="442"/>
      <c r="QO355" s="442"/>
      <c r="QP355" s="442"/>
      <c r="QQ355" s="442"/>
      <c r="QR355" s="442"/>
      <c r="QS355" s="442"/>
      <c r="QT355" s="442"/>
      <c r="QU355" s="442"/>
      <c r="QV355" s="442"/>
      <c r="QW355" s="442"/>
      <c r="QX355" s="442"/>
      <c r="QY355" s="442"/>
      <c r="QZ355" s="442"/>
      <c r="RA355" s="442"/>
      <c r="RB355" s="442"/>
      <c r="RC355" s="442"/>
      <c r="RD355" s="442"/>
      <c r="RE355" s="442"/>
      <c r="RF355" s="442"/>
      <c r="RG355" s="442"/>
      <c r="RH355" s="442"/>
      <c r="RI355" s="442"/>
      <c r="RJ355" s="442"/>
      <c r="RK355" s="442"/>
      <c r="RL355" s="442"/>
      <c r="RM355" s="442"/>
      <c r="RN355" s="442"/>
      <c r="RO355" s="442"/>
      <c r="RP355" s="442"/>
      <c r="RQ355" s="442"/>
      <c r="RR355" s="442"/>
      <c r="RS355" s="442"/>
      <c r="RT355" s="442"/>
      <c r="RU355" s="442"/>
      <c r="RV355" s="442"/>
      <c r="RW355" s="442"/>
      <c r="RX355" s="442"/>
      <c r="RY355" s="442"/>
      <c r="RZ355" s="442"/>
      <c r="SA355" s="442"/>
      <c r="SB355" s="442"/>
      <c r="SC355" s="442"/>
      <c r="SD355" s="442"/>
      <c r="SE355" s="442"/>
      <c r="SF355" s="442"/>
      <c r="SG355" s="442"/>
      <c r="SH355" s="442"/>
      <c r="SI355" s="442"/>
      <c r="SJ355" s="442"/>
      <c r="SK355" s="442"/>
      <c r="SL355" s="442"/>
      <c r="SM355" s="442"/>
      <c r="SN355" s="442"/>
      <c r="SO355" s="442"/>
      <c r="SP355" s="442"/>
      <c r="SQ355" s="442"/>
      <c r="SR355" s="442"/>
      <c r="SS355" s="442"/>
      <c r="ST355" s="442"/>
      <c r="SU355" s="442"/>
      <c r="SV355" s="442"/>
      <c r="SW355" s="442"/>
      <c r="SX355" s="442"/>
      <c r="SY355" s="442"/>
      <c r="SZ355" s="442"/>
      <c r="TA355" s="442"/>
      <c r="TB355" s="442"/>
      <c r="TC355" s="442"/>
      <c r="TD355" s="442"/>
      <c r="TE355" s="442"/>
      <c r="TF355" s="442"/>
      <c r="TG355" s="442"/>
      <c r="TH355" s="442"/>
      <c r="TI355" s="442"/>
      <c r="TJ355" s="442"/>
      <c r="TK355" s="442"/>
      <c r="TL355" s="442"/>
      <c r="TM355" s="442"/>
      <c r="TN355" s="442"/>
      <c r="TO355" s="442"/>
      <c r="TP355" s="442"/>
      <c r="TQ355" s="442"/>
      <c r="TR355" s="442"/>
      <c r="TS355" s="442"/>
      <c r="TT355" s="442"/>
      <c r="TU355" s="442"/>
      <c r="TV355" s="442"/>
      <c r="TW355" s="442"/>
      <c r="TX355" s="442"/>
      <c r="TY355" s="442"/>
      <c r="TZ355" s="442"/>
      <c r="UA355" s="442"/>
      <c r="UB355" s="442"/>
      <c r="UC355" s="442"/>
      <c r="UD355" s="442"/>
      <c r="UE355" s="442"/>
      <c r="UF355" s="442"/>
      <c r="UG355" s="442"/>
      <c r="UH355" s="442"/>
      <c r="UI355" s="442"/>
      <c r="UJ355" s="442"/>
      <c r="UK355" s="442"/>
      <c r="UL355" s="442"/>
      <c r="UM355" s="442"/>
      <c r="UN355" s="442"/>
      <c r="UO355" s="442"/>
      <c r="UP355" s="442"/>
      <c r="UQ355" s="442"/>
      <c r="UR355" s="442"/>
      <c r="US355" s="442"/>
      <c r="UT355" s="442"/>
      <c r="UU355" s="442"/>
      <c r="UV355" s="442"/>
      <c r="UW355" s="442"/>
      <c r="UX355" s="442"/>
      <c r="UY355" s="442"/>
      <c r="UZ355" s="442"/>
      <c r="VA355" s="442"/>
      <c r="VB355" s="442"/>
      <c r="VC355" s="442"/>
      <c r="VD355" s="442"/>
      <c r="VE355" s="442"/>
      <c r="VF355" s="442"/>
      <c r="VG355" s="442"/>
      <c r="VH355" s="442"/>
      <c r="VI355" s="442"/>
      <c r="VJ355" s="442"/>
      <c r="VK355" s="442"/>
      <c r="VL355" s="442"/>
      <c r="VM355" s="442"/>
      <c r="VN355" s="442"/>
      <c r="VO355" s="442"/>
      <c r="VP355" s="442"/>
      <c r="VQ355" s="442"/>
      <c r="VR355" s="442"/>
      <c r="VS355" s="442"/>
      <c r="VT355" s="442"/>
      <c r="VU355" s="442"/>
      <c r="VV355" s="442"/>
      <c r="VW355" s="442"/>
      <c r="VX355" s="442"/>
      <c r="VY355" s="442"/>
      <c r="VZ355" s="442"/>
      <c r="WA355" s="442"/>
      <c r="WB355" s="442"/>
      <c r="WC355" s="442"/>
      <c r="WD355" s="442"/>
      <c r="WE355" s="442"/>
      <c r="WF355" s="442"/>
      <c r="WG355" s="442"/>
      <c r="WH355" s="442"/>
      <c r="WI355" s="442"/>
      <c r="WJ355" s="442"/>
      <c r="WK355" s="442"/>
      <c r="WL355" s="442"/>
      <c r="WM355" s="442"/>
      <c r="WN355" s="442"/>
      <c r="WO355" s="442"/>
      <c r="WP355" s="442"/>
      <c r="WQ355" s="442"/>
      <c r="WR355" s="442"/>
      <c r="WS355" s="442"/>
      <c r="WT355" s="442"/>
      <c r="WU355" s="442"/>
      <c r="WV355" s="442"/>
      <c r="WW355" s="442"/>
      <c r="WX355" s="442"/>
      <c r="WY355" s="442"/>
      <c r="WZ355" s="442"/>
      <c r="XA355" s="442"/>
      <c r="XB355" s="442"/>
      <c r="XC355" s="442"/>
      <c r="XD355" s="442"/>
      <c r="XE355" s="442"/>
      <c r="XF355" s="442"/>
      <c r="XG355" s="442"/>
      <c r="XH355" s="442"/>
      <c r="XI355" s="442"/>
      <c r="XJ355" s="442"/>
      <c r="XK355" s="442"/>
      <c r="XL355" s="442"/>
      <c r="XM355" s="442"/>
      <c r="XN355" s="442"/>
      <c r="XO355" s="442"/>
      <c r="XP355" s="442"/>
      <c r="XQ355" s="442"/>
      <c r="XR355" s="442"/>
      <c r="XS355" s="442"/>
      <c r="XT355" s="442"/>
      <c r="XU355" s="442"/>
      <c r="XV355" s="442"/>
      <c r="XW355" s="442"/>
      <c r="XX355" s="442"/>
      <c r="XY355" s="442"/>
      <c r="XZ355" s="442"/>
      <c r="YA355" s="442"/>
      <c r="YB355" s="442"/>
      <c r="YC355" s="442"/>
      <c r="YD355" s="442"/>
      <c r="YE355" s="442"/>
      <c r="YF355" s="442"/>
      <c r="YG355" s="442"/>
      <c r="YH355" s="442"/>
      <c r="YI355" s="442"/>
      <c r="YJ355" s="442"/>
      <c r="YK355" s="442"/>
      <c r="YL355" s="442"/>
      <c r="YM355" s="442"/>
      <c r="YN355" s="442"/>
      <c r="YO355" s="442"/>
      <c r="YP355" s="442"/>
      <c r="YQ355" s="442"/>
      <c r="YR355" s="442"/>
      <c r="YS355" s="442"/>
      <c r="YT355" s="442"/>
      <c r="YU355" s="442"/>
      <c r="YV355" s="442"/>
      <c r="YW355" s="442"/>
      <c r="YX355" s="442"/>
      <c r="YY355" s="442"/>
      <c r="YZ355" s="442"/>
      <c r="ZA355" s="442"/>
      <c r="ZB355" s="442"/>
      <c r="ZC355" s="442"/>
      <c r="ZD355" s="442"/>
      <c r="ZE355" s="442"/>
      <c r="ZF355" s="442"/>
      <c r="ZG355" s="442"/>
      <c r="ZH355" s="442"/>
      <c r="ZI355" s="442"/>
      <c r="ZJ355" s="442"/>
      <c r="ZK355" s="442"/>
      <c r="ZL355" s="442"/>
      <c r="ZM355" s="442"/>
      <c r="ZN355" s="442"/>
      <c r="ZO355" s="442"/>
      <c r="ZP355" s="442"/>
      <c r="ZQ355" s="442"/>
      <c r="ZR355" s="442"/>
      <c r="ZS355" s="442"/>
      <c r="ZT355" s="442"/>
      <c r="ZU355" s="442"/>
      <c r="ZV355" s="442"/>
      <c r="ZW355" s="442"/>
      <c r="ZX355" s="442"/>
      <c r="ZY355" s="442"/>
      <c r="ZZ355" s="442"/>
      <c r="AAA355" s="442"/>
      <c r="AAB355" s="442"/>
      <c r="AAC355" s="442"/>
      <c r="AAD355" s="442"/>
      <c r="AAE355" s="442"/>
      <c r="AAF355" s="442"/>
      <c r="AAG355" s="442"/>
      <c r="AAH355" s="442"/>
      <c r="AAI355" s="442"/>
      <c r="AAJ355" s="442"/>
      <c r="AAK355" s="442"/>
      <c r="AAL355" s="442"/>
      <c r="AAM355" s="442"/>
      <c r="AAN355" s="442"/>
      <c r="AAO355" s="442"/>
      <c r="AAP355" s="442"/>
      <c r="AAQ355" s="442"/>
      <c r="AAR355" s="442"/>
      <c r="AAS355" s="442"/>
      <c r="AAT355" s="442"/>
      <c r="AAU355" s="442"/>
      <c r="AAV355" s="442"/>
      <c r="AAW355" s="442"/>
      <c r="AAX355" s="442"/>
      <c r="AAY355" s="442"/>
      <c r="AAZ355" s="442"/>
      <c r="ABA355" s="442"/>
      <c r="ABB355" s="442"/>
      <c r="ABC355" s="442"/>
      <c r="ABD355" s="442"/>
      <c r="ABE355" s="442"/>
      <c r="ABF355" s="442"/>
      <c r="ABG355" s="442"/>
      <c r="ABH355" s="442"/>
      <c r="ABI355" s="442"/>
      <c r="ABJ355" s="442"/>
      <c r="ABK355" s="442"/>
      <c r="ABL355" s="442"/>
      <c r="ABM355" s="442"/>
      <c r="ABN355" s="442"/>
      <c r="ABO355" s="442"/>
      <c r="ABP355" s="442"/>
      <c r="ABQ355" s="442"/>
      <c r="ABR355" s="442"/>
      <c r="ABS355" s="442"/>
      <c r="ABT355" s="442"/>
      <c r="ABU355" s="442"/>
      <c r="ABV355" s="442"/>
      <c r="ABW355" s="442"/>
      <c r="ABX355" s="442"/>
      <c r="ABY355" s="442"/>
      <c r="ABZ355" s="442"/>
      <c r="ACA355" s="442"/>
      <c r="ACB355" s="442"/>
      <c r="ACC355" s="442"/>
      <c r="ACD355" s="442"/>
      <c r="ACE355" s="442"/>
      <c r="ACF355" s="442"/>
      <c r="ACG355" s="442"/>
      <c r="ACH355" s="442"/>
      <c r="ACI355" s="442"/>
      <c r="ACJ355" s="442"/>
      <c r="ACK355" s="442"/>
      <c r="ACL355" s="442"/>
      <c r="ACM355" s="442"/>
      <c r="ACN355" s="442"/>
      <c r="ACO355" s="442"/>
      <c r="ACP355" s="442"/>
      <c r="ACQ355" s="442"/>
      <c r="ACR355" s="442"/>
      <c r="ACS355" s="442"/>
      <c r="ACT355" s="442"/>
      <c r="ACU355" s="442"/>
      <c r="ACV355" s="442"/>
      <c r="ACW355" s="442"/>
      <c r="ACX355" s="442"/>
      <c r="ACY355" s="442"/>
      <c r="ACZ355" s="442"/>
      <c r="ADA355" s="442"/>
      <c r="ADB355" s="442"/>
      <c r="ADC355" s="442"/>
      <c r="ADD355" s="442"/>
      <c r="ADE355" s="442"/>
      <c r="ADF355" s="442"/>
      <c r="ADG355" s="442"/>
      <c r="ADH355" s="442"/>
      <c r="ADI355" s="442"/>
      <c r="ADJ355" s="442"/>
      <c r="ADK355" s="442"/>
      <c r="ADL355" s="442"/>
      <c r="ADM355" s="442"/>
      <c r="ADN355" s="442"/>
      <c r="ADO355" s="442"/>
      <c r="ADP355" s="442"/>
      <c r="ADQ355" s="442"/>
      <c r="ADR355" s="442"/>
      <c r="ADS355" s="442"/>
      <c r="ADT355" s="442"/>
      <c r="ADU355" s="442"/>
      <c r="ADV355" s="442"/>
      <c r="ADW355" s="442"/>
      <c r="ADX355" s="442"/>
      <c r="ADY355" s="442"/>
      <c r="ADZ355" s="442"/>
      <c r="AEA355" s="442"/>
      <c r="AEB355" s="442"/>
      <c r="AEC355" s="442"/>
      <c r="AED355" s="442"/>
      <c r="AEE355" s="442"/>
      <c r="AEF355" s="442"/>
      <c r="AEG355" s="442"/>
      <c r="AEH355" s="442"/>
      <c r="AEI355" s="442"/>
      <c r="AEJ355" s="442"/>
      <c r="AEK355" s="442"/>
      <c r="AEL355" s="442"/>
      <c r="AEM355" s="442"/>
      <c r="AEN355" s="442"/>
      <c r="AEO355" s="442"/>
      <c r="AEP355" s="442"/>
      <c r="AEQ355" s="442"/>
      <c r="AER355" s="442"/>
      <c r="AES355" s="442"/>
      <c r="AET355" s="442"/>
      <c r="AEU355" s="442"/>
      <c r="AEV355" s="442"/>
      <c r="AEW355" s="442"/>
      <c r="AEX355" s="442"/>
      <c r="AEY355" s="442"/>
      <c r="AEZ355" s="442"/>
      <c r="AFA355" s="442"/>
      <c r="AFB355" s="442"/>
      <c r="AFC355" s="442"/>
      <c r="AFD355" s="442"/>
      <c r="AFE355" s="442"/>
      <c r="AFF355" s="442"/>
      <c r="AFG355" s="442"/>
      <c r="AFH355" s="442"/>
      <c r="AFI355" s="442"/>
      <c r="AFJ355" s="442"/>
      <c r="AFK355" s="442"/>
      <c r="AFL355" s="442"/>
      <c r="AFM355" s="442"/>
      <c r="AFN355" s="442"/>
      <c r="AFO355" s="442"/>
      <c r="AFP355" s="442"/>
      <c r="AFQ355" s="442"/>
      <c r="AFR355" s="442"/>
      <c r="AFS355" s="442"/>
      <c r="AFT355" s="442"/>
      <c r="AFU355" s="442"/>
      <c r="AFV355" s="442"/>
      <c r="AFW355" s="442"/>
      <c r="AFX355" s="442"/>
      <c r="AFY355" s="442"/>
      <c r="AFZ355" s="442"/>
      <c r="AGA355" s="442"/>
      <c r="AGB355" s="442"/>
      <c r="AGC355" s="442"/>
      <c r="AGD355" s="442"/>
      <c r="AGE355" s="442"/>
      <c r="AGF355" s="442"/>
      <c r="AGG355" s="442"/>
      <c r="AGH355" s="442"/>
      <c r="AGI355" s="442"/>
      <c r="AGJ355" s="442"/>
      <c r="AGK355" s="442"/>
      <c r="AGL355" s="442"/>
      <c r="AGM355" s="442"/>
      <c r="AGN355" s="442"/>
      <c r="AGO355" s="442"/>
      <c r="AGP355" s="442"/>
      <c r="AGQ355" s="442"/>
      <c r="AGR355" s="442"/>
      <c r="AGS355" s="442"/>
      <c r="AGT355" s="442"/>
      <c r="AGU355" s="442"/>
      <c r="AGV355" s="442"/>
      <c r="AGW355" s="442"/>
      <c r="AGX355" s="442"/>
      <c r="AGY355" s="442"/>
      <c r="AGZ355" s="442"/>
      <c r="AHA355" s="442"/>
      <c r="AHB355" s="442"/>
      <c r="AHC355" s="442"/>
      <c r="AHD355" s="442"/>
      <c r="AHE355" s="442"/>
      <c r="AHF355" s="442"/>
      <c r="AHG355" s="442"/>
      <c r="AHH355" s="442"/>
    </row>
    <row r="356" spans="2:892" s="593" customFormat="1" hidden="1">
      <c r="B356" s="597"/>
      <c r="C356" s="595"/>
      <c r="D356" s="78"/>
      <c r="E356" s="78"/>
      <c r="F356" s="78"/>
      <c r="G356" s="78"/>
      <c r="H356" s="78"/>
      <c r="I356" s="78"/>
      <c r="J356" s="78"/>
      <c r="K356" s="78"/>
      <c r="L356" s="78"/>
      <c r="M356" s="78"/>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s="66"/>
      <c r="CT356" s="66"/>
      <c r="CU356" s="66"/>
      <c r="CV356" s="66"/>
      <c r="CW356" s="66"/>
      <c r="CX356" s="66"/>
      <c r="CY356" s="66"/>
      <c r="CZ356" s="66"/>
      <c r="DA356" s="66"/>
      <c r="DB356" s="66"/>
      <c r="DC356" s="66"/>
      <c r="DD356" s="66"/>
      <c r="DE356" s="66"/>
      <c r="DF356" s="66"/>
      <c r="DG356" s="66"/>
      <c r="DH356" s="66"/>
      <c r="DI356" s="66"/>
      <c r="DJ356" s="66"/>
      <c r="DK356" s="66"/>
      <c r="DL356" s="66"/>
      <c r="DM356" s="66"/>
      <c r="DN356" s="66"/>
      <c r="DO356" s="66"/>
      <c r="DP356" s="66"/>
      <c r="DQ356" s="66"/>
      <c r="DR356" s="66"/>
      <c r="DS356" s="66"/>
      <c r="DT356" s="66"/>
      <c r="DU356" s="66"/>
      <c r="DV356" s="66"/>
      <c r="DW356" s="66"/>
      <c r="DX356" s="66"/>
      <c r="DY356" s="66"/>
      <c r="DZ356" s="66"/>
      <c r="EA356" s="66"/>
      <c r="EB356" s="66"/>
      <c r="EC356" s="66"/>
      <c r="ED356" s="66"/>
      <c r="EE356" s="66"/>
      <c r="EF356" s="66"/>
      <c r="EG356" s="66"/>
      <c r="EH356" s="66"/>
      <c r="EI356" s="66"/>
      <c r="EJ356" s="66"/>
      <c r="EK356" s="66"/>
      <c r="EL356" s="66"/>
      <c r="EM356" s="66"/>
      <c r="EN356" s="66"/>
      <c r="EO356" s="66"/>
      <c r="EP356" s="66"/>
      <c r="EQ356" s="66"/>
      <c r="ER356" s="66"/>
      <c r="ES356" s="66"/>
      <c r="ET356" s="66"/>
      <c r="EU356" s="66"/>
      <c r="EV356" s="66"/>
      <c r="EW356" s="66"/>
      <c r="EX356" s="66"/>
      <c r="EY356" s="66"/>
      <c r="EZ356" s="66"/>
      <c r="FA356" s="66"/>
      <c r="FB356" s="66"/>
      <c r="FC356" s="66"/>
      <c r="FD356" s="66"/>
      <c r="FE356" s="66"/>
      <c r="FF356" s="66"/>
      <c r="FG356" s="66"/>
      <c r="FH356" s="66"/>
      <c r="FI356" s="66"/>
      <c r="FJ356" s="66"/>
      <c r="FK356" s="66"/>
      <c r="FL356" s="66"/>
      <c r="FM356" s="66"/>
      <c r="FN356" s="66"/>
      <c r="FO356" s="66"/>
      <c r="FP356" s="66"/>
      <c r="FQ356" s="66"/>
      <c r="FR356" s="66"/>
      <c r="FS356" s="66"/>
      <c r="FT356" s="66"/>
      <c r="FU356" s="66"/>
      <c r="FV356" s="66"/>
      <c r="FW356" s="66"/>
      <c r="FX356" s="66"/>
      <c r="FY356" s="66"/>
      <c r="FZ356" s="66"/>
      <c r="GA356" s="66"/>
      <c r="GB356" s="66"/>
      <c r="GC356" s="66"/>
      <c r="GD356" s="66"/>
      <c r="GE356" s="66"/>
      <c r="GF356" s="66"/>
      <c r="GG356" s="66"/>
      <c r="GH356" s="66"/>
      <c r="GI356" s="66"/>
      <c r="GJ356" s="66"/>
      <c r="GK356" s="66"/>
      <c r="GL356" s="66"/>
      <c r="GM356" s="66"/>
      <c r="GN356" s="66"/>
      <c r="GO356" s="66"/>
      <c r="GP356" s="66"/>
      <c r="GQ356" s="66"/>
      <c r="GR356" s="66"/>
      <c r="GS356" s="66"/>
      <c r="GT356" s="66"/>
      <c r="GU356" s="66"/>
      <c r="GV356" s="66"/>
      <c r="GW356" s="66"/>
      <c r="GX356" s="66"/>
      <c r="GY356" s="66"/>
      <c r="GZ356" s="66"/>
      <c r="HA356" s="66"/>
      <c r="HB356" s="66"/>
      <c r="HC356" s="66"/>
      <c r="HD356" s="66"/>
      <c r="HE356" s="66"/>
      <c r="HF356" s="66"/>
      <c r="HG356" s="66"/>
      <c r="HH356" s="66"/>
      <c r="HI356" s="66"/>
      <c r="HJ356" s="66"/>
      <c r="HK356" s="66"/>
      <c r="HL356" s="66"/>
      <c r="HM356" s="66"/>
      <c r="HN356" s="66"/>
      <c r="HO356" s="66"/>
      <c r="HP356" s="66"/>
      <c r="HQ356" s="66"/>
      <c r="HR356" s="66"/>
      <c r="HS356" s="66"/>
      <c r="HT356" s="66"/>
      <c r="HU356" s="66"/>
      <c r="HV356" s="66"/>
      <c r="HW356" s="66"/>
      <c r="HX356" s="66"/>
      <c r="HY356" s="66"/>
      <c r="HZ356" s="66"/>
      <c r="IA356" s="66"/>
      <c r="IB356" s="66"/>
      <c r="IC356" s="66"/>
      <c r="ID356" s="66"/>
      <c r="IE356" s="66"/>
      <c r="IF356" s="66"/>
      <c r="IG356" s="66"/>
      <c r="IH356" s="66"/>
      <c r="II356" s="66"/>
      <c r="IJ356" s="66"/>
      <c r="IK356" s="66"/>
      <c r="IL356" s="66"/>
      <c r="IM356" s="66"/>
      <c r="IN356" s="66"/>
      <c r="IO356" s="66"/>
      <c r="IP356" s="66"/>
      <c r="IQ356" s="66"/>
      <c r="IR356" s="66"/>
      <c r="IS356" s="66"/>
      <c r="IT356" s="66"/>
      <c r="IU356" s="66"/>
      <c r="IV356" s="66"/>
      <c r="IW356" s="66"/>
      <c r="IX356" s="442"/>
      <c r="IY356" s="442"/>
      <c r="IZ356" s="442"/>
      <c r="JA356" s="442"/>
      <c r="JB356" s="442"/>
      <c r="JC356" s="442"/>
      <c r="JD356" s="442"/>
      <c r="JE356" s="442"/>
      <c r="JF356" s="442"/>
      <c r="JG356" s="442"/>
      <c r="JH356" s="442"/>
      <c r="JI356" s="442"/>
      <c r="JJ356" s="442"/>
      <c r="JK356" s="442"/>
      <c r="JL356" s="442"/>
      <c r="JM356" s="442"/>
      <c r="JN356" s="442"/>
      <c r="JO356" s="442"/>
      <c r="JP356" s="442"/>
      <c r="JQ356" s="442"/>
      <c r="JR356" s="442"/>
      <c r="JS356" s="442"/>
      <c r="JT356" s="442"/>
      <c r="JU356" s="442"/>
      <c r="JV356" s="442"/>
      <c r="JW356" s="442"/>
      <c r="JX356" s="442"/>
      <c r="JY356" s="442"/>
      <c r="JZ356" s="442"/>
      <c r="KA356" s="442"/>
      <c r="KB356" s="442"/>
      <c r="KC356" s="442"/>
      <c r="KD356" s="442"/>
      <c r="KE356" s="442"/>
      <c r="KF356" s="442"/>
      <c r="KG356" s="442"/>
      <c r="KH356" s="442"/>
      <c r="KI356" s="442"/>
      <c r="KJ356" s="442"/>
      <c r="KK356" s="442"/>
      <c r="KL356" s="442"/>
      <c r="KM356" s="442"/>
      <c r="KN356" s="442"/>
      <c r="KO356" s="442"/>
      <c r="KP356" s="442"/>
      <c r="KQ356" s="442"/>
      <c r="KR356" s="442"/>
      <c r="KS356" s="442"/>
      <c r="KT356" s="442"/>
      <c r="KU356" s="442"/>
      <c r="KV356" s="442"/>
      <c r="KW356" s="442"/>
      <c r="KX356" s="442"/>
      <c r="KY356" s="442"/>
      <c r="KZ356" s="442"/>
      <c r="LA356" s="442"/>
      <c r="LB356" s="442"/>
      <c r="LC356" s="442"/>
      <c r="LD356" s="442"/>
      <c r="LE356" s="442"/>
      <c r="LF356" s="442"/>
      <c r="LG356" s="442"/>
      <c r="LH356" s="442"/>
      <c r="LI356" s="442"/>
      <c r="LJ356" s="442"/>
      <c r="LK356" s="442"/>
      <c r="LL356" s="442"/>
      <c r="LM356" s="442"/>
      <c r="LN356" s="442"/>
      <c r="LO356" s="442"/>
      <c r="LP356" s="442"/>
      <c r="LQ356" s="442"/>
      <c r="LR356" s="442"/>
      <c r="LS356" s="442"/>
      <c r="LT356" s="442"/>
      <c r="LU356" s="442"/>
      <c r="LV356" s="442"/>
      <c r="LW356" s="442"/>
      <c r="LX356" s="442"/>
      <c r="LY356" s="442"/>
      <c r="LZ356" s="442"/>
      <c r="MA356" s="442"/>
      <c r="MB356" s="442"/>
      <c r="MC356" s="442"/>
      <c r="MD356" s="442"/>
      <c r="ME356" s="442"/>
      <c r="MF356" s="442"/>
      <c r="MG356" s="442"/>
      <c r="MH356" s="442"/>
      <c r="MI356" s="442"/>
      <c r="MJ356" s="442"/>
      <c r="MK356" s="442"/>
      <c r="ML356" s="442"/>
      <c r="MM356" s="442"/>
      <c r="MN356" s="442"/>
      <c r="MO356" s="442"/>
      <c r="MP356" s="442"/>
      <c r="MQ356" s="442"/>
      <c r="MR356" s="442"/>
      <c r="MS356" s="442"/>
      <c r="MT356" s="442"/>
      <c r="MU356" s="442"/>
      <c r="MV356" s="442"/>
      <c r="MW356" s="442"/>
      <c r="MX356" s="442"/>
      <c r="MY356" s="442"/>
      <c r="MZ356" s="442"/>
      <c r="NA356" s="442"/>
      <c r="NB356" s="442"/>
      <c r="NC356" s="442"/>
      <c r="ND356" s="442"/>
      <c r="NE356" s="442"/>
      <c r="NF356" s="442"/>
      <c r="NG356" s="442"/>
      <c r="NH356" s="442"/>
      <c r="NI356" s="442"/>
      <c r="NJ356" s="442"/>
      <c r="NK356" s="442"/>
      <c r="NL356" s="442"/>
      <c r="NM356" s="442"/>
      <c r="NN356" s="442"/>
      <c r="NO356" s="442"/>
      <c r="NP356" s="442"/>
      <c r="NQ356" s="442"/>
      <c r="NR356" s="442"/>
      <c r="NS356" s="442"/>
      <c r="NT356" s="442"/>
      <c r="NU356" s="442"/>
      <c r="NV356" s="442"/>
      <c r="NW356" s="442"/>
      <c r="NX356" s="442"/>
      <c r="NY356" s="442"/>
      <c r="NZ356" s="442"/>
      <c r="OA356" s="442"/>
      <c r="OB356" s="442"/>
      <c r="OC356" s="442"/>
      <c r="OD356" s="442"/>
      <c r="OE356" s="442"/>
      <c r="OF356" s="442"/>
      <c r="OG356" s="442"/>
      <c r="OH356" s="442"/>
      <c r="OI356" s="442"/>
      <c r="OJ356" s="442"/>
      <c r="OK356" s="442"/>
      <c r="OL356" s="442"/>
      <c r="OM356" s="442"/>
      <c r="ON356" s="442"/>
      <c r="OO356" s="442"/>
      <c r="OP356" s="442"/>
      <c r="OQ356" s="442"/>
      <c r="OR356" s="442"/>
      <c r="OS356" s="442"/>
      <c r="OT356" s="442"/>
      <c r="OU356" s="442"/>
      <c r="OV356" s="442"/>
      <c r="OW356" s="442"/>
      <c r="OX356" s="442"/>
      <c r="OY356" s="442"/>
      <c r="OZ356" s="442"/>
      <c r="PA356" s="442"/>
      <c r="PB356" s="442"/>
      <c r="PC356" s="442"/>
      <c r="PD356" s="442"/>
      <c r="PE356" s="442"/>
      <c r="PF356" s="442"/>
      <c r="PG356" s="442"/>
      <c r="PH356" s="442"/>
      <c r="PI356" s="442"/>
      <c r="PJ356" s="442"/>
      <c r="PK356" s="442"/>
      <c r="PL356" s="442"/>
      <c r="PM356" s="442"/>
      <c r="PN356" s="442"/>
      <c r="PO356" s="442"/>
      <c r="PP356" s="442"/>
      <c r="PQ356" s="442"/>
      <c r="PR356" s="442"/>
      <c r="PS356" s="442"/>
      <c r="PT356" s="442"/>
      <c r="PU356" s="442"/>
      <c r="PV356" s="442"/>
      <c r="PW356" s="442"/>
      <c r="PX356" s="442"/>
      <c r="PY356" s="442"/>
      <c r="PZ356" s="442"/>
      <c r="QA356" s="442"/>
      <c r="QB356" s="442"/>
      <c r="QC356" s="442"/>
      <c r="QD356" s="442"/>
      <c r="QE356" s="442"/>
      <c r="QF356" s="442"/>
      <c r="QG356" s="442"/>
      <c r="QH356" s="442"/>
      <c r="QI356" s="442"/>
      <c r="QJ356" s="442"/>
      <c r="QK356" s="442"/>
      <c r="QL356" s="442"/>
      <c r="QM356" s="442"/>
      <c r="QN356" s="442"/>
      <c r="QO356" s="442"/>
      <c r="QP356" s="442"/>
      <c r="QQ356" s="442"/>
      <c r="QR356" s="442"/>
      <c r="QS356" s="442"/>
      <c r="QT356" s="442"/>
      <c r="QU356" s="442"/>
      <c r="QV356" s="442"/>
      <c r="QW356" s="442"/>
      <c r="QX356" s="442"/>
      <c r="QY356" s="442"/>
      <c r="QZ356" s="442"/>
      <c r="RA356" s="442"/>
      <c r="RB356" s="442"/>
      <c r="RC356" s="442"/>
      <c r="RD356" s="442"/>
      <c r="RE356" s="442"/>
      <c r="RF356" s="442"/>
      <c r="RG356" s="442"/>
      <c r="RH356" s="442"/>
      <c r="RI356" s="442"/>
      <c r="RJ356" s="442"/>
      <c r="RK356" s="442"/>
      <c r="RL356" s="442"/>
      <c r="RM356" s="442"/>
      <c r="RN356" s="442"/>
      <c r="RO356" s="442"/>
      <c r="RP356" s="442"/>
      <c r="RQ356" s="442"/>
      <c r="RR356" s="442"/>
      <c r="RS356" s="442"/>
      <c r="RT356" s="442"/>
      <c r="RU356" s="442"/>
      <c r="RV356" s="442"/>
      <c r="RW356" s="442"/>
      <c r="RX356" s="442"/>
      <c r="RY356" s="442"/>
      <c r="RZ356" s="442"/>
      <c r="SA356" s="442"/>
      <c r="SB356" s="442"/>
      <c r="SC356" s="442"/>
      <c r="SD356" s="442"/>
      <c r="SE356" s="442"/>
      <c r="SF356" s="442"/>
      <c r="SG356" s="442"/>
      <c r="SH356" s="442"/>
      <c r="SI356" s="442"/>
      <c r="SJ356" s="442"/>
      <c r="SK356" s="442"/>
      <c r="SL356" s="442"/>
      <c r="SM356" s="442"/>
      <c r="SN356" s="442"/>
      <c r="SO356" s="442"/>
      <c r="SP356" s="442"/>
      <c r="SQ356" s="442"/>
      <c r="SR356" s="442"/>
      <c r="SS356" s="442"/>
      <c r="ST356" s="442"/>
      <c r="SU356" s="442"/>
      <c r="SV356" s="442"/>
      <c r="SW356" s="442"/>
      <c r="SX356" s="442"/>
      <c r="SY356" s="442"/>
      <c r="SZ356" s="442"/>
      <c r="TA356" s="442"/>
      <c r="TB356" s="442"/>
      <c r="TC356" s="442"/>
      <c r="TD356" s="442"/>
      <c r="TE356" s="442"/>
      <c r="TF356" s="442"/>
      <c r="TG356" s="442"/>
      <c r="TH356" s="442"/>
      <c r="TI356" s="442"/>
      <c r="TJ356" s="442"/>
      <c r="TK356" s="442"/>
      <c r="TL356" s="442"/>
      <c r="TM356" s="442"/>
      <c r="TN356" s="442"/>
      <c r="TO356" s="442"/>
      <c r="TP356" s="442"/>
      <c r="TQ356" s="442"/>
      <c r="TR356" s="442"/>
      <c r="TS356" s="442"/>
      <c r="TT356" s="442"/>
      <c r="TU356" s="442"/>
      <c r="TV356" s="442"/>
      <c r="TW356" s="442"/>
      <c r="TX356" s="442"/>
      <c r="TY356" s="442"/>
      <c r="TZ356" s="442"/>
      <c r="UA356" s="442"/>
      <c r="UB356" s="442"/>
      <c r="UC356" s="442"/>
      <c r="UD356" s="442"/>
      <c r="UE356" s="442"/>
      <c r="UF356" s="442"/>
      <c r="UG356" s="442"/>
      <c r="UH356" s="442"/>
      <c r="UI356" s="442"/>
      <c r="UJ356" s="442"/>
      <c r="UK356" s="442"/>
      <c r="UL356" s="442"/>
      <c r="UM356" s="442"/>
      <c r="UN356" s="442"/>
      <c r="UO356" s="442"/>
      <c r="UP356" s="442"/>
      <c r="UQ356" s="442"/>
      <c r="UR356" s="442"/>
      <c r="US356" s="442"/>
      <c r="UT356" s="442"/>
      <c r="UU356" s="442"/>
      <c r="UV356" s="442"/>
      <c r="UW356" s="442"/>
      <c r="UX356" s="442"/>
      <c r="UY356" s="442"/>
      <c r="UZ356" s="442"/>
      <c r="VA356" s="442"/>
      <c r="VB356" s="442"/>
      <c r="VC356" s="442"/>
      <c r="VD356" s="442"/>
      <c r="VE356" s="442"/>
      <c r="VF356" s="442"/>
      <c r="VG356" s="442"/>
      <c r="VH356" s="442"/>
      <c r="VI356" s="442"/>
      <c r="VJ356" s="442"/>
      <c r="VK356" s="442"/>
      <c r="VL356" s="442"/>
      <c r="VM356" s="442"/>
      <c r="VN356" s="442"/>
      <c r="VO356" s="442"/>
      <c r="VP356" s="442"/>
      <c r="VQ356" s="442"/>
      <c r="VR356" s="442"/>
      <c r="VS356" s="442"/>
      <c r="VT356" s="442"/>
      <c r="VU356" s="442"/>
      <c r="VV356" s="442"/>
      <c r="VW356" s="442"/>
      <c r="VX356" s="442"/>
      <c r="VY356" s="442"/>
      <c r="VZ356" s="442"/>
      <c r="WA356" s="442"/>
      <c r="WB356" s="442"/>
      <c r="WC356" s="442"/>
      <c r="WD356" s="442"/>
      <c r="WE356" s="442"/>
      <c r="WF356" s="442"/>
      <c r="WG356" s="442"/>
      <c r="WH356" s="442"/>
      <c r="WI356" s="442"/>
      <c r="WJ356" s="442"/>
      <c r="WK356" s="442"/>
      <c r="WL356" s="442"/>
      <c r="WM356" s="442"/>
      <c r="WN356" s="442"/>
      <c r="WO356" s="442"/>
      <c r="WP356" s="442"/>
      <c r="WQ356" s="442"/>
      <c r="WR356" s="442"/>
      <c r="WS356" s="442"/>
      <c r="WT356" s="442"/>
      <c r="WU356" s="442"/>
      <c r="WV356" s="442"/>
      <c r="WW356" s="442"/>
      <c r="WX356" s="442"/>
      <c r="WY356" s="442"/>
      <c r="WZ356" s="442"/>
      <c r="XA356" s="442"/>
      <c r="XB356" s="442"/>
      <c r="XC356" s="442"/>
      <c r="XD356" s="442"/>
      <c r="XE356" s="442"/>
      <c r="XF356" s="442"/>
      <c r="XG356" s="442"/>
      <c r="XH356" s="442"/>
      <c r="XI356" s="442"/>
      <c r="XJ356" s="442"/>
      <c r="XK356" s="442"/>
      <c r="XL356" s="442"/>
      <c r="XM356" s="442"/>
      <c r="XN356" s="442"/>
      <c r="XO356" s="442"/>
      <c r="XP356" s="442"/>
      <c r="XQ356" s="442"/>
      <c r="XR356" s="442"/>
      <c r="XS356" s="442"/>
      <c r="XT356" s="442"/>
      <c r="XU356" s="442"/>
      <c r="XV356" s="442"/>
      <c r="XW356" s="442"/>
      <c r="XX356" s="442"/>
      <c r="XY356" s="442"/>
      <c r="XZ356" s="442"/>
      <c r="YA356" s="442"/>
      <c r="YB356" s="442"/>
      <c r="YC356" s="442"/>
      <c r="YD356" s="442"/>
      <c r="YE356" s="442"/>
      <c r="YF356" s="442"/>
      <c r="YG356" s="442"/>
      <c r="YH356" s="442"/>
      <c r="YI356" s="442"/>
      <c r="YJ356" s="442"/>
      <c r="YK356" s="442"/>
      <c r="YL356" s="442"/>
      <c r="YM356" s="442"/>
      <c r="YN356" s="442"/>
      <c r="YO356" s="442"/>
      <c r="YP356" s="442"/>
      <c r="YQ356" s="442"/>
      <c r="YR356" s="442"/>
      <c r="YS356" s="442"/>
      <c r="YT356" s="442"/>
      <c r="YU356" s="442"/>
      <c r="YV356" s="442"/>
      <c r="YW356" s="442"/>
      <c r="YX356" s="442"/>
      <c r="YY356" s="442"/>
      <c r="YZ356" s="442"/>
      <c r="ZA356" s="442"/>
      <c r="ZB356" s="442"/>
      <c r="ZC356" s="442"/>
      <c r="ZD356" s="442"/>
      <c r="ZE356" s="442"/>
      <c r="ZF356" s="442"/>
      <c r="ZG356" s="442"/>
      <c r="ZH356" s="442"/>
      <c r="ZI356" s="442"/>
      <c r="ZJ356" s="442"/>
      <c r="ZK356" s="442"/>
      <c r="ZL356" s="442"/>
      <c r="ZM356" s="442"/>
      <c r="ZN356" s="442"/>
      <c r="ZO356" s="442"/>
      <c r="ZP356" s="442"/>
      <c r="ZQ356" s="442"/>
      <c r="ZR356" s="442"/>
      <c r="ZS356" s="442"/>
      <c r="ZT356" s="442"/>
      <c r="ZU356" s="442"/>
      <c r="ZV356" s="442"/>
      <c r="ZW356" s="442"/>
      <c r="ZX356" s="442"/>
      <c r="ZY356" s="442"/>
      <c r="ZZ356" s="442"/>
      <c r="AAA356" s="442"/>
      <c r="AAB356" s="442"/>
      <c r="AAC356" s="442"/>
      <c r="AAD356" s="442"/>
      <c r="AAE356" s="442"/>
      <c r="AAF356" s="442"/>
      <c r="AAG356" s="442"/>
      <c r="AAH356" s="442"/>
      <c r="AAI356" s="442"/>
      <c r="AAJ356" s="442"/>
      <c r="AAK356" s="442"/>
      <c r="AAL356" s="442"/>
      <c r="AAM356" s="442"/>
      <c r="AAN356" s="442"/>
      <c r="AAO356" s="442"/>
      <c r="AAP356" s="442"/>
      <c r="AAQ356" s="442"/>
      <c r="AAR356" s="442"/>
      <c r="AAS356" s="442"/>
      <c r="AAT356" s="442"/>
      <c r="AAU356" s="442"/>
      <c r="AAV356" s="442"/>
      <c r="AAW356" s="442"/>
      <c r="AAX356" s="442"/>
      <c r="AAY356" s="442"/>
      <c r="AAZ356" s="442"/>
      <c r="ABA356" s="442"/>
      <c r="ABB356" s="442"/>
      <c r="ABC356" s="442"/>
      <c r="ABD356" s="442"/>
      <c r="ABE356" s="442"/>
      <c r="ABF356" s="442"/>
      <c r="ABG356" s="442"/>
      <c r="ABH356" s="442"/>
      <c r="ABI356" s="442"/>
      <c r="ABJ356" s="442"/>
      <c r="ABK356" s="442"/>
      <c r="ABL356" s="442"/>
      <c r="ABM356" s="442"/>
      <c r="ABN356" s="442"/>
      <c r="ABO356" s="442"/>
      <c r="ABP356" s="442"/>
      <c r="ABQ356" s="442"/>
      <c r="ABR356" s="442"/>
      <c r="ABS356" s="442"/>
      <c r="ABT356" s="442"/>
      <c r="ABU356" s="442"/>
      <c r="ABV356" s="442"/>
      <c r="ABW356" s="442"/>
      <c r="ABX356" s="442"/>
      <c r="ABY356" s="442"/>
      <c r="ABZ356" s="442"/>
      <c r="ACA356" s="442"/>
      <c r="ACB356" s="442"/>
      <c r="ACC356" s="442"/>
      <c r="ACD356" s="442"/>
      <c r="ACE356" s="442"/>
      <c r="ACF356" s="442"/>
      <c r="ACG356" s="442"/>
      <c r="ACH356" s="442"/>
      <c r="ACI356" s="442"/>
      <c r="ACJ356" s="442"/>
      <c r="ACK356" s="442"/>
      <c r="ACL356" s="442"/>
      <c r="ACM356" s="442"/>
      <c r="ACN356" s="442"/>
      <c r="ACO356" s="442"/>
      <c r="ACP356" s="442"/>
      <c r="ACQ356" s="442"/>
      <c r="ACR356" s="442"/>
      <c r="ACS356" s="442"/>
      <c r="ACT356" s="442"/>
      <c r="ACU356" s="442"/>
      <c r="ACV356" s="442"/>
      <c r="ACW356" s="442"/>
      <c r="ACX356" s="442"/>
      <c r="ACY356" s="442"/>
      <c r="ACZ356" s="442"/>
      <c r="ADA356" s="442"/>
      <c r="ADB356" s="442"/>
      <c r="ADC356" s="442"/>
      <c r="ADD356" s="442"/>
      <c r="ADE356" s="442"/>
      <c r="ADF356" s="442"/>
      <c r="ADG356" s="442"/>
      <c r="ADH356" s="442"/>
      <c r="ADI356" s="442"/>
      <c r="ADJ356" s="442"/>
      <c r="ADK356" s="442"/>
      <c r="ADL356" s="442"/>
      <c r="ADM356" s="442"/>
      <c r="ADN356" s="442"/>
      <c r="ADO356" s="442"/>
      <c r="ADP356" s="442"/>
      <c r="ADQ356" s="442"/>
      <c r="ADR356" s="442"/>
      <c r="ADS356" s="442"/>
      <c r="ADT356" s="442"/>
      <c r="ADU356" s="442"/>
      <c r="ADV356" s="442"/>
      <c r="ADW356" s="442"/>
      <c r="ADX356" s="442"/>
      <c r="ADY356" s="442"/>
      <c r="ADZ356" s="442"/>
      <c r="AEA356" s="442"/>
      <c r="AEB356" s="442"/>
      <c r="AEC356" s="442"/>
      <c r="AED356" s="442"/>
      <c r="AEE356" s="442"/>
      <c r="AEF356" s="442"/>
      <c r="AEG356" s="442"/>
      <c r="AEH356" s="442"/>
      <c r="AEI356" s="442"/>
      <c r="AEJ356" s="442"/>
      <c r="AEK356" s="442"/>
      <c r="AEL356" s="442"/>
      <c r="AEM356" s="442"/>
      <c r="AEN356" s="442"/>
      <c r="AEO356" s="442"/>
      <c r="AEP356" s="442"/>
      <c r="AEQ356" s="442"/>
      <c r="AER356" s="442"/>
      <c r="AES356" s="442"/>
      <c r="AET356" s="442"/>
      <c r="AEU356" s="442"/>
      <c r="AEV356" s="442"/>
      <c r="AEW356" s="442"/>
      <c r="AEX356" s="442"/>
      <c r="AEY356" s="442"/>
      <c r="AEZ356" s="442"/>
      <c r="AFA356" s="442"/>
      <c r="AFB356" s="442"/>
      <c r="AFC356" s="442"/>
      <c r="AFD356" s="442"/>
      <c r="AFE356" s="442"/>
      <c r="AFF356" s="442"/>
      <c r="AFG356" s="442"/>
      <c r="AFH356" s="442"/>
      <c r="AFI356" s="442"/>
      <c r="AFJ356" s="442"/>
      <c r="AFK356" s="442"/>
      <c r="AFL356" s="442"/>
      <c r="AFM356" s="442"/>
      <c r="AFN356" s="442"/>
      <c r="AFO356" s="442"/>
      <c r="AFP356" s="442"/>
      <c r="AFQ356" s="442"/>
      <c r="AFR356" s="442"/>
      <c r="AFS356" s="442"/>
      <c r="AFT356" s="442"/>
      <c r="AFU356" s="442"/>
      <c r="AFV356" s="442"/>
      <c r="AFW356" s="442"/>
      <c r="AFX356" s="442"/>
      <c r="AFY356" s="442"/>
      <c r="AFZ356" s="442"/>
      <c r="AGA356" s="442"/>
      <c r="AGB356" s="442"/>
      <c r="AGC356" s="442"/>
      <c r="AGD356" s="442"/>
      <c r="AGE356" s="442"/>
      <c r="AGF356" s="442"/>
      <c r="AGG356" s="442"/>
      <c r="AGH356" s="442"/>
      <c r="AGI356" s="442"/>
      <c r="AGJ356" s="442"/>
      <c r="AGK356" s="442"/>
      <c r="AGL356" s="442"/>
      <c r="AGM356" s="442"/>
      <c r="AGN356" s="442"/>
      <c r="AGO356" s="442"/>
      <c r="AGP356" s="442"/>
      <c r="AGQ356" s="442"/>
      <c r="AGR356" s="442"/>
      <c r="AGS356" s="442"/>
      <c r="AGT356" s="442"/>
      <c r="AGU356" s="442"/>
      <c r="AGV356" s="442"/>
      <c r="AGW356" s="442"/>
      <c r="AGX356" s="442"/>
      <c r="AGY356" s="442"/>
      <c r="AGZ356" s="442"/>
      <c r="AHA356" s="442"/>
      <c r="AHB356" s="442"/>
      <c r="AHC356" s="442"/>
      <c r="AHD356" s="442"/>
      <c r="AHE356" s="442"/>
      <c r="AHF356" s="442"/>
      <c r="AHG356" s="442"/>
      <c r="AHH356" s="442"/>
    </row>
    <row r="357" spans="2:892" s="593" customFormat="1" hidden="1">
      <c r="B357" s="597"/>
      <c r="C357" s="595"/>
      <c r="D357" s="78"/>
      <c r="E357" s="78"/>
      <c r="F357" s="78"/>
      <c r="G357" s="78"/>
      <c r="H357" s="78"/>
      <c r="I357" s="78"/>
      <c r="J357" s="78"/>
      <c r="K357" s="78"/>
      <c r="L357" s="78"/>
      <c r="M357" s="78"/>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s="66"/>
      <c r="CT357" s="66"/>
      <c r="CU357" s="66"/>
      <c r="CV357" s="66"/>
      <c r="CW357" s="66"/>
      <c r="CX357" s="66"/>
      <c r="CY357" s="66"/>
      <c r="CZ357" s="66"/>
      <c r="DA357" s="66"/>
      <c r="DB357" s="66"/>
      <c r="DC357" s="66"/>
      <c r="DD357" s="66"/>
      <c r="DE357" s="66"/>
      <c r="DF357" s="66"/>
      <c r="DG357" s="66"/>
      <c r="DH357" s="66"/>
      <c r="DI357" s="66"/>
      <c r="DJ357" s="66"/>
      <c r="DK357" s="66"/>
      <c r="DL357" s="66"/>
      <c r="DM357" s="66"/>
      <c r="DN357" s="66"/>
      <c r="DO357" s="66"/>
      <c r="DP357" s="66"/>
      <c r="DQ357" s="66"/>
      <c r="DR357" s="66"/>
      <c r="DS357" s="66"/>
      <c r="DT357" s="66"/>
      <c r="DU357" s="66"/>
      <c r="DV357" s="66"/>
      <c r="DW357" s="66"/>
      <c r="DX357" s="66"/>
      <c r="DY357" s="66"/>
      <c r="DZ357" s="66"/>
      <c r="EA357" s="66"/>
      <c r="EB357" s="66"/>
      <c r="EC357" s="66"/>
      <c r="ED357" s="66"/>
      <c r="EE357" s="66"/>
      <c r="EF357" s="66"/>
      <c r="EG357" s="66"/>
      <c r="EH357" s="66"/>
      <c r="EI357" s="66"/>
      <c r="EJ357" s="66"/>
      <c r="EK357" s="66"/>
      <c r="EL357" s="66"/>
      <c r="EM357" s="66"/>
      <c r="EN357" s="66"/>
      <c r="EO357" s="66"/>
      <c r="EP357" s="66"/>
      <c r="EQ357" s="66"/>
      <c r="ER357" s="66"/>
      <c r="ES357" s="66"/>
      <c r="ET357" s="66"/>
      <c r="EU357" s="66"/>
      <c r="EV357" s="66"/>
      <c r="EW357" s="66"/>
      <c r="EX357" s="66"/>
      <c r="EY357" s="66"/>
      <c r="EZ357" s="66"/>
      <c r="FA357" s="66"/>
      <c r="FB357" s="66"/>
      <c r="FC357" s="66"/>
      <c r="FD357" s="66"/>
      <c r="FE357" s="66"/>
      <c r="FF357" s="66"/>
      <c r="FG357" s="66"/>
      <c r="FH357" s="66"/>
      <c r="FI357" s="66"/>
      <c r="FJ357" s="66"/>
      <c r="FK357" s="66"/>
      <c r="FL357" s="66"/>
      <c r="FM357" s="66"/>
      <c r="FN357" s="66"/>
      <c r="FO357" s="66"/>
      <c r="FP357" s="66"/>
      <c r="FQ357" s="66"/>
      <c r="FR357" s="66"/>
      <c r="FS357" s="66"/>
      <c r="FT357" s="66"/>
      <c r="FU357" s="66"/>
      <c r="FV357" s="66"/>
      <c r="FW357" s="66"/>
      <c r="FX357" s="66"/>
      <c r="FY357" s="66"/>
      <c r="FZ357" s="66"/>
      <c r="GA357" s="66"/>
      <c r="GB357" s="66"/>
      <c r="GC357" s="66"/>
      <c r="GD357" s="66"/>
      <c r="GE357" s="66"/>
      <c r="GF357" s="66"/>
      <c r="GG357" s="66"/>
      <c r="GH357" s="66"/>
      <c r="GI357" s="66"/>
      <c r="GJ357" s="66"/>
      <c r="GK357" s="66"/>
      <c r="GL357" s="66"/>
      <c r="GM357" s="66"/>
      <c r="GN357" s="66"/>
      <c r="GO357" s="66"/>
      <c r="GP357" s="66"/>
      <c r="GQ357" s="66"/>
      <c r="GR357" s="66"/>
      <c r="GS357" s="66"/>
      <c r="GT357" s="66"/>
      <c r="GU357" s="66"/>
      <c r="GV357" s="66"/>
      <c r="GW357" s="66"/>
      <c r="GX357" s="66"/>
      <c r="GY357" s="66"/>
      <c r="GZ357" s="66"/>
      <c r="HA357" s="66"/>
      <c r="HB357" s="66"/>
      <c r="HC357" s="66"/>
      <c r="HD357" s="66"/>
      <c r="HE357" s="66"/>
      <c r="HF357" s="66"/>
      <c r="HG357" s="66"/>
      <c r="HH357" s="66"/>
      <c r="HI357" s="66"/>
      <c r="HJ357" s="66"/>
      <c r="HK357" s="66"/>
      <c r="HL357" s="66"/>
      <c r="HM357" s="66"/>
      <c r="HN357" s="66"/>
      <c r="HO357" s="66"/>
      <c r="HP357" s="66"/>
      <c r="HQ357" s="66"/>
      <c r="HR357" s="66"/>
      <c r="HS357" s="66"/>
      <c r="HT357" s="66"/>
      <c r="HU357" s="66"/>
      <c r="HV357" s="66"/>
      <c r="HW357" s="66"/>
      <c r="HX357" s="66"/>
      <c r="HY357" s="66"/>
      <c r="HZ357" s="66"/>
      <c r="IA357" s="66"/>
      <c r="IB357" s="66"/>
      <c r="IC357" s="66"/>
      <c r="ID357" s="66"/>
      <c r="IE357" s="66"/>
      <c r="IF357" s="66"/>
      <c r="IG357" s="66"/>
      <c r="IH357" s="66"/>
      <c r="II357" s="66"/>
      <c r="IJ357" s="66"/>
      <c r="IK357" s="66"/>
      <c r="IL357" s="66"/>
      <c r="IM357" s="66"/>
      <c r="IN357" s="66"/>
      <c r="IO357" s="66"/>
      <c r="IP357" s="66"/>
      <c r="IQ357" s="66"/>
      <c r="IR357" s="66"/>
      <c r="IS357" s="66"/>
      <c r="IT357" s="66"/>
      <c r="IU357" s="66"/>
      <c r="IV357" s="66"/>
      <c r="IW357" s="66"/>
      <c r="IX357" s="442"/>
      <c r="IY357" s="442"/>
      <c r="IZ357" s="442"/>
      <c r="JA357" s="442"/>
      <c r="JB357" s="442"/>
      <c r="JC357" s="442"/>
      <c r="JD357" s="442"/>
      <c r="JE357" s="442"/>
      <c r="JF357" s="442"/>
      <c r="JG357" s="442"/>
      <c r="JH357" s="442"/>
      <c r="JI357" s="442"/>
      <c r="JJ357" s="442"/>
      <c r="JK357" s="442"/>
      <c r="JL357" s="442"/>
      <c r="JM357" s="442"/>
      <c r="JN357" s="442"/>
      <c r="JO357" s="442"/>
      <c r="JP357" s="442"/>
      <c r="JQ357" s="442"/>
      <c r="JR357" s="442"/>
      <c r="JS357" s="442"/>
      <c r="JT357" s="442"/>
      <c r="JU357" s="442"/>
      <c r="JV357" s="442"/>
      <c r="JW357" s="442"/>
      <c r="JX357" s="442"/>
      <c r="JY357" s="442"/>
      <c r="JZ357" s="442"/>
      <c r="KA357" s="442"/>
      <c r="KB357" s="442"/>
      <c r="KC357" s="442"/>
      <c r="KD357" s="442"/>
      <c r="KE357" s="442"/>
      <c r="KF357" s="442"/>
      <c r="KG357" s="442"/>
      <c r="KH357" s="442"/>
      <c r="KI357" s="442"/>
      <c r="KJ357" s="442"/>
      <c r="KK357" s="442"/>
      <c r="KL357" s="442"/>
      <c r="KM357" s="442"/>
      <c r="KN357" s="442"/>
      <c r="KO357" s="442"/>
      <c r="KP357" s="442"/>
      <c r="KQ357" s="442"/>
      <c r="KR357" s="442"/>
      <c r="KS357" s="442"/>
      <c r="KT357" s="442"/>
      <c r="KU357" s="442"/>
      <c r="KV357" s="442"/>
      <c r="KW357" s="442"/>
      <c r="KX357" s="442"/>
      <c r="KY357" s="442"/>
      <c r="KZ357" s="442"/>
      <c r="LA357" s="442"/>
      <c r="LB357" s="442"/>
      <c r="LC357" s="442"/>
      <c r="LD357" s="442"/>
      <c r="LE357" s="442"/>
      <c r="LF357" s="442"/>
      <c r="LG357" s="442"/>
      <c r="LH357" s="442"/>
      <c r="LI357" s="442"/>
      <c r="LJ357" s="442"/>
      <c r="LK357" s="442"/>
      <c r="LL357" s="442"/>
      <c r="LM357" s="442"/>
      <c r="LN357" s="442"/>
      <c r="LO357" s="442"/>
      <c r="LP357" s="442"/>
      <c r="LQ357" s="442"/>
      <c r="LR357" s="442"/>
      <c r="LS357" s="442"/>
      <c r="LT357" s="442"/>
      <c r="LU357" s="442"/>
      <c r="LV357" s="442"/>
      <c r="LW357" s="442"/>
      <c r="LX357" s="442"/>
      <c r="LY357" s="442"/>
      <c r="LZ357" s="442"/>
      <c r="MA357" s="442"/>
      <c r="MB357" s="442"/>
      <c r="MC357" s="442"/>
      <c r="MD357" s="442"/>
      <c r="ME357" s="442"/>
      <c r="MF357" s="442"/>
      <c r="MG357" s="442"/>
      <c r="MH357" s="442"/>
      <c r="MI357" s="442"/>
      <c r="MJ357" s="442"/>
      <c r="MK357" s="442"/>
      <c r="ML357" s="442"/>
      <c r="MM357" s="442"/>
      <c r="MN357" s="442"/>
      <c r="MO357" s="442"/>
      <c r="MP357" s="442"/>
      <c r="MQ357" s="442"/>
      <c r="MR357" s="442"/>
      <c r="MS357" s="442"/>
      <c r="MT357" s="442"/>
      <c r="MU357" s="442"/>
      <c r="MV357" s="442"/>
      <c r="MW357" s="442"/>
      <c r="MX357" s="442"/>
      <c r="MY357" s="442"/>
      <c r="MZ357" s="442"/>
      <c r="NA357" s="442"/>
      <c r="NB357" s="442"/>
      <c r="NC357" s="442"/>
      <c r="ND357" s="442"/>
      <c r="NE357" s="442"/>
      <c r="NF357" s="442"/>
      <c r="NG357" s="442"/>
      <c r="NH357" s="442"/>
      <c r="NI357" s="442"/>
      <c r="NJ357" s="442"/>
      <c r="NK357" s="442"/>
      <c r="NL357" s="442"/>
      <c r="NM357" s="442"/>
      <c r="NN357" s="442"/>
      <c r="NO357" s="442"/>
      <c r="NP357" s="442"/>
      <c r="NQ357" s="442"/>
      <c r="NR357" s="442"/>
      <c r="NS357" s="442"/>
      <c r="NT357" s="442"/>
      <c r="NU357" s="442"/>
      <c r="NV357" s="442"/>
      <c r="NW357" s="442"/>
      <c r="NX357" s="442"/>
      <c r="NY357" s="442"/>
      <c r="NZ357" s="442"/>
      <c r="OA357" s="442"/>
      <c r="OB357" s="442"/>
      <c r="OC357" s="442"/>
      <c r="OD357" s="442"/>
      <c r="OE357" s="442"/>
      <c r="OF357" s="442"/>
      <c r="OG357" s="442"/>
      <c r="OH357" s="442"/>
      <c r="OI357" s="442"/>
      <c r="OJ357" s="442"/>
      <c r="OK357" s="442"/>
      <c r="OL357" s="442"/>
      <c r="OM357" s="442"/>
      <c r="ON357" s="442"/>
      <c r="OO357" s="442"/>
      <c r="OP357" s="442"/>
      <c r="OQ357" s="442"/>
      <c r="OR357" s="442"/>
      <c r="OS357" s="442"/>
      <c r="OT357" s="442"/>
      <c r="OU357" s="442"/>
      <c r="OV357" s="442"/>
      <c r="OW357" s="442"/>
      <c r="OX357" s="442"/>
      <c r="OY357" s="442"/>
      <c r="OZ357" s="442"/>
      <c r="PA357" s="442"/>
      <c r="PB357" s="442"/>
      <c r="PC357" s="442"/>
      <c r="PD357" s="442"/>
      <c r="PE357" s="442"/>
      <c r="PF357" s="442"/>
      <c r="PG357" s="442"/>
      <c r="PH357" s="442"/>
      <c r="PI357" s="442"/>
      <c r="PJ357" s="442"/>
      <c r="PK357" s="442"/>
      <c r="PL357" s="442"/>
      <c r="PM357" s="442"/>
      <c r="PN357" s="442"/>
      <c r="PO357" s="442"/>
      <c r="PP357" s="442"/>
      <c r="PQ357" s="442"/>
      <c r="PR357" s="442"/>
      <c r="PS357" s="442"/>
      <c r="PT357" s="442"/>
      <c r="PU357" s="442"/>
      <c r="PV357" s="442"/>
      <c r="PW357" s="442"/>
      <c r="PX357" s="442"/>
      <c r="PY357" s="442"/>
      <c r="PZ357" s="442"/>
      <c r="QA357" s="442"/>
      <c r="QB357" s="442"/>
      <c r="QC357" s="442"/>
      <c r="QD357" s="442"/>
      <c r="QE357" s="442"/>
      <c r="QF357" s="442"/>
      <c r="QG357" s="442"/>
      <c r="QH357" s="442"/>
      <c r="QI357" s="442"/>
      <c r="QJ357" s="442"/>
      <c r="QK357" s="442"/>
      <c r="QL357" s="442"/>
      <c r="QM357" s="442"/>
      <c r="QN357" s="442"/>
      <c r="QO357" s="442"/>
      <c r="QP357" s="442"/>
      <c r="QQ357" s="442"/>
      <c r="QR357" s="442"/>
      <c r="QS357" s="442"/>
      <c r="QT357" s="442"/>
      <c r="QU357" s="442"/>
      <c r="QV357" s="442"/>
      <c r="QW357" s="442"/>
      <c r="QX357" s="442"/>
      <c r="QY357" s="442"/>
      <c r="QZ357" s="442"/>
      <c r="RA357" s="442"/>
      <c r="RB357" s="442"/>
      <c r="RC357" s="442"/>
      <c r="RD357" s="442"/>
      <c r="RE357" s="442"/>
      <c r="RF357" s="442"/>
      <c r="RG357" s="442"/>
      <c r="RH357" s="442"/>
      <c r="RI357" s="442"/>
      <c r="RJ357" s="442"/>
      <c r="RK357" s="442"/>
      <c r="RL357" s="442"/>
      <c r="RM357" s="442"/>
      <c r="RN357" s="442"/>
      <c r="RO357" s="442"/>
      <c r="RP357" s="442"/>
      <c r="RQ357" s="442"/>
      <c r="RR357" s="442"/>
      <c r="RS357" s="442"/>
      <c r="RT357" s="442"/>
      <c r="RU357" s="442"/>
      <c r="RV357" s="442"/>
      <c r="RW357" s="442"/>
      <c r="RX357" s="442"/>
      <c r="RY357" s="442"/>
      <c r="RZ357" s="442"/>
      <c r="SA357" s="442"/>
      <c r="SB357" s="442"/>
      <c r="SC357" s="442"/>
      <c r="SD357" s="442"/>
      <c r="SE357" s="442"/>
      <c r="SF357" s="442"/>
      <c r="SG357" s="442"/>
      <c r="SH357" s="442"/>
      <c r="SI357" s="442"/>
      <c r="SJ357" s="442"/>
      <c r="SK357" s="442"/>
      <c r="SL357" s="442"/>
      <c r="SM357" s="442"/>
      <c r="SN357" s="442"/>
      <c r="SO357" s="442"/>
      <c r="SP357" s="442"/>
      <c r="SQ357" s="442"/>
      <c r="SR357" s="442"/>
      <c r="SS357" s="442"/>
      <c r="ST357" s="442"/>
      <c r="SU357" s="442"/>
      <c r="SV357" s="442"/>
      <c r="SW357" s="442"/>
      <c r="SX357" s="442"/>
      <c r="SY357" s="442"/>
      <c r="SZ357" s="442"/>
      <c r="TA357" s="442"/>
      <c r="TB357" s="442"/>
      <c r="TC357" s="442"/>
      <c r="TD357" s="442"/>
      <c r="TE357" s="442"/>
      <c r="TF357" s="442"/>
      <c r="TG357" s="442"/>
      <c r="TH357" s="442"/>
      <c r="TI357" s="442"/>
      <c r="TJ357" s="442"/>
      <c r="TK357" s="442"/>
      <c r="TL357" s="442"/>
      <c r="TM357" s="442"/>
      <c r="TN357" s="442"/>
      <c r="TO357" s="442"/>
      <c r="TP357" s="442"/>
      <c r="TQ357" s="442"/>
      <c r="TR357" s="442"/>
      <c r="TS357" s="442"/>
      <c r="TT357" s="442"/>
      <c r="TU357" s="442"/>
      <c r="TV357" s="442"/>
      <c r="TW357" s="442"/>
      <c r="TX357" s="442"/>
      <c r="TY357" s="442"/>
      <c r="TZ357" s="442"/>
      <c r="UA357" s="442"/>
      <c r="UB357" s="442"/>
      <c r="UC357" s="442"/>
      <c r="UD357" s="442"/>
      <c r="UE357" s="442"/>
      <c r="UF357" s="442"/>
      <c r="UG357" s="442"/>
      <c r="UH357" s="442"/>
      <c r="UI357" s="442"/>
      <c r="UJ357" s="442"/>
      <c r="UK357" s="442"/>
      <c r="UL357" s="442"/>
      <c r="UM357" s="442"/>
      <c r="UN357" s="442"/>
      <c r="UO357" s="442"/>
      <c r="UP357" s="442"/>
      <c r="UQ357" s="442"/>
      <c r="UR357" s="442"/>
      <c r="US357" s="442"/>
      <c r="UT357" s="442"/>
      <c r="UU357" s="442"/>
      <c r="UV357" s="442"/>
      <c r="UW357" s="442"/>
      <c r="UX357" s="442"/>
      <c r="UY357" s="442"/>
      <c r="UZ357" s="442"/>
      <c r="VA357" s="442"/>
      <c r="VB357" s="442"/>
      <c r="VC357" s="442"/>
      <c r="VD357" s="442"/>
      <c r="VE357" s="442"/>
      <c r="VF357" s="442"/>
      <c r="VG357" s="442"/>
      <c r="VH357" s="442"/>
      <c r="VI357" s="442"/>
      <c r="VJ357" s="442"/>
      <c r="VK357" s="442"/>
      <c r="VL357" s="442"/>
      <c r="VM357" s="442"/>
      <c r="VN357" s="442"/>
      <c r="VO357" s="442"/>
      <c r="VP357" s="442"/>
      <c r="VQ357" s="442"/>
      <c r="VR357" s="442"/>
      <c r="VS357" s="442"/>
      <c r="VT357" s="442"/>
      <c r="VU357" s="442"/>
      <c r="VV357" s="442"/>
      <c r="VW357" s="442"/>
      <c r="VX357" s="442"/>
      <c r="VY357" s="442"/>
      <c r="VZ357" s="442"/>
      <c r="WA357" s="442"/>
      <c r="WB357" s="442"/>
      <c r="WC357" s="442"/>
      <c r="WD357" s="442"/>
      <c r="WE357" s="442"/>
      <c r="WF357" s="442"/>
      <c r="WG357" s="442"/>
      <c r="WH357" s="442"/>
      <c r="WI357" s="442"/>
      <c r="WJ357" s="442"/>
      <c r="WK357" s="442"/>
      <c r="WL357" s="442"/>
      <c r="WM357" s="442"/>
      <c r="WN357" s="442"/>
      <c r="WO357" s="442"/>
      <c r="WP357" s="442"/>
      <c r="WQ357" s="442"/>
      <c r="WR357" s="442"/>
      <c r="WS357" s="442"/>
      <c r="WT357" s="442"/>
      <c r="WU357" s="442"/>
      <c r="WV357" s="442"/>
      <c r="WW357" s="442"/>
      <c r="WX357" s="442"/>
      <c r="WY357" s="442"/>
      <c r="WZ357" s="442"/>
      <c r="XA357" s="442"/>
      <c r="XB357" s="442"/>
      <c r="XC357" s="442"/>
      <c r="XD357" s="442"/>
      <c r="XE357" s="442"/>
      <c r="XF357" s="442"/>
      <c r="XG357" s="442"/>
      <c r="XH357" s="442"/>
      <c r="XI357" s="442"/>
      <c r="XJ357" s="442"/>
      <c r="XK357" s="442"/>
      <c r="XL357" s="442"/>
      <c r="XM357" s="442"/>
      <c r="XN357" s="442"/>
      <c r="XO357" s="442"/>
      <c r="XP357" s="442"/>
      <c r="XQ357" s="442"/>
      <c r="XR357" s="442"/>
      <c r="XS357" s="442"/>
      <c r="XT357" s="442"/>
      <c r="XU357" s="442"/>
      <c r="XV357" s="442"/>
      <c r="XW357" s="442"/>
      <c r="XX357" s="442"/>
      <c r="XY357" s="442"/>
      <c r="XZ357" s="442"/>
      <c r="YA357" s="442"/>
      <c r="YB357" s="442"/>
      <c r="YC357" s="442"/>
      <c r="YD357" s="442"/>
      <c r="YE357" s="442"/>
      <c r="YF357" s="442"/>
      <c r="YG357" s="442"/>
      <c r="YH357" s="442"/>
      <c r="YI357" s="442"/>
      <c r="YJ357" s="442"/>
      <c r="YK357" s="442"/>
      <c r="YL357" s="442"/>
      <c r="YM357" s="442"/>
      <c r="YN357" s="442"/>
      <c r="YO357" s="442"/>
      <c r="YP357" s="442"/>
      <c r="YQ357" s="442"/>
      <c r="YR357" s="442"/>
      <c r="YS357" s="442"/>
      <c r="YT357" s="442"/>
      <c r="YU357" s="442"/>
      <c r="YV357" s="442"/>
      <c r="YW357" s="442"/>
      <c r="YX357" s="442"/>
      <c r="YY357" s="442"/>
      <c r="YZ357" s="442"/>
      <c r="ZA357" s="442"/>
      <c r="ZB357" s="442"/>
      <c r="ZC357" s="442"/>
      <c r="ZD357" s="442"/>
      <c r="ZE357" s="442"/>
      <c r="ZF357" s="442"/>
      <c r="ZG357" s="442"/>
      <c r="ZH357" s="442"/>
      <c r="ZI357" s="442"/>
      <c r="ZJ357" s="442"/>
      <c r="ZK357" s="442"/>
      <c r="ZL357" s="442"/>
      <c r="ZM357" s="442"/>
      <c r="ZN357" s="442"/>
      <c r="ZO357" s="442"/>
      <c r="ZP357" s="442"/>
      <c r="ZQ357" s="442"/>
      <c r="ZR357" s="442"/>
      <c r="ZS357" s="442"/>
      <c r="ZT357" s="442"/>
      <c r="ZU357" s="442"/>
      <c r="ZV357" s="442"/>
      <c r="ZW357" s="442"/>
      <c r="ZX357" s="442"/>
      <c r="ZY357" s="442"/>
      <c r="ZZ357" s="442"/>
      <c r="AAA357" s="442"/>
      <c r="AAB357" s="442"/>
      <c r="AAC357" s="442"/>
      <c r="AAD357" s="442"/>
      <c r="AAE357" s="442"/>
      <c r="AAF357" s="442"/>
      <c r="AAG357" s="442"/>
      <c r="AAH357" s="442"/>
      <c r="AAI357" s="442"/>
      <c r="AAJ357" s="442"/>
      <c r="AAK357" s="442"/>
      <c r="AAL357" s="442"/>
      <c r="AAM357" s="442"/>
      <c r="AAN357" s="442"/>
      <c r="AAO357" s="442"/>
      <c r="AAP357" s="442"/>
      <c r="AAQ357" s="442"/>
      <c r="AAR357" s="442"/>
      <c r="AAS357" s="442"/>
      <c r="AAT357" s="442"/>
      <c r="AAU357" s="442"/>
      <c r="AAV357" s="442"/>
      <c r="AAW357" s="442"/>
      <c r="AAX357" s="442"/>
      <c r="AAY357" s="442"/>
      <c r="AAZ357" s="442"/>
      <c r="ABA357" s="442"/>
      <c r="ABB357" s="442"/>
      <c r="ABC357" s="442"/>
      <c r="ABD357" s="442"/>
      <c r="ABE357" s="442"/>
      <c r="ABF357" s="442"/>
      <c r="ABG357" s="442"/>
      <c r="ABH357" s="442"/>
      <c r="ABI357" s="442"/>
      <c r="ABJ357" s="442"/>
      <c r="ABK357" s="442"/>
      <c r="ABL357" s="442"/>
      <c r="ABM357" s="442"/>
      <c r="ABN357" s="442"/>
      <c r="ABO357" s="442"/>
      <c r="ABP357" s="442"/>
      <c r="ABQ357" s="442"/>
      <c r="ABR357" s="442"/>
      <c r="ABS357" s="442"/>
      <c r="ABT357" s="442"/>
      <c r="ABU357" s="442"/>
      <c r="ABV357" s="442"/>
      <c r="ABW357" s="442"/>
      <c r="ABX357" s="442"/>
      <c r="ABY357" s="442"/>
      <c r="ABZ357" s="442"/>
      <c r="ACA357" s="442"/>
      <c r="ACB357" s="442"/>
      <c r="ACC357" s="442"/>
      <c r="ACD357" s="442"/>
      <c r="ACE357" s="442"/>
      <c r="ACF357" s="442"/>
      <c r="ACG357" s="442"/>
      <c r="ACH357" s="442"/>
      <c r="ACI357" s="442"/>
      <c r="ACJ357" s="442"/>
      <c r="ACK357" s="442"/>
      <c r="ACL357" s="442"/>
      <c r="ACM357" s="442"/>
      <c r="ACN357" s="442"/>
      <c r="ACO357" s="442"/>
      <c r="ACP357" s="442"/>
      <c r="ACQ357" s="442"/>
      <c r="ACR357" s="442"/>
      <c r="ACS357" s="442"/>
      <c r="ACT357" s="442"/>
      <c r="ACU357" s="442"/>
      <c r="ACV357" s="442"/>
      <c r="ACW357" s="442"/>
      <c r="ACX357" s="442"/>
      <c r="ACY357" s="442"/>
      <c r="ACZ357" s="442"/>
      <c r="ADA357" s="442"/>
      <c r="ADB357" s="442"/>
      <c r="ADC357" s="442"/>
      <c r="ADD357" s="442"/>
      <c r="ADE357" s="442"/>
      <c r="ADF357" s="442"/>
      <c r="ADG357" s="442"/>
      <c r="ADH357" s="442"/>
      <c r="ADI357" s="442"/>
      <c r="ADJ357" s="442"/>
      <c r="ADK357" s="442"/>
      <c r="ADL357" s="442"/>
      <c r="ADM357" s="442"/>
      <c r="ADN357" s="442"/>
      <c r="ADO357" s="442"/>
      <c r="ADP357" s="442"/>
      <c r="ADQ357" s="442"/>
      <c r="ADR357" s="442"/>
      <c r="ADS357" s="442"/>
      <c r="ADT357" s="442"/>
      <c r="ADU357" s="442"/>
      <c r="ADV357" s="442"/>
      <c r="ADW357" s="442"/>
      <c r="ADX357" s="442"/>
      <c r="ADY357" s="442"/>
      <c r="ADZ357" s="442"/>
      <c r="AEA357" s="442"/>
      <c r="AEB357" s="442"/>
      <c r="AEC357" s="442"/>
      <c r="AED357" s="442"/>
      <c r="AEE357" s="442"/>
      <c r="AEF357" s="442"/>
      <c r="AEG357" s="442"/>
      <c r="AEH357" s="442"/>
      <c r="AEI357" s="442"/>
      <c r="AEJ357" s="442"/>
      <c r="AEK357" s="442"/>
      <c r="AEL357" s="442"/>
      <c r="AEM357" s="442"/>
      <c r="AEN357" s="442"/>
      <c r="AEO357" s="442"/>
      <c r="AEP357" s="442"/>
      <c r="AEQ357" s="442"/>
      <c r="AER357" s="442"/>
      <c r="AES357" s="442"/>
      <c r="AET357" s="442"/>
      <c r="AEU357" s="442"/>
      <c r="AEV357" s="442"/>
      <c r="AEW357" s="442"/>
      <c r="AEX357" s="442"/>
      <c r="AEY357" s="442"/>
      <c r="AEZ357" s="442"/>
      <c r="AFA357" s="442"/>
      <c r="AFB357" s="442"/>
      <c r="AFC357" s="442"/>
      <c r="AFD357" s="442"/>
      <c r="AFE357" s="442"/>
      <c r="AFF357" s="442"/>
      <c r="AFG357" s="442"/>
      <c r="AFH357" s="442"/>
      <c r="AFI357" s="442"/>
      <c r="AFJ357" s="442"/>
      <c r="AFK357" s="442"/>
      <c r="AFL357" s="442"/>
      <c r="AFM357" s="442"/>
      <c r="AFN357" s="442"/>
      <c r="AFO357" s="442"/>
      <c r="AFP357" s="442"/>
      <c r="AFQ357" s="442"/>
      <c r="AFR357" s="442"/>
      <c r="AFS357" s="442"/>
      <c r="AFT357" s="442"/>
      <c r="AFU357" s="442"/>
      <c r="AFV357" s="442"/>
      <c r="AFW357" s="442"/>
      <c r="AFX357" s="442"/>
      <c r="AFY357" s="442"/>
      <c r="AFZ357" s="442"/>
      <c r="AGA357" s="442"/>
      <c r="AGB357" s="442"/>
      <c r="AGC357" s="442"/>
      <c r="AGD357" s="442"/>
      <c r="AGE357" s="442"/>
      <c r="AGF357" s="442"/>
      <c r="AGG357" s="442"/>
      <c r="AGH357" s="442"/>
      <c r="AGI357" s="442"/>
      <c r="AGJ357" s="442"/>
      <c r="AGK357" s="442"/>
      <c r="AGL357" s="442"/>
      <c r="AGM357" s="442"/>
      <c r="AGN357" s="442"/>
      <c r="AGO357" s="442"/>
      <c r="AGP357" s="442"/>
      <c r="AGQ357" s="442"/>
      <c r="AGR357" s="442"/>
      <c r="AGS357" s="442"/>
      <c r="AGT357" s="442"/>
      <c r="AGU357" s="442"/>
      <c r="AGV357" s="442"/>
      <c r="AGW357" s="442"/>
      <c r="AGX357" s="442"/>
      <c r="AGY357" s="442"/>
      <c r="AGZ357" s="442"/>
      <c r="AHA357" s="442"/>
      <c r="AHB357" s="442"/>
      <c r="AHC357" s="442"/>
      <c r="AHD357" s="442"/>
      <c r="AHE357" s="442"/>
      <c r="AHF357" s="442"/>
      <c r="AHG357" s="442"/>
      <c r="AHH357" s="442"/>
    </row>
    <row r="358" spans="2:892" s="593" customFormat="1" hidden="1">
      <c r="B358" s="597"/>
      <c r="C358" s="595"/>
      <c r="D358" s="78"/>
      <c r="E358" s="78"/>
      <c r="F358" s="78"/>
      <c r="G358" s="78"/>
      <c r="H358" s="78"/>
      <c r="I358" s="78"/>
      <c r="J358" s="78"/>
      <c r="K358" s="78"/>
      <c r="L358" s="78"/>
      <c r="M358" s="7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s="66"/>
      <c r="CT358" s="66"/>
      <c r="CU358" s="66"/>
      <c r="CV358" s="66"/>
      <c r="CW358" s="66"/>
      <c r="CX358" s="66"/>
      <c r="CY358" s="66"/>
      <c r="CZ358" s="66"/>
      <c r="DA358" s="66"/>
      <c r="DB358" s="66"/>
      <c r="DC358" s="66"/>
      <c r="DD358" s="66"/>
      <c r="DE358" s="66"/>
      <c r="DF358" s="66"/>
      <c r="DG358" s="66"/>
      <c r="DH358" s="66"/>
      <c r="DI358" s="66"/>
      <c r="DJ358" s="66"/>
      <c r="DK358" s="66"/>
      <c r="DL358" s="66"/>
      <c r="DM358" s="66"/>
      <c r="DN358" s="66"/>
      <c r="DO358" s="66"/>
      <c r="DP358" s="66"/>
      <c r="DQ358" s="66"/>
      <c r="DR358" s="66"/>
      <c r="DS358" s="66"/>
      <c r="DT358" s="66"/>
      <c r="DU358" s="66"/>
      <c r="DV358" s="66"/>
      <c r="DW358" s="66"/>
      <c r="DX358" s="66"/>
      <c r="DY358" s="66"/>
      <c r="DZ358" s="66"/>
      <c r="EA358" s="66"/>
      <c r="EB358" s="66"/>
      <c r="EC358" s="66"/>
      <c r="ED358" s="66"/>
      <c r="EE358" s="66"/>
      <c r="EF358" s="66"/>
      <c r="EG358" s="66"/>
      <c r="EH358" s="66"/>
      <c r="EI358" s="66"/>
      <c r="EJ358" s="66"/>
      <c r="EK358" s="66"/>
      <c r="EL358" s="66"/>
      <c r="EM358" s="66"/>
      <c r="EN358" s="66"/>
      <c r="EO358" s="66"/>
      <c r="EP358" s="66"/>
      <c r="EQ358" s="66"/>
      <c r="ER358" s="66"/>
      <c r="ES358" s="66"/>
      <c r="ET358" s="66"/>
      <c r="EU358" s="66"/>
      <c r="EV358" s="66"/>
      <c r="EW358" s="66"/>
      <c r="EX358" s="66"/>
      <c r="EY358" s="66"/>
      <c r="EZ358" s="66"/>
      <c r="FA358" s="66"/>
      <c r="FB358" s="66"/>
      <c r="FC358" s="66"/>
      <c r="FD358" s="66"/>
      <c r="FE358" s="66"/>
      <c r="FF358" s="66"/>
      <c r="FG358" s="66"/>
      <c r="FH358" s="66"/>
      <c r="FI358" s="66"/>
      <c r="FJ358" s="66"/>
      <c r="FK358" s="66"/>
      <c r="FL358" s="66"/>
      <c r="FM358" s="66"/>
      <c r="FN358" s="66"/>
      <c r="FO358" s="66"/>
      <c r="FP358" s="66"/>
      <c r="FQ358" s="66"/>
      <c r="FR358" s="66"/>
      <c r="FS358" s="66"/>
      <c r="FT358" s="66"/>
      <c r="FU358" s="66"/>
      <c r="FV358" s="66"/>
      <c r="FW358" s="66"/>
      <c r="FX358" s="66"/>
      <c r="FY358" s="66"/>
      <c r="FZ358" s="66"/>
      <c r="GA358" s="66"/>
      <c r="GB358" s="66"/>
      <c r="GC358" s="66"/>
      <c r="GD358" s="66"/>
      <c r="GE358" s="66"/>
      <c r="GF358" s="66"/>
      <c r="GG358" s="66"/>
      <c r="GH358" s="66"/>
      <c r="GI358" s="66"/>
      <c r="GJ358" s="66"/>
      <c r="GK358" s="66"/>
      <c r="GL358" s="66"/>
      <c r="GM358" s="66"/>
      <c r="GN358" s="66"/>
      <c r="GO358" s="66"/>
      <c r="GP358" s="66"/>
      <c r="GQ358" s="66"/>
      <c r="GR358" s="66"/>
      <c r="GS358" s="66"/>
      <c r="GT358" s="66"/>
      <c r="GU358" s="66"/>
      <c r="GV358" s="66"/>
      <c r="GW358" s="66"/>
      <c r="GX358" s="66"/>
      <c r="GY358" s="66"/>
      <c r="GZ358" s="66"/>
      <c r="HA358" s="66"/>
      <c r="HB358" s="66"/>
      <c r="HC358" s="66"/>
      <c r="HD358" s="66"/>
      <c r="HE358" s="66"/>
      <c r="HF358" s="66"/>
      <c r="HG358" s="66"/>
      <c r="HH358" s="66"/>
      <c r="HI358" s="66"/>
      <c r="HJ358" s="66"/>
      <c r="HK358" s="66"/>
      <c r="HL358" s="66"/>
      <c r="HM358" s="66"/>
      <c r="HN358" s="66"/>
      <c r="HO358" s="66"/>
      <c r="HP358" s="66"/>
      <c r="HQ358" s="66"/>
      <c r="HR358" s="66"/>
      <c r="HS358" s="66"/>
      <c r="HT358" s="66"/>
      <c r="HU358" s="66"/>
      <c r="HV358" s="66"/>
      <c r="HW358" s="66"/>
      <c r="HX358" s="66"/>
      <c r="HY358" s="66"/>
      <c r="HZ358" s="66"/>
      <c r="IA358" s="66"/>
      <c r="IB358" s="66"/>
      <c r="IC358" s="66"/>
      <c r="ID358" s="66"/>
      <c r="IE358" s="66"/>
      <c r="IF358" s="66"/>
      <c r="IG358" s="66"/>
      <c r="IH358" s="66"/>
      <c r="II358" s="66"/>
      <c r="IJ358" s="66"/>
      <c r="IK358" s="66"/>
      <c r="IL358" s="66"/>
      <c r="IM358" s="66"/>
      <c r="IN358" s="66"/>
      <c r="IO358" s="66"/>
      <c r="IP358" s="66"/>
      <c r="IQ358" s="66"/>
      <c r="IR358" s="66"/>
      <c r="IS358" s="66"/>
      <c r="IT358" s="66"/>
      <c r="IU358" s="66"/>
      <c r="IV358" s="66"/>
      <c r="IW358" s="66"/>
      <c r="IX358" s="442"/>
      <c r="IY358" s="442"/>
      <c r="IZ358" s="442"/>
      <c r="JA358" s="442"/>
      <c r="JB358" s="442"/>
      <c r="JC358" s="442"/>
      <c r="JD358" s="442"/>
      <c r="JE358" s="442"/>
      <c r="JF358" s="442"/>
      <c r="JG358" s="442"/>
      <c r="JH358" s="442"/>
      <c r="JI358" s="442"/>
      <c r="JJ358" s="442"/>
      <c r="JK358" s="442"/>
      <c r="JL358" s="442"/>
      <c r="JM358" s="442"/>
      <c r="JN358" s="442"/>
      <c r="JO358" s="442"/>
      <c r="JP358" s="442"/>
      <c r="JQ358" s="442"/>
      <c r="JR358" s="442"/>
      <c r="JS358" s="442"/>
      <c r="JT358" s="442"/>
      <c r="JU358" s="442"/>
      <c r="JV358" s="442"/>
      <c r="JW358" s="442"/>
      <c r="JX358" s="442"/>
      <c r="JY358" s="442"/>
      <c r="JZ358" s="442"/>
      <c r="KA358" s="442"/>
      <c r="KB358" s="442"/>
      <c r="KC358" s="442"/>
      <c r="KD358" s="442"/>
      <c r="KE358" s="442"/>
      <c r="KF358" s="442"/>
      <c r="KG358" s="442"/>
      <c r="KH358" s="442"/>
      <c r="KI358" s="442"/>
      <c r="KJ358" s="442"/>
      <c r="KK358" s="442"/>
      <c r="KL358" s="442"/>
      <c r="KM358" s="442"/>
      <c r="KN358" s="442"/>
      <c r="KO358" s="442"/>
      <c r="KP358" s="442"/>
      <c r="KQ358" s="442"/>
      <c r="KR358" s="442"/>
      <c r="KS358" s="442"/>
      <c r="KT358" s="442"/>
      <c r="KU358" s="442"/>
      <c r="KV358" s="442"/>
      <c r="KW358" s="442"/>
      <c r="KX358" s="442"/>
      <c r="KY358" s="442"/>
      <c r="KZ358" s="442"/>
      <c r="LA358" s="442"/>
      <c r="LB358" s="442"/>
      <c r="LC358" s="442"/>
      <c r="LD358" s="442"/>
      <c r="LE358" s="442"/>
      <c r="LF358" s="442"/>
      <c r="LG358" s="442"/>
      <c r="LH358" s="442"/>
      <c r="LI358" s="442"/>
      <c r="LJ358" s="442"/>
      <c r="LK358" s="442"/>
      <c r="LL358" s="442"/>
      <c r="LM358" s="442"/>
      <c r="LN358" s="442"/>
      <c r="LO358" s="442"/>
      <c r="LP358" s="442"/>
      <c r="LQ358" s="442"/>
      <c r="LR358" s="442"/>
      <c r="LS358" s="442"/>
      <c r="LT358" s="442"/>
      <c r="LU358" s="442"/>
      <c r="LV358" s="442"/>
      <c r="LW358" s="442"/>
      <c r="LX358" s="442"/>
      <c r="LY358" s="442"/>
      <c r="LZ358" s="442"/>
      <c r="MA358" s="442"/>
      <c r="MB358" s="442"/>
      <c r="MC358" s="442"/>
      <c r="MD358" s="442"/>
      <c r="ME358" s="442"/>
      <c r="MF358" s="442"/>
      <c r="MG358" s="442"/>
      <c r="MH358" s="442"/>
      <c r="MI358" s="442"/>
      <c r="MJ358" s="442"/>
      <c r="MK358" s="442"/>
      <c r="ML358" s="442"/>
      <c r="MM358" s="442"/>
      <c r="MN358" s="442"/>
      <c r="MO358" s="442"/>
      <c r="MP358" s="442"/>
      <c r="MQ358" s="442"/>
      <c r="MR358" s="442"/>
      <c r="MS358" s="442"/>
      <c r="MT358" s="442"/>
      <c r="MU358" s="442"/>
      <c r="MV358" s="442"/>
      <c r="MW358" s="442"/>
      <c r="MX358" s="442"/>
      <c r="MY358" s="442"/>
      <c r="MZ358" s="442"/>
      <c r="NA358" s="442"/>
      <c r="NB358" s="442"/>
      <c r="NC358" s="442"/>
      <c r="ND358" s="442"/>
      <c r="NE358" s="442"/>
      <c r="NF358" s="442"/>
      <c r="NG358" s="442"/>
      <c r="NH358" s="442"/>
      <c r="NI358" s="442"/>
      <c r="NJ358" s="442"/>
      <c r="NK358" s="442"/>
      <c r="NL358" s="442"/>
      <c r="NM358" s="442"/>
      <c r="NN358" s="442"/>
      <c r="NO358" s="442"/>
      <c r="NP358" s="442"/>
      <c r="NQ358" s="442"/>
      <c r="NR358" s="442"/>
      <c r="NS358" s="442"/>
      <c r="NT358" s="442"/>
      <c r="NU358" s="442"/>
      <c r="NV358" s="442"/>
      <c r="NW358" s="442"/>
      <c r="NX358" s="442"/>
      <c r="NY358" s="442"/>
      <c r="NZ358" s="442"/>
      <c r="OA358" s="442"/>
      <c r="OB358" s="442"/>
      <c r="OC358" s="442"/>
      <c r="OD358" s="442"/>
      <c r="OE358" s="442"/>
      <c r="OF358" s="442"/>
      <c r="OG358" s="442"/>
      <c r="OH358" s="442"/>
      <c r="OI358" s="442"/>
      <c r="OJ358" s="442"/>
      <c r="OK358" s="442"/>
      <c r="OL358" s="442"/>
      <c r="OM358" s="442"/>
      <c r="ON358" s="442"/>
      <c r="OO358" s="442"/>
      <c r="OP358" s="442"/>
      <c r="OQ358" s="442"/>
      <c r="OR358" s="442"/>
      <c r="OS358" s="442"/>
      <c r="OT358" s="442"/>
      <c r="OU358" s="442"/>
      <c r="OV358" s="442"/>
      <c r="OW358" s="442"/>
      <c r="OX358" s="442"/>
      <c r="OY358" s="442"/>
      <c r="OZ358" s="442"/>
      <c r="PA358" s="442"/>
      <c r="PB358" s="442"/>
      <c r="PC358" s="442"/>
      <c r="PD358" s="442"/>
      <c r="PE358" s="442"/>
      <c r="PF358" s="442"/>
      <c r="PG358" s="442"/>
      <c r="PH358" s="442"/>
      <c r="PI358" s="442"/>
      <c r="PJ358" s="442"/>
      <c r="PK358" s="442"/>
      <c r="PL358" s="442"/>
      <c r="PM358" s="442"/>
      <c r="PN358" s="442"/>
      <c r="PO358" s="442"/>
      <c r="PP358" s="442"/>
      <c r="PQ358" s="442"/>
      <c r="PR358" s="442"/>
      <c r="PS358" s="442"/>
      <c r="PT358" s="442"/>
      <c r="PU358" s="442"/>
      <c r="PV358" s="442"/>
      <c r="PW358" s="442"/>
      <c r="PX358" s="442"/>
      <c r="PY358" s="442"/>
      <c r="PZ358" s="442"/>
      <c r="QA358" s="442"/>
      <c r="QB358" s="442"/>
      <c r="QC358" s="442"/>
      <c r="QD358" s="442"/>
      <c r="QE358" s="442"/>
      <c r="QF358" s="442"/>
      <c r="QG358" s="442"/>
      <c r="QH358" s="442"/>
      <c r="QI358" s="442"/>
      <c r="QJ358" s="442"/>
      <c r="QK358" s="442"/>
      <c r="QL358" s="442"/>
      <c r="QM358" s="442"/>
      <c r="QN358" s="442"/>
      <c r="QO358" s="442"/>
      <c r="QP358" s="442"/>
      <c r="QQ358" s="442"/>
      <c r="QR358" s="442"/>
      <c r="QS358" s="442"/>
      <c r="QT358" s="442"/>
      <c r="QU358" s="442"/>
      <c r="QV358" s="442"/>
      <c r="QW358" s="442"/>
      <c r="QX358" s="442"/>
      <c r="QY358" s="442"/>
      <c r="QZ358" s="442"/>
      <c r="RA358" s="442"/>
      <c r="RB358" s="442"/>
      <c r="RC358" s="442"/>
      <c r="RD358" s="442"/>
      <c r="RE358" s="442"/>
      <c r="RF358" s="442"/>
      <c r="RG358" s="442"/>
      <c r="RH358" s="442"/>
      <c r="RI358" s="442"/>
      <c r="RJ358" s="442"/>
      <c r="RK358" s="442"/>
      <c r="RL358" s="442"/>
      <c r="RM358" s="442"/>
      <c r="RN358" s="442"/>
      <c r="RO358" s="442"/>
      <c r="RP358" s="442"/>
      <c r="RQ358" s="442"/>
      <c r="RR358" s="442"/>
      <c r="RS358" s="442"/>
      <c r="RT358" s="442"/>
      <c r="RU358" s="442"/>
      <c r="RV358" s="442"/>
      <c r="RW358" s="442"/>
      <c r="RX358" s="442"/>
      <c r="RY358" s="442"/>
      <c r="RZ358" s="442"/>
      <c r="SA358" s="442"/>
      <c r="SB358" s="442"/>
      <c r="SC358" s="442"/>
      <c r="SD358" s="442"/>
      <c r="SE358" s="442"/>
      <c r="SF358" s="442"/>
      <c r="SG358" s="442"/>
      <c r="SH358" s="442"/>
      <c r="SI358" s="442"/>
      <c r="SJ358" s="442"/>
      <c r="SK358" s="442"/>
      <c r="SL358" s="442"/>
      <c r="SM358" s="442"/>
      <c r="SN358" s="442"/>
      <c r="SO358" s="442"/>
      <c r="SP358" s="442"/>
      <c r="SQ358" s="442"/>
      <c r="SR358" s="442"/>
      <c r="SS358" s="442"/>
      <c r="ST358" s="442"/>
      <c r="SU358" s="442"/>
      <c r="SV358" s="442"/>
      <c r="SW358" s="442"/>
      <c r="SX358" s="442"/>
      <c r="SY358" s="442"/>
      <c r="SZ358" s="442"/>
      <c r="TA358" s="442"/>
      <c r="TB358" s="442"/>
      <c r="TC358" s="442"/>
      <c r="TD358" s="442"/>
      <c r="TE358" s="442"/>
      <c r="TF358" s="442"/>
      <c r="TG358" s="442"/>
      <c r="TH358" s="442"/>
      <c r="TI358" s="442"/>
      <c r="TJ358" s="442"/>
      <c r="TK358" s="442"/>
      <c r="TL358" s="442"/>
      <c r="TM358" s="442"/>
      <c r="TN358" s="442"/>
      <c r="TO358" s="442"/>
      <c r="TP358" s="442"/>
      <c r="TQ358" s="442"/>
      <c r="TR358" s="442"/>
      <c r="TS358" s="442"/>
      <c r="TT358" s="442"/>
      <c r="TU358" s="442"/>
      <c r="TV358" s="442"/>
      <c r="TW358" s="442"/>
      <c r="TX358" s="442"/>
      <c r="TY358" s="442"/>
      <c r="TZ358" s="442"/>
      <c r="UA358" s="442"/>
      <c r="UB358" s="442"/>
      <c r="UC358" s="442"/>
      <c r="UD358" s="442"/>
      <c r="UE358" s="442"/>
      <c r="UF358" s="442"/>
      <c r="UG358" s="442"/>
      <c r="UH358" s="442"/>
      <c r="UI358" s="442"/>
      <c r="UJ358" s="442"/>
      <c r="UK358" s="442"/>
      <c r="UL358" s="442"/>
      <c r="UM358" s="442"/>
      <c r="UN358" s="442"/>
      <c r="UO358" s="442"/>
      <c r="UP358" s="442"/>
      <c r="UQ358" s="442"/>
      <c r="UR358" s="442"/>
      <c r="US358" s="442"/>
      <c r="UT358" s="442"/>
      <c r="UU358" s="442"/>
      <c r="UV358" s="442"/>
      <c r="UW358" s="442"/>
      <c r="UX358" s="442"/>
      <c r="UY358" s="442"/>
      <c r="UZ358" s="442"/>
      <c r="VA358" s="442"/>
      <c r="VB358" s="442"/>
      <c r="VC358" s="442"/>
      <c r="VD358" s="442"/>
      <c r="VE358" s="442"/>
      <c r="VF358" s="442"/>
      <c r="VG358" s="442"/>
      <c r="VH358" s="442"/>
      <c r="VI358" s="442"/>
      <c r="VJ358" s="442"/>
      <c r="VK358" s="442"/>
      <c r="VL358" s="442"/>
      <c r="VM358" s="442"/>
      <c r="VN358" s="442"/>
      <c r="VO358" s="442"/>
      <c r="VP358" s="442"/>
      <c r="VQ358" s="442"/>
      <c r="VR358" s="442"/>
      <c r="VS358" s="442"/>
      <c r="VT358" s="442"/>
      <c r="VU358" s="442"/>
      <c r="VV358" s="442"/>
      <c r="VW358" s="442"/>
      <c r="VX358" s="442"/>
      <c r="VY358" s="442"/>
      <c r="VZ358" s="442"/>
      <c r="WA358" s="442"/>
      <c r="WB358" s="442"/>
      <c r="WC358" s="442"/>
      <c r="WD358" s="442"/>
      <c r="WE358" s="442"/>
      <c r="WF358" s="442"/>
      <c r="WG358" s="442"/>
      <c r="WH358" s="442"/>
      <c r="WI358" s="442"/>
      <c r="WJ358" s="442"/>
      <c r="WK358" s="442"/>
      <c r="WL358" s="442"/>
      <c r="WM358" s="442"/>
      <c r="WN358" s="442"/>
      <c r="WO358" s="442"/>
      <c r="WP358" s="442"/>
      <c r="WQ358" s="442"/>
      <c r="WR358" s="442"/>
      <c r="WS358" s="442"/>
      <c r="WT358" s="442"/>
      <c r="WU358" s="442"/>
      <c r="WV358" s="442"/>
      <c r="WW358" s="442"/>
      <c r="WX358" s="442"/>
      <c r="WY358" s="442"/>
      <c r="WZ358" s="442"/>
      <c r="XA358" s="442"/>
      <c r="XB358" s="442"/>
      <c r="XC358" s="442"/>
      <c r="XD358" s="442"/>
      <c r="XE358" s="442"/>
      <c r="XF358" s="442"/>
      <c r="XG358" s="442"/>
      <c r="XH358" s="442"/>
      <c r="XI358" s="442"/>
      <c r="XJ358" s="442"/>
      <c r="XK358" s="442"/>
      <c r="XL358" s="442"/>
      <c r="XM358" s="442"/>
      <c r="XN358" s="442"/>
      <c r="XO358" s="442"/>
      <c r="XP358" s="442"/>
      <c r="XQ358" s="442"/>
      <c r="XR358" s="442"/>
      <c r="XS358" s="442"/>
      <c r="XT358" s="442"/>
      <c r="XU358" s="442"/>
      <c r="XV358" s="442"/>
      <c r="XW358" s="442"/>
      <c r="XX358" s="442"/>
      <c r="XY358" s="442"/>
      <c r="XZ358" s="442"/>
      <c r="YA358" s="442"/>
      <c r="YB358" s="442"/>
      <c r="YC358" s="442"/>
      <c r="YD358" s="442"/>
      <c r="YE358" s="442"/>
      <c r="YF358" s="442"/>
      <c r="YG358" s="442"/>
      <c r="YH358" s="442"/>
      <c r="YI358" s="442"/>
      <c r="YJ358" s="442"/>
      <c r="YK358" s="442"/>
      <c r="YL358" s="442"/>
      <c r="YM358" s="442"/>
      <c r="YN358" s="442"/>
      <c r="YO358" s="442"/>
      <c r="YP358" s="442"/>
      <c r="YQ358" s="442"/>
      <c r="YR358" s="442"/>
      <c r="YS358" s="442"/>
      <c r="YT358" s="442"/>
      <c r="YU358" s="442"/>
      <c r="YV358" s="442"/>
      <c r="YW358" s="442"/>
      <c r="YX358" s="442"/>
      <c r="YY358" s="442"/>
      <c r="YZ358" s="442"/>
      <c r="ZA358" s="442"/>
      <c r="ZB358" s="442"/>
      <c r="ZC358" s="442"/>
      <c r="ZD358" s="442"/>
      <c r="ZE358" s="442"/>
      <c r="ZF358" s="442"/>
      <c r="ZG358" s="442"/>
      <c r="ZH358" s="442"/>
      <c r="ZI358" s="442"/>
      <c r="ZJ358" s="442"/>
      <c r="ZK358" s="442"/>
      <c r="ZL358" s="442"/>
      <c r="ZM358" s="442"/>
      <c r="ZN358" s="442"/>
      <c r="ZO358" s="442"/>
      <c r="ZP358" s="442"/>
      <c r="ZQ358" s="442"/>
      <c r="ZR358" s="442"/>
      <c r="ZS358" s="442"/>
      <c r="ZT358" s="442"/>
      <c r="ZU358" s="442"/>
      <c r="ZV358" s="442"/>
      <c r="ZW358" s="442"/>
      <c r="ZX358" s="442"/>
      <c r="ZY358" s="442"/>
      <c r="ZZ358" s="442"/>
      <c r="AAA358" s="442"/>
      <c r="AAB358" s="442"/>
      <c r="AAC358" s="442"/>
      <c r="AAD358" s="442"/>
      <c r="AAE358" s="442"/>
      <c r="AAF358" s="442"/>
      <c r="AAG358" s="442"/>
      <c r="AAH358" s="442"/>
      <c r="AAI358" s="442"/>
      <c r="AAJ358" s="442"/>
      <c r="AAK358" s="442"/>
      <c r="AAL358" s="442"/>
      <c r="AAM358" s="442"/>
      <c r="AAN358" s="442"/>
      <c r="AAO358" s="442"/>
      <c r="AAP358" s="442"/>
      <c r="AAQ358" s="442"/>
      <c r="AAR358" s="442"/>
      <c r="AAS358" s="442"/>
      <c r="AAT358" s="442"/>
      <c r="AAU358" s="442"/>
      <c r="AAV358" s="442"/>
      <c r="AAW358" s="442"/>
      <c r="AAX358" s="442"/>
      <c r="AAY358" s="442"/>
      <c r="AAZ358" s="442"/>
      <c r="ABA358" s="442"/>
      <c r="ABB358" s="442"/>
      <c r="ABC358" s="442"/>
      <c r="ABD358" s="442"/>
      <c r="ABE358" s="442"/>
      <c r="ABF358" s="442"/>
      <c r="ABG358" s="442"/>
      <c r="ABH358" s="442"/>
      <c r="ABI358" s="442"/>
      <c r="ABJ358" s="442"/>
      <c r="ABK358" s="442"/>
      <c r="ABL358" s="442"/>
      <c r="ABM358" s="442"/>
      <c r="ABN358" s="442"/>
      <c r="ABO358" s="442"/>
      <c r="ABP358" s="442"/>
      <c r="ABQ358" s="442"/>
      <c r="ABR358" s="442"/>
      <c r="ABS358" s="442"/>
      <c r="ABT358" s="442"/>
      <c r="ABU358" s="442"/>
      <c r="ABV358" s="442"/>
      <c r="ABW358" s="442"/>
      <c r="ABX358" s="442"/>
      <c r="ABY358" s="442"/>
      <c r="ABZ358" s="442"/>
      <c r="ACA358" s="442"/>
      <c r="ACB358" s="442"/>
      <c r="ACC358" s="442"/>
      <c r="ACD358" s="442"/>
      <c r="ACE358" s="442"/>
      <c r="ACF358" s="442"/>
      <c r="ACG358" s="442"/>
      <c r="ACH358" s="442"/>
      <c r="ACI358" s="442"/>
      <c r="ACJ358" s="442"/>
      <c r="ACK358" s="442"/>
      <c r="ACL358" s="442"/>
      <c r="ACM358" s="442"/>
      <c r="ACN358" s="442"/>
      <c r="ACO358" s="442"/>
      <c r="ACP358" s="442"/>
      <c r="ACQ358" s="442"/>
      <c r="ACR358" s="442"/>
      <c r="ACS358" s="442"/>
      <c r="ACT358" s="442"/>
      <c r="ACU358" s="442"/>
      <c r="ACV358" s="442"/>
      <c r="ACW358" s="442"/>
      <c r="ACX358" s="442"/>
      <c r="ACY358" s="442"/>
      <c r="ACZ358" s="442"/>
      <c r="ADA358" s="442"/>
      <c r="ADB358" s="442"/>
      <c r="ADC358" s="442"/>
      <c r="ADD358" s="442"/>
      <c r="ADE358" s="442"/>
      <c r="ADF358" s="442"/>
      <c r="ADG358" s="442"/>
      <c r="ADH358" s="442"/>
      <c r="ADI358" s="442"/>
      <c r="ADJ358" s="442"/>
      <c r="ADK358" s="442"/>
      <c r="ADL358" s="442"/>
      <c r="ADM358" s="442"/>
      <c r="ADN358" s="442"/>
      <c r="ADO358" s="442"/>
      <c r="ADP358" s="442"/>
      <c r="ADQ358" s="442"/>
      <c r="ADR358" s="442"/>
      <c r="ADS358" s="442"/>
      <c r="ADT358" s="442"/>
      <c r="ADU358" s="442"/>
      <c r="ADV358" s="442"/>
      <c r="ADW358" s="442"/>
      <c r="ADX358" s="442"/>
      <c r="ADY358" s="442"/>
      <c r="ADZ358" s="442"/>
      <c r="AEA358" s="442"/>
      <c r="AEB358" s="442"/>
      <c r="AEC358" s="442"/>
      <c r="AED358" s="442"/>
      <c r="AEE358" s="442"/>
      <c r="AEF358" s="442"/>
      <c r="AEG358" s="442"/>
      <c r="AEH358" s="442"/>
      <c r="AEI358" s="442"/>
      <c r="AEJ358" s="442"/>
      <c r="AEK358" s="442"/>
      <c r="AEL358" s="442"/>
      <c r="AEM358" s="442"/>
      <c r="AEN358" s="442"/>
      <c r="AEO358" s="442"/>
      <c r="AEP358" s="442"/>
      <c r="AEQ358" s="442"/>
      <c r="AER358" s="442"/>
      <c r="AES358" s="442"/>
      <c r="AET358" s="442"/>
      <c r="AEU358" s="442"/>
      <c r="AEV358" s="442"/>
      <c r="AEW358" s="442"/>
      <c r="AEX358" s="442"/>
      <c r="AEY358" s="442"/>
      <c r="AEZ358" s="442"/>
      <c r="AFA358" s="442"/>
      <c r="AFB358" s="442"/>
      <c r="AFC358" s="442"/>
      <c r="AFD358" s="442"/>
      <c r="AFE358" s="442"/>
      <c r="AFF358" s="442"/>
      <c r="AFG358" s="442"/>
      <c r="AFH358" s="442"/>
      <c r="AFI358" s="442"/>
      <c r="AFJ358" s="442"/>
      <c r="AFK358" s="442"/>
      <c r="AFL358" s="442"/>
      <c r="AFM358" s="442"/>
      <c r="AFN358" s="442"/>
      <c r="AFO358" s="442"/>
      <c r="AFP358" s="442"/>
      <c r="AFQ358" s="442"/>
      <c r="AFR358" s="442"/>
      <c r="AFS358" s="442"/>
      <c r="AFT358" s="442"/>
      <c r="AFU358" s="442"/>
      <c r="AFV358" s="442"/>
      <c r="AFW358" s="442"/>
      <c r="AFX358" s="442"/>
      <c r="AFY358" s="442"/>
      <c r="AFZ358" s="442"/>
      <c r="AGA358" s="442"/>
      <c r="AGB358" s="442"/>
      <c r="AGC358" s="442"/>
      <c r="AGD358" s="442"/>
      <c r="AGE358" s="442"/>
      <c r="AGF358" s="442"/>
      <c r="AGG358" s="442"/>
      <c r="AGH358" s="442"/>
      <c r="AGI358" s="442"/>
      <c r="AGJ358" s="442"/>
      <c r="AGK358" s="442"/>
      <c r="AGL358" s="442"/>
      <c r="AGM358" s="442"/>
      <c r="AGN358" s="442"/>
      <c r="AGO358" s="442"/>
      <c r="AGP358" s="442"/>
      <c r="AGQ358" s="442"/>
      <c r="AGR358" s="442"/>
      <c r="AGS358" s="442"/>
      <c r="AGT358" s="442"/>
      <c r="AGU358" s="442"/>
      <c r="AGV358" s="442"/>
      <c r="AGW358" s="442"/>
      <c r="AGX358" s="442"/>
      <c r="AGY358" s="442"/>
      <c r="AGZ358" s="442"/>
      <c r="AHA358" s="442"/>
      <c r="AHB358" s="442"/>
      <c r="AHC358" s="442"/>
      <c r="AHD358" s="442"/>
      <c r="AHE358" s="442"/>
      <c r="AHF358" s="442"/>
      <c r="AHG358" s="442"/>
      <c r="AHH358" s="442"/>
    </row>
    <row r="359" spans="2:892" s="593" customFormat="1" hidden="1">
      <c r="B359" s="597"/>
      <c r="C359" s="595"/>
      <c r="D359" s="78"/>
      <c r="E359" s="78"/>
      <c r="F359" s="78"/>
      <c r="G359" s="78"/>
      <c r="H359" s="78"/>
      <c r="I359" s="78"/>
      <c r="J359" s="78"/>
      <c r="K359" s="78"/>
      <c r="L359" s="78"/>
      <c r="M359" s="78"/>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s="66"/>
      <c r="CT359" s="66"/>
      <c r="CU359" s="66"/>
      <c r="CV359" s="66"/>
      <c r="CW359" s="66"/>
      <c r="CX359" s="66"/>
      <c r="CY359" s="66"/>
      <c r="CZ359" s="66"/>
      <c r="DA359" s="66"/>
      <c r="DB359" s="66"/>
      <c r="DC359" s="66"/>
      <c r="DD359" s="66"/>
      <c r="DE359" s="66"/>
      <c r="DF359" s="66"/>
      <c r="DG359" s="66"/>
      <c r="DH359" s="66"/>
      <c r="DI359" s="66"/>
      <c r="DJ359" s="66"/>
      <c r="DK359" s="66"/>
      <c r="DL359" s="66"/>
      <c r="DM359" s="66"/>
      <c r="DN359" s="66"/>
      <c r="DO359" s="66"/>
      <c r="DP359" s="66"/>
      <c r="DQ359" s="66"/>
      <c r="DR359" s="66"/>
      <c r="DS359" s="66"/>
      <c r="DT359" s="66"/>
      <c r="DU359" s="66"/>
      <c r="DV359" s="66"/>
      <c r="DW359" s="66"/>
      <c r="DX359" s="66"/>
      <c r="DY359" s="66"/>
      <c r="DZ359" s="66"/>
      <c r="EA359" s="66"/>
      <c r="EB359" s="66"/>
      <c r="EC359" s="66"/>
      <c r="ED359" s="66"/>
      <c r="EE359" s="66"/>
      <c r="EF359" s="66"/>
      <c r="EG359" s="66"/>
      <c r="EH359" s="66"/>
      <c r="EI359" s="66"/>
      <c r="EJ359" s="66"/>
      <c r="EK359" s="66"/>
      <c r="EL359" s="66"/>
      <c r="EM359" s="66"/>
      <c r="EN359" s="66"/>
      <c r="EO359" s="66"/>
      <c r="EP359" s="66"/>
      <c r="EQ359" s="66"/>
      <c r="ER359" s="66"/>
      <c r="ES359" s="66"/>
      <c r="ET359" s="66"/>
      <c r="EU359" s="66"/>
      <c r="EV359" s="66"/>
      <c r="EW359" s="66"/>
      <c r="EX359" s="66"/>
      <c r="EY359" s="66"/>
      <c r="EZ359" s="66"/>
      <c r="FA359" s="66"/>
      <c r="FB359" s="66"/>
      <c r="FC359" s="66"/>
      <c r="FD359" s="66"/>
      <c r="FE359" s="66"/>
      <c r="FF359" s="66"/>
      <c r="FG359" s="66"/>
      <c r="FH359" s="66"/>
      <c r="FI359" s="66"/>
      <c r="FJ359" s="66"/>
      <c r="FK359" s="66"/>
      <c r="FL359" s="66"/>
      <c r="FM359" s="66"/>
      <c r="FN359" s="66"/>
      <c r="FO359" s="66"/>
      <c r="FP359" s="66"/>
      <c r="FQ359" s="66"/>
      <c r="FR359" s="66"/>
      <c r="FS359" s="66"/>
      <c r="FT359" s="66"/>
      <c r="FU359" s="66"/>
      <c r="FV359" s="66"/>
      <c r="FW359" s="66"/>
      <c r="FX359" s="66"/>
      <c r="FY359" s="66"/>
      <c r="FZ359" s="66"/>
      <c r="GA359" s="66"/>
      <c r="GB359" s="66"/>
      <c r="GC359" s="66"/>
      <c r="GD359" s="66"/>
      <c r="GE359" s="66"/>
      <c r="GF359" s="66"/>
      <c r="GG359" s="66"/>
      <c r="GH359" s="66"/>
      <c r="GI359" s="66"/>
      <c r="GJ359" s="66"/>
      <c r="GK359" s="66"/>
      <c r="GL359" s="66"/>
      <c r="GM359" s="66"/>
      <c r="GN359" s="66"/>
      <c r="GO359" s="66"/>
      <c r="GP359" s="66"/>
      <c r="GQ359" s="66"/>
      <c r="GR359" s="66"/>
      <c r="GS359" s="66"/>
      <c r="GT359" s="66"/>
      <c r="GU359" s="66"/>
      <c r="GV359" s="66"/>
      <c r="GW359" s="66"/>
      <c r="GX359" s="66"/>
      <c r="GY359" s="66"/>
      <c r="GZ359" s="66"/>
      <c r="HA359" s="66"/>
      <c r="HB359" s="66"/>
      <c r="HC359" s="66"/>
      <c r="HD359" s="66"/>
      <c r="HE359" s="66"/>
      <c r="HF359" s="66"/>
      <c r="HG359" s="66"/>
      <c r="HH359" s="66"/>
      <c r="HI359" s="66"/>
      <c r="HJ359" s="66"/>
      <c r="HK359" s="66"/>
      <c r="HL359" s="66"/>
      <c r="HM359" s="66"/>
      <c r="HN359" s="66"/>
      <c r="HO359" s="66"/>
      <c r="HP359" s="66"/>
      <c r="HQ359" s="66"/>
      <c r="HR359" s="66"/>
      <c r="HS359" s="66"/>
      <c r="HT359" s="66"/>
      <c r="HU359" s="66"/>
      <c r="HV359" s="66"/>
      <c r="HW359" s="66"/>
      <c r="HX359" s="66"/>
      <c r="HY359" s="66"/>
      <c r="HZ359" s="66"/>
      <c r="IA359" s="66"/>
      <c r="IB359" s="66"/>
      <c r="IC359" s="66"/>
      <c r="ID359" s="66"/>
      <c r="IE359" s="66"/>
      <c r="IF359" s="66"/>
      <c r="IG359" s="66"/>
      <c r="IH359" s="66"/>
      <c r="II359" s="66"/>
      <c r="IJ359" s="66"/>
      <c r="IK359" s="66"/>
      <c r="IL359" s="66"/>
      <c r="IM359" s="66"/>
      <c r="IN359" s="66"/>
      <c r="IO359" s="66"/>
      <c r="IP359" s="66"/>
      <c r="IQ359" s="66"/>
      <c r="IR359" s="66"/>
      <c r="IS359" s="66"/>
      <c r="IT359" s="66"/>
      <c r="IU359" s="66"/>
      <c r="IV359" s="66"/>
      <c r="IW359" s="66"/>
      <c r="IX359" s="442"/>
      <c r="IY359" s="442"/>
      <c r="IZ359" s="442"/>
      <c r="JA359" s="442"/>
      <c r="JB359" s="442"/>
      <c r="JC359" s="442"/>
      <c r="JD359" s="442"/>
      <c r="JE359" s="442"/>
      <c r="JF359" s="442"/>
      <c r="JG359" s="442"/>
      <c r="JH359" s="442"/>
      <c r="JI359" s="442"/>
      <c r="JJ359" s="442"/>
      <c r="JK359" s="442"/>
      <c r="JL359" s="442"/>
      <c r="JM359" s="442"/>
      <c r="JN359" s="442"/>
      <c r="JO359" s="442"/>
      <c r="JP359" s="442"/>
      <c r="JQ359" s="442"/>
      <c r="JR359" s="442"/>
      <c r="JS359" s="442"/>
      <c r="JT359" s="442"/>
      <c r="JU359" s="442"/>
      <c r="JV359" s="442"/>
      <c r="JW359" s="442"/>
      <c r="JX359" s="442"/>
      <c r="JY359" s="442"/>
      <c r="JZ359" s="442"/>
      <c r="KA359" s="442"/>
      <c r="KB359" s="442"/>
      <c r="KC359" s="442"/>
      <c r="KD359" s="442"/>
      <c r="KE359" s="442"/>
      <c r="KF359" s="442"/>
      <c r="KG359" s="442"/>
      <c r="KH359" s="442"/>
      <c r="KI359" s="442"/>
      <c r="KJ359" s="442"/>
      <c r="KK359" s="442"/>
      <c r="KL359" s="442"/>
      <c r="KM359" s="442"/>
      <c r="KN359" s="442"/>
      <c r="KO359" s="442"/>
      <c r="KP359" s="442"/>
      <c r="KQ359" s="442"/>
      <c r="KR359" s="442"/>
      <c r="KS359" s="442"/>
      <c r="KT359" s="442"/>
      <c r="KU359" s="442"/>
      <c r="KV359" s="442"/>
      <c r="KW359" s="442"/>
      <c r="KX359" s="442"/>
      <c r="KY359" s="442"/>
      <c r="KZ359" s="442"/>
      <c r="LA359" s="442"/>
      <c r="LB359" s="442"/>
      <c r="LC359" s="442"/>
      <c r="LD359" s="442"/>
      <c r="LE359" s="442"/>
      <c r="LF359" s="442"/>
      <c r="LG359" s="442"/>
      <c r="LH359" s="442"/>
      <c r="LI359" s="442"/>
      <c r="LJ359" s="442"/>
      <c r="LK359" s="442"/>
      <c r="LL359" s="442"/>
      <c r="LM359" s="442"/>
      <c r="LN359" s="442"/>
      <c r="LO359" s="442"/>
      <c r="LP359" s="442"/>
      <c r="LQ359" s="442"/>
      <c r="LR359" s="442"/>
      <c r="LS359" s="442"/>
      <c r="LT359" s="442"/>
      <c r="LU359" s="442"/>
      <c r="LV359" s="442"/>
      <c r="LW359" s="442"/>
      <c r="LX359" s="442"/>
      <c r="LY359" s="442"/>
      <c r="LZ359" s="442"/>
      <c r="MA359" s="442"/>
      <c r="MB359" s="442"/>
      <c r="MC359" s="442"/>
      <c r="MD359" s="442"/>
      <c r="ME359" s="442"/>
      <c r="MF359" s="442"/>
      <c r="MG359" s="442"/>
      <c r="MH359" s="442"/>
      <c r="MI359" s="442"/>
      <c r="MJ359" s="442"/>
      <c r="MK359" s="442"/>
      <c r="ML359" s="442"/>
      <c r="MM359" s="442"/>
      <c r="MN359" s="442"/>
      <c r="MO359" s="442"/>
      <c r="MP359" s="442"/>
      <c r="MQ359" s="442"/>
      <c r="MR359" s="442"/>
      <c r="MS359" s="442"/>
      <c r="MT359" s="442"/>
      <c r="MU359" s="442"/>
      <c r="MV359" s="442"/>
      <c r="MW359" s="442"/>
      <c r="MX359" s="442"/>
      <c r="MY359" s="442"/>
      <c r="MZ359" s="442"/>
      <c r="NA359" s="442"/>
      <c r="NB359" s="442"/>
      <c r="NC359" s="442"/>
      <c r="ND359" s="442"/>
      <c r="NE359" s="442"/>
      <c r="NF359" s="442"/>
      <c r="NG359" s="442"/>
      <c r="NH359" s="442"/>
      <c r="NI359" s="442"/>
      <c r="NJ359" s="442"/>
      <c r="NK359" s="442"/>
      <c r="NL359" s="442"/>
      <c r="NM359" s="442"/>
      <c r="NN359" s="442"/>
      <c r="NO359" s="442"/>
      <c r="NP359" s="442"/>
      <c r="NQ359" s="442"/>
      <c r="NR359" s="442"/>
      <c r="NS359" s="442"/>
      <c r="NT359" s="442"/>
      <c r="NU359" s="442"/>
      <c r="NV359" s="442"/>
      <c r="NW359" s="442"/>
      <c r="NX359" s="442"/>
      <c r="NY359" s="442"/>
      <c r="NZ359" s="442"/>
      <c r="OA359" s="442"/>
      <c r="OB359" s="442"/>
      <c r="OC359" s="442"/>
      <c r="OD359" s="442"/>
      <c r="OE359" s="442"/>
      <c r="OF359" s="442"/>
      <c r="OG359" s="442"/>
      <c r="OH359" s="442"/>
      <c r="OI359" s="442"/>
      <c r="OJ359" s="442"/>
      <c r="OK359" s="442"/>
      <c r="OL359" s="442"/>
      <c r="OM359" s="442"/>
      <c r="ON359" s="442"/>
      <c r="OO359" s="442"/>
      <c r="OP359" s="442"/>
      <c r="OQ359" s="442"/>
      <c r="OR359" s="442"/>
      <c r="OS359" s="442"/>
      <c r="OT359" s="442"/>
      <c r="OU359" s="442"/>
      <c r="OV359" s="442"/>
      <c r="OW359" s="442"/>
      <c r="OX359" s="442"/>
      <c r="OY359" s="442"/>
      <c r="OZ359" s="442"/>
      <c r="PA359" s="442"/>
      <c r="PB359" s="442"/>
      <c r="PC359" s="442"/>
      <c r="PD359" s="442"/>
      <c r="PE359" s="442"/>
      <c r="PF359" s="442"/>
      <c r="PG359" s="442"/>
      <c r="PH359" s="442"/>
      <c r="PI359" s="442"/>
      <c r="PJ359" s="442"/>
      <c r="PK359" s="442"/>
      <c r="PL359" s="442"/>
      <c r="PM359" s="442"/>
      <c r="PN359" s="442"/>
      <c r="PO359" s="442"/>
      <c r="PP359" s="442"/>
      <c r="PQ359" s="442"/>
      <c r="PR359" s="442"/>
      <c r="PS359" s="442"/>
      <c r="PT359" s="442"/>
      <c r="PU359" s="442"/>
      <c r="PV359" s="442"/>
      <c r="PW359" s="442"/>
      <c r="PX359" s="442"/>
      <c r="PY359" s="442"/>
      <c r="PZ359" s="442"/>
      <c r="QA359" s="442"/>
      <c r="QB359" s="442"/>
      <c r="QC359" s="442"/>
      <c r="QD359" s="442"/>
      <c r="QE359" s="442"/>
      <c r="QF359" s="442"/>
      <c r="QG359" s="442"/>
      <c r="QH359" s="442"/>
      <c r="QI359" s="442"/>
      <c r="QJ359" s="442"/>
      <c r="QK359" s="442"/>
      <c r="QL359" s="442"/>
      <c r="QM359" s="442"/>
      <c r="QN359" s="442"/>
      <c r="QO359" s="442"/>
      <c r="QP359" s="442"/>
      <c r="QQ359" s="442"/>
      <c r="QR359" s="442"/>
      <c r="QS359" s="442"/>
      <c r="QT359" s="442"/>
      <c r="QU359" s="442"/>
      <c r="QV359" s="442"/>
      <c r="QW359" s="442"/>
      <c r="QX359" s="442"/>
      <c r="QY359" s="442"/>
      <c r="QZ359" s="442"/>
      <c r="RA359" s="442"/>
      <c r="RB359" s="442"/>
      <c r="RC359" s="442"/>
      <c r="RD359" s="442"/>
      <c r="RE359" s="442"/>
      <c r="RF359" s="442"/>
      <c r="RG359" s="442"/>
      <c r="RH359" s="442"/>
      <c r="RI359" s="442"/>
      <c r="RJ359" s="442"/>
      <c r="RK359" s="442"/>
      <c r="RL359" s="442"/>
      <c r="RM359" s="442"/>
      <c r="RN359" s="442"/>
      <c r="RO359" s="442"/>
      <c r="RP359" s="442"/>
      <c r="RQ359" s="442"/>
      <c r="RR359" s="442"/>
      <c r="RS359" s="442"/>
      <c r="RT359" s="442"/>
      <c r="RU359" s="442"/>
      <c r="RV359" s="442"/>
      <c r="RW359" s="442"/>
      <c r="RX359" s="442"/>
      <c r="RY359" s="442"/>
      <c r="RZ359" s="442"/>
      <c r="SA359" s="442"/>
      <c r="SB359" s="442"/>
      <c r="SC359" s="442"/>
      <c r="SD359" s="442"/>
      <c r="SE359" s="442"/>
      <c r="SF359" s="442"/>
      <c r="SG359" s="442"/>
      <c r="SH359" s="442"/>
      <c r="SI359" s="442"/>
      <c r="SJ359" s="442"/>
      <c r="SK359" s="442"/>
      <c r="SL359" s="442"/>
      <c r="SM359" s="442"/>
      <c r="SN359" s="442"/>
      <c r="SO359" s="442"/>
      <c r="SP359" s="442"/>
      <c r="SQ359" s="442"/>
      <c r="SR359" s="442"/>
      <c r="SS359" s="442"/>
      <c r="ST359" s="442"/>
      <c r="SU359" s="442"/>
      <c r="SV359" s="442"/>
      <c r="SW359" s="442"/>
      <c r="SX359" s="442"/>
      <c r="SY359" s="442"/>
      <c r="SZ359" s="442"/>
      <c r="TA359" s="442"/>
      <c r="TB359" s="442"/>
      <c r="TC359" s="442"/>
      <c r="TD359" s="442"/>
      <c r="TE359" s="442"/>
      <c r="TF359" s="442"/>
      <c r="TG359" s="442"/>
      <c r="TH359" s="442"/>
      <c r="TI359" s="442"/>
      <c r="TJ359" s="442"/>
      <c r="TK359" s="442"/>
      <c r="TL359" s="442"/>
      <c r="TM359" s="442"/>
      <c r="TN359" s="442"/>
      <c r="TO359" s="442"/>
      <c r="TP359" s="442"/>
      <c r="TQ359" s="442"/>
      <c r="TR359" s="442"/>
      <c r="TS359" s="442"/>
      <c r="TT359" s="442"/>
      <c r="TU359" s="442"/>
      <c r="TV359" s="442"/>
      <c r="TW359" s="442"/>
      <c r="TX359" s="442"/>
      <c r="TY359" s="442"/>
      <c r="TZ359" s="442"/>
      <c r="UA359" s="442"/>
      <c r="UB359" s="442"/>
      <c r="UC359" s="442"/>
      <c r="UD359" s="442"/>
      <c r="UE359" s="442"/>
      <c r="UF359" s="442"/>
      <c r="UG359" s="442"/>
      <c r="UH359" s="442"/>
      <c r="UI359" s="442"/>
      <c r="UJ359" s="442"/>
      <c r="UK359" s="442"/>
      <c r="UL359" s="442"/>
      <c r="UM359" s="442"/>
      <c r="UN359" s="442"/>
      <c r="UO359" s="442"/>
      <c r="UP359" s="442"/>
      <c r="UQ359" s="442"/>
      <c r="UR359" s="442"/>
      <c r="US359" s="442"/>
      <c r="UT359" s="442"/>
      <c r="UU359" s="442"/>
      <c r="UV359" s="442"/>
      <c r="UW359" s="442"/>
      <c r="UX359" s="442"/>
      <c r="UY359" s="442"/>
      <c r="UZ359" s="442"/>
      <c r="VA359" s="442"/>
      <c r="VB359" s="442"/>
      <c r="VC359" s="442"/>
      <c r="VD359" s="442"/>
      <c r="VE359" s="442"/>
      <c r="VF359" s="442"/>
      <c r="VG359" s="442"/>
      <c r="VH359" s="442"/>
      <c r="VI359" s="442"/>
      <c r="VJ359" s="442"/>
      <c r="VK359" s="442"/>
      <c r="VL359" s="442"/>
      <c r="VM359" s="442"/>
      <c r="VN359" s="442"/>
      <c r="VO359" s="442"/>
      <c r="VP359" s="442"/>
      <c r="VQ359" s="442"/>
      <c r="VR359" s="442"/>
      <c r="VS359" s="442"/>
      <c r="VT359" s="442"/>
      <c r="VU359" s="442"/>
      <c r="VV359" s="442"/>
      <c r="VW359" s="442"/>
      <c r="VX359" s="442"/>
      <c r="VY359" s="442"/>
      <c r="VZ359" s="442"/>
      <c r="WA359" s="442"/>
      <c r="WB359" s="442"/>
      <c r="WC359" s="442"/>
      <c r="WD359" s="442"/>
      <c r="WE359" s="442"/>
      <c r="WF359" s="442"/>
      <c r="WG359" s="442"/>
      <c r="WH359" s="442"/>
      <c r="WI359" s="442"/>
      <c r="WJ359" s="442"/>
      <c r="WK359" s="442"/>
      <c r="WL359" s="442"/>
      <c r="WM359" s="442"/>
      <c r="WN359" s="442"/>
      <c r="WO359" s="442"/>
      <c r="WP359" s="442"/>
      <c r="WQ359" s="442"/>
      <c r="WR359" s="442"/>
      <c r="WS359" s="442"/>
      <c r="WT359" s="442"/>
      <c r="WU359" s="442"/>
      <c r="WV359" s="442"/>
      <c r="WW359" s="442"/>
      <c r="WX359" s="442"/>
      <c r="WY359" s="442"/>
      <c r="WZ359" s="442"/>
      <c r="XA359" s="442"/>
      <c r="XB359" s="442"/>
      <c r="XC359" s="442"/>
      <c r="XD359" s="442"/>
      <c r="XE359" s="442"/>
      <c r="XF359" s="442"/>
      <c r="XG359" s="442"/>
      <c r="XH359" s="442"/>
      <c r="XI359" s="442"/>
      <c r="XJ359" s="442"/>
      <c r="XK359" s="442"/>
      <c r="XL359" s="442"/>
      <c r="XM359" s="442"/>
      <c r="XN359" s="442"/>
      <c r="XO359" s="442"/>
      <c r="XP359" s="442"/>
      <c r="XQ359" s="442"/>
      <c r="XR359" s="442"/>
      <c r="XS359" s="442"/>
      <c r="XT359" s="442"/>
      <c r="XU359" s="442"/>
      <c r="XV359" s="442"/>
      <c r="XW359" s="442"/>
      <c r="XX359" s="442"/>
      <c r="XY359" s="442"/>
      <c r="XZ359" s="442"/>
      <c r="YA359" s="442"/>
      <c r="YB359" s="442"/>
      <c r="YC359" s="442"/>
      <c r="YD359" s="442"/>
      <c r="YE359" s="442"/>
      <c r="YF359" s="442"/>
      <c r="YG359" s="442"/>
      <c r="YH359" s="442"/>
      <c r="YI359" s="442"/>
      <c r="YJ359" s="442"/>
      <c r="YK359" s="442"/>
      <c r="YL359" s="442"/>
      <c r="YM359" s="442"/>
      <c r="YN359" s="442"/>
      <c r="YO359" s="442"/>
      <c r="YP359" s="442"/>
      <c r="YQ359" s="442"/>
      <c r="YR359" s="442"/>
      <c r="YS359" s="442"/>
      <c r="YT359" s="442"/>
      <c r="YU359" s="442"/>
      <c r="YV359" s="442"/>
      <c r="YW359" s="442"/>
      <c r="YX359" s="442"/>
      <c r="YY359" s="442"/>
      <c r="YZ359" s="442"/>
      <c r="ZA359" s="442"/>
      <c r="ZB359" s="442"/>
      <c r="ZC359" s="442"/>
      <c r="ZD359" s="442"/>
      <c r="ZE359" s="442"/>
      <c r="ZF359" s="442"/>
      <c r="ZG359" s="442"/>
      <c r="ZH359" s="442"/>
      <c r="ZI359" s="442"/>
      <c r="ZJ359" s="442"/>
      <c r="ZK359" s="442"/>
      <c r="ZL359" s="442"/>
      <c r="ZM359" s="442"/>
      <c r="ZN359" s="442"/>
      <c r="ZO359" s="442"/>
      <c r="ZP359" s="442"/>
      <c r="ZQ359" s="442"/>
      <c r="ZR359" s="442"/>
      <c r="ZS359" s="442"/>
      <c r="ZT359" s="442"/>
      <c r="ZU359" s="442"/>
      <c r="ZV359" s="442"/>
      <c r="ZW359" s="442"/>
      <c r="ZX359" s="442"/>
      <c r="ZY359" s="442"/>
      <c r="ZZ359" s="442"/>
      <c r="AAA359" s="442"/>
      <c r="AAB359" s="442"/>
      <c r="AAC359" s="442"/>
      <c r="AAD359" s="442"/>
      <c r="AAE359" s="442"/>
      <c r="AAF359" s="442"/>
      <c r="AAG359" s="442"/>
      <c r="AAH359" s="442"/>
      <c r="AAI359" s="442"/>
      <c r="AAJ359" s="442"/>
      <c r="AAK359" s="442"/>
      <c r="AAL359" s="442"/>
      <c r="AAM359" s="442"/>
      <c r="AAN359" s="442"/>
      <c r="AAO359" s="442"/>
      <c r="AAP359" s="442"/>
      <c r="AAQ359" s="442"/>
      <c r="AAR359" s="442"/>
      <c r="AAS359" s="442"/>
      <c r="AAT359" s="442"/>
      <c r="AAU359" s="442"/>
      <c r="AAV359" s="442"/>
      <c r="AAW359" s="442"/>
      <c r="AAX359" s="442"/>
      <c r="AAY359" s="442"/>
      <c r="AAZ359" s="442"/>
      <c r="ABA359" s="442"/>
      <c r="ABB359" s="442"/>
      <c r="ABC359" s="442"/>
      <c r="ABD359" s="442"/>
      <c r="ABE359" s="442"/>
      <c r="ABF359" s="442"/>
      <c r="ABG359" s="442"/>
      <c r="ABH359" s="442"/>
      <c r="ABI359" s="442"/>
      <c r="ABJ359" s="442"/>
      <c r="ABK359" s="442"/>
      <c r="ABL359" s="442"/>
      <c r="ABM359" s="442"/>
      <c r="ABN359" s="442"/>
      <c r="ABO359" s="442"/>
      <c r="ABP359" s="442"/>
      <c r="ABQ359" s="442"/>
      <c r="ABR359" s="442"/>
      <c r="ABS359" s="442"/>
      <c r="ABT359" s="442"/>
      <c r="ABU359" s="442"/>
      <c r="ABV359" s="442"/>
      <c r="ABW359" s="442"/>
      <c r="ABX359" s="442"/>
      <c r="ABY359" s="442"/>
      <c r="ABZ359" s="442"/>
      <c r="ACA359" s="442"/>
      <c r="ACB359" s="442"/>
      <c r="ACC359" s="442"/>
      <c r="ACD359" s="442"/>
      <c r="ACE359" s="442"/>
      <c r="ACF359" s="442"/>
      <c r="ACG359" s="442"/>
      <c r="ACH359" s="442"/>
      <c r="ACI359" s="442"/>
      <c r="ACJ359" s="442"/>
      <c r="ACK359" s="442"/>
      <c r="ACL359" s="442"/>
      <c r="ACM359" s="442"/>
      <c r="ACN359" s="442"/>
      <c r="ACO359" s="442"/>
      <c r="ACP359" s="442"/>
      <c r="ACQ359" s="442"/>
      <c r="ACR359" s="442"/>
      <c r="ACS359" s="442"/>
      <c r="ACT359" s="442"/>
      <c r="ACU359" s="442"/>
      <c r="ACV359" s="442"/>
      <c r="ACW359" s="442"/>
      <c r="ACX359" s="442"/>
      <c r="ACY359" s="442"/>
      <c r="ACZ359" s="442"/>
      <c r="ADA359" s="442"/>
      <c r="ADB359" s="442"/>
      <c r="ADC359" s="442"/>
      <c r="ADD359" s="442"/>
      <c r="ADE359" s="442"/>
      <c r="ADF359" s="442"/>
      <c r="ADG359" s="442"/>
      <c r="ADH359" s="442"/>
      <c r="ADI359" s="442"/>
      <c r="ADJ359" s="442"/>
      <c r="ADK359" s="442"/>
      <c r="ADL359" s="442"/>
      <c r="ADM359" s="442"/>
      <c r="ADN359" s="442"/>
      <c r="ADO359" s="442"/>
      <c r="ADP359" s="442"/>
      <c r="ADQ359" s="442"/>
      <c r="ADR359" s="442"/>
      <c r="ADS359" s="442"/>
      <c r="ADT359" s="442"/>
      <c r="ADU359" s="442"/>
      <c r="ADV359" s="442"/>
      <c r="ADW359" s="442"/>
      <c r="ADX359" s="442"/>
      <c r="ADY359" s="442"/>
      <c r="ADZ359" s="442"/>
      <c r="AEA359" s="442"/>
      <c r="AEB359" s="442"/>
      <c r="AEC359" s="442"/>
      <c r="AED359" s="442"/>
      <c r="AEE359" s="442"/>
      <c r="AEF359" s="442"/>
      <c r="AEG359" s="442"/>
      <c r="AEH359" s="442"/>
      <c r="AEI359" s="442"/>
      <c r="AEJ359" s="442"/>
      <c r="AEK359" s="442"/>
      <c r="AEL359" s="442"/>
      <c r="AEM359" s="442"/>
      <c r="AEN359" s="442"/>
      <c r="AEO359" s="442"/>
      <c r="AEP359" s="442"/>
      <c r="AEQ359" s="442"/>
      <c r="AER359" s="442"/>
      <c r="AES359" s="442"/>
      <c r="AET359" s="442"/>
      <c r="AEU359" s="442"/>
      <c r="AEV359" s="442"/>
      <c r="AEW359" s="442"/>
      <c r="AEX359" s="442"/>
      <c r="AEY359" s="442"/>
      <c r="AEZ359" s="442"/>
      <c r="AFA359" s="442"/>
      <c r="AFB359" s="442"/>
      <c r="AFC359" s="442"/>
      <c r="AFD359" s="442"/>
      <c r="AFE359" s="442"/>
      <c r="AFF359" s="442"/>
      <c r="AFG359" s="442"/>
      <c r="AFH359" s="442"/>
      <c r="AFI359" s="442"/>
      <c r="AFJ359" s="442"/>
      <c r="AFK359" s="442"/>
      <c r="AFL359" s="442"/>
      <c r="AFM359" s="442"/>
      <c r="AFN359" s="442"/>
      <c r="AFO359" s="442"/>
      <c r="AFP359" s="442"/>
      <c r="AFQ359" s="442"/>
      <c r="AFR359" s="442"/>
      <c r="AFS359" s="442"/>
      <c r="AFT359" s="442"/>
      <c r="AFU359" s="442"/>
      <c r="AFV359" s="442"/>
      <c r="AFW359" s="442"/>
      <c r="AFX359" s="442"/>
      <c r="AFY359" s="442"/>
      <c r="AFZ359" s="442"/>
      <c r="AGA359" s="442"/>
      <c r="AGB359" s="442"/>
      <c r="AGC359" s="442"/>
      <c r="AGD359" s="442"/>
      <c r="AGE359" s="442"/>
      <c r="AGF359" s="442"/>
      <c r="AGG359" s="442"/>
      <c r="AGH359" s="442"/>
      <c r="AGI359" s="442"/>
      <c r="AGJ359" s="442"/>
      <c r="AGK359" s="442"/>
      <c r="AGL359" s="442"/>
      <c r="AGM359" s="442"/>
      <c r="AGN359" s="442"/>
      <c r="AGO359" s="442"/>
      <c r="AGP359" s="442"/>
      <c r="AGQ359" s="442"/>
      <c r="AGR359" s="442"/>
      <c r="AGS359" s="442"/>
      <c r="AGT359" s="442"/>
      <c r="AGU359" s="442"/>
      <c r="AGV359" s="442"/>
      <c r="AGW359" s="442"/>
      <c r="AGX359" s="442"/>
      <c r="AGY359" s="442"/>
      <c r="AGZ359" s="442"/>
      <c r="AHA359" s="442"/>
      <c r="AHB359" s="442"/>
      <c r="AHC359" s="442"/>
      <c r="AHD359" s="442"/>
      <c r="AHE359" s="442"/>
      <c r="AHF359" s="442"/>
      <c r="AHG359" s="442"/>
      <c r="AHH359" s="442"/>
    </row>
    <row r="360" spans="2:892" s="593" customFormat="1" hidden="1">
      <c r="B360" s="597"/>
      <c r="C360" s="595"/>
      <c r="D360" s="78"/>
      <c r="E360" s="78"/>
      <c r="F360" s="78"/>
      <c r="G360" s="78"/>
      <c r="H360" s="78"/>
      <c r="I360" s="78"/>
      <c r="J360" s="78"/>
      <c r="K360" s="78"/>
      <c r="L360" s="78"/>
      <c r="M360" s="78"/>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s="66"/>
      <c r="CT360" s="66"/>
      <c r="CU360" s="66"/>
      <c r="CV360" s="66"/>
      <c r="CW360" s="66"/>
      <c r="CX360" s="66"/>
      <c r="CY360" s="66"/>
      <c r="CZ360" s="66"/>
      <c r="DA360" s="66"/>
      <c r="DB360" s="66"/>
      <c r="DC360" s="66"/>
      <c r="DD360" s="66"/>
      <c r="DE360" s="66"/>
      <c r="DF360" s="66"/>
      <c r="DG360" s="66"/>
      <c r="DH360" s="66"/>
      <c r="DI360" s="66"/>
      <c r="DJ360" s="66"/>
      <c r="DK360" s="66"/>
      <c r="DL360" s="66"/>
      <c r="DM360" s="66"/>
      <c r="DN360" s="66"/>
      <c r="DO360" s="66"/>
      <c r="DP360" s="66"/>
      <c r="DQ360" s="66"/>
      <c r="DR360" s="66"/>
      <c r="DS360" s="66"/>
      <c r="DT360" s="66"/>
      <c r="DU360" s="66"/>
      <c r="DV360" s="66"/>
      <c r="DW360" s="66"/>
      <c r="DX360" s="66"/>
      <c r="DY360" s="66"/>
      <c r="DZ360" s="66"/>
      <c r="EA360" s="66"/>
      <c r="EB360" s="66"/>
      <c r="EC360" s="66"/>
      <c r="ED360" s="66"/>
      <c r="EE360" s="66"/>
      <c r="EF360" s="66"/>
      <c r="EG360" s="66"/>
      <c r="EH360" s="66"/>
      <c r="EI360" s="66"/>
      <c r="EJ360" s="66"/>
      <c r="EK360" s="66"/>
      <c r="EL360" s="66"/>
      <c r="EM360" s="66"/>
      <c r="EN360" s="66"/>
      <c r="EO360" s="66"/>
      <c r="EP360" s="66"/>
      <c r="EQ360" s="66"/>
      <c r="ER360" s="66"/>
      <c r="ES360" s="66"/>
      <c r="ET360" s="66"/>
      <c r="EU360" s="66"/>
      <c r="EV360" s="66"/>
      <c r="EW360" s="66"/>
      <c r="EX360" s="66"/>
      <c r="EY360" s="66"/>
      <c r="EZ360" s="66"/>
      <c r="FA360" s="66"/>
      <c r="FB360" s="66"/>
      <c r="FC360" s="66"/>
      <c r="FD360" s="66"/>
      <c r="FE360" s="66"/>
      <c r="FF360" s="66"/>
      <c r="FG360" s="66"/>
      <c r="FH360" s="66"/>
      <c r="FI360" s="66"/>
      <c r="FJ360" s="66"/>
      <c r="FK360" s="66"/>
      <c r="FL360" s="66"/>
      <c r="FM360" s="66"/>
      <c r="FN360" s="66"/>
      <c r="FO360" s="66"/>
      <c r="FP360" s="66"/>
      <c r="FQ360" s="66"/>
      <c r="FR360" s="66"/>
      <c r="FS360" s="66"/>
      <c r="FT360" s="66"/>
      <c r="FU360" s="66"/>
      <c r="FV360" s="66"/>
      <c r="FW360" s="66"/>
      <c r="FX360" s="66"/>
      <c r="FY360" s="66"/>
      <c r="FZ360" s="66"/>
      <c r="GA360" s="66"/>
      <c r="GB360" s="66"/>
      <c r="GC360" s="66"/>
      <c r="GD360" s="66"/>
      <c r="GE360" s="66"/>
      <c r="GF360" s="66"/>
      <c r="GG360" s="66"/>
      <c r="GH360" s="66"/>
      <c r="GI360" s="66"/>
      <c r="GJ360" s="66"/>
      <c r="GK360" s="66"/>
      <c r="GL360" s="66"/>
      <c r="GM360" s="66"/>
      <c r="GN360" s="66"/>
      <c r="GO360" s="66"/>
      <c r="GP360" s="66"/>
      <c r="GQ360" s="66"/>
      <c r="GR360" s="66"/>
      <c r="GS360" s="66"/>
      <c r="GT360" s="66"/>
      <c r="GU360" s="66"/>
      <c r="GV360" s="66"/>
      <c r="GW360" s="66"/>
      <c r="GX360" s="66"/>
      <c r="GY360" s="66"/>
      <c r="GZ360" s="66"/>
      <c r="HA360" s="66"/>
      <c r="HB360" s="66"/>
      <c r="HC360" s="66"/>
      <c r="HD360" s="66"/>
      <c r="HE360" s="66"/>
      <c r="HF360" s="66"/>
      <c r="HG360" s="66"/>
      <c r="HH360" s="66"/>
      <c r="HI360" s="66"/>
      <c r="HJ360" s="66"/>
      <c r="HK360" s="66"/>
      <c r="HL360" s="66"/>
      <c r="HM360" s="66"/>
      <c r="HN360" s="66"/>
      <c r="HO360" s="66"/>
      <c r="HP360" s="66"/>
      <c r="HQ360" s="66"/>
      <c r="HR360" s="66"/>
      <c r="HS360" s="66"/>
      <c r="HT360" s="66"/>
      <c r="HU360" s="66"/>
      <c r="HV360" s="66"/>
      <c r="HW360" s="66"/>
      <c r="HX360" s="66"/>
      <c r="HY360" s="66"/>
      <c r="HZ360" s="66"/>
      <c r="IA360" s="66"/>
      <c r="IB360" s="66"/>
      <c r="IC360" s="66"/>
      <c r="ID360" s="66"/>
      <c r="IE360" s="66"/>
      <c r="IF360" s="66"/>
      <c r="IG360" s="66"/>
      <c r="IH360" s="66"/>
      <c r="II360" s="66"/>
      <c r="IJ360" s="66"/>
      <c r="IK360" s="66"/>
      <c r="IL360" s="66"/>
      <c r="IM360" s="66"/>
      <c r="IN360" s="66"/>
      <c r="IO360" s="66"/>
      <c r="IP360" s="66"/>
      <c r="IQ360" s="66"/>
      <c r="IR360" s="66"/>
      <c r="IS360" s="66"/>
      <c r="IT360" s="66"/>
      <c r="IU360" s="66"/>
      <c r="IV360" s="66"/>
      <c r="IW360" s="66"/>
      <c r="IX360" s="442"/>
      <c r="IY360" s="442"/>
      <c r="IZ360" s="442"/>
      <c r="JA360" s="442"/>
      <c r="JB360" s="442"/>
      <c r="JC360" s="442"/>
      <c r="JD360" s="442"/>
      <c r="JE360" s="442"/>
      <c r="JF360" s="442"/>
      <c r="JG360" s="442"/>
      <c r="JH360" s="442"/>
      <c r="JI360" s="442"/>
      <c r="JJ360" s="442"/>
      <c r="JK360" s="442"/>
      <c r="JL360" s="442"/>
      <c r="JM360" s="442"/>
      <c r="JN360" s="442"/>
      <c r="JO360" s="442"/>
      <c r="JP360" s="442"/>
      <c r="JQ360" s="442"/>
      <c r="JR360" s="442"/>
      <c r="JS360" s="442"/>
      <c r="JT360" s="442"/>
      <c r="JU360" s="442"/>
      <c r="JV360" s="442"/>
      <c r="JW360" s="442"/>
      <c r="JX360" s="442"/>
      <c r="JY360" s="442"/>
      <c r="JZ360" s="442"/>
      <c r="KA360" s="442"/>
      <c r="KB360" s="442"/>
      <c r="KC360" s="442"/>
      <c r="KD360" s="442"/>
      <c r="KE360" s="442"/>
      <c r="KF360" s="442"/>
      <c r="KG360" s="442"/>
      <c r="KH360" s="442"/>
      <c r="KI360" s="442"/>
      <c r="KJ360" s="442"/>
      <c r="KK360" s="442"/>
      <c r="KL360" s="442"/>
      <c r="KM360" s="442"/>
      <c r="KN360" s="442"/>
      <c r="KO360" s="442"/>
      <c r="KP360" s="442"/>
      <c r="KQ360" s="442"/>
      <c r="KR360" s="442"/>
      <c r="KS360" s="442"/>
      <c r="KT360" s="442"/>
      <c r="KU360" s="442"/>
      <c r="KV360" s="442"/>
      <c r="KW360" s="442"/>
      <c r="KX360" s="442"/>
      <c r="KY360" s="442"/>
      <c r="KZ360" s="442"/>
      <c r="LA360" s="442"/>
      <c r="LB360" s="442"/>
      <c r="LC360" s="442"/>
      <c r="LD360" s="442"/>
      <c r="LE360" s="442"/>
      <c r="LF360" s="442"/>
      <c r="LG360" s="442"/>
      <c r="LH360" s="442"/>
      <c r="LI360" s="442"/>
      <c r="LJ360" s="442"/>
      <c r="LK360" s="442"/>
      <c r="LL360" s="442"/>
      <c r="LM360" s="442"/>
      <c r="LN360" s="442"/>
      <c r="LO360" s="442"/>
      <c r="LP360" s="442"/>
      <c r="LQ360" s="442"/>
      <c r="LR360" s="442"/>
      <c r="LS360" s="442"/>
      <c r="LT360" s="442"/>
      <c r="LU360" s="442"/>
      <c r="LV360" s="442"/>
      <c r="LW360" s="442"/>
      <c r="LX360" s="442"/>
      <c r="LY360" s="442"/>
      <c r="LZ360" s="442"/>
      <c r="MA360" s="442"/>
      <c r="MB360" s="442"/>
      <c r="MC360" s="442"/>
      <c r="MD360" s="442"/>
      <c r="ME360" s="442"/>
      <c r="MF360" s="442"/>
      <c r="MG360" s="442"/>
      <c r="MH360" s="442"/>
      <c r="MI360" s="442"/>
      <c r="MJ360" s="442"/>
      <c r="MK360" s="442"/>
      <c r="ML360" s="442"/>
      <c r="MM360" s="442"/>
      <c r="MN360" s="442"/>
      <c r="MO360" s="442"/>
      <c r="MP360" s="442"/>
      <c r="MQ360" s="442"/>
      <c r="MR360" s="442"/>
      <c r="MS360" s="442"/>
      <c r="MT360" s="442"/>
      <c r="MU360" s="442"/>
      <c r="MV360" s="442"/>
      <c r="MW360" s="442"/>
      <c r="MX360" s="442"/>
      <c r="MY360" s="442"/>
      <c r="MZ360" s="442"/>
      <c r="NA360" s="442"/>
      <c r="NB360" s="442"/>
      <c r="NC360" s="442"/>
      <c r="ND360" s="442"/>
      <c r="NE360" s="442"/>
      <c r="NF360" s="442"/>
      <c r="NG360" s="442"/>
      <c r="NH360" s="442"/>
      <c r="NI360" s="442"/>
      <c r="NJ360" s="442"/>
      <c r="NK360" s="442"/>
      <c r="NL360" s="442"/>
      <c r="NM360" s="442"/>
      <c r="NN360" s="442"/>
      <c r="NO360" s="442"/>
      <c r="NP360" s="442"/>
      <c r="NQ360" s="442"/>
      <c r="NR360" s="442"/>
      <c r="NS360" s="442"/>
      <c r="NT360" s="442"/>
      <c r="NU360" s="442"/>
      <c r="NV360" s="442"/>
      <c r="NW360" s="442"/>
      <c r="NX360" s="442"/>
      <c r="NY360" s="442"/>
      <c r="NZ360" s="442"/>
      <c r="OA360" s="442"/>
      <c r="OB360" s="442"/>
      <c r="OC360" s="442"/>
      <c r="OD360" s="442"/>
      <c r="OE360" s="442"/>
      <c r="OF360" s="442"/>
      <c r="OG360" s="442"/>
      <c r="OH360" s="442"/>
      <c r="OI360" s="442"/>
      <c r="OJ360" s="442"/>
      <c r="OK360" s="442"/>
      <c r="OL360" s="442"/>
      <c r="OM360" s="442"/>
      <c r="ON360" s="442"/>
      <c r="OO360" s="442"/>
      <c r="OP360" s="442"/>
      <c r="OQ360" s="442"/>
      <c r="OR360" s="442"/>
      <c r="OS360" s="442"/>
      <c r="OT360" s="442"/>
      <c r="OU360" s="442"/>
      <c r="OV360" s="442"/>
      <c r="OW360" s="442"/>
      <c r="OX360" s="442"/>
      <c r="OY360" s="442"/>
      <c r="OZ360" s="442"/>
      <c r="PA360" s="442"/>
      <c r="PB360" s="442"/>
      <c r="PC360" s="442"/>
      <c r="PD360" s="442"/>
      <c r="PE360" s="442"/>
      <c r="PF360" s="442"/>
      <c r="PG360" s="442"/>
      <c r="PH360" s="442"/>
      <c r="PI360" s="442"/>
      <c r="PJ360" s="442"/>
      <c r="PK360" s="442"/>
      <c r="PL360" s="442"/>
      <c r="PM360" s="442"/>
      <c r="PN360" s="442"/>
      <c r="PO360" s="442"/>
      <c r="PP360" s="442"/>
      <c r="PQ360" s="442"/>
      <c r="PR360" s="442"/>
      <c r="PS360" s="442"/>
      <c r="PT360" s="442"/>
      <c r="PU360" s="442"/>
      <c r="PV360" s="442"/>
      <c r="PW360" s="442"/>
      <c r="PX360" s="442"/>
      <c r="PY360" s="442"/>
      <c r="PZ360" s="442"/>
      <c r="QA360" s="442"/>
      <c r="QB360" s="442"/>
      <c r="QC360" s="442"/>
      <c r="QD360" s="442"/>
      <c r="QE360" s="442"/>
      <c r="QF360" s="442"/>
      <c r="QG360" s="442"/>
      <c r="QH360" s="442"/>
      <c r="QI360" s="442"/>
      <c r="QJ360" s="442"/>
      <c r="QK360" s="442"/>
      <c r="QL360" s="442"/>
      <c r="QM360" s="442"/>
      <c r="QN360" s="442"/>
      <c r="QO360" s="442"/>
      <c r="QP360" s="442"/>
      <c r="QQ360" s="442"/>
      <c r="QR360" s="442"/>
      <c r="QS360" s="442"/>
      <c r="QT360" s="442"/>
      <c r="QU360" s="442"/>
      <c r="QV360" s="442"/>
      <c r="QW360" s="442"/>
      <c r="QX360" s="442"/>
      <c r="QY360" s="442"/>
      <c r="QZ360" s="442"/>
      <c r="RA360" s="442"/>
      <c r="RB360" s="442"/>
      <c r="RC360" s="442"/>
      <c r="RD360" s="442"/>
      <c r="RE360" s="442"/>
      <c r="RF360" s="442"/>
      <c r="RG360" s="442"/>
      <c r="RH360" s="442"/>
      <c r="RI360" s="442"/>
      <c r="RJ360" s="442"/>
      <c r="RK360" s="442"/>
      <c r="RL360" s="442"/>
      <c r="RM360" s="442"/>
      <c r="RN360" s="442"/>
      <c r="RO360" s="442"/>
      <c r="RP360" s="442"/>
      <c r="RQ360" s="442"/>
      <c r="RR360" s="442"/>
      <c r="RS360" s="442"/>
      <c r="RT360" s="442"/>
      <c r="RU360" s="442"/>
      <c r="RV360" s="442"/>
      <c r="RW360" s="442"/>
      <c r="RX360" s="442"/>
      <c r="RY360" s="442"/>
      <c r="RZ360" s="442"/>
      <c r="SA360" s="442"/>
      <c r="SB360" s="442"/>
      <c r="SC360" s="442"/>
      <c r="SD360" s="442"/>
      <c r="SE360" s="442"/>
      <c r="SF360" s="442"/>
      <c r="SG360" s="442"/>
      <c r="SH360" s="442"/>
      <c r="SI360" s="442"/>
      <c r="SJ360" s="442"/>
      <c r="SK360" s="442"/>
      <c r="SL360" s="442"/>
      <c r="SM360" s="442"/>
      <c r="SN360" s="442"/>
      <c r="SO360" s="442"/>
      <c r="SP360" s="442"/>
      <c r="SQ360" s="442"/>
      <c r="SR360" s="442"/>
      <c r="SS360" s="442"/>
      <c r="ST360" s="442"/>
      <c r="SU360" s="442"/>
      <c r="SV360" s="442"/>
      <c r="SW360" s="442"/>
      <c r="SX360" s="442"/>
      <c r="SY360" s="442"/>
      <c r="SZ360" s="442"/>
      <c r="TA360" s="442"/>
      <c r="TB360" s="442"/>
      <c r="TC360" s="442"/>
      <c r="TD360" s="442"/>
      <c r="TE360" s="442"/>
      <c r="TF360" s="442"/>
      <c r="TG360" s="442"/>
      <c r="TH360" s="442"/>
      <c r="TI360" s="442"/>
      <c r="TJ360" s="442"/>
      <c r="TK360" s="442"/>
      <c r="TL360" s="442"/>
      <c r="TM360" s="442"/>
      <c r="TN360" s="442"/>
      <c r="TO360" s="442"/>
      <c r="TP360" s="442"/>
      <c r="TQ360" s="442"/>
      <c r="TR360" s="442"/>
      <c r="TS360" s="442"/>
      <c r="TT360" s="442"/>
      <c r="TU360" s="442"/>
      <c r="TV360" s="442"/>
      <c r="TW360" s="442"/>
      <c r="TX360" s="442"/>
      <c r="TY360" s="442"/>
      <c r="TZ360" s="442"/>
      <c r="UA360" s="442"/>
      <c r="UB360" s="442"/>
      <c r="UC360" s="442"/>
      <c r="UD360" s="442"/>
      <c r="UE360" s="442"/>
      <c r="UF360" s="442"/>
      <c r="UG360" s="442"/>
      <c r="UH360" s="442"/>
      <c r="UI360" s="442"/>
      <c r="UJ360" s="442"/>
      <c r="UK360" s="442"/>
      <c r="UL360" s="442"/>
      <c r="UM360" s="442"/>
      <c r="UN360" s="442"/>
      <c r="UO360" s="442"/>
      <c r="UP360" s="442"/>
      <c r="UQ360" s="442"/>
      <c r="UR360" s="442"/>
      <c r="US360" s="442"/>
      <c r="UT360" s="442"/>
      <c r="UU360" s="442"/>
      <c r="UV360" s="442"/>
      <c r="UW360" s="442"/>
      <c r="UX360" s="442"/>
      <c r="UY360" s="442"/>
      <c r="UZ360" s="442"/>
      <c r="VA360" s="442"/>
      <c r="VB360" s="442"/>
      <c r="VC360" s="442"/>
      <c r="VD360" s="442"/>
      <c r="VE360" s="442"/>
      <c r="VF360" s="442"/>
      <c r="VG360" s="442"/>
      <c r="VH360" s="442"/>
      <c r="VI360" s="442"/>
      <c r="VJ360" s="442"/>
      <c r="VK360" s="442"/>
      <c r="VL360" s="442"/>
      <c r="VM360" s="442"/>
      <c r="VN360" s="442"/>
      <c r="VO360" s="442"/>
      <c r="VP360" s="442"/>
      <c r="VQ360" s="442"/>
      <c r="VR360" s="442"/>
      <c r="VS360" s="442"/>
      <c r="VT360" s="442"/>
      <c r="VU360" s="442"/>
      <c r="VV360" s="442"/>
      <c r="VW360" s="442"/>
      <c r="VX360" s="442"/>
      <c r="VY360" s="442"/>
      <c r="VZ360" s="442"/>
      <c r="WA360" s="442"/>
      <c r="WB360" s="442"/>
      <c r="WC360" s="442"/>
      <c r="WD360" s="442"/>
      <c r="WE360" s="442"/>
      <c r="WF360" s="442"/>
      <c r="WG360" s="442"/>
      <c r="WH360" s="442"/>
      <c r="WI360" s="442"/>
      <c r="WJ360" s="442"/>
      <c r="WK360" s="442"/>
      <c r="WL360" s="442"/>
      <c r="WM360" s="442"/>
      <c r="WN360" s="442"/>
      <c r="WO360" s="442"/>
      <c r="WP360" s="442"/>
      <c r="WQ360" s="442"/>
      <c r="WR360" s="442"/>
      <c r="WS360" s="442"/>
      <c r="WT360" s="442"/>
      <c r="WU360" s="442"/>
      <c r="WV360" s="442"/>
      <c r="WW360" s="442"/>
      <c r="WX360" s="442"/>
      <c r="WY360" s="442"/>
      <c r="WZ360" s="442"/>
      <c r="XA360" s="442"/>
      <c r="XB360" s="442"/>
      <c r="XC360" s="442"/>
      <c r="XD360" s="442"/>
      <c r="XE360" s="442"/>
      <c r="XF360" s="442"/>
      <c r="XG360" s="442"/>
      <c r="XH360" s="442"/>
      <c r="XI360" s="442"/>
      <c r="XJ360" s="442"/>
      <c r="XK360" s="442"/>
      <c r="XL360" s="442"/>
      <c r="XM360" s="442"/>
      <c r="XN360" s="442"/>
      <c r="XO360" s="442"/>
      <c r="XP360" s="442"/>
      <c r="XQ360" s="442"/>
      <c r="XR360" s="442"/>
      <c r="XS360" s="442"/>
      <c r="XT360" s="442"/>
      <c r="XU360" s="442"/>
      <c r="XV360" s="442"/>
      <c r="XW360" s="442"/>
      <c r="XX360" s="442"/>
      <c r="XY360" s="442"/>
      <c r="XZ360" s="442"/>
      <c r="YA360" s="442"/>
      <c r="YB360" s="442"/>
      <c r="YC360" s="442"/>
      <c r="YD360" s="442"/>
      <c r="YE360" s="442"/>
      <c r="YF360" s="442"/>
      <c r="YG360" s="442"/>
      <c r="YH360" s="442"/>
      <c r="YI360" s="442"/>
      <c r="YJ360" s="442"/>
      <c r="YK360" s="442"/>
      <c r="YL360" s="442"/>
      <c r="YM360" s="442"/>
      <c r="YN360" s="442"/>
      <c r="YO360" s="442"/>
      <c r="YP360" s="442"/>
      <c r="YQ360" s="442"/>
      <c r="YR360" s="442"/>
      <c r="YS360" s="442"/>
      <c r="YT360" s="442"/>
      <c r="YU360" s="442"/>
      <c r="YV360" s="442"/>
      <c r="YW360" s="442"/>
      <c r="YX360" s="442"/>
      <c r="YY360" s="442"/>
      <c r="YZ360" s="442"/>
      <c r="ZA360" s="442"/>
      <c r="ZB360" s="442"/>
      <c r="ZC360" s="442"/>
      <c r="ZD360" s="442"/>
      <c r="ZE360" s="442"/>
      <c r="ZF360" s="442"/>
      <c r="ZG360" s="442"/>
      <c r="ZH360" s="442"/>
      <c r="ZI360" s="442"/>
      <c r="ZJ360" s="442"/>
      <c r="ZK360" s="442"/>
      <c r="ZL360" s="442"/>
      <c r="ZM360" s="442"/>
      <c r="ZN360" s="442"/>
      <c r="ZO360" s="442"/>
      <c r="ZP360" s="442"/>
      <c r="ZQ360" s="442"/>
      <c r="ZR360" s="442"/>
      <c r="ZS360" s="442"/>
      <c r="ZT360" s="442"/>
      <c r="ZU360" s="442"/>
      <c r="ZV360" s="442"/>
      <c r="ZW360" s="442"/>
      <c r="ZX360" s="442"/>
      <c r="ZY360" s="442"/>
      <c r="ZZ360" s="442"/>
      <c r="AAA360" s="442"/>
      <c r="AAB360" s="442"/>
      <c r="AAC360" s="442"/>
      <c r="AAD360" s="442"/>
      <c r="AAE360" s="442"/>
      <c r="AAF360" s="442"/>
      <c r="AAG360" s="442"/>
      <c r="AAH360" s="442"/>
      <c r="AAI360" s="442"/>
      <c r="AAJ360" s="442"/>
      <c r="AAK360" s="442"/>
      <c r="AAL360" s="442"/>
      <c r="AAM360" s="442"/>
      <c r="AAN360" s="442"/>
      <c r="AAO360" s="442"/>
      <c r="AAP360" s="442"/>
      <c r="AAQ360" s="442"/>
      <c r="AAR360" s="442"/>
      <c r="AAS360" s="442"/>
      <c r="AAT360" s="442"/>
      <c r="AAU360" s="442"/>
      <c r="AAV360" s="442"/>
      <c r="AAW360" s="442"/>
      <c r="AAX360" s="442"/>
      <c r="AAY360" s="442"/>
      <c r="AAZ360" s="442"/>
      <c r="ABA360" s="442"/>
      <c r="ABB360" s="442"/>
      <c r="ABC360" s="442"/>
      <c r="ABD360" s="442"/>
      <c r="ABE360" s="442"/>
      <c r="ABF360" s="442"/>
      <c r="ABG360" s="442"/>
      <c r="ABH360" s="442"/>
      <c r="ABI360" s="442"/>
      <c r="ABJ360" s="442"/>
      <c r="ABK360" s="442"/>
      <c r="ABL360" s="442"/>
      <c r="ABM360" s="442"/>
      <c r="ABN360" s="442"/>
      <c r="ABO360" s="442"/>
      <c r="ABP360" s="442"/>
      <c r="ABQ360" s="442"/>
      <c r="ABR360" s="442"/>
      <c r="ABS360" s="442"/>
      <c r="ABT360" s="442"/>
      <c r="ABU360" s="442"/>
      <c r="ABV360" s="442"/>
      <c r="ABW360" s="442"/>
      <c r="ABX360" s="442"/>
      <c r="ABY360" s="442"/>
      <c r="ABZ360" s="442"/>
      <c r="ACA360" s="442"/>
      <c r="ACB360" s="442"/>
      <c r="ACC360" s="442"/>
      <c r="ACD360" s="442"/>
      <c r="ACE360" s="442"/>
      <c r="ACF360" s="442"/>
      <c r="ACG360" s="442"/>
      <c r="ACH360" s="442"/>
      <c r="ACI360" s="442"/>
      <c r="ACJ360" s="442"/>
      <c r="ACK360" s="442"/>
      <c r="ACL360" s="442"/>
      <c r="ACM360" s="442"/>
      <c r="ACN360" s="442"/>
      <c r="ACO360" s="442"/>
      <c r="ACP360" s="442"/>
      <c r="ACQ360" s="442"/>
      <c r="ACR360" s="442"/>
      <c r="ACS360" s="442"/>
      <c r="ACT360" s="442"/>
      <c r="ACU360" s="442"/>
      <c r="ACV360" s="442"/>
      <c r="ACW360" s="442"/>
      <c r="ACX360" s="442"/>
      <c r="ACY360" s="442"/>
      <c r="ACZ360" s="442"/>
      <c r="ADA360" s="442"/>
      <c r="ADB360" s="442"/>
      <c r="ADC360" s="442"/>
      <c r="ADD360" s="442"/>
      <c r="ADE360" s="442"/>
      <c r="ADF360" s="442"/>
      <c r="ADG360" s="442"/>
      <c r="ADH360" s="442"/>
      <c r="ADI360" s="442"/>
      <c r="ADJ360" s="442"/>
      <c r="ADK360" s="442"/>
      <c r="ADL360" s="442"/>
      <c r="ADM360" s="442"/>
      <c r="ADN360" s="442"/>
      <c r="ADO360" s="442"/>
      <c r="ADP360" s="442"/>
      <c r="ADQ360" s="442"/>
      <c r="ADR360" s="442"/>
      <c r="ADS360" s="442"/>
      <c r="ADT360" s="442"/>
      <c r="ADU360" s="442"/>
      <c r="ADV360" s="442"/>
      <c r="ADW360" s="442"/>
      <c r="ADX360" s="442"/>
      <c r="ADY360" s="442"/>
      <c r="ADZ360" s="442"/>
      <c r="AEA360" s="442"/>
      <c r="AEB360" s="442"/>
      <c r="AEC360" s="442"/>
      <c r="AED360" s="442"/>
      <c r="AEE360" s="442"/>
      <c r="AEF360" s="442"/>
      <c r="AEG360" s="442"/>
      <c r="AEH360" s="442"/>
      <c r="AEI360" s="442"/>
      <c r="AEJ360" s="442"/>
      <c r="AEK360" s="442"/>
      <c r="AEL360" s="442"/>
      <c r="AEM360" s="442"/>
      <c r="AEN360" s="442"/>
      <c r="AEO360" s="442"/>
      <c r="AEP360" s="442"/>
      <c r="AEQ360" s="442"/>
      <c r="AER360" s="442"/>
      <c r="AES360" s="442"/>
      <c r="AET360" s="442"/>
      <c r="AEU360" s="442"/>
      <c r="AEV360" s="442"/>
      <c r="AEW360" s="442"/>
      <c r="AEX360" s="442"/>
      <c r="AEY360" s="442"/>
      <c r="AEZ360" s="442"/>
      <c r="AFA360" s="442"/>
      <c r="AFB360" s="442"/>
      <c r="AFC360" s="442"/>
      <c r="AFD360" s="442"/>
      <c r="AFE360" s="442"/>
      <c r="AFF360" s="442"/>
      <c r="AFG360" s="442"/>
      <c r="AFH360" s="442"/>
      <c r="AFI360" s="442"/>
      <c r="AFJ360" s="442"/>
      <c r="AFK360" s="442"/>
      <c r="AFL360" s="442"/>
      <c r="AFM360" s="442"/>
      <c r="AFN360" s="442"/>
      <c r="AFO360" s="442"/>
      <c r="AFP360" s="442"/>
      <c r="AFQ360" s="442"/>
      <c r="AFR360" s="442"/>
      <c r="AFS360" s="442"/>
      <c r="AFT360" s="442"/>
      <c r="AFU360" s="442"/>
      <c r="AFV360" s="442"/>
      <c r="AFW360" s="442"/>
      <c r="AFX360" s="442"/>
      <c r="AFY360" s="442"/>
      <c r="AFZ360" s="442"/>
      <c r="AGA360" s="442"/>
      <c r="AGB360" s="442"/>
      <c r="AGC360" s="442"/>
      <c r="AGD360" s="442"/>
      <c r="AGE360" s="442"/>
      <c r="AGF360" s="442"/>
      <c r="AGG360" s="442"/>
      <c r="AGH360" s="442"/>
      <c r="AGI360" s="442"/>
      <c r="AGJ360" s="442"/>
      <c r="AGK360" s="442"/>
      <c r="AGL360" s="442"/>
      <c r="AGM360" s="442"/>
      <c r="AGN360" s="442"/>
      <c r="AGO360" s="442"/>
      <c r="AGP360" s="442"/>
      <c r="AGQ360" s="442"/>
      <c r="AGR360" s="442"/>
      <c r="AGS360" s="442"/>
      <c r="AGT360" s="442"/>
      <c r="AGU360" s="442"/>
      <c r="AGV360" s="442"/>
      <c r="AGW360" s="442"/>
      <c r="AGX360" s="442"/>
      <c r="AGY360" s="442"/>
      <c r="AGZ360" s="442"/>
      <c r="AHA360" s="442"/>
      <c r="AHB360" s="442"/>
      <c r="AHC360" s="442"/>
      <c r="AHD360" s="442"/>
      <c r="AHE360" s="442"/>
      <c r="AHF360" s="442"/>
      <c r="AHG360" s="442"/>
      <c r="AHH360" s="442"/>
    </row>
    <row r="361" spans="2:892" s="593" customFormat="1" hidden="1">
      <c r="B361" s="597"/>
      <c r="C361" s="595"/>
      <c r="D361" s="78"/>
      <c r="E361" s="78"/>
      <c r="F361" s="78"/>
      <c r="G361" s="78"/>
      <c r="H361" s="78"/>
      <c r="I361" s="78"/>
      <c r="J361" s="78"/>
      <c r="K361" s="78"/>
      <c r="L361" s="78"/>
      <c r="M361" s="78"/>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s="66"/>
      <c r="CT361" s="66"/>
      <c r="CU361" s="66"/>
      <c r="CV361" s="66"/>
      <c r="CW361" s="66"/>
      <c r="CX361" s="66"/>
      <c r="CY361" s="66"/>
      <c r="CZ361" s="66"/>
      <c r="DA361" s="66"/>
      <c r="DB361" s="66"/>
      <c r="DC361" s="66"/>
      <c r="DD361" s="66"/>
      <c r="DE361" s="66"/>
      <c r="DF361" s="66"/>
      <c r="DG361" s="66"/>
      <c r="DH361" s="66"/>
      <c r="DI361" s="66"/>
      <c r="DJ361" s="66"/>
      <c r="DK361" s="66"/>
      <c r="DL361" s="66"/>
      <c r="DM361" s="66"/>
      <c r="DN361" s="66"/>
      <c r="DO361" s="66"/>
      <c r="DP361" s="66"/>
      <c r="DQ361" s="66"/>
      <c r="DR361" s="66"/>
      <c r="DS361" s="66"/>
      <c r="DT361" s="66"/>
      <c r="DU361" s="66"/>
      <c r="DV361" s="66"/>
      <c r="DW361" s="66"/>
      <c r="DX361" s="66"/>
      <c r="DY361" s="66"/>
      <c r="DZ361" s="66"/>
      <c r="EA361" s="66"/>
      <c r="EB361" s="66"/>
      <c r="EC361" s="66"/>
      <c r="ED361" s="66"/>
      <c r="EE361" s="66"/>
      <c r="EF361" s="66"/>
      <c r="EG361" s="66"/>
      <c r="EH361" s="66"/>
      <c r="EI361" s="66"/>
      <c r="EJ361" s="66"/>
      <c r="EK361" s="66"/>
      <c r="EL361" s="66"/>
      <c r="EM361" s="66"/>
      <c r="EN361" s="66"/>
      <c r="EO361" s="66"/>
      <c r="EP361" s="66"/>
      <c r="EQ361" s="66"/>
      <c r="ER361" s="66"/>
      <c r="ES361" s="66"/>
      <c r="ET361" s="66"/>
      <c r="EU361" s="66"/>
      <c r="EV361" s="66"/>
      <c r="EW361" s="66"/>
      <c r="EX361" s="66"/>
      <c r="EY361" s="66"/>
      <c r="EZ361" s="66"/>
      <c r="FA361" s="66"/>
      <c r="FB361" s="66"/>
      <c r="FC361" s="66"/>
      <c r="FD361" s="66"/>
      <c r="FE361" s="66"/>
      <c r="FF361" s="66"/>
      <c r="FG361" s="66"/>
      <c r="FH361" s="66"/>
      <c r="FI361" s="66"/>
      <c r="FJ361" s="66"/>
      <c r="FK361" s="66"/>
      <c r="FL361" s="66"/>
      <c r="FM361" s="66"/>
      <c r="FN361" s="66"/>
      <c r="FO361" s="66"/>
      <c r="FP361" s="66"/>
      <c r="FQ361" s="66"/>
      <c r="FR361" s="66"/>
      <c r="FS361" s="66"/>
      <c r="FT361" s="66"/>
      <c r="FU361" s="66"/>
      <c r="FV361" s="66"/>
      <c r="FW361" s="66"/>
      <c r="FX361" s="66"/>
      <c r="FY361" s="66"/>
      <c r="FZ361" s="66"/>
      <c r="GA361" s="66"/>
      <c r="GB361" s="66"/>
      <c r="GC361" s="66"/>
      <c r="GD361" s="66"/>
      <c r="GE361" s="66"/>
      <c r="GF361" s="66"/>
      <c r="GG361" s="66"/>
      <c r="GH361" s="66"/>
      <c r="GI361" s="66"/>
      <c r="GJ361" s="66"/>
      <c r="GK361" s="66"/>
      <c r="GL361" s="66"/>
      <c r="GM361" s="66"/>
      <c r="GN361" s="66"/>
      <c r="GO361" s="66"/>
      <c r="GP361" s="66"/>
      <c r="GQ361" s="66"/>
      <c r="GR361" s="66"/>
      <c r="GS361" s="66"/>
      <c r="GT361" s="66"/>
      <c r="GU361" s="66"/>
      <c r="GV361" s="66"/>
      <c r="GW361" s="66"/>
      <c r="GX361" s="66"/>
      <c r="GY361" s="66"/>
      <c r="GZ361" s="66"/>
      <c r="HA361" s="66"/>
      <c r="HB361" s="66"/>
      <c r="HC361" s="66"/>
      <c r="HD361" s="66"/>
      <c r="HE361" s="66"/>
      <c r="HF361" s="66"/>
      <c r="HG361" s="66"/>
      <c r="HH361" s="66"/>
      <c r="HI361" s="66"/>
      <c r="HJ361" s="66"/>
      <c r="HK361" s="66"/>
      <c r="HL361" s="66"/>
      <c r="HM361" s="66"/>
      <c r="HN361" s="66"/>
      <c r="HO361" s="66"/>
      <c r="HP361" s="66"/>
      <c r="HQ361" s="66"/>
      <c r="HR361" s="66"/>
      <c r="HS361" s="66"/>
      <c r="HT361" s="66"/>
      <c r="HU361" s="66"/>
      <c r="HV361" s="66"/>
      <c r="HW361" s="66"/>
      <c r="HX361" s="66"/>
      <c r="HY361" s="66"/>
      <c r="HZ361" s="66"/>
      <c r="IA361" s="66"/>
      <c r="IB361" s="66"/>
      <c r="IC361" s="66"/>
      <c r="ID361" s="66"/>
      <c r="IE361" s="66"/>
      <c r="IF361" s="66"/>
      <c r="IG361" s="66"/>
      <c r="IH361" s="66"/>
      <c r="II361" s="66"/>
      <c r="IJ361" s="66"/>
      <c r="IK361" s="66"/>
      <c r="IL361" s="66"/>
      <c r="IM361" s="66"/>
      <c r="IN361" s="66"/>
      <c r="IO361" s="66"/>
      <c r="IP361" s="66"/>
      <c r="IQ361" s="66"/>
      <c r="IR361" s="66"/>
      <c r="IS361" s="66"/>
      <c r="IT361" s="66"/>
      <c r="IU361" s="66"/>
      <c r="IV361" s="66"/>
      <c r="IW361" s="66"/>
      <c r="IX361" s="442"/>
      <c r="IY361" s="442"/>
      <c r="IZ361" s="442"/>
      <c r="JA361" s="442"/>
      <c r="JB361" s="442"/>
      <c r="JC361" s="442"/>
      <c r="JD361" s="442"/>
      <c r="JE361" s="442"/>
      <c r="JF361" s="442"/>
      <c r="JG361" s="442"/>
      <c r="JH361" s="442"/>
      <c r="JI361" s="442"/>
      <c r="JJ361" s="442"/>
      <c r="JK361" s="442"/>
      <c r="JL361" s="442"/>
      <c r="JM361" s="442"/>
      <c r="JN361" s="442"/>
      <c r="JO361" s="442"/>
      <c r="JP361" s="442"/>
      <c r="JQ361" s="442"/>
      <c r="JR361" s="442"/>
      <c r="JS361" s="442"/>
      <c r="JT361" s="442"/>
      <c r="JU361" s="442"/>
      <c r="JV361" s="442"/>
      <c r="JW361" s="442"/>
      <c r="JX361" s="442"/>
      <c r="JY361" s="442"/>
      <c r="JZ361" s="442"/>
      <c r="KA361" s="442"/>
      <c r="KB361" s="442"/>
      <c r="KC361" s="442"/>
      <c r="KD361" s="442"/>
      <c r="KE361" s="442"/>
      <c r="KF361" s="442"/>
      <c r="KG361" s="442"/>
      <c r="KH361" s="442"/>
      <c r="KI361" s="442"/>
      <c r="KJ361" s="442"/>
      <c r="KK361" s="442"/>
      <c r="KL361" s="442"/>
      <c r="KM361" s="442"/>
      <c r="KN361" s="442"/>
      <c r="KO361" s="442"/>
      <c r="KP361" s="442"/>
      <c r="KQ361" s="442"/>
      <c r="KR361" s="442"/>
      <c r="KS361" s="442"/>
      <c r="KT361" s="442"/>
      <c r="KU361" s="442"/>
      <c r="KV361" s="442"/>
      <c r="KW361" s="442"/>
      <c r="KX361" s="442"/>
      <c r="KY361" s="442"/>
      <c r="KZ361" s="442"/>
      <c r="LA361" s="442"/>
      <c r="LB361" s="442"/>
      <c r="LC361" s="442"/>
      <c r="LD361" s="442"/>
      <c r="LE361" s="442"/>
      <c r="LF361" s="442"/>
      <c r="LG361" s="442"/>
      <c r="LH361" s="442"/>
      <c r="LI361" s="442"/>
      <c r="LJ361" s="442"/>
      <c r="LK361" s="442"/>
      <c r="LL361" s="442"/>
      <c r="LM361" s="442"/>
      <c r="LN361" s="442"/>
      <c r="LO361" s="442"/>
      <c r="LP361" s="442"/>
      <c r="LQ361" s="442"/>
      <c r="LR361" s="442"/>
      <c r="LS361" s="442"/>
      <c r="LT361" s="442"/>
      <c r="LU361" s="442"/>
      <c r="LV361" s="442"/>
      <c r="LW361" s="442"/>
      <c r="LX361" s="442"/>
      <c r="LY361" s="442"/>
      <c r="LZ361" s="442"/>
      <c r="MA361" s="442"/>
      <c r="MB361" s="442"/>
      <c r="MC361" s="442"/>
      <c r="MD361" s="442"/>
      <c r="ME361" s="442"/>
      <c r="MF361" s="442"/>
      <c r="MG361" s="442"/>
      <c r="MH361" s="442"/>
      <c r="MI361" s="442"/>
      <c r="MJ361" s="442"/>
      <c r="MK361" s="442"/>
      <c r="ML361" s="442"/>
      <c r="MM361" s="442"/>
      <c r="MN361" s="442"/>
      <c r="MO361" s="442"/>
      <c r="MP361" s="442"/>
      <c r="MQ361" s="442"/>
      <c r="MR361" s="442"/>
      <c r="MS361" s="442"/>
      <c r="MT361" s="442"/>
      <c r="MU361" s="442"/>
      <c r="MV361" s="442"/>
      <c r="MW361" s="442"/>
      <c r="MX361" s="442"/>
      <c r="MY361" s="442"/>
      <c r="MZ361" s="442"/>
      <c r="NA361" s="442"/>
      <c r="NB361" s="442"/>
      <c r="NC361" s="442"/>
      <c r="ND361" s="442"/>
      <c r="NE361" s="442"/>
      <c r="NF361" s="442"/>
      <c r="NG361" s="442"/>
      <c r="NH361" s="442"/>
      <c r="NI361" s="442"/>
      <c r="NJ361" s="442"/>
      <c r="NK361" s="442"/>
      <c r="NL361" s="442"/>
      <c r="NM361" s="442"/>
      <c r="NN361" s="442"/>
      <c r="NO361" s="442"/>
      <c r="NP361" s="442"/>
      <c r="NQ361" s="442"/>
      <c r="NR361" s="442"/>
      <c r="NS361" s="442"/>
      <c r="NT361" s="442"/>
      <c r="NU361" s="442"/>
      <c r="NV361" s="442"/>
      <c r="NW361" s="442"/>
      <c r="NX361" s="442"/>
      <c r="NY361" s="442"/>
      <c r="NZ361" s="442"/>
      <c r="OA361" s="442"/>
      <c r="OB361" s="442"/>
      <c r="OC361" s="442"/>
      <c r="OD361" s="442"/>
      <c r="OE361" s="442"/>
      <c r="OF361" s="442"/>
      <c r="OG361" s="442"/>
      <c r="OH361" s="442"/>
      <c r="OI361" s="442"/>
      <c r="OJ361" s="442"/>
      <c r="OK361" s="442"/>
      <c r="OL361" s="442"/>
      <c r="OM361" s="442"/>
      <c r="ON361" s="442"/>
      <c r="OO361" s="442"/>
      <c r="OP361" s="442"/>
      <c r="OQ361" s="442"/>
      <c r="OR361" s="442"/>
      <c r="OS361" s="442"/>
      <c r="OT361" s="442"/>
      <c r="OU361" s="442"/>
      <c r="OV361" s="442"/>
      <c r="OW361" s="442"/>
      <c r="OX361" s="442"/>
      <c r="OY361" s="442"/>
      <c r="OZ361" s="442"/>
      <c r="PA361" s="442"/>
      <c r="PB361" s="442"/>
      <c r="PC361" s="442"/>
      <c r="PD361" s="442"/>
      <c r="PE361" s="442"/>
      <c r="PF361" s="442"/>
      <c r="PG361" s="442"/>
      <c r="PH361" s="442"/>
      <c r="PI361" s="442"/>
      <c r="PJ361" s="442"/>
      <c r="PK361" s="442"/>
      <c r="PL361" s="442"/>
      <c r="PM361" s="442"/>
      <c r="PN361" s="442"/>
      <c r="PO361" s="442"/>
      <c r="PP361" s="442"/>
      <c r="PQ361" s="442"/>
      <c r="PR361" s="442"/>
      <c r="PS361" s="442"/>
      <c r="PT361" s="442"/>
      <c r="PU361" s="442"/>
      <c r="PV361" s="442"/>
      <c r="PW361" s="442"/>
      <c r="PX361" s="442"/>
      <c r="PY361" s="442"/>
      <c r="PZ361" s="442"/>
      <c r="QA361" s="442"/>
      <c r="QB361" s="442"/>
      <c r="QC361" s="442"/>
      <c r="QD361" s="442"/>
      <c r="QE361" s="442"/>
      <c r="QF361" s="442"/>
      <c r="QG361" s="442"/>
      <c r="QH361" s="442"/>
      <c r="QI361" s="442"/>
      <c r="QJ361" s="442"/>
      <c r="QK361" s="442"/>
      <c r="QL361" s="442"/>
      <c r="QM361" s="442"/>
      <c r="QN361" s="442"/>
      <c r="QO361" s="442"/>
      <c r="QP361" s="442"/>
      <c r="QQ361" s="442"/>
      <c r="QR361" s="442"/>
      <c r="QS361" s="442"/>
      <c r="QT361" s="442"/>
      <c r="QU361" s="442"/>
      <c r="QV361" s="442"/>
      <c r="QW361" s="442"/>
      <c r="QX361" s="442"/>
      <c r="QY361" s="442"/>
      <c r="QZ361" s="442"/>
      <c r="RA361" s="442"/>
      <c r="RB361" s="442"/>
      <c r="RC361" s="442"/>
      <c r="RD361" s="442"/>
      <c r="RE361" s="442"/>
      <c r="RF361" s="442"/>
      <c r="RG361" s="442"/>
      <c r="RH361" s="442"/>
      <c r="RI361" s="442"/>
      <c r="RJ361" s="442"/>
      <c r="RK361" s="442"/>
      <c r="RL361" s="442"/>
      <c r="RM361" s="442"/>
      <c r="RN361" s="442"/>
      <c r="RO361" s="442"/>
      <c r="RP361" s="442"/>
      <c r="RQ361" s="442"/>
      <c r="RR361" s="442"/>
      <c r="RS361" s="442"/>
      <c r="RT361" s="442"/>
      <c r="RU361" s="442"/>
      <c r="RV361" s="442"/>
      <c r="RW361" s="442"/>
      <c r="RX361" s="442"/>
      <c r="RY361" s="442"/>
      <c r="RZ361" s="442"/>
      <c r="SA361" s="442"/>
      <c r="SB361" s="442"/>
      <c r="SC361" s="442"/>
      <c r="SD361" s="442"/>
      <c r="SE361" s="442"/>
      <c r="SF361" s="442"/>
      <c r="SG361" s="442"/>
      <c r="SH361" s="442"/>
      <c r="SI361" s="442"/>
      <c r="SJ361" s="442"/>
      <c r="SK361" s="442"/>
      <c r="SL361" s="442"/>
      <c r="SM361" s="442"/>
      <c r="SN361" s="442"/>
      <c r="SO361" s="442"/>
      <c r="SP361" s="442"/>
      <c r="SQ361" s="442"/>
      <c r="SR361" s="442"/>
      <c r="SS361" s="442"/>
      <c r="ST361" s="442"/>
      <c r="SU361" s="442"/>
      <c r="SV361" s="442"/>
      <c r="SW361" s="442"/>
      <c r="SX361" s="442"/>
      <c r="SY361" s="442"/>
      <c r="SZ361" s="442"/>
      <c r="TA361" s="442"/>
      <c r="TB361" s="442"/>
      <c r="TC361" s="442"/>
      <c r="TD361" s="442"/>
      <c r="TE361" s="442"/>
      <c r="TF361" s="442"/>
      <c r="TG361" s="442"/>
      <c r="TH361" s="442"/>
      <c r="TI361" s="442"/>
      <c r="TJ361" s="442"/>
      <c r="TK361" s="442"/>
      <c r="TL361" s="442"/>
      <c r="TM361" s="442"/>
      <c r="TN361" s="442"/>
      <c r="TO361" s="442"/>
      <c r="TP361" s="442"/>
      <c r="TQ361" s="442"/>
      <c r="TR361" s="442"/>
      <c r="TS361" s="442"/>
      <c r="TT361" s="442"/>
      <c r="TU361" s="442"/>
      <c r="TV361" s="442"/>
      <c r="TW361" s="442"/>
      <c r="TX361" s="442"/>
      <c r="TY361" s="442"/>
      <c r="TZ361" s="442"/>
      <c r="UA361" s="442"/>
      <c r="UB361" s="442"/>
      <c r="UC361" s="442"/>
      <c r="UD361" s="442"/>
      <c r="UE361" s="442"/>
      <c r="UF361" s="442"/>
      <c r="UG361" s="442"/>
      <c r="UH361" s="442"/>
      <c r="UI361" s="442"/>
      <c r="UJ361" s="442"/>
      <c r="UK361" s="442"/>
      <c r="UL361" s="442"/>
      <c r="UM361" s="442"/>
      <c r="UN361" s="442"/>
      <c r="UO361" s="442"/>
      <c r="UP361" s="442"/>
      <c r="UQ361" s="442"/>
      <c r="UR361" s="442"/>
      <c r="US361" s="442"/>
      <c r="UT361" s="442"/>
      <c r="UU361" s="442"/>
      <c r="UV361" s="442"/>
      <c r="UW361" s="442"/>
      <c r="UX361" s="442"/>
      <c r="UY361" s="442"/>
      <c r="UZ361" s="442"/>
      <c r="VA361" s="442"/>
      <c r="VB361" s="442"/>
      <c r="VC361" s="442"/>
      <c r="VD361" s="442"/>
      <c r="VE361" s="442"/>
      <c r="VF361" s="442"/>
      <c r="VG361" s="442"/>
      <c r="VH361" s="442"/>
      <c r="VI361" s="442"/>
      <c r="VJ361" s="442"/>
      <c r="VK361" s="442"/>
      <c r="VL361" s="442"/>
      <c r="VM361" s="442"/>
      <c r="VN361" s="442"/>
      <c r="VO361" s="442"/>
      <c r="VP361" s="442"/>
      <c r="VQ361" s="442"/>
      <c r="VR361" s="442"/>
      <c r="VS361" s="442"/>
      <c r="VT361" s="442"/>
      <c r="VU361" s="442"/>
      <c r="VV361" s="442"/>
      <c r="VW361" s="442"/>
      <c r="VX361" s="442"/>
      <c r="VY361" s="442"/>
      <c r="VZ361" s="442"/>
      <c r="WA361" s="442"/>
      <c r="WB361" s="442"/>
      <c r="WC361" s="442"/>
      <c r="WD361" s="442"/>
      <c r="WE361" s="442"/>
      <c r="WF361" s="442"/>
      <c r="WG361" s="442"/>
      <c r="WH361" s="442"/>
      <c r="WI361" s="442"/>
      <c r="WJ361" s="442"/>
      <c r="WK361" s="442"/>
      <c r="WL361" s="442"/>
      <c r="WM361" s="442"/>
      <c r="WN361" s="442"/>
      <c r="WO361" s="442"/>
      <c r="WP361" s="442"/>
      <c r="WQ361" s="442"/>
      <c r="WR361" s="442"/>
      <c r="WS361" s="442"/>
      <c r="WT361" s="442"/>
      <c r="WU361" s="442"/>
      <c r="WV361" s="442"/>
      <c r="WW361" s="442"/>
      <c r="WX361" s="442"/>
      <c r="WY361" s="442"/>
      <c r="WZ361" s="442"/>
      <c r="XA361" s="442"/>
      <c r="XB361" s="442"/>
      <c r="XC361" s="442"/>
      <c r="XD361" s="442"/>
      <c r="XE361" s="442"/>
      <c r="XF361" s="442"/>
      <c r="XG361" s="442"/>
      <c r="XH361" s="442"/>
      <c r="XI361" s="442"/>
      <c r="XJ361" s="442"/>
      <c r="XK361" s="442"/>
      <c r="XL361" s="442"/>
      <c r="XM361" s="442"/>
      <c r="XN361" s="442"/>
      <c r="XO361" s="442"/>
      <c r="XP361" s="442"/>
      <c r="XQ361" s="442"/>
      <c r="XR361" s="442"/>
      <c r="XS361" s="442"/>
      <c r="XT361" s="442"/>
      <c r="XU361" s="442"/>
      <c r="XV361" s="442"/>
      <c r="XW361" s="442"/>
      <c r="XX361" s="442"/>
      <c r="XY361" s="442"/>
      <c r="XZ361" s="442"/>
      <c r="YA361" s="442"/>
      <c r="YB361" s="442"/>
      <c r="YC361" s="442"/>
      <c r="YD361" s="442"/>
      <c r="YE361" s="442"/>
      <c r="YF361" s="442"/>
      <c r="YG361" s="442"/>
      <c r="YH361" s="442"/>
      <c r="YI361" s="442"/>
      <c r="YJ361" s="442"/>
      <c r="YK361" s="442"/>
      <c r="YL361" s="442"/>
      <c r="YM361" s="442"/>
      <c r="YN361" s="442"/>
      <c r="YO361" s="442"/>
      <c r="YP361" s="442"/>
      <c r="YQ361" s="442"/>
      <c r="YR361" s="442"/>
      <c r="YS361" s="442"/>
      <c r="YT361" s="442"/>
      <c r="YU361" s="442"/>
      <c r="YV361" s="442"/>
      <c r="YW361" s="442"/>
      <c r="YX361" s="442"/>
      <c r="YY361" s="442"/>
      <c r="YZ361" s="442"/>
      <c r="ZA361" s="442"/>
      <c r="ZB361" s="442"/>
      <c r="ZC361" s="442"/>
      <c r="ZD361" s="442"/>
      <c r="ZE361" s="442"/>
      <c r="ZF361" s="442"/>
      <c r="ZG361" s="442"/>
      <c r="ZH361" s="442"/>
      <c r="ZI361" s="442"/>
      <c r="ZJ361" s="442"/>
      <c r="ZK361" s="442"/>
      <c r="ZL361" s="442"/>
      <c r="ZM361" s="442"/>
      <c r="ZN361" s="442"/>
      <c r="ZO361" s="442"/>
      <c r="ZP361" s="442"/>
      <c r="ZQ361" s="442"/>
      <c r="ZR361" s="442"/>
      <c r="ZS361" s="442"/>
      <c r="ZT361" s="442"/>
      <c r="ZU361" s="442"/>
      <c r="ZV361" s="442"/>
      <c r="ZW361" s="442"/>
      <c r="ZX361" s="442"/>
      <c r="ZY361" s="442"/>
      <c r="ZZ361" s="442"/>
      <c r="AAA361" s="442"/>
      <c r="AAB361" s="442"/>
      <c r="AAC361" s="442"/>
      <c r="AAD361" s="442"/>
      <c r="AAE361" s="442"/>
      <c r="AAF361" s="442"/>
      <c r="AAG361" s="442"/>
      <c r="AAH361" s="442"/>
      <c r="AAI361" s="442"/>
      <c r="AAJ361" s="442"/>
      <c r="AAK361" s="442"/>
      <c r="AAL361" s="442"/>
      <c r="AAM361" s="442"/>
      <c r="AAN361" s="442"/>
      <c r="AAO361" s="442"/>
      <c r="AAP361" s="442"/>
      <c r="AAQ361" s="442"/>
      <c r="AAR361" s="442"/>
      <c r="AAS361" s="442"/>
      <c r="AAT361" s="442"/>
      <c r="AAU361" s="442"/>
      <c r="AAV361" s="442"/>
      <c r="AAW361" s="442"/>
      <c r="AAX361" s="442"/>
      <c r="AAY361" s="442"/>
      <c r="AAZ361" s="442"/>
      <c r="ABA361" s="442"/>
      <c r="ABB361" s="442"/>
      <c r="ABC361" s="442"/>
      <c r="ABD361" s="442"/>
      <c r="ABE361" s="442"/>
      <c r="ABF361" s="442"/>
      <c r="ABG361" s="442"/>
      <c r="ABH361" s="442"/>
      <c r="ABI361" s="442"/>
      <c r="ABJ361" s="442"/>
      <c r="ABK361" s="442"/>
      <c r="ABL361" s="442"/>
      <c r="ABM361" s="442"/>
      <c r="ABN361" s="442"/>
      <c r="ABO361" s="442"/>
      <c r="ABP361" s="442"/>
      <c r="ABQ361" s="442"/>
      <c r="ABR361" s="442"/>
      <c r="ABS361" s="442"/>
      <c r="ABT361" s="442"/>
      <c r="ABU361" s="442"/>
      <c r="ABV361" s="442"/>
      <c r="ABW361" s="442"/>
      <c r="ABX361" s="442"/>
      <c r="ABY361" s="442"/>
      <c r="ABZ361" s="442"/>
      <c r="ACA361" s="442"/>
      <c r="ACB361" s="442"/>
      <c r="ACC361" s="442"/>
      <c r="ACD361" s="442"/>
      <c r="ACE361" s="442"/>
      <c r="ACF361" s="442"/>
      <c r="ACG361" s="442"/>
      <c r="ACH361" s="442"/>
      <c r="ACI361" s="442"/>
      <c r="ACJ361" s="442"/>
      <c r="ACK361" s="442"/>
      <c r="ACL361" s="442"/>
      <c r="ACM361" s="442"/>
      <c r="ACN361" s="442"/>
      <c r="ACO361" s="442"/>
      <c r="ACP361" s="442"/>
      <c r="ACQ361" s="442"/>
      <c r="ACR361" s="442"/>
      <c r="ACS361" s="442"/>
      <c r="ACT361" s="442"/>
      <c r="ACU361" s="442"/>
      <c r="ACV361" s="442"/>
      <c r="ACW361" s="442"/>
      <c r="ACX361" s="442"/>
      <c r="ACY361" s="442"/>
      <c r="ACZ361" s="442"/>
      <c r="ADA361" s="442"/>
      <c r="ADB361" s="442"/>
      <c r="ADC361" s="442"/>
      <c r="ADD361" s="442"/>
      <c r="ADE361" s="442"/>
      <c r="ADF361" s="442"/>
      <c r="ADG361" s="442"/>
      <c r="ADH361" s="442"/>
      <c r="ADI361" s="442"/>
      <c r="ADJ361" s="442"/>
      <c r="ADK361" s="442"/>
      <c r="ADL361" s="442"/>
      <c r="ADM361" s="442"/>
      <c r="ADN361" s="442"/>
      <c r="ADO361" s="442"/>
      <c r="ADP361" s="442"/>
      <c r="ADQ361" s="442"/>
      <c r="ADR361" s="442"/>
      <c r="ADS361" s="442"/>
      <c r="ADT361" s="442"/>
      <c r="ADU361" s="442"/>
      <c r="ADV361" s="442"/>
      <c r="ADW361" s="442"/>
      <c r="ADX361" s="442"/>
      <c r="ADY361" s="442"/>
      <c r="ADZ361" s="442"/>
      <c r="AEA361" s="442"/>
      <c r="AEB361" s="442"/>
      <c r="AEC361" s="442"/>
      <c r="AED361" s="442"/>
      <c r="AEE361" s="442"/>
      <c r="AEF361" s="442"/>
      <c r="AEG361" s="442"/>
      <c r="AEH361" s="442"/>
      <c r="AEI361" s="442"/>
      <c r="AEJ361" s="442"/>
      <c r="AEK361" s="442"/>
      <c r="AEL361" s="442"/>
      <c r="AEM361" s="442"/>
      <c r="AEN361" s="442"/>
      <c r="AEO361" s="442"/>
      <c r="AEP361" s="442"/>
      <c r="AEQ361" s="442"/>
      <c r="AER361" s="442"/>
      <c r="AES361" s="442"/>
      <c r="AET361" s="442"/>
      <c r="AEU361" s="442"/>
      <c r="AEV361" s="442"/>
      <c r="AEW361" s="442"/>
      <c r="AEX361" s="442"/>
      <c r="AEY361" s="442"/>
      <c r="AEZ361" s="442"/>
      <c r="AFA361" s="442"/>
      <c r="AFB361" s="442"/>
      <c r="AFC361" s="442"/>
      <c r="AFD361" s="442"/>
      <c r="AFE361" s="442"/>
      <c r="AFF361" s="442"/>
      <c r="AFG361" s="442"/>
      <c r="AFH361" s="442"/>
      <c r="AFI361" s="442"/>
      <c r="AFJ361" s="442"/>
      <c r="AFK361" s="442"/>
      <c r="AFL361" s="442"/>
      <c r="AFM361" s="442"/>
      <c r="AFN361" s="442"/>
      <c r="AFO361" s="442"/>
      <c r="AFP361" s="442"/>
      <c r="AFQ361" s="442"/>
      <c r="AFR361" s="442"/>
      <c r="AFS361" s="442"/>
      <c r="AFT361" s="442"/>
      <c r="AFU361" s="442"/>
      <c r="AFV361" s="442"/>
      <c r="AFW361" s="442"/>
      <c r="AFX361" s="442"/>
      <c r="AFY361" s="442"/>
      <c r="AFZ361" s="442"/>
      <c r="AGA361" s="442"/>
      <c r="AGB361" s="442"/>
      <c r="AGC361" s="442"/>
      <c r="AGD361" s="442"/>
      <c r="AGE361" s="442"/>
      <c r="AGF361" s="442"/>
      <c r="AGG361" s="442"/>
      <c r="AGH361" s="442"/>
      <c r="AGI361" s="442"/>
      <c r="AGJ361" s="442"/>
      <c r="AGK361" s="442"/>
      <c r="AGL361" s="442"/>
      <c r="AGM361" s="442"/>
      <c r="AGN361" s="442"/>
      <c r="AGO361" s="442"/>
      <c r="AGP361" s="442"/>
      <c r="AGQ361" s="442"/>
      <c r="AGR361" s="442"/>
      <c r="AGS361" s="442"/>
      <c r="AGT361" s="442"/>
      <c r="AGU361" s="442"/>
      <c r="AGV361" s="442"/>
      <c r="AGW361" s="442"/>
      <c r="AGX361" s="442"/>
      <c r="AGY361" s="442"/>
      <c r="AGZ361" s="442"/>
      <c r="AHA361" s="442"/>
      <c r="AHB361" s="442"/>
      <c r="AHC361" s="442"/>
      <c r="AHD361" s="442"/>
      <c r="AHE361" s="442"/>
      <c r="AHF361" s="442"/>
      <c r="AHG361" s="442"/>
      <c r="AHH361" s="442"/>
    </row>
    <row r="362" spans="2:892" s="593" customFormat="1" hidden="1">
      <c r="B362" s="597"/>
      <c r="C362" s="595"/>
      <c r="D362" s="78"/>
      <c r="E362" s="78"/>
      <c r="F362" s="78"/>
      <c r="G362" s="78"/>
      <c r="H362" s="78"/>
      <c r="I362" s="78"/>
      <c r="J362" s="78"/>
      <c r="K362" s="78"/>
      <c r="L362" s="78"/>
      <c r="M362" s="78"/>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s="66"/>
      <c r="CT362" s="66"/>
      <c r="CU362" s="66"/>
      <c r="CV362" s="66"/>
      <c r="CW362" s="66"/>
      <c r="CX362" s="66"/>
      <c r="CY362" s="66"/>
      <c r="CZ362" s="66"/>
      <c r="DA362" s="66"/>
      <c r="DB362" s="66"/>
      <c r="DC362" s="66"/>
      <c r="DD362" s="66"/>
      <c r="DE362" s="66"/>
      <c r="DF362" s="66"/>
      <c r="DG362" s="66"/>
      <c r="DH362" s="66"/>
      <c r="DI362" s="66"/>
      <c r="DJ362" s="66"/>
      <c r="DK362" s="66"/>
      <c r="DL362" s="66"/>
      <c r="DM362" s="66"/>
      <c r="DN362" s="66"/>
      <c r="DO362" s="66"/>
      <c r="DP362" s="66"/>
      <c r="DQ362" s="66"/>
      <c r="DR362" s="66"/>
      <c r="DS362" s="66"/>
      <c r="DT362" s="66"/>
      <c r="DU362" s="66"/>
      <c r="DV362" s="66"/>
      <c r="DW362" s="66"/>
      <c r="DX362" s="66"/>
      <c r="DY362" s="66"/>
      <c r="DZ362" s="66"/>
      <c r="EA362" s="66"/>
      <c r="EB362" s="66"/>
      <c r="EC362" s="66"/>
      <c r="ED362" s="66"/>
      <c r="EE362" s="66"/>
      <c r="EF362" s="66"/>
      <c r="EG362" s="66"/>
      <c r="EH362" s="66"/>
      <c r="EI362" s="66"/>
      <c r="EJ362" s="66"/>
      <c r="EK362" s="66"/>
      <c r="EL362" s="66"/>
      <c r="EM362" s="66"/>
      <c r="EN362" s="66"/>
      <c r="EO362" s="66"/>
      <c r="EP362" s="66"/>
      <c r="EQ362" s="66"/>
      <c r="ER362" s="66"/>
      <c r="ES362" s="66"/>
      <c r="ET362" s="66"/>
      <c r="EU362" s="66"/>
      <c r="EV362" s="66"/>
      <c r="EW362" s="66"/>
      <c r="EX362" s="66"/>
      <c r="EY362" s="66"/>
      <c r="EZ362" s="66"/>
      <c r="FA362" s="66"/>
      <c r="FB362" s="66"/>
      <c r="FC362" s="66"/>
      <c r="FD362" s="66"/>
      <c r="FE362" s="66"/>
      <c r="FF362" s="66"/>
      <c r="FG362" s="66"/>
      <c r="FH362" s="66"/>
      <c r="FI362" s="66"/>
      <c r="FJ362" s="66"/>
      <c r="FK362" s="66"/>
      <c r="FL362" s="66"/>
      <c r="FM362" s="66"/>
      <c r="FN362" s="66"/>
      <c r="FO362" s="66"/>
      <c r="FP362" s="66"/>
      <c r="FQ362" s="66"/>
      <c r="FR362" s="66"/>
      <c r="FS362" s="66"/>
      <c r="FT362" s="66"/>
      <c r="FU362" s="66"/>
      <c r="FV362" s="66"/>
      <c r="FW362" s="66"/>
      <c r="FX362" s="66"/>
      <c r="FY362" s="66"/>
      <c r="FZ362" s="66"/>
      <c r="GA362" s="66"/>
      <c r="GB362" s="66"/>
      <c r="GC362" s="66"/>
      <c r="GD362" s="66"/>
      <c r="GE362" s="66"/>
      <c r="GF362" s="66"/>
      <c r="GG362" s="66"/>
      <c r="GH362" s="66"/>
      <c r="GI362" s="66"/>
      <c r="GJ362" s="66"/>
      <c r="GK362" s="66"/>
      <c r="GL362" s="66"/>
      <c r="GM362" s="66"/>
      <c r="GN362" s="66"/>
      <c r="GO362" s="66"/>
      <c r="GP362" s="66"/>
      <c r="GQ362" s="66"/>
      <c r="GR362" s="66"/>
      <c r="GS362" s="66"/>
      <c r="GT362" s="66"/>
      <c r="GU362" s="66"/>
      <c r="GV362" s="66"/>
      <c r="GW362" s="66"/>
      <c r="GX362" s="66"/>
      <c r="GY362" s="66"/>
      <c r="GZ362" s="66"/>
      <c r="HA362" s="66"/>
      <c r="HB362" s="66"/>
      <c r="HC362" s="66"/>
      <c r="HD362" s="66"/>
      <c r="HE362" s="66"/>
      <c r="HF362" s="66"/>
      <c r="HG362" s="66"/>
      <c r="HH362" s="66"/>
      <c r="HI362" s="66"/>
      <c r="HJ362" s="66"/>
      <c r="HK362" s="66"/>
      <c r="HL362" s="66"/>
      <c r="HM362" s="66"/>
      <c r="HN362" s="66"/>
      <c r="HO362" s="66"/>
      <c r="HP362" s="66"/>
      <c r="HQ362" s="66"/>
      <c r="HR362" s="66"/>
      <c r="HS362" s="66"/>
      <c r="HT362" s="66"/>
      <c r="HU362" s="66"/>
      <c r="HV362" s="66"/>
      <c r="HW362" s="66"/>
      <c r="HX362" s="66"/>
      <c r="HY362" s="66"/>
      <c r="HZ362" s="66"/>
      <c r="IA362" s="66"/>
      <c r="IB362" s="66"/>
      <c r="IC362" s="66"/>
      <c r="ID362" s="66"/>
      <c r="IE362" s="66"/>
      <c r="IF362" s="66"/>
      <c r="IG362" s="66"/>
      <c r="IH362" s="66"/>
      <c r="II362" s="66"/>
      <c r="IJ362" s="66"/>
      <c r="IK362" s="66"/>
      <c r="IL362" s="66"/>
      <c r="IM362" s="66"/>
      <c r="IN362" s="66"/>
      <c r="IO362" s="66"/>
      <c r="IP362" s="66"/>
      <c r="IQ362" s="66"/>
      <c r="IR362" s="66"/>
      <c r="IS362" s="66"/>
      <c r="IT362" s="66"/>
      <c r="IU362" s="66"/>
      <c r="IV362" s="66"/>
      <c r="IW362" s="66"/>
      <c r="IX362" s="442"/>
      <c r="IY362" s="442"/>
      <c r="IZ362" s="442"/>
      <c r="JA362" s="442"/>
      <c r="JB362" s="442"/>
      <c r="JC362" s="442"/>
      <c r="JD362" s="442"/>
      <c r="JE362" s="442"/>
      <c r="JF362" s="442"/>
      <c r="JG362" s="442"/>
      <c r="JH362" s="442"/>
      <c r="JI362" s="442"/>
      <c r="JJ362" s="442"/>
      <c r="JK362" s="442"/>
      <c r="JL362" s="442"/>
      <c r="JM362" s="442"/>
      <c r="JN362" s="442"/>
      <c r="JO362" s="442"/>
      <c r="JP362" s="442"/>
      <c r="JQ362" s="442"/>
      <c r="JR362" s="442"/>
      <c r="JS362" s="442"/>
      <c r="JT362" s="442"/>
      <c r="JU362" s="442"/>
      <c r="JV362" s="442"/>
      <c r="JW362" s="442"/>
      <c r="JX362" s="442"/>
      <c r="JY362" s="442"/>
      <c r="JZ362" s="442"/>
      <c r="KA362" s="442"/>
      <c r="KB362" s="442"/>
      <c r="KC362" s="442"/>
      <c r="KD362" s="442"/>
      <c r="KE362" s="442"/>
      <c r="KF362" s="442"/>
      <c r="KG362" s="442"/>
      <c r="KH362" s="442"/>
      <c r="KI362" s="442"/>
      <c r="KJ362" s="442"/>
      <c r="KK362" s="442"/>
      <c r="KL362" s="442"/>
      <c r="KM362" s="442"/>
      <c r="KN362" s="442"/>
      <c r="KO362" s="442"/>
      <c r="KP362" s="442"/>
      <c r="KQ362" s="442"/>
      <c r="KR362" s="442"/>
      <c r="KS362" s="442"/>
      <c r="KT362" s="442"/>
      <c r="KU362" s="442"/>
      <c r="KV362" s="442"/>
      <c r="KW362" s="442"/>
      <c r="KX362" s="442"/>
      <c r="KY362" s="442"/>
      <c r="KZ362" s="442"/>
      <c r="LA362" s="442"/>
      <c r="LB362" s="442"/>
      <c r="LC362" s="442"/>
      <c r="LD362" s="442"/>
      <c r="LE362" s="442"/>
      <c r="LF362" s="442"/>
      <c r="LG362" s="442"/>
      <c r="LH362" s="442"/>
      <c r="LI362" s="442"/>
      <c r="LJ362" s="442"/>
      <c r="LK362" s="442"/>
      <c r="LL362" s="442"/>
      <c r="LM362" s="442"/>
      <c r="LN362" s="442"/>
      <c r="LO362" s="442"/>
      <c r="LP362" s="442"/>
      <c r="LQ362" s="442"/>
      <c r="LR362" s="442"/>
      <c r="LS362" s="442"/>
      <c r="LT362" s="442"/>
      <c r="LU362" s="442"/>
      <c r="LV362" s="442"/>
      <c r="LW362" s="442"/>
      <c r="LX362" s="442"/>
      <c r="LY362" s="442"/>
      <c r="LZ362" s="442"/>
      <c r="MA362" s="442"/>
      <c r="MB362" s="442"/>
      <c r="MC362" s="442"/>
      <c r="MD362" s="442"/>
      <c r="ME362" s="442"/>
      <c r="MF362" s="442"/>
      <c r="MG362" s="442"/>
      <c r="MH362" s="442"/>
      <c r="MI362" s="442"/>
      <c r="MJ362" s="442"/>
      <c r="MK362" s="442"/>
      <c r="ML362" s="442"/>
      <c r="MM362" s="442"/>
      <c r="MN362" s="442"/>
      <c r="MO362" s="442"/>
      <c r="MP362" s="442"/>
      <c r="MQ362" s="442"/>
      <c r="MR362" s="442"/>
      <c r="MS362" s="442"/>
      <c r="MT362" s="442"/>
      <c r="MU362" s="442"/>
      <c r="MV362" s="442"/>
      <c r="MW362" s="442"/>
      <c r="MX362" s="442"/>
      <c r="MY362" s="442"/>
      <c r="MZ362" s="442"/>
      <c r="NA362" s="442"/>
      <c r="NB362" s="442"/>
      <c r="NC362" s="442"/>
      <c r="ND362" s="442"/>
      <c r="NE362" s="442"/>
      <c r="NF362" s="442"/>
      <c r="NG362" s="442"/>
      <c r="NH362" s="442"/>
      <c r="NI362" s="442"/>
      <c r="NJ362" s="442"/>
      <c r="NK362" s="442"/>
      <c r="NL362" s="442"/>
      <c r="NM362" s="442"/>
      <c r="NN362" s="442"/>
      <c r="NO362" s="442"/>
      <c r="NP362" s="442"/>
      <c r="NQ362" s="442"/>
      <c r="NR362" s="442"/>
      <c r="NS362" s="442"/>
      <c r="NT362" s="442"/>
      <c r="NU362" s="442"/>
      <c r="NV362" s="442"/>
      <c r="NW362" s="442"/>
      <c r="NX362" s="442"/>
      <c r="NY362" s="442"/>
      <c r="NZ362" s="442"/>
      <c r="OA362" s="442"/>
      <c r="OB362" s="442"/>
      <c r="OC362" s="442"/>
      <c r="OD362" s="442"/>
      <c r="OE362" s="442"/>
      <c r="OF362" s="442"/>
      <c r="OG362" s="442"/>
      <c r="OH362" s="442"/>
      <c r="OI362" s="442"/>
      <c r="OJ362" s="442"/>
      <c r="OK362" s="442"/>
      <c r="OL362" s="442"/>
      <c r="OM362" s="442"/>
      <c r="ON362" s="442"/>
      <c r="OO362" s="442"/>
      <c r="OP362" s="442"/>
      <c r="OQ362" s="442"/>
      <c r="OR362" s="442"/>
      <c r="OS362" s="442"/>
      <c r="OT362" s="442"/>
      <c r="OU362" s="442"/>
      <c r="OV362" s="442"/>
      <c r="OW362" s="442"/>
      <c r="OX362" s="442"/>
      <c r="OY362" s="442"/>
      <c r="OZ362" s="442"/>
      <c r="PA362" s="442"/>
      <c r="PB362" s="442"/>
      <c r="PC362" s="442"/>
      <c r="PD362" s="442"/>
      <c r="PE362" s="442"/>
      <c r="PF362" s="442"/>
      <c r="PG362" s="442"/>
      <c r="PH362" s="442"/>
      <c r="PI362" s="442"/>
      <c r="PJ362" s="442"/>
      <c r="PK362" s="442"/>
      <c r="PL362" s="442"/>
      <c r="PM362" s="442"/>
      <c r="PN362" s="442"/>
      <c r="PO362" s="442"/>
      <c r="PP362" s="442"/>
      <c r="PQ362" s="442"/>
      <c r="PR362" s="442"/>
      <c r="PS362" s="442"/>
      <c r="PT362" s="442"/>
      <c r="PU362" s="442"/>
      <c r="PV362" s="442"/>
      <c r="PW362" s="442"/>
      <c r="PX362" s="442"/>
      <c r="PY362" s="442"/>
      <c r="PZ362" s="442"/>
      <c r="QA362" s="442"/>
      <c r="QB362" s="442"/>
      <c r="QC362" s="442"/>
      <c r="QD362" s="442"/>
      <c r="QE362" s="442"/>
      <c r="QF362" s="442"/>
      <c r="QG362" s="442"/>
      <c r="QH362" s="442"/>
      <c r="QI362" s="442"/>
      <c r="QJ362" s="442"/>
      <c r="QK362" s="442"/>
      <c r="QL362" s="442"/>
      <c r="QM362" s="442"/>
      <c r="QN362" s="442"/>
      <c r="QO362" s="442"/>
      <c r="QP362" s="442"/>
      <c r="QQ362" s="442"/>
      <c r="QR362" s="442"/>
      <c r="QS362" s="442"/>
      <c r="QT362" s="442"/>
      <c r="QU362" s="442"/>
      <c r="QV362" s="442"/>
      <c r="QW362" s="442"/>
      <c r="QX362" s="442"/>
      <c r="QY362" s="442"/>
      <c r="QZ362" s="442"/>
      <c r="RA362" s="442"/>
      <c r="RB362" s="442"/>
      <c r="RC362" s="442"/>
      <c r="RD362" s="442"/>
      <c r="RE362" s="442"/>
      <c r="RF362" s="442"/>
      <c r="RG362" s="442"/>
      <c r="RH362" s="442"/>
      <c r="RI362" s="442"/>
      <c r="RJ362" s="442"/>
      <c r="RK362" s="442"/>
      <c r="RL362" s="442"/>
      <c r="RM362" s="442"/>
      <c r="RN362" s="442"/>
      <c r="RO362" s="442"/>
      <c r="RP362" s="442"/>
      <c r="RQ362" s="442"/>
      <c r="RR362" s="442"/>
      <c r="RS362" s="442"/>
      <c r="RT362" s="442"/>
      <c r="RU362" s="442"/>
      <c r="RV362" s="442"/>
      <c r="RW362" s="442"/>
      <c r="RX362" s="442"/>
      <c r="RY362" s="442"/>
      <c r="RZ362" s="442"/>
      <c r="SA362" s="442"/>
      <c r="SB362" s="442"/>
      <c r="SC362" s="442"/>
      <c r="SD362" s="442"/>
      <c r="SE362" s="442"/>
      <c r="SF362" s="442"/>
      <c r="SG362" s="442"/>
      <c r="SH362" s="442"/>
      <c r="SI362" s="442"/>
      <c r="SJ362" s="442"/>
      <c r="SK362" s="442"/>
      <c r="SL362" s="442"/>
      <c r="SM362" s="442"/>
      <c r="SN362" s="442"/>
      <c r="SO362" s="442"/>
      <c r="SP362" s="442"/>
      <c r="SQ362" s="442"/>
      <c r="SR362" s="442"/>
      <c r="SS362" s="442"/>
      <c r="ST362" s="442"/>
      <c r="SU362" s="442"/>
      <c r="SV362" s="442"/>
      <c r="SW362" s="442"/>
      <c r="SX362" s="442"/>
      <c r="SY362" s="442"/>
      <c r="SZ362" s="442"/>
      <c r="TA362" s="442"/>
      <c r="TB362" s="442"/>
      <c r="TC362" s="442"/>
      <c r="TD362" s="442"/>
      <c r="TE362" s="442"/>
      <c r="TF362" s="442"/>
      <c r="TG362" s="442"/>
      <c r="TH362" s="442"/>
      <c r="TI362" s="442"/>
      <c r="TJ362" s="442"/>
      <c r="TK362" s="442"/>
      <c r="TL362" s="442"/>
      <c r="TM362" s="442"/>
      <c r="TN362" s="442"/>
      <c r="TO362" s="442"/>
      <c r="TP362" s="442"/>
      <c r="TQ362" s="442"/>
      <c r="TR362" s="442"/>
      <c r="TS362" s="442"/>
      <c r="TT362" s="442"/>
      <c r="TU362" s="442"/>
      <c r="TV362" s="442"/>
      <c r="TW362" s="442"/>
      <c r="TX362" s="442"/>
      <c r="TY362" s="442"/>
      <c r="TZ362" s="442"/>
      <c r="UA362" s="442"/>
      <c r="UB362" s="442"/>
      <c r="UC362" s="442"/>
      <c r="UD362" s="442"/>
      <c r="UE362" s="442"/>
      <c r="UF362" s="442"/>
      <c r="UG362" s="442"/>
      <c r="UH362" s="442"/>
      <c r="UI362" s="442"/>
      <c r="UJ362" s="442"/>
      <c r="UK362" s="442"/>
      <c r="UL362" s="442"/>
      <c r="UM362" s="442"/>
      <c r="UN362" s="442"/>
      <c r="UO362" s="442"/>
      <c r="UP362" s="442"/>
      <c r="UQ362" s="442"/>
      <c r="UR362" s="442"/>
      <c r="US362" s="442"/>
      <c r="UT362" s="442"/>
      <c r="UU362" s="442"/>
      <c r="UV362" s="442"/>
      <c r="UW362" s="442"/>
      <c r="UX362" s="442"/>
      <c r="UY362" s="442"/>
      <c r="UZ362" s="442"/>
      <c r="VA362" s="442"/>
      <c r="VB362" s="442"/>
      <c r="VC362" s="442"/>
      <c r="VD362" s="442"/>
      <c r="VE362" s="442"/>
      <c r="VF362" s="442"/>
      <c r="VG362" s="442"/>
      <c r="VH362" s="442"/>
      <c r="VI362" s="442"/>
      <c r="VJ362" s="442"/>
      <c r="VK362" s="442"/>
      <c r="VL362" s="442"/>
      <c r="VM362" s="442"/>
      <c r="VN362" s="442"/>
      <c r="VO362" s="442"/>
      <c r="VP362" s="442"/>
      <c r="VQ362" s="442"/>
      <c r="VR362" s="442"/>
      <c r="VS362" s="442"/>
      <c r="VT362" s="442"/>
      <c r="VU362" s="442"/>
      <c r="VV362" s="442"/>
      <c r="VW362" s="442"/>
      <c r="VX362" s="442"/>
      <c r="VY362" s="442"/>
      <c r="VZ362" s="442"/>
      <c r="WA362" s="442"/>
      <c r="WB362" s="442"/>
      <c r="WC362" s="442"/>
      <c r="WD362" s="442"/>
      <c r="WE362" s="442"/>
      <c r="WF362" s="442"/>
      <c r="WG362" s="442"/>
      <c r="WH362" s="442"/>
      <c r="WI362" s="442"/>
      <c r="WJ362" s="442"/>
      <c r="WK362" s="442"/>
      <c r="WL362" s="442"/>
      <c r="WM362" s="442"/>
      <c r="WN362" s="442"/>
      <c r="WO362" s="442"/>
      <c r="WP362" s="442"/>
      <c r="WQ362" s="442"/>
      <c r="WR362" s="442"/>
      <c r="WS362" s="442"/>
      <c r="WT362" s="442"/>
      <c r="WU362" s="442"/>
      <c r="WV362" s="442"/>
      <c r="WW362" s="442"/>
      <c r="WX362" s="442"/>
      <c r="WY362" s="442"/>
      <c r="WZ362" s="442"/>
      <c r="XA362" s="442"/>
      <c r="XB362" s="442"/>
      <c r="XC362" s="442"/>
      <c r="XD362" s="442"/>
      <c r="XE362" s="442"/>
      <c r="XF362" s="442"/>
      <c r="XG362" s="442"/>
      <c r="XH362" s="442"/>
      <c r="XI362" s="442"/>
      <c r="XJ362" s="442"/>
      <c r="XK362" s="442"/>
      <c r="XL362" s="442"/>
      <c r="XM362" s="442"/>
      <c r="XN362" s="442"/>
      <c r="XO362" s="442"/>
      <c r="XP362" s="442"/>
      <c r="XQ362" s="442"/>
      <c r="XR362" s="442"/>
      <c r="XS362" s="442"/>
      <c r="XT362" s="442"/>
      <c r="XU362" s="442"/>
      <c r="XV362" s="442"/>
      <c r="XW362" s="442"/>
      <c r="XX362" s="442"/>
      <c r="XY362" s="442"/>
      <c r="XZ362" s="442"/>
      <c r="YA362" s="442"/>
      <c r="YB362" s="442"/>
      <c r="YC362" s="442"/>
      <c r="YD362" s="442"/>
      <c r="YE362" s="442"/>
      <c r="YF362" s="442"/>
      <c r="YG362" s="442"/>
      <c r="YH362" s="442"/>
      <c r="YI362" s="442"/>
      <c r="YJ362" s="442"/>
      <c r="YK362" s="442"/>
      <c r="YL362" s="442"/>
      <c r="YM362" s="442"/>
      <c r="YN362" s="442"/>
      <c r="YO362" s="442"/>
      <c r="YP362" s="442"/>
      <c r="YQ362" s="442"/>
      <c r="YR362" s="442"/>
      <c r="YS362" s="442"/>
      <c r="YT362" s="442"/>
      <c r="YU362" s="442"/>
      <c r="YV362" s="442"/>
      <c r="YW362" s="442"/>
      <c r="YX362" s="442"/>
      <c r="YY362" s="442"/>
      <c r="YZ362" s="442"/>
      <c r="ZA362" s="442"/>
      <c r="ZB362" s="442"/>
      <c r="ZC362" s="442"/>
      <c r="ZD362" s="442"/>
      <c r="ZE362" s="442"/>
      <c r="ZF362" s="442"/>
      <c r="ZG362" s="442"/>
      <c r="ZH362" s="442"/>
      <c r="ZI362" s="442"/>
      <c r="ZJ362" s="442"/>
      <c r="ZK362" s="442"/>
      <c r="ZL362" s="442"/>
      <c r="ZM362" s="442"/>
      <c r="ZN362" s="442"/>
      <c r="ZO362" s="442"/>
      <c r="ZP362" s="442"/>
      <c r="ZQ362" s="442"/>
      <c r="ZR362" s="442"/>
      <c r="ZS362" s="442"/>
      <c r="ZT362" s="442"/>
      <c r="ZU362" s="442"/>
      <c r="ZV362" s="442"/>
      <c r="ZW362" s="442"/>
      <c r="ZX362" s="442"/>
      <c r="ZY362" s="442"/>
      <c r="ZZ362" s="442"/>
      <c r="AAA362" s="442"/>
      <c r="AAB362" s="442"/>
      <c r="AAC362" s="442"/>
      <c r="AAD362" s="442"/>
      <c r="AAE362" s="442"/>
      <c r="AAF362" s="442"/>
      <c r="AAG362" s="442"/>
      <c r="AAH362" s="442"/>
      <c r="AAI362" s="442"/>
      <c r="AAJ362" s="442"/>
      <c r="AAK362" s="442"/>
      <c r="AAL362" s="442"/>
      <c r="AAM362" s="442"/>
      <c r="AAN362" s="442"/>
      <c r="AAO362" s="442"/>
      <c r="AAP362" s="442"/>
      <c r="AAQ362" s="442"/>
      <c r="AAR362" s="442"/>
      <c r="AAS362" s="442"/>
      <c r="AAT362" s="442"/>
      <c r="AAU362" s="442"/>
      <c r="AAV362" s="442"/>
      <c r="AAW362" s="442"/>
      <c r="AAX362" s="442"/>
      <c r="AAY362" s="442"/>
      <c r="AAZ362" s="442"/>
      <c r="ABA362" s="442"/>
      <c r="ABB362" s="442"/>
      <c r="ABC362" s="442"/>
      <c r="ABD362" s="442"/>
      <c r="ABE362" s="442"/>
      <c r="ABF362" s="442"/>
      <c r="ABG362" s="442"/>
      <c r="ABH362" s="442"/>
      <c r="ABI362" s="442"/>
      <c r="ABJ362" s="442"/>
      <c r="ABK362" s="442"/>
      <c r="ABL362" s="442"/>
      <c r="ABM362" s="442"/>
      <c r="ABN362" s="442"/>
      <c r="ABO362" s="442"/>
      <c r="ABP362" s="442"/>
      <c r="ABQ362" s="442"/>
      <c r="ABR362" s="442"/>
      <c r="ABS362" s="442"/>
      <c r="ABT362" s="442"/>
      <c r="ABU362" s="442"/>
      <c r="ABV362" s="442"/>
      <c r="ABW362" s="442"/>
      <c r="ABX362" s="442"/>
      <c r="ABY362" s="442"/>
      <c r="ABZ362" s="442"/>
      <c r="ACA362" s="442"/>
      <c r="ACB362" s="442"/>
      <c r="ACC362" s="442"/>
      <c r="ACD362" s="442"/>
      <c r="ACE362" s="442"/>
      <c r="ACF362" s="442"/>
      <c r="ACG362" s="442"/>
      <c r="ACH362" s="442"/>
      <c r="ACI362" s="442"/>
      <c r="ACJ362" s="442"/>
      <c r="ACK362" s="442"/>
      <c r="ACL362" s="442"/>
      <c r="ACM362" s="442"/>
      <c r="ACN362" s="442"/>
      <c r="ACO362" s="442"/>
      <c r="ACP362" s="442"/>
      <c r="ACQ362" s="442"/>
      <c r="ACR362" s="442"/>
      <c r="ACS362" s="442"/>
      <c r="ACT362" s="442"/>
      <c r="ACU362" s="442"/>
      <c r="ACV362" s="442"/>
      <c r="ACW362" s="442"/>
      <c r="ACX362" s="442"/>
      <c r="ACY362" s="442"/>
      <c r="ACZ362" s="442"/>
      <c r="ADA362" s="442"/>
      <c r="ADB362" s="442"/>
      <c r="ADC362" s="442"/>
      <c r="ADD362" s="442"/>
      <c r="ADE362" s="442"/>
      <c r="ADF362" s="442"/>
      <c r="ADG362" s="442"/>
      <c r="ADH362" s="442"/>
      <c r="ADI362" s="442"/>
      <c r="ADJ362" s="442"/>
      <c r="ADK362" s="442"/>
      <c r="ADL362" s="442"/>
      <c r="ADM362" s="442"/>
      <c r="ADN362" s="442"/>
      <c r="ADO362" s="442"/>
      <c r="ADP362" s="442"/>
      <c r="ADQ362" s="442"/>
      <c r="ADR362" s="442"/>
      <c r="ADS362" s="442"/>
      <c r="ADT362" s="442"/>
      <c r="ADU362" s="442"/>
      <c r="ADV362" s="442"/>
      <c r="ADW362" s="442"/>
      <c r="ADX362" s="442"/>
      <c r="ADY362" s="442"/>
      <c r="ADZ362" s="442"/>
      <c r="AEA362" s="442"/>
      <c r="AEB362" s="442"/>
      <c r="AEC362" s="442"/>
      <c r="AED362" s="442"/>
      <c r="AEE362" s="442"/>
      <c r="AEF362" s="442"/>
      <c r="AEG362" s="442"/>
      <c r="AEH362" s="442"/>
      <c r="AEI362" s="442"/>
      <c r="AEJ362" s="442"/>
      <c r="AEK362" s="442"/>
      <c r="AEL362" s="442"/>
      <c r="AEM362" s="442"/>
      <c r="AEN362" s="442"/>
      <c r="AEO362" s="442"/>
      <c r="AEP362" s="442"/>
      <c r="AEQ362" s="442"/>
      <c r="AER362" s="442"/>
      <c r="AES362" s="442"/>
      <c r="AET362" s="442"/>
      <c r="AEU362" s="442"/>
      <c r="AEV362" s="442"/>
      <c r="AEW362" s="442"/>
      <c r="AEX362" s="442"/>
      <c r="AEY362" s="442"/>
      <c r="AEZ362" s="442"/>
      <c r="AFA362" s="442"/>
      <c r="AFB362" s="442"/>
      <c r="AFC362" s="442"/>
      <c r="AFD362" s="442"/>
      <c r="AFE362" s="442"/>
      <c r="AFF362" s="442"/>
      <c r="AFG362" s="442"/>
      <c r="AFH362" s="442"/>
      <c r="AFI362" s="442"/>
      <c r="AFJ362" s="442"/>
      <c r="AFK362" s="442"/>
      <c r="AFL362" s="442"/>
      <c r="AFM362" s="442"/>
      <c r="AFN362" s="442"/>
      <c r="AFO362" s="442"/>
      <c r="AFP362" s="442"/>
      <c r="AFQ362" s="442"/>
      <c r="AFR362" s="442"/>
      <c r="AFS362" s="442"/>
      <c r="AFT362" s="442"/>
      <c r="AFU362" s="442"/>
      <c r="AFV362" s="442"/>
      <c r="AFW362" s="442"/>
      <c r="AFX362" s="442"/>
      <c r="AFY362" s="442"/>
      <c r="AFZ362" s="442"/>
      <c r="AGA362" s="442"/>
      <c r="AGB362" s="442"/>
      <c r="AGC362" s="442"/>
      <c r="AGD362" s="442"/>
      <c r="AGE362" s="442"/>
      <c r="AGF362" s="442"/>
      <c r="AGG362" s="442"/>
      <c r="AGH362" s="442"/>
      <c r="AGI362" s="442"/>
      <c r="AGJ362" s="442"/>
      <c r="AGK362" s="442"/>
      <c r="AGL362" s="442"/>
      <c r="AGM362" s="442"/>
      <c r="AGN362" s="442"/>
      <c r="AGO362" s="442"/>
      <c r="AGP362" s="442"/>
      <c r="AGQ362" s="442"/>
      <c r="AGR362" s="442"/>
      <c r="AGS362" s="442"/>
      <c r="AGT362" s="442"/>
      <c r="AGU362" s="442"/>
      <c r="AGV362" s="442"/>
      <c r="AGW362" s="442"/>
      <c r="AGX362" s="442"/>
      <c r="AGY362" s="442"/>
      <c r="AGZ362" s="442"/>
      <c r="AHA362" s="442"/>
      <c r="AHB362" s="442"/>
      <c r="AHC362" s="442"/>
      <c r="AHD362" s="442"/>
      <c r="AHE362" s="442"/>
      <c r="AHF362" s="442"/>
      <c r="AHG362" s="442"/>
      <c r="AHH362" s="442"/>
    </row>
    <row r="363" spans="2:892" s="593" customFormat="1" hidden="1">
      <c r="B363" s="597"/>
      <c r="C363" s="595"/>
      <c r="D363" s="78"/>
      <c r="E363" s="78"/>
      <c r="F363" s="78"/>
      <c r="G363" s="78"/>
      <c r="H363" s="78"/>
      <c r="I363" s="78"/>
      <c r="J363" s="78"/>
      <c r="K363" s="78"/>
      <c r="L363" s="78"/>
      <c r="M363" s="78"/>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s="66"/>
      <c r="CT363" s="66"/>
      <c r="CU363" s="66"/>
      <c r="CV363" s="66"/>
      <c r="CW363" s="66"/>
      <c r="CX363" s="66"/>
      <c r="CY363" s="66"/>
      <c r="CZ363" s="66"/>
      <c r="DA363" s="66"/>
      <c r="DB363" s="66"/>
      <c r="DC363" s="66"/>
      <c r="DD363" s="66"/>
      <c r="DE363" s="66"/>
      <c r="DF363" s="66"/>
      <c r="DG363" s="66"/>
      <c r="DH363" s="66"/>
      <c r="DI363" s="66"/>
      <c r="DJ363" s="66"/>
      <c r="DK363" s="66"/>
      <c r="DL363" s="66"/>
      <c r="DM363" s="66"/>
      <c r="DN363" s="66"/>
      <c r="DO363" s="66"/>
      <c r="DP363" s="66"/>
      <c r="DQ363" s="66"/>
      <c r="DR363" s="66"/>
      <c r="DS363" s="66"/>
      <c r="DT363" s="66"/>
      <c r="DU363" s="66"/>
      <c r="DV363" s="66"/>
      <c r="DW363" s="66"/>
      <c r="DX363" s="66"/>
      <c r="DY363" s="66"/>
      <c r="DZ363" s="66"/>
      <c r="EA363" s="66"/>
      <c r="EB363" s="66"/>
      <c r="EC363" s="66"/>
      <c r="ED363" s="66"/>
      <c r="EE363" s="66"/>
      <c r="EF363" s="66"/>
      <c r="EG363" s="66"/>
      <c r="EH363" s="66"/>
      <c r="EI363" s="66"/>
      <c r="EJ363" s="66"/>
      <c r="EK363" s="66"/>
      <c r="EL363" s="66"/>
      <c r="EM363" s="66"/>
      <c r="EN363" s="66"/>
      <c r="EO363" s="66"/>
      <c r="EP363" s="66"/>
      <c r="EQ363" s="66"/>
      <c r="ER363" s="66"/>
      <c r="ES363" s="66"/>
      <c r="ET363" s="66"/>
      <c r="EU363" s="66"/>
      <c r="EV363" s="66"/>
      <c r="EW363" s="66"/>
      <c r="EX363" s="66"/>
      <c r="EY363" s="66"/>
      <c r="EZ363" s="66"/>
      <c r="FA363" s="66"/>
      <c r="FB363" s="66"/>
      <c r="FC363" s="66"/>
      <c r="FD363" s="66"/>
      <c r="FE363" s="66"/>
      <c r="FF363" s="66"/>
      <c r="FG363" s="66"/>
      <c r="FH363" s="66"/>
      <c r="FI363" s="66"/>
      <c r="FJ363" s="66"/>
      <c r="FK363" s="66"/>
      <c r="FL363" s="66"/>
      <c r="FM363" s="66"/>
      <c r="FN363" s="66"/>
      <c r="FO363" s="66"/>
      <c r="FP363" s="66"/>
      <c r="FQ363" s="66"/>
      <c r="FR363" s="66"/>
      <c r="FS363" s="66"/>
      <c r="FT363" s="66"/>
      <c r="FU363" s="66"/>
      <c r="FV363" s="66"/>
      <c r="FW363" s="66"/>
      <c r="FX363" s="66"/>
      <c r="FY363" s="66"/>
      <c r="FZ363" s="66"/>
      <c r="GA363" s="66"/>
      <c r="GB363" s="66"/>
      <c r="GC363" s="66"/>
      <c r="GD363" s="66"/>
      <c r="GE363" s="66"/>
      <c r="GF363" s="66"/>
      <c r="GG363" s="66"/>
      <c r="GH363" s="66"/>
      <c r="GI363" s="66"/>
      <c r="GJ363" s="66"/>
      <c r="GK363" s="66"/>
      <c r="GL363" s="66"/>
      <c r="GM363" s="66"/>
      <c r="GN363" s="66"/>
      <c r="GO363" s="66"/>
      <c r="GP363" s="66"/>
      <c r="GQ363" s="66"/>
      <c r="GR363" s="66"/>
      <c r="GS363" s="66"/>
      <c r="GT363" s="66"/>
      <c r="GU363" s="66"/>
      <c r="GV363" s="66"/>
      <c r="GW363" s="66"/>
      <c r="GX363" s="66"/>
      <c r="GY363" s="66"/>
      <c r="GZ363" s="66"/>
      <c r="HA363" s="66"/>
      <c r="HB363" s="66"/>
      <c r="HC363" s="66"/>
      <c r="HD363" s="66"/>
      <c r="HE363" s="66"/>
      <c r="HF363" s="66"/>
      <c r="HG363" s="66"/>
      <c r="HH363" s="66"/>
      <c r="HI363" s="66"/>
      <c r="HJ363" s="66"/>
      <c r="HK363" s="66"/>
      <c r="HL363" s="66"/>
      <c r="HM363" s="66"/>
      <c r="HN363" s="66"/>
      <c r="HO363" s="66"/>
      <c r="HP363" s="66"/>
      <c r="HQ363" s="66"/>
      <c r="HR363" s="66"/>
      <c r="HS363" s="66"/>
      <c r="HT363" s="66"/>
      <c r="HU363" s="66"/>
      <c r="HV363" s="66"/>
      <c r="HW363" s="66"/>
      <c r="HX363" s="66"/>
      <c r="HY363" s="66"/>
      <c r="HZ363" s="66"/>
      <c r="IA363" s="66"/>
      <c r="IB363" s="66"/>
      <c r="IC363" s="66"/>
      <c r="ID363" s="66"/>
      <c r="IE363" s="66"/>
      <c r="IF363" s="66"/>
      <c r="IG363" s="66"/>
      <c r="IH363" s="66"/>
      <c r="II363" s="66"/>
      <c r="IJ363" s="66"/>
      <c r="IK363" s="66"/>
      <c r="IL363" s="66"/>
      <c r="IM363" s="66"/>
      <c r="IN363" s="66"/>
      <c r="IO363" s="66"/>
      <c r="IP363" s="66"/>
      <c r="IQ363" s="66"/>
      <c r="IR363" s="66"/>
      <c r="IS363" s="66"/>
      <c r="IT363" s="66"/>
      <c r="IU363" s="66"/>
      <c r="IV363" s="66"/>
      <c r="IW363" s="66"/>
      <c r="IX363" s="442"/>
      <c r="IY363" s="442"/>
      <c r="IZ363" s="442"/>
      <c r="JA363" s="442"/>
      <c r="JB363" s="442"/>
      <c r="JC363" s="442"/>
      <c r="JD363" s="442"/>
      <c r="JE363" s="442"/>
      <c r="JF363" s="442"/>
      <c r="JG363" s="442"/>
      <c r="JH363" s="442"/>
      <c r="JI363" s="442"/>
      <c r="JJ363" s="442"/>
      <c r="JK363" s="442"/>
      <c r="JL363" s="442"/>
      <c r="JM363" s="442"/>
      <c r="JN363" s="442"/>
      <c r="JO363" s="442"/>
      <c r="JP363" s="442"/>
      <c r="JQ363" s="442"/>
      <c r="JR363" s="442"/>
      <c r="JS363" s="442"/>
      <c r="JT363" s="442"/>
      <c r="JU363" s="442"/>
      <c r="JV363" s="442"/>
      <c r="JW363" s="442"/>
      <c r="JX363" s="442"/>
      <c r="JY363" s="442"/>
      <c r="JZ363" s="442"/>
      <c r="KA363" s="442"/>
      <c r="KB363" s="442"/>
      <c r="KC363" s="442"/>
      <c r="KD363" s="442"/>
      <c r="KE363" s="442"/>
      <c r="KF363" s="442"/>
      <c r="KG363" s="442"/>
      <c r="KH363" s="442"/>
      <c r="KI363" s="442"/>
      <c r="KJ363" s="442"/>
      <c r="KK363" s="442"/>
      <c r="KL363" s="442"/>
      <c r="KM363" s="442"/>
      <c r="KN363" s="442"/>
      <c r="KO363" s="442"/>
      <c r="KP363" s="442"/>
      <c r="KQ363" s="442"/>
      <c r="KR363" s="442"/>
      <c r="KS363" s="442"/>
      <c r="KT363" s="442"/>
      <c r="KU363" s="442"/>
      <c r="KV363" s="442"/>
      <c r="KW363" s="442"/>
      <c r="KX363" s="442"/>
      <c r="KY363" s="442"/>
      <c r="KZ363" s="442"/>
      <c r="LA363" s="442"/>
      <c r="LB363" s="442"/>
      <c r="LC363" s="442"/>
      <c r="LD363" s="442"/>
      <c r="LE363" s="442"/>
      <c r="LF363" s="442"/>
      <c r="LG363" s="442"/>
      <c r="LH363" s="442"/>
      <c r="LI363" s="442"/>
      <c r="LJ363" s="442"/>
      <c r="LK363" s="442"/>
      <c r="LL363" s="442"/>
      <c r="LM363" s="442"/>
      <c r="LN363" s="442"/>
      <c r="LO363" s="442"/>
      <c r="LP363" s="442"/>
      <c r="LQ363" s="442"/>
      <c r="LR363" s="442"/>
      <c r="LS363" s="442"/>
      <c r="LT363" s="442"/>
      <c r="LU363" s="442"/>
      <c r="LV363" s="442"/>
      <c r="LW363" s="442"/>
      <c r="LX363" s="442"/>
      <c r="LY363" s="442"/>
      <c r="LZ363" s="442"/>
      <c r="MA363" s="442"/>
      <c r="MB363" s="442"/>
      <c r="MC363" s="442"/>
      <c r="MD363" s="442"/>
      <c r="ME363" s="442"/>
      <c r="MF363" s="442"/>
      <c r="MG363" s="442"/>
      <c r="MH363" s="442"/>
      <c r="MI363" s="442"/>
      <c r="MJ363" s="442"/>
      <c r="MK363" s="442"/>
      <c r="ML363" s="442"/>
      <c r="MM363" s="442"/>
      <c r="MN363" s="442"/>
      <c r="MO363" s="442"/>
      <c r="MP363" s="442"/>
      <c r="MQ363" s="442"/>
      <c r="MR363" s="442"/>
      <c r="MS363" s="442"/>
      <c r="MT363" s="442"/>
      <c r="MU363" s="442"/>
      <c r="MV363" s="442"/>
      <c r="MW363" s="442"/>
      <c r="MX363" s="442"/>
      <c r="MY363" s="442"/>
      <c r="MZ363" s="442"/>
      <c r="NA363" s="442"/>
      <c r="NB363" s="442"/>
      <c r="NC363" s="442"/>
      <c r="ND363" s="442"/>
      <c r="NE363" s="442"/>
      <c r="NF363" s="442"/>
      <c r="NG363" s="442"/>
      <c r="NH363" s="442"/>
      <c r="NI363" s="442"/>
      <c r="NJ363" s="442"/>
      <c r="NK363" s="442"/>
      <c r="NL363" s="442"/>
      <c r="NM363" s="442"/>
      <c r="NN363" s="442"/>
      <c r="NO363" s="442"/>
      <c r="NP363" s="442"/>
      <c r="NQ363" s="442"/>
      <c r="NR363" s="442"/>
      <c r="NS363" s="442"/>
      <c r="NT363" s="442"/>
      <c r="NU363" s="442"/>
      <c r="NV363" s="442"/>
      <c r="NW363" s="442"/>
      <c r="NX363" s="442"/>
      <c r="NY363" s="442"/>
      <c r="NZ363" s="442"/>
      <c r="OA363" s="442"/>
      <c r="OB363" s="442"/>
      <c r="OC363" s="442"/>
      <c r="OD363" s="442"/>
      <c r="OE363" s="442"/>
      <c r="OF363" s="442"/>
      <c r="OG363" s="442"/>
      <c r="OH363" s="442"/>
      <c r="OI363" s="442"/>
      <c r="OJ363" s="442"/>
      <c r="OK363" s="442"/>
      <c r="OL363" s="442"/>
      <c r="OM363" s="442"/>
      <c r="ON363" s="442"/>
      <c r="OO363" s="442"/>
      <c r="OP363" s="442"/>
      <c r="OQ363" s="442"/>
      <c r="OR363" s="442"/>
      <c r="OS363" s="442"/>
      <c r="OT363" s="442"/>
      <c r="OU363" s="442"/>
      <c r="OV363" s="442"/>
      <c r="OW363" s="442"/>
      <c r="OX363" s="442"/>
      <c r="OY363" s="442"/>
      <c r="OZ363" s="442"/>
      <c r="PA363" s="442"/>
      <c r="PB363" s="442"/>
      <c r="PC363" s="442"/>
      <c r="PD363" s="442"/>
      <c r="PE363" s="442"/>
      <c r="PF363" s="442"/>
      <c r="PG363" s="442"/>
      <c r="PH363" s="442"/>
      <c r="PI363" s="442"/>
      <c r="PJ363" s="442"/>
      <c r="PK363" s="442"/>
      <c r="PL363" s="442"/>
      <c r="PM363" s="442"/>
      <c r="PN363" s="442"/>
      <c r="PO363" s="442"/>
      <c r="PP363" s="442"/>
      <c r="PQ363" s="442"/>
      <c r="PR363" s="442"/>
      <c r="PS363" s="442"/>
      <c r="PT363" s="442"/>
      <c r="PU363" s="442"/>
      <c r="PV363" s="442"/>
      <c r="PW363" s="442"/>
      <c r="PX363" s="442"/>
      <c r="PY363" s="442"/>
      <c r="PZ363" s="442"/>
      <c r="QA363" s="442"/>
      <c r="QB363" s="442"/>
      <c r="QC363" s="442"/>
      <c r="QD363" s="442"/>
      <c r="QE363" s="442"/>
      <c r="QF363" s="442"/>
      <c r="QG363" s="442"/>
      <c r="QH363" s="442"/>
      <c r="QI363" s="442"/>
      <c r="QJ363" s="442"/>
      <c r="QK363" s="442"/>
      <c r="QL363" s="442"/>
      <c r="QM363" s="442"/>
      <c r="QN363" s="442"/>
      <c r="QO363" s="442"/>
      <c r="QP363" s="442"/>
      <c r="QQ363" s="442"/>
      <c r="QR363" s="442"/>
      <c r="QS363" s="442"/>
      <c r="QT363" s="442"/>
      <c r="QU363" s="442"/>
      <c r="QV363" s="442"/>
      <c r="QW363" s="442"/>
      <c r="QX363" s="442"/>
      <c r="QY363" s="442"/>
      <c r="QZ363" s="442"/>
      <c r="RA363" s="442"/>
      <c r="RB363" s="442"/>
      <c r="RC363" s="442"/>
      <c r="RD363" s="442"/>
      <c r="RE363" s="442"/>
      <c r="RF363" s="442"/>
      <c r="RG363" s="442"/>
      <c r="RH363" s="442"/>
      <c r="RI363" s="442"/>
      <c r="RJ363" s="442"/>
      <c r="RK363" s="442"/>
      <c r="RL363" s="442"/>
      <c r="RM363" s="442"/>
      <c r="RN363" s="442"/>
      <c r="RO363" s="442"/>
      <c r="RP363" s="442"/>
      <c r="RQ363" s="442"/>
      <c r="RR363" s="442"/>
      <c r="RS363" s="442"/>
      <c r="RT363" s="442"/>
      <c r="RU363" s="442"/>
      <c r="RV363" s="442"/>
      <c r="RW363" s="442"/>
      <c r="RX363" s="442"/>
      <c r="RY363" s="442"/>
      <c r="RZ363" s="442"/>
      <c r="SA363" s="442"/>
      <c r="SB363" s="442"/>
      <c r="SC363" s="442"/>
      <c r="SD363" s="442"/>
      <c r="SE363" s="442"/>
      <c r="SF363" s="442"/>
      <c r="SG363" s="442"/>
      <c r="SH363" s="442"/>
      <c r="SI363" s="442"/>
      <c r="SJ363" s="442"/>
      <c r="SK363" s="442"/>
      <c r="SL363" s="442"/>
      <c r="SM363" s="442"/>
      <c r="SN363" s="442"/>
      <c r="SO363" s="442"/>
      <c r="SP363" s="442"/>
      <c r="SQ363" s="442"/>
      <c r="SR363" s="442"/>
      <c r="SS363" s="442"/>
      <c r="ST363" s="442"/>
      <c r="SU363" s="442"/>
      <c r="SV363" s="442"/>
      <c r="SW363" s="442"/>
      <c r="SX363" s="442"/>
      <c r="SY363" s="442"/>
      <c r="SZ363" s="442"/>
      <c r="TA363" s="442"/>
      <c r="TB363" s="442"/>
      <c r="TC363" s="442"/>
      <c r="TD363" s="442"/>
      <c r="TE363" s="442"/>
      <c r="TF363" s="442"/>
      <c r="TG363" s="442"/>
      <c r="TH363" s="442"/>
      <c r="TI363" s="442"/>
      <c r="TJ363" s="442"/>
      <c r="TK363" s="442"/>
      <c r="TL363" s="442"/>
      <c r="TM363" s="442"/>
      <c r="TN363" s="442"/>
      <c r="TO363" s="442"/>
      <c r="TP363" s="442"/>
      <c r="TQ363" s="442"/>
      <c r="TR363" s="442"/>
      <c r="TS363" s="442"/>
      <c r="TT363" s="442"/>
      <c r="TU363" s="442"/>
      <c r="TV363" s="442"/>
      <c r="TW363" s="442"/>
      <c r="TX363" s="442"/>
      <c r="TY363" s="442"/>
      <c r="TZ363" s="442"/>
      <c r="UA363" s="442"/>
      <c r="UB363" s="442"/>
      <c r="UC363" s="442"/>
      <c r="UD363" s="442"/>
      <c r="UE363" s="442"/>
      <c r="UF363" s="442"/>
      <c r="UG363" s="442"/>
      <c r="UH363" s="442"/>
      <c r="UI363" s="442"/>
      <c r="UJ363" s="442"/>
      <c r="UK363" s="442"/>
      <c r="UL363" s="442"/>
      <c r="UM363" s="442"/>
      <c r="UN363" s="442"/>
      <c r="UO363" s="442"/>
      <c r="UP363" s="442"/>
      <c r="UQ363" s="442"/>
      <c r="UR363" s="442"/>
      <c r="US363" s="442"/>
      <c r="UT363" s="442"/>
      <c r="UU363" s="442"/>
      <c r="UV363" s="442"/>
      <c r="UW363" s="442"/>
      <c r="UX363" s="442"/>
      <c r="UY363" s="442"/>
      <c r="UZ363" s="442"/>
      <c r="VA363" s="442"/>
      <c r="VB363" s="442"/>
      <c r="VC363" s="442"/>
      <c r="VD363" s="442"/>
      <c r="VE363" s="442"/>
      <c r="VF363" s="442"/>
      <c r="VG363" s="442"/>
      <c r="VH363" s="442"/>
      <c r="VI363" s="442"/>
      <c r="VJ363" s="442"/>
      <c r="VK363" s="442"/>
      <c r="VL363" s="442"/>
      <c r="VM363" s="442"/>
      <c r="VN363" s="442"/>
      <c r="VO363" s="442"/>
      <c r="VP363" s="442"/>
      <c r="VQ363" s="442"/>
      <c r="VR363" s="442"/>
      <c r="VS363" s="442"/>
      <c r="VT363" s="442"/>
      <c r="VU363" s="442"/>
      <c r="VV363" s="442"/>
      <c r="VW363" s="442"/>
      <c r="VX363" s="442"/>
      <c r="VY363" s="442"/>
      <c r="VZ363" s="442"/>
      <c r="WA363" s="442"/>
      <c r="WB363" s="442"/>
      <c r="WC363" s="442"/>
      <c r="WD363" s="442"/>
      <c r="WE363" s="442"/>
      <c r="WF363" s="442"/>
      <c r="WG363" s="442"/>
      <c r="WH363" s="442"/>
      <c r="WI363" s="442"/>
      <c r="WJ363" s="442"/>
      <c r="WK363" s="442"/>
      <c r="WL363" s="442"/>
      <c r="WM363" s="442"/>
      <c r="WN363" s="442"/>
      <c r="WO363" s="442"/>
      <c r="WP363" s="442"/>
      <c r="WQ363" s="442"/>
      <c r="WR363" s="442"/>
      <c r="WS363" s="442"/>
      <c r="WT363" s="442"/>
      <c r="WU363" s="442"/>
      <c r="WV363" s="442"/>
      <c r="WW363" s="442"/>
      <c r="WX363" s="442"/>
      <c r="WY363" s="442"/>
      <c r="WZ363" s="442"/>
      <c r="XA363" s="442"/>
      <c r="XB363" s="442"/>
      <c r="XC363" s="442"/>
      <c r="XD363" s="442"/>
      <c r="XE363" s="442"/>
      <c r="XF363" s="442"/>
      <c r="XG363" s="442"/>
      <c r="XH363" s="442"/>
      <c r="XI363" s="442"/>
      <c r="XJ363" s="442"/>
      <c r="XK363" s="442"/>
      <c r="XL363" s="442"/>
      <c r="XM363" s="442"/>
      <c r="XN363" s="442"/>
      <c r="XO363" s="442"/>
      <c r="XP363" s="442"/>
      <c r="XQ363" s="442"/>
      <c r="XR363" s="442"/>
      <c r="XS363" s="442"/>
      <c r="XT363" s="442"/>
      <c r="XU363" s="442"/>
      <c r="XV363" s="442"/>
      <c r="XW363" s="442"/>
      <c r="XX363" s="442"/>
      <c r="XY363" s="442"/>
      <c r="XZ363" s="442"/>
      <c r="YA363" s="442"/>
      <c r="YB363" s="442"/>
      <c r="YC363" s="442"/>
      <c r="YD363" s="442"/>
      <c r="YE363" s="442"/>
      <c r="YF363" s="442"/>
      <c r="YG363" s="442"/>
      <c r="YH363" s="442"/>
      <c r="YI363" s="442"/>
      <c r="YJ363" s="442"/>
      <c r="YK363" s="442"/>
      <c r="YL363" s="442"/>
      <c r="YM363" s="442"/>
      <c r="YN363" s="442"/>
      <c r="YO363" s="442"/>
      <c r="YP363" s="442"/>
      <c r="YQ363" s="442"/>
      <c r="YR363" s="442"/>
      <c r="YS363" s="442"/>
      <c r="YT363" s="442"/>
      <c r="YU363" s="442"/>
      <c r="YV363" s="442"/>
      <c r="YW363" s="442"/>
      <c r="YX363" s="442"/>
      <c r="YY363" s="442"/>
      <c r="YZ363" s="442"/>
      <c r="ZA363" s="442"/>
      <c r="ZB363" s="442"/>
      <c r="ZC363" s="442"/>
      <c r="ZD363" s="442"/>
      <c r="ZE363" s="442"/>
      <c r="ZF363" s="442"/>
      <c r="ZG363" s="442"/>
      <c r="ZH363" s="442"/>
      <c r="ZI363" s="442"/>
      <c r="ZJ363" s="442"/>
      <c r="ZK363" s="442"/>
      <c r="ZL363" s="442"/>
      <c r="ZM363" s="442"/>
      <c r="ZN363" s="442"/>
      <c r="ZO363" s="442"/>
      <c r="ZP363" s="442"/>
      <c r="ZQ363" s="442"/>
      <c r="ZR363" s="442"/>
      <c r="ZS363" s="442"/>
      <c r="ZT363" s="442"/>
      <c r="ZU363" s="442"/>
      <c r="ZV363" s="442"/>
      <c r="ZW363" s="442"/>
      <c r="ZX363" s="442"/>
      <c r="ZY363" s="442"/>
      <c r="ZZ363" s="442"/>
      <c r="AAA363" s="442"/>
      <c r="AAB363" s="442"/>
      <c r="AAC363" s="442"/>
      <c r="AAD363" s="442"/>
      <c r="AAE363" s="442"/>
      <c r="AAF363" s="442"/>
      <c r="AAG363" s="442"/>
      <c r="AAH363" s="442"/>
      <c r="AAI363" s="442"/>
      <c r="AAJ363" s="442"/>
      <c r="AAK363" s="442"/>
      <c r="AAL363" s="442"/>
      <c r="AAM363" s="442"/>
      <c r="AAN363" s="442"/>
      <c r="AAO363" s="442"/>
      <c r="AAP363" s="442"/>
      <c r="AAQ363" s="442"/>
      <c r="AAR363" s="442"/>
      <c r="AAS363" s="442"/>
      <c r="AAT363" s="442"/>
      <c r="AAU363" s="442"/>
      <c r="AAV363" s="442"/>
      <c r="AAW363" s="442"/>
      <c r="AAX363" s="442"/>
      <c r="AAY363" s="442"/>
      <c r="AAZ363" s="442"/>
      <c r="ABA363" s="442"/>
      <c r="ABB363" s="442"/>
      <c r="ABC363" s="442"/>
      <c r="ABD363" s="442"/>
      <c r="ABE363" s="442"/>
      <c r="ABF363" s="442"/>
      <c r="ABG363" s="442"/>
      <c r="ABH363" s="442"/>
      <c r="ABI363" s="442"/>
      <c r="ABJ363" s="442"/>
      <c r="ABK363" s="442"/>
      <c r="ABL363" s="442"/>
      <c r="ABM363" s="442"/>
      <c r="ABN363" s="442"/>
      <c r="ABO363" s="442"/>
      <c r="ABP363" s="442"/>
      <c r="ABQ363" s="442"/>
      <c r="ABR363" s="442"/>
      <c r="ABS363" s="442"/>
      <c r="ABT363" s="442"/>
      <c r="ABU363" s="442"/>
      <c r="ABV363" s="442"/>
      <c r="ABW363" s="442"/>
      <c r="ABX363" s="442"/>
      <c r="ABY363" s="442"/>
      <c r="ABZ363" s="442"/>
      <c r="ACA363" s="442"/>
      <c r="ACB363" s="442"/>
      <c r="ACC363" s="442"/>
      <c r="ACD363" s="442"/>
      <c r="ACE363" s="442"/>
      <c r="ACF363" s="442"/>
      <c r="ACG363" s="442"/>
      <c r="ACH363" s="442"/>
      <c r="ACI363" s="442"/>
      <c r="ACJ363" s="442"/>
      <c r="ACK363" s="442"/>
      <c r="ACL363" s="442"/>
      <c r="ACM363" s="442"/>
      <c r="ACN363" s="442"/>
      <c r="ACO363" s="442"/>
      <c r="ACP363" s="442"/>
      <c r="ACQ363" s="442"/>
      <c r="ACR363" s="442"/>
      <c r="ACS363" s="442"/>
      <c r="ACT363" s="442"/>
      <c r="ACU363" s="442"/>
      <c r="ACV363" s="442"/>
      <c r="ACW363" s="442"/>
      <c r="ACX363" s="442"/>
      <c r="ACY363" s="442"/>
      <c r="ACZ363" s="442"/>
      <c r="ADA363" s="442"/>
      <c r="ADB363" s="442"/>
      <c r="ADC363" s="442"/>
      <c r="ADD363" s="442"/>
      <c r="ADE363" s="442"/>
      <c r="ADF363" s="442"/>
      <c r="ADG363" s="442"/>
      <c r="ADH363" s="442"/>
      <c r="ADI363" s="442"/>
      <c r="ADJ363" s="442"/>
      <c r="ADK363" s="442"/>
      <c r="ADL363" s="442"/>
      <c r="ADM363" s="442"/>
      <c r="ADN363" s="442"/>
      <c r="ADO363" s="442"/>
      <c r="ADP363" s="442"/>
      <c r="ADQ363" s="442"/>
      <c r="ADR363" s="442"/>
      <c r="ADS363" s="442"/>
      <c r="ADT363" s="442"/>
      <c r="ADU363" s="442"/>
      <c r="ADV363" s="442"/>
      <c r="ADW363" s="442"/>
      <c r="ADX363" s="442"/>
      <c r="ADY363" s="442"/>
      <c r="ADZ363" s="442"/>
      <c r="AEA363" s="442"/>
      <c r="AEB363" s="442"/>
      <c r="AEC363" s="442"/>
      <c r="AED363" s="442"/>
      <c r="AEE363" s="442"/>
      <c r="AEF363" s="442"/>
      <c r="AEG363" s="442"/>
      <c r="AEH363" s="442"/>
      <c r="AEI363" s="442"/>
      <c r="AEJ363" s="442"/>
      <c r="AEK363" s="442"/>
      <c r="AEL363" s="442"/>
      <c r="AEM363" s="442"/>
      <c r="AEN363" s="442"/>
      <c r="AEO363" s="442"/>
      <c r="AEP363" s="442"/>
      <c r="AEQ363" s="442"/>
      <c r="AER363" s="442"/>
      <c r="AES363" s="442"/>
      <c r="AET363" s="442"/>
      <c r="AEU363" s="442"/>
      <c r="AEV363" s="442"/>
      <c r="AEW363" s="442"/>
      <c r="AEX363" s="442"/>
      <c r="AEY363" s="442"/>
      <c r="AEZ363" s="442"/>
      <c r="AFA363" s="442"/>
      <c r="AFB363" s="442"/>
      <c r="AFC363" s="442"/>
      <c r="AFD363" s="442"/>
      <c r="AFE363" s="442"/>
      <c r="AFF363" s="442"/>
      <c r="AFG363" s="442"/>
      <c r="AFH363" s="442"/>
      <c r="AFI363" s="442"/>
      <c r="AFJ363" s="442"/>
      <c r="AFK363" s="442"/>
      <c r="AFL363" s="442"/>
      <c r="AFM363" s="442"/>
      <c r="AFN363" s="442"/>
      <c r="AFO363" s="442"/>
      <c r="AFP363" s="442"/>
      <c r="AFQ363" s="442"/>
      <c r="AFR363" s="442"/>
      <c r="AFS363" s="442"/>
      <c r="AFT363" s="442"/>
      <c r="AFU363" s="442"/>
      <c r="AFV363" s="442"/>
      <c r="AFW363" s="442"/>
      <c r="AFX363" s="442"/>
      <c r="AFY363" s="442"/>
      <c r="AFZ363" s="442"/>
      <c r="AGA363" s="442"/>
      <c r="AGB363" s="442"/>
      <c r="AGC363" s="442"/>
      <c r="AGD363" s="442"/>
      <c r="AGE363" s="442"/>
      <c r="AGF363" s="442"/>
      <c r="AGG363" s="442"/>
      <c r="AGH363" s="442"/>
      <c r="AGI363" s="442"/>
      <c r="AGJ363" s="442"/>
      <c r="AGK363" s="442"/>
      <c r="AGL363" s="442"/>
      <c r="AGM363" s="442"/>
      <c r="AGN363" s="442"/>
      <c r="AGO363" s="442"/>
      <c r="AGP363" s="442"/>
      <c r="AGQ363" s="442"/>
      <c r="AGR363" s="442"/>
      <c r="AGS363" s="442"/>
      <c r="AGT363" s="442"/>
      <c r="AGU363" s="442"/>
      <c r="AGV363" s="442"/>
      <c r="AGW363" s="442"/>
      <c r="AGX363" s="442"/>
      <c r="AGY363" s="442"/>
      <c r="AGZ363" s="442"/>
      <c r="AHA363" s="442"/>
      <c r="AHB363" s="442"/>
      <c r="AHC363" s="442"/>
      <c r="AHD363" s="442"/>
      <c r="AHE363" s="442"/>
      <c r="AHF363" s="442"/>
      <c r="AHG363" s="442"/>
      <c r="AHH363" s="442"/>
    </row>
    <row r="364" spans="2:892" s="593" customFormat="1" hidden="1">
      <c r="B364" s="597"/>
      <c r="C364" s="595"/>
      <c r="D364" s="78"/>
      <c r="E364" s="78"/>
      <c r="F364" s="78"/>
      <c r="G364" s="78"/>
      <c r="H364" s="78"/>
      <c r="I364" s="78"/>
      <c r="J364" s="78"/>
      <c r="K364" s="78"/>
      <c r="L364" s="78"/>
      <c r="M364" s="78"/>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s="66"/>
      <c r="CT364" s="66"/>
      <c r="CU364" s="66"/>
      <c r="CV364" s="66"/>
      <c r="CW364" s="66"/>
      <c r="CX364" s="66"/>
      <c r="CY364" s="66"/>
      <c r="CZ364" s="66"/>
      <c r="DA364" s="66"/>
      <c r="DB364" s="66"/>
      <c r="DC364" s="66"/>
      <c r="DD364" s="66"/>
      <c r="DE364" s="66"/>
      <c r="DF364" s="66"/>
      <c r="DG364" s="66"/>
      <c r="DH364" s="66"/>
      <c r="DI364" s="66"/>
      <c r="DJ364" s="66"/>
      <c r="DK364" s="66"/>
      <c r="DL364" s="66"/>
      <c r="DM364" s="66"/>
      <c r="DN364" s="66"/>
      <c r="DO364" s="66"/>
      <c r="DP364" s="66"/>
      <c r="DQ364" s="66"/>
      <c r="DR364" s="66"/>
      <c r="DS364" s="66"/>
      <c r="DT364" s="66"/>
      <c r="DU364" s="66"/>
      <c r="DV364" s="66"/>
      <c r="DW364" s="66"/>
      <c r="DX364" s="66"/>
      <c r="DY364" s="66"/>
      <c r="DZ364" s="66"/>
      <c r="EA364" s="66"/>
      <c r="EB364" s="66"/>
      <c r="EC364" s="66"/>
      <c r="ED364" s="66"/>
      <c r="EE364" s="66"/>
      <c r="EF364" s="66"/>
      <c r="EG364" s="66"/>
      <c r="EH364" s="66"/>
      <c r="EI364" s="66"/>
      <c r="EJ364" s="66"/>
      <c r="EK364" s="66"/>
      <c r="EL364" s="66"/>
      <c r="EM364" s="66"/>
      <c r="EN364" s="66"/>
      <c r="EO364" s="66"/>
      <c r="EP364" s="66"/>
      <c r="EQ364" s="66"/>
      <c r="ER364" s="66"/>
      <c r="ES364" s="66"/>
      <c r="ET364" s="66"/>
      <c r="EU364" s="66"/>
      <c r="EV364" s="66"/>
      <c r="EW364" s="66"/>
      <c r="EX364" s="66"/>
      <c r="EY364" s="66"/>
      <c r="EZ364" s="66"/>
      <c r="FA364" s="66"/>
      <c r="FB364" s="66"/>
      <c r="FC364" s="66"/>
      <c r="FD364" s="66"/>
      <c r="FE364" s="66"/>
      <c r="FF364" s="66"/>
      <c r="FG364" s="66"/>
      <c r="FH364" s="66"/>
      <c r="FI364" s="66"/>
      <c r="FJ364" s="66"/>
      <c r="FK364" s="66"/>
      <c r="FL364" s="66"/>
      <c r="FM364" s="66"/>
      <c r="FN364" s="66"/>
      <c r="FO364" s="66"/>
      <c r="FP364" s="66"/>
      <c r="FQ364" s="66"/>
      <c r="FR364" s="66"/>
      <c r="FS364" s="66"/>
      <c r="FT364" s="66"/>
      <c r="FU364" s="66"/>
      <c r="FV364" s="66"/>
      <c r="FW364" s="66"/>
      <c r="FX364" s="66"/>
      <c r="FY364" s="66"/>
      <c r="FZ364" s="66"/>
      <c r="GA364" s="66"/>
      <c r="GB364" s="66"/>
      <c r="GC364" s="66"/>
      <c r="GD364" s="66"/>
      <c r="GE364" s="66"/>
      <c r="GF364" s="66"/>
      <c r="GG364" s="66"/>
      <c r="GH364" s="66"/>
      <c r="GI364" s="66"/>
      <c r="GJ364" s="66"/>
      <c r="GK364" s="66"/>
      <c r="GL364" s="66"/>
      <c r="GM364" s="66"/>
      <c r="GN364" s="66"/>
      <c r="GO364" s="66"/>
      <c r="GP364" s="66"/>
      <c r="GQ364" s="66"/>
      <c r="GR364" s="66"/>
      <c r="GS364" s="66"/>
      <c r="GT364" s="66"/>
      <c r="GU364" s="66"/>
      <c r="GV364" s="66"/>
      <c r="GW364" s="66"/>
      <c r="GX364" s="66"/>
      <c r="GY364" s="66"/>
      <c r="GZ364" s="66"/>
      <c r="HA364" s="66"/>
      <c r="HB364" s="66"/>
      <c r="HC364" s="66"/>
      <c r="HD364" s="66"/>
      <c r="HE364" s="66"/>
      <c r="HF364" s="66"/>
      <c r="HG364" s="66"/>
      <c r="HH364" s="66"/>
      <c r="HI364" s="66"/>
      <c r="HJ364" s="66"/>
      <c r="HK364" s="66"/>
      <c r="HL364" s="66"/>
      <c r="HM364" s="66"/>
      <c r="HN364" s="66"/>
      <c r="HO364" s="66"/>
      <c r="HP364" s="66"/>
      <c r="HQ364" s="66"/>
      <c r="HR364" s="66"/>
      <c r="HS364" s="66"/>
      <c r="HT364" s="66"/>
      <c r="HU364" s="66"/>
      <c r="HV364" s="66"/>
      <c r="HW364" s="66"/>
      <c r="HX364" s="66"/>
      <c r="HY364" s="66"/>
      <c r="HZ364" s="66"/>
      <c r="IA364" s="66"/>
      <c r="IB364" s="66"/>
      <c r="IC364" s="66"/>
      <c r="ID364" s="66"/>
      <c r="IE364" s="66"/>
      <c r="IF364" s="66"/>
      <c r="IG364" s="66"/>
      <c r="IH364" s="66"/>
      <c r="II364" s="66"/>
      <c r="IJ364" s="66"/>
      <c r="IK364" s="66"/>
      <c r="IL364" s="66"/>
      <c r="IM364" s="66"/>
      <c r="IN364" s="66"/>
      <c r="IO364" s="66"/>
      <c r="IP364" s="66"/>
      <c r="IQ364" s="66"/>
      <c r="IR364" s="66"/>
      <c r="IS364" s="66"/>
      <c r="IT364" s="66"/>
      <c r="IU364" s="66"/>
      <c r="IV364" s="66"/>
      <c r="IW364" s="66"/>
      <c r="IX364" s="442"/>
      <c r="IY364" s="442"/>
      <c r="IZ364" s="442"/>
      <c r="JA364" s="442"/>
      <c r="JB364" s="442"/>
      <c r="JC364" s="442"/>
      <c r="JD364" s="442"/>
      <c r="JE364" s="442"/>
      <c r="JF364" s="442"/>
      <c r="JG364" s="442"/>
      <c r="JH364" s="442"/>
      <c r="JI364" s="442"/>
      <c r="JJ364" s="442"/>
      <c r="JK364" s="442"/>
      <c r="JL364" s="442"/>
      <c r="JM364" s="442"/>
      <c r="JN364" s="442"/>
      <c r="JO364" s="442"/>
      <c r="JP364" s="442"/>
      <c r="JQ364" s="442"/>
      <c r="JR364" s="442"/>
      <c r="JS364" s="442"/>
      <c r="JT364" s="442"/>
      <c r="JU364" s="442"/>
      <c r="JV364" s="442"/>
      <c r="JW364" s="442"/>
      <c r="JX364" s="442"/>
      <c r="JY364" s="442"/>
      <c r="JZ364" s="442"/>
      <c r="KA364" s="442"/>
      <c r="KB364" s="442"/>
      <c r="KC364" s="442"/>
      <c r="KD364" s="442"/>
      <c r="KE364" s="442"/>
      <c r="KF364" s="442"/>
      <c r="KG364" s="442"/>
      <c r="KH364" s="442"/>
      <c r="KI364" s="442"/>
      <c r="KJ364" s="442"/>
      <c r="KK364" s="442"/>
      <c r="KL364" s="442"/>
      <c r="KM364" s="442"/>
      <c r="KN364" s="442"/>
      <c r="KO364" s="442"/>
      <c r="KP364" s="442"/>
      <c r="KQ364" s="442"/>
      <c r="KR364" s="442"/>
      <c r="KS364" s="442"/>
      <c r="KT364" s="442"/>
      <c r="KU364" s="442"/>
      <c r="KV364" s="442"/>
      <c r="KW364" s="442"/>
      <c r="KX364" s="442"/>
      <c r="KY364" s="442"/>
      <c r="KZ364" s="442"/>
      <c r="LA364" s="442"/>
      <c r="LB364" s="442"/>
      <c r="LC364" s="442"/>
      <c r="LD364" s="442"/>
      <c r="LE364" s="442"/>
      <c r="LF364" s="442"/>
      <c r="LG364" s="442"/>
      <c r="LH364" s="442"/>
      <c r="LI364" s="442"/>
      <c r="LJ364" s="442"/>
      <c r="LK364" s="442"/>
      <c r="LL364" s="442"/>
      <c r="LM364" s="442"/>
      <c r="LN364" s="442"/>
      <c r="LO364" s="442"/>
      <c r="LP364" s="442"/>
      <c r="LQ364" s="442"/>
      <c r="LR364" s="442"/>
      <c r="LS364" s="442"/>
      <c r="LT364" s="442"/>
      <c r="LU364" s="442"/>
      <c r="LV364" s="442"/>
      <c r="LW364" s="442"/>
      <c r="LX364" s="442"/>
      <c r="LY364" s="442"/>
      <c r="LZ364" s="442"/>
      <c r="MA364" s="442"/>
      <c r="MB364" s="442"/>
      <c r="MC364" s="442"/>
      <c r="MD364" s="442"/>
      <c r="ME364" s="442"/>
      <c r="MF364" s="442"/>
      <c r="MG364" s="442"/>
      <c r="MH364" s="442"/>
      <c r="MI364" s="442"/>
      <c r="MJ364" s="442"/>
      <c r="MK364" s="442"/>
      <c r="ML364" s="442"/>
      <c r="MM364" s="442"/>
      <c r="MN364" s="442"/>
      <c r="MO364" s="442"/>
      <c r="MP364" s="442"/>
      <c r="MQ364" s="442"/>
      <c r="MR364" s="442"/>
      <c r="MS364" s="442"/>
      <c r="MT364" s="442"/>
      <c r="MU364" s="442"/>
      <c r="MV364" s="442"/>
      <c r="MW364" s="442"/>
      <c r="MX364" s="442"/>
      <c r="MY364" s="442"/>
      <c r="MZ364" s="442"/>
      <c r="NA364" s="442"/>
      <c r="NB364" s="442"/>
      <c r="NC364" s="442"/>
      <c r="ND364" s="442"/>
      <c r="NE364" s="442"/>
      <c r="NF364" s="442"/>
      <c r="NG364" s="442"/>
      <c r="NH364" s="442"/>
      <c r="NI364" s="442"/>
      <c r="NJ364" s="442"/>
      <c r="NK364" s="442"/>
      <c r="NL364" s="442"/>
      <c r="NM364" s="442"/>
      <c r="NN364" s="442"/>
      <c r="NO364" s="442"/>
      <c r="NP364" s="442"/>
      <c r="NQ364" s="442"/>
      <c r="NR364" s="442"/>
      <c r="NS364" s="442"/>
      <c r="NT364" s="442"/>
      <c r="NU364" s="442"/>
      <c r="NV364" s="442"/>
      <c r="NW364" s="442"/>
      <c r="NX364" s="442"/>
      <c r="NY364" s="442"/>
      <c r="NZ364" s="442"/>
      <c r="OA364" s="442"/>
      <c r="OB364" s="442"/>
      <c r="OC364" s="442"/>
      <c r="OD364" s="442"/>
      <c r="OE364" s="442"/>
      <c r="OF364" s="442"/>
      <c r="OG364" s="442"/>
      <c r="OH364" s="442"/>
      <c r="OI364" s="442"/>
      <c r="OJ364" s="442"/>
      <c r="OK364" s="442"/>
      <c r="OL364" s="442"/>
      <c r="OM364" s="442"/>
      <c r="ON364" s="442"/>
      <c r="OO364" s="442"/>
      <c r="OP364" s="442"/>
      <c r="OQ364" s="442"/>
      <c r="OR364" s="442"/>
      <c r="OS364" s="442"/>
      <c r="OT364" s="442"/>
      <c r="OU364" s="442"/>
      <c r="OV364" s="442"/>
      <c r="OW364" s="442"/>
      <c r="OX364" s="442"/>
      <c r="OY364" s="442"/>
      <c r="OZ364" s="442"/>
      <c r="PA364" s="442"/>
      <c r="PB364" s="442"/>
      <c r="PC364" s="442"/>
      <c r="PD364" s="442"/>
      <c r="PE364" s="442"/>
      <c r="PF364" s="442"/>
      <c r="PG364" s="442"/>
      <c r="PH364" s="442"/>
      <c r="PI364" s="442"/>
      <c r="PJ364" s="442"/>
      <c r="PK364" s="442"/>
      <c r="PL364" s="442"/>
      <c r="PM364" s="442"/>
      <c r="PN364" s="442"/>
      <c r="PO364" s="442"/>
      <c r="PP364" s="442"/>
      <c r="PQ364" s="442"/>
      <c r="PR364" s="442"/>
      <c r="PS364" s="442"/>
      <c r="PT364" s="442"/>
      <c r="PU364" s="442"/>
      <c r="PV364" s="442"/>
      <c r="PW364" s="442"/>
      <c r="PX364" s="442"/>
      <c r="PY364" s="442"/>
      <c r="PZ364" s="442"/>
      <c r="QA364" s="442"/>
      <c r="QB364" s="442"/>
      <c r="QC364" s="442"/>
      <c r="QD364" s="442"/>
      <c r="QE364" s="442"/>
      <c r="QF364" s="442"/>
      <c r="QG364" s="442"/>
      <c r="QH364" s="442"/>
      <c r="QI364" s="442"/>
      <c r="QJ364" s="442"/>
      <c r="QK364" s="442"/>
      <c r="QL364" s="442"/>
      <c r="QM364" s="442"/>
      <c r="QN364" s="442"/>
      <c r="QO364" s="442"/>
      <c r="QP364" s="442"/>
      <c r="QQ364" s="442"/>
      <c r="QR364" s="442"/>
      <c r="QS364" s="442"/>
      <c r="QT364" s="442"/>
      <c r="QU364" s="442"/>
      <c r="QV364" s="442"/>
      <c r="QW364" s="442"/>
      <c r="QX364" s="442"/>
      <c r="QY364" s="442"/>
      <c r="QZ364" s="442"/>
      <c r="RA364" s="442"/>
      <c r="RB364" s="442"/>
      <c r="RC364" s="442"/>
      <c r="RD364" s="442"/>
      <c r="RE364" s="442"/>
      <c r="RF364" s="442"/>
      <c r="RG364" s="442"/>
      <c r="RH364" s="442"/>
      <c r="RI364" s="442"/>
      <c r="RJ364" s="442"/>
      <c r="RK364" s="442"/>
      <c r="RL364" s="442"/>
      <c r="RM364" s="442"/>
      <c r="RN364" s="442"/>
      <c r="RO364" s="442"/>
      <c r="RP364" s="442"/>
      <c r="RQ364" s="442"/>
      <c r="RR364" s="442"/>
      <c r="RS364" s="442"/>
      <c r="RT364" s="442"/>
      <c r="RU364" s="442"/>
      <c r="RV364" s="442"/>
      <c r="RW364" s="442"/>
      <c r="RX364" s="442"/>
      <c r="RY364" s="442"/>
      <c r="RZ364" s="442"/>
      <c r="SA364" s="442"/>
      <c r="SB364" s="442"/>
      <c r="SC364" s="442"/>
      <c r="SD364" s="442"/>
      <c r="SE364" s="442"/>
      <c r="SF364" s="442"/>
      <c r="SG364" s="442"/>
      <c r="SH364" s="442"/>
      <c r="SI364" s="442"/>
      <c r="SJ364" s="442"/>
      <c r="SK364" s="442"/>
      <c r="SL364" s="442"/>
      <c r="SM364" s="442"/>
      <c r="SN364" s="442"/>
      <c r="SO364" s="442"/>
      <c r="SP364" s="442"/>
      <c r="SQ364" s="442"/>
      <c r="SR364" s="442"/>
      <c r="SS364" s="442"/>
      <c r="ST364" s="442"/>
      <c r="SU364" s="442"/>
      <c r="SV364" s="442"/>
      <c r="SW364" s="442"/>
      <c r="SX364" s="442"/>
      <c r="SY364" s="442"/>
      <c r="SZ364" s="442"/>
      <c r="TA364" s="442"/>
      <c r="TB364" s="442"/>
      <c r="TC364" s="442"/>
      <c r="TD364" s="442"/>
      <c r="TE364" s="442"/>
      <c r="TF364" s="442"/>
      <c r="TG364" s="442"/>
      <c r="TH364" s="442"/>
      <c r="TI364" s="442"/>
      <c r="TJ364" s="442"/>
      <c r="TK364" s="442"/>
      <c r="TL364" s="442"/>
      <c r="TM364" s="442"/>
      <c r="TN364" s="442"/>
      <c r="TO364" s="442"/>
      <c r="TP364" s="442"/>
      <c r="TQ364" s="442"/>
      <c r="TR364" s="442"/>
      <c r="TS364" s="442"/>
      <c r="TT364" s="442"/>
      <c r="TU364" s="442"/>
      <c r="TV364" s="442"/>
      <c r="TW364" s="442"/>
      <c r="TX364" s="442"/>
      <c r="TY364" s="442"/>
      <c r="TZ364" s="442"/>
      <c r="UA364" s="442"/>
      <c r="UB364" s="442"/>
      <c r="UC364" s="442"/>
      <c r="UD364" s="442"/>
      <c r="UE364" s="442"/>
      <c r="UF364" s="442"/>
      <c r="UG364" s="442"/>
      <c r="UH364" s="442"/>
      <c r="UI364" s="442"/>
      <c r="UJ364" s="442"/>
      <c r="UK364" s="442"/>
      <c r="UL364" s="442"/>
      <c r="UM364" s="442"/>
      <c r="UN364" s="442"/>
      <c r="UO364" s="442"/>
      <c r="UP364" s="442"/>
      <c r="UQ364" s="442"/>
      <c r="UR364" s="442"/>
      <c r="US364" s="442"/>
      <c r="UT364" s="442"/>
      <c r="UU364" s="442"/>
      <c r="UV364" s="442"/>
      <c r="UW364" s="442"/>
      <c r="UX364" s="442"/>
      <c r="UY364" s="442"/>
      <c r="UZ364" s="442"/>
      <c r="VA364" s="442"/>
      <c r="VB364" s="442"/>
      <c r="VC364" s="442"/>
      <c r="VD364" s="442"/>
      <c r="VE364" s="442"/>
      <c r="VF364" s="442"/>
      <c r="VG364" s="442"/>
      <c r="VH364" s="442"/>
      <c r="VI364" s="442"/>
      <c r="VJ364" s="442"/>
      <c r="VK364" s="442"/>
      <c r="VL364" s="442"/>
      <c r="VM364" s="442"/>
      <c r="VN364" s="442"/>
      <c r="VO364" s="442"/>
      <c r="VP364" s="442"/>
      <c r="VQ364" s="442"/>
      <c r="VR364" s="442"/>
      <c r="VS364" s="442"/>
      <c r="VT364" s="442"/>
      <c r="VU364" s="442"/>
      <c r="VV364" s="442"/>
      <c r="VW364" s="442"/>
      <c r="VX364" s="442"/>
      <c r="VY364" s="442"/>
      <c r="VZ364" s="442"/>
      <c r="WA364" s="442"/>
      <c r="WB364" s="442"/>
      <c r="WC364" s="442"/>
      <c r="WD364" s="442"/>
      <c r="WE364" s="442"/>
      <c r="WF364" s="442"/>
      <c r="WG364" s="442"/>
      <c r="WH364" s="442"/>
      <c r="WI364" s="442"/>
      <c r="WJ364" s="442"/>
      <c r="WK364" s="442"/>
      <c r="WL364" s="442"/>
      <c r="WM364" s="442"/>
      <c r="WN364" s="442"/>
      <c r="WO364" s="442"/>
      <c r="WP364" s="442"/>
      <c r="WQ364" s="442"/>
      <c r="WR364" s="442"/>
      <c r="WS364" s="442"/>
      <c r="WT364" s="442"/>
      <c r="WU364" s="442"/>
      <c r="WV364" s="442"/>
      <c r="WW364" s="442"/>
      <c r="WX364" s="442"/>
      <c r="WY364" s="442"/>
      <c r="WZ364" s="442"/>
      <c r="XA364" s="442"/>
      <c r="XB364" s="442"/>
      <c r="XC364" s="442"/>
      <c r="XD364" s="442"/>
      <c r="XE364" s="442"/>
      <c r="XF364" s="442"/>
      <c r="XG364" s="442"/>
      <c r="XH364" s="442"/>
      <c r="XI364" s="442"/>
      <c r="XJ364" s="442"/>
      <c r="XK364" s="442"/>
      <c r="XL364" s="442"/>
      <c r="XM364" s="442"/>
      <c r="XN364" s="442"/>
      <c r="XO364" s="442"/>
      <c r="XP364" s="442"/>
      <c r="XQ364" s="442"/>
      <c r="XR364" s="442"/>
      <c r="XS364" s="442"/>
      <c r="XT364" s="442"/>
      <c r="XU364" s="442"/>
      <c r="XV364" s="442"/>
      <c r="XW364" s="442"/>
      <c r="XX364" s="442"/>
      <c r="XY364" s="442"/>
      <c r="XZ364" s="442"/>
      <c r="YA364" s="442"/>
      <c r="YB364" s="442"/>
      <c r="YC364" s="442"/>
      <c r="YD364" s="442"/>
      <c r="YE364" s="442"/>
      <c r="YF364" s="442"/>
      <c r="YG364" s="442"/>
      <c r="YH364" s="442"/>
      <c r="YI364" s="442"/>
      <c r="YJ364" s="442"/>
      <c r="YK364" s="442"/>
      <c r="YL364" s="442"/>
      <c r="YM364" s="442"/>
      <c r="YN364" s="442"/>
      <c r="YO364" s="442"/>
      <c r="YP364" s="442"/>
      <c r="YQ364" s="442"/>
      <c r="YR364" s="442"/>
      <c r="YS364" s="442"/>
      <c r="YT364" s="442"/>
      <c r="YU364" s="442"/>
      <c r="YV364" s="442"/>
      <c r="YW364" s="442"/>
      <c r="YX364" s="442"/>
      <c r="YY364" s="442"/>
      <c r="YZ364" s="442"/>
      <c r="ZA364" s="442"/>
      <c r="ZB364" s="442"/>
      <c r="ZC364" s="442"/>
      <c r="ZD364" s="442"/>
      <c r="ZE364" s="442"/>
      <c r="ZF364" s="442"/>
      <c r="ZG364" s="442"/>
      <c r="ZH364" s="442"/>
      <c r="ZI364" s="442"/>
      <c r="ZJ364" s="442"/>
      <c r="ZK364" s="442"/>
      <c r="ZL364" s="442"/>
      <c r="ZM364" s="442"/>
      <c r="ZN364" s="442"/>
      <c r="ZO364" s="442"/>
      <c r="ZP364" s="442"/>
      <c r="ZQ364" s="442"/>
      <c r="ZR364" s="442"/>
      <c r="ZS364" s="442"/>
      <c r="ZT364" s="442"/>
      <c r="ZU364" s="442"/>
      <c r="ZV364" s="442"/>
      <c r="ZW364" s="442"/>
      <c r="ZX364" s="442"/>
      <c r="ZY364" s="442"/>
      <c r="ZZ364" s="442"/>
      <c r="AAA364" s="442"/>
      <c r="AAB364" s="442"/>
      <c r="AAC364" s="442"/>
      <c r="AAD364" s="442"/>
      <c r="AAE364" s="442"/>
      <c r="AAF364" s="442"/>
      <c r="AAG364" s="442"/>
      <c r="AAH364" s="442"/>
      <c r="AAI364" s="442"/>
      <c r="AAJ364" s="442"/>
      <c r="AAK364" s="442"/>
      <c r="AAL364" s="442"/>
      <c r="AAM364" s="442"/>
      <c r="AAN364" s="442"/>
      <c r="AAO364" s="442"/>
      <c r="AAP364" s="442"/>
      <c r="AAQ364" s="442"/>
      <c r="AAR364" s="442"/>
      <c r="AAS364" s="442"/>
      <c r="AAT364" s="442"/>
      <c r="AAU364" s="442"/>
      <c r="AAV364" s="442"/>
      <c r="AAW364" s="442"/>
      <c r="AAX364" s="442"/>
      <c r="AAY364" s="442"/>
      <c r="AAZ364" s="442"/>
      <c r="ABA364" s="442"/>
      <c r="ABB364" s="442"/>
      <c r="ABC364" s="442"/>
      <c r="ABD364" s="442"/>
      <c r="ABE364" s="442"/>
      <c r="ABF364" s="442"/>
      <c r="ABG364" s="442"/>
      <c r="ABH364" s="442"/>
      <c r="ABI364" s="442"/>
      <c r="ABJ364" s="442"/>
      <c r="ABK364" s="442"/>
      <c r="ABL364" s="442"/>
      <c r="ABM364" s="442"/>
      <c r="ABN364" s="442"/>
      <c r="ABO364" s="442"/>
      <c r="ABP364" s="442"/>
      <c r="ABQ364" s="442"/>
      <c r="ABR364" s="442"/>
      <c r="ABS364" s="442"/>
      <c r="ABT364" s="442"/>
      <c r="ABU364" s="442"/>
      <c r="ABV364" s="442"/>
      <c r="ABW364" s="442"/>
      <c r="ABX364" s="442"/>
      <c r="ABY364" s="442"/>
      <c r="ABZ364" s="442"/>
      <c r="ACA364" s="442"/>
      <c r="ACB364" s="442"/>
      <c r="ACC364" s="442"/>
      <c r="ACD364" s="442"/>
      <c r="ACE364" s="442"/>
      <c r="ACF364" s="442"/>
      <c r="ACG364" s="442"/>
      <c r="ACH364" s="442"/>
      <c r="ACI364" s="442"/>
      <c r="ACJ364" s="442"/>
      <c r="ACK364" s="442"/>
      <c r="ACL364" s="442"/>
      <c r="ACM364" s="442"/>
      <c r="ACN364" s="442"/>
      <c r="ACO364" s="442"/>
      <c r="ACP364" s="442"/>
      <c r="ACQ364" s="442"/>
      <c r="ACR364" s="442"/>
      <c r="ACS364" s="442"/>
      <c r="ACT364" s="442"/>
      <c r="ACU364" s="442"/>
      <c r="ACV364" s="442"/>
      <c r="ACW364" s="442"/>
      <c r="ACX364" s="442"/>
      <c r="ACY364" s="442"/>
      <c r="ACZ364" s="442"/>
      <c r="ADA364" s="442"/>
      <c r="ADB364" s="442"/>
      <c r="ADC364" s="442"/>
      <c r="ADD364" s="442"/>
      <c r="ADE364" s="442"/>
      <c r="ADF364" s="442"/>
      <c r="ADG364" s="442"/>
      <c r="ADH364" s="442"/>
      <c r="ADI364" s="442"/>
      <c r="ADJ364" s="442"/>
      <c r="ADK364" s="442"/>
      <c r="ADL364" s="442"/>
      <c r="ADM364" s="442"/>
      <c r="ADN364" s="442"/>
      <c r="ADO364" s="442"/>
      <c r="ADP364" s="442"/>
      <c r="ADQ364" s="442"/>
      <c r="ADR364" s="442"/>
      <c r="ADS364" s="442"/>
      <c r="ADT364" s="442"/>
      <c r="ADU364" s="442"/>
      <c r="ADV364" s="442"/>
      <c r="ADW364" s="442"/>
      <c r="ADX364" s="442"/>
      <c r="ADY364" s="442"/>
      <c r="ADZ364" s="442"/>
      <c r="AEA364" s="442"/>
      <c r="AEB364" s="442"/>
      <c r="AEC364" s="442"/>
      <c r="AED364" s="442"/>
      <c r="AEE364" s="442"/>
      <c r="AEF364" s="442"/>
      <c r="AEG364" s="442"/>
      <c r="AEH364" s="442"/>
      <c r="AEI364" s="442"/>
      <c r="AEJ364" s="442"/>
      <c r="AEK364" s="442"/>
      <c r="AEL364" s="442"/>
      <c r="AEM364" s="442"/>
      <c r="AEN364" s="442"/>
      <c r="AEO364" s="442"/>
      <c r="AEP364" s="442"/>
      <c r="AEQ364" s="442"/>
      <c r="AER364" s="442"/>
      <c r="AES364" s="442"/>
      <c r="AET364" s="442"/>
      <c r="AEU364" s="442"/>
      <c r="AEV364" s="442"/>
      <c r="AEW364" s="442"/>
      <c r="AEX364" s="442"/>
      <c r="AEY364" s="442"/>
      <c r="AEZ364" s="442"/>
      <c r="AFA364" s="442"/>
      <c r="AFB364" s="442"/>
      <c r="AFC364" s="442"/>
      <c r="AFD364" s="442"/>
      <c r="AFE364" s="442"/>
      <c r="AFF364" s="442"/>
      <c r="AFG364" s="442"/>
      <c r="AFH364" s="442"/>
      <c r="AFI364" s="442"/>
      <c r="AFJ364" s="442"/>
      <c r="AFK364" s="442"/>
      <c r="AFL364" s="442"/>
      <c r="AFM364" s="442"/>
      <c r="AFN364" s="442"/>
      <c r="AFO364" s="442"/>
      <c r="AFP364" s="442"/>
      <c r="AFQ364" s="442"/>
      <c r="AFR364" s="442"/>
      <c r="AFS364" s="442"/>
      <c r="AFT364" s="442"/>
      <c r="AFU364" s="442"/>
      <c r="AFV364" s="442"/>
      <c r="AFW364" s="442"/>
      <c r="AFX364" s="442"/>
      <c r="AFY364" s="442"/>
      <c r="AFZ364" s="442"/>
      <c r="AGA364" s="442"/>
      <c r="AGB364" s="442"/>
      <c r="AGC364" s="442"/>
      <c r="AGD364" s="442"/>
      <c r="AGE364" s="442"/>
      <c r="AGF364" s="442"/>
      <c r="AGG364" s="442"/>
      <c r="AGH364" s="442"/>
      <c r="AGI364" s="442"/>
      <c r="AGJ364" s="442"/>
      <c r="AGK364" s="442"/>
      <c r="AGL364" s="442"/>
      <c r="AGM364" s="442"/>
      <c r="AGN364" s="442"/>
      <c r="AGO364" s="442"/>
      <c r="AGP364" s="442"/>
      <c r="AGQ364" s="442"/>
      <c r="AGR364" s="442"/>
      <c r="AGS364" s="442"/>
      <c r="AGT364" s="442"/>
      <c r="AGU364" s="442"/>
      <c r="AGV364" s="442"/>
      <c r="AGW364" s="442"/>
      <c r="AGX364" s="442"/>
      <c r="AGY364" s="442"/>
      <c r="AGZ364" s="442"/>
      <c r="AHA364" s="442"/>
      <c r="AHB364" s="442"/>
      <c r="AHC364" s="442"/>
      <c r="AHD364" s="442"/>
      <c r="AHE364" s="442"/>
      <c r="AHF364" s="442"/>
      <c r="AHG364" s="442"/>
      <c r="AHH364" s="442"/>
    </row>
    <row r="365" spans="2:892" s="593" customFormat="1" hidden="1">
      <c r="B365" s="597"/>
      <c r="C365" s="595"/>
      <c r="D365" s="78"/>
      <c r="E365" s="78"/>
      <c r="F365" s="78"/>
      <c r="G365" s="78"/>
      <c r="H365" s="78"/>
      <c r="I365" s="78"/>
      <c r="J365" s="78"/>
      <c r="K365" s="78"/>
      <c r="L365" s="78"/>
      <c r="M365" s="78"/>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s="66"/>
      <c r="CT365" s="66"/>
      <c r="CU365" s="66"/>
      <c r="CV365" s="66"/>
      <c r="CW365" s="66"/>
      <c r="CX365" s="66"/>
      <c r="CY365" s="66"/>
      <c r="CZ365" s="66"/>
      <c r="DA365" s="66"/>
      <c r="DB365" s="66"/>
      <c r="DC365" s="66"/>
      <c r="DD365" s="66"/>
      <c r="DE365" s="66"/>
      <c r="DF365" s="66"/>
      <c r="DG365" s="66"/>
      <c r="DH365" s="66"/>
      <c r="DI365" s="66"/>
      <c r="DJ365" s="66"/>
      <c r="DK365" s="66"/>
      <c r="DL365" s="66"/>
      <c r="DM365" s="66"/>
      <c r="DN365" s="66"/>
      <c r="DO365" s="66"/>
      <c r="DP365" s="66"/>
      <c r="DQ365" s="66"/>
      <c r="DR365" s="66"/>
      <c r="DS365" s="66"/>
      <c r="DT365" s="66"/>
      <c r="DU365" s="66"/>
      <c r="DV365" s="66"/>
      <c r="DW365" s="66"/>
      <c r="DX365" s="66"/>
      <c r="DY365" s="66"/>
      <c r="DZ365" s="66"/>
      <c r="EA365" s="66"/>
      <c r="EB365" s="66"/>
      <c r="EC365" s="66"/>
      <c r="ED365" s="66"/>
      <c r="EE365" s="66"/>
      <c r="EF365" s="66"/>
      <c r="EG365" s="66"/>
      <c r="EH365" s="66"/>
      <c r="EI365" s="66"/>
      <c r="EJ365" s="66"/>
      <c r="EK365" s="66"/>
      <c r="EL365" s="66"/>
      <c r="EM365" s="66"/>
      <c r="EN365" s="66"/>
      <c r="EO365" s="66"/>
      <c r="EP365" s="66"/>
      <c r="EQ365" s="66"/>
      <c r="ER365" s="66"/>
      <c r="ES365" s="66"/>
      <c r="ET365" s="66"/>
      <c r="EU365" s="66"/>
      <c r="EV365" s="66"/>
      <c r="EW365" s="66"/>
      <c r="EX365" s="66"/>
      <c r="EY365" s="66"/>
      <c r="EZ365" s="66"/>
      <c r="FA365" s="66"/>
      <c r="FB365" s="66"/>
      <c r="FC365" s="66"/>
      <c r="FD365" s="66"/>
      <c r="FE365" s="66"/>
      <c r="FF365" s="66"/>
      <c r="FG365" s="66"/>
      <c r="FH365" s="66"/>
      <c r="FI365" s="66"/>
      <c r="FJ365" s="66"/>
      <c r="FK365" s="66"/>
      <c r="FL365" s="66"/>
      <c r="FM365" s="66"/>
      <c r="FN365" s="66"/>
      <c r="FO365" s="66"/>
      <c r="FP365" s="66"/>
      <c r="FQ365" s="66"/>
      <c r="FR365" s="66"/>
      <c r="FS365" s="66"/>
      <c r="FT365" s="66"/>
      <c r="FU365" s="66"/>
      <c r="FV365" s="66"/>
      <c r="FW365" s="66"/>
      <c r="FX365" s="66"/>
      <c r="FY365" s="66"/>
      <c r="FZ365" s="66"/>
      <c r="GA365" s="66"/>
      <c r="GB365" s="66"/>
      <c r="GC365" s="66"/>
      <c r="GD365" s="66"/>
      <c r="GE365" s="66"/>
      <c r="GF365" s="66"/>
      <c r="GG365" s="66"/>
      <c r="GH365" s="66"/>
      <c r="GI365" s="66"/>
      <c r="GJ365" s="66"/>
      <c r="GK365" s="66"/>
      <c r="GL365" s="66"/>
      <c r="GM365" s="66"/>
      <c r="GN365" s="66"/>
      <c r="GO365" s="66"/>
      <c r="GP365" s="66"/>
      <c r="GQ365" s="66"/>
      <c r="GR365" s="66"/>
      <c r="GS365" s="66"/>
      <c r="GT365" s="66"/>
      <c r="GU365" s="66"/>
      <c r="GV365" s="66"/>
      <c r="GW365" s="66"/>
      <c r="GX365" s="66"/>
      <c r="GY365" s="66"/>
      <c r="GZ365" s="66"/>
      <c r="HA365" s="66"/>
      <c r="HB365" s="66"/>
      <c r="HC365" s="66"/>
      <c r="HD365" s="66"/>
      <c r="HE365" s="66"/>
      <c r="HF365" s="66"/>
      <c r="HG365" s="66"/>
      <c r="HH365" s="66"/>
      <c r="HI365" s="66"/>
      <c r="HJ365" s="66"/>
      <c r="HK365" s="66"/>
      <c r="HL365" s="66"/>
      <c r="HM365" s="66"/>
      <c r="HN365" s="66"/>
      <c r="HO365" s="66"/>
      <c r="HP365" s="66"/>
      <c r="HQ365" s="66"/>
      <c r="HR365" s="66"/>
      <c r="HS365" s="66"/>
      <c r="HT365" s="66"/>
      <c r="HU365" s="66"/>
      <c r="HV365" s="66"/>
      <c r="HW365" s="66"/>
      <c r="HX365" s="66"/>
      <c r="HY365" s="66"/>
      <c r="HZ365" s="66"/>
      <c r="IA365" s="66"/>
      <c r="IB365" s="66"/>
      <c r="IC365" s="66"/>
      <c r="ID365" s="66"/>
      <c r="IE365" s="66"/>
      <c r="IF365" s="66"/>
      <c r="IG365" s="66"/>
      <c r="IH365" s="66"/>
      <c r="II365" s="66"/>
      <c r="IJ365" s="66"/>
      <c r="IK365" s="66"/>
      <c r="IL365" s="66"/>
      <c r="IM365" s="66"/>
      <c r="IN365" s="66"/>
      <c r="IO365" s="66"/>
      <c r="IP365" s="66"/>
      <c r="IQ365" s="66"/>
      <c r="IR365" s="66"/>
      <c r="IS365" s="66"/>
      <c r="IT365" s="66"/>
      <c r="IU365" s="66"/>
      <c r="IV365" s="66"/>
      <c r="IW365" s="66"/>
      <c r="IX365" s="442"/>
      <c r="IY365" s="442"/>
      <c r="IZ365" s="442"/>
      <c r="JA365" s="442"/>
      <c r="JB365" s="442"/>
      <c r="JC365" s="442"/>
      <c r="JD365" s="442"/>
      <c r="JE365" s="442"/>
      <c r="JF365" s="442"/>
      <c r="JG365" s="442"/>
      <c r="JH365" s="442"/>
      <c r="JI365" s="442"/>
      <c r="JJ365" s="442"/>
      <c r="JK365" s="442"/>
      <c r="JL365" s="442"/>
      <c r="JM365" s="442"/>
      <c r="JN365" s="442"/>
      <c r="JO365" s="442"/>
      <c r="JP365" s="442"/>
      <c r="JQ365" s="442"/>
      <c r="JR365" s="442"/>
      <c r="JS365" s="442"/>
      <c r="JT365" s="442"/>
      <c r="JU365" s="442"/>
      <c r="JV365" s="442"/>
      <c r="JW365" s="442"/>
      <c r="JX365" s="442"/>
      <c r="JY365" s="442"/>
      <c r="JZ365" s="442"/>
      <c r="KA365" s="442"/>
      <c r="KB365" s="442"/>
      <c r="KC365" s="442"/>
      <c r="KD365" s="442"/>
      <c r="KE365" s="442"/>
      <c r="KF365" s="442"/>
      <c r="KG365" s="442"/>
      <c r="KH365" s="442"/>
      <c r="KI365" s="442"/>
      <c r="KJ365" s="442"/>
      <c r="KK365" s="442"/>
      <c r="KL365" s="442"/>
      <c r="KM365" s="442"/>
      <c r="KN365" s="442"/>
      <c r="KO365" s="442"/>
      <c r="KP365" s="442"/>
      <c r="KQ365" s="442"/>
      <c r="KR365" s="442"/>
      <c r="KS365" s="442"/>
      <c r="KT365" s="442"/>
      <c r="KU365" s="442"/>
      <c r="KV365" s="442"/>
      <c r="KW365" s="442"/>
      <c r="KX365" s="442"/>
      <c r="KY365" s="442"/>
      <c r="KZ365" s="442"/>
      <c r="LA365" s="442"/>
      <c r="LB365" s="442"/>
      <c r="LC365" s="442"/>
      <c r="LD365" s="442"/>
      <c r="LE365" s="442"/>
      <c r="LF365" s="442"/>
      <c r="LG365" s="442"/>
      <c r="LH365" s="442"/>
      <c r="LI365" s="442"/>
      <c r="LJ365" s="442"/>
      <c r="LK365" s="442"/>
      <c r="LL365" s="442"/>
      <c r="LM365" s="442"/>
      <c r="LN365" s="442"/>
      <c r="LO365" s="442"/>
      <c r="LP365" s="442"/>
      <c r="LQ365" s="442"/>
      <c r="LR365" s="442"/>
      <c r="LS365" s="442"/>
      <c r="LT365" s="442"/>
      <c r="LU365" s="442"/>
      <c r="LV365" s="442"/>
      <c r="LW365" s="442"/>
      <c r="LX365" s="442"/>
      <c r="LY365" s="442"/>
      <c r="LZ365" s="442"/>
      <c r="MA365" s="442"/>
      <c r="MB365" s="442"/>
      <c r="MC365" s="442"/>
      <c r="MD365" s="442"/>
      <c r="ME365" s="442"/>
      <c r="MF365" s="442"/>
      <c r="MG365" s="442"/>
      <c r="MH365" s="442"/>
      <c r="MI365" s="442"/>
      <c r="MJ365" s="442"/>
      <c r="MK365" s="442"/>
      <c r="ML365" s="442"/>
      <c r="MM365" s="442"/>
      <c r="MN365" s="442"/>
      <c r="MO365" s="442"/>
      <c r="MP365" s="442"/>
      <c r="MQ365" s="442"/>
      <c r="MR365" s="442"/>
      <c r="MS365" s="442"/>
      <c r="MT365" s="442"/>
      <c r="MU365" s="442"/>
      <c r="MV365" s="442"/>
      <c r="MW365" s="442"/>
      <c r="MX365" s="442"/>
      <c r="MY365" s="442"/>
      <c r="MZ365" s="442"/>
      <c r="NA365" s="442"/>
      <c r="NB365" s="442"/>
      <c r="NC365" s="442"/>
      <c r="ND365" s="442"/>
      <c r="NE365" s="442"/>
      <c r="NF365" s="442"/>
      <c r="NG365" s="442"/>
      <c r="NH365" s="442"/>
      <c r="NI365" s="442"/>
      <c r="NJ365" s="442"/>
      <c r="NK365" s="442"/>
      <c r="NL365" s="442"/>
      <c r="NM365" s="442"/>
      <c r="NN365" s="442"/>
      <c r="NO365" s="442"/>
      <c r="NP365" s="442"/>
      <c r="NQ365" s="442"/>
      <c r="NR365" s="442"/>
      <c r="NS365" s="442"/>
      <c r="NT365" s="442"/>
      <c r="NU365" s="442"/>
      <c r="NV365" s="442"/>
      <c r="NW365" s="442"/>
      <c r="NX365" s="442"/>
      <c r="NY365" s="442"/>
      <c r="NZ365" s="442"/>
      <c r="OA365" s="442"/>
      <c r="OB365" s="442"/>
      <c r="OC365" s="442"/>
      <c r="OD365" s="442"/>
      <c r="OE365" s="442"/>
      <c r="OF365" s="442"/>
      <c r="OG365" s="442"/>
      <c r="OH365" s="442"/>
      <c r="OI365" s="442"/>
      <c r="OJ365" s="442"/>
      <c r="OK365" s="442"/>
      <c r="OL365" s="442"/>
      <c r="OM365" s="442"/>
      <c r="ON365" s="442"/>
      <c r="OO365" s="442"/>
      <c r="OP365" s="442"/>
      <c r="OQ365" s="442"/>
      <c r="OR365" s="442"/>
      <c r="OS365" s="442"/>
      <c r="OT365" s="442"/>
      <c r="OU365" s="442"/>
      <c r="OV365" s="442"/>
      <c r="OW365" s="442"/>
      <c r="OX365" s="442"/>
      <c r="OY365" s="442"/>
      <c r="OZ365" s="442"/>
      <c r="PA365" s="442"/>
      <c r="PB365" s="442"/>
      <c r="PC365" s="442"/>
      <c r="PD365" s="442"/>
      <c r="PE365" s="442"/>
      <c r="PF365" s="442"/>
      <c r="PG365" s="442"/>
      <c r="PH365" s="442"/>
      <c r="PI365" s="442"/>
      <c r="PJ365" s="442"/>
      <c r="PK365" s="442"/>
      <c r="PL365" s="442"/>
      <c r="PM365" s="442"/>
      <c r="PN365" s="442"/>
      <c r="PO365" s="442"/>
      <c r="PP365" s="442"/>
      <c r="PQ365" s="442"/>
      <c r="PR365" s="442"/>
      <c r="PS365" s="442"/>
      <c r="PT365" s="442"/>
      <c r="PU365" s="442"/>
      <c r="PV365" s="442"/>
      <c r="PW365" s="442"/>
      <c r="PX365" s="442"/>
      <c r="PY365" s="442"/>
      <c r="PZ365" s="442"/>
      <c r="QA365" s="442"/>
      <c r="QB365" s="442"/>
      <c r="QC365" s="442"/>
      <c r="QD365" s="442"/>
      <c r="QE365" s="442"/>
      <c r="QF365" s="442"/>
      <c r="QG365" s="442"/>
      <c r="QH365" s="442"/>
      <c r="QI365" s="442"/>
      <c r="QJ365" s="442"/>
      <c r="QK365" s="442"/>
      <c r="QL365" s="442"/>
      <c r="QM365" s="442"/>
      <c r="QN365" s="442"/>
      <c r="QO365" s="442"/>
      <c r="QP365" s="442"/>
      <c r="QQ365" s="442"/>
      <c r="QR365" s="442"/>
      <c r="QS365" s="442"/>
      <c r="QT365" s="442"/>
      <c r="QU365" s="442"/>
      <c r="QV365" s="442"/>
      <c r="QW365" s="442"/>
      <c r="QX365" s="442"/>
      <c r="QY365" s="442"/>
      <c r="QZ365" s="442"/>
      <c r="RA365" s="442"/>
      <c r="RB365" s="442"/>
      <c r="RC365" s="442"/>
      <c r="RD365" s="442"/>
      <c r="RE365" s="442"/>
      <c r="RF365" s="442"/>
      <c r="RG365" s="442"/>
      <c r="RH365" s="442"/>
      <c r="RI365" s="442"/>
      <c r="RJ365" s="442"/>
      <c r="RK365" s="442"/>
      <c r="RL365" s="442"/>
      <c r="RM365" s="442"/>
      <c r="RN365" s="442"/>
      <c r="RO365" s="442"/>
      <c r="RP365" s="442"/>
      <c r="RQ365" s="442"/>
      <c r="RR365" s="442"/>
      <c r="RS365" s="442"/>
      <c r="RT365" s="442"/>
      <c r="RU365" s="442"/>
      <c r="RV365" s="442"/>
      <c r="RW365" s="442"/>
      <c r="RX365" s="442"/>
      <c r="RY365" s="442"/>
      <c r="RZ365" s="442"/>
      <c r="SA365" s="442"/>
      <c r="SB365" s="442"/>
      <c r="SC365" s="442"/>
      <c r="SD365" s="442"/>
      <c r="SE365" s="442"/>
      <c r="SF365" s="442"/>
      <c r="SG365" s="442"/>
      <c r="SH365" s="442"/>
      <c r="SI365" s="442"/>
      <c r="SJ365" s="442"/>
      <c r="SK365" s="442"/>
      <c r="SL365" s="442"/>
      <c r="SM365" s="442"/>
      <c r="SN365" s="442"/>
      <c r="SO365" s="442"/>
      <c r="SP365" s="442"/>
      <c r="SQ365" s="442"/>
      <c r="SR365" s="442"/>
      <c r="SS365" s="442"/>
      <c r="ST365" s="442"/>
      <c r="SU365" s="442"/>
      <c r="SV365" s="442"/>
      <c r="SW365" s="442"/>
      <c r="SX365" s="442"/>
      <c r="SY365" s="442"/>
      <c r="SZ365" s="442"/>
      <c r="TA365" s="442"/>
      <c r="TB365" s="442"/>
      <c r="TC365" s="442"/>
      <c r="TD365" s="442"/>
      <c r="TE365" s="442"/>
      <c r="TF365" s="442"/>
      <c r="TG365" s="442"/>
      <c r="TH365" s="442"/>
      <c r="TI365" s="442"/>
      <c r="TJ365" s="442"/>
      <c r="TK365" s="442"/>
      <c r="TL365" s="442"/>
      <c r="TM365" s="442"/>
      <c r="TN365" s="442"/>
      <c r="TO365" s="442"/>
      <c r="TP365" s="442"/>
      <c r="TQ365" s="442"/>
      <c r="TR365" s="442"/>
      <c r="TS365" s="442"/>
      <c r="TT365" s="442"/>
      <c r="TU365" s="442"/>
      <c r="TV365" s="442"/>
      <c r="TW365" s="442"/>
      <c r="TX365" s="442"/>
      <c r="TY365" s="442"/>
      <c r="TZ365" s="442"/>
      <c r="UA365" s="442"/>
      <c r="UB365" s="442"/>
      <c r="UC365" s="442"/>
      <c r="UD365" s="442"/>
      <c r="UE365" s="442"/>
      <c r="UF365" s="442"/>
      <c r="UG365" s="442"/>
      <c r="UH365" s="442"/>
      <c r="UI365" s="442"/>
      <c r="UJ365" s="442"/>
      <c r="UK365" s="442"/>
      <c r="UL365" s="442"/>
      <c r="UM365" s="442"/>
      <c r="UN365" s="442"/>
      <c r="UO365" s="442"/>
      <c r="UP365" s="442"/>
      <c r="UQ365" s="442"/>
      <c r="UR365" s="442"/>
      <c r="US365" s="442"/>
      <c r="UT365" s="442"/>
      <c r="UU365" s="442"/>
      <c r="UV365" s="442"/>
      <c r="UW365" s="442"/>
      <c r="UX365" s="442"/>
      <c r="UY365" s="442"/>
      <c r="UZ365" s="442"/>
      <c r="VA365" s="442"/>
      <c r="VB365" s="442"/>
      <c r="VC365" s="442"/>
      <c r="VD365" s="442"/>
      <c r="VE365" s="442"/>
      <c r="VF365" s="442"/>
      <c r="VG365" s="442"/>
      <c r="VH365" s="442"/>
      <c r="VI365" s="442"/>
      <c r="VJ365" s="442"/>
      <c r="VK365" s="442"/>
      <c r="VL365" s="442"/>
      <c r="VM365" s="442"/>
      <c r="VN365" s="442"/>
      <c r="VO365" s="442"/>
      <c r="VP365" s="442"/>
      <c r="VQ365" s="442"/>
      <c r="VR365" s="442"/>
      <c r="VS365" s="442"/>
      <c r="VT365" s="442"/>
      <c r="VU365" s="442"/>
      <c r="VV365" s="442"/>
      <c r="VW365" s="442"/>
      <c r="VX365" s="442"/>
      <c r="VY365" s="442"/>
      <c r="VZ365" s="442"/>
      <c r="WA365" s="442"/>
      <c r="WB365" s="442"/>
      <c r="WC365" s="442"/>
      <c r="WD365" s="442"/>
      <c r="WE365" s="442"/>
      <c r="WF365" s="442"/>
      <c r="WG365" s="442"/>
      <c r="WH365" s="442"/>
      <c r="WI365" s="442"/>
      <c r="WJ365" s="442"/>
      <c r="WK365" s="442"/>
      <c r="WL365" s="442"/>
      <c r="WM365" s="442"/>
      <c r="WN365" s="442"/>
      <c r="WO365" s="442"/>
      <c r="WP365" s="442"/>
      <c r="WQ365" s="442"/>
      <c r="WR365" s="442"/>
      <c r="WS365" s="442"/>
      <c r="WT365" s="442"/>
      <c r="WU365" s="442"/>
      <c r="WV365" s="442"/>
      <c r="WW365" s="442"/>
      <c r="WX365" s="442"/>
      <c r="WY365" s="442"/>
      <c r="WZ365" s="442"/>
      <c r="XA365" s="442"/>
      <c r="XB365" s="442"/>
      <c r="XC365" s="442"/>
      <c r="XD365" s="442"/>
      <c r="XE365" s="442"/>
      <c r="XF365" s="442"/>
      <c r="XG365" s="442"/>
      <c r="XH365" s="442"/>
      <c r="XI365" s="442"/>
      <c r="XJ365" s="442"/>
      <c r="XK365" s="442"/>
      <c r="XL365" s="442"/>
      <c r="XM365" s="442"/>
      <c r="XN365" s="442"/>
      <c r="XO365" s="442"/>
      <c r="XP365" s="442"/>
      <c r="XQ365" s="442"/>
      <c r="XR365" s="442"/>
      <c r="XS365" s="442"/>
      <c r="XT365" s="442"/>
      <c r="XU365" s="442"/>
      <c r="XV365" s="442"/>
      <c r="XW365" s="442"/>
      <c r="XX365" s="442"/>
      <c r="XY365" s="442"/>
      <c r="XZ365" s="442"/>
      <c r="YA365" s="442"/>
      <c r="YB365" s="442"/>
      <c r="YC365" s="442"/>
      <c r="YD365" s="442"/>
      <c r="YE365" s="442"/>
      <c r="YF365" s="442"/>
      <c r="YG365" s="442"/>
      <c r="YH365" s="442"/>
      <c r="YI365" s="442"/>
      <c r="YJ365" s="442"/>
      <c r="YK365" s="442"/>
      <c r="YL365" s="442"/>
      <c r="YM365" s="442"/>
      <c r="YN365" s="442"/>
      <c r="YO365" s="442"/>
      <c r="YP365" s="442"/>
      <c r="YQ365" s="442"/>
      <c r="YR365" s="442"/>
      <c r="YS365" s="442"/>
      <c r="YT365" s="442"/>
      <c r="YU365" s="442"/>
      <c r="YV365" s="442"/>
      <c r="YW365" s="442"/>
      <c r="YX365" s="442"/>
      <c r="YY365" s="442"/>
      <c r="YZ365" s="442"/>
      <c r="ZA365" s="442"/>
      <c r="ZB365" s="442"/>
      <c r="ZC365" s="442"/>
      <c r="ZD365" s="442"/>
      <c r="ZE365" s="442"/>
      <c r="ZF365" s="442"/>
      <c r="ZG365" s="442"/>
      <c r="ZH365" s="442"/>
      <c r="ZI365" s="442"/>
      <c r="ZJ365" s="442"/>
      <c r="ZK365" s="442"/>
      <c r="ZL365" s="442"/>
      <c r="ZM365" s="442"/>
      <c r="ZN365" s="442"/>
      <c r="ZO365" s="442"/>
      <c r="ZP365" s="442"/>
      <c r="ZQ365" s="442"/>
      <c r="ZR365" s="442"/>
      <c r="ZS365" s="442"/>
      <c r="ZT365" s="442"/>
      <c r="ZU365" s="442"/>
      <c r="ZV365" s="442"/>
      <c r="ZW365" s="442"/>
      <c r="ZX365" s="442"/>
      <c r="ZY365" s="442"/>
      <c r="ZZ365" s="442"/>
      <c r="AAA365" s="442"/>
      <c r="AAB365" s="442"/>
      <c r="AAC365" s="442"/>
      <c r="AAD365" s="442"/>
      <c r="AAE365" s="442"/>
      <c r="AAF365" s="442"/>
      <c r="AAG365" s="442"/>
      <c r="AAH365" s="442"/>
      <c r="AAI365" s="442"/>
      <c r="AAJ365" s="442"/>
      <c r="AAK365" s="442"/>
      <c r="AAL365" s="442"/>
      <c r="AAM365" s="442"/>
      <c r="AAN365" s="442"/>
      <c r="AAO365" s="442"/>
      <c r="AAP365" s="442"/>
      <c r="AAQ365" s="442"/>
      <c r="AAR365" s="442"/>
      <c r="AAS365" s="442"/>
      <c r="AAT365" s="442"/>
      <c r="AAU365" s="442"/>
      <c r="AAV365" s="442"/>
      <c r="AAW365" s="442"/>
      <c r="AAX365" s="442"/>
      <c r="AAY365" s="442"/>
      <c r="AAZ365" s="442"/>
      <c r="ABA365" s="442"/>
      <c r="ABB365" s="442"/>
      <c r="ABC365" s="442"/>
      <c r="ABD365" s="442"/>
      <c r="ABE365" s="442"/>
      <c r="ABF365" s="442"/>
      <c r="ABG365" s="442"/>
      <c r="ABH365" s="442"/>
      <c r="ABI365" s="442"/>
      <c r="ABJ365" s="442"/>
      <c r="ABK365" s="442"/>
      <c r="ABL365" s="442"/>
      <c r="ABM365" s="442"/>
      <c r="ABN365" s="442"/>
      <c r="ABO365" s="442"/>
      <c r="ABP365" s="442"/>
      <c r="ABQ365" s="442"/>
      <c r="ABR365" s="442"/>
      <c r="ABS365" s="442"/>
      <c r="ABT365" s="442"/>
      <c r="ABU365" s="442"/>
      <c r="ABV365" s="442"/>
      <c r="ABW365" s="442"/>
      <c r="ABX365" s="442"/>
      <c r="ABY365" s="442"/>
      <c r="ABZ365" s="442"/>
      <c r="ACA365" s="442"/>
      <c r="ACB365" s="442"/>
      <c r="ACC365" s="442"/>
      <c r="ACD365" s="442"/>
      <c r="ACE365" s="442"/>
      <c r="ACF365" s="442"/>
      <c r="ACG365" s="442"/>
      <c r="ACH365" s="442"/>
      <c r="ACI365" s="442"/>
      <c r="ACJ365" s="442"/>
      <c r="ACK365" s="442"/>
      <c r="ACL365" s="442"/>
      <c r="ACM365" s="442"/>
      <c r="ACN365" s="442"/>
      <c r="ACO365" s="442"/>
      <c r="ACP365" s="442"/>
      <c r="ACQ365" s="442"/>
      <c r="ACR365" s="442"/>
      <c r="ACS365" s="442"/>
      <c r="ACT365" s="442"/>
      <c r="ACU365" s="442"/>
      <c r="ACV365" s="442"/>
      <c r="ACW365" s="442"/>
      <c r="ACX365" s="442"/>
      <c r="ACY365" s="442"/>
      <c r="ACZ365" s="442"/>
      <c r="ADA365" s="442"/>
      <c r="ADB365" s="442"/>
      <c r="ADC365" s="442"/>
      <c r="ADD365" s="442"/>
      <c r="ADE365" s="442"/>
      <c r="ADF365" s="442"/>
      <c r="ADG365" s="442"/>
      <c r="ADH365" s="442"/>
      <c r="ADI365" s="442"/>
      <c r="ADJ365" s="442"/>
      <c r="ADK365" s="442"/>
      <c r="ADL365" s="442"/>
      <c r="ADM365" s="442"/>
      <c r="ADN365" s="442"/>
      <c r="ADO365" s="442"/>
      <c r="ADP365" s="442"/>
      <c r="ADQ365" s="442"/>
      <c r="ADR365" s="442"/>
      <c r="ADS365" s="442"/>
      <c r="ADT365" s="442"/>
      <c r="ADU365" s="442"/>
      <c r="ADV365" s="442"/>
      <c r="ADW365" s="442"/>
      <c r="ADX365" s="442"/>
      <c r="ADY365" s="442"/>
      <c r="ADZ365" s="442"/>
      <c r="AEA365" s="442"/>
      <c r="AEB365" s="442"/>
      <c r="AEC365" s="442"/>
      <c r="AED365" s="442"/>
      <c r="AEE365" s="442"/>
      <c r="AEF365" s="442"/>
      <c r="AEG365" s="442"/>
      <c r="AEH365" s="442"/>
      <c r="AEI365" s="442"/>
      <c r="AEJ365" s="442"/>
      <c r="AEK365" s="442"/>
      <c r="AEL365" s="442"/>
      <c r="AEM365" s="442"/>
      <c r="AEN365" s="442"/>
      <c r="AEO365" s="442"/>
      <c r="AEP365" s="442"/>
      <c r="AEQ365" s="442"/>
      <c r="AER365" s="442"/>
      <c r="AES365" s="442"/>
      <c r="AET365" s="442"/>
      <c r="AEU365" s="442"/>
      <c r="AEV365" s="442"/>
      <c r="AEW365" s="442"/>
      <c r="AEX365" s="442"/>
      <c r="AEY365" s="442"/>
      <c r="AEZ365" s="442"/>
      <c r="AFA365" s="442"/>
      <c r="AFB365" s="442"/>
      <c r="AFC365" s="442"/>
      <c r="AFD365" s="442"/>
      <c r="AFE365" s="442"/>
      <c r="AFF365" s="442"/>
      <c r="AFG365" s="442"/>
      <c r="AFH365" s="442"/>
      <c r="AFI365" s="442"/>
      <c r="AFJ365" s="442"/>
      <c r="AFK365" s="442"/>
      <c r="AFL365" s="442"/>
      <c r="AFM365" s="442"/>
      <c r="AFN365" s="442"/>
      <c r="AFO365" s="442"/>
      <c r="AFP365" s="442"/>
      <c r="AFQ365" s="442"/>
      <c r="AFR365" s="442"/>
      <c r="AFS365" s="442"/>
      <c r="AFT365" s="442"/>
      <c r="AFU365" s="442"/>
      <c r="AFV365" s="442"/>
      <c r="AFW365" s="442"/>
      <c r="AFX365" s="442"/>
      <c r="AFY365" s="442"/>
      <c r="AFZ365" s="442"/>
      <c r="AGA365" s="442"/>
      <c r="AGB365" s="442"/>
      <c r="AGC365" s="442"/>
      <c r="AGD365" s="442"/>
      <c r="AGE365" s="442"/>
      <c r="AGF365" s="442"/>
      <c r="AGG365" s="442"/>
      <c r="AGH365" s="442"/>
      <c r="AGI365" s="442"/>
      <c r="AGJ365" s="442"/>
      <c r="AGK365" s="442"/>
      <c r="AGL365" s="442"/>
      <c r="AGM365" s="442"/>
      <c r="AGN365" s="442"/>
      <c r="AGO365" s="442"/>
      <c r="AGP365" s="442"/>
      <c r="AGQ365" s="442"/>
      <c r="AGR365" s="442"/>
      <c r="AGS365" s="442"/>
      <c r="AGT365" s="442"/>
      <c r="AGU365" s="442"/>
      <c r="AGV365" s="442"/>
      <c r="AGW365" s="442"/>
      <c r="AGX365" s="442"/>
      <c r="AGY365" s="442"/>
      <c r="AGZ365" s="442"/>
      <c r="AHA365" s="442"/>
      <c r="AHB365" s="442"/>
      <c r="AHC365" s="442"/>
      <c r="AHD365" s="442"/>
      <c r="AHE365" s="442"/>
      <c r="AHF365" s="442"/>
      <c r="AHG365" s="442"/>
      <c r="AHH365" s="442"/>
    </row>
    <row r="366" spans="2:892" s="593" customFormat="1" hidden="1">
      <c r="B366" s="597"/>
      <c r="C366" s="595"/>
      <c r="D366" s="78"/>
      <c r="E366" s="78"/>
      <c r="F366" s="78"/>
      <c r="G366" s="78"/>
      <c r="H366" s="78"/>
      <c r="I366" s="78"/>
      <c r="J366" s="78"/>
      <c r="K366" s="78"/>
      <c r="L366" s="78"/>
      <c r="M366" s="78"/>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s="66"/>
      <c r="CT366" s="66"/>
      <c r="CU366" s="66"/>
      <c r="CV366" s="66"/>
      <c r="CW366" s="66"/>
      <c r="CX366" s="66"/>
      <c r="CY366" s="66"/>
      <c r="CZ366" s="66"/>
      <c r="DA366" s="66"/>
      <c r="DB366" s="66"/>
      <c r="DC366" s="66"/>
      <c r="DD366" s="66"/>
      <c r="DE366" s="66"/>
      <c r="DF366" s="66"/>
      <c r="DG366" s="66"/>
      <c r="DH366" s="66"/>
      <c r="DI366" s="66"/>
      <c r="DJ366" s="66"/>
      <c r="DK366" s="66"/>
      <c r="DL366" s="66"/>
      <c r="DM366" s="66"/>
      <c r="DN366" s="66"/>
      <c r="DO366" s="66"/>
      <c r="DP366" s="66"/>
      <c r="DQ366" s="66"/>
      <c r="DR366" s="66"/>
      <c r="DS366" s="66"/>
      <c r="DT366" s="66"/>
      <c r="DU366" s="66"/>
      <c r="DV366" s="66"/>
      <c r="DW366" s="66"/>
      <c r="DX366" s="66"/>
      <c r="DY366" s="66"/>
      <c r="DZ366" s="66"/>
      <c r="EA366" s="66"/>
      <c r="EB366" s="66"/>
      <c r="EC366" s="66"/>
      <c r="ED366" s="66"/>
      <c r="EE366" s="66"/>
      <c r="EF366" s="66"/>
      <c r="EG366" s="66"/>
      <c r="EH366" s="66"/>
      <c r="EI366" s="66"/>
      <c r="EJ366" s="66"/>
      <c r="EK366" s="66"/>
      <c r="EL366" s="66"/>
      <c r="EM366" s="66"/>
      <c r="EN366" s="66"/>
      <c r="EO366" s="66"/>
      <c r="EP366" s="66"/>
      <c r="EQ366" s="66"/>
      <c r="ER366" s="66"/>
      <c r="ES366" s="66"/>
      <c r="ET366" s="66"/>
      <c r="EU366" s="66"/>
      <c r="EV366" s="66"/>
      <c r="EW366" s="66"/>
      <c r="EX366" s="66"/>
      <c r="EY366" s="66"/>
      <c r="EZ366" s="66"/>
      <c r="FA366" s="66"/>
      <c r="FB366" s="66"/>
      <c r="FC366" s="66"/>
      <c r="FD366" s="66"/>
      <c r="FE366" s="66"/>
      <c r="FF366" s="66"/>
      <c r="FG366" s="66"/>
      <c r="FH366" s="66"/>
      <c r="FI366" s="66"/>
      <c r="FJ366" s="66"/>
      <c r="FK366" s="66"/>
      <c r="FL366" s="66"/>
      <c r="FM366" s="66"/>
      <c r="FN366" s="66"/>
      <c r="FO366" s="66"/>
      <c r="FP366" s="66"/>
      <c r="FQ366" s="66"/>
      <c r="FR366" s="66"/>
      <c r="FS366" s="66"/>
      <c r="FT366" s="66"/>
      <c r="FU366" s="66"/>
      <c r="FV366" s="66"/>
      <c r="FW366" s="66"/>
      <c r="FX366" s="66"/>
      <c r="FY366" s="66"/>
      <c r="FZ366" s="66"/>
      <c r="GA366" s="66"/>
      <c r="GB366" s="66"/>
      <c r="GC366" s="66"/>
      <c r="GD366" s="66"/>
      <c r="GE366" s="66"/>
      <c r="GF366" s="66"/>
      <c r="GG366" s="66"/>
      <c r="GH366" s="66"/>
      <c r="GI366" s="66"/>
      <c r="GJ366" s="66"/>
      <c r="GK366" s="66"/>
      <c r="GL366" s="66"/>
      <c r="GM366" s="66"/>
      <c r="GN366" s="66"/>
      <c r="GO366" s="66"/>
      <c r="GP366" s="66"/>
      <c r="GQ366" s="66"/>
      <c r="GR366" s="66"/>
      <c r="GS366" s="66"/>
      <c r="GT366" s="66"/>
      <c r="GU366" s="66"/>
      <c r="GV366" s="66"/>
      <c r="GW366" s="66"/>
      <c r="GX366" s="66"/>
      <c r="GY366" s="66"/>
      <c r="GZ366" s="66"/>
      <c r="HA366" s="66"/>
      <c r="HB366" s="66"/>
      <c r="HC366" s="66"/>
      <c r="HD366" s="66"/>
      <c r="HE366" s="66"/>
      <c r="HF366" s="66"/>
      <c r="HG366" s="66"/>
      <c r="HH366" s="66"/>
      <c r="HI366" s="66"/>
      <c r="HJ366" s="66"/>
      <c r="HK366" s="66"/>
      <c r="HL366" s="66"/>
      <c r="HM366" s="66"/>
      <c r="HN366" s="66"/>
      <c r="HO366" s="66"/>
      <c r="HP366" s="66"/>
      <c r="HQ366" s="66"/>
      <c r="HR366" s="66"/>
      <c r="HS366" s="66"/>
      <c r="HT366" s="66"/>
      <c r="HU366" s="66"/>
      <c r="HV366" s="66"/>
      <c r="HW366" s="66"/>
      <c r="HX366" s="66"/>
      <c r="HY366" s="66"/>
      <c r="HZ366" s="66"/>
      <c r="IA366" s="66"/>
      <c r="IB366" s="66"/>
      <c r="IC366" s="66"/>
      <c r="ID366" s="66"/>
      <c r="IE366" s="66"/>
      <c r="IF366" s="66"/>
      <c r="IG366" s="66"/>
      <c r="IH366" s="66"/>
      <c r="II366" s="66"/>
      <c r="IJ366" s="66"/>
      <c r="IK366" s="66"/>
      <c r="IL366" s="66"/>
      <c r="IM366" s="66"/>
      <c r="IN366" s="66"/>
      <c r="IO366" s="66"/>
      <c r="IP366" s="66"/>
      <c r="IQ366" s="66"/>
      <c r="IR366" s="66"/>
      <c r="IS366" s="66"/>
      <c r="IT366" s="66"/>
      <c r="IU366" s="66"/>
      <c r="IV366" s="66"/>
      <c r="IW366" s="66"/>
      <c r="IX366" s="442"/>
      <c r="IY366" s="442"/>
      <c r="IZ366" s="442"/>
      <c r="JA366" s="442"/>
      <c r="JB366" s="442"/>
      <c r="JC366" s="442"/>
      <c r="JD366" s="442"/>
      <c r="JE366" s="442"/>
      <c r="JF366" s="442"/>
      <c r="JG366" s="442"/>
      <c r="JH366" s="442"/>
      <c r="JI366" s="442"/>
      <c r="JJ366" s="442"/>
      <c r="JK366" s="442"/>
      <c r="JL366" s="442"/>
      <c r="JM366" s="442"/>
      <c r="JN366" s="442"/>
      <c r="JO366" s="442"/>
      <c r="JP366" s="442"/>
      <c r="JQ366" s="442"/>
      <c r="JR366" s="442"/>
      <c r="JS366" s="442"/>
      <c r="JT366" s="442"/>
      <c r="JU366" s="442"/>
      <c r="JV366" s="442"/>
      <c r="JW366" s="442"/>
      <c r="JX366" s="442"/>
      <c r="JY366" s="442"/>
      <c r="JZ366" s="442"/>
      <c r="KA366" s="442"/>
      <c r="KB366" s="442"/>
      <c r="KC366" s="442"/>
      <c r="KD366" s="442"/>
      <c r="KE366" s="442"/>
      <c r="KF366" s="442"/>
      <c r="KG366" s="442"/>
      <c r="KH366" s="442"/>
      <c r="KI366" s="442"/>
      <c r="KJ366" s="442"/>
      <c r="KK366" s="442"/>
      <c r="KL366" s="442"/>
      <c r="KM366" s="442"/>
      <c r="KN366" s="442"/>
      <c r="KO366" s="442"/>
      <c r="KP366" s="442"/>
      <c r="KQ366" s="442"/>
      <c r="KR366" s="442"/>
      <c r="KS366" s="442"/>
      <c r="KT366" s="442"/>
      <c r="KU366" s="442"/>
      <c r="KV366" s="442"/>
      <c r="KW366" s="442"/>
      <c r="KX366" s="442"/>
      <c r="KY366" s="442"/>
      <c r="KZ366" s="442"/>
      <c r="LA366" s="442"/>
      <c r="LB366" s="442"/>
      <c r="LC366" s="442"/>
      <c r="LD366" s="442"/>
      <c r="LE366" s="442"/>
      <c r="LF366" s="442"/>
      <c r="LG366" s="442"/>
      <c r="LH366" s="442"/>
      <c r="LI366" s="442"/>
      <c r="LJ366" s="442"/>
      <c r="LK366" s="442"/>
      <c r="LL366" s="442"/>
      <c r="LM366" s="442"/>
      <c r="LN366" s="442"/>
      <c r="LO366" s="442"/>
      <c r="LP366" s="442"/>
      <c r="LQ366" s="442"/>
      <c r="LR366" s="442"/>
      <c r="LS366" s="442"/>
      <c r="LT366" s="442"/>
      <c r="LU366" s="442"/>
      <c r="LV366" s="442"/>
      <c r="LW366" s="442"/>
      <c r="LX366" s="442"/>
      <c r="LY366" s="442"/>
      <c r="LZ366" s="442"/>
      <c r="MA366" s="442"/>
      <c r="MB366" s="442"/>
      <c r="MC366" s="442"/>
      <c r="MD366" s="442"/>
      <c r="ME366" s="442"/>
      <c r="MF366" s="442"/>
      <c r="MG366" s="442"/>
      <c r="MH366" s="442"/>
      <c r="MI366" s="442"/>
      <c r="MJ366" s="442"/>
      <c r="MK366" s="442"/>
      <c r="ML366" s="442"/>
      <c r="MM366" s="442"/>
      <c r="MN366" s="442"/>
      <c r="MO366" s="442"/>
      <c r="MP366" s="442"/>
      <c r="MQ366" s="442"/>
      <c r="MR366" s="442"/>
      <c r="MS366" s="442"/>
      <c r="MT366" s="442"/>
      <c r="MU366" s="442"/>
      <c r="MV366" s="442"/>
      <c r="MW366" s="442"/>
      <c r="MX366" s="442"/>
      <c r="MY366" s="442"/>
      <c r="MZ366" s="442"/>
      <c r="NA366" s="442"/>
      <c r="NB366" s="442"/>
      <c r="NC366" s="442"/>
      <c r="ND366" s="442"/>
      <c r="NE366" s="442"/>
      <c r="NF366" s="442"/>
      <c r="NG366" s="442"/>
      <c r="NH366" s="442"/>
      <c r="NI366" s="442"/>
      <c r="NJ366" s="442"/>
      <c r="NK366" s="442"/>
      <c r="NL366" s="442"/>
      <c r="NM366" s="442"/>
      <c r="NN366" s="442"/>
      <c r="NO366" s="442"/>
      <c r="NP366" s="442"/>
      <c r="NQ366" s="442"/>
      <c r="NR366" s="442"/>
      <c r="NS366" s="442"/>
      <c r="NT366" s="442"/>
      <c r="NU366" s="442"/>
      <c r="NV366" s="442"/>
      <c r="NW366" s="442"/>
      <c r="NX366" s="442"/>
      <c r="NY366" s="442"/>
      <c r="NZ366" s="442"/>
      <c r="OA366" s="442"/>
      <c r="OB366" s="442"/>
      <c r="OC366" s="442"/>
      <c r="OD366" s="442"/>
      <c r="OE366" s="442"/>
      <c r="OF366" s="442"/>
      <c r="OG366" s="442"/>
      <c r="OH366" s="442"/>
      <c r="OI366" s="442"/>
      <c r="OJ366" s="442"/>
      <c r="OK366" s="442"/>
      <c r="OL366" s="442"/>
      <c r="OM366" s="442"/>
      <c r="ON366" s="442"/>
      <c r="OO366" s="442"/>
      <c r="OP366" s="442"/>
      <c r="OQ366" s="442"/>
      <c r="OR366" s="442"/>
      <c r="OS366" s="442"/>
      <c r="OT366" s="442"/>
      <c r="OU366" s="442"/>
      <c r="OV366" s="442"/>
      <c r="OW366" s="442"/>
      <c r="OX366" s="442"/>
      <c r="OY366" s="442"/>
      <c r="OZ366" s="442"/>
      <c r="PA366" s="442"/>
      <c r="PB366" s="442"/>
      <c r="PC366" s="442"/>
      <c r="PD366" s="442"/>
      <c r="PE366" s="442"/>
      <c r="PF366" s="442"/>
      <c r="PG366" s="442"/>
      <c r="PH366" s="442"/>
      <c r="PI366" s="442"/>
      <c r="PJ366" s="442"/>
      <c r="PK366" s="442"/>
      <c r="PL366" s="442"/>
      <c r="PM366" s="442"/>
      <c r="PN366" s="442"/>
      <c r="PO366" s="442"/>
      <c r="PP366" s="442"/>
      <c r="PQ366" s="442"/>
      <c r="PR366" s="442"/>
      <c r="PS366" s="442"/>
      <c r="PT366" s="442"/>
      <c r="PU366" s="442"/>
      <c r="PV366" s="442"/>
      <c r="PW366" s="442"/>
      <c r="PX366" s="442"/>
      <c r="PY366" s="442"/>
      <c r="PZ366" s="442"/>
      <c r="QA366" s="442"/>
      <c r="QB366" s="442"/>
      <c r="QC366" s="442"/>
      <c r="QD366" s="442"/>
      <c r="QE366" s="442"/>
      <c r="QF366" s="442"/>
      <c r="QG366" s="442"/>
      <c r="QH366" s="442"/>
      <c r="QI366" s="442"/>
      <c r="QJ366" s="442"/>
      <c r="QK366" s="442"/>
      <c r="QL366" s="442"/>
      <c r="QM366" s="442"/>
      <c r="QN366" s="442"/>
      <c r="QO366" s="442"/>
      <c r="QP366" s="442"/>
      <c r="QQ366" s="442"/>
      <c r="QR366" s="442"/>
      <c r="QS366" s="442"/>
      <c r="QT366" s="442"/>
      <c r="QU366" s="442"/>
      <c r="QV366" s="442"/>
      <c r="QW366" s="442"/>
      <c r="QX366" s="442"/>
      <c r="QY366" s="442"/>
      <c r="QZ366" s="442"/>
      <c r="RA366" s="442"/>
      <c r="RB366" s="442"/>
      <c r="RC366" s="442"/>
      <c r="RD366" s="442"/>
      <c r="RE366" s="442"/>
      <c r="RF366" s="442"/>
      <c r="RG366" s="442"/>
      <c r="RH366" s="442"/>
      <c r="RI366" s="442"/>
      <c r="RJ366" s="442"/>
      <c r="RK366" s="442"/>
      <c r="RL366" s="442"/>
      <c r="RM366" s="442"/>
      <c r="RN366" s="442"/>
      <c r="RO366" s="442"/>
      <c r="RP366" s="442"/>
      <c r="RQ366" s="442"/>
      <c r="RR366" s="442"/>
      <c r="RS366" s="442"/>
      <c r="RT366" s="442"/>
      <c r="RU366" s="442"/>
      <c r="RV366" s="442"/>
      <c r="RW366" s="442"/>
      <c r="RX366" s="442"/>
      <c r="RY366" s="442"/>
      <c r="RZ366" s="442"/>
      <c r="SA366" s="442"/>
      <c r="SB366" s="442"/>
      <c r="SC366" s="442"/>
      <c r="SD366" s="442"/>
      <c r="SE366" s="442"/>
      <c r="SF366" s="442"/>
      <c r="SG366" s="442"/>
      <c r="SH366" s="442"/>
      <c r="SI366" s="442"/>
      <c r="SJ366" s="442"/>
      <c r="SK366" s="442"/>
      <c r="SL366" s="442"/>
      <c r="SM366" s="442"/>
      <c r="SN366" s="442"/>
      <c r="SO366" s="442"/>
      <c r="SP366" s="442"/>
      <c r="SQ366" s="442"/>
      <c r="SR366" s="442"/>
      <c r="SS366" s="442"/>
      <c r="ST366" s="442"/>
      <c r="SU366" s="442"/>
      <c r="SV366" s="442"/>
      <c r="SW366" s="442"/>
      <c r="SX366" s="442"/>
      <c r="SY366" s="442"/>
      <c r="SZ366" s="442"/>
      <c r="TA366" s="442"/>
      <c r="TB366" s="442"/>
      <c r="TC366" s="442"/>
      <c r="TD366" s="442"/>
      <c r="TE366" s="442"/>
      <c r="TF366" s="442"/>
      <c r="TG366" s="442"/>
      <c r="TH366" s="442"/>
      <c r="TI366" s="442"/>
      <c r="TJ366" s="442"/>
      <c r="TK366" s="442"/>
      <c r="TL366" s="442"/>
      <c r="TM366" s="442"/>
      <c r="TN366" s="442"/>
      <c r="TO366" s="442"/>
      <c r="TP366" s="442"/>
      <c r="TQ366" s="442"/>
      <c r="TR366" s="442"/>
      <c r="TS366" s="442"/>
      <c r="TT366" s="442"/>
      <c r="TU366" s="442"/>
      <c r="TV366" s="442"/>
      <c r="TW366" s="442"/>
      <c r="TX366" s="442"/>
      <c r="TY366" s="442"/>
      <c r="TZ366" s="442"/>
      <c r="UA366" s="442"/>
      <c r="UB366" s="442"/>
      <c r="UC366" s="442"/>
      <c r="UD366" s="442"/>
      <c r="UE366" s="442"/>
      <c r="UF366" s="442"/>
      <c r="UG366" s="442"/>
      <c r="UH366" s="442"/>
      <c r="UI366" s="442"/>
      <c r="UJ366" s="442"/>
      <c r="UK366" s="442"/>
      <c r="UL366" s="442"/>
      <c r="UM366" s="442"/>
      <c r="UN366" s="442"/>
      <c r="UO366" s="442"/>
      <c r="UP366" s="442"/>
      <c r="UQ366" s="442"/>
      <c r="UR366" s="442"/>
      <c r="US366" s="442"/>
      <c r="UT366" s="442"/>
      <c r="UU366" s="442"/>
      <c r="UV366" s="442"/>
      <c r="UW366" s="442"/>
      <c r="UX366" s="442"/>
      <c r="UY366" s="442"/>
      <c r="UZ366" s="442"/>
      <c r="VA366" s="442"/>
      <c r="VB366" s="442"/>
      <c r="VC366" s="442"/>
      <c r="VD366" s="442"/>
      <c r="VE366" s="442"/>
      <c r="VF366" s="442"/>
      <c r="VG366" s="442"/>
      <c r="VH366" s="442"/>
      <c r="VI366" s="442"/>
      <c r="VJ366" s="442"/>
      <c r="VK366" s="442"/>
      <c r="VL366" s="442"/>
      <c r="VM366" s="442"/>
      <c r="VN366" s="442"/>
      <c r="VO366" s="442"/>
      <c r="VP366" s="442"/>
      <c r="VQ366" s="442"/>
      <c r="VR366" s="442"/>
      <c r="VS366" s="442"/>
      <c r="VT366" s="442"/>
      <c r="VU366" s="442"/>
      <c r="VV366" s="442"/>
      <c r="VW366" s="442"/>
      <c r="VX366" s="442"/>
      <c r="VY366" s="442"/>
      <c r="VZ366" s="442"/>
      <c r="WA366" s="442"/>
      <c r="WB366" s="442"/>
      <c r="WC366" s="442"/>
      <c r="WD366" s="442"/>
      <c r="WE366" s="442"/>
      <c r="WF366" s="442"/>
      <c r="WG366" s="442"/>
      <c r="WH366" s="442"/>
      <c r="WI366" s="442"/>
      <c r="WJ366" s="442"/>
      <c r="WK366" s="442"/>
      <c r="WL366" s="442"/>
      <c r="WM366" s="442"/>
      <c r="WN366" s="442"/>
      <c r="WO366" s="442"/>
      <c r="WP366" s="442"/>
      <c r="WQ366" s="442"/>
      <c r="WR366" s="442"/>
      <c r="WS366" s="442"/>
      <c r="WT366" s="442"/>
      <c r="WU366" s="442"/>
      <c r="WV366" s="442"/>
      <c r="WW366" s="442"/>
      <c r="WX366" s="442"/>
      <c r="WY366" s="442"/>
      <c r="WZ366" s="442"/>
      <c r="XA366" s="442"/>
      <c r="XB366" s="442"/>
      <c r="XC366" s="442"/>
      <c r="XD366" s="442"/>
      <c r="XE366" s="442"/>
      <c r="XF366" s="442"/>
      <c r="XG366" s="442"/>
      <c r="XH366" s="442"/>
      <c r="XI366" s="442"/>
      <c r="XJ366" s="442"/>
      <c r="XK366" s="442"/>
      <c r="XL366" s="442"/>
      <c r="XM366" s="442"/>
      <c r="XN366" s="442"/>
      <c r="XO366" s="442"/>
      <c r="XP366" s="442"/>
      <c r="XQ366" s="442"/>
      <c r="XR366" s="442"/>
      <c r="XS366" s="442"/>
      <c r="XT366" s="442"/>
      <c r="XU366" s="442"/>
      <c r="XV366" s="442"/>
      <c r="XW366" s="442"/>
      <c r="XX366" s="442"/>
      <c r="XY366" s="442"/>
      <c r="XZ366" s="442"/>
      <c r="YA366" s="442"/>
      <c r="YB366" s="442"/>
      <c r="YC366" s="442"/>
      <c r="YD366" s="442"/>
      <c r="YE366" s="442"/>
      <c r="YF366" s="442"/>
      <c r="YG366" s="442"/>
      <c r="YH366" s="442"/>
      <c r="YI366" s="442"/>
      <c r="YJ366" s="442"/>
      <c r="YK366" s="442"/>
      <c r="YL366" s="442"/>
      <c r="YM366" s="442"/>
      <c r="YN366" s="442"/>
      <c r="YO366" s="442"/>
      <c r="YP366" s="442"/>
      <c r="YQ366" s="442"/>
      <c r="YR366" s="442"/>
      <c r="YS366" s="442"/>
      <c r="YT366" s="442"/>
      <c r="YU366" s="442"/>
      <c r="YV366" s="442"/>
      <c r="YW366" s="442"/>
      <c r="YX366" s="442"/>
      <c r="YY366" s="442"/>
      <c r="YZ366" s="442"/>
      <c r="ZA366" s="442"/>
      <c r="ZB366" s="442"/>
      <c r="ZC366" s="442"/>
      <c r="ZD366" s="442"/>
      <c r="ZE366" s="442"/>
      <c r="ZF366" s="442"/>
      <c r="ZG366" s="442"/>
      <c r="ZH366" s="442"/>
      <c r="ZI366" s="442"/>
      <c r="ZJ366" s="442"/>
      <c r="ZK366" s="442"/>
      <c r="ZL366" s="442"/>
      <c r="ZM366" s="442"/>
      <c r="ZN366" s="442"/>
      <c r="ZO366" s="442"/>
      <c r="ZP366" s="442"/>
      <c r="ZQ366" s="442"/>
      <c r="ZR366" s="442"/>
      <c r="ZS366" s="442"/>
      <c r="ZT366" s="442"/>
      <c r="ZU366" s="442"/>
      <c r="ZV366" s="442"/>
      <c r="ZW366" s="442"/>
      <c r="ZX366" s="442"/>
      <c r="ZY366" s="442"/>
      <c r="ZZ366" s="442"/>
      <c r="AAA366" s="442"/>
      <c r="AAB366" s="442"/>
      <c r="AAC366" s="442"/>
      <c r="AAD366" s="442"/>
      <c r="AAE366" s="442"/>
      <c r="AAF366" s="442"/>
      <c r="AAG366" s="442"/>
      <c r="AAH366" s="442"/>
      <c r="AAI366" s="442"/>
      <c r="AAJ366" s="442"/>
      <c r="AAK366" s="442"/>
      <c r="AAL366" s="442"/>
      <c r="AAM366" s="442"/>
      <c r="AAN366" s="442"/>
      <c r="AAO366" s="442"/>
      <c r="AAP366" s="442"/>
      <c r="AAQ366" s="442"/>
      <c r="AAR366" s="442"/>
      <c r="AAS366" s="442"/>
      <c r="AAT366" s="442"/>
      <c r="AAU366" s="442"/>
      <c r="AAV366" s="442"/>
      <c r="AAW366" s="442"/>
      <c r="AAX366" s="442"/>
      <c r="AAY366" s="442"/>
      <c r="AAZ366" s="442"/>
      <c r="ABA366" s="442"/>
      <c r="ABB366" s="442"/>
      <c r="ABC366" s="442"/>
      <c r="ABD366" s="442"/>
      <c r="ABE366" s="442"/>
      <c r="ABF366" s="442"/>
      <c r="ABG366" s="442"/>
      <c r="ABH366" s="442"/>
      <c r="ABI366" s="442"/>
      <c r="ABJ366" s="442"/>
      <c r="ABK366" s="442"/>
      <c r="ABL366" s="442"/>
      <c r="ABM366" s="442"/>
      <c r="ABN366" s="442"/>
      <c r="ABO366" s="442"/>
      <c r="ABP366" s="442"/>
      <c r="ABQ366" s="442"/>
      <c r="ABR366" s="442"/>
      <c r="ABS366" s="442"/>
      <c r="ABT366" s="442"/>
      <c r="ABU366" s="442"/>
      <c r="ABV366" s="442"/>
      <c r="ABW366" s="442"/>
      <c r="ABX366" s="442"/>
      <c r="ABY366" s="442"/>
      <c r="ABZ366" s="442"/>
      <c r="ACA366" s="442"/>
      <c r="ACB366" s="442"/>
      <c r="ACC366" s="442"/>
      <c r="ACD366" s="442"/>
      <c r="ACE366" s="442"/>
      <c r="ACF366" s="442"/>
      <c r="ACG366" s="442"/>
      <c r="ACH366" s="442"/>
      <c r="ACI366" s="442"/>
      <c r="ACJ366" s="442"/>
      <c r="ACK366" s="442"/>
      <c r="ACL366" s="442"/>
      <c r="ACM366" s="442"/>
      <c r="ACN366" s="442"/>
      <c r="ACO366" s="442"/>
      <c r="ACP366" s="442"/>
      <c r="ACQ366" s="442"/>
      <c r="ACR366" s="442"/>
      <c r="ACS366" s="442"/>
      <c r="ACT366" s="442"/>
      <c r="ACU366" s="442"/>
      <c r="ACV366" s="442"/>
      <c r="ACW366" s="442"/>
      <c r="ACX366" s="442"/>
      <c r="ACY366" s="442"/>
      <c r="ACZ366" s="442"/>
      <c r="ADA366" s="442"/>
      <c r="ADB366" s="442"/>
      <c r="ADC366" s="442"/>
      <c r="ADD366" s="442"/>
      <c r="ADE366" s="442"/>
      <c r="ADF366" s="442"/>
      <c r="ADG366" s="442"/>
      <c r="ADH366" s="442"/>
      <c r="ADI366" s="442"/>
      <c r="ADJ366" s="442"/>
      <c r="ADK366" s="442"/>
      <c r="ADL366" s="442"/>
      <c r="ADM366" s="442"/>
      <c r="ADN366" s="442"/>
      <c r="ADO366" s="442"/>
      <c r="ADP366" s="442"/>
      <c r="ADQ366" s="442"/>
      <c r="ADR366" s="442"/>
      <c r="ADS366" s="442"/>
      <c r="ADT366" s="442"/>
      <c r="ADU366" s="442"/>
      <c r="ADV366" s="442"/>
      <c r="ADW366" s="442"/>
      <c r="ADX366" s="442"/>
      <c r="ADY366" s="442"/>
      <c r="ADZ366" s="442"/>
      <c r="AEA366" s="442"/>
      <c r="AEB366" s="442"/>
      <c r="AEC366" s="442"/>
      <c r="AED366" s="442"/>
      <c r="AEE366" s="442"/>
      <c r="AEF366" s="442"/>
      <c r="AEG366" s="442"/>
      <c r="AEH366" s="442"/>
      <c r="AEI366" s="442"/>
      <c r="AEJ366" s="442"/>
      <c r="AEK366" s="442"/>
      <c r="AEL366" s="442"/>
      <c r="AEM366" s="442"/>
      <c r="AEN366" s="442"/>
      <c r="AEO366" s="442"/>
      <c r="AEP366" s="442"/>
      <c r="AEQ366" s="442"/>
      <c r="AER366" s="442"/>
      <c r="AES366" s="442"/>
      <c r="AET366" s="442"/>
      <c r="AEU366" s="442"/>
      <c r="AEV366" s="442"/>
      <c r="AEW366" s="442"/>
      <c r="AEX366" s="442"/>
      <c r="AEY366" s="442"/>
      <c r="AEZ366" s="442"/>
      <c r="AFA366" s="442"/>
      <c r="AFB366" s="442"/>
      <c r="AFC366" s="442"/>
      <c r="AFD366" s="442"/>
      <c r="AFE366" s="442"/>
      <c r="AFF366" s="442"/>
      <c r="AFG366" s="442"/>
      <c r="AFH366" s="442"/>
      <c r="AFI366" s="442"/>
      <c r="AFJ366" s="442"/>
      <c r="AFK366" s="442"/>
      <c r="AFL366" s="442"/>
      <c r="AFM366" s="442"/>
      <c r="AFN366" s="442"/>
      <c r="AFO366" s="442"/>
      <c r="AFP366" s="442"/>
      <c r="AFQ366" s="442"/>
      <c r="AFR366" s="442"/>
      <c r="AFS366" s="442"/>
      <c r="AFT366" s="442"/>
      <c r="AFU366" s="442"/>
      <c r="AFV366" s="442"/>
      <c r="AFW366" s="442"/>
      <c r="AFX366" s="442"/>
      <c r="AFY366" s="442"/>
      <c r="AFZ366" s="442"/>
      <c r="AGA366" s="442"/>
      <c r="AGB366" s="442"/>
      <c r="AGC366" s="442"/>
      <c r="AGD366" s="442"/>
      <c r="AGE366" s="442"/>
      <c r="AGF366" s="442"/>
      <c r="AGG366" s="442"/>
      <c r="AGH366" s="442"/>
      <c r="AGI366" s="442"/>
      <c r="AGJ366" s="442"/>
      <c r="AGK366" s="442"/>
      <c r="AGL366" s="442"/>
      <c r="AGM366" s="442"/>
      <c r="AGN366" s="442"/>
      <c r="AGO366" s="442"/>
      <c r="AGP366" s="442"/>
      <c r="AGQ366" s="442"/>
      <c r="AGR366" s="442"/>
      <c r="AGS366" s="442"/>
      <c r="AGT366" s="442"/>
      <c r="AGU366" s="442"/>
      <c r="AGV366" s="442"/>
      <c r="AGW366" s="442"/>
      <c r="AGX366" s="442"/>
      <c r="AGY366" s="442"/>
      <c r="AGZ366" s="442"/>
      <c r="AHA366" s="442"/>
      <c r="AHB366" s="442"/>
      <c r="AHC366" s="442"/>
      <c r="AHD366" s="442"/>
      <c r="AHE366" s="442"/>
      <c r="AHF366" s="442"/>
      <c r="AHG366" s="442"/>
      <c r="AHH366" s="442"/>
    </row>
    <row r="367" spans="2:892" s="593" customFormat="1" hidden="1">
      <c r="B367" s="597"/>
      <c r="C367" s="595"/>
      <c r="D367" s="78"/>
      <c r="E367" s="78"/>
      <c r="F367" s="78"/>
      <c r="G367" s="78"/>
      <c r="H367" s="78"/>
      <c r="I367" s="78"/>
      <c r="J367" s="78"/>
      <c r="K367" s="78"/>
      <c r="L367" s="78"/>
      <c r="M367" s="78"/>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s="66"/>
      <c r="CT367" s="66"/>
      <c r="CU367" s="66"/>
      <c r="CV367" s="66"/>
      <c r="CW367" s="66"/>
      <c r="CX367" s="66"/>
      <c r="CY367" s="66"/>
      <c r="CZ367" s="66"/>
      <c r="DA367" s="66"/>
      <c r="DB367" s="66"/>
      <c r="DC367" s="66"/>
      <c r="DD367" s="66"/>
      <c r="DE367" s="66"/>
      <c r="DF367" s="66"/>
      <c r="DG367" s="66"/>
      <c r="DH367" s="66"/>
      <c r="DI367" s="66"/>
      <c r="DJ367" s="66"/>
      <c r="DK367" s="66"/>
      <c r="DL367" s="66"/>
      <c r="DM367" s="66"/>
      <c r="DN367" s="66"/>
      <c r="DO367" s="66"/>
      <c r="DP367" s="66"/>
      <c r="DQ367" s="66"/>
      <c r="DR367" s="66"/>
      <c r="DS367" s="66"/>
      <c r="DT367" s="66"/>
      <c r="DU367" s="66"/>
      <c r="DV367" s="66"/>
      <c r="DW367" s="66"/>
      <c r="DX367" s="66"/>
      <c r="DY367" s="66"/>
      <c r="DZ367" s="66"/>
      <c r="EA367" s="66"/>
      <c r="EB367" s="66"/>
      <c r="EC367" s="66"/>
      <c r="ED367" s="66"/>
      <c r="EE367" s="66"/>
      <c r="EF367" s="66"/>
      <c r="EG367" s="66"/>
      <c r="EH367" s="66"/>
      <c r="EI367" s="66"/>
      <c r="EJ367" s="66"/>
      <c r="EK367" s="66"/>
      <c r="EL367" s="66"/>
      <c r="EM367" s="66"/>
      <c r="EN367" s="66"/>
      <c r="EO367" s="66"/>
      <c r="EP367" s="66"/>
      <c r="EQ367" s="66"/>
      <c r="ER367" s="66"/>
      <c r="ES367" s="66"/>
      <c r="ET367" s="66"/>
      <c r="EU367" s="66"/>
      <c r="EV367" s="66"/>
      <c r="EW367" s="66"/>
      <c r="EX367" s="66"/>
      <c r="EY367" s="66"/>
      <c r="EZ367" s="66"/>
      <c r="FA367" s="66"/>
      <c r="FB367" s="66"/>
      <c r="FC367" s="66"/>
      <c r="FD367" s="66"/>
      <c r="FE367" s="66"/>
      <c r="FF367" s="66"/>
      <c r="FG367" s="66"/>
      <c r="FH367" s="66"/>
      <c r="FI367" s="66"/>
      <c r="FJ367" s="66"/>
      <c r="FK367" s="66"/>
      <c r="FL367" s="66"/>
      <c r="FM367" s="66"/>
      <c r="FN367" s="66"/>
      <c r="FO367" s="66"/>
      <c r="FP367" s="66"/>
      <c r="FQ367" s="66"/>
      <c r="FR367" s="66"/>
      <c r="FS367" s="66"/>
      <c r="FT367" s="66"/>
      <c r="FU367" s="66"/>
      <c r="FV367" s="66"/>
      <c r="FW367" s="66"/>
      <c r="FX367" s="66"/>
      <c r="FY367" s="66"/>
      <c r="FZ367" s="66"/>
      <c r="GA367" s="66"/>
      <c r="GB367" s="66"/>
      <c r="GC367" s="66"/>
      <c r="GD367" s="66"/>
      <c r="GE367" s="66"/>
      <c r="GF367" s="66"/>
      <c r="GG367" s="66"/>
      <c r="GH367" s="66"/>
      <c r="GI367" s="66"/>
      <c r="GJ367" s="66"/>
      <c r="GK367" s="66"/>
      <c r="GL367" s="66"/>
      <c r="GM367" s="66"/>
      <c r="GN367" s="66"/>
      <c r="GO367" s="66"/>
      <c r="GP367" s="66"/>
      <c r="GQ367" s="66"/>
      <c r="GR367" s="66"/>
      <c r="GS367" s="66"/>
      <c r="GT367" s="66"/>
      <c r="GU367" s="66"/>
      <c r="GV367" s="66"/>
      <c r="GW367" s="66"/>
      <c r="GX367" s="66"/>
      <c r="GY367" s="66"/>
      <c r="GZ367" s="66"/>
      <c r="HA367" s="66"/>
      <c r="HB367" s="66"/>
      <c r="HC367" s="66"/>
      <c r="HD367" s="66"/>
      <c r="HE367" s="66"/>
      <c r="HF367" s="66"/>
      <c r="HG367" s="66"/>
      <c r="HH367" s="66"/>
      <c r="HI367" s="66"/>
      <c r="HJ367" s="66"/>
      <c r="HK367" s="66"/>
      <c r="HL367" s="66"/>
      <c r="HM367" s="66"/>
      <c r="HN367" s="66"/>
      <c r="HO367" s="66"/>
      <c r="HP367" s="66"/>
      <c r="HQ367" s="66"/>
      <c r="HR367" s="66"/>
      <c r="HS367" s="66"/>
      <c r="HT367" s="66"/>
      <c r="HU367" s="66"/>
      <c r="HV367" s="66"/>
      <c r="HW367" s="66"/>
      <c r="HX367" s="66"/>
      <c r="HY367" s="66"/>
      <c r="HZ367" s="66"/>
      <c r="IA367" s="66"/>
      <c r="IB367" s="66"/>
      <c r="IC367" s="66"/>
      <c r="ID367" s="66"/>
      <c r="IE367" s="66"/>
      <c r="IF367" s="66"/>
      <c r="IG367" s="66"/>
      <c r="IH367" s="66"/>
      <c r="II367" s="66"/>
      <c r="IJ367" s="66"/>
      <c r="IK367" s="66"/>
      <c r="IL367" s="66"/>
      <c r="IM367" s="66"/>
      <c r="IN367" s="66"/>
      <c r="IO367" s="66"/>
      <c r="IP367" s="66"/>
      <c r="IQ367" s="66"/>
      <c r="IR367" s="66"/>
      <c r="IS367" s="66"/>
      <c r="IT367" s="66"/>
      <c r="IU367" s="66"/>
      <c r="IV367" s="66"/>
      <c r="IW367" s="66"/>
      <c r="IX367" s="442"/>
      <c r="IY367" s="442"/>
      <c r="IZ367" s="442"/>
      <c r="JA367" s="442"/>
      <c r="JB367" s="442"/>
      <c r="JC367" s="442"/>
      <c r="JD367" s="442"/>
      <c r="JE367" s="442"/>
      <c r="JF367" s="442"/>
      <c r="JG367" s="442"/>
      <c r="JH367" s="442"/>
      <c r="JI367" s="442"/>
      <c r="JJ367" s="442"/>
      <c r="JK367" s="442"/>
      <c r="JL367" s="442"/>
      <c r="JM367" s="442"/>
      <c r="JN367" s="442"/>
      <c r="JO367" s="442"/>
      <c r="JP367" s="442"/>
      <c r="JQ367" s="442"/>
      <c r="JR367" s="442"/>
      <c r="JS367" s="442"/>
      <c r="JT367" s="442"/>
      <c r="JU367" s="442"/>
      <c r="JV367" s="442"/>
      <c r="JW367" s="442"/>
      <c r="JX367" s="442"/>
      <c r="JY367" s="442"/>
      <c r="JZ367" s="442"/>
      <c r="KA367" s="442"/>
      <c r="KB367" s="442"/>
      <c r="KC367" s="442"/>
      <c r="KD367" s="442"/>
      <c r="KE367" s="442"/>
      <c r="KF367" s="442"/>
      <c r="KG367" s="442"/>
      <c r="KH367" s="442"/>
      <c r="KI367" s="442"/>
      <c r="KJ367" s="442"/>
      <c r="KK367" s="442"/>
      <c r="KL367" s="442"/>
      <c r="KM367" s="442"/>
      <c r="KN367" s="442"/>
      <c r="KO367" s="442"/>
      <c r="KP367" s="442"/>
      <c r="KQ367" s="442"/>
      <c r="KR367" s="442"/>
      <c r="KS367" s="442"/>
      <c r="KT367" s="442"/>
      <c r="KU367" s="442"/>
      <c r="KV367" s="442"/>
      <c r="KW367" s="442"/>
      <c r="KX367" s="442"/>
      <c r="KY367" s="442"/>
      <c r="KZ367" s="442"/>
      <c r="LA367" s="442"/>
      <c r="LB367" s="442"/>
      <c r="LC367" s="442"/>
      <c r="LD367" s="442"/>
      <c r="LE367" s="442"/>
      <c r="LF367" s="442"/>
      <c r="LG367" s="442"/>
      <c r="LH367" s="442"/>
      <c r="LI367" s="442"/>
      <c r="LJ367" s="442"/>
      <c r="LK367" s="442"/>
      <c r="LL367" s="442"/>
      <c r="LM367" s="442"/>
      <c r="LN367" s="442"/>
      <c r="LO367" s="442"/>
      <c r="LP367" s="442"/>
      <c r="LQ367" s="442"/>
      <c r="LR367" s="442"/>
      <c r="LS367" s="442"/>
      <c r="LT367" s="442"/>
      <c r="LU367" s="442"/>
      <c r="LV367" s="442"/>
      <c r="LW367" s="442"/>
      <c r="LX367" s="442"/>
      <c r="LY367" s="442"/>
      <c r="LZ367" s="442"/>
      <c r="MA367" s="442"/>
      <c r="MB367" s="442"/>
      <c r="MC367" s="442"/>
      <c r="MD367" s="442"/>
      <c r="ME367" s="442"/>
      <c r="MF367" s="442"/>
      <c r="MG367" s="442"/>
      <c r="MH367" s="442"/>
      <c r="MI367" s="442"/>
      <c r="MJ367" s="442"/>
      <c r="MK367" s="442"/>
      <c r="ML367" s="442"/>
      <c r="MM367" s="442"/>
      <c r="MN367" s="442"/>
      <c r="MO367" s="442"/>
      <c r="MP367" s="442"/>
      <c r="MQ367" s="442"/>
      <c r="MR367" s="442"/>
      <c r="MS367" s="442"/>
      <c r="MT367" s="442"/>
      <c r="MU367" s="442"/>
      <c r="MV367" s="442"/>
      <c r="MW367" s="442"/>
      <c r="MX367" s="442"/>
      <c r="MY367" s="442"/>
      <c r="MZ367" s="442"/>
      <c r="NA367" s="442"/>
      <c r="NB367" s="442"/>
      <c r="NC367" s="442"/>
      <c r="ND367" s="442"/>
      <c r="NE367" s="442"/>
      <c r="NF367" s="442"/>
      <c r="NG367" s="442"/>
      <c r="NH367" s="442"/>
      <c r="NI367" s="442"/>
      <c r="NJ367" s="442"/>
      <c r="NK367" s="442"/>
      <c r="NL367" s="442"/>
      <c r="NM367" s="442"/>
      <c r="NN367" s="442"/>
      <c r="NO367" s="442"/>
      <c r="NP367" s="442"/>
      <c r="NQ367" s="442"/>
      <c r="NR367" s="442"/>
      <c r="NS367" s="442"/>
      <c r="NT367" s="442"/>
      <c r="NU367" s="442"/>
      <c r="NV367" s="442"/>
      <c r="NW367" s="442"/>
      <c r="NX367" s="442"/>
      <c r="NY367" s="442"/>
      <c r="NZ367" s="442"/>
      <c r="OA367" s="442"/>
      <c r="OB367" s="442"/>
      <c r="OC367" s="442"/>
      <c r="OD367" s="442"/>
      <c r="OE367" s="442"/>
      <c r="OF367" s="442"/>
      <c r="OG367" s="442"/>
      <c r="OH367" s="442"/>
      <c r="OI367" s="442"/>
      <c r="OJ367" s="442"/>
      <c r="OK367" s="442"/>
      <c r="OL367" s="442"/>
      <c r="OM367" s="442"/>
      <c r="ON367" s="442"/>
      <c r="OO367" s="442"/>
      <c r="OP367" s="442"/>
      <c r="OQ367" s="442"/>
      <c r="OR367" s="442"/>
      <c r="OS367" s="442"/>
      <c r="OT367" s="442"/>
      <c r="OU367" s="442"/>
      <c r="OV367" s="442"/>
      <c r="OW367" s="442"/>
      <c r="OX367" s="442"/>
      <c r="OY367" s="442"/>
      <c r="OZ367" s="442"/>
      <c r="PA367" s="442"/>
      <c r="PB367" s="442"/>
      <c r="PC367" s="442"/>
      <c r="PD367" s="442"/>
      <c r="PE367" s="442"/>
      <c r="PF367" s="442"/>
      <c r="PG367" s="442"/>
      <c r="PH367" s="442"/>
      <c r="PI367" s="442"/>
      <c r="PJ367" s="442"/>
      <c r="PK367" s="442"/>
      <c r="PL367" s="442"/>
      <c r="PM367" s="442"/>
      <c r="PN367" s="442"/>
      <c r="PO367" s="442"/>
      <c r="PP367" s="442"/>
      <c r="PQ367" s="442"/>
      <c r="PR367" s="442"/>
      <c r="PS367" s="442"/>
      <c r="PT367" s="442"/>
      <c r="PU367" s="442"/>
      <c r="PV367" s="442"/>
      <c r="PW367" s="442"/>
      <c r="PX367" s="442"/>
      <c r="PY367" s="442"/>
      <c r="PZ367" s="442"/>
      <c r="QA367" s="442"/>
      <c r="QB367" s="442"/>
      <c r="QC367" s="442"/>
      <c r="QD367" s="442"/>
      <c r="QE367" s="442"/>
      <c r="QF367" s="442"/>
      <c r="QG367" s="442"/>
      <c r="QH367" s="442"/>
      <c r="QI367" s="442"/>
      <c r="QJ367" s="442"/>
      <c r="QK367" s="442"/>
      <c r="QL367" s="442"/>
      <c r="QM367" s="442"/>
      <c r="QN367" s="442"/>
      <c r="QO367" s="442"/>
      <c r="QP367" s="442"/>
      <c r="QQ367" s="442"/>
      <c r="QR367" s="442"/>
      <c r="QS367" s="442"/>
      <c r="QT367" s="442"/>
      <c r="QU367" s="442"/>
      <c r="QV367" s="442"/>
      <c r="QW367" s="442"/>
      <c r="QX367" s="442"/>
      <c r="QY367" s="442"/>
      <c r="QZ367" s="442"/>
      <c r="RA367" s="442"/>
      <c r="RB367" s="442"/>
      <c r="RC367" s="442"/>
      <c r="RD367" s="442"/>
      <c r="RE367" s="442"/>
      <c r="RF367" s="442"/>
      <c r="RG367" s="442"/>
      <c r="RH367" s="442"/>
      <c r="RI367" s="442"/>
      <c r="RJ367" s="442"/>
      <c r="RK367" s="442"/>
      <c r="RL367" s="442"/>
      <c r="RM367" s="442"/>
      <c r="RN367" s="442"/>
      <c r="RO367" s="442"/>
      <c r="RP367" s="442"/>
      <c r="RQ367" s="442"/>
      <c r="RR367" s="442"/>
      <c r="RS367" s="442"/>
      <c r="RT367" s="442"/>
      <c r="RU367" s="442"/>
      <c r="RV367" s="442"/>
      <c r="RW367" s="442"/>
      <c r="RX367" s="442"/>
      <c r="RY367" s="442"/>
      <c r="RZ367" s="442"/>
      <c r="SA367" s="442"/>
      <c r="SB367" s="442"/>
      <c r="SC367" s="442"/>
      <c r="SD367" s="442"/>
      <c r="SE367" s="442"/>
      <c r="SF367" s="442"/>
      <c r="SG367" s="442"/>
      <c r="SH367" s="442"/>
      <c r="SI367" s="442"/>
      <c r="SJ367" s="442"/>
      <c r="SK367" s="442"/>
      <c r="SL367" s="442"/>
      <c r="SM367" s="442"/>
      <c r="SN367" s="442"/>
      <c r="SO367" s="442"/>
      <c r="SP367" s="442"/>
      <c r="SQ367" s="442"/>
      <c r="SR367" s="442"/>
      <c r="SS367" s="442"/>
      <c r="ST367" s="442"/>
      <c r="SU367" s="442"/>
      <c r="SV367" s="442"/>
      <c r="SW367" s="442"/>
      <c r="SX367" s="442"/>
      <c r="SY367" s="442"/>
      <c r="SZ367" s="442"/>
      <c r="TA367" s="442"/>
      <c r="TB367" s="442"/>
      <c r="TC367" s="442"/>
      <c r="TD367" s="442"/>
      <c r="TE367" s="442"/>
      <c r="TF367" s="442"/>
      <c r="TG367" s="442"/>
      <c r="TH367" s="442"/>
      <c r="TI367" s="442"/>
      <c r="TJ367" s="442"/>
      <c r="TK367" s="442"/>
      <c r="TL367" s="442"/>
      <c r="TM367" s="442"/>
      <c r="TN367" s="442"/>
      <c r="TO367" s="442"/>
      <c r="TP367" s="442"/>
      <c r="TQ367" s="442"/>
      <c r="TR367" s="442"/>
      <c r="TS367" s="442"/>
      <c r="TT367" s="442"/>
      <c r="TU367" s="442"/>
      <c r="TV367" s="442"/>
      <c r="TW367" s="442"/>
      <c r="TX367" s="442"/>
      <c r="TY367" s="442"/>
      <c r="TZ367" s="442"/>
      <c r="UA367" s="442"/>
      <c r="UB367" s="442"/>
      <c r="UC367" s="442"/>
      <c r="UD367" s="442"/>
      <c r="UE367" s="442"/>
      <c r="UF367" s="442"/>
      <c r="UG367" s="442"/>
      <c r="UH367" s="442"/>
      <c r="UI367" s="442"/>
      <c r="UJ367" s="442"/>
      <c r="UK367" s="442"/>
      <c r="UL367" s="442"/>
      <c r="UM367" s="442"/>
      <c r="UN367" s="442"/>
      <c r="UO367" s="442"/>
      <c r="UP367" s="442"/>
      <c r="UQ367" s="442"/>
      <c r="UR367" s="442"/>
      <c r="US367" s="442"/>
      <c r="UT367" s="442"/>
      <c r="UU367" s="442"/>
      <c r="UV367" s="442"/>
      <c r="UW367" s="442"/>
      <c r="UX367" s="442"/>
      <c r="UY367" s="442"/>
      <c r="UZ367" s="442"/>
      <c r="VA367" s="442"/>
      <c r="VB367" s="442"/>
      <c r="VC367" s="442"/>
      <c r="VD367" s="442"/>
      <c r="VE367" s="442"/>
      <c r="VF367" s="442"/>
      <c r="VG367" s="442"/>
      <c r="VH367" s="442"/>
      <c r="VI367" s="442"/>
      <c r="VJ367" s="442"/>
      <c r="VK367" s="442"/>
      <c r="VL367" s="442"/>
      <c r="VM367" s="442"/>
      <c r="VN367" s="442"/>
      <c r="VO367" s="442"/>
      <c r="VP367" s="442"/>
      <c r="VQ367" s="442"/>
      <c r="VR367" s="442"/>
      <c r="VS367" s="442"/>
      <c r="VT367" s="442"/>
      <c r="VU367" s="442"/>
      <c r="VV367" s="442"/>
      <c r="VW367" s="442"/>
      <c r="VX367" s="442"/>
      <c r="VY367" s="442"/>
      <c r="VZ367" s="442"/>
      <c r="WA367" s="442"/>
      <c r="WB367" s="442"/>
      <c r="WC367" s="442"/>
      <c r="WD367" s="442"/>
      <c r="WE367" s="442"/>
      <c r="WF367" s="442"/>
      <c r="WG367" s="442"/>
      <c r="WH367" s="442"/>
      <c r="WI367" s="442"/>
      <c r="WJ367" s="442"/>
      <c r="WK367" s="442"/>
      <c r="WL367" s="442"/>
      <c r="WM367" s="442"/>
      <c r="WN367" s="442"/>
      <c r="WO367" s="442"/>
      <c r="WP367" s="442"/>
      <c r="WQ367" s="442"/>
      <c r="WR367" s="442"/>
      <c r="WS367" s="442"/>
      <c r="WT367" s="442"/>
      <c r="WU367" s="442"/>
      <c r="WV367" s="442"/>
      <c r="WW367" s="442"/>
      <c r="WX367" s="442"/>
      <c r="WY367" s="442"/>
      <c r="WZ367" s="442"/>
      <c r="XA367" s="442"/>
      <c r="XB367" s="442"/>
      <c r="XC367" s="442"/>
      <c r="XD367" s="442"/>
      <c r="XE367" s="442"/>
      <c r="XF367" s="442"/>
      <c r="XG367" s="442"/>
      <c r="XH367" s="442"/>
      <c r="XI367" s="442"/>
      <c r="XJ367" s="442"/>
      <c r="XK367" s="442"/>
      <c r="XL367" s="442"/>
      <c r="XM367" s="442"/>
      <c r="XN367" s="442"/>
      <c r="XO367" s="442"/>
      <c r="XP367" s="442"/>
      <c r="XQ367" s="442"/>
      <c r="XR367" s="442"/>
      <c r="XS367" s="442"/>
      <c r="XT367" s="442"/>
      <c r="XU367" s="442"/>
      <c r="XV367" s="442"/>
      <c r="XW367" s="442"/>
      <c r="XX367" s="442"/>
      <c r="XY367" s="442"/>
      <c r="XZ367" s="442"/>
      <c r="YA367" s="442"/>
      <c r="YB367" s="442"/>
      <c r="YC367" s="442"/>
      <c r="YD367" s="442"/>
      <c r="YE367" s="442"/>
      <c r="YF367" s="442"/>
      <c r="YG367" s="442"/>
      <c r="YH367" s="442"/>
      <c r="YI367" s="442"/>
      <c r="YJ367" s="442"/>
      <c r="YK367" s="442"/>
      <c r="YL367" s="442"/>
      <c r="YM367" s="442"/>
      <c r="YN367" s="442"/>
      <c r="YO367" s="442"/>
      <c r="YP367" s="442"/>
      <c r="YQ367" s="442"/>
      <c r="YR367" s="442"/>
      <c r="YS367" s="442"/>
      <c r="YT367" s="442"/>
      <c r="YU367" s="442"/>
      <c r="YV367" s="442"/>
      <c r="YW367" s="442"/>
      <c r="YX367" s="442"/>
      <c r="YY367" s="442"/>
      <c r="YZ367" s="442"/>
      <c r="ZA367" s="442"/>
      <c r="ZB367" s="442"/>
      <c r="ZC367" s="442"/>
      <c r="ZD367" s="442"/>
      <c r="ZE367" s="442"/>
      <c r="ZF367" s="442"/>
      <c r="ZG367" s="442"/>
      <c r="ZH367" s="442"/>
      <c r="ZI367" s="442"/>
      <c r="ZJ367" s="442"/>
      <c r="ZK367" s="442"/>
      <c r="ZL367" s="442"/>
      <c r="ZM367" s="442"/>
      <c r="ZN367" s="442"/>
      <c r="ZO367" s="442"/>
      <c r="ZP367" s="442"/>
      <c r="ZQ367" s="442"/>
      <c r="ZR367" s="442"/>
      <c r="ZS367" s="442"/>
      <c r="ZT367" s="442"/>
      <c r="ZU367" s="442"/>
      <c r="ZV367" s="442"/>
      <c r="ZW367" s="442"/>
      <c r="ZX367" s="442"/>
      <c r="ZY367" s="442"/>
      <c r="ZZ367" s="442"/>
      <c r="AAA367" s="442"/>
      <c r="AAB367" s="442"/>
      <c r="AAC367" s="442"/>
      <c r="AAD367" s="442"/>
      <c r="AAE367" s="442"/>
      <c r="AAF367" s="442"/>
      <c r="AAG367" s="442"/>
      <c r="AAH367" s="442"/>
      <c r="AAI367" s="442"/>
      <c r="AAJ367" s="442"/>
      <c r="AAK367" s="442"/>
      <c r="AAL367" s="442"/>
      <c r="AAM367" s="442"/>
      <c r="AAN367" s="442"/>
      <c r="AAO367" s="442"/>
      <c r="AAP367" s="442"/>
      <c r="AAQ367" s="442"/>
      <c r="AAR367" s="442"/>
      <c r="AAS367" s="442"/>
      <c r="AAT367" s="442"/>
      <c r="AAU367" s="442"/>
      <c r="AAV367" s="442"/>
      <c r="AAW367" s="442"/>
      <c r="AAX367" s="442"/>
      <c r="AAY367" s="442"/>
      <c r="AAZ367" s="442"/>
      <c r="ABA367" s="442"/>
      <c r="ABB367" s="442"/>
      <c r="ABC367" s="442"/>
      <c r="ABD367" s="442"/>
      <c r="ABE367" s="442"/>
      <c r="ABF367" s="442"/>
      <c r="ABG367" s="442"/>
      <c r="ABH367" s="442"/>
      <c r="ABI367" s="442"/>
      <c r="ABJ367" s="442"/>
      <c r="ABK367" s="442"/>
      <c r="ABL367" s="442"/>
      <c r="ABM367" s="442"/>
      <c r="ABN367" s="442"/>
      <c r="ABO367" s="442"/>
      <c r="ABP367" s="442"/>
      <c r="ABQ367" s="442"/>
      <c r="ABR367" s="442"/>
      <c r="ABS367" s="442"/>
      <c r="ABT367" s="442"/>
      <c r="ABU367" s="442"/>
      <c r="ABV367" s="442"/>
      <c r="ABW367" s="442"/>
      <c r="ABX367" s="442"/>
      <c r="ABY367" s="442"/>
      <c r="ABZ367" s="442"/>
      <c r="ACA367" s="442"/>
      <c r="ACB367" s="442"/>
      <c r="ACC367" s="442"/>
      <c r="ACD367" s="442"/>
      <c r="ACE367" s="442"/>
      <c r="ACF367" s="442"/>
      <c r="ACG367" s="442"/>
      <c r="ACH367" s="442"/>
      <c r="ACI367" s="442"/>
      <c r="ACJ367" s="442"/>
      <c r="ACK367" s="442"/>
      <c r="ACL367" s="442"/>
      <c r="ACM367" s="442"/>
      <c r="ACN367" s="442"/>
      <c r="ACO367" s="442"/>
      <c r="ACP367" s="442"/>
      <c r="ACQ367" s="442"/>
      <c r="ACR367" s="442"/>
      <c r="ACS367" s="442"/>
      <c r="ACT367" s="442"/>
      <c r="ACU367" s="442"/>
      <c r="ACV367" s="442"/>
      <c r="ACW367" s="442"/>
      <c r="ACX367" s="442"/>
      <c r="ACY367" s="442"/>
      <c r="ACZ367" s="442"/>
      <c r="ADA367" s="442"/>
      <c r="ADB367" s="442"/>
      <c r="ADC367" s="442"/>
      <c r="ADD367" s="442"/>
      <c r="ADE367" s="442"/>
      <c r="ADF367" s="442"/>
      <c r="ADG367" s="442"/>
      <c r="ADH367" s="442"/>
      <c r="ADI367" s="442"/>
      <c r="ADJ367" s="442"/>
      <c r="ADK367" s="442"/>
      <c r="ADL367" s="442"/>
      <c r="ADM367" s="442"/>
      <c r="ADN367" s="442"/>
      <c r="ADO367" s="442"/>
      <c r="ADP367" s="442"/>
      <c r="ADQ367" s="442"/>
      <c r="ADR367" s="442"/>
      <c r="ADS367" s="442"/>
      <c r="ADT367" s="442"/>
      <c r="ADU367" s="442"/>
      <c r="ADV367" s="442"/>
      <c r="ADW367" s="442"/>
      <c r="ADX367" s="442"/>
      <c r="ADY367" s="442"/>
      <c r="ADZ367" s="442"/>
      <c r="AEA367" s="442"/>
      <c r="AEB367" s="442"/>
      <c r="AEC367" s="442"/>
      <c r="AED367" s="442"/>
      <c r="AEE367" s="442"/>
      <c r="AEF367" s="442"/>
      <c r="AEG367" s="442"/>
      <c r="AEH367" s="442"/>
      <c r="AEI367" s="442"/>
      <c r="AEJ367" s="442"/>
      <c r="AEK367" s="442"/>
      <c r="AEL367" s="442"/>
      <c r="AEM367" s="442"/>
      <c r="AEN367" s="442"/>
      <c r="AEO367" s="442"/>
      <c r="AEP367" s="442"/>
      <c r="AEQ367" s="442"/>
      <c r="AER367" s="442"/>
      <c r="AES367" s="442"/>
      <c r="AET367" s="442"/>
      <c r="AEU367" s="442"/>
      <c r="AEV367" s="442"/>
      <c r="AEW367" s="442"/>
      <c r="AEX367" s="442"/>
      <c r="AEY367" s="442"/>
      <c r="AEZ367" s="442"/>
      <c r="AFA367" s="442"/>
      <c r="AFB367" s="442"/>
      <c r="AFC367" s="442"/>
      <c r="AFD367" s="442"/>
      <c r="AFE367" s="442"/>
      <c r="AFF367" s="442"/>
      <c r="AFG367" s="442"/>
      <c r="AFH367" s="442"/>
      <c r="AFI367" s="442"/>
      <c r="AFJ367" s="442"/>
      <c r="AFK367" s="442"/>
      <c r="AFL367" s="442"/>
      <c r="AFM367" s="442"/>
      <c r="AFN367" s="442"/>
      <c r="AFO367" s="442"/>
      <c r="AFP367" s="442"/>
      <c r="AFQ367" s="442"/>
      <c r="AFR367" s="442"/>
      <c r="AFS367" s="442"/>
      <c r="AFT367" s="442"/>
      <c r="AFU367" s="442"/>
      <c r="AFV367" s="442"/>
      <c r="AFW367" s="442"/>
      <c r="AFX367" s="442"/>
      <c r="AFY367" s="442"/>
      <c r="AFZ367" s="442"/>
      <c r="AGA367" s="442"/>
      <c r="AGB367" s="442"/>
      <c r="AGC367" s="442"/>
      <c r="AGD367" s="442"/>
      <c r="AGE367" s="442"/>
      <c r="AGF367" s="442"/>
      <c r="AGG367" s="442"/>
      <c r="AGH367" s="442"/>
      <c r="AGI367" s="442"/>
      <c r="AGJ367" s="442"/>
      <c r="AGK367" s="442"/>
      <c r="AGL367" s="442"/>
      <c r="AGM367" s="442"/>
      <c r="AGN367" s="442"/>
      <c r="AGO367" s="442"/>
      <c r="AGP367" s="442"/>
      <c r="AGQ367" s="442"/>
      <c r="AGR367" s="442"/>
      <c r="AGS367" s="442"/>
      <c r="AGT367" s="442"/>
      <c r="AGU367" s="442"/>
      <c r="AGV367" s="442"/>
      <c r="AGW367" s="442"/>
      <c r="AGX367" s="442"/>
      <c r="AGY367" s="442"/>
      <c r="AGZ367" s="442"/>
      <c r="AHA367" s="442"/>
      <c r="AHB367" s="442"/>
      <c r="AHC367" s="442"/>
      <c r="AHD367" s="442"/>
      <c r="AHE367" s="442"/>
      <c r="AHF367" s="442"/>
      <c r="AHG367" s="442"/>
      <c r="AHH367" s="442"/>
    </row>
    <row r="368" spans="2:892" s="593" customFormat="1" hidden="1">
      <c r="B368" s="597"/>
      <c r="C368" s="595"/>
      <c r="D368" s="78"/>
      <c r="E368" s="78"/>
      <c r="F368" s="78"/>
      <c r="G368" s="78"/>
      <c r="H368" s="78"/>
      <c r="I368" s="78"/>
      <c r="J368" s="78"/>
      <c r="K368" s="78"/>
      <c r="L368" s="78"/>
      <c r="M368" s="7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s="66"/>
      <c r="CT368" s="66"/>
      <c r="CU368" s="66"/>
      <c r="CV368" s="66"/>
      <c r="CW368" s="66"/>
      <c r="CX368" s="66"/>
      <c r="CY368" s="66"/>
      <c r="CZ368" s="66"/>
      <c r="DA368" s="66"/>
      <c r="DB368" s="66"/>
      <c r="DC368" s="66"/>
      <c r="DD368" s="66"/>
      <c r="DE368" s="66"/>
      <c r="DF368" s="66"/>
      <c r="DG368" s="66"/>
      <c r="DH368" s="66"/>
      <c r="DI368" s="66"/>
      <c r="DJ368" s="66"/>
      <c r="DK368" s="66"/>
      <c r="DL368" s="66"/>
      <c r="DM368" s="66"/>
      <c r="DN368" s="66"/>
      <c r="DO368" s="66"/>
      <c r="DP368" s="66"/>
      <c r="DQ368" s="66"/>
      <c r="DR368" s="66"/>
      <c r="DS368" s="66"/>
      <c r="DT368" s="66"/>
      <c r="DU368" s="66"/>
      <c r="DV368" s="66"/>
      <c r="DW368" s="66"/>
      <c r="DX368" s="66"/>
      <c r="DY368" s="66"/>
      <c r="DZ368" s="66"/>
      <c r="EA368" s="66"/>
      <c r="EB368" s="66"/>
      <c r="EC368" s="66"/>
      <c r="ED368" s="66"/>
      <c r="EE368" s="66"/>
      <c r="EF368" s="66"/>
      <c r="EG368" s="66"/>
      <c r="EH368" s="66"/>
      <c r="EI368" s="66"/>
      <c r="EJ368" s="66"/>
      <c r="EK368" s="66"/>
      <c r="EL368" s="66"/>
      <c r="EM368" s="66"/>
      <c r="EN368" s="66"/>
      <c r="EO368" s="66"/>
      <c r="EP368" s="66"/>
      <c r="EQ368" s="66"/>
      <c r="ER368" s="66"/>
      <c r="ES368" s="66"/>
      <c r="ET368" s="66"/>
      <c r="EU368" s="66"/>
      <c r="EV368" s="66"/>
      <c r="EW368" s="66"/>
      <c r="EX368" s="66"/>
      <c r="EY368" s="66"/>
      <c r="EZ368" s="66"/>
      <c r="FA368" s="66"/>
      <c r="FB368" s="66"/>
      <c r="FC368" s="66"/>
      <c r="FD368" s="66"/>
      <c r="FE368" s="66"/>
      <c r="FF368" s="66"/>
      <c r="FG368" s="66"/>
      <c r="FH368" s="66"/>
      <c r="FI368" s="66"/>
      <c r="FJ368" s="66"/>
      <c r="FK368" s="66"/>
      <c r="FL368" s="66"/>
      <c r="FM368" s="66"/>
      <c r="FN368" s="66"/>
      <c r="FO368" s="66"/>
      <c r="FP368" s="66"/>
      <c r="FQ368" s="66"/>
      <c r="FR368" s="66"/>
      <c r="FS368" s="66"/>
      <c r="FT368" s="66"/>
      <c r="FU368" s="66"/>
      <c r="FV368" s="66"/>
      <c r="FW368" s="66"/>
      <c r="FX368" s="66"/>
      <c r="FY368" s="66"/>
      <c r="FZ368" s="66"/>
      <c r="GA368" s="66"/>
      <c r="GB368" s="66"/>
      <c r="GC368" s="66"/>
      <c r="GD368" s="66"/>
      <c r="GE368" s="66"/>
      <c r="GF368" s="66"/>
      <c r="GG368" s="66"/>
      <c r="GH368" s="66"/>
      <c r="GI368" s="66"/>
      <c r="GJ368" s="66"/>
      <c r="GK368" s="66"/>
      <c r="GL368" s="66"/>
      <c r="GM368" s="66"/>
      <c r="GN368" s="66"/>
      <c r="GO368" s="66"/>
      <c r="GP368" s="66"/>
      <c r="GQ368" s="66"/>
      <c r="GR368" s="66"/>
      <c r="GS368" s="66"/>
      <c r="GT368" s="66"/>
      <c r="GU368" s="66"/>
      <c r="GV368" s="66"/>
      <c r="GW368" s="66"/>
      <c r="GX368" s="66"/>
      <c r="GY368" s="66"/>
      <c r="GZ368" s="66"/>
      <c r="HA368" s="66"/>
      <c r="HB368" s="66"/>
      <c r="HC368" s="66"/>
      <c r="HD368" s="66"/>
      <c r="HE368" s="66"/>
      <c r="HF368" s="66"/>
      <c r="HG368" s="66"/>
      <c r="HH368" s="66"/>
      <c r="HI368" s="66"/>
      <c r="HJ368" s="66"/>
      <c r="HK368" s="66"/>
      <c r="HL368" s="66"/>
      <c r="HM368" s="66"/>
      <c r="HN368" s="66"/>
      <c r="HO368" s="66"/>
      <c r="HP368" s="66"/>
      <c r="HQ368" s="66"/>
      <c r="HR368" s="66"/>
      <c r="HS368" s="66"/>
      <c r="HT368" s="66"/>
      <c r="HU368" s="66"/>
      <c r="HV368" s="66"/>
      <c r="HW368" s="66"/>
      <c r="HX368" s="66"/>
      <c r="HY368" s="66"/>
      <c r="HZ368" s="66"/>
      <c r="IA368" s="66"/>
      <c r="IB368" s="66"/>
      <c r="IC368" s="66"/>
      <c r="ID368" s="66"/>
      <c r="IE368" s="66"/>
      <c r="IF368" s="66"/>
      <c r="IG368" s="66"/>
      <c r="IH368" s="66"/>
      <c r="II368" s="66"/>
      <c r="IJ368" s="66"/>
      <c r="IK368" s="66"/>
      <c r="IL368" s="66"/>
      <c r="IM368" s="66"/>
      <c r="IN368" s="66"/>
      <c r="IO368" s="66"/>
      <c r="IP368" s="66"/>
      <c r="IQ368" s="66"/>
      <c r="IR368" s="66"/>
      <c r="IS368" s="66"/>
      <c r="IT368" s="66"/>
      <c r="IU368" s="66"/>
      <c r="IV368" s="66"/>
      <c r="IW368" s="66"/>
      <c r="IX368" s="442"/>
      <c r="IY368" s="442"/>
      <c r="IZ368" s="442"/>
      <c r="JA368" s="442"/>
      <c r="JB368" s="442"/>
      <c r="JC368" s="442"/>
      <c r="JD368" s="442"/>
      <c r="JE368" s="442"/>
      <c r="JF368" s="442"/>
      <c r="JG368" s="442"/>
      <c r="JH368" s="442"/>
      <c r="JI368" s="442"/>
      <c r="JJ368" s="442"/>
      <c r="JK368" s="442"/>
      <c r="JL368" s="442"/>
      <c r="JM368" s="442"/>
      <c r="JN368" s="442"/>
      <c r="JO368" s="442"/>
      <c r="JP368" s="442"/>
      <c r="JQ368" s="442"/>
      <c r="JR368" s="442"/>
      <c r="JS368" s="442"/>
      <c r="JT368" s="442"/>
      <c r="JU368" s="442"/>
      <c r="JV368" s="442"/>
      <c r="JW368" s="442"/>
      <c r="JX368" s="442"/>
      <c r="JY368" s="442"/>
      <c r="JZ368" s="442"/>
      <c r="KA368" s="442"/>
      <c r="KB368" s="442"/>
      <c r="KC368" s="442"/>
      <c r="KD368" s="442"/>
      <c r="KE368" s="442"/>
      <c r="KF368" s="442"/>
      <c r="KG368" s="442"/>
      <c r="KH368" s="442"/>
      <c r="KI368" s="442"/>
      <c r="KJ368" s="442"/>
      <c r="KK368" s="442"/>
      <c r="KL368" s="442"/>
      <c r="KM368" s="442"/>
      <c r="KN368" s="442"/>
      <c r="KO368" s="442"/>
      <c r="KP368" s="442"/>
      <c r="KQ368" s="442"/>
      <c r="KR368" s="442"/>
      <c r="KS368" s="442"/>
      <c r="KT368" s="442"/>
      <c r="KU368" s="442"/>
      <c r="KV368" s="442"/>
      <c r="KW368" s="442"/>
      <c r="KX368" s="442"/>
      <c r="KY368" s="442"/>
      <c r="KZ368" s="442"/>
      <c r="LA368" s="442"/>
      <c r="LB368" s="442"/>
      <c r="LC368" s="442"/>
      <c r="LD368" s="442"/>
      <c r="LE368" s="442"/>
      <c r="LF368" s="442"/>
      <c r="LG368" s="442"/>
      <c r="LH368" s="442"/>
      <c r="LI368" s="442"/>
      <c r="LJ368" s="442"/>
      <c r="LK368" s="442"/>
      <c r="LL368" s="442"/>
      <c r="LM368" s="442"/>
      <c r="LN368" s="442"/>
      <c r="LO368" s="442"/>
      <c r="LP368" s="442"/>
      <c r="LQ368" s="442"/>
      <c r="LR368" s="442"/>
      <c r="LS368" s="442"/>
      <c r="LT368" s="442"/>
      <c r="LU368" s="442"/>
      <c r="LV368" s="442"/>
      <c r="LW368" s="442"/>
      <c r="LX368" s="442"/>
      <c r="LY368" s="442"/>
      <c r="LZ368" s="442"/>
      <c r="MA368" s="442"/>
      <c r="MB368" s="442"/>
      <c r="MC368" s="442"/>
      <c r="MD368" s="442"/>
      <c r="ME368" s="442"/>
      <c r="MF368" s="442"/>
      <c r="MG368" s="442"/>
      <c r="MH368" s="442"/>
      <c r="MI368" s="442"/>
      <c r="MJ368" s="442"/>
      <c r="MK368" s="442"/>
      <c r="ML368" s="442"/>
      <c r="MM368" s="442"/>
      <c r="MN368" s="442"/>
      <c r="MO368" s="442"/>
      <c r="MP368" s="442"/>
      <c r="MQ368" s="442"/>
      <c r="MR368" s="442"/>
      <c r="MS368" s="442"/>
      <c r="MT368" s="442"/>
      <c r="MU368" s="442"/>
      <c r="MV368" s="442"/>
      <c r="MW368" s="442"/>
      <c r="MX368" s="442"/>
      <c r="MY368" s="442"/>
      <c r="MZ368" s="442"/>
      <c r="NA368" s="442"/>
      <c r="NB368" s="442"/>
      <c r="NC368" s="442"/>
      <c r="ND368" s="442"/>
      <c r="NE368" s="442"/>
      <c r="NF368" s="442"/>
      <c r="NG368" s="442"/>
      <c r="NH368" s="442"/>
      <c r="NI368" s="442"/>
      <c r="NJ368" s="442"/>
      <c r="NK368" s="442"/>
      <c r="NL368" s="442"/>
      <c r="NM368" s="442"/>
      <c r="NN368" s="442"/>
      <c r="NO368" s="442"/>
      <c r="NP368" s="442"/>
      <c r="NQ368" s="442"/>
      <c r="NR368" s="442"/>
      <c r="NS368" s="442"/>
      <c r="NT368" s="442"/>
      <c r="NU368" s="442"/>
      <c r="NV368" s="442"/>
      <c r="NW368" s="442"/>
      <c r="NX368" s="442"/>
      <c r="NY368" s="442"/>
      <c r="NZ368" s="442"/>
      <c r="OA368" s="442"/>
      <c r="OB368" s="442"/>
      <c r="OC368" s="442"/>
      <c r="OD368" s="442"/>
      <c r="OE368" s="442"/>
      <c r="OF368" s="442"/>
      <c r="OG368" s="442"/>
      <c r="OH368" s="442"/>
      <c r="OI368" s="442"/>
      <c r="OJ368" s="442"/>
      <c r="OK368" s="442"/>
      <c r="OL368" s="442"/>
      <c r="OM368" s="442"/>
      <c r="ON368" s="442"/>
      <c r="OO368" s="442"/>
      <c r="OP368" s="442"/>
      <c r="OQ368" s="442"/>
      <c r="OR368" s="442"/>
      <c r="OS368" s="442"/>
      <c r="OT368" s="442"/>
      <c r="OU368" s="442"/>
      <c r="OV368" s="442"/>
      <c r="OW368" s="442"/>
      <c r="OX368" s="442"/>
      <c r="OY368" s="442"/>
      <c r="OZ368" s="442"/>
      <c r="PA368" s="442"/>
      <c r="PB368" s="442"/>
      <c r="PC368" s="442"/>
      <c r="PD368" s="442"/>
      <c r="PE368" s="442"/>
      <c r="PF368" s="442"/>
      <c r="PG368" s="442"/>
      <c r="PH368" s="442"/>
      <c r="PI368" s="442"/>
      <c r="PJ368" s="442"/>
      <c r="PK368" s="442"/>
      <c r="PL368" s="442"/>
      <c r="PM368" s="442"/>
      <c r="PN368" s="442"/>
      <c r="PO368" s="442"/>
      <c r="PP368" s="442"/>
      <c r="PQ368" s="442"/>
      <c r="PR368" s="442"/>
      <c r="PS368" s="442"/>
      <c r="PT368" s="442"/>
      <c r="PU368" s="442"/>
      <c r="PV368" s="442"/>
      <c r="PW368" s="442"/>
      <c r="PX368" s="442"/>
      <c r="PY368" s="442"/>
      <c r="PZ368" s="442"/>
      <c r="QA368" s="442"/>
      <c r="QB368" s="442"/>
      <c r="QC368" s="442"/>
      <c r="QD368" s="442"/>
      <c r="QE368" s="442"/>
      <c r="QF368" s="442"/>
      <c r="QG368" s="442"/>
      <c r="QH368" s="442"/>
      <c r="QI368" s="442"/>
      <c r="QJ368" s="442"/>
      <c r="QK368" s="442"/>
      <c r="QL368" s="442"/>
      <c r="QM368" s="442"/>
      <c r="QN368" s="442"/>
      <c r="QO368" s="442"/>
      <c r="QP368" s="442"/>
      <c r="QQ368" s="442"/>
      <c r="QR368" s="442"/>
      <c r="QS368" s="442"/>
      <c r="QT368" s="442"/>
      <c r="QU368" s="442"/>
      <c r="QV368" s="442"/>
      <c r="QW368" s="442"/>
      <c r="QX368" s="442"/>
      <c r="QY368" s="442"/>
      <c r="QZ368" s="442"/>
      <c r="RA368" s="442"/>
      <c r="RB368" s="442"/>
      <c r="RC368" s="442"/>
      <c r="RD368" s="442"/>
      <c r="RE368" s="442"/>
      <c r="RF368" s="442"/>
      <c r="RG368" s="442"/>
      <c r="RH368" s="442"/>
      <c r="RI368" s="442"/>
      <c r="RJ368" s="442"/>
      <c r="RK368" s="442"/>
      <c r="RL368" s="442"/>
      <c r="RM368" s="442"/>
      <c r="RN368" s="442"/>
      <c r="RO368" s="442"/>
      <c r="RP368" s="442"/>
      <c r="RQ368" s="442"/>
      <c r="RR368" s="442"/>
      <c r="RS368" s="442"/>
      <c r="RT368" s="442"/>
      <c r="RU368" s="442"/>
      <c r="RV368" s="442"/>
      <c r="RW368" s="442"/>
      <c r="RX368" s="442"/>
      <c r="RY368" s="442"/>
      <c r="RZ368" s="442"/>
      <c r="SA368" s="442"/>
      <c r="SB368" s="442"/>
      <c r="SC368" s="442"/>
      <c r="SD368" s="442"/>
      <c r="SE368" s="442"/>
      <c r="SF368" s="442"/>
      <c r="SG368" s="442"/>
      <c r="SH368" s="442"/>
      <c r="SI368" s="442"/>
      <c r="SJ368" s="442"/>
      <c r="SK368" s="442"/>
      <c r="SL368" s="442"/>
      <c r="SM368" s="442"/>
      <c r="SN368" s="442"/>
      <c r="SO368" s="442"/>
      <c r="SP368" s="442"/>
      <c r="SQ368" s="442"/>
      <c r="SR368" s="442"/>
      <c r="SS368" s="442"/>
      <c r="ST368" s="442"/>
      <c r="SU368" s="442"/>
      <c r="SV368" s="442"/>
      <c r="SW368" s="442"/>
      <c r="SX368" s="442"/>
      <c r="SY368" s="442"/>
      <c r="SZ368" s="442"/>
      <c r="TA368" s="442"/>
      <c r="TB368" s="442"/>
      <c r="TC368" s="442"/>
      <c r="TD368" s="442"/>
      <c r="TE368" s="442"/>
      <c r="TF368" s="442"/>
      <c r="TG368" s="442"/>
      <c r="TH368" s="442"/>
      <c r="TI368" s="442"/>
      <c r="TJ368" s="442"/>
      <c r="TK368" s="442"/>
      <c r="TL368" s="442"/>
      <c r="TM368" s="442"/>
      <c r="TN368" s="442"/>
      <c r="TO368" s="442"/>
      <c r="TP368" s="442"/>
      <c r="TQ368" s="442"/>
      <c r="TR368" s="442"/>
      <c r="TS368" s="442"/>
      <c r="TT368" s="442"/>
      <c r="TU368" s="442"/>
      <c r="TV368" s="442"/>
      <c r="TW368" s="442"/>
      <c r="TX368" s="442"/>
      <c r="TY368" s="442"/>
      <c r="TZ368" s="442"/>
      <c r="UA368" s="442"/>
      <c r="UB368" s="442"/>
      <c r="UC368" s="442"/>
      <c r="UD368" s="442"/>
      <c r="UE368" s="442"/>
      <c r="UF368" s="442"/>
      <c r="UG368" s="442"/>
      <c r="UH368" s="442"/>
      <c r="UI368" s="442"/>
      <c r="UJ368" s="442"/>
      <c r="UK368" s="442"/>
      <c r="UL368" s="442"/>
      <c r="UM368" s="442"/>
      <c r="UN368" s="442"/>
      <c r="UO368" s="442"/>
      <c r="UP368" s="442"/>
      <c r="UQ368" s="442"/>
      <c r="UR368" s="442"/>
      <c r="US368" s="442"/>
      <c r="UT368" s="442"/>
      <c r="UU368" s="442"/>
      <c r="UV368" s="442"/>
      <c r="UW368" s="442"/>
      <c r="UX368" s="442"/>
      <c r="UY368" s="442"/>
      <c r="UZ368" s="442"/>
      <c r="VA368" s="442"/>
      <c r="VB368" s="442"/>
      <c r="VC368" s="442"/>
      <c r="VD368" s="442"/>
      <c r="VE368" s="442"/>
      <c r="VF368" s="442"/>
      <c r="VG368" s="442"/>
      <c r="VH368" s="442"/>
      <c r="VI368" s="442"/>
      <c r="VJ368" s="442"/>
      <c r="VK368" s="442"/>
      <c r="VL368" s="442"/>
      <c r="VM368" s="442"/>
      <c r="VN368" s="442"/>
      <c r="VO368" s="442"/>
      <c r="VP368" s="442"/>
      <c r="VQ368" s="442"/>
      <c r="VR368" s="442"/>
      <c r="VS368" s="442"/>
      <c r="VT368" s="442"/>
      <c r="VU368" s="442"/>
      <c r="VV368" s="442"/>
      <c r="VW368" s="442"/>
      <c r="VX368" s="442"/>
      <c r="VY368" s="442"/>
      <c r="VZ368" s="442"/>
      <c r="WA368" s="442"/>
      <c r="WB368" s="442"/>
      <c r="WC368" s="442"/>
      <c r="WD368" s="442"/>
      <c r="WE368" s="442"/>
      <c r="WF368" s="442"/>
      <c r="WG368" s="442"/>
      <c r="WH368" s="442"/>
      <c r="WI368" s="442"/>
      <c r="WJ368" s="442"/>
      <c r="WK368" s="442"/>
      <c r="WL368" s="442"/>
      <c r="WM368" s="442"/>
      <c r="WN368" s="442"/>
      <c r="WO368" s="442"/>
      <c r="WP368" s="442"/>
      <c r="WQ368" s="442"/>
      <c r="WR368" s="442"/>
      <c r="WS368" s="442"/>
      <c r="WT368" s="442"/>
      <c r="WU368" s="442"/>
      <c r="WV368" s="442"/>
      <c r="WW368" s="442"/>
      <c r="WX368" s="442"/>
      <c r="WY368" s="442"/>
      <c r="WZ368" s="442"/>
      <c r="XA368" s="442"/>
      <c r="XB368" s="442"/>
      <c r="XC368" s="442"/>
      <c r="XD368" s="442"/>
      <c r="XE368" s="442"/>
      <c r="XF368" s="442"/>
      <c r="XG368" s="442"/>
      <c r="XH368" s="442"/>
      <c r="XI368" s="442"/>
      <c r="XJ368" s="442"/>
      <c r="XK368" s="442"/>
      <c r="XL368" s="442"/>
      <c r="XM368" s="442"/>
      <c r="XN368" s="442"/>
      <c r="XO368" s="442"/>
      <c r="XP368" s="442"/>
      <c r="XQ368" s="442"/>
      <c r="XR368" s="442"/>
      <c r="XS368" s="442"/>
      <c r="XT368" s="442"/>
      <c r="XU368" s="442"/>
      <c r="XV368" s="442"/>
      <c r="XW368" s="442"/>
      <c r="XX368" s="442"/>
      <c r="XY368" s="442"/>
      <c r="XZ368" s="442"/>
      <c r="YA368" s="442"/>
      <c r="YB368" s="442"/>
      <c r="YC368" s="442"/>
      <c r="YD368" s="442"/>
      <c r="YE368" s="442"/>
      <c r="YF368" s="442"/>
      <c r="YG368" s="442"/>
      <c r="YH368" s="442"/>
      <c r="YI368" s="442"/>
      <c r="YJ368" s="442"/>
      <c r="YK368" s="442"/>
      <c r="YL368" s="442"/>
      <c r="YM368" s="442"/>
      <c r="YN368" s="442"/>
      <c r="YO368" s="442"/>
      <c r="YP368" s="442"/>
      <c r="YQ368" s="442"/>
      <c r="YR368" s="442"/>
      <c r="YS368" s="442"/>
      <c r="YT368" s="442"/>
      <c r="YU368" s="442"/>
      <c r="YV368" s="442"/>
      <c r="YW368" s="442"/>
      <c r="YX368" s="442"/>
      <c r="YY368" s="442"/>
      <c r="YZ368" s="442"/>
      <c r="ZA368" s="442"/>
      <c r="ZB368" s="442"/>
      <c r="ZC368" s="442"/>
      <c r="ZD368" s="442"/>
      <c r="ZE368" s="442"/>
      <c r="ZF368" s="442"/>
      <c r="ZG368" s="442"/>
      <c r="ZH368" s="442"/>
      <c r="ZI368" s="442"/>
      <c r="ZJ368" s="442"/>
      <c r="ZK368" s="442"/>
      <c r="ZL368" s="442"/>
      <c r="ZM368" s="442"/>
      <c r="ZN368" s="442"/>
      <c r="ZO368" s="442"/>
      <c r="ZP368" s="442"/>
      <c r="ZQ368" s="442"/>
      <c r="ZR368" s="442"/>
      <c r="ZS368" s="442"/>
      <c r="ZT368" s="442"/>
      <c r="ZU368" s="442"/>
      <c r="ZV368" s="442"/>
      <c r="ZW368" s="442"/>
      <c r="ZX368" s="442"/>
      <c r="ZY368" s="442"/>
      <c r="ZZ368" s="442"/>
      <c r="AAA368" s="442"/>
      <c r="AAB368" s="442"/>
      <c r="AAC368" s="442"/>
      <c r="AAD368" s="442"/>
      <c r="AAE368" s="442"/>
      <c r="AAF368" s="442"/>
      <c r="AAG368" s="442"/>
      <c r="AAH368" s="442"/>
      <c r="AAI368" s="442"/>
      <c r="AAJ368" s="442"/>
      <c r="AAK368" s="442"/>
      <c r="AAL368" s="442"/>
      <c r="AAM368" s="442"/>
      <c r="AAN368" s="442"/>
      <c r="AAO368" s="442"/>
      <c r="AAP368" s="442"/>
      <c r="AAQ368" s="442"/>
      <c r="AAR368" s="442"/>
      <c r="AAS368" s="442"/>
      <c r="AAT368" s="442"/>
      <c r="AAU368" s="442"/>
      <c r="AAV368" s="442"/>
      <c r="AAW368" s="442"/>
      <c r="AAX368" s="442"/>
      <c r="AAY368" s="442"/>
      <c r="AAZ368" s="442"/>
      <c r="ABA368" s="442"/>
      <c r="ABB368" s="442"/>
      <c r="ABC368" s="442"/>
      <c r="ABD368" s="442"/>
      <c r="ABE368" s="442"/>
      <c r="ABF368" s="442"/>
      <c r="ABG368" s="442"/>
      <c r="ABH368" s="442"/>
      <c r="ABI368" s="442"/>
      <c r="ABJ368" s="442"/>
      <c r="ABK368" s="442"/>
      <c r="ABL368" s="442"/>
      <c r="ABM368" s="442"/>
      <c r="ABN368" s="442"/>
      <c r="ABO368" s="442"/>
      <c r="ABP368" s="442"/>
      <c r="ABQ368" s="442"/>
      <c r="ABR368" s="442"/>
      <c r="ABS368" s="442"/>
      <c r="ABT368" s="442"/>
      <c r="ABU368" s="442"/>
      <c r="ABV368" s="442"/>
      <c r="ABW368" s="442"/>
      <c r="ABX368" s="442"/>
      <c r="ABY368" s="442"/>
      <c r="ABZ368" s="442"/>
      <c r="ACA368" s="442"/>
      <c r="ACB368" s="442"/>
      <c r="ACC368" s="442"/>
      <c r="ACD368" s="442"/>
      <c r="ACE368" s="442"/>
      <c r="ACF368" s="442"/>
      <c r="ACG368" s="442"/>
      <c r="ACH368" s="442"/>
      <c r="ACI368" s="442"/>
      <c r="ACJ368" s="442"/>
      <c r="ACK368" s="442"/>
      <c r="ACL368" s="442"/>
      <c r="ACM368" s="442"/>
      <c r="ACN368" s="442"/>
      <c r="ACO368" s="442"/>
      <c r="ACP368" s="442"/>
      <c r="ACQ368" s="442"/>
      <c r="ACR368" s="442"/>
      <c r="ACS368" s="442"/>
      <c r="ACT368" s="442"/>
      <c r="ACU368" s="442"/>
      <c r="ACV368" s="442"/>
      <c r="ACW368" s="442"/>
      <c r="ACX368" s="442"/>
      <c r="ACY368" s="442"/>
      <c r="ACZ368" s="442"/>
      <c r="ADA368" s="442"/>
      <c r="ADB368" s="442"/>
      <c r="ADC368" s="442"/>
      <c r="ADD368" s="442"/>
      <c r="ADE368" s="442"/>
      <c r="ADF368" s="442"/>
      <c r="ADG368" s="442"/>
      <c r="ADH368" s="442"/>
      <c r="ADI368" s="442"/>
      <c r="ADJ368" s="442"/>
      <c r="ADK368" s="442"/>
      <c r="ADL368" s="442"/>
      <c r="ADM368" s="442"/>
      <c r="ADN368" s="442"/>
      <c r="ADO368" s="442"/>
      <c r="ADP368" s="442"/>
      <c r="ADQ368" s="442"/>
      <c r="ADR368" s="442"/>
      <c r="ADS368" s="442"/>
      <c r="ADT368" s="442"/>
      <c r="ADU368" s="442"/>
      <c r="ADV368" s="442"/>
      <c r="ADW368" s="442"/>
      <c r="ADX368" s="442"/>
      <c r="ADY368" s="442"/>
      <c r="ADZ368" s="442"/>
      <c r="AEA368" s="442"/>
      <c r="AEB368" s="442"/>
      <c r="AEC368" s="442"/>
      <c r="AED368" s="442"/>
      <c r="AEE368" s="442"/>
      <c r="AEF368" s="442"/>
      <c r="AEG368" s="442"/>
      <c r="AEH368" s="442"/>
      <c r="AEI368" s="442"/>
      <c r="AEJ368" s="442"/>
      <c r="AEK368" s="442"/>
      <c r="AEL368" s="442"/>
      <c r="AEM368" s="442"/>
      <c r="AEN368" s="442"/>
      <c r="AEO368" s="442"/>
      <c r="AEP368" s="442"/>
      <c r="AEQ368" s="442"/>
      <c r="AER368" s="442"/>
      <c r="AES368" s="442"/>
      <c r="AET368" s="442"/>
      <c r="AEU368" s="442"/>
      <c r="AEV368" s="442"/>
      <c r="AEW368" s="442"/>
      <c r="AEX368" s="442"/>
      <c r="AEY368" s="442"/>
      <c r="AEZ368" s="442"/>
      <c r="AFA368" s="442"/>
      <c r="AFB368" s="442"/>
      <c r="AFC368" s="442"/>
      <c r="AFD368" s="442"/>
      <c r="AFE368" s="442"/>
      <c r="AFF368" s="442"/>
      <c r="AFG368" s="442"/>
      <c r="AFH368" s="442"/>
      <c r="AFI368" s="442"/>
      <c r="AFJ368" s="442"/>
      <c r="AFK368" s="442"/>
      <c r="AFL368" s="442"/>
      <c r="AFM368" s="442"/>
      <c r="AFN368" s="442"/>
      <c r="AFO368" s="442"/>
      <c r="AFP368" s="442"/>
      <c r="AFQ368" s="442"/>
      <c r="AFR368" s="442"/>
      <c r="AFS368" s="442"/>
      <c r="AFT368" s="442"/>
      <c r="AFU368" s="442"/>
      <c r="AFV368" s="442"/>
      <c r="AFW368" s="442"/>
      <c r="AFX368" s="442"/>
      <c r="AFY368" s="442"/>
      <c r="AFZ368" s="442"/>
      <c r="AGA368" s="442"/>
      <c r="AGB368" s="442"/>
      <c r="AGC368" s="442"/>
      <c r="AGD368" s="442"/>
      <c r="AGE368" s="442"/>
      <c r="AGF368" s="442"/>
      <c r="AGG368" s="442"/>
      <c r="AGH368" s="442"/>
      <c r="AGI368" s="442"/>
      <c r="AGJ368" s="442"/>
      <c r="AGK368" s="442"/>
      <c r="AGL368" s="442"/>
      <c r="AGM368" s="442"/>
      <c r="AGN368" s="442"/>
      <c r="AGO368" s="442"/>
      <c r="AGP368" s="442"/>
      <c r="AGQ368" s="442"/>
      <c r="AGR368" s="442"/>
      <c r="AGS368" s="442"/>
      <c r="AGT368" s="442"/>
      <c r="AGU368" s="442"/>
      <c r="AGV368" s="442"/>
      <c r="AGW368" s="442"/>
      <c r="AGX368" s="442"/>
      <c r="AGY368" s="442"/>
      <c r="AGZ368" s="442"/>
      <c r="AHA368" s="442"/>
      <c r="AHB368" s="442"/>
      <c r="AHC368" s="442"/>
      <c r="AHD368" s="442"/>
      <c r="AHE368" s="442"/>
      <c r="AHF368" s="442"/>
      <c r="AHG368" s="442"/>
      <c r="AHH368" s="442"/>
    </row>
    <row r="369" spans="2:892" s="593" customFormat="1" hidden="1">
      <c r="B369" s="597"/>
      <c r="C369" s="595"/>
      <c r="D369" s="78"/>
      <c r="E369" s="78"/>
      <c r="F369" s="78"/>
      <c r="G369" s="78"/>
      <c r="H369" s="78"/>
      <c r="I369" s="78"/>
      <c r="J369" s="78"/>
      <c r="K369" s="78"/>
      <c r="L369" s="78"/>
      <c r="M369" s="78"/>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s="66"/>
      <c r="CT369" s="66"/>
      <c r="CU369" s="66"/>
      <c r="CV369" s="66"/>
      <c r="CW369" s="66"/>
      <c r="CX369" s="66"/>
      <c r="CY369" s="66"/>
      <c r="CZ369" s="66"/>
      <c r="DA369" s="66"/>
      <c r="DB369" s="66"/>
      <c r="DC369" s="66"/>
      <c r="DD369" s="66"/>
      <c r="DE369" s="66"/>
      <c r="DF369" s="66"/>
      <c r="DG369" s="66"/>
      <c r="DH369" s="66"/>
      <c r="DI369" s="66"/>
      <c r="DJ369" s="66"/>
      <c r="DK369" s="66"/>
      <c r="DL369" s="66"/>
      <c r="DM369" s="66"/>
      <c r="DN369" s="66"/>
      <c r="DO369" s="66"/>
      <c r="DP369" s="66"/>
      <c r="DQ369" s="66"/>
      <c r="DR369" s="66"/>
      <c r="DS369" s="66"/>
      <c r="DT369" s="66"/>
      <c r="DU369" s="66"/>
      <c r="DV369" s="66"/>
      <c r="DW369" s="66"/>
      <c r="DX369" s="66"/>
      <c r="DY369" s="66"/>
      <c r="DZ369" s="66"/>
      <c r="EA369" s="66"/>
      <c r="EB369" s="66"/>
      <c r="EC369" s="66"/>
      <c r="ED369" s="66"/>
      <c r="EE369" s="66"/>
      <c r="EF369" s="66"/>
      <c r="EG369" s="66"/>
      <c r="EH369" s="66"/>
      <c r="EI369" s="66"/>
      <c r="EJ369" s="66"/>
      <c r="EK369" s="66"/>
      <c r="EL369" s="66"/>
      <c r="EM369" s="66"/>
      <c r="EN369" s="66"/>
      <c r="EO369" s="66"/>
      <c r="EP369" s="66"/>
      <c r="EQ369" s="66"/>
      <c r="ER369" s="66"/>
      <c r="ES369" s="66"/>
      <c r="ET369" s="66"/>
      <c r="EU369" s="66"/>
      <c r="EV369" s="66"/>
      <c r="EW369" s="66"/>
      <c r="EX369" s="66"/>
      <c r="EY369" s="66"/>
      <c r="EZ369" s="66"/>
      <c r="FA369" s="66"/>
      <c r="FB369" s="66"/>
      <c r="FC369" s="66"/>
      <c r="FD369" s="66"/>
      <c r="FE369" s="66"/>
      <c r="FF369" s="66"/>
      <c r="FG369" s="66"/>
      <c r="FH369" s="66"/>
      <c r="FI369" s="66"/>
      <c r="FJ369" s="66"/>
      <c r="FK369" s="66"/>
      <c r="FL369" s="66"/>
      <c r="FM369" s="66"/>
      <c r="FN369" s="66"/>
      <c r="FO369" s="66"/>
      <c r="FP369" s="66"/>
      <c r="FQ369" s="66"/>
      <c r="FR369" s="66"/>
      <c r="FS369" s="66"/>
      <c r="FT369" s="66"/>
      <c r="FU369" s="66"/>
      <c r="FV369" s="66"/>
      <c r="FW369" s="66"/>
      <c r="FX369" s="66"/>
      <c r="FY369" s="66"/>
      <c r="FZ369" s="66"/>
      <c r="GA369" s="66"/>
      <c r="GB369" s="66"/>
      <c r="GC369" s="66"/>
      <c r="GD369" s="66"/>
      <c r="GE369" s="66"/>
      <c r="GF369" s="66"/>
      <c r="GG369" s="66"/>
      <c r="GH369" s="66"/>
      <c r="GI369" s="66"/>
      <c r="GJ369" s="66"/>
      <c r="GK369" s="66"/>
      <c r="GL369" s="66"/>
      <c r="GM369" s="66"/>
      <c r="GN369" s="66"/>
      <c r="GO369" s="66"/>
      <c r="GP369" s="66"/>
      <c r="GQ369" s="66"/>
      <c r="GR369" s="66"/>
      <c r="GS369" s="66"/>
      <c r="GT369" s="66"/>
      <c r="GU369" s="66"/>
      <c r="GV369" s="66"/>
      <c r="GW369" s="66"/>
      <c r="GX369" s="66"/>
      <c r="GY369" s="66"/>
      <c r="GZ369" s="66"/>
      <c r="HA369" s="66"/>
      <c r="HB369" s="66"/>
      <c r="HC369" s="66"/>
      <c r="HD369" s="66"/>
      <c r="HE369" s="66"/>
      <c r="HF369" s="66"/>
      <c r="HG369" s="66"/>
      <c r="HH369" s="66"/>
      <c r="HI369" s="66"/>
      <c r="HJ369" s="66"/>
      <c r="HK369" s="66"/>
      <c r="HL369" s="66"/>
      <c r="HM369" s="66"/>
      <c r="HN369" s="66"/>
      <c r="HO369" s="66"/>
      <c r="HP369" s="66"/>
      <c r="HQ369" s="66"/>
      <c r="HR369" s="66"/>
      <c r="HS369" s="66"/>
      <c r="HT369" s="66"/>
      <c r="HU369" s="66"/>
      <c r="HV369" s="66"/>
      <c r="HW369" s="66"/>
      <c r="HX369" s="66"/>
      <c r="HY369" s="66"/>
      <c r="HZ369" s="66"/>
      <c r="IA369" s="66"/>
      <c r="IB369" s="66"/>
      <c r="IC369" s="66"/>
      <c r="ID369" s="66"/>
      <c r="IE369" s="66"/>
      <c r="IF369" s="66"/>
      <c r="IG369" s="66"/>
      <c r="IH369" s="66"/>
      <c r="II369" s="66"/>
      <c r="IJ369" s="66"/>
      <c r="IK369" s="66"/>
      <c r="IL369" s="66"/>
      <c r="IM369" s="66"/>
      <c r="IN369" s="66"/>
      <c r="IO369" s="66"/>
      <c r="IP369" s="66"/>
      <c r="IQ369" s="66"/>
      <c r="IR369" s="66"/>
      <c r="IS369" s="66"/>
      <c r="IT369" s="66"/>
      <c r="IU369" s="66"/>
      <c r="IV369" s="66"/>
      <c r="IW369" s="66"/>
      <c r="IX369" s="442"/>
      <c r="IY369" s="442"/>
      <c r="IZ369" s="442"/>
      <c r="JA369" s="442"/>
      <c r="JB369" s="442"/>
      <c r="JC369" s="442"/>
      <c r="JD369" s="442"/>
      <c r="JE369" s="442"/>
      <c r="JF369" s="442"/>
      <c r="JG369" s="442"/>
      <c r="JH369" s="442"/>
      <c r="JI369" s="442"/>
      <c r="JJ369" s="442"/>
      <c r="JK369" s="442"/>
      <c r="JL369" s="442"/>
      <c r="JM369" s="442"/>
      <c r="JN369" s="442"/>
      <c r="JO369" s="442"/>
      <c r="JP369" s="442"/>
      <c r="JQ369" s="442"/>
      <c r="JR369" s="442"/>
      <c r="JS369" s="442"/>
      <c r="JT369" s="442"/>
      <c r="JU369" s="442"/>
      <c r="JV369" s="442"/>
      <c r="JW369" s="442"/>
      <c r="JX369" s="442"/>
      <c r="JY369" s="442"/>
      <c r="JZ369" s="442"/>
      <c r="KA369" s="442"/>
      <c r="KB369" s="442"/>
      <c r="KC369" s="442"/>
      <c r="KD369" s="442"/>
      <c r="KE369" s="442"/>
      <c r="KF369" s="442"/>
      <c r="KG369" s="442"/>
      <c r="KH369" s="442"/>
      <c r="KI369" s="442"/>
      <c r="KJ369" s="442"/>
      <c r="KK369" s="442"/>
      <c r="KL369" s="442"/>
      <c r="KM369" s="442"/>
      <c r="KN369" s="442"/>
      <c r="KO369" s="442"/>
      <c r="KP369" s="442"/>
      <c r="KQ369" s="442"/>
      <c r="KR369" s="442"/>
      <c r="KS369" s="442"/>
      <c r="KT369" s="442"/>
      <c r="KU369" s="442"/>
      <c r="KV369" s="442"/>
      <c r="KW369" s="442"/>
      <c r="KX369" s="442"/>
      <c r="KY369" s="442"/>
      <c r="KZ369" s="442"/>
      <c r="LA369" s="442"/>
      <c r="LB369" s="442"/>
      <c r="LC369" s="442"/>
      <c r="LD369" s="442"/>
      <c r="LE369" s="442"/>
      <c r="LF369" s="442"/>
      <c r="LG369" s="442"/>
      <c r="LH369" s="442"/>
      <c r="LI369" s="442"/>
      <c r="LJ369" s="442"/>
      <c r="LK369" s="442"/>
      <c r="LL369" s="442"/>
      <c r="LM369" s="442"/>
      <c r="LN369" s="442"/>
      <c r="LO369" s="442"/>
      <c r="LP369" s="442"/>
      <c r="LQ369" s="442"/>
      <c r="LR369" s="442"/>
      <c r="LS369" s="442"/>
      <c r="LT369" s="442"/>
      <c r="LU369" s="442"/>
      <c r="LV369" s="442"/>
      <c r="LW369" s="442"/>
      <c r="LX369" s="442"/>
      <c r="LY369" s="442"/>
      <c r="LZ369" s="442"/>
      <c r="MA369" s="442"/>
      <c r="MB369" s="442"/>
      <c r="MC369" s="442"/>
      <c r="MD369" s="442"/>
      <c r="ME369" s="442"/>
      <c r="MF369" s="442"/>
      <c r="MG369" s="442"/>
      <c r="MH369" s="442"/>
      <c r="MI369" s="442"/>
      <c r="MJ369" s="442"/>
      <c r="MK369" s="442"/>
      <c r="ML369" s="442"/>
      <c r="MM369" s="442"/>
      <c r="MN369" s="442"/>
      <c r="MO369" s="442"/>
      <c r="MP369" s="442"/>
      <c r="MQ369" s="442"/>
      <c r="MR369" s="442"/>
      <c r="MS369" s="442"/>
      <c r="MT369" s="442"/>
      <c r="MU369" s="442"/>
      <c r="MV369" s="442"/>
      <c r="MW369" s="442"/>
      <c r="MX369" s="442"/>
      <c r="MY369" s="442"/>
      <c r="MZ369" s="442"/>
      <c r="NA369" s="442"/>
      <c r="NB369" s="442"/>
      <c r="NC369" s="442"/>
      <c r="ND369" s="442"/>
      <c r="NE369" s="442"/>
      <c r="NF369" s="442"/>
      <c r="NG369" s="442"/>
      <c r="NH369" s="442"/>
      <c r="NI369" s="442"/>
      <c r="NJ369" s="442"/>
      <c r="NK369" s="442"/>
      <c r="NL369" s="442"/>
      <c r="NM369" s="442"/>
      <c r="NN369" s="442"/>
      <c r="NO369" s="442"/>
      <c r="NP369" s="442"/>
      <c r="NQ369" s="442"/>
      <c r="NR369" s="442"/>
      <c r="NS369" s="442"/>
      <c r="NT369" s="442"/>
      <c r="NU369" s="442"/>
      <c r="NV369" s="442"/>
      <c r="NW369" s="442"/>
      <c r="NX369" s="442"/>
      <c r="NY369" s="442"/>
      <c r="NZ369" s="442"/>
      <c r="OA369" s="442"/>
      <c r="OB369" s="442"/>
      <c r="OC369" s="442"/>
      <c r="OD369" s="442"/>
      <c r="OE369" s="442"/>
      <c r="OF369" s="442"/>
      <c r="OG369" s="442"/>
      <c r="OH369" s="442"/>
      <c r="OI369" s="442"/>
      <c r="OJ369" s="442"/>
      <c r="OK369" s="442"/>
      <c r="OL369" s="442"/>
      <c r="OM369" s="442"/>
      <c r="ON369" s="442"/>
      <c r="OO369" s="442"/>
      <c r="OP369" s="442"/>
      <c r="OQ369" s="442"/>
      <c r="OR369" s="442"/>
      <c r="OS369" s="442"/>
      <c r="OT369" s="442"/>
      <c r="OU369" s="442"/>
      <c r="OV369" s="442"/>
      <c r="OW369" s="442"/>
      <c r="OX369" s="442"/>
      <c r="OY369" s="442"/>
      <c r="OZ369" s="442"/>
      <c r="PA369" s="442"/>
      <c r="PB369" s="442"/>
      <c r="PC369" s="442"/>
      <c r="PD369" s="442"/>
      <c r="PE369" s="442"/>
      <c r="PF369" s="442"/>
      <c r="PG369" s="442"/>
      <c r="PH369" s="442"/>
      <c r="PI369" s="442"/>
      <c r="PJ369" s="442"/>
      <c r="PK369" s="442"/>
      <c r="PL369" s="442"/>
      <c r="PM369" s="442"/>
      <c r="PN369" s="442"/>
      <c r="PO369" s="442"/>
      <c r="PP369" s="442"/>
      <c r="PQ369" s="442"/>
      <c r="PR369" s="442"/>
      <c r="PS369" s="442"/>
      <c r="PT369" s="442"/>
      <c r="PU369" s="442"/>
      <c r="PV369" s="442"/>
      <c r="PW369" s="442"/>
      <c r="PX369" s="442"/>
      <c r="PY369" s="442"/>
      <c r="PZ369" s="442"/>
      <c r="QA369" s="442"/>
      <c r="QB369" s="442"/>
      <c r="QC369" s="442"/>
      <c r="QD369" s="442"/>
      <c r="QE369" s="442"/>
      <c r="QF369" s="442"/>
      <c r="QG369" s="442"/>
      <c r="QH369" s="442"/>
      <c r="QI369" s="442"/>
      <c r="QJ369" s="442"/>
      <c r="QK369" s="442"/>
      <c r="QL369" s="442"/>
      <c r="QM369" s="442"/>
      <c r="QN369" s="442"/>
      <c r="QO369" s="442"/>
      <c r="QP369" s="442"/>
      <c r="QQ369" s="442"/>
      <c r="QR369" s="442"/>
      <c r="QS369" s="442"/>
      <c r="QT369" s="442"/>
      <c r="QU369" s="442"/>
      <c r="QV369" s="442"/>
      <c r="QW369" s="442"/>
      <c r="QX369" s="442"/>
      <c r="QY369" s="442"/>
      <c r="QZ369" s="442"/>
      <c r="RA369" s="442"/>
      <c r="RB369" s="442"/>
      <c r="RC369" s="442"/>
      <c r="RD369" s="442"/>
      <c r="RE369" s="442"/>
      <c r="RF369" s="442"/>
      <c r="RG369" s="442"/>
      <c r="RH369" s="442"/>
      <c r="RI369" s="442"/>
      <c r="RJ369" s="442"/>
      <c r="RK369" s="442"/>
      <c r="RL369" s="442"/>
      <c r="RM369" s="442"/>
      <c r="RN369" s="442"/>
      <c r="RO369" s="442"/>
      <c r="RP369" s="442"/>
      <c r="RQ369" s="442"/>
      <c r="RR369" s="442"/>
      <c r="RS369" s="442"/>
      <c r="RT369" s="442"/>
      <c r="RU369" s="442"/>
      <c r="RV369" s="442"/>
      <c r="RW369" s="442"/>
      <c r="RX369" s="442"/>
      <c r="RY369" s="442"/>
      <c r="RZ369" s="442"/>
      <c r="SA369" s="442"/>
      <c r="SB369" s="442"/>
      <c r="SC369" s="442"/>
      <c r="SD369" s="442"/>
      <c r="SE369" s="442"/>
      <c r="SF369" s="442"/>
      <c r="SG369" s="442"/>
      <c r="SH369" s="442"/>
      <c r="SI369" s="442"/>
      <c r="SJ369" s="442"/>
      <c r="SK369" s="442"/>
      <c r="SL369" s="442"/>
      <c r="SM369" s="442"/>
      <c r="SN369" s="442"/>
      <c r="SO369" s="442"/>
      <c r="SP369" s="442"/>
      <c r="SQ369" s="442"/>
      <c r="SR369" s="442"/>
      <c r="SS369" s="442"/>
      <c r="ST369" s="442"/>
      <c r="SU369" s="442"/>
      <c r="SV369" s="442"/>
      <c r="SW369" s="442"/>
      <c r="SX369" s="442"/>
      <c r="SY369" s="442"/>
      <c r="SZ369" s="442"/>
      <c r="TA369" s="442"/>
      <c r="TB369" s="442"/>
      <c r="TC369" s="442"/>
      <c r="TD369" s="442"/>
      <c r="TE369" s="442"/>
      <c r="TF369" s="442"/>
      <c r="TG369" s="442"/>
      <c r="TH369" s="442"/>
      <c r="TI369" s="442"/>
      <c r="TJ369" s="442"/>
      <c r="TK369" s="442"/>
      <c r="TL369" s="442"/>
      <c r="TM369" s="442"/>
      <c r="TN369" s="442"/>
      <c r="TO369" s="442"/>
      <c r="TP369" s="442"/>
      <c r="TQ369" s="442"/>
      <c r="TR369" s="442"/>
      <c r="TS369" s="442"/>
      <c r="TT369" s="442"/>
      <c r="TU369" s="442"/>
      <c r="TV369" s="442"/>
      <c r="TW369" s="442"/>
      <c r="TX369" s="442"/>
      <c r="TY369" s="442"/>
      <c r="TZ369" s="442"/>
      <c r="UA369" s="442"/>
      <c r="UB369" s="442"/>
      <c r="UC369" s="442"/>
      <c r="UD369" s="442"/>
      <c r="UE369" s="442"/>
      <c r="UF369" s="442"/>
      <c r="UG369" s="442"/>
      <c r="UH369" s="442"/>
      <c r="UI369" s="442"/>
      <c r="UJ369" s="442"/>
      <c r="UK369" s="442"/>
      <c r="UL369" s="442"/>
      <c r="UM369" s="442"/>
      <c r="UN369" s="442"/>
      <c r="UO369" s="442"/>
      <c r="UP369" s="442"/>
      <c r="UQ369" s="442"/>
      <c r="UR369" s="442"/>
      <c r="US369" s="442"/>
      <c r="UT369" s="442"/>
      <c r="UU369" s="442"/>
      <c r="UV369" s="442"/>
      <c r="UW369" s="442"/>
      <c r="UX369" s="442"/>
      <c r="UY369" s="442"/>
      <c r="UZ369" s="442"/>
      <c r="VA369" s="442"/>
      <c r="VB369" s="442"/>
      <c r="VC369" s="442"/>
      <c r="VD369" s="442"/>
      <c r="VE369" s="442"/>
      <c r="VF369" s="442"/>
      <c r="VG369" s="442"/>
      <c r="VH369" s="442"/>
      <c r="VI369" s="442"/>
      <c r="VJ369" s="442"/>
      <c r="VK369" s="442"/>
      <c r="VL369" s="442"/>
      <c r="VM369" s="442"/>
      <c r="VN369" s="442"/>
      <c r="VO369" s="442"/>
      <c r="VP369" s="442"/>
      <c r="VQ369" s="442"/>
      <c r="VR369" s="442"/>
      <c r="VS369" s="442"/>
      <c r="VT369" s="442"/>
      <c r="VU369" s="442"/>
      <c r="VV369" s="442"/>
      <c r="VW369" s="442"/>
      <c r="VX369" s="442"/>
      <c r="VY369" s="442"/>
      <c r="VZ369" s="442"/>
      <c r="WA369" s="442"/>
      <c r="WB369" s="442"/>
      <c r="WC369" s="442"/>
      <c r="WD369" s="442"/>
      <c r="WE369" s="442"/>
      <c r="WF369" s="442"/>
      <c r="WG369" s="442"/>
      <c r="WH369" s="442"/>
      <c r="WI369" s="442"/>
      <c r="WJ369" s="442"/>
      <c r="WK369" s="442"/>
      <c r="WL369" s="442"/>
      <c r="WM369" s="442"/>
      <c r="WN369" s="442"/>
      <c r="WO369" s="442"/>
      <c r="WP369" s="442"/>
      <c r="WQ369" s="442"/>
      <c r="WR369" s="442"/>
      <c r="WS369" s="442"/>
      <c r="WT369" s="442"/>
      <c r="WU369" s="442"/>
      <c r="WV369" s="442"/>
      <c r="WW369" s="442"/>
      <c r="WX369" s="442"/>
      <c r="WY369" s="442"/>
      <c r="WZ369" s="442"/>
      <c r="XA369" s="442"/>
      <c r="XB369" s="442"/>
      <c r="XC369" s="442"/>
      <c r="XD369" s="442"/>
      <c r="XE369" s="442"/>
      <c r="XF369" s="442"/>
      <c r="XG369" s="442"/>
      <c r="XH369" s="442"/>
      <c r="XI369" s="442"/>
      <c r="XJ369" s="442"/>
      <c r="XK369" s="442"/>
      <c r="XL369" s="442"/>
      <c r="XM369" s="442"/>
      <c r="XN369" s="442"/>
      <c r="XO369" s="442"/>
      <c r="XP369" s="442"/>
      <c r="XQ369" s="442"/>
      <c r="XR369" s="442"/>
      <c r="XS369" s="442"/>
      <c r="XT369" s="442"/>
      <c r="XU369" s="442"/>
      <c r="XV369" s="442"/>
      <c r="XW369" s="442"/>
      <c r="XX369" s="442"/>
      <c r="XY369" s="442"/>
      <c r="XZ369" s="442"/>
      <c r="YA369" s="442"/>
      <c r="YB369" s="442"/>
      <c r="YC369" s="442"/>
      <c r="YD369" s="442"/>
      <c r="YE369" s="442"/>
      <c r="YF369" s="442"/>
      <c r="YG369" s="442"/>
      <c r="YH369" s="442"/>
      <c r="YI369" s="442"/>
      <c r="YJ369" s="442"/>
      <c r="YK369" s="442"/>
      <c r="YL369" s="442"/>
      <c r="YM369" s="442"/>
      <c r="YN369" s="442"/>
      <c r="YO369" s="442"/>
      <c r="YP369" s="442"/>
      <c r="YQ369" s="442"/>
      <c r="YR369" s="442"/>
      <c r="YS369" s="442"/>
      <c r="YT369" s="442"/>
      <c r="YU369" s="442"/>
      <c r="YV369" s="442"/>
      <c r="YW369" s="442"/>
      <c r="YX369" s="442"/>
      <c r="YY369" s="442"/>
      <c r="YZ369" s="442"/>
      <c r="ZA369" s="442"/>
      <c r="ZB369" s="442"/>
      <c r="ZC369" s="442"/>
      <c r="ZD369" s="442"/>
      <c r="ZE369" s="442"/>
      <c r="ZF369" s="442"/>
      <c r="ZG369" s="442"/>
      <c r="ZH369" s="442"/>
      <c r="ZI369" s="442"/>
      <c r="ZJ369" s="442"/>
      <c r="ZK369" s="442"/>
      <c r="ZL369" s="442"/>
      <c r="ZM369" s="442"/>
      <c r="ZN369" s="442"/>
      <c r="ZO369" s="442"/>
      <c r="ZP369" s="442"/>
      <c r="ZQ369" s="442"/>
      <c r="ZR369" s="442"/>
      <c r="ZS369" s="442"/>
      <c r="ZT369" s="442"/>
      <c r="ZU369" s="442"/>
      <c r="ZV369" s="442"/>
      <c r="ZW369" s="442"/>
      <c r="ZX369" s="442"/>
      <c r="ZY369" s="442"/>
      <c r="ZZ369" s="442"/>
      <c r="AAA369" s="442"/>
      <c r="AAB369" s="442"/>
      <c r="AAC369" s="442"/>
      <c r="AAD369" s="442"/>
      <c r="AAE369" s="442"/>
      <c r="AAF369" s="442"/>
      <c r="AAG369" s="442"/>
      <c r="AAH369" s="442"/>
      <c r="AAI369" s="442"/>
      <c r="AAJ369" s="442"/>
      <c r="AAK369" s="442"/>
      <c r="AAL369" s="442"/>
      <c r="AAM369" s="442"/>
      <c r="AAN369" s="442"/>
      <c r="AAO369" s="442"/>
      <c r="AAP369" s="442"/>
      <c r="AAQ369" s="442"/>
      <c r="AAR369" s="442"/>
      <c r="AAS369" s="442"/>
      <c r="AAT369" s="442"/>
      <c r="AAU369" s="442"/>
      <c r="AAV369" s="442"/>
      <c r="AAW369" s="442"/>
      <c r="AAX369" s="442"/>
      <c r="AAY369" s="442"/>
      <c r="AAZ369" s="442"/>
      <c r="ABA369" s="442"/>
      <c r="ABB369" s="442"/>
      <c r="ABC369" s="442"/>
      <c r="ABD369" s="442"/>
      <c r="ABE369" s="442"/>
      <c r="ABF369" s="442"/>
      <c r="ABG369" s="442"/>
      <c r="ABH369" s="442"/>
      <c r="ABI369" s="442"/>
      <c r="ABJ369" s="442"/>
      <c r="ABK369" s="442"/>
      <c r="ABL369" s="442"/>
      <c r="ABM369" s="442"/>
      <c r="ABN369" s="442"/>
      <c r="ABO369" s="442"/>
      <c r="ABP369" s="442"/>
      <c r="ABQ369" s="442"/>
      <c r="ABR369" s="442"/>
      <c r="ABS369" s="442"/>
      <c r="ABT369" s="442"/>
      <c r="ABU369" s="442"/>
      <c r="ABV369" s="442"/>
      <c r="ABW369" s="442"/>
      <c r="ABX369" s="442"/>
      <c r="ABY369" s="442"/>
      <c r="ABZ369" s="442"/>
      <c r="ACA369" s="442"/>
      <c r="ACB369" s="442"/>
      <c r="ACC369" s="442"/>
      <c r="ACD369" s="442"/>
      <c r="ACE369" s="442"/>
      <c r="ACF369" s="442"/>
      <c r="ACG369" s="442"/>
      <c r="ACH369" s="442"/>
      <c r="ACI369" s="442"/>
      <c r="ACJ369" s="442"/>
      <c r="ACK369" s="442"/>
      <c r="ACL369" s="442"/>
      <c r="ACM369" s="442"/>
      <c r="ACN369" s="442"/>
      <c r="ACO369" s="442"/>
      <c r="ACP369" s="442"/>
      <c r="ACQ369" s="442"/>
      <c r="ACR369" s="442"/>
      <c r="ACS369" s="442"/>
      <c r="ACT369" s="442"/>
      <c r="ACU369" s="442"/>
      <c r="ACV369" s="442"/>
      <c r="ACW369" s="442"/>
      <c r="ACX369" s="442"/>
      <c r="ACY369" s="442"/>
      <c r="ACZ369" s="442"/>
      <c r="ADA369" s="442"/>
      <c r="ADB369" s="442"/>
      <c r="ADC369" s="442"/>
      <c r="ADD369" s="442"/>
      <c r="ADE369" s="442"/>
      <c r="ADF369" s="442"/>
      <c r="ADG369" s="442"/>
      <c r="ADH369" s="442"/>
      <c r="ADI369" s="442"/>
      <c r="ADJ369" s="442"/>
      <c r="ADK369" s="442"/>
      <c r="ADL369" s="442"/>
      <c r="ADM369" s="442"/>
      <c r="ADN369" s="442"/>
      <c r="ADO369" s="442"/>
      <c r="ADP369" s="442"/>
      <c r="ADQ369" s="442"/>
      <c r="ADR369" s="442"/>
      <c r="ADS369" s="442"/>
      <c r="ADT369" s="442"/>
      <c r="ADU369" s="442"/>
      <c r="ADV369" s="442"/>
      <c r="ADW369" s="442"/>
      <c r="ADX369" s="442"/>
      <c r="ADY369" s="442"/>
      <c r="ADZ369" s="442"/>
      <c r="AEA369" s="442"/>
      <c r="AEB369" s="442"/>
      <c r="AEC369" s="442"/>
      <c r="AED369" s="442"/>
      <c r="AEE369" s="442"/>
      <c r="AEF369" s="442"/>
      <c r="AEG369" s="442"/>
      <c r="AEH369" s="442"/>
      <c r="AEI369" s="442"/>
      <c r="AEJ369" s="442"/>
      <c r="AEK369" s="442"/>
      <c r="AEL369" s="442"/>
      <c r="AEM369" s="442"/>
      <c r="AEN369" s="442"/>
      <c r="AEO369" s="442"/>
      <c r="AEP369" s="442"/>
      <c r="AEQ369" s="442"/>
      <c r="AER369" s="442"/>
      <c r="AES369" s="442"/>
      <c r="AET369" s="442"/>
      <c r="AEU369" s="442"/>
      <c r="AEV369" s="442"/>
      <c r="AEW369" s="442"/>
      <c r="AEX369" s="442"/>
      <c r="AEY369" s="442"/>
      <c r="AEZ369" s="442"/>
      <c r="AFA369" s="442"/>
      <c r="AFB369" s="442"/>
      <c r="AFC369" s="442"/>
      <c r="AFD369" s="442"/>
      <c r="AFE369" s="442"/>
      <c r="AFF369" s="442"/>
      <c r="AFG369" s="442"/>
      <c r="AFH369" s="442"/>
      <c r="AFI369" s="442"/>
      <c r="AFJ369" s="442"/>
      <c r="AFK369" s="442"/>
      <c r="AFL369" s="442"/>
      <c r="AFM369" s="442"/>
      <c r="AFN369" s="442"/>
      <c r="AFO369" s="442"/>
      <c r="AFP369" s="442"/>
      <c r="AFQ369" s="442"/>
      <c r="AFR369" s="442"/>
      <c r="AFS369" s="442"/>
      <c r="AFT369" s="442"/>
      <c r="AFU369" s="442"/>
      <c r="AFV369" s="442"/>
      <c r="AFW369" s="442"/>
      <c r="AFX369" s="442"/>
      <c r="AFY369" s="442"/>
      <c r="AFZ369" s="442"/>
      <c r="AGA369" s="442"/>
      <c r="AGB369" s="442"/>
      <c r="AGC369" s="442"/>
      <c r="AGD369" s="442"/>
      <c r="AGE369" s="442"/>
      <c r="AGF369" s="442"/>
      <c r="AGG369" s="442"/>
      <c r="AGH369" s="442"/>
      <c r="AGI369" s="442"/>
      <c r="AGJ369" s="442"/>
      <c r="AGK369" s="442"/>
      <c r="AGL369" s="442"/>
      <c r="AGM369" s="442"/>
      <c r="AGN369" s="442"/>
      <c r="AGO369" s="442"/>
      <c r="AGP369" s="442"/>
      <c r="AGQ369" s="442"/>
      <c r="AGR369" s="442"/>
      <c r="AGS369" s="442"/>
      <c r="AGT369" s="442"/>
      <c r="AGU369" s="442"/>
      <c r="AGV369" s="442"/>
      <c r="AGW369" s="442"/>
      <c r="AGX369" s="442"/>
      <c r="AGY369" s="442"/>
      <c r="AGZ369" s="442"/>
      <c r="AHA369" s="442"/>
      <c r="AHB369" s="442"/>
      <c r="AHC369" s="442"/>
      <c r="AHD369" s="442"/>
      <c r="AHE369" s="442"/>
      <c r="AHF369" s="442"/>
      <c r="AHG369" s="442"/>
      <c r="AHH369" s="442"/>
    </row>
    <row r="370" spans="2:892" s="593" customFormat="1" hidden="1">
      <c r="B370" s="597"/>
      <c r="C370" s="595"/>
      <c r="D370" s="78"/>
      <c r="E370" s="78"/>
      <c r="F370" s="78"/>
      <c r="G370" s="78"/>
      <c r="H370" s="78"/>
      <c r="I370" s="78"/>
      <c r="J370" s="78"/>
      <c r="K370" s="78"/>
      <c r="L370" s="78"/>
      <c r="M370" s="78"/>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s="66"/>
      <c r="CT370" s="66"/>
      <c r="CU370" s="66"/>
      <c r="CV370" s="66"/>
      <c r="CW370" s="66"/>
      <c r="CX370" s="66"/>
      <c r="CY370" s="66"/>
      <c r="CZ370" s="66"/>
      <c r="DA370" s="66"/>
      <c r="DB370" s="66"/>
      <c r="DC370" s="66"/>
      <c r="DD370" s="66"/>
      <c r="DE370" s="66"/>
      <c r="DF370" s="66"/>
      <c r="DG370" s="66"/>
      <c r="DH370" s="66"/>
      <c r="DI370" s="66"/>
      <c r="DJ370" s="66"/>
      <c r="DK370" s="66"/>
      <c r="DL370" s="66"/>
      <c r="DM370" s="66"/>
      <c r="DN370" s="66"/>
      <c r="DO370" s="66"/>
      <c r="DP370" s="66"/>
      <c r="DQ370" s="66"/>
      <c r="DR370" s="66"/>
      <c r="DS370" s="66"/>
      <c r="DT370" s="66"/>
      <c r="DU370" s="66"/>
      <c r="DV370" s="66"/>
      <c r="DW370" s="66"/>
      <c r="DX370" s="66"/>
      <c r="DY370" s="66"/>
      <c r="DZ370" s="66"/>
      <c r="EA370" s="66"/>
      <c r="EB370" s="66"/>
      <c r="EC370" s="66"/>
      <c r="ED370" s="66"/>
      <c r="EE370" s="66"/>
      <c r="EF370" s="66"/>
      <c r="EG370" s="66"/>
      <c r="EH370" s="66"/>
      <c r="EI370" s="66"/>
      <c r="EJ370" s="66"/>
      <c r="EK370" s="66"/>
      <c r="EL370" s="66"/>
      <c r="EM370" s="66"/>
      <c r="EN370" s="66"/>
      <c r="EO370" s="66"/>
      <c r="EP370" s="66"/>
      <c r="EQ370" s="66"/>
      <c r="ER370" s="66"/>
      <c r="ES370" s="66"/>
      <c r="ET370" s="66"/>
      <c r="EU370" s="66"/>
      <c r="EV370" s="66"/>
      <c r="EW370" s="66"/>
      <c r="EX370" s="66"/>
      <c r="EY370" s="66"/>
      <c r="EZ370" s="66"/>
      <c r="FA370" s="66"/>
      <c r="FB370" s="66"/>
      <c r="FC370" s="66"/>
      <c r="FD370" s="66"/>
      <c r="FE370" s="66"/>
      <c r="FF370" s="66"/>
      <c r="FG370" s="66"/>
      <c r="FH370" s="66"/>
      <c r="FI370" s="66"/>
      <c r="FJ370" s="66"/>
      <c r="FK370" s="66"/>
      <c r="FL370" s="66"/>
      <c r="FM370" s="66"/>
      <c r="FN370" s="66"/>
      <c r="FO370" s="66"/>
      <c r="FP370" s="66"/>
      <c r="FQ370" s="66"/>
      <c r="FR370" s="66"/>
      <c r="FS370" s="66"/>
      <c r="FT370" s="66"/>
      <c r="FU370" s="66"/>
      <c r="FV370" s="66"/>
      <c r="FW370" s="66"/>
      <c r="FX370" s="66"/>
      <c r="FY370" s="66"/>
      <c r="FZ370" s="66"/>
      <c r="GA370" s="66"/>
      <c r="GB370" s="66"/>
      <c r="GC370" s="66"/>
      <c r="GD370" s="66"/>
      <c r="GE370" s="66"/>
      <c r="GF370" s="66"/>
      <c r="GG370" s="66"/>
      <c r="GH370" s="66"/>
      <c r="GI370" s="66"/>
      <c r="GJ370" s="66"/>
      <c r="GK370" s="66"/>
      <c r="GL370" s="66"/>
      <c r="GM370" s="66"/>
      <c r="GN370" s="66"/>
      <c r="GO370" s="66"/>
      <c r="GP370" s="66"/>
      <c r="GQ370" s="66"/>
      <c r="GR370" s="66"/>
      <c r="GS370" s="66"/>
      <c r="GT370" s="66"/>
      <c r="GU370" s="66"/>
      <c r="GV370" s="66"/>
      <c r="GW370" s="66"/>
      <c r="GX370" s="66"/>
      <c r="GY370" s="66"/>
      <c r="GZ370" s="66"/>
      <c r="HA370" s="66"/>
      <c r="HB370" s="66"/>
      <c r="HC370" s="66"/>
      <c r="HD370" s="66"/>
      <c r="HE370" s="66"/>
      <c r="HF370" s="66"/>
      <c r="HG370" s="66"/>
      <c r="HH370" s="66"/>
      <c r="HI370" s="66"/>
      <c r="HJ370" s="66"/>
      <c r="HK370" s="66"/>
      <c r="HL370" s="66"/>
      <c r="HM370" s="66"/>
      <c r="HN370" s="66"/>
      <c r="HO370" s="66"/>
      <c r="HP370" s="66"/>
      <c r="HQ370" s="66"/>
      <c r="HR370" s="66"/>
      <c r="HS370" s="66"/>
      <c r="HT370" s="66"/>
      <c r="HU370" s="66"/>
      <c r="HV370" s="66"/>
      <c r="HW370" s="66"/>
      <c r="HX370" s="66"/>
      <c r="HY370" s="66"/>
      <c r="HZ370" s="66"/>
      <c r="IA370" s="66"/>
      <c r="IB370" s="66"/>
      <c r="IC370" s="66"/>
      <c r="ID370" s="66"/>
      <c r="IE370" s="66"/>
      <c r="IF370" s="66"/>
      <c r="IG370" s="66"/>
      <c r="IH370" s="66"/>
      <c r="II370" s="66"/>
      <c r="IJ370" s="66"/>
      <c r="IK370" s="66"/>
      <c r="IL370" s="66"/>
      <c r="IM370" s="66"/>
      <c r="IN370" s="66"/>
      <c r="IO370" s="66"/>
      <c r="IP370" s="66"/>
      <c r="IQ370" s="66"/>
      <c r="IR370" s="66"/>
      <c r="IS370" s="66"/>
      <c r="IT370" s="66"/>
      <c r="IU370" s="66"/>
      <c r="IV370" s="66"/>
      <c r="IW370" s="66"/>
      <c r="IX370" s="442"/>
      <c r="IY370" s="442"/>
      <c r="IZ370" s="442"/>
      <c r="JA370" s="442"/>
      <c r="JB370" s="442"/>
      <c r="JC370" s="442"/>
      <c r="JD370" s="442"/>
      <c r="JE370" s="442"/>
      <c r="JF370" s="442"/>
      <c r="JG370" s="442"/>
      <c r="JH370" s="442"/>
      <c r="JI370" s="442"/>
      <c r="JJ370" s="442"/>
      <c r="JK370" s="442"/>
      <c r="JL370" s="442"/>
      <c r="JM370" s="442"/>
      <c r="JN370" s="442"/>
      <c r="JO370" s="442"/>
      <c r="JP370" s="442"/>
      <c r="JQ370" s="442"/>
      <c r="JR370" s="442"/>
      <c r="JS370" s="442"/>
      <c r="JT370" s="442"/>
      <c r="JU370" s="442"/>
      <c r="JV370" s="442"/>
      <c r="JW370" s="442"/>
      <c r="JX370" s="442"/>
      <c r="JY370" s="442"/>
      <c r="JZ370" s="442"/>
      <c r="KA370" s="442"/>
      <c r="KB370" s="442"/>
      <c r="KC370" s="442"/>
      <c r="KD370" s="442"/>
      <c r="KE370" s="442"/>
      <c r="KF370" s="442"/>
      <c r="KG370" s="442"/>
      <c r="KH370" s="442"/>
      <c r="KI370" s="442"/>
      <c r="KJ370" s="442"/>
      <c r="KK370" s="442"/>
      <c r="KL370" s="442"/>
      <c r="KM370" s="442"/>
      <c r="KN370" s="442"/>
      <c r="KO370" s="442"/>
      <c r="KP370" s="442"/>
      <c r="KQ370" s="442"/>
      <c r="KR370" s="442"/>
      <c r="KS370" s="442"/>
      <c r="KT370" s="442"/>
      <c r="KU370" s="442"/>
      <c r="KV370" s="442"/>
      <c r="KW370" s="442"/>
      <c r="KX370" s="442"/>
      <c r="KY370" s="442"/>
      <c r="KZ370" s="442"/>
      <c r="LA370" s="442"/>
      <c r="LB370" s="442"/>
      <c r="LC370" s="442"/>
      <c r="LD370" s="442"/>
      <c r="LE370" s="442"/>
      <c r="LF370" s="442"/>
      <c r="LG370" s="442"/>
      <c r="LH370" s="442"/>
      <c r="LI370" s="442"/>
      <c r="LJ370" s="442"/>
      <c r="LK370" s="442"/>
      <c r="LL370" s="442"/>
      <c r="LM370" s="442"/>
      <c r="LN370" s="442"/>
      <c r="LO370" s="442"/>
      <c r="LP370" s="442"/>
      <c r="LQ370" s="442"/>
      <c r="LR370" s="442"/>
      <c r="LS370" s="442"/>
      <c r="LT370" s="442"/>
      <c r="LU370" s="442"/>
      <c r="LV370" s="442"/>
      <c r="LW370" s="442"/>
      <c r="LX370" s="442"/>
      <c r="LY370" s="442"/>
      <c r="LZ370" s="442"/>
      <c r="MA370" s="442"/>
      <c r="MB370" s="442"/>
      <c r="MC370" s="442"/>
      <c r="MD370" s="442"/>
      <c r="ME370" s="442"/>
      <c r="MF370" s="442"/>
      <c r="MG370" s="442"/>
      <c r="MH370" s="442"/>
      <c r="MI370" s="442"/>
      <c r="MJ370" s="442"/>
      <c r="MK370" s="442"/>
      <c r="ML370" s="442"/>
      <c r="MM370" s="442"/>
      <c r="MN370" s="442"/>
      <c r="MO370" s="442"/>
      <c r="MP370" s="442"/>
      <c r="MQ370" s="442"/>
      <c r="MR370" s="442"/>
      <c r="MS370" s="442"/>
      <c r="MT370" s="442"/>
      <c r="MU370" s="442"/>
      <c r="MV370" s="442"/>
      <c r="MW370" s="442"/>
      <c r="MX370" s="442"/>
      <c r="MY370" s="442"/>
      <c r="MZ370" s="442"/>
      <c r="NA370" s="442"/>
      <c r="NB370" s="442"/>
      <c r="NC370" s="442"/>
      <c r="ND370" s="442"/>
      <c r="NE370" s="442"/>
      <c r="NF370" s="442"/>
      <c r="NG370" s="442"/>
      <c r="NH370" s="442"/>
      <c r="NI370" s="442"/>
      <c r="NJ370" s="442"/>
      <c r="NK370" s="442"/>
      <c r="NL370" s="442"/>
      <c r="NM370" s="442"/>
      <c r="NN370" s="442"/>
      <c r="NO370" s="442"/>
      <c r="NP370" s="442"/>
      <c r="NQ370" s="442"/>
      <c r="NR370" s="442"/>
      <c r="NS370" s="442"/>
      <c r="NT370" s="442"/>
      <c r="NU370" s="442"/>
      <c r="NV370" s="442"/>
      <c r="NW370" s="442"/>
      <c r="NX370" s="442"/>
      <c r="NY370" s="442"/>
      <c r="NZ370" s="442"/>
      <c r="OA370" s="442"/>
      <c r="OB370" s="442"/>
      <c r="OC370" s="442"/>
      <c r="OD370" s="442"/>
      <c r="OE370" s="442"/>
      <c r="OF370" s="442"/>
      <c r="OG370" s="442"/>
      <c r="OH370" s="442"/>
      <c r="OI370" s="442"/>
      <c r="OJ370" s="442"/>
      <c r="OK370" s="442"/>
      <c r="OL370" s="442"/>
      <c r="OM370" s="442"/>
      <c r="ON370" s="442"/>
      <c r="OO370" s="442"/>
      <c r="OP370" s="442"/>
      <c r="OQ370" s="442"/>
      <c r="OR370" s="442"/>
      <c r="OS370" s="442"/>
      <c r="OT370" s="442"/>
      <c r="OU370" s="442"/>
      <c r="OV370" s="442"/>
      <c r="OW370" s="442"/>
      <c r="OX370" s="442"/>
      <c r="OY370" s="442"/>
      <c r="OZ370" s="442"/>
      <c r="PA370" s="442"/>
      <c r="PB370" s="442"/>
      <c r="PC370" s="442"/>
      <c r="PD370" s="442"/>
      <c r="PE370" s="442"/>
      <c r="PF370" s="442"/>
      <c r="PG370" s="442"/>
      <c r="PH370" s="442"/>
      <c r="PI370" s="442"/>
      <c r="PJ370" s="442"/>
      <c r="PK370" s="442"/>
      <c r="PL370" s="442"/>
      <c r="PM370" s="442"/>
      <c r="PN370" s="442"/>
      <c r="PO370" s="442"/>
      <c r="PP370" s="442"/>
      <c r="PQ370" s="442"/>
      <c r="PR370" s="442"/>
      <c r="PS370" s="442"/>
      <c r="PT370" s="442"/>
      <c r="PU370" s="442"/>
      <c r="PV370" s="442"/>
      <c r="PW370" s="442"/>
      <c r="PX370" s="442"/>
      <c r="PY370" s="442"/>
      <c r="PZ370" s="442"/>
      <c r="QA370" s="442"/>
      <c r="QB370" s="442"/>
      <c r="QC370" s="442"/>
      <c r="QD370" s="442"/>
      <c r="QE370" s="442"/>
      <c r="QF370" s="442"/>
      <c r="QG370" s="442"/>
      <c r="QH370" s="442"/>
      <c r="QI370" s="442"/>
      <c r="QJ370" s="442"/>
      <c r="QK370" s="442"/>
      <c r="QL370" s="442"/>
      <c r="QM370" s="442"/>
      <c r="QN370" s="442"/>
      <c r="QO370" s="442"/>
      <c r="QP370" s="442"/>
      <c r="QQ370" s="442"/>
      <c r="QR370" s="442"/>
      <c r="QS370" s="442"/>
      <c r="QT370" s="442"/>
      <c r="QU370" s="442"/>
      <c r="QV370" s="442"/>
      <c r="QW370" s="442"/>
      <c r="QX370" s="442"/>
      <c r="QY370" s="442"/>
      <c r="QZ370" s="442"/>
      <c r="RA370" s="442"/>
      <c r="RB370" s="442"/>
      <c r="RC370" s="442"/>
      <c r="RD370" s="442"/>
      <c r="RE370" s="442"/>
      <c r="RF370" s="442"/>
      <c r="RG370" s="442"/>
      <c r="RH370" s="442"/>
      <c r="RI370" s="442"/>
      <c r="RJ370" s="442"/>
      <c r="RK370" s="442"/>
      <c r="RL370" s="442"/>
      <c r="RM370" s="442"/>
      <c r="RN370" s="442"/>
      <c r="RO370" s="442"/>
      <c r="RP370" s="442"/>
      <c r="RQ370" s="442"/>
      <c r="RR370" s="442"/>
      <c r="RS370" s="442"/>
      <c r="RT370" s="442"/>
      <c r="RU370" s="442"/>
      <c r="RV370" s="442"/>
      <c r="RW370" s="442"/>
      <c r="RX370" s="442"/>
      <c r="RY370" s="442"/>
      <c r="RZ370" s="442"/>
      <c r="SA370" s="442"/>
      <c r="SB370" s="442"/>
      <c r="SC370" s="442"/>
      <c r="SD370" s="442"/>
      <c r="SE370" s="442"/>
      <c r="SF370" s="442"/>
      <c r="SG370" s="442"/>
      <c r="SH370" s="442"/>
      <c r="SI370" s="442"/>
      <c r="SJ370" s="442"/>
      <c r="SK370" s="442"/>
      <c r="SL370" s="442"/>
      <c r="SM370" s="442"/>
      <c r="SN370" s="442"/>
      <c r="SO370" s="442"/>
      <c r="SP370" s="442"/>
      <c r="SQ370" s="442"/>
      <c r="SR370" s="442"/>
      <c r="SS370" s="442"/>
      <c r="ST370" s="442"/>
      <c r="SU370" s="442"/>
      <c r="SV370" s="442"/>
      <c r="SW370" s="442"/>
      <c r="SX370" s="442"/>
      <c r="SY370" s="442"/>
      <c r="SZ370" s="442"/>
      <c r="TA370" s="442"/>
      <c r="TB370" s="442"/>
      <c r="TC370" s="442"/>
      <c r="TD370" s="442"/>
      <c r="TE370" s="442"/>
      <c r="TF370" s="442"/>
      <c r="TG370" s="442"/>
      <c r="TH370" s="442"/>
      <c r="TI370" s="442"/>
      <c r="TJ370" s="442"/>
      <c r="TK370" s="442"/>
      <c r="TL370" s="442"/>
      <c r="TM370" s="442"/>
      <c r="TN370" s="442"/>
      <c r="TO370" s="442"/>
      <c r="TP370" s="442"/>
      <c r="TQ370" s="442"/>
      <c r="TR370" s="442"/>
      <c r="TS370" s="442"/>
      <c r="TT370" s="442"/>
      <c r="TU370" s="442"/>
      <c r="TV370" s="442"/>
      <c r="TW370" s="442"/>
      <c r="TX370" s="442"/>
      <c r="TY370" s="442"/>
      <c r="TZ370" s="442"/>
      <c r="UA370" s="442"/>
      <c r="UB370" s="442"/>
      <c r="UC370" s="442"/>
      <c r="UD370" s="442"/>
      <c r="UE370" s="442"/>
      <c r="UF370" s="442"/>
      <c r="UG370" s="442"/>
      <c r="UH370" s="442"/>
      <c r="UI370" s="442"/>
      <c r="UJ370" s="442"/>
      <c r="UK370" s="442"/>
      <c r="UL370" s="442"/>
      <c r="UM370" s="442"/>
      <c r="UN370" s="442"/>
      <c r="UO370" s="442"/>
      <c r="UP370" s="442"/>
      <c r="UQ370" s="442"/>
      <c r="UR370" s="442"/>
      <c r="US370" s="442"/>
      <c r="UT370" s="442"/>
      <c r="UU370" s="442"/>
      <c r="UV370" s="442"/>
      <c r="UW370" s="442"/>
      <c r="UX370" s="442"/>
      <c r="UY370" s="442"/>
      <c r="UZ370" s="442"/>
      <c r="VA370" s="442"/>
      <c r="VB370" s="442"/>
      <c r="VC370" s="442"/>
      <c r="VD370" s="442"/>
      <c r="VE370" s="442"/>
      <c r="VF370" s="442"/>
      <c r="VG370" s="442"/>
      <c r="VH370" s="442"/>
      <c r="VI370" s="442"/>
      <c r="VJ370" s="442"/>
      <c r="VK370" s="442"/>
      <c r="VL370" s="442"/>
      <c r="VM370" s="442"/>
      <c r="VN370" s="442"/>
      <c r="VO370" s="442"/>
      <c r="VP370" s="442"/>
      <c r="VQ370" s="442"/>
      <c r="VR370" s="442"/>
      <c r="VS370" s="442"/>
      <c r="VT370" s="442"/>
      <c r="VU370" s="442"/>
      <c r="VV370" s="442"/>
      <c r="VW370" s="442"/>
      <c r="VX370" s="442"/>
      <c r="VY370" s="442"/>
      <c r="VZ370" s="442"/>
      <c r="WA370" s="442"/>
      <c r="WB370" s="442"/>
      <c r="WC370" s="442"/>
      <c r="WD370" s="442"/>
      <c r="WE370" s="442"/>
      <c r="WF370" s="442"/>
      <c r="WG370" s="442"/>
      <c r="WH370" s="442"/>
      <c r="WI370" s="442"/>
      <c r="WJ370" s="442"/>
      <c r="WK370" s="442"/>
      <c r="WL370" s="442"/>
      <c r="WM370" s="442"/>
      <c r="WN370" s="442"/>
      <c r="WO370" s="442"/>
      <c r="WP370" s="442"/>
      <c r="WQ370" s="442"/>
      <c r="WR370" s="442"/>
      <c r="WS370" s="442"/>
      <c r="WT370" s="442"/>
      <c r="WU370" s="442"/>
      <c r="WV370" s="442"/>
      <c r="WW370" s="442"/>
      <c r="WX370" s="442"/>
      <c r="WY370" s="442"/>
      <c r="WZ370" s="442"/>
      <c r="XA370" s="442"/>
      <c r="XB370" s="442"/>
      <c r="XC370" s="442"/>
      <c r="XD370" s="442"/>
      <c r="XE370" s="442"/>
      <c r="XF370" s="442"/>
      <c r="XG370" s="442"/>
      <c r="XH370" s="442"/>
      <c r="XI370" s="442"/>
      <c r="XJ370" s="442"/>
      <c r="XK370" s="442"/>
      <c r="XL370" s="442"/>
      <c r="XM370" s="442"/>
      <c r="XN370" s="442"/>
      <c r="XO370" s="442"/>
      <c r="XP370" s="442"/>
      <c r="XQ370" s="442"/>
      <c r="XR370" s="442"/>
      <c r="XS370" s="442"/>
      <c r="XT370" s="442"/>
      <c r="XU370" s="442"/>
      <c r="XV370" s="442"/>
      <c r="XW370" s="442"/>
      <c r="XX370" s="442"/>
      <c r="XY370" s="442"/>
      <c r="XZ370" s="442"/>
      <c r="YA370" s="442"/>
      <c r="YB370" s="442"/>
      <c r="YC370" s="442"/>
      <c r="YD370" s="442"/>
      <c r="YE370" s="442"/>
      <c r="YF370" s="442"/>
      <c r="YG370" s="442"/>
      <c r="YH370" s="442"/>
      <c r="YI370" s="442"/>
      <c r="YJ370" s="442"/>
      <c r="YK370" s="442"/>
      <c r="YL370" s="442"/>
      <c r="YM370" s="442"/>
      <c r="YN370" s="442"/>
      <c r="YO370" s="442"/>
      <c r="YP370" s="442"/>
      <c r="YQ370" s="442"/>
      <c r="YR370" s="442"/>
      <c r="YS370" s="442"/>
      <c r="YT370" s="442"/>
      <c r="YU370" s="442"/>
      <c r="YV370" s="442"/>
      <c r="YW370" s="442"/>
      <c r="YX370" s="442"/>
      <c r="YY370" s="442"/>
      <c r="YZ370" s="442"/>
      <c r="ZA370" s="442"/>
      <c r="ZB370" s="442"/>
      <c r="ZC370" s="442"/>
      <c r="ZD370" s="442"/>
      <c r="ZE370" s="442"/>
      <c r="ZF370" s="442"/>
      <c r="ZG370" s="442"/>
      <c r="ZH370" s="442"/>
      <c r="ZI370" s="442"/>
      <c r="ZJ370" s="442"/>
      <c r="ZK370" s="442"/>
      <c r="ZL370" s="442"/>
      <c r="ZM370" s="442"/>
      <c r="ZN370" s="442"/>
      <c r="ZO370" s="442"/>
      <c r="ZP370" s="442"/>
      <c r="ZQ370" s="442"/>
      <c r="ZR370" s="442"/>
      <c r="ZS370" s="442"/>
      <c r="ZT370" s="442"/>
      <c r="ZU370" s="442"/>
      <c r="ZV370" s="442"/>
      <c r="ZW370" s="442"/>
      <c r="ZX370" s="442"/>
      <c r="ZY370" s="442"/>
      <c r="ZZ370" s="442"/>
      <c r="AAA370" s="442"/>
      <c r="AAB370" s="442"/>
      <c r="AAC370" s="442"/>
      <c r="AAD370" s="442"/>
      <c r="AAE370" s="442"/>
      <c r="AAF370" s="442"/>
      <c r="AAG370" s="442"/>
      <c r="AAH370" s="442"/>
      <c r="AAI370" s="442"/>
      <c r="AAJ370" s="442"/>
      <c r="AAK370" s="442"/>
      <c r="AAL370" s="442"/>
      <c r="AAM370" s="442"/>
      <c r="AAN370" s="442"/>
      <c r="AAO370" s="442"/>
      <c r="AAP370" s="442"/>
      <c r="AAQ370" s="442"/>
      <c r="AAR370" s="442"/>
      <c r="AAS370" s="442"/>
      <c r="AAT370" s="442"/>
      <c r="AAU370" s="442"/>
      <c r="AAV370" s="442"/>
      <c r="AAW370" s="442"/>
      <c r="AAX370" s="442"/>
      <c r="AAY370" s="442"/>
      <c r="AAZ370" s="442"/>
      <c r="ABA370" s="442"/>
      <c r="ABB370" s="442"/>
      <c r="ABC370" s="442"/>
      <c r="ABD370" s="442"/>
      <c r="ABE370" s="442"/>
      <c r="ABF370" s="442"/>
      <c r="ABG370" s="442"/>
      <c r="ABH370" s="442"/>
      <c r="ABI370" s="442"/>
      <c r="ABJ370" s="442"/>
      <c r="ABK370" s="442"/>
      <c r="ABL370" s="442"/>
      <c r="ABM370" s="442"/>
      <c r="ABN370" s="442"/>
      <c r="ABO370" s="442"/>
      <c r="ABP370" s="442"/>
      <c r="ABQ370" s="442"/>
      <c r="ABR370" s="442"/>
      <c r="ABS370" s="442"/>
      <c r="ABT370" s="442"/>
      <c r="ABU370" s="442"/>
      <c r="ABV370" s="442"/>
      <c r="ABW370" s="442"/>
      <c r="ABX370" s="442"/>
      <c r="ABY370" s="442"/>
      <c r="ABZ370" s="442"/>
      <c r="ACA370" s="442"/>
      <c r="ACB370" s="442"/>
      <c r="ACC370" s="442"/>
      <c r="ACD370" s="442"/>
      <c r="ACE370" s="442"/>
      <c r="ACF370" s="442"/>
      <c r="ACG370" s="442"/>
      <c r="ACH370" s="442"/>
      <c r="ACI370" s="442"/>
      <c r="ACJ370" s="442"/>
      <c r="ACK370" s="442"/>
      <c r="ACL370" s="442"/>
      <c r="ACM370" s="442"/>
      <c r="ACN370" s="442"/>
      <c r="ACO370" s="442"/>
      <c r="ACP370" s="442"/>
      <c r="ACQ370" s="442"/>
      <c r="ACR370" s="442"/>
      <c r="ACS370" s="442"/>
      <c r="ACT370" s="442"/>
      <c r="ACU370" s="442"/>
      <c r="ACV370" s="442"/>
      <c r="ACW370" s="442"/>
      <c r="ACX370" s="442"/>
      <c r="ACY370" s="442"/>
      <c r="ACZ370" s="442"/>
      <c r="ADA370" s="442"/>
      <c r="ADB370" s="442"/>
      <c r="ADC370" s="442"/>
      <c r="ADD370" s="442"/>
      <c r="ADE370" s="442"/>
      <c r="ADF370" s="442"/>
      <c r="ADG370" s="442"/>
      <c r="ADH370" s="442"/>
      <c r="ADI370" s="442"/>
      <c r="ADJ370" s="442"/>
      <c r="ADK370" s="442"/>
      <c r="ADL370" s="442"/>
      <c r="ADM370" s="442"/>
      <c r="ADN370" s="442"/>
      <c r="ADO370" s="442"/>
      <c r="ADP370" s="442"/>
      <c r="ADQ370" s="442"/>
      <c r="ADR370" s="442"/>
      <c r="ADS370" s="442"/>
      <c r="ADT370" s="442"/>
      <c r="ADU370" s="442"/>
      <c r="ADV370" s="442"/>
      <c r="ADW370" s="442"/>
      <c r="ADX370" s="442"/>
      <c r="ADY370" s="442"/>
      <c r="ADZ370" s="442"/>
      <c r="AEA370" s="442"/>
      <c r="AEB370" s="442"/>
      <c r="AEC370" s="442"/>
      <c r="AED370" s="442"/>
      <c r="AEE370" s="442"/>
      <c r="AEF370" s="442"/>
      <c r="AEG370" s="442"/>
      <c r="AEH370" s="442"/>
      <c r="AEI370" s="442"/>
      <c r="AEJ370" s="442"/>
      <c r="AEK370" s="442"/>
      <c r="AEL370" s="442"/>
      <c r="AEM370" s="442"/>
      <c r="AEN370" s="442"/>
      <c r="AEO370" s="442"/>
      <c r="AEP370" s="442"/>
      <c r="AEQ370" s="442"/>
      <c r="AER370" s="442"/>
      <c r="AES370" s="442"/>
      <c r="AET370" s="442"/>
      <c r="AEU370" s="442"/>
      <c r="AEV370" s="442"/>
      <c r="AEW370" s="442"/>
      <c r="AEX370" s="442"/>
      <c r="AEY370" s="442"/>
      <c r="AEZ370" s="442"/>
      <c r="AFA370" s="442"/>
      <c r="AFB370" s="442"/>
      <c r="AFC370" s="442"/>
      <c r="AFD370" s="442"/>
      <c r="AFE370" s="442"/>
      <c r="AFF370" s="442"/>
      <c r="AFG370" s="442"/>
      <c r="AFH370" s="442"/>
      <c r="AFI370" s="442"/>
      <c r="AFJ370" s="442"/>
      <c r="AFK370" s="442"/>
      <c r="AFL370" s="442"/>
      <c r="AFM370" s="442"/>
      <c r="AFN370" s="442"/>
      <c r="AFO370" s="442"/>
      <c r="AFP370" s="442"/>
      <c r="AFQ370" s="442"/>
      <c r="AFR370" s="442"/>
      <c r="AFS370" s="442"/>
      <c r="AFT370" s="442"/>
      <c r="AFU370" s="442"/>
      <c r="AFV370" s="442"/>
      <c r="AFW370" s="442"/>
      <c r="AFX370" s="442"/>
      <c r="AFY370" s="442"/>
      <c r="AFZ370" s="442"/>
      <c r="AGA370" s="442"/>
      <c r="AGB370" s="442"/>
      <c r="AGC370" s="442"/>
      <c r="AGD370" s="442"/>
      <c r="AGE370" s="442"/>
      <c r="AGF370" s="442"/>
      <c r="AGG370" s="442"/>
      <c r="AGH370" s="442"/>
      <c r="AGI370" s="442"/>
      <c r="AGJ370" s="442"/>
      <c r="AGK370" s="442"/>
      <c r="AGL370" s="442"/>
      <c r="AGM370" s="442"/>
      <c r="AGN370" s="442"/>
      <c r="AGO370" s="442"/>
      <c r="AGP370" s="442"/>
      <c r="AGQ370" s="442"/>
      <c r="AGR370" s="442"/>
      <c r="AGS370" s="442"/>
      <c r="AGT370" s="442"/>
      <c r="AGU370" s="442"/>
      <c r="AGV370" s="442"/>
      <c r="AGW370" s="442"/>
      <c r="AGX370" s="442"/>
      <c r="AGY370" s="442"/>
      <c r="AGZ370" s="442"/>
      <c r="AHA370" s="442"/>
      <c r="AHB370" s="442"/>
      <c r="AHC370" s="442"/>
      <c r="AHD370" s="442"/>
      <c r="AHE370" s="442"/>
      <c r="AHF370" s="442"/>
      <c r="AHG370" s="442"/>
      <c r="AHH370" s="442"/>
    </row>
    <row r="371" spans="2:892" s="593" customFormat="1" hidden="1">
      <c r="B371" s="597"/>
      <c r="C371" s="595"/>
      <c r="D371" s="78"/>
      <c r="E371" s="78"/>
      <c r="F371" s="78"/>
      <c r="G371" s="78"/>
      <c r="H371" s="78"/>
      <c r="I371" s="78"/>
      <c r="J371" s="78"/>
      <c r="K371" s="78"/>
      <c r="L371" s="78"/>
      <c r="M371" s="78"/>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s="66"/>
      <c r="CT371" s="66"/>
      <c r="CU371" s="66"/>
      <c r="CV371" s="66"/>
      <c r="CW371" s="66"/>
      <c r="CX371" s="66"/>
      <c r="CY371" s="66"/>
      <c r="CZ371" s="66"/>
      <c r="DA371" s="66"/>
      <c r="DB371" s="66"/>
      <c r="DC371" s="66"/>
      <c r="DD371" s="66"/>
      <c r="DE371" s="66"/>
      <c r="DF371" s="66"/>
      <c r="DG371" s="66"/>
      <c r="DH371" s="66"/>
      <c r="DI371" s="66"/>
      <c r="DJ371" s="66"/>
      <c r="DK371" s="66"/>
      <c r="DL371" s="66"/>
      <c r="DM371" s="66"/>
      <c r="DN371" s="66"/>
      <c r="DO371" s="66"/>
      <c r="DP371" s="66"/>
      <c r="DQ371" s="66"/>
      <c r="DR371" s="66"/>
      <c r="DS371" s="66"/>
      <c r="DT371" s="66"/>
      <c r="DU371" s="66"/>
      <c r="DV371" s="66"/>
      <c r="DW371" s="66"/>
      <c r="DX371" s="66"/>
      <c r="DY371" s="66"/>
      <c r="DZ371" s="66"/>
      <c r="EA371" s="66"/>
      <c r="EB371" s="66"/>
      <c r="EC371" s="66"/>
      <c r="ED371" s="66"/>
      <c r="EE371" s="66"/>
      <c r="EF371" s="66"/>
      <c r="EG371" s="66"/>
      <c r="EH371" s="66"/>
      <c r="EI371" s="66"/>
      <c r="EJ371" s="66"/>
      <c r="EK371" s="66"/>
      <c r="EL371" s="66"/>
      <c r="EM371" s="66"/>
      <c r="EN371" s="66"/>
      <c r="EO371" s="66"/>
      <c r="EP371" s="66"/>
      <c r="EQ371" s="66"/>
      <c r="ER371" s="66"/>
      <c r="ES371" s="66"/>
      <c r="ET371" s="66"/>
      <c r="EU371" s="66"/>
      <c r="EV371" s="66"/>
      <c r="EW371" s="66"/>
      <c r="EX371" s="66"/>
      <c r="EY371" s="66"/>
      <c r="EZ371" s="66"/>
      <c r="FA371" s="66"/>
      <c r="FB371" s="66"/>
      <c r="FC371" s="66"/>
      <c r="FD371" s="66"/>
      <c r="FE371" s="66"/>
      <c r="FF371" s="66"/>
      <c r="FG371" s="66"/>
      <c r="FH371" s="66"/>
      <c r="FI371" s="66"/>
      <c r="FJ371" s="66"/>
      <c r="FK371" s="66"/>
      <c r="FL371" s="66"/>
      <c r="FM371" s="66"/>
      <c r="FN371" s="66"/>
      <c r="FO371" s="66"/>
      <c r="FP371" s="66"/>
      <c r="FQ371" s="66"/>
      <c r="FR371" s="66"/>
      <c r="FS371" s="66"/>
      <c r="FT371" s="66"/>
      <c r="FU371" s="66"/>
      <c r="FV371" s="66"/>
      <c r="FW371" s="66"/>
      <c r="FX371" s="66"/>
      <c r="FY371" s="66"/>
      <c r="FZ371" s="66"/>
      <c r="GA371" s="66"/>
      <c r="GB371" s="66"/>
      <c r="GC371" s="66"/>
      <c r="GD371" s="66"/>
      <c r="GE371" s="66"/>
      <c r="GF371" s="66"/>
      <c r="GG371" s="66"/>
      <c r="GH371" s="66"/>
      <c r="GI371" s="66"/>
      <c r="GJ371" s="66"/>
      <c r="GK371" s="66"/>
      <c r="GL371" s="66"/>
      <c r="GM371" s="66"/>
      <c r="GN371" s="66"/>
      <c r="GO371" s="66"/>
      <c r="GP371" s="66"/>
      <c r="GQ371" s="66"/>
      <c r="GR371" s="66"/>
      <c r="GS371" s="66"/>
      <c r="GT371" s="66"/>
      <c r="GU371" s="66"/>
      <c r="GV371" s="66"/>
      <c r="GW371" s="66"/>
      <c r="GX371" s="66"/>
      <c r="GY371" s="66"/>
      <c r="GZ371" s="66"/>
      <c r="HA371" s="66"/>
      <c r="HB371" s="66"/>
      <c r="HC371" s="66"/>
      <c r="HD371" s="66"/>
      <c r="HE371" s="66"/>
      <c r="HF371" s="66"/>
      <c r="HG371" s="66"/>
      <c r="HH371" s="66"/>
      <c r="HI371" s="66"/>
      <c r="HJ371" s="66"/>
      <c r="HK371" s="66"/>
      <c r="HL371" s="66"/>
      <c r="HM371" s="66"/>
      <c r="HN371" s="66"/>
      <c r="HO371" s="66"/>
      <c r="HP371" s="66"/>
      <c r="HQ371" s="66"/>
      <c r="HR371" s="66"/>
      <c r="HS371" s="66"/>
      <c r="HT371" s="66"/>
      <c r="HU371" s="66"/>
      <c r="HV371" s="66"/>
      <c r="HW371" s="66"/>
      <c r="HX371" s="66"/>
      <c r="HY371" s="66"/>
      <c r="HZ371" s="66"/>
      <c r="IA371" s="66"/>
      <c r="IB371" s="66"/>
      <c r="IC371" s="66"/>
      <c r="ID371" s="66"/>
      <c r="IE371" s="66"/>
      <c r="IF371" s="66"/>
      <c r="IG371" s="66"/>
      <c r="IH371" s="66"/>
      <c r="II371" s="66"/>
      <c r="IJ371" s="66"/>
      <c r="IK371" s="66"/>
      <c r="IL371" s="66"/>
      <c r="IM371" s="66"/>
      <c r="IN371" s="66"/>
      <c r="IO371" s="66"/>
      <c r="IP371" s="66"/>
      <c r="IQ371" s="66"/>
      <c r="IR371" s="66"/>
      <c r="IS371" s="66"/>
      <c r="IT371" s="66"/>
      <c r="IU371" s="66"/>
      <c r="IV371" s="66"/>
      <c r="IW371" s="66"/>
      <c r="IX371" s="442"/>
      <c r="IY371" s="442"/>
      <c r="IZ371" s="442"/>
      <c r="JA371" s="442"/>
      <c r="JB371" s="442"/>
      <c r="JC371" s="442"/>
      <c r="JD371" s="442"/>
      <c r="JE371" s="442"/>
      <c r="JF371" s="442"/>
      <c r="JG371" s="442"/>
      <c r="JH371" s="442"/>
      <c r="JI371" s="442"/>
      <c r="JJ371" s="442"/>
      <c r="JK371" s="442"/>
      <c r="JL371" s="442"/>
      <c r="JM371" s="442"/>
      <c r="JN371" s="442"/>
      <c r="JO371" s="442"/>
      <c r="JP371" s="442"/>
      <c r="JQ371" s="442"/>
      <c r="JR371" s="442"/>
      <c r="JS371" s="442"/>
      <c r="JT371" s="442"/>
      <c r="JU371" s="442"/>
      <c r="JV371" s="442"/>
      <c r="JW371" s="442"/>
      <c r="JX371" s="442"/>
      <c r="JY371" s="442"/>
      <c r="JZ371" s="442"/>
      <c r="KA371" s="442"/>
      <c r="KB371" s="442"/>
      <c r="KC371" s="442"/>
      <c r="KD371" s="442"/>
      <c r="KE371" s="442"/>
      <c r="KF371" s="442"/>
      <c r="KG371" s="442"/>
      <c r="KH371" s="442"/>
      <c r="KI371" s="442"/>
      <c r="KJ371" s="442"/>
      <c r="KK371" s="442"/>
      <c r="KL371" s="442"/>
      <c r="KM371" s="442"/>
      <c r="KN371" s="442"/>
      <c r="KO371" s="442"/>
      <c r="KP371" s="442"/>
      <c r="KQ371" s="442"/>
      <c r="KR371" s="442"/>
      <c r="KS371" s="442"/>
      <c r="KT371" s="442"/>
      <c r="KU371" s="442"/>
      <c r="KV371" s="442"/>
      <c r="KW371" s="442"/>
      <c r="KX371" s="442"/>
      <c r="KY371" s="442"/>
      <c r="KZ371" s="442"/>
      <c r="LA371" s="442"/>
      <c r="LB371" s="442"/>
      <c r="LC371" s="442"/>
      <c r="LD371" s="442"/>
      <c r="LE371" s="442"/>
      <c r="LF371" s="442"/>
      <c r="LG371" s="442"/>
      <c r="LH371" s="442"/>
      <c r="LI371" s="442"/>
      <c r="LJ371" s="442"/>
      <c r="LK371" s="442"/>
      <c r="LL371" s="442"/>
      <c r="LM371" s="442"/>
      <c r="LN371" s="442"/>
      <c r="LO371" s="442"/>
      <c r="LP371" s="442"/>
      <c r="LQ371" s="442"/>
      <c r="LR371" s="442"/>
      <c r="LS371" s="442"/>
      <c r="LT371" s="442"/>
      <c r="LU371" s="442"/>
      <c r="LV371" s="442"/>
      <c r="LW371" s="442"/>
      <c r="LX371" s="442"/>
      <c r="LY371" s="442"/>
      <c r="LZ371" s="442"/>
      <c r="MA371" s="442"/>
      <c r="MB371" s="442"/>
      <c r="MC371" s="442"/>
      <c r="MD371" s="442"/>
      <c r="ME371" s="442"/>
      <c r="MF371" s="442"/>
      <c r="MG371" s="442"/>
      <c r="MH371" s="442"/>
      <c r="MI371" s="442"/>
      <c r="MJ371" s="442"/>
      <c r="MK371" s="442"/>
      <c r="ML371" s="442"/>
      <c r="MM371" s="442"/>
      <c r="MN371" s="442"/>
      <c r="MO371" s="442"/>
      <c r="MP371" s="442"/>
      <c r="MQ371" s="442"/>
      <c r="MR371" s="442"/>
      <c r="MS371" s="442"/>
      <c r="MT371" s="442"/>
      <c r="MU371" s="442"/>
      <c r="MV371" s="442"/>
      <c r="MW371" s="442"/>
      <c r="MX371" s="442"/>
      <c r="MY371" s="442"/>
      <c r="MZ371" s="442"/>
      <c r="NA371" s="442"/>
      <c r="NB371" s="442"/>
      <c r="NC371" s="442"/>
      <c r="ND371" s="442"/>
      <c r="NE371" s="442"/>
      <c r="NF371" s="442"/>
      <c r="NG371" s="442"/>
      <c r="NH371" s="442"/>
      <c r="NI371" s="442"/>
      <c r="NJ371" s="442"/>
      <c r="NK371" s="442"/>
      <c r="NL371" s="442"/>
      <c r="NM371" s="442"/>
      <c r="NN371" s="442"/>
      <c r="NO371" s="442"/>
      <c r="NP371" s="442"/>
      <c r="NQ371" s="442"/>
      <c r="NR371" s="442"/>
      <c r="NS371" s="442"/>
      <c r="NT371" s="442"/>
      <c r="NU371" s="442"/>
      <c r="NV371" s="442"/>
      <c r="NW371" s="442"/>
      <c r="NX371" s="442"/>
      <c r="NY371" s="442"/>
      <c r="NZ371" s="442"/>
      <c r="OA371" s="442"/>
      <c r="OB371" s="442"/>
      <c r="OC371" s="442"/>
      <c r="OD371" s="442"/>
      <c r="OE371" s="442"/>
      <c r="OF371" s="442"/>
      <c r="OG371" s="442"/>
      <c r="OH371" s="442"/>
      <c r="OI371" s="442"/>
      <c r="OJ371" s="442"/>
      <c r="OK371" s="442"/>
      <c r="OL371" s="442"/>
      <c r="OM371" s="442"/>
      <c r="ON371" s="442"/>
      <c r="OO371" s="442"/>
      <c r="OP371" s="442"/>
      <c r="OQ371" s="442"/>
      <c r="OR371" s="442"/>
      <c r="OS371" s="442"/>
      <c r="OT371" s="442"/>
      <c r="OU371" s="442"/>
      <c r="OV371" s="442"/>
      <c r="OW371" s="442"/>
      <c r="OX371" s="442"/>
      <c r="OY371" s="442"/>
      <c r="OZ371" s="442"/>
      <c r="PA371" s="442"/>
      <c r="PB371" s="442"/>
      <c r="PC371" s="442"/>
      <c r="PD371" s="442"/>
      <c r="PE371" s="442"/>
      <c r="PF371" s="442"/>
      <c r="PG371" s="442"/>
      <c r="PH371" s="442"/>
      <c r="PI371" s="442"/>
      <c r="PJ371" s="442"/>
      <c r="PK371" s="442"/>
      <c r="PL371" s="442"/>
      <c r="PM371" s="442"/>
      <c r="PN371" s="442"/>
      <c r="PO371" s="442"/>
      <c r="PP371" s="442"/>
      <c r="PQ371" s="442"/>
      <c r="PR371" s="442"/>
      <c r="PS371" s="442"/>
      <c r="PT371" s="442"/>
      <c r="PU371" s="442"/>
      <c r="PV371" s="442"/>
      <c r="PW371" s="442"/>
      <c r="PX371" s="442"/>
      <c r="PY371" s="442"/>
      <c r="PZ371" s="442"/>
      <c r="QA371" s="442"/>
      <c r="QB371" s="442"/>
      <c r="QC371" s="442"/>
      <c r="QD371" s="442"/>
      <c r="QE371" s="442"/>
      <c r="QF371" s="442"/>
      <c r="QG371" s="442"/>
      <c r="QH371" s="442"/>
      <c r="QI371" s="442"/>
      <c r="QJ371" s="442"/>
      <c r="QK371" s="442"/>
      <c r="QL371" s="442"/>
      <c r="QM371" s="442"/>
      <c r="QN371" s="442"/>
      <c r="QO371" s="442"/>
      <c r="QP371" s="442"/>
      <c r="QQ371" s="442"/>
      <c r="QR371" s="442"/>
      <c r="QS371" s="442"/>
      <c r="QT371" s="442"/>
      <c r="QU371" s="442"/>
      <c r="QV371" s="442"/>
      <c r="QW371" s="442"/>
      <c r="QX371" s="442"/>
      <c r="QY371" s="442"/>
      <c r="QZ371" s="442"/>
      <c r="RA371" s="442"/>
      <c r="RB371" s="442"/>
      <c r="RC371" s="442"/>
      <c r="RD371" s="442"/>
      <c r="RE371" s="442"/>
      <c r="RF371" s="442"/>
      <c r="RG371" s="442"/>
      <c r="RH371" s="442"/>
      <c r="RI371" s="442"/>
      <c r="RJ371" s="442"/>
      <c r="RK371" s="442"/>
      <c r="RL371" s="442"/>
      <c r="RM371" s="442"/>
      <c r="RN371" s="442"/>
      <c r="RO371" s="442"/>
      <c r="RP371" s="442"/>
      <c r="RQ371" s="442"/>
      <c r="RR371" s="442"/>
      <c r="RS371" s="442"/>
      <c r="RT371" s="442"/>
      <c r="RU371" s="442"/>
      <c r="RV371" s="442"/>
      <c r="RW371" s="442"/>
      <c r="RX371" s="442"/>
      <c r="RY371" s="442"/>
      <c r="RZ371" s="442"/>
      <c r="SA371" s="442"/>
      <c r="SB371" s="442"/>
      <c r="SC371" s="442"/>
      <c r="SD371" s="442"/>
      <c r="SE371" s="442"/>
      <c r="SF371" s="442"/>
      <c r="SG371" s="442"/>
      <c r="SH371" s="442"/>
      <c r="SI371" s="442"/>
      <c r="SJ371" s="442"/>
      <c r="SK371" s="442"/>
      <c r="SL371" s="442"/>
      <c r="SM371" s="442"/>
      <c r="SN371" s="442"/>
      <c r="SO371" s="442"/>
      <c r="SP371" s="442"/>
      <c r="SQ371" s="442"/>
      <c r="SR371" s="442"/>
      <c r="SS371" s="442"/>
      <c r="ST371" s="442"/>
      <c r="SU371" s="442"/>
      <c r="SV371" s="442"/>
      <c r="SW371" s="442"/>
      <c r="SX371" s="442"/>
      <c r="SY371" s="442"/>
      <c r="SZ371" s="442"/>
      <c r="TA371" s="442"/>
      <c r="TB371" s="442"/>
      <c r="TC371" s="442"/>
      <c r="TD371" s="442"/>
      <c r="TE371" s="442"/>
      <c r="TF371" s="442"/>
      <c r="TG371" s="442"/>
      <c r="TH371" s="442"/>
      <c r="TI371" s="442"/>
      <c r="TJ371" s="442"/>
      <c r="TK371" s="442"/>
      <c r="TL371" s="442"/>
      <c r="TM371" s="442"/>
      <c r="TN371" s="442"/>
      <c r="TO371" s="442"/>
      <c r="TP371" s="442"/>
      <c r="TQ371" s="442"/>
      <c r="TR371" s="442"/>
      <c r="TS371" s="442"/>
      <c r="TT371" s="442"/>
      <c r="TU371" s="442"/>
      <c r="TV371" s="442"/>
      <c r="TW371" s="442"/>
      <c r="TX371" s="442"/>
      <c r="TY371" s="442"/>
      <c r="TZ371" s="442"/>
      <c r="UA371" s="442"/>
      <c r="UB371" s="442"/>
      <c r="UC371" s="442"/>
      <c r="UD371" s="442"/>
      <c r="UE371" s="442"/>
      <c r="UF371" s="442"/>
      <c r="UG371" s="442"/>
      <c r="UH371" s="442"/>
      <c r="UI371" s="442"/>
      <c r="UJ371" s="442"/>
      <c r="UK371" s="442"/>
      <c r="UL371" s="442"/>
      <c r="UM371" s="442"/>
      <c r="UN371" s="442"/>
      <c r="UO371" s="442"/>
      <c r="UP371" s="442"/>
      <c r="UQ371" s="442"/>
      <c r="UR371" s="442"/>
      <c r="US371" s="442"/>
      <c r="UT371" s="442"/>
      <c r="UU371" s="442"/>
      <c r="UV371" s="442"/>
      <c r="UW371" s="442"/>
      <c r="UX371" s="442"/>
      <c r="UY371" s="442"/>
      <c r="UZ371" s="442"/>
      <c r="VA371" s="442"/>
      <c r="VB371" s="442"/>
      <c r="VC371" s="442"/>
      <c r="VD371" s="442"/>
      <c r="VE371" s="442"/>
      <c r="VF371" s="442"/>
      <c r="VG371" s="442"/>
      <c r="VH371" s="442"/>
      <c r="VI371" s="442"/>
      <c r="VJ371" s="442"/>
      <c r="VK371" s="442"/>
      <c r="VL371" s="442"/>
      <c r="VM371" s="442"/>
      <c r="VN371" s="442"/>
      <c r="VO371" s="442"/>
      <c r="VP371" s="442"/>
      <c r="VQ371" s="442"/>
      <c r="VR371" s="442"/>
      <c r="VS371" s="442"/>
      <c r="VT371" s="442"/>
      <c r="VU371" s="442"/>
      <c r="VV371" s="442"/>
      <c r="VW371" s="442"/>
      <c r="VX371" s="442"/>
      <c r="VY371" s="442"/>
      <c r="VZ371" s="442"/>
      <c r="WA371" s="442"/>
      <c r="WB371" s="442"/>
      <c r="WC371" s="442"/>
      <c r="WD371" s="442"/>
      <c r="WE371" s="442"/>
      <c r="WF371" s="442"/>
      <c r="WG371" s="442"/>
      <c r="WH371" s="442"/>
      <c r="WI371" s="442"/>
      <c r="WJ371" s="442"/>
      <c r="WK371" s="442"/>
      <c r="WL371" s="442"/>
      <c r="WM371" s="442"/>
      <c r="WN371" s="442"/>
      <c r="WO371" s="442"/>
      <c r="WP371" s="442"/>
      <c r="WQ371" s="442"/>
      <c r="WR371" s="442"/>
      <c r="WS371" s="442"/>
      <c r="WT371" s="442"/>
      <c r="WU371" s="442"/>
      <c r="WV371" s="442"/>
      <c r="WW371" s="442"/>
      <c r="WX371" s="442"/>
      <c r="WY371" s="442"/>
      <c r="WZ371" s="442"/>
      <c r="XA371" s="442"/>
      <c r="XB371" s="442"/>
      <c r="XC371" s="442"/>
      <c r="XD371" s="442"/>
      <c r="XE371" s="442"/>
      <c r="XF371" s="442"/>
      <c r="XG371" s="442"/>
      <c r="XH371" s="442"/>
      <c r="XI371" s="442"/>
      <c r="XJ371" s="442"/>
      <c r="XK371" s="442"/>
      <c r="XL371" s="442"/>
      <c r="XM371" s="442"/>
      <c r="XN371" s="442"/>
      <c r="XO371" s="442"/>
      <c r="XP371" s="442"/>
      <c r="XQ371" s="442"/>
      <c r="XR371" s="442"/>
      <c r="XS371" s="442"/>
      <c r="XT371" s="442"/>
      <c r="XU371" s="442"/>
      <c r="XV371" s="442"/>
      <c r="XW371" s="442"/>
      <c r="XX371" s="442"/>
      <c r="XY371" s="442"/>
      <c r="XZ371" s="442"/>
      <c r="YA371" s="442"/>
      <c r="YB371" s="442"/>
      <c r="YC371" s="442"/>
      <c r="YD371" s="442"/>
      <c r="YE371" s="442"/>
      <c r="YF371" s="442"/>
      <c r="YG371" s="442"/>
      <c r="YH371" s="442"/>
      <c r="YI371" s="442"/>
      <c r="YJ371" s="442"/>
      <c r="YK371" s="442"/>
      <c r="YL371" s="442"/>
      <c r="YM371" s="442"/>
      <c r="YN371" s="442"/>
      <c r="YO371" s="442"/>
      <c r="YP371" s="442"/>
      <c r="YQ371" s="442"/>
      <c r="YR371" s="442"/>
      <c r="YS371" s="442"/>
      <c r="YT371" s="442"/>
      <c r="YU371" s="442"/>
      <c r="YV371" s="442"/>
      <c r="YW371" s="442"/>
      <c r="YX371" s="442"/>
      <c r="YY371" s="442"/>
      <c r="YZ371" s="442"/>
      <c r="ZA371" s="442"/>
      <c r="ZB371" s="442"/>
      <c r="ZC371" s="442"/>
      <c r="ZD371" s="442"/>
      <c r="ZE371" s="442"/>
      <c r="ZF371" s="442"/>
      <c r="ZG371" s="442"/>
      <c r="ZH371" s="442"/>
      <c r="ZI371" s="442"/>
      <c r="ZJ371" s="442"/>
      <c r="ZK371" s="442"/>
      <c r="ZL371" s="442"/>
      <c r="ZM371" s="442"/>
      <c r="ZN371" s="442"/>
      <c r="ZO371" s="442"/>
      <c r="ZP371" s="442"/>
      <c r="ZQ371" s="442"/>
      <c r="ZR371" s="442"/>
      <c r="ZS371" s="442"/>
      <c r="ZT371" s="442"/>
      <c r="ZU371" s="442"/>
      <c r="ZV371" s="442"/>
      <c r="ZW371" s="442"/>
      <c r="ZX371" s="442"/>
      <c r="ZY371" s="442"/>
      <c r="ZZ371" s="442"/>
      <c r="AAA371" s="442"/>
      <c r="AAB371" s="442"/>
      <c r="AAC371" s="442"/>
      <c r="AAD371" s="442"/>
      <c r="AAE371" s="442"/>
      <c r="AAF371" s="442"/>
      <c r="AAG371" s="442"/>
      <c r="AAH371" s="442"/>
      <c r="AAI371" s="442"/>
      <c r="AAJ371" s="442"/>
      <c r="AAK371" s="442"/>
      <c r="AAL371" s="442"/>
      <c r="AAM371" s="442"/>
      <c r="AAN371" s="442"/>
      <c r="AAO371" s="442"/>
      <c r="AAP371" s="442"/>
      <c r="AAQ371" s="442"/>
      <c r="AAR371" s="442"/>
      <c r="AAS371" s="442"/>
      <c r="AAT371" s="442"/>
      <c r="AAU371" s="442"/>
      <c r="AAV371" s="442"/>
      <c r="AAW371" s="442"/>
      <c r="AAX371" s="442"/>
      <c r="AAY371" s="442"/>
      <c r="AAZ371" s="442"/>
      <c r="ABA371" s="442"/>
      <c r="ABB371" s="442"/>
      <c r="ABC371" s="442"/>
      <c r="ABD371" s="442"/>
      <c r="ABE371" s="442"/>
      <c r="ABF371" s="442"/>
      <c r="ABG371" s="442"/>
      <c r="ABH371" s="442"/>
      <c r="ABI371" s="442"/>
      <c r="ABJ371" s="442"/>
      <c r="ABK371" s="442"/>
      <c r="ABL371" s="442"/>
      <c r="ABM371" s="442"/>
      <c r="ABN371" s="442"/>
      <c r="ABO371" s="442"/>
      <c r="ABP371" s="442"/>
      <c r="ABQ371" s="442"/>
      <c r="ABR371" s="442"/>
      <c r="ABS371" s="442"/>
      <c r="ABT371" s="442"/>
      <c r="ABU371" s="442"/>
      <c r="ABV371" s="442"/>
      <c r="ABW371" s="442"/>
      <c r="ABX371" s="442"/>
      <c r="ABY371" s="442"/>
      <c r="ABZ371" s="442"/>
      <c r="ACA371" s="442"/>
      <c r="ACB371" s="442"/>
      <c r="ACC371" s="442"/>
      <c r="ACD371" s="442"/>
      <c r="ACE371" s="442"/>
      <c r="ACF371" s="442"/>
      <c r="ACG371" s="442"/>
      <c r="ACH371" s="442"/>
      <c r="ACI371" s="442"/>
      <c r="ACJ371" s="442"/>
      <c r="ACK371" s="442"/>
      <c r="ACL371" s="442"/>
      <c r="ACM371" s="442"/>
      <c r="ACN371" s="442"/>
      <c r="ACO371" s="442"/>
      <c r="ACP371" s="442"/>
      <c r="ACQ371" s="442"/>
      <c r="ACR371" s="442"/>
      <c r="ACS371" s="442"/>
      <c r="ACT371" s="442"/>
      <c r="ACU371" s="442"/>
      <c r="ACV371" s="442"/>
      <c r="ACW371" s="442"/>
      <c r="ACX371" s="442"/>
      <c r="ACY371" s="442"/>
      <c r="ACZ371" s="442"/>
      <c r="ADA371" s="442"/>
      <c r="ADB371" s="442"/>
      <c r="ADC371" s="442"/>
      <c r="ADD371" s="442"/>
      <c r="ADE371" s="442"/>
      <c r="ADF371" s="442"/>
      <c r="ADG371" s="442"/>
      <c r="ADH371" s="442"/>
      <c r="ADI371" s="442"/>
      <c r="ADJ371" s="442"/>
      <c r="ADK371" s="442"/>
      <c r="ADL371" s="442"/>
      <c r="ADM371" s="442"/>
      <c r="ADN371" s="442"/>
      <c r="ADO371" s="442"/>
      <c r="ADP371" s="442"/>
      <c r="ADQ371" s="442"/>
      <c r="ADR371" s="442"/>
      <c r="ADS371" s="442"/>
      <c r="ADT371" s="442"/>
      <c r="ADU371" s="442"/>
      <c r="ADV371" s="442"/>
      <c r="ADW371" s="442"/>
      <c r="ADX371" s="442"/>
      <c r="ADY371" s="442"/>
      <c r="ADZ371" s="442"/>
      <c r="AEA371" s="442"/>
      <c r="AEB371" s="442"/>
      <c r="AEC371" s="442"/>
      <c r="AED371" s="442"/>
      <c r="AEE371" s="442"/>
      <c r="AEF371" s="442"/>
      <c r="AEG371" s="442"/>
      <c r="AEH371" s="442"/>
      <c r="AEI371" s="442"/>
      <c r="AEJ371" s="442"/>
      <c r="AEK371" s="442"/>
      <c r="AEL371" s="442"/>
      <c r="AEM371" s="442"/>
      <c r="AEN371" s="442"/>
      <c r="AEO371" s="442"/>
      <c r="AEP371" s="442"/>
      <c r="AEQ371" s="442"/>
      <c r="AER371" s="442"/>
      <c r="AES371" s="442"/>
      <c r="AET371" s="442"/>
      <c r="AEU371" s="442"/>
      <c r="AEV371" s="442"/>
      <c r="AEW371" s="442"/>
      <c r="AEX371" s="442"/>
      <c r="AEY371" s="442"/>
      <c r="AEZ371" s="442"/>
      <c r="AFA371" s="442"/>
      <c r="AFB371" s="442"/>
      <c r="AFC371" s="442"/>
      <c r="AFD371" s="442"/>
      <c r="AFE371" s="442"/>
      <c r="AFF371" s="442"/>
      <c r="AFG371" s="442"/>
      <c r="AFH371" s="442"/>
      <c r="AFI371" s="442"/>
      <c r="AFJ371" s="442"/>
      <c r="AFK371" s="442"/>
      <c r="AFL371" s="442"/>
      <c r="AFM371" s="442"/>
      <c r="AFN371" s="442"/>
      <c r="AFO371" s="442"/>
      <c r="AFP371" s="442"/>
      <c r="AFQ371" s="442"/>
      <c r="AFR371" s="442"/>
      <c r="AFS371" s="442"/>
      <c r="AFT371" s="442"/>
      <c r="AFU371" s="442"/>
      <c r="AFV371" s="442"/>
      <c r="AFW371" s="442"/>
      <c r="AFX371" s="442"/>
      <c r="AFY371" s="442"/>
      <c r="AFZ371" s="442"/>
      <c r="AGA371" s="442"/>
      <c r="AGB371" s="442"/>
      <c r="AGC371" s="442"/>
      <c r="AGD371" s="442"/>
      <c r="AGE371" s="442"/>
      <c r="AGF371" s="442"/>
      <c r="AGG371" s="442"/>
      <c r="AGH371" s="442"/>
      <c r="AGI371" s="442"/>
      <c r="AGJ371" s="442"/>
      <c r="AGK371" s="442"/>
      <c r="AGL371" s="442"/>
      <c r="AGM371" s="442"/>
      <c r="AGN371" s="442"/>
      <c r="AGO371" s="442"/>
      <c r="AGP371" s="442"/>
      <c r="AGQ371" s="442"/>
      <c r="AGR371" s="442"/>
      <c r="AGS371" s="442"/>
      <c r="AGT371" s="442"/>
      <c r="AGU371" s="442"/>
      <c r="AGV371" s="442"/>
      <c r="AGW371" s="442"/>
      <c r="AGX371" s="442"/>
      <c r="AGY371" s="442"/>
      <c r="AGZ371" s="442"/>
      <c r="AHA371" s="442"/>
      <c r="AHB371" s="442"/>
      <c r="AHC371" s="442"/>
      <c r="AHD371" s="442"/>
      <c r="AHE371" s="442"/>
      <c r="AHF371" s="442"/>
      <c r="AHG371" s="442"/>
      <c r="AHH371" s="442"/>
    </row>
    <row r="372" spans="2:892" s="593" customFormat="1" hidden="1">
      <c r="B372" s="597"/>
      <c r="C372" s="595"/>
      <c r="D372" s="78"/>
      <c r="E372" s="78"/>
      <c r="F372" s="78"/>
      <c r="G372" s="78"/>
      <c r="H372" s="78"/>
      <c r="I372" s="78"/>
      <c r="J372" s="78"/>
      <c r="K372" s="78"/>
      <c r="L372" s="78"/>
      <c r="M372" s="78"/>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s="66"/>
      <c r="CT372" s="66"/>
      <c r="CU372" s="66"/>
      <c r="CV372" s="66"/>
      <c r="CW372" s="66"/>
      <c r="CX372" s="66"/>
      <c r="CY372" s="66"/>
      <c r="CZ372" s="66"/>
      <c r="DA372" s="66"/>
      <c r="DB372" s="66"/>
      <c r="DC372" s="66"/>
      <c r="DD372" s="66"/>
      <c r="DE372" s="66"/>
      <c r="DF372" s="66"/>
      <c r="DG372" s="66"/>
      <c r="DH372" s="66"/>
      <c r="DI372" s="66"/>
      <c r="DJ372" s="66"/>
      <c r="DK372" s="66"/>
      <c r="DL372" s="66"/>
      <c r="DM372" s="66"/>
      <c r="DN372" s="66"/>
      <c r="DO372" s="66"/>
      <c r="DP372" s="66"/>
      <c r="DQ372" s="66"/>
      <c r="DR372" s="66"/>
      <c r="DS372" s="66"/>
      <c r="DT372" s="66"/>
      <c r="DU372" s="66"/>
      <c r="DV372" s="66"/>
      <c r="DW372" s="66"/>
      <c r="DX372" s="66"/>
      <c r="DY372" s="66"/>
      <c r="DZ372" s="66"/>
      <c r="EA372" s="66"/>
      <c r="EB372" s="66"/>
      <c r="EC372" s="66"/>
      <c r="ED372" s="66"/>
      <c r="EE372" s="66"/>
      <c r="EF372" s="66"/>
      <c r="EG372" s="66"/>
      <c r="EH372" s="66"/>
      <c r="EI372" s="66"/>
      <c r="EJ372" s="66"/>
      <c r="EK372" s="66"/>
      <c r="EL372" s="66"/>
      <c r="EM372" s="66"/>
      <c r="EN372" s="66"/>
      <c r="EO372" s="66"/>
      <c r="EP372" s="66"/>
      <c r="EQ372" s="66"/>
      <c r="ER372" s="66"/>
      <c r="ES372" s="66"/>
      <c r="ET372" s="66"/>
      <c r="EU372" s="66"/>
      <c r="EV372" s="66"/>
      <c r="EW372" s="66"/>
      <c r="EX372" s="66"/>
      <c r="EY372" s="66"/>
      <c r="EZ372" s="66"/>
      <c r="FA372" s="66"/>
      <c r="FB372" s="66"/>
      <c r="FC372" s="66"/>
      <c r="FD372" s="66"/>
      <c r="FE372" s="66"/>
      <c r="FF372" s="66"/>
      <c r="FG372" s="66"/>
      <c r="FH372" s="66"/>
      <c r="FI372" s="66"/>
      <c r="FJ372" s="66"/>
      <c r="FK372" s="66"/>
      <c r="FL372" s="66"/>
      <c r="FM372" s="66"/>
      <c r="FN372" s="66"/>
      <c r="FO372" s="66"/>
      <c r="FP372" s="66"/>
      <c r="FQ372" s="66"/>
      <c r="FR372" s="66"/>
      <c r="FS372" s="66"/>
      <c r="FT372" s="66"/>
      <c r="FU372" s="66"/>
      <c r="FV372" s="66"/>
      <c r="FW372" s="66"/>
      <c r="FX372" s="66"/>
      <c r="FY372" s="66"/>
      <c r="FZ372" s="66"/>
      <c r="GA372" s="66"/>
      <c r="GB372" s="66"/>
      <c r="GC372" s="66"/>
      <c r="GD372" s="66"/>
      <c r="GE372" s="66"/>
      <c r="GF372" s="66"/>
      <c r="GG372" s="66"/>
      <c r="GH372" s="66"/>
      <c r="GI372" s="66"/>
      <c r="GJ372" s="66"/>
      <c r="GK372" s="66"/>
      <c r="GL372" s="66"/>
      <c r="GM372" s="66"/>
      <c r="GN372" s="66"/>
      <c r="GO372" s="66"/>
      <c r="GP372" s="66"/>
      <c r="GQ372" s="66"/>
      <c r="GR372" s="66"/>
      <c r="GS372" s="66"/>
      <c r="GT372" s="66"/>
      <c r="GU372" s="66"/>
      <c r="GV372" s="66"/>
      <c r="GW372" s="66"/>
      <c r="GX372" s="66"/>
      <c r="GY372" s="66"/>
      <c r="GZ372" s="66"/>
      <c r="HA372" s="66"/>
      <c r="HB372" s="66"/>
      <c r="HC372" s="66"/>
      <c r="HD372" s="66"/>
      <c r="HE372" s="66"/>
      <c r="HF372" s="66"/>
      <c r="HG372" s="66"/>
      <c r="HH372" s="66"/>
      <c r="HI372" s="66"/>
      <c r="HJ372" s="66"/>
      <c r="HK372" s="66"/>
      <c r="HL372" s="66"/>
      <c r="HM372" s="66"/>
      <c r="HN372" s="66"/>
      <c r="HO372" s="66"/>
      <c r="HP372" s="66"/>
      <c r="HQ372" s="66"/>
      <c r="HR372" s="66"/>
      <c r="HS372" s="66"/>
      <c r="HT372" s="66"/>
      <c r="HU372" s="66"/>
      <c r="HV372" s="66"/>
      <c r="HW372" s="66"/>
      <c r="HX372" s="66"/>
      <c r="HY372" s="66"/>
      <c r="HZ372" s="66"/>
      <c r="IA372" s="66"/>
      <c r="IB372" s="66"/>
      <c r="IC372" s="66"/>
      <c r="ID372" s="66"/>
      <c r="IE372" s="66"/>
      <c r="IF372" s="66"/>
      <c r="IG372" s="66"/>
      <c r="IH372" s="66"/>
      <c r="II372" s="66"/>
      <c r="IJ372" s="66"/>
      <c r="IK372" s="66"/>
      <c r="IL372" s="66"/>
      <c r="IM372" s="66"/>
      <c r="IN372" s="66"/>
      <c r="IO372" s="66"/>
      <c r="IP372" s="66"/>
      <c r="IQ372" s="66"/>
      <c r="IR372" s="66"/>
      <c r="IS372" s="66"/>
      <c r="IT372" s="66"/>
      <c r="IU372" s="66"/>
      <c r="IV372" s="66"/>
      <c r="IW372" s="66"/>
      <c r="IX372" s="442"/>
      <c r="IY372" s="442"/>
      <c r="IZ372" s="442"/>
      <c r="JA372" s="442"/>
      <c r="JB372" s="442"/>
      <c r="JC372" s="442"/>
      <c r="JD372" s="442"/>
      <c r="JE372" s="442"/>
      <c r="JF372" s="442"/>
      <c r="JG372" s="442"/>
      <c r="JH372" s="442"/>
      <c r="JI372" s="442"/>
      <c r="JJ372" s="442"/>
      <c r="JK372" s="442"/>
      <c r="JL372" s="442"/>
      <c r="JM372" s="442"/>
      <c r="JN372" s="442"/>
      <c r="JO372" s="442"/>
      <c r="JP372" s="442"/>
      <c r="JQ372" s="442"/>
      <c r="JR372" s="442"/>
      <c r="JS372" s="442"/>
      <c r="JT372" s="442"/>
      <c r="JU372" s="442"/>
      <c r="JV372" s="442"/>
      <c r="JW372" s="442"/>
      <c r="JX372" s="442"/>
      <c r="JY372" s="442"/>
      <c r="JZ372" s="442"/>
      <c r="KA372" s="442"/>
      <c r="KB372" s="442"/>
      <c r="KC372" s="442"/>
      <c r="KD372" s="442"/>
      <c r="KE372" s="442"/>
      <c r="KF372" s="442"/>
      <c r="KG372" s="442"/>
      <c r="KH372" s="442"/>
      <c r="KI372" s="442"/>
      <c r="KJ372" s="442"/>
      <c r="KK372" s="442"/>
      <c r="KL372" s="442"/>
      <c r="KM372" s="442"/>
      <c r="KN372" s="442"/>
      <c r="KO372" s="442"/>
      <c r="KP372" s="442"/>
      <c r="KQ372" s="442"/>
      <c r="KR372" s="442"/>
      <c r="KS372" s="442"/>
      <c r="KT372" s="442"/>
      <c r="KU372" s="442"/>
      <c r="KV372" s="442"/>
      <c r="KW372" s="442"/>
      <c r="KX372" s="442"/>
      <c r="KY372" s="442"/>
      <c r="KZ372" s="442"/>
      <c r="LA372" s="442"/>
      <c r="LB372" s="442"/>
      <c r="LC372" s="442"/>
      <c r="LD372" s="442"/>
      <c r="LE372" s="442"/>
      <c r="LF372" s="442"/>
      <c r="LG372" s="442"/>
      <c r="LH372" s="442"/>
      <c r="LI372" s="442"/>
      <c r="LJ372" s="442"/>
      <c r="LK372" s="442"/>
      <c r="LL372" s="442"/>
      <c r="LM372" s="442"/>
      <c r="LN372" s="442"/>
      <c r="LO372" s="442"/>
      <c r="LP372" s="442"/>
      <c r="LQ372" s="442"/>
      <c r="LR372" s="442"/>
      <c r="LS372" s="442"/>
      <c r="LT372" s="442"/>
      <c r="LU372" s="442"/>
      <c r="LV372" s="442"/>
      <c r="LW372" s="442"/>
      <c r="LX372" s="442"/>
      <c r="LY372" s="442"/>
      <c r="LZ372" s="442"/>
      <c r="MA372" s="442"/>
      <c r="MB372" s="442"/>
      <c r="MC372" s="442"/>
      <c r="MD372" s="442"/>
      <c r="ME372" s="442"/>
      <c r="MF372" s="442"/>
      <c r="MG372" s="442"/>
      <c r="MH372" s="442"/>
      <c r="MI372" s="442"/>
      <c r="MJ372" s="442"/>
      <c r="MK372" s="442"/>
      <c r="ML372" s="442"/>
      <c r="MM372" s="442"/>
      <c r="MN372" s="442"/>
      <c r="MO372" s="442"/>
      <c r="MP372" s="442"/>
      <c r="MQ372" s="442"/>
      <c r="MR372" s="442"/>
      <c r="MS372" s="442"/>
      <c r="MT372" s="442"/>
      <c r="MU372" s="442"/>
      <c r="MV372" s="442"/>
      <c r="MW372" s="442"/>
      <c r="MX372" s="442"/>
      <c r="MY372" s="442"/>
      <c r="MZ372" s="442"/>
      <c r="NA372" s="442"/>
      <c r="NB372" s="442"/>
      <c r="NC372" s="442"/>
      <c r="ND372" s="442"/>
      <c r="NE372" s="442"/>
      <c r="NF372" s="442"/>
      <c r="NG372" s="442"/>
      <c r="NH372" s="442"/>
      <c r="NI372" s="442"/>
      <c r="NJ372" s="442"/>
      <c r="NK372" s="442"/>
      <c r="NL372" s="442"/>
      <c r="NM372" s="442"/>
      <c r="NN372" s="442"/>
      <c r="NO372" s="442"/>
      <c r="NP372" s="442"/>
      <c r="NQ372" s="442"/>
      <c r="NR372" s="442"/>
      <c r="NS372" s="442"/>
      <c r="NT372" s="442"/>
      <c r="NU372" s="442"/>
      <c r="NV372" s="442"/>
      <c r="NW372" s="442"/>
      <c r="NX372" s="442"/>
      <c r="NY372" s="442"/>
      <c r="NZ372" s="442"/>
      <c r="OA372" s="442"/>
      <c r="OB372" s="442"/>
      <c r="OC372" s="442"/>
      <c r="OD372" s="442"/>
      <c r="OE372" s="442"/>
      <c r="OF372" s="442"/>
      <c r="OG372" s="442"/>
      <c r="OH372" s="442"/>
      <c r="OI372" s="442"/>
      <c r="OJ372" s="442"/>
      <c r="OK372" s="442"/>
      <c r="OL372" s="442"/>
      <c r="OM372" s="442"/>
      <c r="ON372" s="442"/>
      <c r="OO372" s="442"/>
      <c r="OP372" s="442"/>
      <c r="OQ372" s="442"/>
      <c r="OR372" s="442"/>
      <c r="OS372" s="442"/>
      <c r="OT372" s="442"/>
      <c r="OU372" s="442"/>
      <c r="OV372" s="442"/>
      <c r="OW372" s="442"/>
      <c r="OX372" s="442"/>
      <c r="OY372" s="442"/>
      <c r="OZ372" s="442"/>
      <c r="PA372" s="442"/>
      <c r="PB372" s="442"/>
      <c r="PC372" s="442"/>
      <c r="PD372" s="442"/>
      <c r="PE372" s="442"/>
      <c r="PF372" s="442"/>
      <c r="PG372" s="442"/>
      <c r="PH372" s="442"/>
      <c r="PI372" s="442"/>
      <c r="PJ372" s="442"/>
      <c r="PK372" s="442"/>
      <c r="PL372" s="442"/>
      <c r="PM372" s="442"/>
      <c r="PN372" s="442"/>
      <c r="PO372" s="442"/>
      <c r="PP372" s="442"/>
      <c r="PQ372" s="442"/>
      <c r="PR372" s="442"/>
      <c r="PS372" s="442"/>
      <c r="PT372" s="442"/>
      <c r="PU372" s="442"/>
      <c r="PV372" s="442"/>
      <c r="PW372" s="442"/>
      <c r="PX372" s="442"/>
      <c r="PY372" s="442"/>
      <c r="PZ372" s="442"/>
      <c r="QA372" s="442"/>
      <c r="QB372" s="442"/>
      <c r="QC372" s="442"/>
      <c r="QD372" s="442"/>
      <c r="QE372" s="442"/>
      <c r="QF372" s="442"/>
      <c r="QG372" s="442"/>
      <c r="QH372" s="442"/>
      <c r="QI372" s="442"/>
      <c r="QJ372" s="442"/>
      <c r="QK372" s="442"/>
      <c r="QL372" s="442"/>
      <c r="QM372" s="442"/>
      <c r="QN372" s="442"/>
      <c r="QO372" s="442"/>
      <c r="QP372" s="442"/>
      <c r="QQ372" s="442"/>
      <c r="QR372" s="442"/>
      <c r="QS372" s="442"/>
      <c r="QT372" s="442"/>
      <c r="QU372" s="442"/>
      <c r="QV372" s="442"/>
      <c r="QW372" s="442"/>
      <c r="QX372" s="442"/>
      <c r="QY372" s="442"/>
      <c r="QZ372" s="442"/>
      <c r="RA372" s="442"/>
      <c r="RB372" s="442"/>
      <c r="RC372" s="442"/>
      <c r="RD372" s="442"/>
      <c r="RE372" s="442"/>
      <c r="RF372" s="442"/>
      <c r="RG372" s="442"/>
      <c r="RH372" s="442"/>
      <c r="RI372" s="442"/>
      <c r="RJ372" s="442"/>
      <c r="RK372" s="442"/>
      <c r="RL372" s="442"/>
      <c r="RM372" s="442"/>
      <c r="RN372" s="442"/>
      <c r="RO372" s="442"/>
      <c r="RP372" s="442"/>
      <c r="RQ372" s="442"/>
      <c r="RR372" s="442"/>
      <c r="RS372" s="442"/>
      <c r="RT372" s="442"/>
      <c r="RU372" s="442"/>
      <c r="RV372" s="442"/>
      <c r="RW372" s="442"/>
      <c r="RX372" s="442"/>
      <c r="RY372" s="442"/>
      <c r="RZ372" s="442"/>
      <c r="SA372" s="442"/>
      <c r="SB372" s="442"/>
      <c r="SC372" s="442"/>
      <c r="SD372" s="442"/>
      <c r="SE372" s="442"/>
      <c r="SF372" s="442"/>
      <c r="SG372" s="442"/>
      <c r="SH372" s="442"/>
      <c r="SI372" s="442"/>
      <c r="SJ372" s="442"/>
      <c r="SK372" s="442"/>
      <c r="SL372" s="442"/>
      <c r="SM372" s="442"/>
      <c r="SN372" s="442"/>
      <c r="SO372" s="442"/>
      <c r="SP372" s="442"/>
      <c r="SQ372" s="442"/>
      <c r="SR372" s="442"/>
      <c r="SS372" s="442"/>
      <c r="ST372" s="442"/>
      <c r="SU372" s="442"/>
      <c r="SV372" s="442"/>
      <c r="SW372" s="442"/>
      <c r="SX372" s="442"/>
      <c r="SY372" s="442"/>
      <c r="SZ372" s="442"/>
      <c r="TA372" s="442"/>
      <c r="TB372" s="442"/>
      <c r="TC372" s="442"/>
      <c r="TD372" s="442"/>
      <c r="TE372" s="442"/>
      <c r="TF372" s="442"/>
      <c r="TG372" s="442"/>
      <c r="TH372" s="442"/>
      <c r="TI372" s="442"/>
      <c r="TJ372" s="442"/>
      <c r="TK372" s="442"/>
      <c r="TL372" s="442"/>
      <c r="TM372" s="442"/>
      <c r="TN372" s="442"/>
      <c r="TO372" s="442"/>
      <c r="TP372" s="442"/>
      <c r="TQ372" s="442"/>
      <c r="TR372" s="442"/>
      <c r="TS372" s="442"/>
      <c r="TT372" s="442"/>
      <c r="TU372" s="442"/>
      <c r="TV372" s="442"/>
      <c r="TW372" s="442"/>
      <c r="TX372" s="442"/>
      <c r="TY372" s="442"/>
      <c r="TZ372" s="442"/>
      <c r="UA372" s="442"/>
      <c r="UB372" s="442"/>
      <c r="UC372" s="442"/>
      <c r="UD372" s="442"/>
      <c r="UE372" s="442"/>
      <c r="UF372" s="442"/>
      <c r="UG372" s="442"/>
      <c r="UH372" s="442"/>
      <c r="UI372" s="442"/>
      <c r="UJ372" s="442"/>
      <c r="UK372" s="442"/>
      <c r="UL372" s="442"/>
      <c r="UM372" s="442"/>
      <c r="UN372" s="442"/>
      <c r="UO372" s="442"/>
      <c r="UP372" s="442"/>
      <c r="UQ372" s="442"/>
      <c r="UR372" s="442"/>
      <c r="US372" s="442"/>
      <c r="UT372" s="442"/>
      <c r="UU372" s="442"/>
      <c r="UV372" s="442"/>
      <c r="UW372" s="442"/>
      <c r="UX372" s="442"/>
      <c r="UY372" s="442"/>
      <c r="UZ372" s="442"/>
      <c r="VA372" s="442"/>
      <c r="VB372" s="442"/>
      <c r="VC372" s="442"/>
      <c r="VD372" s="442"/>
      <c r="VE372" s="442"/>
      <c r="VF372" s="442"/>
      <c r="VG372" s="442"/>
      <c r="VH372" s="442"/>
      <c r="VI372" s="442"/>
      <c r="VJ372" s="442"/>
      <c r="VK372" s="442"/>
      <c r="VL372" s="442"/>
      <c r="VM372" s="442"/>
      <c r="VN372" s="442"/>
      <c r="VO372" s="442"/>
      <c r="VP372" s="442"/>
      <c r="VQ372" s="442"/>
      <c r="VR372" s="442"/>
      <c r="VS372" s="442"/>
      <c r="VT372" s="442"/>
      <c r="VU372" s="442"/>
      <c r="VV372" s="442"/>
      <c r="VW372" s="442"/>
      <c r="VX372" s="442"/>
      <c r="VY372" s="442"/>
      <c r="VZ372" s="442"/>
      <c r="WA372" s="442"/>
      <c r="WB372" s="442"/>
      <c r="WC372" s="442"/>
      <c r="WD372" s="442"/>
      <c r="WE372" s="442"/>
      <c r="WF372" s="442"/>
      <c r="WG372" s="442"/>
      <c r="WH372" s="442"/>
      <c r="WI372" s="442"/>
      <c r="WJ372" s="442"/>
      <c r="WK372" s="442"/>
      <c r="WL372" s="442"/>
      <c r="WM372" s="442"/>
      <c r="WN372" s="442"/>
      <c r="WO372" s="442"/>
      <c r="WP372" s="442"/>
      <c r="WQ372" s="442"/>
      <c r="WR372" s="442"/>
      <c r="WS372" s="442"/>
      <c r="WT372" s="442"/>
      <c r="WU372" s="442"/>
      <c r="WV372" s="442"/>
      <c r="WW372" s="442"/>
      <c r="WX372" s="442"/>
      <c r="WY372" s="442"/>
      <c r="WZ372" s="442"/>
      <c r="XA372" s="442"/>
      <c r="XB372" s="442"/>
      <c r="XC372" s="442"/>
      <c r="XD372" s="442"/>
      <c r="XE372" s="442"/>
      <c r="XF372" s="442"/>
      <c r="XG372" s="442"/>
      <c r="XH372" s="442"/>
      <c r="XI372" s="442"/>
      <c r="XJ372" s="442"/>
      <c r="XK372" s="442"/>
      <c r="XL372" s="442"/>
      <c r="XM372" s="442"/>
      <c r="XN372" s="442"/>
      <c r="XO372" s="442"/>
      <c r="XP372" s="442"/>
      <c r="XQ372" s="442"/>
      <c r="XR372" s="442"/>
      <c r="XS372" s="442"/>
      <c r="XT372" s="442"/>
      <c r="XU372" s="442"/>
      <c r="XV372" s="442"/>
      <c r="XW372" s="442"/>
      <c r="XX372" s="442"/>
      <c r="XY372" s="442"/>
      <c r="XZ372" s="442"/>
      <c r="YA372" s="442"/>
      <c r="YB372" s="442"/>
      <c r="YC372" s="442"/>
      <c r="YD372" s="442"/>
      <c r="YE372" s="442"/>
      <c r="YF372" s="442"/>
      <c r="YG372" s="442"/>
      <c r="YH372" s="442"/>
      <c r="YI372" s="442"/>
      <c r="YJ372" s="442"/>
      <c r="YK372" s="442"/>
      <c r="YL372" s="442"/>
      <c r="YM372" s="442"/>
      <c r="YN372" s="442"/>
      <c r="YO372" s="442"/>
      <c r="YP372" s="442"/>
      <c r="YQ372" s="442"/>
      <c r="YR372" s="442"/>
      <c r="YS372" s="442"/>
      <c r="YT372" s="442"/>
      <c r="YU372" s="442"/>
      <c r="YV372" s="442"/>
      <c r="YW372" s="442"/>
      <c r="YX372" s="442"/>
      <c r="YY372" s="442"/>
      <c r="YZ372" s="442"/>
      <c r="ZA372" s="442"/>
      <c r="ZB372" s="442"/>
      <c r="ZC372" s="442"/>
      <c r="ZD372" s="442"/>
      <c r="ZE372" s="442"/>
      <c r="ZF372" s="442"/>
      <c r="ZG372" s="442"/>
      <c r="ZH372" s="442"/>
      <c r="ZI372" s="442"/>
      <c r="ZJ372" s="442"/>
      <c r="ZK372" s="442"/>
      <c r="ZL372" s="442"/>
      <c r="ZM372" s="442"/>
      <c r="ZN372" s="442"/>
      <c r="ZO372" s="442"/>
      <c r="ZP372" s="442"/>
      <c r="ZQ372" s="442"/>
      <c r="ZR372" s="442"/>
      <c r="ZS372" s="442"/>
      <c r="ZT372" s="442"/>
      <c r="ZU372" s="442"/>
      <c r="ZV372" s="442"/>
      <c r="ZW372" s="442"/>
      <c r="ZX372" s="442"/>
      <c r="ZY372" s="442"/>
      <c r="ZZ372" s="442"/>
      <c r="AAA372" s="442"/>
      <c r="AAB372" s="442"/>
      <c r="AAC372" s="442"/>
      <c r="AAD372" s="442"/>
      <c r="AAE372" s="442"/>
      <c r="AAF372" s="442"/>
      <c r="AAG372" s="442"/>
      <c r="AAH372" s="442"/>
      <c r="AAI372" s="442"/>
      <c r="AAJ372" s="442"/>
      <c r="AAK372" s="442"/>
      <c r="AAL372" s="442"/>
      <c r="AAM372" s="442"/>
      <c r="AAN372" s="442"/>
      <c r="AAO372" s="442"/>
      <c r="AAP372" s="442"/>
      <c r="AAQ372" s="442"/>
      <c r="AAR372" s="442"/>
      <c r="AAS372" s="442"/>
      <c r="AAT372" s="442"/>
      <c r="AAU372" s="442"/>
      <c r="AAV372" s="442"/>
      <c r="AAW372" s="442"/>
      <c r="AAX372" s="442"/>
      <c r="AAY372" s="442"/>
      <c r="AAZ372" s="442"/>
      <c r="ABA372" s="442"/>
      <c r="ABB372" s="442"/>
      <c r="ABC372" s="442"/>
      <c r="ABD372" s="442"/>
      <c r="ABE372" s="442"/>
      <c r="ABF372" s="442"/>
      <c r="ABG372" s="442"/>
      <c r="ABH372" s="442"/>
      <c r="ABI372" s="442"/>
      <c r="ABJ372" s="442"/>
      <c r="ABK372" s="442"/>
      <c r="ABL372" s="442"/>
      <c r="ABM372" s="442"/>
      <c r="ABN372" s="442"/>
      <c r="ABO372" s="442"/>
      <c r="ABP372" s="442"/>
      <c r="ABQ372" s="442"/>
      <c r="ABR372" s="442"/>
      <c r="ABS372" s="442"/>
      <c r="ABT372" s="442"/>
      <c r="ABU372" s="442"/>
      <c r="ABV372" s="442"/>
      <c r="ABW372" s="442"/>
      <c r="ABX372" s="442"/>
      <c r="ABY372" s="442"/>
      <c r="ABZ372" s="442"/>
      <c r="ACA372" s="442"/>
      <c r="ACB372" s="442"/>
      <c r="ACC372" s="442"/>
      <c r="ACD372" s="442"/>
      <c r="ACE372" s="442"/>
      <c r="ACF372" s="442"/>
      <c r="ACG372" s="442"/>
      <c r="ACH372" s="442"/>
      <c r="ACI372" s="442"/>
      <c r="ACJ372" s="442"/>
      <c r="ACK372" s="442"/>
      <c r="ACL372" s="442"/>
      <c r="ACM372" s="442"/>
      <c r="ACN372" s="442"/>
      <c r="ACO372" s="442"/>
      <c r="ACP372" s="442"/>
      <c r="ACQ372" s="442"/>
      <c r="ACR372" s="442"/>
      <c r="ACS372" s="442"/>
      <c r="ACT372" s="442"/>
      <c r="ACU372" s="442"/>
      <c r="ACV372" s="442"/>
      <c r="ACW372" s="442"/>
      <c r="ACX372" s="442"/>
      <c r="ACY372" s="442"/>
      <c r="ACZ372" s="442"/>
      <c r="ADA372" s="442"/>
      <c r="ADB372" s="442"/>
      <c r="ADC372" s="442"/>
      <c r="ADD372" s="442"/>
      <c r="ADE372" s="442"/>
      <c r="ADF372" s="442"/>
      <c r="ADG372" s="442"/>
      <c r="ADH372" s="442"/>
      <c r="ADI372" s="442"/>
      <c r="ADJ372" s="442"/>
      <c r="ADK372" s="442"/>
      <c r="ADL372" s="442"/>
      <c r="ADM372" s="442"/>
      <c r="ADN372" s="442"/>
      <c r="ADO372" s="442"/>
      <c r="ADP372" s="442"/>
      <c r="ADQ372" s="442"/>
      <c r="ADR372" s="442"/>
      <c r="ADS372" s="442"/>
      <c r="ADT372" s="442"/>
      <c r="ADU372" s="442"/>
      <c r="ADV372" s="442"/>
      <c r="ADW372" s="442"/>
      <c r="ADX372" s="442"/>
      <c r="ADY372" s="442"/>
      <c r="ADZ372" s="442"/>
      <c r="AEA372" s="442"/>
      <c r="AEB372" s="442"/>
      <c r="AEC372" s="442"/>
      <c r="AED372" s="442"/>
      <c r="AEE372" s="442"/>
      <c r="AEF372" s="442"/>
      <c r="AEG372" s="442"/>
      <c r="AEH372" s="442"/>
      <c r="AEI372" s="442"/>
      <c r="AEJ372" s="442"/>
      <c r="AEK372" s="442"/>
      <c r="AEL372" s="442"/>
      <c r="AEM372" s="442"/>
      <c r="AEN372" s="442"/>
      <c r="AEO372" s="442"/>
      <c r="AEP372" s="442"/>
      <c r="AEQ372" s="442"/>
      <c r="AER372" s="442"/>
      <c r="AES372" s="442"/>
      <c r="AET372" s="442"/>
      <c r="AEU372" s="442"/>
      <c r="AEV372" s="442"/>
      <c r="AEW372" s="442"/>
      <c r="AEX372" s="442"/>
      <c r="AEY372" s="442"/>
      <c r="AEZ372" s="442"/>
      <c r="AFA372" s="442"/>
      <c r="AFB372" s="442"/>
      <c r="AFC372" s="442"/>
      <c r="AFD372" s="442"/>
      <c r="AFE372" s="442"/>
      <c r="AFF372" s="442"/>
      <c r="AFG372" s="442"/>
      <c r="AFH372" s="442"/>
      <c r="AFI372" s="442"/>
      <c r="AFJ372" s="442"/>
      <c r="AFK372" s="442"/>
      <c r="AFL372" s="442"/>
      <c r="AFM372" s="442"/>
      <c r="AFN372" s="442"/>
      <c r="AFO372" s="442"/>
      <c r="AFP372" s="442"/>
      <c r="AFQ372" s="442"/>
      <c r="AFR372" s="442"/>
      <c r="AFS372" s="442"/>
      <c r="AFT372" s="442"/>
      <c r="AFU372" s="442"/>
      <c r="AFV372" s="442"/>
      <c r="AFW372" s="442"/>
      <c r="AFX372" s="442"/>
      <c r="AFY372" s="442"/>
      <c r="AFZ372" s="442"/>
      <c r="AGA372" s="442"/>
      <c r="AGB372" s="442"/>
      <c r="AGC372" s="442"/>
      <c r="AGD372" s="442"/>
      <c r="AGE372" s="442"/>
      <c r="AGF372" s="442"/>
      <c r="AGG372" s="442"/>
      <c r="AGH372" s="442"/>
      <c r="AGI372" s="442"/>
      <c r="AGJ372" s="442"/>
      <c r="AGK372" s="442"/>
      <c r="AGL372" s="442"/>
      <c r="AGM372" s="442"/>
      <c r="AGN372" s="442"/>
      <c r="AGO372" s="442"/>
      <c r="AGP372" s="442"/>
      <c r="AGQ372" s="442"/>
      <c r="AGR372" s="442"/>
      <c r="AGS372" s="442"/>
      <c r="AGT372" s="442"/>
      <c r="AGU372" s="442"/>
      <c r="AGV372" s="442"/>
      <c r="AGW372" s="442"/>
      <c r="AGX372" s="442"/>
      <c r="AGY372" s="442"/>
      <c r="AGZ372" s="442"/>
      <c r="AHA372" s="442"/>
      <c r="AHB372" s="442"/>
      <c r="AHC372" s="442"/>
      <c r="AHD372" s="442"/>
      <c r="AHE372" s="442"/>
      <c r="AHF372" s="442"/>
      <c r="AHG372" s="442"/>
      <c r="AHH372" s="442"/>
    </row>
    <row r="373" spans="2:892" s="593" customFormat="1" hidden="1">
      <c r="B373" s="597"/>
      <c r="C373" s="595"/>
      <c r="D373" s="78"/>
      <c r="E373" s="78"/>
      <c r="F373" s="78"/>
      <c r="G373" s="78"/>
      <c r="H373" s="78"/>
      <c r="I373" s="78"/>
      <c r="J373" s="78"/>
      <c r="K373" s="78"/>
      <c r="L373" s="78"/>
      <c r="M373" s="78"/>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s="66"/>
      <c r="CT373" s="66"/>
      <c r="CU373" s="66"/>
      <c r="CV373" s="66"/>
      <c r="CW373" s="66"/>
      <c r="CX373" s="66"/>
      <c r="CY373" s="66"/>
      <c r="CZ373" s="66"/>
      <c r="DA373" s="66"/>
      <c r="DB373" s="66"/>
      <c r="DC373" s="66"/>
      <c r="DD373" s="66"/>
      <c r="DE373" s="66"/>
      <c r="DF373" s="66"/>
      <c r="DG373" s="66"/>
      <c r="DH373" s="66"/>
      <c r="DI373" s="66"/>
      <c r="DJ373" s="66"/>
      <c r="DK373" s="66"/>
      <c r="DL373" s="66"/>
      <c r="DM373" s="66"/>
      <c r="DN373" s="66"/>
      <c r="DO373" s="66"/>
      <c r="DP373" s="66"/>
      <c r="DQ373" s="66"/>
      <c r="DR373" s="66"/>
      <c r="DS373" s="66"/>
      <c r="DT373" s="66"/>
      <c r="DU373" s="66"/>
      <c r="DV373" s="66"/>
      <c r="DW373" s="66"/>
      <c r="DX373" s="66"/>
      <c r="DY373" s="66"/>
      <c r="DZ373" s="66"/>
      <c r="EA373" s="66"/>
      <c r="EB373" s="66"/>
      <c r="EC373" s="66"/>
      <c r="ED373" s="66"/>
      <c r="EE373" s="66"/>
      <c r="EF373" s="66"/>
      <c r="EG373" s="66"/>
      <c r="EH373" s="66"/>
      <c r="EI373" s="66"/>
      <c r="EJ373" s="66"/>
      <c r="EK373" s="66"/>
      <c r="EL373" s="66"/>
      <c r="EM373" s="66"/>
      <c r="EN373" s="66"/>
      <c r="EO373" s="66"/>
      <c r="EP373" s="66"/>
      <c r="EQ373" s="66"/>
      <c r="ER373" s="66"/>
      <c r="ES373" s="66"/>
      <c r="ET373" s="66"/>
      <c r="EU373" s="66"/>
      <c r="EV373" s="66"/>
      <c r="EW373" s="66"/>
      <c r="EX373" s="66"/>
      <c r="EY373" s="66"/>
      <c r="EZ373" s="66"/>
      <c r="FA373" s="66"/>
      <c r="FB373" s="66"/>
      <c r="FC373" s="66"/>
      <c r="FD373" s="66"/>
      <c r="FE373" s="66"/>
      <c r="FF373" s="66"/>
      <c r="FG373" s="66"/>
      <c r="FH373" s="66"/>
      <c r="FI373" s="66"/>
      <c r="FJ373" s="66"/>
      <c r="FK373" s="66"/>
      <c r="FL373" s="66"/>
      <c r="FM373" s="66"/>
      <c r="FN373" s="66"/>
      <c r="FO373" s="66"/>
      <c r="FP373" s="66"/>
      <c r="FQ373" s="66"/>
      <c r="FR373" s="66"/>
      <c r="FS373" s="66"/>
      <c r="FT373" s="66"/>
      <c r="FU373" s="66"/>
      <c r="FV373" s="66"/>
      <c r="FW373" s="66"/>
      <c r="FX373" s="66"/>
      <c r="FY373" s="66"/>
      <c r="FZ373" s="66"/>
      <c r="GA373" s="66"/>
      <c r="GB373" s="66"/>
      <c r="GC373" s="66"/>
      <c r="GD373" s="66"/>
      <c r="GE373" s="66"/>
      <c r="GF373" s="66"/>
      <c r="GG373" s="66"/>
      <c r="GH373" s="66"/>
      <c r="GI373" s="66"/>
      <c r="GJ373" s="66"/>
      <c r="GK373" s="66"/>
      <c r="GL373" s="66"/>
      <c r="GM373" s="66"/>
      <c r="GN373" s="66"/>
      <c r="GO373" s="66"/>
      <c r="GP373" s="66"/>
      <c r="GQ373" s="66"/>
      <c r="GR373" s="66"/>
      <c r="GS373" s="66"/>
      <c r="GT373" s="66"/>
      <c r="GU373" s="66"/>
      <c r="GV373" s="66"/>
      <c r="GW373" s="66"/>
      <c r="GX373" s="66"/>
      <c r="GY373" s="66"/>
      <c r="GZ373" s="66"/>
      <c r="HA373" s="66"/>
      <c r="HB373" s="66"/>
      <c r="HC373" s="66"/>
      <c r="HD373" s="66"/>
      <c r="HE373" s="66"/>
      <c r="HF373" s="66"/>
      <c r="HG373" s="66"/>
      <c r="HH373" s="66"/>
      <c r="HI373" s="66"/>
      <c r="HJ373" s="66"/>
      <c r="HK373" s="66"/>
      <c r="HL373" s="66"/>
      <c r="HM373" s="66"/>
      <c r="HN373" s="66"/>
      <c r="HO373" s="66"/>
      <c r="HP373" s="66"/>
      <c r="HQ373" s="66"/>
      <c r="HR373" s="66"/>
      <c r="HS373" s="66"/>
      <c r="HT373" s="66"/>
      <c r="HU373" s="66"/>
      <c r="HV373" s="66"/>
      <c r="HW373" s="66"/>
      <c r="HX373" s="66"/>
      <c r="HY373" s="66"/>
      <c r="HZ373" s="66"/>
      <c r="IA373" s="66"/>
      <c r="IB373" s="66"/>
      <c r="IC373" s="66"/>
      <c r="ID373" s="66"/>
      <c r="IE373" s="66"/>
      <c r="IF373" s="66"/>
      <c r="IG373" s="66"/>
      <c r="IH373" s="66"/>
      <c r="II373" s="66"/>
      <c r="IJ373" s="66"/>
      <c r="IK373" s="66"/>
      <c r="IL373" s="66"/>
      <c r="IM373" s="66"/>
      <c r="IN373" s="66"/>
      <c r="IO373" s="66"/>
      <c r="IP373" s="66"/>
      <c r="IQ373" s="66"/>
      <c r="IR373" s="66"/>
      <c r="IS373" s="66"/>
      <c r="IT373" s="66"/>
      <c r="IU373" s="66"/>
      <c r="IV373" s="66"/>
      <c r="IW373" s="66"/>
      <c r="IX373" s="442"/>
      <c r="IY373" s="442"/>
      <c r="IZ373" s="442"/>
      <c r="JA373" s="442"/>
      <c r="JB373" s="442"/>
      <c r="JC373" s="442"/>
      <c r="JD373" s="442"/>
      <c r="JE373" s="442"/>
      <c r="JF373" s="442"/>
      <c r="JG373" s="442"/>
      <c r="JH373" s="442"/>
      <c r="JI373" s="442"/>
      <c r="JJ373" s="442"/>
      <c r="JK373" s="442"/>
      <c r="JL373" s="442"/>
      <c r="JM373" s="442"/>
      <c r="JN373" s="442"/>
      <c r="JO373" s="442"/>
      <c r="JP373" s="442"/>
      <c r="JQ373" s="442"/>
      <c r="JR373" s="442"/>
      <c r="JS373" s="442"/>
      <c r="JT373" s="442"/>
      <c r="JU373" s="442"/>
      <c r="JV373" s="442"/>
      <c r="JW373" s="442"/>
      <c r="JX373" s="442"/>
      <c r="JY373" s="442"/>
      <c r="JZ373" s="442"/>
      <c r="KA373" s="442"/>
      <c r="KB373" s="442"/>
      <c r="KC373" s="442"/>
      <c r="KD373" s="442"/>
      <c r="KE373" s="442"/>
      <c r="KF373" s="442"/>
      <c r="KG373" s="442"/>
      <c r="KH373" s="442"/>
      <c r="KI373" s="442"/>
      <c r="KJ373" s="442"/>
      <c r="KK373" s="442"/>
      <c r="KL373" s="442"/>
      <c r="KM373" s="442"/>
      <c r="KN373" s="442"/>
      <c r="KO373" s="442"/>
      <c r="KP373" s="442"/>
      <c r="KQ373" s="442"/>
      <c r="KR373" s="442"/>
      <c r="KS373" s="442"/>
      <c r="KT373" s="442"/>
      <c r="KU373" s="442"/>
      <c r="KV373" s="442"/>
      <c r="KW373" s="442"/>
      <c r="KX373" s="442"/>
      <c r="KY373" s="442"/>
      <c r="KZ373" s="442"/>
      <c r="LA373" s="442"/>
      <c r="LB373" s="442"/>
      <c r="LC373" s="442"/>
      <c r="LD373" s="442"/>
      <c r="LE373" s="442"/>
      <c r="LF373" s="442"/>
      <c r="LG373" s="442"/>
      <c r="LH373" s="442"/>
      <c r="LI373" s="442"/>
      <c r="LJ373" s="442"/>
      <c r="LK373" s="442"/>
      <c r="LL373" s="442"/>
      <c r="LM373" s="442"/>
      <c r="LN373" s="442"/>
      <c r="LO373" s="442"/>
      <c r="LP373" s="442"/>
      <c r="LQ373" s="442"/>
      <c r="LR373" s="442"/>
      <c r="LS373" s="442"/>
      <c r="LT373" s="442"/>
      <c r="LU373" s="442"/>
      <c r="LV373" s="442"/>
      <c r="LW373" s="442"/>
      <c r="LX373" s="442"/>
      <c r="LY373" s="442"/>
      <c r="LZ373" s="442"/>
      <c r="MA373" s="442"/>
      <c r="MB373" s="442"/>
      <c r="MC373" s="442"/>
      <c r="MD373" s="442"/>
      <c r="ME373" s="442"/>
      <c r="MF373" s="442"/>
      <c r="MG373" s="442"/>
      <c r="MH373" s="442"/>
      <c r="MI373" s="442"/>
      <c r="MJ373" s="442"/>
      <c r="MK373" s="442"/>
      <c r="ML373" s="442"/>
      <c r="MM373" s="442"/>
      <c r="MN373" s="442"/>
      <c r="MO373" s="442"/>
      <c r="MP373" s="442"/>
      <c r="MQ373" s="442"/>
      <c r="MR373" s="442"/>
      <c r="MS373" s="442"/>
      <c r="MT373" s="442"/>
      <c r="MU373" s="442"/>
      <c r="MV373" s="442"/>
      <c r="MW373" s="442"/>
      <c r="MX373" s="442"/>
      <c r="MY373" s="442"/>
      <c r="MZ373" s="442"/>
      <c r="NA373" s="442"/>
      <c r="NB373" s="442"/>
      <c r="NC373" s="442"/>
      <c r="ND373" s="442"/>
      <c r="NE373" s="442"/>
      <c r="NF373" s="442"/>
      <c r="NG373" s="442"/>
      <c r="NH373" s="442"/>
      <c r="NI373" s="442"/>
      <c r="NJ373" s="442"/>
      <c r="NK373" s="442"/>
      <c r="NL373" s="442"/>
      <c r="NM373" s="442"/>
      <c r="NN373" s="442"/>
      <c r="NO373" s="442"/>
      <c r="NP373" s="442"/>
      <c r="NQ373" s="442"/>
      <c r="NR373" s="442"/>
      <c r="NS373" s="442"/>
      <c r="NT373" s="442"/>
      <c r="NU373" s="442"/>
      <c r="NV373" s="442"/>
      <c r="NW373" s="442"/>
      <c r="NX373" s="442"/>
      <c r="NY373" s="442"/>
      <c r="NZ373" s="442"/>
      <c r="OA373" s="442"/>
      <c r="OB373" s="442"/>
      <c r="OC373" s="442"/>
      <c r="OD373" s="442"/>
      <c r="OE373" s="442"/>
      <c r="OF373" s="442"/>
      <c r="OG373" s="442"/>
      <c r="OH373" s="442"/>
      <c r="OI373" s="442"/>
      <c r="OJ373" s="442"/>
      <c r="OK373" s="442"/>
      <c r="OL373" s="442"/>
      <c r="OM373" s="442"/>
      <c r="ON373" s="442"/>
      <c r="OO373" s="442"/>
      <c r="OP373" s="442"/>
      <c r="OQ373" s="442"/>
      <c r="OR373" s="442"/>
      <c r="OS373" s="442"/>
      <c r="OT373" s="442"/>
      <c r="OU373" s="442"/>
      <c r="OV373" s="442"/>
      <c r="OW373" s="442"/>
      <c r="OX373" s="442"/>
      <c r="OY373" s="442"/>
      <c r="OZ373" s="442"/>
      <c r="PA373" s="442"/>
      <c r="PB373" s="442"/>
      <c r="PC373" s="442"/>
      <c r="PD373" s="442"/>
      <c r="PE373" s="442"/>
      <c r="PF373" s="442"/>
      <c r="PG373" s="442"/>
      <c r="PH373" s="442"/>
      <c r="PI373" s="442"/>
      <c r="PJ373" s="442"/>
      <c r="PK373" s="442"/>
      <c r="PL373" s="442"/>
      <c r="PM373" s="442"/>
      <c r="PN373" s="442"/>
      <c r="PO373" s="442"/>
      <c r="PP373" s="442"/>
      <c r="PQ373" s="442"/>
      <c r="PR373" s="442"/>
      <c r="PS373" s="442"/>
      <c r="PT373" s="442"/>
      <c r="PU373" s="442"/>
      <c r="PV373" s="442"/>
      <c r="PW373" s="442"/>
      <c r="PX373" s="442"/>
      <c r="PY373" s="442"/>
      <c r="PZ373" s="442"/>
      <c r="QA373" s="442"/>
      <c r="QB373" s="442"/>
      <c r="QC373" s="442"/>
      <c r="QD373" s="442"/>
      <c r="QE373" s="442"/>
      <c r="QF373" s="442"/>
      <c r="QG373" s="442"/>
      <c r="QH373" s="442"/>
      <c r="QI373" s="442"/>
      <c r="QJ373" s="442"/>
      <c r="QK373" s="442"/>
      <c r="QL373" s="442"/>
      <c r="QM373" s="442"/>
      <c r="QN373" s="442"/>
      <c r="QO373" s="442"/>
      <c r="QP373" s="442"/>
      <c r="QQ373" s="442"/>
      <c r="QR373" s="442"/>
      <c r="QS373" s="442"/>
      <c r="QT373" s="442"/>
      <c r="QU373" s="442"/>
      <c r="QV373" s="442"/>
      <c r="QW373" s="442"/>
      <c r="QX373" s="442"/>
      <c r="QY373" s="442"/>
      <c r="QZ373" s="442"/>
      <c r="RA373" s="442"/>
      <c r="RB373" s="442"/>
      <c r="RC373" s="442"/>
      <c r="RD373" s="442"/>
      <c r="RE373" s="442"/>
      <c r="RF373" s="442"/>
      <c r="RG373" s="442"/>
      <c r="RH373" s="442"/>
      <c r="RI373" s="442"/>
      <c r="RJ373" s="442"/>
      <c r="RK373" s="442"/>
      <c r="RL373" s="442"/>
      <c r="RM373" s="442"/>
      <c r="RN373" s="442"/>
      <c r="RO373" s="442"/>
      <c r="RP373" s="442"/>
      <c r="RQ373" s="442"/>
      <c r="RR373" s="442"/>
      <c r="RS373" s="442"/>
      <c r="RT373" s="442"/>
      <c r="RU373" s="442"/>
      <c r="RV373" s="442"/>
      <c r="RW373" s="442"/>
      <c r="RX373" s="442"/>
      <c r="RY373" s="442"/>
      <c r="RZ373" s="442"/>
      <c r="SA373" s="442"/>
      <c r="SB373" s="442"/>
      <c r="SC373" s="442"/>
      <c r="SD373" s="442"/>
      <c r="SE373" s="442"/>
      <c r="SF373" s="442"/>
      <c r="SG373" s="442"/>
      <c r="SH373" s="442"/>
      <c r="SI373" s="442"/>
      <c r="SJ373" s="442"/>
      <c r="SK373" s="442"/>
      <c r="SL373" s="442"/>
      <c r="SM373" s="442"/>
      <c r="SN373" s="442"/>
      <c r="SO373" s="442"/>
      <c r="SP373" s="442"/>
      <c r="SQ373" s="442"/>
      <c r="SR373" s="442"/>
      <c r="SS373" s="442"/>
      <c r="ST373" s="442"/>
      <c r="SU373" s="442"/>
      <c r="SV373" s="442"/>
      <c r="SW373" s="442"/>
      <c r="SX373" s="442"/>
      <c r="SY373" s="442"/>
      <c r="SZ373" s="442"/>
      <c r="TA373" s="442"/>
      <c r="TB373" s="442"/>
      <c r="TC373" s="442"/>
      <c r="TD373" s="442"/>
      <c r="TE373" s="442"/>
      <c r="TF373" s="442"/>
      <c r="TG373" s="442"/>
      <c r="TH373" s="442"/>
      <c r="TI373" s="442"/>
      <c r="TJ373" s="442"/>
      <c r="TK373" s="442"/>
      <c r="TL373" s="442"/>
      <c r="TM373" s="442"/>
      <c r="TN373" s="442"/>
      <c r="TO373" s="442"/>
      <c r="TP373" s="442"/>
      <c r="TQ373" s="442"/>
      <c r="TR373" s="442"/>
      <c r="TS373" s="442"/>
      <c r="TT373" s="442"/>
      <c r="TU373" s="442"/>
      <c r="TV373" s="442"/>
      <c r="TW373" s="442"/>
      <c r="TX373" s="442"/>
      <c r="TY373" s="442"/>
      <c r="TZ373" s="442"/>
      <c r="UA373" s="442"/>
      <c r="UB373" s="442"/>
      <c r="UC373" s="442"/>
      <c r="UD373" s="442"/>
      <c r="UE373" s="442"/>
      <c r="UF373" s="442"/>
      <c r="UG373" s="442"/>
      <c r="UH373" s="442"/>
      <c r="UI373" s="442"/>
      <c r="UJ373" s="442"/>
      <c r="UK373" s="442"/>
      <c r="UL373" s="442"/>
      <c r="UM373" s="442"/>
      <c r="UN373" s="442"/>
      <c r="UO373" s="442"/>
      <c r="UP373" s="442"/>
      <c r="UQ373" s="442"/>
      <c r="UR373" s="442"/>
      <c r="US373" s="442"/>
      <c r="UT373" s="442"/>
      <c r="UU373" s="442"/>
      <c r="UV373" s="442"/>
      <c r="UW373" s="442"/>
      <c r="UX373" s="442"/>
      <c r="UY373" s="442"/>
      <c r="UZ373" s="442"/>
      <c r="VA373" s="442"/>
      <c r="VB373" s="442"/>
      <c r="VC373" s="442"/>
      <c r="VD373" s="442"/>
      <c r="VE373" s="442"/>
      <c r="VF373" s="442"/>
      <c r="VG373" s="442"/>
      <c r="VH373" s="442"/>
      <c r="VI373" s="442"/>
      <c r="VJ373" s="442"/>
      <c r="VK373" s="442"/>
      <c r="VL373" s="442"/>
      <c r="VM373" s="442"/>
      <c r="VN373" s="442"/>
      <c r="VO373" s="442"/>
      <c r="VP373" s="442"/>
      <c r="VQ373" s="442"/>
      <c r="VR373" s="442"/>
      <c r="VS373" s="442"/>
      <c r="VT373" s="442"/>
      <c r="VU373" s="442"/>
      <c r="VV373" s="442"/>
      <c r="VW373" s="442"/>
      <c r="VX373" s="442"/>
      <c r="VY373" s="442"/>
      <c r="VZ373" s="442"/>
      <c r="WA373" s="442"/>
      <c r="WB373" s="442"/>
      <c r="WC373" s="442"/>
      <c r="WD373" s="442"/>
      <c r="WE373" s="442"/>
      <c r="WF373" s="442"/>
      <c r="WG373" s="442"/>
      <c r="WH373" s="442"/>
      <c r="WI373" s="442"/>
      <c r="WJ373" s="442"/>
      <c r="WK373" s="442"/>
      <c r="WL373" s="442"/>
      <c r="WM373" s="442"/>
      <c r="WN373" s="442"/>
      <c r="WO373" s="442"/>
      <c r="WP373" s="442"/>
      <c r="WQ373" s="442"/>
      <c r="WR373" s="442"/>
      <c r="WS373" s="442"/>
      <c r="WT373" s="442"/>
      <c r="WU373" s="442"/>
      <c r="WV373" s="442"/>
      <c r="WW373" s="442"/>
      <c r="WX373" s="442"/>
      <c r="WY373" s="442"/>
      <c r="WZ373" s="442"/>
      <c r="XA373" s="442"/>
      <c r="XB373" s="442"/>
      <c r="XC373" s="442"/>
      <c r="XD373" s="442"/>
      <c r="XE373" s="442"/>
      <c r="XF373" s="442"/>
      <c r="XG373" s="442"/>
      <c r="XH373" s="442"/>
      <c r="XI373" s="442"/>
      <c r="XJ373" s="442"/>
      <c r="XK373" s="442"/>
      <c r="XL373" s="442"/>
      <c r="XM373" s="442"/>
      <c r="XN373" s="442"/>
      <c r="XO373" s="442"/>
      <c r="XP373" s="442"/>
      <c r="XQ373" s="442"/>
      <c r="XR373" s="442"/>
      <c r="XS373" s="442"/>
      <c r="XT373" s="442"/>
      <c r="XU373" s="442"/>
      <c r="XV373" s="442"/>
      <c r="XW373" s="442"/>
      <c r="XX373" s="442"/>
      <c r="XY373" s="442"/>
      <c r="XZ373" s="442"/>
      <c r="YA373" s="442"/>
      <c r="YB373" s="442"/>
      <c r="YC373" s="442"/>
      <c r="YD373" s="442"/>
      <c r="YE373" s="442"/>
      <c r="YF373" s="442"/>
      <c r="YG373" s="442"/>
      <c r="YH373" s="442"/>
      <c r="YI373" s="442"/>
      <c r="YJ373" s="442"/>
      <c r="YK373" s="442"/>
      <c r="YL373" s="442"/>
      <c r="YM373" s="442"/>
      <c r="YN373" s="442"/>
      <c r="YO373" s="442"/>
      <c r="YP373" s="442"/>
      <c r="YQ373" s="442"/>
      <c r="YR373" s="442"/>
      <c r="YS373" s="442"/>
      <c r="YT373" s="442"/>
      <c r="YU373" s="442"/>
      <c r="YV373" s="442"/>
      <c r="YW373" s="442"/>
      <c r="YX373" s="442"/>
      <c r="YY373" s="442"/>
      <c r="YZ373" s="442"/>
      <c r="ZA373" s="442"/>
      <c r="ZB373" s="442"/>
      <c r="ZC373" s="442"/>
      <c r="ZD373" s="442"/>
      <c r="ZE373" s="442"/>
      <c r="ZF373" s="442"/>
      <c r="ZG373" s="442"/>
      <c r="ZH373" s="442"/>
      <c r="ZI373" s="442"/>
      <c r="ZJ373" s="442"/>
      <c r="ZK373" s="442"/>
      <c r="ZL373" s="442"/>
      <c r="ZM373" s="442"/>
      <c r="ZN373" s="442"/>
      <c r="ZO373" s="442"/>
      <c r="ZP373" s="442"/>
      <c r="ZQ373" s="442"/>
      <c r="ZR373" s="442"/>
      <c r="ZS373" s="442"/>
      <c r="ZT373" s="442"/>
      <c r="ZU373" s="442"/>
      <c r="ZV373" s="442"/>
      <c r="ZW373" s="442"/>
      <c r="ZX373" s="442"/>
      <c r="ZY373" s="442"/>
      <c r="ZZ373" s="442"/>
      <c r="AAA373" s="442"/>
      <c r="AAB373" s="442"/>
      <c r="AAC373" s="442"/>
      <c r="AAD373" s="442"/>
      <c r="AAE373" s="442"/>
      <c r="AAF373" s="442"/>
      <c r="AAG373" s="442"/>
      <c r="AAH373" s="442"/>
      <c r="AAI373" s="442"/>
      <c r="AAJ373" s="442"/>
      <c r="AAK373" s="442"/>
      <c r="AAL373" s="442"/>
      <c r="AAM373" s="442"/>
      <c r="AAN373" s="442"/>
      <c r="AAO373" s="442"/>
      <c r="AAP373" s="442"/>
      <c r="AAQ373" s="442"/>
      <c r="AAR373" s="442"/>
      <c r="AAS373" s="442"/>
      <c r="AAT373" s="442"/>
      <c r="AAU373" s="442"/>
      <c r="AAV373" s="442"/>
      <c r="AAW373" s="442"/>
      <c r="AAX373" s="442"/>
      <c r="AAY373" s="442"/>
      <c r="AAZ373" s="442"/>
      <c r="ABA373" s="442"/>
      <c r="ABB373" s="442"/>
      <c r="ABC373" s="442"/>
      <c r="ABD373" s="442"/>
      <c r="ABE373" s="442"/>
      <c r="ABF373" s="442"/>
      <c r="ABG373" s="442"/>
      <c r="ABH373" s="442"/>
      <c r="ABI373" s="442"/>
      <c r="ABJ373" s="442"/>
      <c r="ABK373" s="442"/>
      <c r="ABL373" s="442"/>
      <c r="ABM373" s="442"/>
      <c r="ABN373" s="442"/>
      <c r="ABO373" s="442"/>
      <c r="ABP373" s="442"/>
      <c r="ABQ373" s="442"/>
      <c r="ABR373" s="442"/>
      <c r="ABS373" s="442"/>
      <c r="ABT373" s="442"/>
      <c r="ABU373" s="442"/>
      <c r="ABV373" s="442"/>
      <c r="ABW373" s="442"/>
      <c r="ABX373" s="442"/>
      <c r="ABY373" s="442"/>
      <c r="ABZ373" s="442"/>
      <c r="ACA373" s="442"/>
      <c r="ACB373" s="442"/>
      <c r="ACC373" s="442"/>
      <c r="ACD373" s="442"/>
      <c r="ACE373" s="442"/>
      <c r="ACF373" s="442"/>
      <c r="ACG373" s="442"/>
      <c r="ACH373" s="442"/>
      <c r="ACI373" s="442"/>
      <c r="ACJ373" s="442"/>
      <c r="ACK373" s="442"/>
      <c r="ACL373" s="442"/>
      <c r="ACM373" s="442"/>
      <c r="ACN373" s="442"/>
      <c r="ACO373" s="442"/>
      <c r="ACP373" s="442"/>
      <c r="ACQ373" s="442"/>
      <c r="ACR373" s="442"/>
      <c r="ACS373" s="442"/>
      <c r="ACT373" s="442"/>
      <c r="ACU373" s="442"/>
      <c r="ACV373" s="442"/>
      <c r="ACW373" s="442"/>
      <c r="ACX373" s="442"/>
      <c r="ACY373" s="442"/>
      <c r="ACZ373" s="442"/>
      <c r="ADA373" s="442"/>
      <c r="ADB373" s="442"/>
      <c r="ADC373" s="442"/>
      <c r="ADD373" s="442"/>
      <c r="ADE373" s="442"/>
      <c r="ADF373" s="442"/>
      <c r="ADG373" s="442"/>
      <c r="ADH373" s="442"/>
      <c r="ADI373" s="442"/>
      <c r="ADJ373" s="442"/>
      <c r="ADK373" s="442"/>
      <c r="ADL373" s="442"/>
      <c r="ADM373" s="442"/>
      <c r="ADN373" s="442"/>
      <c r="ADO373" s="442"/>
      <c r="ADP373" s="442"/>
      <c r="ADQ373" s="442"/>
      <c r="ADR373" s="442"/>
      <c r="ADS373" s="442"/>
      <c r="ADT373" s="442"/>
      <c r="ADU373" s="442"/>
      <c r="ADV373" s="442"/>
      <c r="ADW373" s="442"/>
      <c r="ADX373" s="442"/>
      <c r="ADY373" s="442"/>
      <c r="ADZ373" s="442"/>
      <c r="AEA373" s="442"/>
      <c r="AEB373" s="442"/>
      <c r="AEC373" s="442"/>
      <c r="AED373" s="442"/>
      <c r="AEE373" s="442"/>
      <c r="AEF373" s="442"/>
      <c r="AEG373" s="442"/>
      <c r="AEH373" s="442"/>
      <c r="AEI373" s="442"/>
      <c r="AEJ373" s="442"/>
      <c r="AEK373" s="442"/>
      <c r="AEL373" s="442"/>
      <c r="AEM373" s="442"/>
      <c r="AEN373" s="442"/>
      <c r="AEO373" s="442"/>
      <c r="AEP373" s="442"/>
      <c r="AEQ373" s="442"/>
      <c r="AER373" s="442"/>
      <c r="AES373" s="442"/>
      <c r="AET373" s="442"/>
      <c r="AEU373" s="442"/>
      <c r="AEV373" s="442"/>
      <c r="AEW373" s="442"/>
      <c r="AEX373" s="442"/>
      <c r="AEY373" s="442"/>
      <c r="AEZ373" s="442"/>
      <c r="AFA373" s="442"/>
      <c r="AFB373" s="442"/>
      <c r="AFC373" s="442"/>
      <c r="AFD373" s="442"/>
      <c r="AFE373" s="442"/>
      <c r="AFF373" s="442"/>
      <c r="AFG373" s="442"/>
      <c r="AFH373" s="442"/>
      <c r="AFI373" s="442"/>
      <c r="AFJ373" s="442"/>
      <c r="AFK373" s="442"/>
      <c r="AFL373" s="442"/>
      <c r="AFM373" s="442"/>
      <c r="AFN373" s="442"/>
      <c r="AFO373" s="442"/>
      <c r="AFP373" s="442"/>
      <c r="AFQ373" s="442"/>
      <c r="AFR373" s="442"/>
      <c r="AFS373" s="442"/>
      <c r="AFT373" s="442"/>
      <c r="AFU373" s="442"/>
      <c r="AFV373" s="442"/>
      <c r="AFW373" s="442"/>
      <c r="AFX373" s="442"/>
      <c r="AFY373" s="442"/>
      <c r="AFZ373" s="442"/>
      <c r="AGA373" s="442"/>
      <c r="AGB373" s="442"/>
      <c r="AGC373" s="442"/>
      <c r="AGD373" s="442"/>
      <c r="AGE373" s="442"/>
      <c r="AGF373" s="442"/>
      <c r="AGG373" s="442"/>
      <c r="AGH373" s="442"/>
      <c r="AGI373" s="442"/>
      <c r="AGJ373" s="442"/>
      <c r="AGK373" s="442"/>
      <c r="AGL373" s="442"/>
      <c r="AGM373" s="442"/>
      <c r="AGN373" s="442"/>
      <c r="AGO373" s="442"/>
      <c r="AGP373" s="442"/>
      <c r="AGQ373" s="442"/>
      <c r="AGR373" s="442"/>
      <c r="AGS373" s="442"/>
      <c r="AGT373" s="442"/>
      <c r="AGU373" s="442"/>
      <c r="AGV373" s="442"/>
      <c r="AGW373" s="442"/>
      <c r="AGX373" s="442"/>
      <c r="AGY373" s="442"/>
      <c r="AGZ373" s="442"/>
      <c r="AHA373" s="442"/>
      <c r="AHB373" s="442"/>
      <c r="AHC373" s="442"/>
      <c r="AHD373" s="442"/>
      <c r="AHE373" s="442"/>
      <c r="AHF373" s="442"/>
      <c r="AHG373" s="442"/>
      <c r="AHH373" s="442"/>
    </row>
    <row r="374" spans="2:892" s="593" customFormat="1" hidden="1">
      <c r="B374" s="597"/>
      <c r="C374" s="595"/>
      <c r="D374" s="78"/>
      <c r="E374" s="78"/>
      <c r="F374" s="78"/>
      <c r="G374" s="78"/>
      <c r="H374" s="78"/>
      <c r="I374" s="78"/>
      <c r="J374" s="78"/>
      <c r="K374" s="78"/>
      <c r="L374" s="78"/>
      <c r="M374" s="78"/>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s="66"/>
      <c r="CT374" s="66"/>
      <c r="CU374" s="66"/>
      <c r="CV374" s="66"/>
      <c r="CW374" s="66"/>
      <c r="CX374" s="66"/>
      <c r="CY374" s="66"/>
      <c r="CZ374" s="66"/>
      <c r="DA374" s="66"/>
      <c r="DB374" s="66"/>
      <c r="DC374" s="66"/>
      <c r="DD374" s="66"/>
      <c r="DE374" s="66"/>
      <c r="DF374" s="66"/>
      <c r="DG374" s="66"/>
      <c r="DH374" s="66"/>
      <c r="DI374" s="66"/>
      <c r="DJ374" s="66"/>
      <c r="DK374" s="66"/>
      <c r="DL374" s="66"/>
      <c r="DM374" s="66"/>
      <c r="DN374" s="66"/>
      <c r="DO374" s="66"/>
      <c r="DP374" s="66"/>
      <c r="DQ374" s="66"/>
      <c r="DR374" s="66"/>
      <c r="DS374" s="66"/>
      <c r="DT374" s="66"/>
      <c r="DU374" s="66"/>
      <c r="DV374" s="66"/>
      <c r="DW374" s="66"/>
      <c r="DX374" s="66"/>
      <c r="DY374" s="66"/>
      <c r="DZ374" s="66"/>
      <c r="EA374" s="66"/>
      <c r="EB374" s="66"/>
      <c r="EC374" s="66"/>
      <c r="ED374" s="66"/>
      <c r="EE374" s="66"/>
      <c r="EF374" s="66"/>
      <c r="EG374" s="66"/>
      <c r="EH374" s="66"/>
      <c r="EI374" s="66"/>
      <c r="EJ374" s="66"/>
      <c r="EK374" s="66"/>
      <c r="EL374" s="66"/>
      <c r="EM374" s="66"/>
      <c r="EN374" s="66"/>
      <c r="EO374" s="66"/>
      <c r="EP374" s="66"/>
      <c r="EQ374" s="66"/>
      <c r="ER374" s="66"/>
      <c r="ES374" s="66"/>
      <c r="ET374" s="66"/>
      <c r="EU374" s="66"/>
      <c r="EV374" s="66"/>
      <c r="EW374" s="66"/>
      <c r="EX374" s="66"/>
      <c r="EY374" s="66"/>
      <c r="EZ374" s="66"/>
      <c r="FA374" s="66"/>
      <c r="FB374" s="66"/>
      <c r="FC374" s="66"/>
      <c r="FD374" s="66"/>
      <c r="FE374" s="66"/>
      <c r="FF374" s="66"/>
      <c r="FG374" s="66"/>
      <c r="FH374" s="66"/>
      <c r="FI374" s="66"/>
      <c r="FJ374" s="66"/>
      <c r="FK374" s="66"/>
      <c r="FL374" s="66"/>
      <c r="FM374" s="66"/>
      <c r="FN374" s="66"/>
      <c r="FO374" s="66"/>
      <c r="FP374" s="66"/>
      <c r="FQ374" s="66"/>
      <c r="FR374" s="66"/>
      <c r="FS374" s="66"/>
      <c r="FT374" s="66"/>
      <c r="FU374" s="66"/>
      <c r="FV374" s="66"/>
      <c r="FW374" s="66"/>
      <c r="FX374" s="66"/>
      <c r="FY374" s="66"/>
      <c r="FZ374" s="66"/>
      <c r="GA374" s="66"/>
      <c r="GB374" s="66"/>
      <c r="GC374" s="66"/>
      <c r="GD374" s="66"/>
      <c r="GE374" s="66"/>
      <c r="GF374" s="66"/>
      <c r="GG374" s="66"/>
      <c r="GH374" s="66"/>
      <c r="GI374" s="66"/>
      <c r="GJ374" s="66"/>
      <c r="GK374" s="66"/>
      <c r="GL374" s="66"/>
      <c r="GM374" s="66"/>
      <c r="GN374" s="66"/>
      <c r="GO374" s="66"/>
      <c r="GP374" s="66"/>
      <c r="GQ374" s="66"/>
      <c r="GR374" s="66"/>
      <c r="GS374" s="66"/>
      <c r="GT374" s="66"/>
      <c r="GU374" s="66"/>
      <c r="GV374" s="66"/>
      <c r="GW374" s="66"/>
      <c r="GX374" s="66"/>
      <c r="GY374" s="66"/>
      <c r="GZ374" s="66"/>
      <c r="HA374" s="66"/>
      <c r="HB374" s="66"/>
      <c r="HC374" s="66"/>
      <c r="HD374" s="66"/>
      <c r="HE374" s="66"/>
      <c r="HF374" s="66"/>
      <c r="HG374" s="66"/>
      <c r="HH374" s="66"/>
      <c r="HI374" s="66"/>
      <c r="HJ374" s="66"/>
      <c r="HK374" s="66"/>
      <c r="HL374" s="66"/>
      <c r="HM374" s="66"/>
      <c r="HN374" s="66"/>
      <c r="HO374" s="66"/>
      <c r="HP374" s="66"/>
      <c r="HQ374" s="66"/>
      <c r="HR374" s="66"/>
      <c r="HS374" s="66"/>
      <c r="HT374" s="66"/>
      <c r="HU374" s="66"/>
      <c r="HV374" s="66"/>
      <c r="HW374" s="66"/>
      <c r="HX374" s="66"/>
      <c r="HY374" s="66"/>
      <c r="HZ374" s="66"/>
      <c r="IA374" s="66"/>
      <c r="IB374" s="66"/>
      <c r="IC374" s="66"/>
      <c r="ID374" s="66"/>
      <c r="IE374" s="66"/>
      <c r="IF374" s="66"/>
      <c r="IG374" s="66"/>
      <c r="IH374" s="66"/>
      <c r="II374" s="66"/>
      <c r="IJ374" s="66"/>
      <c r="IK374" s="66"/>
      <c r="IL374" s="66"/>
      <c r="IM374" s="66"/>
      <c r="IN374" s="66"/>
      <c r="IO374" s="66"/>
      <c r="IP374" s="66"/>
      <c r="IQ374" s="66"/>
      <c r="IR374" s="66"/>
      <c r="IS374" s="66"/>
      <c r="IT374" s="66"/>
      <c r="IU374" s="66"/>
      <c r="IV374" s="66"/>
      <c r="IW374" s="66"/>
      <c r="IX374" s="442"/>
      <c r="IY374" s="442"/>
      <c r="IZ374" s="442"/>
      <c r="JA374" s="442"/>
      <c r="JB374" s="442"/>
      <c r="JC374" s="442"/>
      <c r="JD374" s="442"/>
      <c r="JE374" s="442"/>
      <c r="JF374" s="442"/>
      <c r="JG374" s="442"/>
      <c r="JH374" s="442"/>
      <c r="JI374" s="442"/>
      <c r="JJ374" s="442"/>
      <c r="JK374" s="442"/>
      <c r="JL374" s="442"/>
      <c r="JM374" s="442"/>
      <c r="JN374" s="442"/>
      <c r="JO374" s="442"/>
      <c r="JP374" s="442"/>
      <c r="JQ374" s="442"/>
      <c r="JR374" s="442"/>
      <c r="JS374" s="442"/>
      <c r="JT374" s="442"/>
      <c r="JU374" s="442"/>
      <c r="JV374" s="442"/>
      <c r="JW374" s="442"/>
      <c r="JX374" s="442"/>
      <c r="JY374" s="442"/>
      <c r="JZ374" s="442"/>
      <c r="KA374" s="442"/>
      <c r="KB374" s="442"/>
      <c r="KC374" s="442"/>
      <c r="KD374" s="442"/>
      <c r="KE374" s="442"/>
      <c r="KF374" s="442"/>
      <c r="KG374" s="442"/>
      <c r="KH374" s="442"/>
      <c r="KI374" s="442"/>
      <c r="KJ374" s="442"/>
      <c r="KK374" s="442"/>
      <c r="KL374" s="442"/>
      <c r="KM374" s="442"/>
      <c r="KN374" s="442"/>
      <c r="KO374" s="442"/>
      <c r="KP374" s="442"/>
      <c r="KQ374" s="442"/>
      <c r="KR374" s="442"/>
      <c r="KS374" s="442"/>
      <c r="KT374" s="442"/>
      <c r="KU374" s="442"/>
      <c r="KV374" s="442"/>
      <c r="KW374" s="442"/>
      <c r="KX374" s="442"/>
      <c r="KY374" s="442"/>
      <c r="KZ374" s="442"/>
      <c r="LA374" s="442"/>
      <c r="LB374" s="442"/>
      <c r="LC374" s="442"/>
      <c r="LD374" s="442"/>
      <c r="LE374" s="442"/>
      <c r="LF374" s="442"/>
      <c r="LG374" s="442"/>
      <c r="LH374" s="442"/>
      <c r="LI374" s="442"/>
      <c r="LJ374" s="442"/>
      <c r="LK374" s="442"/>
      <c r="LL374" s="442"/>
      <c r="LM374" s="442"/>
      <c r="LN374" s="442"/>
      <c r="LO374" s="442"/>
      <c r="LP374" s="442"/>
      <c r="LQ374" s="442"/>
      <c r="LR374" s="442"/>
      <c r="LS374" s="442"/>
      <c r="LT374" s="442"/>
      <c r="LU374" s="442"/>
      <c r="LV374" s="442"/>
      <c r="LW374" s="442"/>
      <c r="LX374" s="442"/>
      <c r="LY374" s="442"/>
      <c r="LZ374" s="442"/>
      <c r="MA374" s="442"/>
      <c r="MB374" s="442"/>
      <c r="MC374" s="442"/>
      <c r="MD374" s="442"/>
      <c r="ME374" s="442"/>
      <c r="MF374" s="442"/>
      <c r="MG374" s="442"/>
      <c r="MH374" s="442"/>
      <c r="MI374" s="442"/>
      <c r="MJ374" s="442"/>
      <c r="MK374" s="442"/>
      <c r="ML374" s="442"/>
      <c r="MM374" s="442"/>
      <c r="MN374" s="442"/>
      <c r="MO374" s="442"/>
      <c r="MP374" s="442"/>
      <c r="MQ374" s="442"/>
      <c r="MR374" s="442"/>
      <c r="MS374" s="442"/>
      <c r="MT374" s="442"/>
      <c r="MU374" s="442"/>
      <c r="MV374" s="442"/>
      <c r="MW374" s="442"/>
      <c r="MX374" s="442"/>
      <c r="MY374" s="442"/>
      <c r="MZ374" s="442"/>
      <c r="NA374" s="442"/>
      <c r="NB374" s="442"/>
      <c r="NC374" s="442"/>
      <c r="ND374" s="442"/>
      <c r="NE374" s="442"/>
      <c r="NF374" s="442"/>
      <c r="NG374" s="442"/>
      <c r="NH374" s="442"/>
      <c r="NI374" s="442"/>
      <c r="NJ374" s="442"/>
      <c r="NK374" s="442"/>
      <c r="NL374" s="442"/>
      <c r="NM374" s="442"/>
      <c r="NN374" s="442"/>
      <c r="NO374" s="442"/>
      <c r="NP374" s="442"/>
      <c r="NQ374" s="442"/>
      <c r="NR374" s="442"/>
      <c r="NS374" s="442"/>
      <c r="NT374" s="442"/>
      <c r="NU374" s="442"/>
      <c r="NV374" s="442"/>
      <c r="NW374" s="442"/>
      <c r="NX374" s="442"/>
      <c r="NY374" s="442"/>
      <c r="NZ374" s="442"/>
      <c r="OA374" s="442"/>
      <c r="OB374" s="442"/>
      <c r="OC374" s="442"/>
      <c r="OD374" s="442"/>
      <c r="OE374" s="442"/>
      <c r="OF374" s="442"/>
      <c r="OG374" s="442"/>
      <c r="OH374" s="442"/>
      <c r="OI374" s="442"/>
      <c r="OJ374" s="442"/>
      <c r="OK374" s="442"/>
      <c r="OL374" s="442"/>
      <c r="OM374" s="442"/>
      <c r="ON374" s="442"/>
      <c r="OO374" s="442"/>
      <c r="OP374" s="442"/>
      <c r="OQ374" s="442"/>
      <c r="OR374" s="442"/>
      <c r="OS374" s="442"/>
      <c r="OT374" s="442"/>
      <c r="OU374" s="442"/>
      <c r="OV374" s="442"/>
      <c r="OW374" s="442"/>
      <c r="OX374" s="442"/>
      <c r="OY374" s="442"/>
      <c r="OZ374" s="442"/>
      <c r="PA374" s="442"/>
      <c r="PB374" s="442"/>
      <c r="PC374" s="442"/>
      <c r="PD374" s="442"/>
      <c r="PE374" s="442"/>
      <c r="PF374" s="442"/>
      <c r="PG374" s="442"/>
      <c r="PH374" s="442"/>
      <c r="PI374" s="442"/>
      <c r="PJ374" s="442"/>
      <c r="PK374" s="442"/>
      <c r="PL374" s="442"/>
      <c r="PM374" s="442"/>
      <c r="PN374" s="442"/>
      <c r="PO374" s="442"/>
      <c r="PP374" s="442"/>
      <c r="PQ374" s="442"/>
      <c r="PR374" s="442"/>
      <c r="PS374" s="442"/>
      <c r="PT374" s="442"/>
      <c r="PU374" s="442"/>
      <c r="PV374" s="442"/>
      <c r="PW374" s="442"/>
      <c r="PX374" s="442"/>
      <c r="PY374" s="442"/>
      <c r="PZ374" s="442"/>
      <c r="QA374" s="442"/>
      <c r="QB374" s="442"/>
      <c r="QC374" s="442"/>
      <c r="QD374" s="442"/>
      <c r="QE374" s="442"/>
      <c r="QF374" s="442"/>
      <c r="QG374" s="442"/>
      <c r="QH374" s="442"/>
      <c r="QI374" s="442"/>
      <c r="QJ374" s="442"/>
      <c r="QK374" s="442"/>
      <c r="QL374" s="442"/>
      <c r="QM374" s="442"/>
      <c r="QN374" s="442"/>
      <c r="QO374" s="442"/>
      <c r="QP374" s="442"/>
      <c r="QQ374" s="442"/>
      <c r="QR374" s="442"/>
      <c r="QS374" s="442"/>
      <c r="QT374" s="442"/>
      <c r="QU374" s="442"/>
      <c r="QV374" s="442"/>
      <c r="QW374" s="442"/>
      <c r="QX374" s="442"/>
      <c r="QY374" s="442"/>
      <c r="QZ374" s="442"/>
      <c r="RA374" s="442"/>
      <c r="RB374" s="442"/>
      <c r="RC374" s="442"/>
      <c r="RD374" s="442"/>
      <c r="RE374" s="442"/>
      <c r="RF374" s="442"/>
      <c r="RG374" s="442"/>
      <c r="RH374" s="442"/>
      <c r="RI374" s="442"/>
      <c r="RJ374" s="442"/>
      <c r="RK374" s="442"/>
      <c r="RL374" s="442"/>
      <c r="RM374" s="442"/>
      <c r="RN374" s="442"/>
      <c r="RO374" s="442"/>
      <c r="RP374" s="442"/>
      <c r="RQ374" s="442"/>
      <c r="RR374" s="442"/>
      <c r="RS374" s="442"/>
      <c r="RT374" s="442"/>
      <c r="RU374" s="442"/>
      <c r="RV374" s="442"/>
      <c r="RW374" s="442"/>
      <c r="RX374" s="442"/>
      <c r="RY374" s="442"/>
      <c r="RZ374" s="442"/>
      <c r="SA374" s="442"/>
      <c r="SB374" s="442"/>
      <c r="SC374" s="442"/>
      <c r="SD374" s="442"/>
      <c r="SE374" s="442"/>
      <c r="SF374" s="442"/>
      <c r="SG374" s="442"/>
      <c r="SH374" s="442"/>
      <c r="SI374" s="442"/>
      <c r="SJ374" s="442"/>
      <c r="SK374" s="442"/>
      <c r="SL374" s="442"/>
      <c r="SM374" s="442"/>
      <c r="SN374" s="442"/>
      <c r="SO374" s="442"/>
      <c r="SP374" s="442"/>
      <c r="SQ374" s="442"/>
      <c r="SR374" s="442"/>
      <c r="SS374" s="442"/>
      <c r="ST374" s="442"/>
      <c r="SU374" s="442"/>
      <c r="SV374" s="442"/>
      <c r="SW374" s="442"/>
      <c r="SX374" s="442"/>
      <c r="SY374" s="442"/>
      <c r="SZ374" s="442"/>
      <c r="TA374" s="442"/>
      <c r="TB374" s="442"/>
      <c r="TC374" s="442"/>
      <c r="TD374" s="442"/>
      <c r="TE374" s="442"/>
      <c r="TF374" s="442"/>
      <c r="TG374" s="442"/>
      <c r="TH374" s="442"/>
      <c r="TI374" s="442"/>
      <c r="TJ374" s="442"/>
      <c r="TK374" s="442"/>
      <c r="TL374" s="442"/>
      <c r="TM374" s="442"/>
      <c r="TN374" s="442"/>
      <c r="TO374" s="442"/>
      <c r="TP374" s="442"/>
      <c r="TQ374" s="442"/>
      <c r="TR374" s="442"/>
      <c r="TS374" s="442"/>
      <c r="TT374" s="442"/>
      <c r="TU374" s="442"/>
      <c r="TV374" s="442"/>
      <c r="TW374" s="442"/>
      <c r="TX374" s="442"/>
      <c r="TY374" s="442"/>
      <c r="TZ374" s="442"/>
      <c r="UA374" s="442"/>
      <c r="UB374" s="442"/>
      <c r="UC374" s="442"/>
      <c r="UD374" s="442"/>
      <c r="UE374" s="442"/>
      <c r="UF374" s="442"/>
      <c r="UG374" s="442"/>
      <c r="UH374" s="442"/>
      <c r="UI374" s="442"/>
      <c r="UJ374" s="442"/>
      <c r="UK374" s="442"/>
      <c r="UL374" s="442"/>
      <c r="UM374" s="442"/>
      <c r="UN374" s="442"/>
      <c r="UO374" s="442"/>
      <c r="UP374" s="442"/>
      <c r="UQ374" s="442"/>
      <c r="UR374" s="442"/>
      <c r="US374" s="442"/>
      <c r="UT374" s="442"/>
      <c r="UU374" s="442"/>
      <c r="UV374" s="442"/>
      <c r="UW374" s="442"/>
      <c r="UX374" s="442"/>
      <c r="UY374" s="442"/>
      <c r="UZ374" s="442"/>
      <c r="VA374" s="442"/>
      <c r="VB374" s="442"/>
      <c r="VC374" s="442"/>
      <c r="VD374" s="442"/>
      <c r="VE374" s="442"/>
      <c r="VF374" s="442"/>
      <c r="VG374" s="442"/>
      <c r="VH374" s="442"/>
      <c r="VI374" s="442"/>
      <c r="VJ374" s="442"/>
      <c r="VK374" s="442"/>
      <c r="VL374" s="442"/>
      <c r="VM374" s="442"/>
      <c r="VN374" s="442"/>
      <c r="VO374" s="442"/>
      <c r="VP374" s="442"/>
      <c r="VQ374" s="442"/>
      <c r="VR374" s="442"/>
      <c r="VS374" s="442"/>
      <c r="VT374" s="442"/>
      <c r="VU374" s="442"/>
      <c r="VV374" s="442"/>
      <c r="VW374" s="442"/>
      <c r="VX374" s="442"/>
      <c r="VY374" s="442"/>
      <c r="VZ374" s="442"/>
      <c r="WA374" s="442"/>
      <c r="WB374" s="442"/>
      <c r="WC374" s="442"/>
      <c r="WD374" s="442"/>
      <c r="WE374" s="442"/>
      <c r="WF374" s="442"/>
      <c r="WG374" s="442"/>
      <c r="WH374" s="442"/>
      <c r="WI374" s="442"/>
      <c r="WJ374" s="442"/>
      <c r="WK374" s="442"/>
      <c r="WL374" s="442"/>
      <c r="WM374" s="442"/>
      <c r="WN374" s="442"/>
      <c r="WO374" s="442"/>
      <c r="WP374" s="442"/>
      <c r="WQ374" s="442"/>
      <c r="WR374" s="442"/>
      <c r="WS374" s="442"/>
      <c r="WT374" s="442"/>
      <c r="WU374" s="442"/>
      <c r="WV374" s="442"/>
      <c r="WW374" s="442"/>
      <c r="WX374" s="442"/>
      <c r="WY374" s="442"/>
      <c r="WZ374" s="442"/>
      <c r="XA374" s="442"/>
      <c r="XB374" s="442"/>
      <c r="XC374" s="442"/>
      <c r="XD374" s="442"/>
      <c r="XE374" s="442"/>
      <c r="XF374" s="442"/>
      <c r="XG374" s="442"/>
      <c r="XH374" s="442"/>
      <c r="XI374" s="442"/>
      <c r="XJ374" s="442"/>
      <c r="XK374" s="442"/>
      <c r="XL374" s="442"/>
      <c r="XM374" s="442"/>
      <c r="XN374" s="442"/>
      <c r="XO374" s="442"/>
      <c r="XP374" s="442"/>
      <c r="XQ374" s="442"/>
      <c r="XR374" s="442"/>
      <c r="XS374" s="442"/>
      <c r="XT374" s="442"/>
      <c r="XU374" s="442"/>
      <c r="XV374" s="442"/>
      <c r="XW374" s="442"/>
      <c r="XX374" s="442"/>
      <c r="XY374" s="442"/>
      <c r="XZ374" s="442"/>
      <c r="YA374" s="442"/>
      <c r="YB374" s="442"/>
      <c r="YC374" s="442"/>
      <c r="YD374" s="442"/>
      <c r="YE374" s="442"/>
      <c r="YF374" s="442"/>
      <c r="YG374" s="442"/>
      <c r="YH374" s="442"/>
      <c r="YI374" s="442"/>
      <c r="YJ374" s="442"/>
      <c r="YK374" s="442"/>
      <c r="YL374" s="442"/>
      <c r="YM374" s="442"/>
      <c r="YN374" s="442"/>
      <c r="YO374" s="442"/>
      <c r="YP374" s="442"/>
      <c r="YQ374" s="442"/>
      <c r="YR374" s="442"/>
      <c r="YS374" s="442"/>
      <c r="YT374" s="442"/>
      <c r="YU374" s="442"/>
      <c r="YV374" s="442"/>
      <c r="YW374" s="442"/>
      <c r="YX374" s="442"/>
      <c r="YY374" s="442"/>
      <c r="YZ374" s="442"/>
      <c r="ZA374" s="442"/>
      <c r="ZB374" s="442"/>
      <c r="ZC374" s="442"/>
      <c r="ZD374" s="442"/>
      <c r="ZE374" s="442"/>
      <c r="ZF374" s="442"/>
      <c r="ZG374" s="442"/>
      <c r="ZH374" s="442"/>
      <c r="ZI374" s="442"/>
      <c r="ZJ374" s="442"/>
      <c r="ZK374" s="442"/>
      <c r="ZL374" s="442"/>
      <c r="ZM374" s="442"/>
      <c r="ZN374" s="442"/>
      <c r="ZO374" s="442"/>
      <c r="ZP374" s="442"/>
      <c r="ZQ374" s="442"/>
      <c r="ZR374" s="442"/>
      <c r="ZS374" s="442"/>
      <c r="ZT374" s="442"/>
      <c r="ZU374" s="442"/>
      <c r="ZV374" s="442"/>
      <c r="ZW374" s="442"/>
      <c r="ZX374" s="442"/>
      <c r="ZY374" s="442"/>
      <c r="ZZ374" s="442"/>
      <c r="AAA374" s="442"/>
      <c r="AAB374" s="442"/>
      <c r="AAC374" s="442"/>
      <c r="AAD374" s="442"/>
      <c r="AAE374" s="442"/>
      <c r="AAF374" s="442"/>
      <c r="AAG374" s="442"/>
      <c r="AAH374" s="442"/>
      <c r="AAI374" s="442"/>
      <c r="AAJ374" s="442"/>
      <c r="AAK374" s="442"/>
      <c r="AAL374" s="442"/>
      <c r="AAM374" s="442"/>
      <c r="AAN374" s="442"/>
      <c r="AAO374" s="442"/>
      <c r="AAP374" s="442"/>
      <c r="AAQ374" s="442"/>
      <c r="AAR374" s="442"/>
      <c r="AAS374" s="442"/>
      <c r="AAT374" s="442"/>
      <c r="AAU374" s="442"/>
      <c r="AAV374" s="442"/>
      <c r="AAW374" s="442"/>
      <c r="AAX374" s="442"/>
      <c r="AAY374" s="442"/>
      <c r="AAZ374" s="442"/>
      <c r="ABA374" s="442"/>
      <c r="ABB374" s="442"/>
      <c r="ABC374" s="442"/>
      <c r="ABD374" s="442"/>
      <c r="ABE374" s="442"/>
      <c r="ABF374" s="442"/>
      <c r="ABG374" s="442"/>
      <c r="ABH374" s="442"/>
      <c r="ABI374" s="442"/>
      <c r="ABJ374" s="442"/>
      <c r="ABK374" s="442"/>
      <c r="ABL374" s="442"/>
      <c r="ABM374" s="442"/>
      <c r="ABN374" s="442"/>
      <c r="ABO374" s="442"/>
      <c r="ABP374" s="442"/>
      <c r="ABQ374" s="442"/>
      <c r="ABR374" s="442"/>
      <c r="ABS374" s="442"/>
      <c r="ABT374" s="442"/>
      <c r="ABU374" s="442"/>
      <c r="ABV374" s="442"/>
      <c r="ABW374" s="442"/>
      <c r="ABX374" s="442"/>
      <c r="ABY374" s="442"/>
      <c r="ABZ374" s="442"/>
      <c r="ACA374" s="442"/>
      <c r="ACB374" s="442"/>
      <c r="ACC374" s="442"/>
      <c r="ACD374" s="442"/>
      <c r="ACE374" s="442"/>
      <c r="ACF374" s="442"/>
      <c r="ACG374" s="442"/>
      <c r="ACH374" s="442"/>
      <c r="ACI374" s="442"/>
      <c r="ACJ374" s="442"/>
      <c r="ACK374" s="442"/>
      <c r="ACL374" s="442"/>
      <c r="ACM374" s="442"/>
      <c r="ACN374" s="442"/>
      <c r="ACO374" s="442"/>
      <c r="ACP374" s="442"/>
      <c r="ACQ374" s="442"/>
      <c r="ACR374" s="442"/>
      <c r="ACS374" s="442"/>
      <c r="ACT374" s="442"/>
      <c r="ACU374" s="442"/>
      <c r="ACV374" s="442"/>
      <c r="ACW374" s="442"/>
      <c r="ACX374" s="442"/>
      <c r="ACY374" s="442"/>
      <c r="ACZ374" s="442"/>
      <c r="ADA374" s="442"/>
      <c r="ADB374" s="442"/>
      <c r="ADC374" s="442"/>
      <c r="ADD374" s="442"/>
      <c r="ADE374" s="442"/>
      <c r="ADF374" s="442"/>
      <c r="ADG374" s="442"/>
      <c r="ADH374" s="442"/>
      <c r="ADI374" s="442"/>
      <c r="ADJ374" s="442"/>
      <c r="ADK374" s="442"/>
      <c r="ADL374" s="442"/>
      <c r="ADM374" s="442"/>
      <c r="ADN374" s="442"/>
      <c r="ADO374" s="442"/>
      <c r="ADP374" s="442"/>
      <c r="ADQ374" s="442"/>
      <c r="ADR374" s="442"/>
      <c r="ADS374" s="442"/>
      <c r="ADT374" s="442"/>
      <c r="ADU374" s="442"/>
      <c r="ADV374" s="442"/>
      <c r="ADW374" s="442"/>
      <c r="ADX374" s="442"/>
      <c r="ADY374" s="442"/>
      <c r="ADZ374" s="442"/>
      <c r="AEA374" s="442"/>
      <c r="AEB374" s="442"/>
      <c r="AEC374" s="442"/>
      <c r="AED374" s="442"/>
      <c r="AEE374" s="442"/>
      <c r="AEF374" s="442"/>
      <c r="AEG374" s="442"/>
      <c r="AEH374" s="442"/>
      <c r="AEI374" s="442"/>
      <c r="AEJ374" s="442"/>
      <c r="AEK374" s="442"/>
      <c r="AEL374" s="442"/>
      <c r="AEM374" s="442"/>
      <c r="AEN374" s="442"/>
      <c r="AEO374" s="442"/>
      <c r="AEP374" s="442"/>
      <c r="AEQ374" s="442"/>
      <c r="AER374" s="442"/>
      <c r="AES374" s="442"/>
      <c r="AET374" s="442"/>
      <c r="AEU374" s="442"/>
      <c r="AEV374" s="442"/>
      <c r="AEW374" s="442"/>
      <c r="AEX374" s="442"/>
      <c r="AEY374" s="442"/>
      <c r="AEZ374" s="442"/>
      <c r="AFA374" s="442"/>
      <c r="AFB374" s="442"/>
      <c r="AFC374" s="442"/>
      <c r="AFD374" s="442"/>
      <c r="AFE374" s="442"/>
      <c r="AFF374" s="442"/>
      <c r="AFG374" s="442"/>
      <c r="AFH374" s="442"/>
      <c r="AFI374" s="442"/>
      <c r="AFJ374" s="442"/>
      <c r="AFK374" s="442"/>
      <c r="AFL374" s="442"/>
      <c r="AFM374" s="442"/>
      <c r="AFN374" s="442"/>
      <c r="AFO374" s="442"/>
      <c r="AFP374" s="442"/>
      <c r="AFQ374" s="442"/>
      <c r="AFR374" s="442"/>
      <c r="AFS374" s="442"/>
      <c r="AFT374" s="442"/>
      <c r="AFU374" s="442"/>
      <c r="AFV374" s="442"/>
      <c r="AFW374" s="442"/>
      <c r="AFX374" s="442"/>
      <c r="AFY374" s="442"/>
      <c r="AFZ374" s="442"/>
      <c r="AGA374" s="442"/>
      <c r="AGB374" s="442"/>
      <c r="AGC374" s="442"/>
      <c r="AGD374" s="442"/>
      <c r="AGE374" s="442"/>
      <c r="AGF374" s="442"/>
      <c r="AGG374" s="442"/>
      <c r="AGH374" s="442"/>
      <c r="AGI374" s="442"/>
      <c r="AGJ374" s="442"/>
      <c r="AGK374" s="442"/>
      <c r="AGL374" s="442"/>
      <c r="AGM374" s="442"/>
      <c r="AGN374" s="442"/>
      <c r="AGO374" s="442"/>
      <c r="AGP374" s="442"/>
      <c r="AGQ374" s="442"/>
      <c r="AGR374" s="442"/>
      <c r="AGS374" s="442"/>
      <c r="AGT374" s="442"/>
      <c r="AGU374" s="442"/>
      <c r="AGV374" s="442"/>
      <c r="AGW374" s="442"/>
      <c r="AGX374" s="442"/>
      <c r="AGY374" s="442"/>
      <c r="AGZ374" s="442"/>
      <c r="AHA374" s="442"/>
      <c r="AHB374" s="442"/>
      <c r="AHC374" s="442"/>
      <c r="AHD374" s="442"/>
      <c r="AHE374" s="442"/>
      <c r="AHF374" s="442"/>
      <c r="AHG374" s="442"/>
      <c r="AHH374" s="442"/>
    </row>
    <row r="375" spans="2:892" s="593" customFormat="1" hidden="1">
      <c r="B375" s="597"/>
      <c r="C375" s="595"/>
      <c r="D375" s="78"/>
      <c r="E375" s="78"/>
      <c r="F375" s="78"/>
      <c r="G375" s="78"/>
      <c r="H375" s="78"/>
      <c r="I375" s="78"/>
      <c r="J375" s="78"/>
      <c r="K375" s="78"/>
      <c r="L375" s="78"/>
      <c r="M375" s="78"/>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s="66"/>
      <c r="CT375" s="66"/>
      <c r="CU375" s="66"/>
      <c r="CV375" s="66"/>
      <c r="CW375" s="66"/>
      <c r="CX375" s="66"/>
      <c r="CY375" s="66"/>
      <c r="CZ375" s="66"/>
      <c r="DA375" s="66"/>
      <c r="DB375" s="66"/>
      <c r="DC375" s="66"/>
      <c r="DD375" s="66"/>
      <c r="DE375" s="66"/>
      <c r="DF375" s="66"/>
      <c r="DG375" s="66"/>
      <c r="DH375" s="66"/>
      <c r="DI375" s="66"/>
      <c r="DJ375" s="66"/>
      <c r="DK375" s="66"/>
      <c r="DL375" s="66"/>
      <c r="DM375" s="66"/>
      <c r="DN375" s="66"/>
      <c r="DO375" s="66"/>
      <c r="DP375" s="66"/>
      <c r="DQ375" s="66"/>
      <c r="DR375" s="66"/>
      <c r="DS375" s="66"/>
      <c r="DT375" s="66"/>
      <c r="DU375" s="66"/>
      <c r="DV375" s="66"/>
      <c r="DW375" s="66"/>
      <c r="DX375" s="66"/>
      <c r="DY375" s="66"/>
      <c r="DZ375" s="66"/>
      <c r="EA375" s="66"/>
      <c r="EB375" s="66"/>
      <c r="EC375" s="66"/>
      <c r="ED375" s="66"/>
      <c r="EE375" s="66"/>
      <c r="EF375" s="66"/>
      <c r="EG375" s="66"/>
      <c r="EH375" s="66"/>
      <c r="EI375" s="66"/>
      <c r="EJ375" s="66"/>
      <c r="EK375" s="66"/>
      <c r="EL375" s="66"/>
      <c r="EM375" s="66"/>
      <c r="EN375" s="66"/>
      <c r="EO375" s="66"/>
      <c r="EP375" s="66"/>
      <c r="EQ375" s="66"/>
      <c r="ER375" s="66"/>
      <c r="ES375" s="66"/>
      <c r="ET375" s="66"/>
      <c r="EU375" s="66"/>
      <c r="EV375" s="66"/>
      <c r="EW375" s="66"/>
      <c r="EX375" s="66"/>
      <c r="EY375" s="66"/>
      <c r="EZ375" s="66"/>
      <c r="FA375" s="66"/>
      <c r="FB375" s="66"/>
      <c r="FC375" s="66"/>
      <c r="FD375" s="66"/>
      <c r="FE375" s="66"/>
      <c r="FF375" s="66"/>
      <c r="FG375" s="66"/>
      <c r="FH375" s="66"/>
      <c r="FI375" s="66"/>
      <c r="FJ375" s="66"/>
      <c r="FK375" s="66"/>
      <c r="FL375" s="66"/>
      <c r="FM375" s="66"/>
      <c r="FN375" s="66"/>
      <c r="FO375" s="66"/>
      <c r="FP375" s="66"/>
      <c r="FQ375" s="66"/>
      <c r="FR375" s="66"/>
      <c r="FS375" s="66"/>
      <c r="FT375" s="66"/>
      <c r="FU375" s="66"/>
      <c r="FV375" s="66"/>
      <c r="FW375" s="66"/>
      <c r="FX375" s="66"/>
      <c r="FY375" s="66"/>
      <c r="FZ375" s="66"/>
      <c r="GA375" s="66"/>
      <c r="GB375" s="66"/>
      <c r="GC375" s="66"/>
      <c r="GD375" s="66"/>
      <c r="GE375" s="66"/>
      <c r="GF375" s="66"/>
      <c r="GG375" s="66"/>
      <c r="GH375" s="66"/>
      <c r="GI375" s="66"/>
      <c r="GJ375" s="66"/>
      <c r="GK375" s="66"/>
      <c r="GL375" s="66"/>
      <c r="GM375" s="66"/>
      <c r="GN375" s="66"/>
      <c r="GO375" s="66"/>
      <c r="GP375" s="66"/>
      <c r="GQ375" s="66"/>
      <c r="GR375" s="66"/>
      <c r="GS375" s="66"/>
      <c r="GT375" s="66"/>
      <c r="GU375" s="66"/>
      <c r="GV375" s="66"/>
      <c r="GW375" s="66"/>
      <c r="GX375" s="66"/>
      <c r="GY375" s="66"/>
      <c r="GZ375" s="66"/>
      <c r="HA375" s="66"/>
      <c r="HB375" s="66"/>
      <c r="HC375" s="66"/>
      <c r="HD375" s="66"/>
      <c r="HE375" s="66"/>
      <c r="HF375" s="66"/>
      <c r="HG375" s="66"/>
      <c r="HH375" s="66"/>
      <c r="HI375" s="66"/>
      <c r="HJ375" s="66"/>
      <c r="HK375" s="66"/>
      <c r="HL375" s="66"/>
      <c r="HM375" s="66"/>
      <c r="HN375" s="66"/>
      <c r="HO375" s="66"/>
      <c r="HP375" s="66"/>
      <c r="HQ375" s="66"/>
      <c r="HR375" s="66"/>
      <c r="HS375" s="66"/>
      <c r="HT375" s="66"/>
      <c r="HU375" s="66"/>
      <c r="HV375" s="66"/>
      <c r="HW375" s="66"/>
      <c r="HX375" s="66"/>
      <c r="HY375" s="66"/>
      <c r="HZ375" s="66"/>
      <c r="IA375" s="66"/>
      <c r="IB375" s="66"/>
      <c r="IC375" s="66"/>
      <c r="ID375" s="66"/>
      <c r="IE375" s="66"/>
      <c r="IF375" s="66"/>
      <c r="IG375" s="66"/>
      <c r="IH375" s="66"/>
      <c r="II375" s="66"/>
      <c r="IJ375" s="66"/>
      <c r="IK375" s="66"/>
      <c r="IL375" s="66"/>
      <c r="IM375" s="66"/>
      <c r="IN375" s="66"/>
      <c r="IO375" s="66"/>
      <c r="IP375" s="66"/>
      <c r="IQ375" s="66"/>
      <c r="IR375" s="66"/>
      <c r="IS375" s="66"/>
      <c r="IT375" s="66"/>
      <c r="IU375" s="66"/>
      <c r="IV375" s="66"/>
      <c r="IW375" s="66"/>
      <c r="IX375" s="442"/>
      <c r="IY375" s="442"/>
      <c r="IZ375" s="442"/>
      <c r="JA375" s="442"/>
      <c r="JB375" s="442"/>
      <c r="JC375" s="442"/>
      <c r="JD375" s="442"/>
      <c r="JE375" s="442"/>
      <c r="JF375" s="442"/>
      <c r="JG375" s="442"/>
      <c r="JH375" s="442"/>
      <c r="JI375" s="442"/>
      <c r="JJ375" s="442"/>
      <c r="JK375" s="442"/>
      <c r="JL375" s="442"/>
      <c r="JM375" s="442"/>
      <c r="JN375" s="442"/>
      <c r="JO375" s="442"/>
      <c r="JP375" s="442"/>
      <c r="JQ375" s="442"/>
      <c r="JR375" s="442"/>
      <c r="JS375" s="442"/>
      <c r="JT375" s="442"/>
      <c r="JU375" s="442"/>
      <c r="JV375" s="442"/>
      <c r="JW375" s="442"/>
      <c r="JX375" s="442"/>
      <c r="JY375" s="442"/>
      <c r="JZ375" s="442"/>
      <c r="KA375" s="442"/>
      <c r="KB375" s="442"/>
      <c r="KC375" s="442"/>
      <c r="KD375" s="442"/>
      <c r="KE375" s="442"/>
      <c r="KF375" s="442"/>
      <c r="KG375" s="442"/>
      <c r="KH375" s="442"/>
      <c r="KI375" s="442"/>
      <c r="KJ375" s="442"/>
      <c r="KK375" s="442"/>
      <c r="KL375" s="442"/>
      <c r="KM375" s="442"/>
      <c r="KN375" s="442"/>
      <c r="KO375" s="442"/>
      <c r="KP375" s="442"/>
      <c r="KQ375" s="442"/>
      <c r="KR375" s="442"/>
      <c r="KS375" s="442"/>
      <c r="KT375" s="442"/>
      <c r="KU375" s="442"/>
      <c r="KV375" s="442"/>
      <c r="KW375" s="442"/>
      <c r="KX375" s="442"/>
      <c r="KY375" s="442"/>
      <c r="KZ375" s="442"/>
      <c r="LA375" s="442"/>
      <c r="LB375" s="442"/>
      <c r="LC375" s="442"/>
      <c r="LD375" s="442"/>
      <c r="LE375" s="442"/>
      <c r="LF375" s="442"/>
      <c r="LG375" s="442"/>
      <c r="LH375" s="442"/>
      <c r="LI375" s="442"/>
      <c r="LJ375" s="442"/>
      <c r="LK375" s="442"/>
      <c r="LL375" s="442"/>
      <c r="LM375" s="442"/>
      <c r="LN375" s="442"/>
      <c r="LO375" s="442"/>
      <c r="LP375" s="442"/>
      <c r="LQ375" s="442"/>
      <c r="LR375" s="442"/>
      <c r="LS375" s="442"/>
      <c r="LT375" s="442"/>
      <c r="LU375" s="442"/>
      <c r="LV375" s="442"/>
      <c r="LW375" s="442"/>
      <c r="LX375" s="442"/>
      <c r="LY375" s="442"/>
      <c r="LZ375" s="442"/>
      <c r="MA375" s="442"/>
      <c r="MB375" s="442"/>
      <c r="MC375" s="442"/>
      <c r="MD375" s="442"/>
      <c r="ME375" s="442"/>
      <c r="MF375" s="442"/>
      <c r="MG375" s="442"/>
      <c r="MH375" s="442"/>
      <c r="MI375" s="442"/>
      <c r="MJ375" s="442"/>
      <c r="MK375" s="442"/>
      <c r="ML375" s="442"/>
      <c r="MM375" s="442"/>
      <c r="MN375" s="442"/>
      <c r="MO375" s="442"/>
      <c r="MP375" s="442"/>
      <c r="MQ375" s="442"/>
      <c r="MR375" s="442"/>
      <c r="MS375" s="442"/>
      <c r="MT375" s="442"/>
      <c r="MU375" s="442"/>
      <c r="MV375" s="442"/>
      <c r="MW375" s="442"/>
      <c r="MX375" s="442"/>
      <c r="MY375" s="442"/>
      <c r="MZ375" s="442"/>
      <c r="NA375" s="442"/>
      <c r="NB375" s="442"/>
      <c r="NC375" s="442"/>
      <c r="ND375" s="442"/>
      <c r="NE375" s="442"/>
      <c r="NF375" s="442"/>
      <c r="NG375" s="442"/>
      <c r="NH375" s="442"/>
      <c r="NI375" s="442"/>
      <c r="NJ375" s="442"/>
      <c r="NK375" s="442"/>
      <c r="NL375" s="442"/>
      <c r="NM375" s="442"/>
      <c r="NN375" s="442"/>
      <c r="NO375" s="442"/>
      <c r="NP375" s="442"/>
      <c r="NQ375" s="442"/>
      <c r="NR375" s="442"/>
      <c r="NS375" s="442"/>
      <c r="NT375" s="442"/>
      <c r="NU375" s="442"/>
      <c r="NV375" s="442"/>
      <c r="NW375" s="442"/>
      <c r="NX375" s="442"/>
      <c r="NY375" s="442"/>
      <c r="NZ375" s="442"/>
      <c r="OA375" s="442"/>
      <c r="OB375" s="442"/>
      <c r="OC375" s="442"/>
      <c r="OD375" s="442"/>
      <c r="OE375" s="442"/>
      <c r="OF375" s="442"/>
      <c r="OG375" s="442"/>
      <c r="OH375" s="442"/>
      <c r="OI375" s="442"/>
      <c r="OJ375" s="442"/>
      <c r="OK375" s="442"/>
      <c r="OL375" s="442"/>
      <c r="OM375" s="442"/>
      <c r="ON375" s="442"/>
      <c r="OO375" s="442"/>
      <c r="OP375" s="442"/>
      <c r="OQ375" s="442"/>
      <c r="OR375" s="442"/>
      <c r="OS375" s="442"/>
      <c r="OT375" s="442"/>
      <c r="OU375" s="442"/>
      <c r="OV375" s="442"/>
      <c r="OW375" s="442"/>
      <c r="OX375" s="442"/>
      <c r="OY375" s="442"/>
      <c r="OZ375" s="442"/>
      <c r="PA375" s="442"/>
      <c r="PB375" s="442"/>
      <c r="PC375" s="442"/>
      <c r="PD375" s="442"/>
      <c r="PE375" s="442"/>
      <c r="PF375" s="442"/>
      <c r="PG375" s="442"/>
      <c r="PH375" s="442"/>
      <c r="PI375" s="442"/>
      <c r="PJ375" s="442"/>
      <c r="PK375" s="442"/>
      <c r="PL375" s="442"/>
      <c r="PM375" s="442"/>
      <c r="PN375" s="442"/>
      <c r="PO375" s="442"/>
      <c r="PP375" s="442"/>
      <c r="PQ375" s="442"/>
      <c r="PR375" s="442"/>
      <c r="PS375" s="442"/>
      <c r="PT375" s="442"/>
      <c r="PU375" s="442"/>
      <c r="PV375" s="442"/>
      <c r="PW375" s="442"/>
      <c r="PX375" s="442"/>
      <c r="PY375" s="442"/>
      <c r="PZ375" s="442"/>
      <c r="QA375" s="442"/>
      <c r="QB375" s="442"/>
      <c r="QC375" s="442"/>
      <c r="QD375" s="442"/>
      <c r="QE375" s="442"/>
      <c r="QF375" s="442"/>
      <c r="QG375" s="442"/>
      <c r="QH375" s="442"/>
      <c r="QI375" s="442"/>
      <c r="QJ375" s="442"/>
      <c r="QK375" s="442"/>
      <c r="QL375" s="442"/>
      <c r="QM375" s="442"/>
      <c r="QN375" s="442"/>
      <c r="QO375" s="442"/>
      <c r="QP375" s="442"/>
      <c r="QQ375" s="442"/>
      <c r="QR375" s="442"/>
      <c r="QS375" s="442"/>
      <c r="QT375" s="442"/>
      <c r="QU375" s="442"/>
      <c r="QV375" s="442"/>
      <c r="QW375" s="442"/>
      <c r="QX375" s="442"/>
      <c r="QY375" s="442"/>
      <c r="QZ375" s="442"/>
      <c r="RA375" s="442"/>
      <c r="RB375" s="442"/>
      <c r="RC375" s="442"/>
      <c r="RD375" s="442"/>
      <c r="RE375" s="442"/>
      <c r="RF375" s="442"/>
      <c r="RG375" s="442"/>
      <c r="RH375" s="442"/>
      <c r="RI375" s="442"/>
      <c r="RJ375" s="442"/>
      <c r="RK375" s="442"/>
      <c r="RL375" s="442"/>
      <c r="RM375" s="442"/>
      <c r="RN375" s="442"/>
      <c r="RO375" s="442"/>
      <c r="RP375" s="442"/>
      <c r="RQ375" s="442"/>
      <c r="RR375" s="442"/>
      <c r="RS375" s="442"/>
      <c r="RT375" s="442"/>
      <c r="RU375" s="442"/>
      <c r="RV375" s="442"/>
      <c r="RW375" s="442"/>
      <c r="RX375" s="442"/>
      <c r="RY375" s="442"/>
      <c r="RZ375" s="442"/>
      <c r="SA375" s="442"/>
      <c r="SB375" s="442"/>
      <c r="SC375" s="442"/>
      <c r="SD375" s="442"/>
      <c r="SE375" s="442"/>
      <c r="SF375" s="442"/>
      <c r="SG375" s="442"/>
      <c r="SH375" s="442"/>
      <c r="SI375" s="442"/>
      <c r="SJ375" s="442"/>
      <c r="SK375" s="442"/>
      <c r="SL375" s="442"/>
      <c r="SM375" s="442"/>
      <c r="SN375" s="442"/>
      <c r="SO375" s="442"/>
      <c r="SP375" s="442"/>
      <c r="SQ375" s="442"/>
      <c r="SR375" s="442"/>
      <c r="SS375" s="442"/>
      <c r="ST375" s="442"/>
      <c r="SU375" s="442"/>
      <c r="SV375" s="442"/>
      <c r="SW375" s="442"/>
      <c r="SX375" s="442"/>
      <c r="SY375" s="442"/>
      <c r="SZ375" s="442"/>
      <c r="TA375" s="442"/>
      <c r="TB375" s="442"/>
      <c r="TC375" s="442"/>
      <c r="TD375" s="442"/>
      <c r="TE375" s="442"/>
      <c r="TF375" s="442"/>
      <c r="TG375" s="442"/>
      <c r="TH375" s="442"/>
      <c r="TI375" s="442"/>
      <c r="TJ375" s="442"/>
      <c r="TK375" s="442"/>
      <c r="TL375" s="442"/>
      <c r="TM375" s="442"/>
      <c r="TN375" s="442"/>
      <c r="TO375" s="442"/>
      <c r="TP375" s="442"/>
      <c r="TQ375" s="442"/>
      <c r="TR375" s="442"/>
      <c r="TS375" s="442"/>
      <c r="TT375" s="442"/>
      <c r="TU375" s="442"/>
      <c r="TV375" s="442"/>
      <c r="TW375" s="442"/>
      <c r="TX375" s="442"/>
      <c r="TY375" s="442"/>
      <c r="TZ375" s="442"/>
      <c r="UA375" s="442"/>
      <c r="UB375" s="442"/>
      <c r="UC375" s="442"/>
      <c r="UD375" s="442"/>
      <c r="UE375" s="442"/>
      <c r="UF375" s="442"/>
      <c r="UG375" s="442"/>
      <c r="UH375" s="442"/>
      <c r="UI375" s="442"/>
      <c r="UJ375" s="442"/>
      <c r="UK375" s="442"/>
      <c r="UL375" s="442"/>
      <c r="UM375" s="442"/>
      <c r="UN375" s="442"/>
      <c r="UO375" s="442"/>
      <c r="UP375" s="442"/>
      <c r="UQ375" s="442"/>
      <c r="UR375" s="442"/>
      <c r="US375" s="442"/>
      <c r="UT375" s="442"/>
      <c r="UU375" s="442"/>
      <c r="UV375" s="442"/>
      <c r="UW375" s="442"/>
      <c r="UX375" s="442"/>
      <c r="UY375" s="442"/>
      <c r="UZ375" s="442"/>
      <c r="VA375" s="442"/>
      <c r="VB375" s="442"/>
      <c r="VC375" s="442"/>
      <c r="VD375" s="442"/>
      <c r="VE375" s="442"/>
      <c r="VF375" s="442"/>
      <c r="VG375" s="442"/>
      <c r="VH375" s="442"/>
      <c r="VI375" s="442"/>
      <c r="VJ375" s="442"/>
      <c r="VK375" s="442"/>
      <c r="VL375" s="442"/>
      <c r="VM375" s="442"/>
      <c r="VN375" s="442"/>
      <c r="VO375" s="442"/>
      <c r="VP375" s="442"/>
      <c r="VQ375" s="442"/>
      <c r="VR375" s="442"/>
      <c r="VS375" s="442"/>
      <c r="VT375" s="442"/>
      <c r="VU375" s="442"/>
      <c r="VV375" s="442"/>
      <c r="VW375" s="442"/>
      <c r="VX375" s="442"/>
      <c r="VY375" s="442"/>
      <c r="VZ375" s="442"/>
      <c r="WA375" s="442"/>
      <c r="WB375" s="442"/>
      <c r="WC375" s="442"/>
      <c r="WD375" s="442"/>
      <c r="WE375" s="442"/>
      <c r="WF375" s="442"/>
      <c r="WG375" s="442"/>
      <c r="WH375" s="442"/>
      <c r="WI375" s="442"/>
      <c r="WJ375" s="442"/>
      <c r="WK375" s="442"/>
      <c r="WL375" s="442"/>
      <c r="WM375" s="442"/>
      <c r="WN375" s="442"/>
      <c r="WO375" s="442"/>
      <c r="WP375" s="442"/>
      <c r="WQ375" s="442"/>
      <c r="WR375" s="442"/>
      <c r="WS375" s="442"/>
      <c r="WT375" s="442"/>
      <c r="WU375" s="442"/>
      <c r="WV375" s="442"/>
      <c r="WW375" s="442"/>
      <c r="WX375" s="442"/>
      <c r="WY375" s="442"/>
      <c r="WZ375" s="442"/>
      <c r="XA375" s="442"/>
      <c r="XB375" s="442"/>
      <c r="XC375" s="442"/>
      <c r="XD375" s="442"/>
      <c r="XE375" s="442"/>
      <c r="XF375" s="442"/>
      <c r="XG375" s="442"/>
      <c r="XH375" s="442"/>
      <c r="XI375" s="442"/>
      <c r="XJ375" s="442"/>
      <c r="XK375" s="442"/>
      <c r="XL375" s="442"/>
      <c r="XM375" s="442"/>
      <c r="XN375" s="442"/>
      <c r="XO375" s="442"/>
      <c r="XP375" s="442"/>
      <c r="XQ375" s="442"/>
      <c r="XR375" s="442"/>
      <c r="XS375" s="442"/>
      <c r="XT375" s="442"/>
      <c r="XU375" s="442"/>
      <c r="XV375" s="442"/>
      <c r="XW375" s="442"/>
      <c r="XX375" s="442"/>
      <c r="XY375" s="442"/>
      <c r="XZ375" s="442"/>
      <c r="YA375" s="442"/>
      <c r="YB375" s="442"/>
      <c r="YC375" s="442"/>
      <c r="YD375" s="442"/>
      <c r="YE375" s="442"/>
      <c r="YF375" s="442"/>
      <c r="YG375" s="442"/>
      <c r="YH375" s="442"/>
      <c r="YI375" s="442"/>
      <c r="YJ375" s="442"/>
      <c r="YK375" s="442"/>
      <c r="YL375" s="442"/>
      <c r="YM375" s="442"/>
      <c r="YN375" s="442"/>
      <c r="YO375" s="442"/>
      <c r="YP375" s="442"/>
      <c r="YQ375" s="442"/>
      <c r="YR375" s="442"/>
      <c r="YS375" s="442"/>
      <c r="YT375" s="442"/>
      <c r="YU375" s="442"/>
      <c r="YV375" s="442"/>
      <c r="YW375" s="442"/>
      <c r="YX375" s="442"/>
      <c r="YY375" s="442"/>
      <c r="YZ375" s="442"/>
      <c r="ZA375" s="442"/>
      <c r="ZB375" s="442"/>
      <c r="ZC375" s="442"/>
      <c r="ZD375" s="442"/>
      <c r="ZE375" s="442"/>
      <c r="ZF375" s="442"/>
      <c r="ZG375" s="442"/>
      <c r="ZH375" s="442"/>
      <c r="ZI375" s="442"/>
      <c r="ZJ375" s="442"/>
      <c r="ZK375" s="442"/>
      <c r="ZL375" s="442"/>
      <c r="ZM375" s="442"/>
      <c r="ZN375" s="442"/>
      <c r="ZO375" s="442"/>
      <c r="ZP375" s="442"/>
      <c r="ZQ375" s="442"/>
      <c r="ZR375" s="442"/>
      <c r="ZS375" s="442"/>
      <c r="ZT375" s="442"/>
      <c r="ZU375" s="442"/>
      <c r="ZV375" s="442"/>
      <c r="ZW375" s="442"/>
      <c r="ZX375" s="442"/>
      <c r="ZY375" s="442"/>
      <c r="ZZ375" s="442"/>
      <c r="AAA375" s="442"/>
      <c r="AAB375" s="442"/>
      <c r="AAC375" s="442"/>
      <c r="AAD375" s="442"/>
      <c r="AAE375" s="442"/>
      <c r="AAF375" s="442"/>
      <c r="AAG375" s="442"/>
      <c r="AAH375" s="442"/>
      <c r="AAI375" s="442"/>
      <c r="AAJ375" s="442"/>
      <c r="AAK375" s="442"/>
      <c r="AAL375" s="442"/>
      <c r="AAM375" s="442"/>
      <c r="AAN375" s="442"/>
      <c r="AAO375" s="442"/>
      <c r="AAP375" s="442"/>
      <c r="AAQ375" s="442"/>
      <c r="AAR375" s="442"/>
      <c r="AAS375" s="442"/>
      <c r="AAT375" s="442"/>
      <c r="AAU375" s="442"/>
      <c r="AAV375" s="442"/>
      <c r="AAW375" s="442"/>
      <c r="AAX375" s="442"/>
      <c r="AAY375" s="442"/>
      <c r="AAZ375" s="442"/>
      <c r="ABA375" s="442"/>
      <c r="ABB375" s="442"/>
      <c r="ABC375" s="442"/>
      <c r="ABD375" s="442"/>
      <c r="ABE375" s="442"/>
      <c r="ABF375" s="442"/>
      <c r="ABG375" s="442"/>
      <c r="ABH375" s="442"/>
      <c r="ABI375" s="442"/>
      <c r="ABJ375" s="442"/>
      <c r="ABK375" s="442"/>
      <c r="ABL375" s="442"/>
      <c r="ABM375" s="442"/>
      <c r="ABN375" s="442"/>
      <c r="ABO375" s="442"/>
      <c r="ABP375" s="442"/>
      <c r="ABQ375" s="442"/>
      <c r="ABR375" s="442"/>
      <c r="ABS375" s="442"/>
      <c r="ABT375" s="442"/>
      <c r="ABU375" s="442"/>
      <c r="ABV375" s="442"/>
      <c r="ABW375" s="442"/>
      <c r="ABX375" s="442"/>
      <c r="ABY375" s="442"/>
      <c r="ABZ375" s="442"/>
      <c r="ACA375" s="442"/>
      <c r="ACB375" s="442"/>
      <c r="ACC375" s="442"/>
      <c r="ACD375" s="442"/>
      <c r="ACE375" s="442"/>
      <c r="ACF375" s="442"/>
      <c r="ACG375" s="442"/>
      <c r="ACH375" s="442"/>
      <c r="ACI375" s="442"/>
      <c r="ACJ375" s="442"/>
      <c r="ACK375" s="442"/>
      <c r="ACL375" s="442"/>
      <c r="ACM375" s="442"/>
      <c r="ACN375" s="442"/>
      <c r="ACO375" s="442"/>
      <c r="ACP375" s="442"/>
      <c r="ACQ375" s="442"/>
      <c r="ACR375" s="442"/>
      <c r="ACS375" s="442"/>
      <c r="ACT375" s="442"/>
      <c r="ACU375" s="442"/>
      <c r="ACV375" s="442"/>
      <c r="ACW375" s="442"/>
      <c r="ACX375" s="442"/>
      <c r="ACY375" s="442"/>
      <c r="ACZ375" s="442"/>
      <c r="ADA375" s="442"/>
      <c r="ADB375" s="442"/>
      <c r="ADC375" s="442"/>
      <c r="ADD375" s="442"/>
      <c r="ADE375" s="442"/>
      <c r="ADF375" s="442"/>
      <c r="ADG375" s="442"/>
      <c r="ADH375" s="442"/>
      <c r="ADI375" s="442"/>
      <c r="ADJ375" s="442"/>
      <c r="ADK375" s="442"/>
      <c r="ADL375" s="442"/>
      <c r="ADM375" s="442"/>
      <c r="ADN375" s="442"/>
      <c r="ADO375" s="442"/>
      <c r="ADP375" s="442"/>
      <c r="ADQ375" s="442"/>
      <c r="ADR375" s="442"/>
      <c r="ADS375" s="442"/>
      <c r="ADT375" s="442"/>
      <c r="ADU375" s="442"/>
      <c r="ADV375" s="442"/>
      <c r="ADW375" s="442"/>
      <c r="ADX375" s="442"/>
      <c r="ADY375" s="442"/>
      <c r="ADZ375" s="442"/>
      <c r="AEA375" s="442"/>
      <c r="AEB375" s="442"/>
      <c r="AEC375" s="442"/>
      <c r="AED375" s="442"/>
      <c r="AEE375" s="442"/>
      <c r="AEF375" s="442"/>
      <c r="AEG375" s="442"/>
      <c r="AEH375" s="442"/>
      <c r="AEI375" s="442"/>
      <c r="AEJ375" s="442"/>
      <c r="AEK375" s="442"/>
      <c r="AEL375" s="442"/>
      <c r="AEM375" s="442"/>
      <c r="AEN375" s="442"/>
      <c r="AEO375" s="442"/>
      <c r="AEP375" s="442"/>
      <c r="AEQ375" s="442"/>
      <c r="AER375" s="442"/>
      <c r="AES375" s="442"/>
      <c r="AET375" s="442"/>
      <c r="AEU375" s="442"/>
      <c r="AEV375" s="442"/>
      <c r="AEW375" s="442"/>
      <c r="AEX375" s="442"/>
      <c r="AEY375" s="442"/>
      <c r="AEZ375" s="442"/>
      <c r="AFA375" s="442"/>
      <c r="AFB375" s="442"/>
      <c r="AFC375" s="442"/>
      <c r="AFD375" s="442"/>
      <c r="AFE375" s="442"/>
      <c r="AFF375" s="442"/>
      <c r="AFG375" s="442"/>
      <c r="AFH375" s="442"/>
      <c r="AFI375" s="442"/>
      <c r="AFJ375" s="442"/>
      <c r="AFK375" s="442"/>
      <c r="AFL375" s="442"/>
      <c r="AFM375" s="442"/>
      <c r="AFN375" s="442"/>
      <c r="AFO375" s="442"/>
      <c r="AFP375" s="442"/>
      <c r="AFQ375" s="442"/>
      <c r="AFR375" s="442"/>
      <c r="AFS375" s="442"/>
      <c r="AFT375" s="442"/>
      <c r="AFU375" s="442"/>
      <c r="AFV375" s="442"/>
      <c r="AFW375" s="442"/>
      <c r="AFX375" s="442"/>
      <c r="AFY375" s="442"/>
      <c r="AFZ375" s="442"/>
      <c r="AGA375" s="442"/>
      <c r="AGB375" s="442"/>
      <c r="AGC375" s="442"/>
      <c r="AGD375" s="442"/>
      <c r="AGE375" s="442"/>
      <c r="AGF375" s="442"/>
      <c r="AGG375" s="442"/>
      <c r="AGH375" s="442"/>
      <c r="AGI375" s="442"/>
      <c r="AGJ375" s="442"/>
      <c r="AGK375" s="442"/>
      <c r="AGL375" s="442"/>
      <c r="AGM375" s="442"/>
      <c r="AGN375" s="442"/>
      <c r="AGO375" s="442"/>
      <c r="AGP375" s="442"/>
      <c r="AGQ375" s="442"/>
      <c r="AGR375" s="442"/>
      <c r="AGS375" s="442"/>
      <c r="AGT375" s="442"/>
      <c r="AGU375" s="442"/>
      <c r="AGV375" s="442"/>
      <c r="AGW375" s="442"/>
      <c r="AGX375" s="442"/>
      <c r="AGY375" s="442"/>
      <c r="AGZ375" s="442"/>
      <c r="AHA375" s="442"/>
      <c r="AHB375" s="442"/>
      <c r="AHC375" s="442"/>
      <c r="AHD375" s="442"/>
      <c r="AHE375" s="442"/>
      <c r="AHF375" s="442"/>
      <c r="AHG375" s="442"/>
      <c r="AHH375" s="442"/>
    </row>
    <row r="376" spans="2:892" s="593" customFormat="1" hidden="1">
      <c r="B376" s="597"/>
      <c r="C376" s="595"/>
      <c r="D376" s="78"/>
      <c r="E376" s="78"/>
      <c r="F376" s="78"/>
      <c r="G376" s="78"/>
      <c r="H376" s="78"/>
      <c r="I376" s="78"/>
      <c r="J376" s="78"/>
      <c r="K376" s="78"/>
      <c r="L376" s="78"/>
      <c r="M376" s="78"/>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s="66"/>
      <c r="CT376" s="66"/>
      <c r="CU376" s="66"/>
      <c r="CV376" s="66"/>
      <c r="CW376" s="66"/>
      <c r="CX376" s="66"/>
      <c r="CY376" s="66"/>
      <c r="CZ376" s="66"/>
      <c r="DA376" s="66"/>
      <c r="DB376" s="66"/>
      <c r="DC376" s="66"/>
      <c r="DD376" s="66"/>
      <c r="DE376" s="66"/>
      <c r="DF376" s="66"/>
      <c r="DG376" s="66"/>
      <c r="DH376" s="66"/>
      <c r="DI376" s="66"/>
      <c r="DJ376" s="66"/>
      <c r="DK376" s="66"/>
      <c r="DL376" s="66"/>
      <c r="DM376" s="66"/>
      <c r="DN376" s="66"/>
      <c r="DO376" s="66"/>
      <c r="DP376" s="66"/>
      <c r="DQ376" s="66"/>
      <c r="DR376" s="66"/>
      <c r="DS376" s="66"/>
      <c r="DT376" s="66"/>
      <c r="DU376" s="66"/>
      <c r="DV376" s="66"/>
      <c r="DW376" s="66"/>
      <c r="DX376" s="66"/>
      <c r="DY376" s="66"/>
      <c r="DZ376" s="66"/>
      <c r="EA376" s="66"/>
      <c r="EB376" s="66"/>
      <c r="EC376" s="66"/>
      <c r="ED376" s="66"/>
      <c r="EE376" s="66"/>
      <c r="EF376" s="66"/>
      <c r="EG376" s="66"/>
      <c r="EH376" s="66"/>
      <c r="EI376" s="66"/>
      <c r="EJ376" s="66"/>
      <c r="EK376" s="66"/>
      <c r="EL376" s="66"/>
      <c r="EM376" s="66"/>
      <c r="EN376" s="66"/>
      <c r="EO376" s="66"/>
      <c r="EP376" s="66"/>
      <c r="EQ376" s="66"/>
      <c r="ER376" s="66"/>
      <c r="ES376" s="66"/>
      <c r="ET376" s="66"/>
      <c r="EU376" s="66"/>
      <c r="EV376" s="66"/>
      <c r="EW376" s="66"/>
      <c r="EX376" s="66"/>
      <c r="EY376" s="66"/>
      <c r="EZ376" s="66"/>
      <c r="FA376" s="66"/>
      <c r="FB376" s="66"/>
      <c r="FC376" s="66"/>
      <c r="FD376" s="66"/>
      <c r="FE376" s="66"/>
      <c r="FF376" s="66"/>
      <c r="FG376" s="66"/>
      <c r="FH376" s="66"/>
      <c r="FI376" s="66"/>
      <c r="FJ376" s="66"/>
      <c r="FK376" s="66"/>
      <c r="FL376" s="66"/>
      <c r="FM376" s="66"/>
      <c r="FN376" s="66"/>
      <c r="FO376" s="66"/>
      <c r="FP376" s="66"/>
      <c r="FQ376" s="66"/>
      <c r="FR376" s="66"/>
      <c r="FS376" s="66"/>
      <c r="FT376" s="66"/>
      <c r="FU376" s="66"/>
      <c r="FV376" s="66"/>
      <c r="FW376" s="66"/>
      <c r="FX376" s="66"/>
      <c r="FY376" s="66"/>
      <c r="FZ376" s="66"/>
      <c r="GA376" s="66"/>
      <c r="GB376" s="66"/>
      <c r="GC376" s="66"/>
      <c r="GD376" s="66"/>
      <c r="GE376" s="66"/>
      <c r="GF376" s="66"/>
      <c r="GG376" s="66"/>
      <c r="GH376" s="66"/>
      <c r="GI376" s="66"/>
      <c r="GJ376" s="66"/>
      <c r="GK376" s="66"/>
      <c r="GL376" s="66"/>
      <c r="GM376" s="66"/>
      <c r="GN376" s="66"/>
      <c r="GO376" s="66"/>
      <c r="GP376" s="66"/>
      <c r="GQ376" s="66"/>
      <c r="GR376" s="66"/>
      <c r="GS376" s="66"/>
      <c r="GT376" s="66"/>
      <c r="GU376" s="66"/>
      <c r="GV376" s="66"/>
      <c r="GW376" s="66"/>
      <c r="GX376" s="66"/>
      <c r="GY376" s="66"/>
      <c r="GZ376" s="66"/>
      <c r="HA376" s="66"/>
      <c r="HB376" s="66"/>
      <c r="HC376" s="66"/>
      <c r="HD376" s="66"/>
      <c r="HE376" s="66"/>
      <c r="HF376" s="66"/>
      <c r="HG376" s="66"/>
      <c r="HH376" s="66"/>
      <c r="HI376" s="66"/>
      <c r="HJ376" s="66"/>
      <c r="HK376" s="66"/>
      <c r="HL376" s="66"/>
      <c r="HM376" s="66"/>
      <c r="HN376" s="66"/>
      <c r="HO376" s="66"/>
      <c r="HP376" s="66"/>
      <c r="HQ376" s="66"/>
      <c r="HR376" s="66"/>
      <c r="HS376" s="66"/>
      <c r="HT376" s="66"/>
      <c r="HU376" s="66"/>
      <c r="HV376" s="66"/>
      <c r="HW376" s="66"/>
      <c r="HX376" s="66"/>
      <c r="HY376" s="66"/>
      <c r="HZ376" s="66"/>
      <c r="IA376" s="66"/>
      <c r="IB376" s="66"/>
      <c r="IC376" s="66"/>
      <c r="ID376" s="66"/>
      <c r="IE376" s="66"/>
      <c r="IF376" s="66"/>
      <c r="IG376" s="66"/>
      <c r="IH376" s="66"/>
      <c r="II376" s="66"/>
      <c r="IJ376" s="66"/>
      <c r="IK376" s="66"/>
      <c r="IL376" s="66"/>
      <c r="IM376" s="66"/>
      <c r="IN376" s="66"/>
      <c r="IO376" s="66"/>
      <c r="IP376" s="66"/>
      <c r="IQ376" s="66"/>
      <c r="IR376" s="66"/>
      <c r="IS376" s="66"/>
      <c r="IT376" s="66"/>
      <c r="IU376" s="66"/>
      <c r="IV376" s="66"/>
      <c r="IW376" s="66"/>
      <c r="IX376" s="442"/>
      <c r="IY376" s="442"/>
      <c r="IZ376" s="442"/>
      <c r="JA376" s="442"/>
      <c r="JB376" s="442"/>
      <c r="JC376" s="442"/>
      <c r="JD376" s="442"/>
      <c r="JE376" s="442"/>
      <c r="JF376" s="442"/>
      <c r="JG376" s="442"/>
      <c r="JH376" s="442"/>
      <c r="JI376" s="442"/>
      <c r="JJ376" s="442"/>
      <c r="JK376" s="442"/>
      <c r="JL376" s="442"/>
      <c r="JM376" s="442"/>
      <c r="JN376" s="442"/>
      <c r="JO376" s="442"/>
      <c r="JP376" s="442"/>
      <c r="JQ376" s="442"/>
      <c r="JR376" s="442"/>
      <c r="JS376" s="442"/>
      <c r="JT376" s="442"/>
      <c r="JU376" s="442"/>
      <c r="JV376" s="442"/>
      <c r="JW376" s="442"/>
      <c r="JX376" s="442"/>
      <c r="JY376" s="442"/>
      <c r="JZ376" s="442"/>
      <c r="KA376" s="442"/>
      <c r="KB376" s="442"/>
      <c r="KC376" s="442"/>
      <c r="KD376" s="442"/>
      <c r="KE376" s="442"/>
      <c r="KF376" s="442"/>
      <c r="KG376" s="442"/>
      <c r="KH376" s="442"/>
      <c r="KI376" s="442"/>
      <c r="KJ376" s="442"/>
      <c r="KK376" s="442"/>
      <c r="KL376" s="442"/>
      <c r="KM376" s="442"/>
      <c r="KN376" s="442"/>
      <c r="KO376" s="442"/>
      <c r="KP376" s="442"/>
      <c r="KQ376" s="442"/>
      <c r="KR376" s="442"/>
      <c r="KS376" s="442"/>
      <c r="KT376" s="442"/>
      <c r="KU376" s="442"/>
      <c r="KV376" s="442"/>
      <c r="KW376" s="442"/>
      <c r="KX376" s="442"/>
      <c r="KY376" s="442"/>
      <c r="KZ376" s="442"/>
      <c r="LA376" s="442"/>
      <c r="LB376" s="442"/>
      <c r="LC376" s="442"/>
      <c r="LD376" s="442"/>
      <c r="LE376" s="442"/>
      <c r="LF376" s="442"/>
      <c r="LG376" s="442"/>
      <c r="LH376" s="442"/>
      <c r="LI376" s="442"/>
      <c r="LJ376" s="442"/>
      <c r="LK376" s="442"/>
      <c r="LL376" s="442"/>
      <c r="LM376" s="442"/>
      <c r="LN376" s="442"/>
      <c r="LO376" s="442"/>
      <c r="LP376" s="442"/>
      <c r="LQ376" s="442"/>
      <c r="LR376" s="442"/>
      <c r="LS376" s="442"/>
      <c r="LT376" s="442"/>
      <c r="LU376" s="442"/>
      <c r="LV376" s="442"/>
      <c r="LW376" s="442"/>
      <c r="LX376" s="442"/>
      <c r="LY376" s="442"/>
      <c r="LZ376" s="442"/>
      <c r="MA376" s="442"/>
      <c r="MB376" s="442"/>
      <c r="MC376" s="442"/>
      <c r="MD376" s="442"/>
      <c r="ME376" s="442"/>
      <c r="MF376" s="442"/>
      <c r="MG376" s="442"/>
      <c r="MH376" s="442"/>
      <c r="MI376" s="442"/>
      <c r="MJ376" s="442"/>
      <c r="MK376" s="442"/>
      <c r="ML376" s="442"/>
      <c r="MM376" s="442"/>
      <c r="MN376" s="442"/>
      <c r="MO376" s="442"/>
      <c r="MP376" s="442"/>
      <c r="MQ376" s="442"/>
      <c r="MR376" s="442"/>
      <c r="MS376" s="442"/>
      <c r="MT376" s="442"/>
      <c r="MU376" s="442"/>
      <c r="MV376" s="442"/>
      <c r="MW376" s="442"/>
      <c r="MX376" s="442"/>
      <c r="MY376" s="442"/>
      <c r="MZ376" s="442"/>
      <c r="NA376" s="442"/>
      <c r="NB376" s="442"/>
      <c r="NC376" s="442"/>
      <c r="ND376" s="442"/>
      <c r="NE376" s="442"/>
      <c r="NF376" s="442"/>
      <c r="NG376" s="442"/>
      <c r="NH376" s="442"/>
      <c r="NI376" s="442"/>
      <c r="NJ376" s="442"/>
      <c r="NK376" s="442"/>
      <c r="NL376" s="442"/>
      <c r="NM376" s="442"/>
      <c r="NN376" s="442"/>
      <c r="NO376" s="442"/>
      <c r="NP376" s="442"/>
      <c r="NQ376" s="442"/>
      <c r="NR376" s="442"/>
      <c r="NS376" s="442"/>
      <c r="NT376" s="442"/>
      <c r="NU376" s="442"/>
      <c r="NV376" s="442"/>
      <c r="NW376" s="442"/>
      <c r="NX376" s="442"/>
      <c r="NY376" s="442"/>
      <c r="NZ376" s="442"/>
      <c r="OA376" s="442"/>
      <c r="OB376" s="442"/>
      <c r="OC376" s="442"/>
      <c r="OD376" s="442"/>
      <c r="OE376" s="442"/>
      <c r="OF376" s="442"/>
      <c r="OG376" s="442"/>
      <c r="OH376" s="442"/>
      <c r="OI376" s="442"/>
      <c r="OJ376" s="442"/>
      <c r="OK376" s="442"/>
      <c r="OL376" s="442"/>
      <c r="OM376" s="442"/>
      <c r="ON376" s="442"/>
      <c r="OO376" s="442"/>
      <c r="OP376" s="442"/>
      <c r="OQ376" s="442"/>
      <c r="OR376" s="442"/>
      <c r="OS376" s="442"/>
      <c r="OT376" s="442"/>
      <c r="OU376" s="442"/>
      <c r="OV376" s="442"/>
      <c r="OW376" s="442"/>
      <c r="OX376" s="442"/>
      <c r="OY376" s="442"/>
      <c r="OZ376" s="442"/>
      <c r="PA376" s="442"/>
      <c r="PB376" s="442"/>
      <c r="PC376" s="442"/>
      <c r="PD376" s="442"/>
      <c r="PE376" s="442"/>
      <c r="PF376" s="442"/>
      <c r="PG376" s="442"/>
      <c r="PH376" s="442"/>
      <c r="PI376" s="442"/>
      <c r="PJ376" s="442"/>
      <c r="PK376" s="442"/>
      <c r="PL376" s="442"/>
      <c r="PM376" s="442"/>
      <c r="PN376" s="442"/>
      <c r="PO376" s="442"/>
      <c r="PP376" s="442"/>
      <c r="PQ376" s="442"/>
      <c r="PR376" s="442"/>
      <c r="PS376" s="442"/>
      <c r="PT376" s="442"/>
      <c r="PU376" s="442"/>
      <c r="PV376" s="442"/>
      <c r="PW376" s="442"/>
      <c r="PX376" s="442"/>
      <c r="PY376" s="442"/>
      <c r="PZ376" s="442"/>
      <c r="QA376" s="442"/>
      <c r="QB376" s="442"/>
      <c r="QC376" s="442"/>
      <c r="QD376" s="442"/>
      <c r="QE376" s="442"/>
      <c r="QF376" s="442"/>
      <c r="QG376" s="442"/>
      <c r="QH376" s="442"/>
      <c r="QI376" s="442"/>
      <c r="QJ376" s="442"/>
      <c r="QK376" s="442"/>
      <c r="QL376" s="442"/>
      <c r="QM376" s="442"/>
      <c r="QN376" s="442"/>
      <c r="QO376" s="442"/>
      <c r="QP376" s="442"/>
      <c r="QQ376" s="442"/>
      <c r="QR376" s="442"/>
      <c r="QS376" s="442"/>
      <c r="QT376" s="442"/>
      <c r="QU376" s="442"/>
      <c r="QV376" s="442"/>
      <c r="QW376" s="442"/>
      <c r="QX376" s="442"/>
      <c r="QY376" s="442"/>
      <c r="QZ376" s="442"/>
      <c r="RA376" s="442"/>
      <c r="RB376" s="442"/>
      <c r="RC376" s="442"/>
      <c r="RD376" s="442"/>
      <c r="RE376" s="442"/>
      <c r="RF376" s="442"/>
      <c r="RG376" s="442"/>
      <c r="RH376" s="442"/>
      <c r="RI376" s="442"/>
      <c r="RJ376" s="442"/>
      <c r="RK376" s="442"/>
      <c r="RL376" s="442"/>
      <c r="RM376" s="442"/>
      <c r="RN376" s="442"/>
      <c r="RO376" s="442"/>
      <c r="RP376" s="442"/>
      <c r="RQ376" s="442"/>
      <c r="RR376" s="442"/>
      <c r="RS376" s="442"/>
      <c r="RT376" s="442"/>
      <c r="RU376" s="442"/>
      <c r="RV376" s="442"/>
      <c r="RW376" s="442"/>
      <c r="RX376" s="442"/>
      <c r="RY376" s="442"/>
      <c r="RZ376" s="442"/>
      <c r="SA376" s="442"/>
      <c r="SB376" s="442"/>
      <c r="SC376" s="442"/>
      <c r="SD376" s="442"/>
      <c r="SE376" s="442"/>
      <c r="SF376" s="442"/>
      <c r="SG376" s="442"/>
      <c r="SH376" s="442"/>
      <c r="SI376" s="442"/>
      <c r="SJ376" s="442"/>
      <c r="SK376" s="442"/>
      <c r="SL376" s="442"/>
      <c r="SM376" s="442"/>
      <c r="SN376" s="442"/>
      <c r="SO376" s="442"/>
      <c r="SP376" s="442"/>
      <c r="SQ376" s="442"/>
      <c r="SR376" s="442"/>
      <c r="SS376" s="442"/>
      <c r="ST376" s="442"/>
      <c r="SU376" s="442"/>
      <c r="SV376" s="442"/>
      <c r="SW376" s="442"/>
      <c r="SX376" s="442"/>
      <c r="SY376" s="442"/>
      <c r="SZ376" s="442"/>
      <c r="TA376" s="442"/>
      <c r="TB376" s="442"/>
      <c r="TC376" s="442"/>
      <c r="TD376" s="442"/>
      <c r="TE376" s="442"/>
      <c r="TF376" s="442"/>
      <c r="TG376" s="442"/>
      <c r="TH376" s="442"/>
      <c r="TI376" s="442"/>
      <c r="TJ376" s="442"/>
      <c r="TK376" s="442"/>
      <c r="TL376" s="442"/>
      <c r="TM376" s="442"/>
      <c r="TN376" s="442"/>
      <c r="TO376" s="442"/>
      <c r="TP376" s="442"/>
      <c r="TQ376" s="442"/>
      <c r="TR376" s="442"/>
      <c r="TS376" s="442"/>
      <c r="TT376" s="442"/>
      <c r="TU376" s="442"/>
      <c r="TV376" s="442"/>
      <c r="TW376" s="442"/>
      <c r="TX376" s="442"/>
      <c r="TY376" s="442"/>
      <c r="TZ376" s="442"/>
      <c r="UA376" s="442"/>
      <c r="UB376" s="442"/>
      <c r="UC376" s="442"/>
      <c r="UD376" s="442"/>
      <c r="UE376" s="442"/>
      <c r="UF376" s="442"/>
      <c r="UG376" s="442"/>
      <c r="UH376" s="442"/>
      <c r="UI376" s="442"/>
      <c r="UJ376" s="442"/>
      <c r="UK376" s="442"/>
      <c r="UL376" s="442"/>
      <c r="UM376" s="442"/>
      <c r="UN376" s="442"/>
      <c r="UO376" s="442"/>
      <c r="UP376" s="442"/>
      <c r="UQ376" s="442"/>
      <c r="UR376" s="442"/>
      <c r="US376" s="442"/>
      <c r="UT376" s="442"/>
      <c r="UU376" s="442"/>
      <c r="UV376" s="442"/>
      <c r="UW376" s="442"/>
      <c r="UX376" s="442"/>
      <c r="UY376" s="442"/>
      <c r="UZ376" s="442"/>
      <c r="VA376" s="442"/>
      <c r="VB376" s="442"/>
      <c r="VC376" s="442"/>
      <c r="VD376" s="442"/>
      <c r="VE376" s="442"/>
      <c r="VF376" s="442"/>
      <c r="VG376" s="442"/>
      <c r="VH376" s="442"/>
      <c r="VI376" s="442"/>
      <c r="VJ376" s="442"/>
      <c r="VK376" s="442"/>
      <c r="VL376" s="442"/>
      <c r="VM376" s="442"/>
      <c r="VN376" s="442"/>
      <c r="VO376" s="442"/>
      <c r="VP376" s="442"/>
      <c r="VQ376" s="442"/>
      <c r="VR376" s="442"/>
      <c r="VS376" s="442"/>
      <c r="VT376" s="442"/>
      <c r="VU376" s="442"/>
      <c r="VV376" s="442"/>
      <c r="VW376" s="442"/>
      <c r="VX376" s="442"/>
      <c r="VY376" s="442"/>
      <c r="VZ376" s="442"/>
      <c r="WA376" s="442"/>
      <c r="WB376" s="442"/>
      <c r="WC376" s="442"/>
      <c r="WD376" s="442"/>
      <c r="WE376" s="442"/>
      <c r="WF376" s="442"/>
      <c r="WG376" s="442"/>
      <c r="WH376" s="442"/>
      <c r="WI376" s="442"/>
      <c r="WJ376" s="442"/>
      <c r="WK376" s="442"/>
      <c r="WL376" s="442"/>
      <c r="WM376" s="442"/>
      <c r="WN376" s="442"/>
      <c r="WO376" s="442"/>
      <c r="WP376" s="442"/>
      <c r="WQ376" s="442"/>
      <c r="WR376" s="442"/>
      <c r="WS376" s="442"/>
      <c r="WT376" s="442"/>
      <c r="WU376" s="442"/>
      <c r="WV376" s="442"/>
      <c r="WW376" s="442"/>
      <c r="WX376" s="442"/>
      <c r="WY376" s="442"/>
      <c r="WZ376" s="442"/>
      <c r="XA376" s="442"/>
      <c r="XB376" s="442"/>
      <c r="XC376" s="442"/>
      <c r="XD376" s="442"/>
      <c r="XE376" s="442"/>
      <c r="XF376" s="442"/>
      <c r="XG376" s="442"/>
      <c r="XH376" s="442"/>
      <c r="XI376" s="442"/>
      <c r="XJ376" s="442"/>
      <c r="XK376" s="442"/>
      <c r="XL376" s="442"/>
      <c r="XM376" s="442"/>
      <c r="XN376" s="442"/>
      <c r="XO376" s="442"/>
      <c r="XP376" s="442"/>
      <c r="XQ376" s="442"/>
      <c r="XR376" s="442"/>
      <c r="XS376" s="442"/>
      <c r="XT376" s="442"/>
      <c r="XU376" s="442"/>
      <c r="XV376" s="442"/>
      <c r="XW376" s="442"/>
      <c r="XX376" s="442"/>
      <c r="XY376" s="442"/>
      <c r="XZ376" s="442"/>
      <c r="YA376" s="442"/>
      <c r="YB376" s="442"/>
      <c r="YC376" s="442"/>
      <c r="YD376" s="442"/>
      <c r="YE376" s="442"/>
      <c r="YF376" s="442"/>
      <c r="YG376" s="442"/>
      <c r="YH376" s="442"/>
      <c r="YI376" s="442"/>
      <c r="YJ376" s="442"/>
      <c r="YK376" s="442"/>
      <c r="YL376" s="442"/>
      <c r="YM376" s="442"/>
      <c r="YN376" s="442"/>
      <c r="YO376" s="442"/>
      <c r="YP376" s="442"/>
      <c r="YQ376" s="442"/>
      <c r="YR376" s="442"/>
      <c r="YS376" s="442"/>
      <c r="YT376" s="442"/>
      <c r="YU376" s="442"/>
      <c r="YV376" s="442"/>
      <c r="YW376" s="442"/>
      <c r="YX376" s="442"/>
      <c r="YY376" s="442"/>
      <c r="YZ376" s="442"/>
      <c r="ZA376" s="442"/>
      <c r="ZB376" s="442"/>
      <c r="ZC376" s="442"/>
      <c r="ZD376" s="442"/>
      <c r="ZE376" s="442"/>
      <c r="ZF376" s="442"/>
      <c r="ZG376" s="442"/>
      <c r="ZH376" s="442"/>
      <c r="ZI376" s="442"/>
      <c r="ZJ376" s="442"/>
      <c r="ZK376" s="442"/>
      <c r="ZL376" s="442"/>
      <c r="ZM376" s="442"/>
      <c r="ZN376" s="442"/>
      <c r="ZO376" s="442"/>
      <c r="ZP376" s="442"/>
      <c r="ZQ376" s="442"/>
      <c r="ZR376" s="442"/>
      <c r="ZS376" s="442"/>
      <c r="ZT376" s="442"/>
      <c r="ZU376" s="442"/>
      <c r="ZV376" s="442"/>
      <c r="ZW376" s="442"/>
      <c r="ZX376" s="442"/>
      <c r="ZY376" s="442"/>
      <c r="ZZ376" s="442"/>
      <c r="AAA376" s="442"/>
      <c r="AAB376" s="442"/>
      <c r="AAC376" s="442"/>
      <c r="AAD376" s="442"/>
      <c r="AAE376" s="442"/>
      <c r="AAF376" s="442"/>
      <c r="AAG376" s="442"/>
      <c r="AAH376" s="442"/>
      <c r="AAI376" s="442"/>
      <c r="AAJ376" s="442"/>
      <c r="AAK376" s="442"/>
      <c r="AAL376" s="442"/>
      <c r="AAM376" s="442"/>
      <c r="AAN376" s="442"/>
      <c r="AAO376" s="442"/>
      <c r="AAP376" s="442"/>
      <c r="AAQ376" s="442"/>
      <c r="AAR376" s="442"/>
      <c r="AAS376" s="442"/>
      <c r="AAT376" s="442"/>
      <c r="AAU376" s="442"/>
      <c r="AAV376" s="442"/>
      <c r="AAW376" s="442"/>
      <c r="AAX376" s="442"/>
      <c r="AAY376" s="442"/>
      <c r="AAZ376" s="442"/>
      <c r="ABA376" s="442"/>
      <c r="ABB376" s="442"/>
      <c r="ABC376" s="442"/>
      <c r="ABD376" s="442"/>
      <c r="ABE376" s="442"/>
      <c r="ABF376" s="442"/>
      <c r="ABG376" s="442"/>
      <c r="ABH376" s="442"/>
      <c r="ABI376" s="442"/>
      <c r="ABJ376" s="442"/>
      <c r="ABK376" s="442"/>
      <c r="ABL376" s="442"/>
      <c r="ABM376" s="442"/>
      <c r="ABN376" s="442"/>
      <c r="ABO376" s="442"/>
      <c r="ABP376" s="442"/>
      <c r="ABQ376" s="442"/>
      <c r="ABR376" s="442"/>
      <c r="ABS376" s="442"/>
      <c r="ABT376" s="442"/>
      <c r="ABU376" s="442"/>
      <c r="ABV376" s="442"/>
      <c r="ABW376" s="442"/>
      <c r="ABX376" s="442"/>
      <c r="ABY376" s="442"/>
      <c r="ABZ376" s="442"/>
      <c r="ACA376" s="442"/>
      <c r="ACB376" s="442"/>
      <c r="ACC376" s="442"/>
      <c r="ACD376" s="442"/>
      <c r="ACE376" s="442"/>
      <c r="ACF376" s="442"/>
      <c r="ACG376" s="442"/>
      <c r="ACH376" s="442"/>
      <c r="ACI376" s="442"/>
      <c r="ACJ376" s="442"/>
      <c r="ACK376" s="442"/>
      <c r="ACL376" s="442"/>
      <c r="ACM376" s="442"/>
      <c r="ACN376" s="442"/>
      <c r="ACO376" s="442"/>
      <c r="ACP376" s="442"/>
      <c r="ACQ376" s="442"/>
      <c r="ACR376" s="442"/>
      <c r="ACS376" s="442"/>
      <c r="ACT376" s="442"/>
      <c r="ACU376" s="442"/>
      <c r="ACV376" s="442"/>
      <c r="ACW376" s="442"/>
      <c r="ACX376" s="442"/>
      <c r="ACY376" s="442"/>
      <c r="ACZ376" s="442"/>
      <c r="ADA376" s="442"/>
      <c r="ADB376" s="442"/>
      <c r="ADC376" s="442"/>
      <c r="ADD376" s="442"/>
      <c r="ADE376" s="442"/>
      <c r="ADF376" s="442"/>
      <c r="ADG376" s="442"/>
      <c r="ADH376" s="442"/>
      <c r="ADI376" s="442"/>
      <c r="ADJ376" s="442"/>
      <c r="ADK376" s="442"/>
      <c r="ADL376" s="442"/>
      <c r="ADM376" s="442"/>
      <c r="ADN376" s="442"/>
      <c r="ADO376" s="442"/>
      <c r="ADP376" s="442"/>
      <c r="ADQ376" s="442"/>
      <c r="ADR376" s="442"/>
      <c r="ADS376" s="442"/>
      <c r="ADT376" s="442"/>
      <c r="ADU376" s="442"/>
      <c r="ADV376" s="442"/>
      <c r="ADW376" s="442"/>
      <c r="ADX376" s="442"/>
      <c r="ADY376" s="442"/>
      <c r="ADZ376" s="442"/>
      <c r="AEA376" s="442"/>
      <c r="AEB376" s="442"/>
      <c r="AEC376" s="442"/>
      <c r="AED376" s="442"/>
      <c r="AEE376" s="442"/>
      <c r="AEF376" s="442"/>
      <c r="AEG376" s="442"/>
      <c r="AEH376" s="442"/>
      <c r="AEI376" s="442"/>
      <c r="AEJ376" s="442"/>
      <c r="AEK376" s="442"/>
      <c r="AEL376" s="442"/>
      <c r="AEM376" s="442"/>
      <c r="AEN376" s="442"/>
      <c r="AEO376" s="442"/>
      <c r="AEP376" s="442"/>
      <c r="AEQ376" s="442"/>
      <c r="AER376" s="442"/>
      <c r="AES376" s="442"/>
      <c r="AET376" s="442"/>
      <c r="AEU376" s="442"/>
      <c r="AEV376" s="442"/>
      <c r="AEW376" s="442"/>
      <c r="AEX376" s="442"/>
      <c r="AEY376" s="442"/>
      <c r="AEZ376" s="442"/>
      <c r="AFA376" s="442"/>
      <c r="AFB376" s="442"/>
      <c r="AFC376" s="442"/>
      <c r="AFD376" s="442"/>
      <c r="AFE376" s="442"/>
      <c r="AFF376" s="442"/>
      <c r="AFG376" s="442"/>
      <c r="AFH376" s="442"/>
      <c r="AFI376" s="442"/>
      <c r="AFJ376" s="442"/>
      <c r="AFK376" s="442"/>
      <c r="AFL376" s="442"/>
      <c r="AFM376" s="442"/>
      <c r="AFN376" s="442"/>
      <c r="AFO376" s="442"/>
      <c r="AFP376" s="442"/>
      <c r="AFQ376" s="442"/>
      <c r="AFR376" s="442"/>
      <c r="AFS376" s="442"/>
      <c r="AFT376" s="442"/>
      <c r="AFU376" s="442"/>
      <c r="AFV376" s="442"/>
      <c r="AFW376" s="442"/>
      <c r="AFX376" s="442"/>
      <c r="AFY376" s="442"/>
      <c r="AFZ376" s="442"/>
      <c r="AGA376" s="442"/>
      <c r="AGB376" s="442"/>
      <c r="AGC376" s="442"/>
      <c r="AGD376" s="442"/>
      <c r="AGE376" s="442"/>
      <c r="AGF376" s="442"/>
      <c r="AGG376" s="442"/>
      <c r="AGH376" s="442"/>
      <c r="AGI376" s="442"/>
      <c r="AGJ376" s="442"/>
      <c r="AGK376" s="442"/>
      <c r="AGL376" s="442"/>
      <c r="AGM376" s="442"/>
      <c r="AGN376" s="442"/>
      <c r="AGO376" s="442"/>
      <c r="AGP376" s="442"/>
      <c r="AGQ376" s="442"/>
      <c r="AGR376" s="442"/>
      <c r="AGS376" s="442"/>
      <c r="AGT376" s="442"/>
      <c r="AGU376" s="442"/>
      <c r="AGV376" s="442"/>
      <c r="AGW376" s="442"/>
      <c r="AGX376" s="442"/>
      <c r="AGY376" s="442"/>
      <c r="AGZ376" s="442"/>
      <c r="AHA376" s="442"/>
      <c r="AHB376" s="442"/>
      <c r="AHC376" s="442"/>
      <c r="AHD376" s="442"/>
      <c r="AHE376" s="442"/>
      <c r="AHF376" s="442"/>
      <c r="AHG376" s="442"/>
      <c r="AHH376" s="442"/>
    </row>
    <row r="377" spans="2:892" s="593" customFormat="1" hidden="1">
      <c r="B377" s="597"/>
      <c r="C377" s="595"/>
      <c r="D377" s="78"/>
      <c r="E377" s="78"/>
      <c r="F377" s="78"/>
      <c r="G377" s="78"/>
      <c r="H377" s="78"/>
      <c r="I377" s="78"/>
      <c r="J377" s="78"/>
      <c r="K377" s="78"/>
      <c r="L377" s="78"/>
      <c r="M377" s="78"/>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s="66"/>
      <c r="CT377" s="66"/>
      <c r="CU377" s="66"/>
      <c r="CV377" s="66"/>
      <c r="CW377" s="66"/>
      <c r="CX377" s="66"/>
      <c r="CY377" s="66"/>
      <c r="CZ377" s="66"/>
      <c r="DA377" s="66"/>
      <c r="DB377" s="66"/>
      <c r="DC377" s="66"/>
      <c r="DD377" s="66"/>
      <c r="DE377" s="66"/>
      <c r="DF377" s="66"/>
      <c r="DG377" s="66"/>
      <c r="DH377" s="66"/>
      <c r="DI377" s="66"/>
      <c r="DJ377" s="66"/>
      <c r="DK377" s="66"/>
      <c r="DL377" s="66"/>
      <c r="DM377" s="66"/>
      <c r="DN377" s="66"/>
      <c r="DO377" s="66"/>
      <c r="DP377" s="66"/>
      <c r="DQ377" s="66"/>
      <c r="DR377" s="66"/>
      <c r="DS377" s="66"/>
      <c r="DT377" s="66"/>
      <c r="DU377" s="66"/>
      <c r="DV377" s="66"/>
      <c r="DW377" s="66"/>
      <c r="DX377" s="66"/>
      <c r="DY377" s="66"/>
      <c r="DZ377" s="66"/>
      <c r="EA377" s="66"/>
      <c r="EB377" s="66"/>
      <c r="EC377" s="66"/>
      <c r="ED377" s="66"/>
      <c r="EE377" s="66"/>
      <c r="EF377" s="66"/>
      <c r="EG377" s="66"/>
      <c r="EH377" s="66"/>
      <c r="EI377" s="66"/>
      <c r="EJ377" s="66"/>
      <c r="EK377" s="66"/>
      <c r="EL377" s="66"/>
      <c r="EM377" s="66"/>
      <c r="EN377" s="66"/>
      <c r="EO377" s="66"/>
      <c r="EP377" s="66"/>
      <c r="EQ377" s="66"/>
      <c r="ER377" s="66"/>
      <c r="ES377" s="66"/>
      <c r="ET377" s="66"/>
      <c r="EU377" s="66"/>
      <c r="EV377" s="66"/>
      <c r="EW377" s="66"/>
      <c r="EX377" s="66"/>
      <c r="EY377" s="66"/>
      <c r="EZ377" s="66"/>
      <c r="FA377" s="66"/>
      <c r="FB377" s="66"/>
      <c r="FC377" s="66"/>
      <c r="FD377" s="66"/>
      <c r="FE377" s="66"/>
      <c r="FF377" s="66"/>
      <c r="FG377" s="66"/>
      <c r="FH377" s="66"/>
      <c r="FI377" s="66"/>
      <c r="FJ377" s="66"/>
      <c r="FK377" s="66"/>
      <c r="FL377" s="66"/>
      <c r="FM377" s="66"/>
      <c r="FN377" s="66"/>
      <c r="FO377" s="66"/>
      <c r="FP377" s="66"/>
      <c r="FQ377" s="66"/>
      <c r="FR377" s="66"/>
      <c r="FS377" s="66"/>
      <c r="FT377" s="66"/>
      <c r="FU377" s="66"/>
      <c r="FV377" s="66"/>
      <c r="FW377" s="66"/>
      <c r="FX377" s="66"/>
      <c r="FY377" s="66"/>
      <c r="FZ377" s="66"/>
      <c r="GA377" s="66"/>
      <c r="GB377" s="66"/>
      <c r="GC377" s="66"/>
      <c r="GD377" s="66"/>
      <c r="GE377" s="66"/>
      <c r="GF377" s="66"/>
      <c r="GG377" s="66"/>
      <c r="GH377" s="66"/>
      <c r="GI377" s="66"/>
      <c r="GJ377" s="66"/>
      <c r="GK377" s="66"/>
      <c r="GL377" s="66"/>
      <c r="GM377" s="66"/>
      <c r="GN377" s="66"/>
      <c r="GO377" s="66"/>
      <c r="GP377" s="66"/>
      <c r="GQ377" s="66"/>
      <c r="GR377" s="66"/>
      <c r="GS377" s="66"/>
      <c r="GT377" s="66"/>
      <c r="GU377" s="66"/>
      <c r="GV377" s="66"/>
      <c r="GW377" s="66"/>
      <c r="GX377" s="66"/>
      <c r="GY377" s="66"/>
      <c r="GZ377" s="66"/>
      <c r="HA377" s="66"/>
      <c r="HB377" s="66"/>
      <c r="HC377" s="66"/>
      <c r="HD377" s="66"/>
      <c r="HE377" s="66"/>
      <c r="HF377" s="66"/>
      <c r="HG377" s="66"/>
      <c r="HH377" s="66"/>
      <c r="HI377" s="66"/>
      <c r="HJ377" s="66"/>
      <c r="HK377" s="66"/>
      <c r="HL377" s="66"/>
      <c r="HM377" s="66"/>
      <c r="HN377" s="66"/>
      <c r="HO377" s="66"/>
      <c r="HP377" s="66"/>
      <c r="HQ377" s="66"/>
      <c r="HR377" s="66"/>
      <c r="HS377" s="66"/>
      <c r="HT377" s="66"/>
      <c r="HU377" s="66"/>
      <c r="HV377" s="66"/>
      <c r="HW377" s="66"/>
      <c r="HX377" s="66"/>
      <c r="HY377" s="66"/>
      <c r="HZ377" s="66"/>
      <c r="IA377" s="66"/>
      <c r="IB377" s="66"/>
      <c r="IC377" s="66"/>
      <c r="ID377" s="66"/>
      <c r="IE377" s="66"/>
      <c r="IF377" s="66"/>
      <c r="IG377" s="66"/>
      <c r="IH377" s="66"/>
      <c r="II377" s="66"/>
      <c r="IJ377" s="66"/>
      <c r="IK377" s="66"/>
      <c r="IL377" s="66"/>
      <c r="IM377" s="66"/>
      <c r="IN377" s="66"/>
      <c r="IO377" s="66"/>
      <c r="IP377" s="66"/>
      <c r="IQ377" s="66"/>
      <c r="IR377" s="66"/>
      <c r="IS377" s="66"/>
      <c r="IT377" s="66"/>
      <c r="IU377" s="66"/>
      <c r="IV377" s="66"/>
      <c r="IW377" s="66"/>
      <c r="IX377" s="442"/>
      <c r="IY377" s="442"/>
      <c r="IZ377" s="442"/>
      <c r="JA377" s="442"/>
      <c r="JB377" s="442"/>
      <c r="JC377" s="442"/>
      <c r="JD377" s="442"/>
      <c r="JE377" s="442"/>
      <c r="JF377" s="442"/>
      <c r="JG377" s="442"/>
      <c r="JH377" s="442"/>
      <c r="JI377" s="442"/>
      <c r="JJ377" s="442"/>
      <c r="JK377" s="442"/>
      <c r="JL377" s="442"/>
      <c r="JM377" s="442"/>
      <c r="JN377" s="442"/>
      <c r="JO377" s="442"/>
      <c r="JP377" s="442"/>
      <c r="JQ377" s="442"/>
      <c r="JR377" s="442"/>
      <c r="JS377" s="442"/>
      <c r="JT377" s="442"/>
      <c r="JU377" s="442"/>
      <c r="JV377" s="442"/>
      <c r="JW377" s="442"/>
      <c r="JX377" s="442"/>
      <c r="JY377" s="442"/>
      <c r="JZ377" s="442"/>
      <c r="KA377" s="442"/>
      <c r="KB377" s="442"/>
      <c r="KC377" s="442"/>
      <c r="KD377" s="442"/>
      <c r="KE377" s="442"/>
      <c r="KF377" s="442"/>
      <c r="KG377" s="442"/>
      <c r="KH377" s="442"/>
      <c r="KI377" s="442"/>
      <c r="KJ377" s="442"/>
      <c r="KK377" s="442"/>
      <c r="KL377" s="442"/>
      <c r="KM377" s="442"/>
      <c r="KN377" s="442"/>
      <c r="KO377" s="442"/>
      <c r="KP377" s="442"/>
      <c r="KQ377" s="442"/>
      <c r="KR377" s="442"/>
      <c r="KS377" s="442"/>
      <c r="KT377" s="442"/>
      <c r="KU377" s="442"/>
      <c r="KV377" s="442"/>
      <c r="KW377" s="442"/>
      <c r="KX377" s="442"/>
      <c r="KY377" s="442"/>
      <c r="KZ377" s="442"/>
      <c r="LA377" s="442"/>
      <c r="LB377" s="442"/>
      <c r="LC377" s="442"/>
      <c r="LD377" s="442"/>
      <c r="LE377" s="442"/>
      <c r="LF377" s="442"/>
      <c r="LG377" s="442"/>
      <c r="LH377" s="442"/>
      <c r="LI377" s="442"/>
      <c r="LJ377" s="442"/>
      <c r="LK377" s="442"/>
      <c r="LL377" s="442"/>
      <c r="LM377" s="442"/>
      <c r="LN377" s="442"/>
      <c r="LO377" s="442"/>
      <c r="LP377" s="442"/>
      <c r="LQ377" s="442"/>
      <c r="LR377" s="442"/>
      <c r="LS377" s="442"/>
      <c r="LT377" s="442"/>
      <c r="LU377" s="442"/>
      <c r="LV377" s="442"/>
      <c r="LW377" s="442"/>
      <c r="LX377" s="442"/>
      <c r="LY377" s="442"/>
      <c r="LZ377" s="442"/>
      <c r="MA377" s="442"/>
      <c r="MB377" s="442"/>
      <c r="MC377" s="442"/>
      <c r="MD377" s="442"/>
      <c r="ME377" s="442"/>
      <c r="MF377" s="442"/>
      <c r="MG377" s="442"/>
      <c r="MH377" s="442"/>
      <c r="MI377" s="442"/>
      <c r="MJ377" s="442"/>
      <c r="MK377" s="442"/>
      <c r="ML377" s="442"/>
      <c r="MM377" s="442"/>
      <c r="MN377" s="442"/>
      <c r="MO377" s="442"/>
      <c r="MP377" s="442"/>
      <c r="MQ377" s="442"/>
      <c r="MR377" s="442"/>
      <c r="MS377" s="442"/>
      <c r="MT377" s="442"/>
      <c r="MU377" s="442"/>
      <c r="MV377" s="442"/>
      <c r="MW377" s="442"/>
      <c r="MX377" s="442"/>
      <c r="MY377" s="442"/>
      <c r="MZ377" s="442"/>
      <c r="NA377" s="442"/>
      <c r="NB377" s="442"/>
      <c r="NC377" s="442"/>
      <c r="ND377" s="442"/>
      <c r="NE377" s="442"/>
      <c r="NF377" s="442"/>
      <c r="NG377" s="442"/>
      <c r="NH377" s="442"/>
      <c r="NI377" s="442"/>
      <c r="NJ377" s="442"/>
      <c r="NK377" s="442"/>
      <c r="NL377" s="442"/>
      <c r="NM377" s="442"/>
      <c r="NN377" s="442"/>
      <c r="NO377" s="442"/>
      <c r="NP377" s="442"/>
      <c r="NQ377" s="442"/>
      <c r="NR377" s="442"/>
      <c r="NS377" s="442"/>
      <c r="NT377" s="442"/>
      <c r="NU377" s="442"/>
      <c r="NV377" s="442"/>
      <c r="NW377" s="442"/>
      <c r="NX377" s="442"/>
      <c r="NY377" s="442"/>
      <c r="NZ377" s="442"/>
      <c r="OA377" s="442"/>
      <c r="OB377" s="442"/>
      <c r="OC377" s="442"/>
      <c r="OD377" s="442"/>
      <c r="OE377" s="442"/>
      <c r="OF377" s="442"/>
      <c r="OG377" s="442"/>
      <c r="OH377" s="442"/>
      <c r="OI377" s="442"/>
      <c r="OJ377" s="442"/>
      <c r="OK377" s="442"/>
      <c r="OL377" s="442"/>
      <c r="OM377" s="442"/>
      <c r="ON377" s="442"/>
      <c r="OO377" s="442"/>
      <c r="OP377" s="442"/>
      <c r="OQ377" s="442"/>
      <c r="OR377" s="442"/>
      <c r="OS377" s="442"/>
      <c r="OT377" s="442"/>
      <c r="OU377" s="442"/>
      <c r="OV377" s="442"/>
      <c r="OW377" s="442"/>
      <c r="OX377" s="442"/>
      <c r="OY377" s="442"/>
      <c r="OZ377" s="442"/>
      <c r="PA377" s="442"/>
      <c r="PB377" s="442"/>
      <c r="PC377" s="442"/>
      <c r="PD377" s="442"/>
      <c r="PE377" s="442"/>
      <c r="PF377" s="442"/>
      <c r="PG377" s="442"/>
      <c r="PH377" s="442"/>
      <c r="PI377" s="442"/>
      <c r="PJ377" s="442"/>
      <c r="PK377" s="442"/>
      <c r="PL377" s="442"/>
      <c r="PM377" s="442"/>
      <c r="PN377" s="442"/>
      <c r="PO377" s="442"/>
      <c r="PP377" s="442"/>
      <c r="PQ377" s="442"/>
      <c r="PR377" s="442"/>
      <c r="PS377" s="442"/>
      <c r="PT377" s="442"/>
      <c r="PU377" s="442"/>
      <c r="PV377" s="442"/>
      <c r="PW377" s="442"/>
      <c r="PX377" s="442"/>
      <c r="PY377" s="442"/>
      <c r="PZ377" s="442"/>
      <c r="QA377" s="442"/>
      <c r="QB377" s="442"/>
      <c r="QC377" s="442"/>
      <c r="QD377" s="442"/>
      <c r="QE377" s="442"/>
      <c r="QF377" s="442"/>
      <c r="QG377" s="442"/>
      <c r="QH377" s="442"/>
      <c r="QI377" s="442"/>
      <c r="QJ377" s="442"/>
      <c r="QK377" s="442"/>
      <c r="QL377" s="442"/>
      <c r="QM377" s="442"/>
      <c r="QN377" s="442"/>
      <c r="QO377" s="442"/>
      <c r="QP377" s="442"/>
      <c r="QQ377" s="442"/>
      <c r="QR377" s="442"/>
      <c r="QS377" s="442"/>
      <c r="QT377" s="442"/>
      <c r="QU377" s="442"/>
      <c r="QV377" s="442"/>
      <c r="QW377" s="442"/>
      <c r="QX377" s="442"/>
      <c r="QY377" s="442"/>
      <c r="QZ377" s="442"/>
      <c r="RA377" s="442"/>
      <c r="RB377" s="442"/>
      <c r="RC377" s="442"/>
      <c r="RD377" s="442"/>
      <c r="RE377" s="442"/>
      <c r="RF377" s="442"/>
      <c r="RG377" s="442"/>
      <c r="RH377" s="442"/>
      <c r="RI377" s="442"/>
      <c r="RJ377" s="442"/>
      <c r="RK377" s="442"/>
      <c r="RL377" s="442"/>
      <c r="RM377" s="442"/>
      <c r="RN377" s="442"/>
      <c r="RO377" s="442"/>
      <c r="RP377" s="442"/>
      <c r="RQ377" s="442"/>
      <c r="RR377" s="442"/>
      <c r="RS377" s="442"/>
      <c r="RT377" s="442"/>
      <c r="RU377" s="442"/>
      <c r="RV377" s="442"/>
      <c r="RW377" s="442"/>
      <c r="RX377" s="442"/>
      <c r="RY377" s="442"/>
      <c r="RZ377" s="442"/>
      <c r="SA377" s="442"/>
      <c r="SB377" s="442"/>
      <c r="SC377" s="442"/>
      <c r="SD377" s="442"/>
      <c r="SE377" s="442"/>
      <c r="SF377" s="442"/>
      <c r="SG377" s="442"/>
      <c r="SH377" s="442"/>
      <c r="SI377" s="442"/>
      <c r="SJ377" s="442"/>
      <c r="SK377" s="442"/>
      <c r="SL377" s="442"/>
      <c r="SM377" s="442"/>
      <c r="SN377" s="442"/>
      <c r="SO377" s="442"/>
      <c r="SP377" s="442"/>
      <c r="SQ377" s="442"/>
      <c r="SR377" s="442"/>
      <c r="SS377" s="442"/>
      <c r="ST377" s="442"/>
      <c r="SU377" s="442"/>
      <c r="SV377" s="442"/>
      <c r="SW377" s="442"/>
      <c r="SX377" s="442"/>
      <c r="SY377" s="442"/>
      <c r="SZ377" s="442"/>
      <c r="TA377" s="442"/>
      <c r="TB377" s="442"/>
      <c r="TC377" s="442"/>
      <c r="TD377" s="442"/>
      <c r="TE377" s="442"/>
      <c r="TF377" s="442"/>
      <c r="TG377" s="442"/>
      <c r="TH377" s="442"/>
      <c r="TI377" s="442"/>
      <c r="TJ377" s="442"/>
      <c r="TK377" s="442"/>
      <c r="TL377" s="442"/>
      <c r="TM377" s="442"/>
      <c r="TN377" s="442"/>
      <c r="TO377" s="442"/>
      <c r="TP377" s="442"/>
      <c r="TQ377" s="442"/>
      <c r="TR377" s="442"/>
      <c r="TS377" s="442"/>
      <c r="TT377" s="442"/>
      <c r="TU377" s="442"/>
      <c r="TV377" s="442"/>
      <c r="TW377" s="442"/>
      <c r="TX377" s="442"/>
      <c r="TY377" s="442"/>
      <c r="TZ377" s="442"/>
      <c r="UA377" s="442"/>
      <c r="UB377" s="442"/>
      <c r="UC377" s="442"/>
      <c r="UD377" s="442"/>
      <c r="UE377" s="442"/>
      <c r="UF377" s="442"/>
      <c r="UG377" s="442"/>
      <c r="UH377" s="442"/>
      <c r="UI377" s="442"/>
      <c r="UJ377" s="442"/>
      <c r="UK377" s="442"/>
      <c r="UL377" s="442"/>
      <c r="UM377" s="442"/>
      <c r="UN377" s="442"/>
      <c r="UO377" s="442"/>
      <c r="UP377" s="442"/>
      <c r="UQ377" s="442"/>
      <c r="UR377" s="442"/>
      <c r="US377" s="442"/>
      <c r="UT377" s="442"/>
      <c r="UU377" s="442"/>
      <c r="UV377" s="442"/>
      <c r="UW377" s="442"/>
      <c r="UX377" s="442"/>
      <c r="UY377" s="442"/>
      <c r="UZ377" s="442"/>
      <c r="VA377" s="442"/>
      <c r="VB377" s="442"/>
      <c r="VC377" s="442"/>
      <c r="VD377" s="442"/>
      <c r="VE377" s="442"/>
      <c r="VF377" s="442"/>
      <c r="VG377" s="442"/>
      <c r="VH377" s="442"/>
      <c r="VI377" s="442"/>
      <c r="VJ377" s="442"/>
      <c r="VK377" s="442"/>
      <c r="VL377" s="442"/>
      <c r="VM377" s="442"/>
      <c r="VN377" s="442"/>
      <c r="VO377" s="442"/>
      <c r="VP377" s="442"/>
      <c r="VQ377" s="442"/>
      <c r="VR377" s="442"/>
      <c r="VS377" s="442"/>
      <c r="VT377" s="442"/>
      <c r="VU377" s="442"/>
      <c r="VV377" s="442"/>
      <c r="VW377" s="442"/>
      <c r="VX377" s="442"/>
      <c r="VY377" s="442"/>
      <c r="VZ377" s="442"/>
      <c r="WA377" s="442"/>
      <c r="WB377" s="442"/>
      <c r="WC377" s="442"/>
      <c r="WD377" s="442"/>
      <c r="WE377" s="442"/>
      <c r="WF377" s="442"/>
      <c r="WG377" s="442"/>
      <c r="WH377" s="442"/>
      <c r="WI377" s="442"/>
      <c r="WJ377" s="442"/>
      <c r="WK377" s="442"/>
      <c r="WL377" s="442"/>
      <c r="WM377" s="442"/>
      <c r="WN377" s="442"/>
      <c r="WO377" s="442"/>
      <c r="WP377" s="442"/>
      <c r="WQ377" s="442"/>
      <c r="WR377" s="442"/>
      <c r="WS377" s="442"/>
      <c r="WT377" s="442"/>
      <c r="WU377" s="442"/>
      <c r="WV377" s="442"/>
      <c r="WW377" s="442"/>
      <c r="WX377" s="442"/>
      <c r="WY377" s="442"/>
      <c r="WZ377" s="442"/>
      <c r="XA377" s="442"/>
      <c r="XB377" s="442"/>
      <c r="XC377" s="442"/>
      <c r="XD377" s="442"/>
      <c r="XE377" s="442"/>
      <c r="XF377" s="442"/>
      <c r="XG377" s="442"/>
      <c r="XH377" s="442"/>
      <c r="XI377" s="442"/>
      <c r="XJ377" s="442"/>
      <c r="XK377" s="442"/>
      <c r="XL377" s="442"/>
      <c r="XM377" s="442"/>
      <c r="XN377" s="442"/>
      <c r="XO377" s="442"/>
      <c r="XP377" s="442"/>
      <c r="XQ377" s="442"/>
      <c r="XR377" s="442"/>
      <c r="XS377" s="442"/>
      <c r="XT377" s="442"/>
      <c r="XU377" s="442"/>
      <c r="XV377" s="442"/>
      <c r="XW377" s="442"/>
      <c r="XX377" s="442"/>
      <c r="XY377" s="442"/>
      <c r="XZ377" s="442"/>
      <c r="YA377" s="442"/>
      <c r="YB377" s="442"/>
      <c r="YC377" s="442"/>
      <c r="YD377" s="442"/>
      <c r="YE377" s="442"/>
      <c r="YF377" s="442"/>
      <c r="YG377" s="442"/>
      <c r="YH377" s="442"/>
      <c r="YI377" s="442"/>
      <c r="YJ377" s="442"/>
      <c r="YK377" s="442"/>
      <c r="YL377" s="442"/>
      <c r="YM377" s="442"/>
      <c r="YN377" s="442"/>
      <c r="YO377" s="442"/>
      <c r="YP377" s="442"/>
      <c r="YQ377" s="442"/>
      <c r="YR377" s="442"/>
      <c r="YS377" s="442"/>
      <c r="YT377" s="442"/>
      <c r="YU377" s="442"/>
      <c r="YV377" s="442"/>
      <c r="YW377" s="442"/>
      <c r="YX377" s="442"/>
      <c r="YY377" s="442"/>
      <c r="YZ377" s="442"/>
      <c r="ZA377" s="442"/>
      <c r="ZB377" s="442"/>
      <c r="ZC377" s="442"/>
      <c r="ZD377" s="442"/>
      <c r="ZE377" s="442"/>
      <c r="ZF377" s="442"/>
      <c r="ZG377" s="442"/>
      <c r="ZH377" s="442"/>
      <c r="ZI377" s="442"/>
      <c r="ZJ377" s="442"/>
      <c r="ZK377" s="442"/>
      <c r="ZL377" s="442"/>
      <c r="ZM377" s="442"/>
      <c r="ZN377" s="442"/>
      <c r="ZO377" s="442"/>
      <c r="ZP377" s="442"/>
      <c r="ZQ377" s="442"/>
      <c r="ZR377" s="442"/>
      <c r="ZS377" s="442"/>
      <c r="ZT377" s="442"/>
      <c r="ZU377" s="442"/>
      <c r="ZV377" s="442"/>
      <c r="ZW377" s="442"/>
      <c r="ZX377" s="442"/>
      <c r="ZY377" s="442"/>
      <c r="ZZ377" s="442"/>
      <c r="AAA377" s="442"/>
      <c r="AAB377" s="442"/>
      <c r="AAC377" s="442"/>
      <c r="AAD377" s="442"/>
      <c r="AAE377" s="442"/>
      <c r="AAF377" s="442"/>
      <c r="AAG377" s="442"/>
      <c r="AAH377" s="442"/>
      <c r="AAI377" s="442"/>
      <c r="AAJ377" s="442"/>
      <c r="AAK377" s="442"/>
      <c r="AAL377" s="442"/>
      <c r="AAM377" s="442"/>
      <c r="AAN377" s="442"/>
      <c r="AAO377" s="442"/>
      <c r="AAP377" s="442"/>
      <c r="AAQ377" s="442"/>
      <c r="AAR377" s="442"/>
      <c r="AAS377" s="442"/>
      <c r="AAT377" s="442"/>
      <c r="AAU377" s="442"/>
      <c r="AAV377" s="442"/>
      <c r="AAW377" s="442"/>
      <c r="AAX377" s="442"/>
      <c r="AAY377" s="442"/>
      <c r="AAZ377" s="442"/>
      <c r="ABA377" s="442"/>
      <c r="ABB377" s="442"/>
      <c r="ABC377" s="442"/>
      <c r="ABD377" s="442"/>
      <c r="ABE377" s="442"/>
      <c r="ABF377" s="442"/>
      <c r="ABG377" s="442"/>
      <c r="ABH377" s="442"/>
      <c r="ABI377" s="442"/>
      <c r="ABJ377" s="442"/>
      <c r="ABK377" s="442"/>
      <c r="ABL377" s="442"/>
      <c r="ABM377" s="442"/>
      <c r="ABN377" s="442"/>
      <c r="ABO377" s="442"/>
      <c r="ABP377" s="442"/>
      <c r="ABQ377" s="442"/>
      <c r="ABR377" s="442"/>
      <c r="ABS377" s="442"/>
      <c r="ABT377" s="442"/>
      <c r="ABU377" s="442"/>
      <c r="ABV377" s="442"/>
      <c r="ABW377" s="442"/>
      <c r="ABX377" s="442"/>
      <c r="ABY377" s="442"/>
      <c r="ABZ377" s="442"/>
      <c r="ACA377" s="442"/>
      <c r="ACB377" s="442"/>
      <c r="ACC377" s="442"/>
      <c r="ACD377" s="442"/>
      <c r="ACE377" s="442"/>
      <c r="ACF377" s="442"/>
      <c r="ACG377" s="442"/>
      <c r="ACH377" s="442"/>
      <c r="ACI377" s="442"/>
      <c r="ACJ377" s="442"/>
      <c r="ACK377" s="442"/>
      <c r="ACL377" s="442"/>
      <c r="ACM377" s="442"/>
      <c r="ACN377" s="442"/>
      <c r="ACO377" s="442"/>
      <c r="ACP377" s="442"/>
      <c r="ACQ377" s="442"/>
      <c r="ACR377" s="442"/>
      <c r="ACS377" s="442"/>
      <c r="ACT377" s="442"/>
      <c r="ACU377" s="442"/>
      <c r="ACV377" s="442"/>
      <c r="ACW377" s="442"/>
      <c r="ACX377" s="442"/>
      <c r="ACY377" s="442"/>
      <c r="ACZ377" s="442"/>
      <c r="ADA377" s="442"/>
      <c r="ADB377" s="442"/>
      <c r="ADC377" s="442"/>
      <c r="ADD377" s="442"/>
      <c r="ADE377" s="442"/>
      <c r="ADF377" s="442"/>
      <c r="ADG377" s="442"/>
      <c r="ADH377" s="442"/>
      <c r="ADI377" s="442"/>
      <c r="ADJ377" s="442"/>
      <c r="ADK377" s="442"/>
      <c r="ADL377" s="442"/>
      <c r="ADM377" s="442"/>
      <c r="ADN377" s="442"/>
      <c r="ADO377" s="442"/>
      <c r="ADP377" s="442"/>
      <c r="ADQ377" s="442"/>
      <c r="ADR377" s="442"/>
      <c r="ADS377" s="442"/>
      <c r="ADT377" s="442"/>
      <c r="ADU377" s="442"/>
      <c r="ADV377" s="442"/>
      <c r="ADW377" s="442"/>
      <c r="ADX377" s="442"/>
      <c r="ADY377" s="442"/>
      <c r="ADZ377" s="442"/>
      <c r="AEA377" s="442"/>
      <c r="AEB377" s="442"/>
      <c r="AEC377" s="442"/>
      <c r="AED377" s="442"/>
      <c r="AEE377" s="442"/>
      <c r="AEF377" s="442"/>
      <c r="AEG377" s="442"/>
      <c r="AEH377" s="442"/>
      <c r="AEI377" s="442"/>
      <c r="AEJ377" s="442"/>
      <c r="AEK377" s="442"/>
      <c r="AEL377" s="442"/>
      <c r="AEM377" s="442"/>
      <c r="AEN377" s="442"/>
      <c r="AEO377" s="442"/>
      <c r="AEP377" s="442"/>
      <c r="AEQ377" s="442"/>
      <c r="AER377" s="442"/>
      <c r="AES377" s="442"/>
      <c r="AET377" s="442"/>
      <c r="AEU377" s="442"/>
      <c r="AEV377" s="442"/>
      <c r="AEW377" s="442"/>
      <c r="AEX377" s="442"/>
      <c r="AEY377" s="442"/>
      <c r="AEZ377" s="442"/>
      <c r="AFA377" s="442"/>
      <c r="AFB377" s="442"/>
      <c r="AFC377" s="442"/>
      <c r="AFD377" s="442"/>
      <c r="AFE377" s="442"/>
      <c r="AFF377" s="442"/>
      <c r="AFG377" s="442"/>
      <c r="AFH377" s="442"/>
      <c r="AFI377" s="442"/>
      <c r="AFJ377" s="442"/>
      <c r="AFK377" s="442"/>
      <c r="AFL377" s="442"/>
      <c r="AFM377" s="442"/>
      <c r="AFN377" s="442"/>
      <c r="AFO377" s="442"/>
      <c r="AFP377" s="442"/>
      <c r="AFQ377" s="442"/>
      <c r="AFR377" s="442"/>
      <c r="AFS377" s="442"/>
      <c r="AFT377" s="442"/>
      <c r="AFU377" s="442"/>
      <c r="AFV377" s="442"/>
      <c r="AFW377" s="442"/>
      <c r="AFX377" s="442"/>
      <c r="AFY377" s="442"/>
      <c r="AFZ377" s="442"/>
      <c r="AGA377" s="442"/>
      <c r="AGB377" s="442"/>
      <c r="AGC377" s="442"/>
      <c r="AGD377" s="442"/>
      <c r="AGE377" s="442"/>
      <c r="AGF377" s="442"/>
      <c r="AGG377" s="442"/>
      <c r="AGH377" s="442"/>
      <c r="AGI377" s="442"/>
      <c r="AGJ377" s="442"/>
      <c r="AGK377" s="442"/>
      <c r="AGL377" s="442"/>
      <c r="AGM377" s="442"/>
      <c r="AGN377" s="442"/>
      <c r="AGO377" s="442"/>
      <c r="AGP377" s="442"/>
      <c r="AGQ377" s="442"/>
      <c r="AGR377" s="442"/>
      <c r="AGS377" s="442"/>
      <c r="AGT377" s="442"/>
      <c r="AGU377" s="442"/>
      <c r="AGV377" s="442"/>
      <c r="AGW377" s="442"/>
      <c r="AGX377" s="442"/>
      <c r="AGY377" s="442"/>
      <c r="AGZ377" s="442"/>
      <c r="AHA377" s="442"/>
      <c r="AHB377" s="442"/>
      <c r="AHC377" s="442"/>
      <c r="AHD377" s="442"/>
      <c r="AHE377" s="442"/>
      <c r="AHF377" s="442"/>
      <c r="AHG377" s="442"/>
      <c r="AHH377" s="442"/>
    </row>
    <row r="378" spans="2:892" s="593" customFormat="1" hidden="1">
      <c r="B378" s="597"/>
      <c r="C378" s="595"/>
      <c r="D378" s="78"/>
      <c r="E378" s="78"/>
      <c r="F378" s="78"/>
      <c r="G378" s="78"/>
      <c r="H378" s="78"/>
      <c r="I378" s="78"/>
      <c r="J378" s="78"/>
      <c r="K378" s="78"/>
      <c r="L378" s="78"/>
      <c r="M378" s="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s="66"/>
      <c r="CT378" s="66"/>
      <c r="CU378" s="66"/>
      <c r="CV378" s="66"/>
      <c r="CW378" s="66"/>
      <c r="CX378" s="66"/>
      <c r="CY378" s="66"/>
      <c r="CZ378" s="66"/>
      <c r="DA378" s="66"/>
      <c r="DB378" s="66"/>
      <c r="DC378" s="66"/>
      <c r="DD378" s="66"/>
      <c r="DE378" s="66"/>
      <c r="DF378" s="66"/>
      <c r="DG378" s="66"/>
      <c r="DH378" s="66"/>
      <c r="DI378" s="66"/>
      <c r="DJ378" s="66"/>
      <c r="DK378" s="66"/>
      <c r="DL378" s="66"/>
      <c r="DM378" s="66"/>
      <c r="DN378" s="66"/>
      <c r="DO378" s="66"/>
      <c r="DP378" s="66"/>
      <c r="DQ378" s="66"/>
      <c r="DR378" s="66"/>
      <c r="DS378" s="66"/>
      <c r="DT378" s="66"/>
      <c r="DU378" s="66"/>
      <c r="DV378" s="66"/>
      <c r="DW378" s="66"/>
      <c r="DX378" s="66"/>
      <c r="DY378" s="66"/>
      <c r="DZ378" s="66"/>
      <c r="EA378" s="66"/>
      <c r="EB378" s="66"/>
      <c r="EC378" s="66"/>
      <c r="ED378" s="66"/>
      <c r="EE378" s="66"/>
      <c r="EF378" s="66"/>
      <c r="EG378" s="66"/>
      <c r="EH378" s="66"/>
      <c r="EI378" s="66"/>
      <c r="EJ378" s="66"/>
      <c r="EK378" s="66"/>
      <c r="EL378" s="66"/>
      <c r="EM378" s="66"/>
      <c r="EN378" s="66"/>
      <c r="EO378" s="66"/>
      <c r="EP378" s="66"/>
      <c r="EQ378" s="66"/>
      <c r="ER378" s="66"/>
      <c r="ES378" s="66"/>
      <c r="ET378" s="66"/>
      <c r="EU378" s="66"/>
      <c r="EV378" s="66"/>
      <c r="EW378" s="66"/>
      <c r="EX378" s="66"/>
      <c r="EY378" s="66"/>
      <c r="EZ378" s="66"/>
      <c r="FA378" s="66"/>
      <c r="FB378" s="66"/>
      <c r="FC378" s="66"/>
      <c r="FD378" s="66"/>
      <c r="FE378" s="66"/>
      <c r="FF378" s="66"/>
      <c r="FG378" s="66"/>
      <c r="FH378" s="66"/>
      <c r="FI378" s="66"/>
      <c r="FJ378" s="66"/>
      <c r="FK378" s="66"/>
      <c r="FL378" s="66"/>
      <c r="FM378" s="66"/>
      <c r="FN378" s="66"/>
      <c r="FO378" s="66"/>
      <c r="FP378" s="66"/>
      <c r="FQ378" s="66"/>
      <c r="FR378" s="66"/>
      <c r="FS378" s="66"/>
      <c r="FT378" s="66"/>
      <c r="FU378" s="66"/>
      <c r="FV378" s="66"/>
      <c r="FW378" s="66"/>
      <c r="FX378" s="66"/>
      <c r="FY378" s="66"/>
      <c r="FZ378" s="66"/>
      <c r="GA378" s="66"/>
      <c r="GB378" s="66"/>
      <c r="GC378" s="66"/>
      <c r="GD378" s="66"/>
      <c r="GE378" s="66"/>
      <c r="GF378" s="66"/>
      <c r="GG378" s="66"/>
      <c r="GH378" s="66"/>
      <c r="GI378" s="66"/>
      <c r="GJ378" s="66"/>
      <c r="GK378" s="66"/>
      <c r="GL378" s="66"/>
      <c r="GM378" s="66"/>
      <c r="GN378" s="66"/>
      <c r="GO378" s="66"/>
      <c r="GP378" s="66"/>
      <c r="GQ378" s="66"/>
      <c r="GR378" s="66"/>
      <c r="GS378" s="66"/>
      <c r="GT378" s="66"/>
      <c r="GU378" s="66"/>
      <c r="GV378" s="66"/>
      <c r="GW378" s="66"/>
      <c r="GX378" s="66"/>
      <c r="GY378" s="66"/>
      <c r="GZ378" s="66"/>
      <c r="HA378" s="66"/>
      <c r="HB378" s="66"/>
      <c r="HC378" s="66"/>
      <c r="HD378" s="66"/>
      <c r="HE378" s="66"/>
      <c r="HF378" s="66"/>
      <c r="HG378" s="66"/>
      <c r="HH378" s="66"/>
      <c r="HI378" s="66"/>
      <c r="HJ378" s="66"/>
      <c r="HK378" s="66"/>
      <c r="HL378" s="66"/>
      <c r="HM378" s="66"/>
      <c r="HN378" s="66"/>
      <c r="HO378" s="66"/>
      <c r="HP378" s="66"/>
      <c r="HQ378" s="66"/>
      <c r="HR378" s="66"/>
      <c r="HS378" s="66"/>
      <c r="HT378" s="66"/>
      <c r="HU378" s="66"/>
      <c r="HV378" s="66"/>
      <c r="HW378" s="66"/>
      <c r="HX378" s="66"/>
      <c r="HY378" s="66"/>
      <c r="HZ378" s="66"/>
      <c r="IA378" s="66"/>
      <c r="IB378" s="66"/>
      <c r="IC378" s="66"/>
      <c r="ID378" s="66"/>
      <c r="IE378" s="66"/>
      <c r="IF378" s="66"/>
      <c r="IG378" s="66"/>
      <c r="IH378" s="66"/>
      <c r="II378" s="66"/>
      <c r="IJ378" s="66"/>
      <c r="IK378" s="66"/>
      <c r="IL378" s="66"/>
      <c r="IM378" s="66"/>
      <c r="IN378" s="66"/>
      <c r="IO378" s="66"/>
      <c r="IP378" s="66"/>
      <c r="IQ378" s="66"/>
      <c r="IR378" s="66"/>
      <c r="IS378" s="66"/>
      <c r="IT378" s="66"/>
      <c r="IU378" s="66"/>
      <c r="IV378" s="66"/>
      <c r="IW378" s="66"/>
      <c r="IX378" s="442"/>
      <c r="IY378" s="442"/>
      <c r="IZ378" s="442"/>
      <c r="JA378" s="442"/>
      <c r="JB378" s="442"/>
      <c r="JC378" s="442"/>
      <c r="JD378" s="442"/>
      <c r="JE378" s="442"/>
      <c r="JF378" s="442"/>
      <c r="JG378" s="442"/>
      <c r="JH378" s="442"/>
      <c r="JI378" s="442"/>
      <c r="JJ378" s="442"/>
      <c r="JK378" s="442"/>
      <c r="JL378" s="442"/>
      <c r="JM378" s="442"/>
      <c r="JN378" s="442"/>
      <c r="JO378" s="442"/>
      <c r="JP378" s="442"/>
      <c r="JQ378" s="442"/>
      <c r="JR378" s="442"/>
      <c r="JS378" s="442"/>
      <c r="JT378" s="442"/>
      <c r="JU378" s="442"/>
      <c r="JV378" s="442"/>
      <c r="JW378" s="442"/>
      <c r="JX378" s="442"/>
      <c r="JY378" s="442"/>
      <c r="JZ378" s="442"/>
      <c r="KA378" s="442"/>
      <c r="KB378" s="442"/>
      <c r="KC378" s="442"/>
      <c r="KD378" s="442"/>
      <c r="KE378" s="442"/>
      <c r="KF378" s="442"/>
      <c r="KG378" s="442"/>
      <c r="KH378" s="442"/>
      <c r="KI378" s="442"/>
      <c r="KJ378" s="442"/>
      <c r="KK378" s="442"/>
      <c r="KL378" s="442"/>
      <c r="KM378" s="442"/>
      <c r="KN378" s="442"/>
      <c r="KO378" s="442"/>
      <c r="KP378" s="442"/>
      <c r="KQ378" s="442"/>
      <c r="KR378" s="442"/>
      <c r="KS378" s="442"/>
      <c r="KT378" s="442"/>
      <c r="KU378" s="442"/>
      <c r="KV378" s="442"/>
      <c r="KW378" s="442"/>
      <c r="KX378" s="442"/>
      <c r="KY378" s="442"/>
      <c r="KZ378" s="442"/>
      <c r="LA378" s="442"/>
      <c r="LB378" s="442"/>
      <c r="LC378" s="442"/>
      <c r="LD378" s="442"/>
      <c r="LE378" s="442"/>
      <c r="LF378" s="442"/>
      <c r="LG378" s="442"/>
      <c r="LH378" s="442"/>
      <c r="LI378" s="442"/>
      <c r="LJ378" s="442"/>
      <c r="LK378" s="442"/>
      <c r="LL378" s="442"/>
      <c r="LM378" s="442"/>
      <c r="LN378" s="442"/>
      <c r="LO378" s="442"/>
      <c r="LP378" s="442"/>
      <c r="LQ378" s="442"/>
      <c r="LR378" s="442"/>
      <c r="LS378" s="442"/>
      <c r="LT378" s="442"/>
      <c r="LU378" s="442"/>
      <c r="LV378" s="442"/>
      <c r="LW378" s="442"/>
      <c r="LX378" s="442"/>
      <c r="LY378" s="442"/>
      <c r="LZ378" s="442"/>
      <c r="MA378" s="442"/>
      <c r="MB378" s="442"/>
      <c r="MC378" s="442"/>
      <c r="MD378" s="442"/>
      <c r="ME378" s="442"/>
      <c r="MF378" s="442"/>
      <c r="MG378" s="442"/>
      <c r="MH378" s="442"/>
      <c r="MI378" s="442"/>
      <c r="MJ378" s="442"/>
      <c r="MK378" s="442"/>
      <c r="ML378" s="442"/>
      <c r="MM378" s="442"/>
      <c r="MN378" s="442"/>
      <c r="MO378" s="442"/>
      <c r="MP378" s="442"/>
      <c r="MQ378" s="442"/>
      <c r="MR378" s="442"/>
      <c r="MS378" s="442"/>
      <c r="MT378" s="442"/>
      <c r="MU378" s="442"/>
      <c r="MV378" s="442"/>
      <c r="MW378" s="442"/>
      <c r="MX378" s="442"/>
      <c r="MY378" s="442"/>
      <c r="MZ378" s="442"/>
      <c r="NA378" s="442"/>
      <c r="NB378" s="442"/>
      <c r="NC378" s="442"/>
      <c r="ND378" s="442"/>
      <c r="NE378" s="442"/>
      <c r="NF378" s="442"/>
      <c r="NG378" s="442"/>
      <c r="NH378" s="442"/>
      <c r="NI378" s="442"/>
      <c r="NJ378" s="442"/>
      <c r="NK378" s="442"/>
      <c r="NL378" s="442"/>
      <c r="NM378" s="442"/>
      <c r="NN378" s="442"/>
      <c r="NO378" s="442"/>
      <c r="NP378" s="442"/>
      <c r="NQ378" s="442"/>
      <c r="NR378" s="442"/>
      <c r="NS378" s="442"/>
      <c r="NT378" s="442"/>
      <c r="NU378" s="442"/>
      <c r="NV378" s="442"/>
      <c r="NW378" s="442"/>
      <c r="NX378" s="442"/>
      <c r="NY378" s="442"/>
      <c r="NZ378" s="442"/>
      <c r="OA378" s="442"/>
      <c r="OB378" s="442"/>
      <c r="OC378" s="442"/>
      <c r="OD378" s="442"/>
      <c r="OE378" s="442"/>
      <c r="OF378" s="442"/>
      <c r="OG378" s="442"/>
      <c r="OH378" s="442"/>
      <c r="OI378" s="442"/>
      <c r="OJ378" s="442"/>
      <c r="OK378" s="442"/>
      <c r="OL378" s="442"/>
      <c r="OM378" s="442"/>
      <c r="ON378" s="442"/>
      <c r="OO378" s="442"/>
      <c r="OP378" s="442"/>
      <c r="OQ378" s="442"/>
      <c r="OR378" s="442"/>
      <c r="OS378" s="442"/>
      <c r="OT378" s="442"/>
      <c r="OU378" s="442"/>
      <c r="OV378" s="442"/>
      <c r="OW378" s="442"/>
      <c r="OX378" s="442"/>
      <c r="OY378" s="442"/>
      <c r="OZ378" s="442"/>
      <c r="PA378" s="442"/>
      <c r="PB378" s="442"/>
      <c r="PC378" s="442"/>
      <c r="PD378" s="442"/>
      <c r="PE378" s="442"/>
      <c r="PF378" s="442"/>
      <c r="PG378" s="442"/>
      <c r="PH378" s="442"/>
      <c r="PI378" s="442"/>
      <c r="PJ378" s="442"/>
      <c r="PK378" s="442"/>
      <c r="PL378" s="442"/>
      <c r="PM378" s="442"/>
      <c r="PN378" s="442"/>
      <c r="PO378" s="442"/>
      <c r="PP378" s="442"/>
      <c r="PQ378" s="442"/>
      <c r="PR378" s="442"/>
      <c r="PS378" s="442"/>
      <c r="PT378" s="442"/>
      <c r="PU378" s="442"/>
      <c r="PV378" s="442"/>
      <c r="PW378" s="442"/>
      <c r="PX378" s="442"/>
      <c r="PY378" s="442"/>
      <c r="PZ378" s="442"/>
      <c r="QA378" s="442"/>
      <c r="QB378" s="442"/>
      <c r="QC378" s="442"/>
      <c r="QD378" s="442"/>
      <c r="QE378" s="442"/>
      <c r="QF378" s="442"/>
      <c r="QG378" s="442"/>
      <c r="QH378" s="442"/>
      <c r="QI378" s="442"/>
      <c r="QJ378" s="442"/>
      <c r="QK378" s="442"/>
      <c r="QL378" s="442"/>
      <c r="QM378" s="442"/>
      <c r="QN378" s="442"/>
      <c r="QO378" s="442"/>
      <c r="QP378" s="442"/>
      <c r="QQ378" s="442"/>
      <c r="QR378" s="442"/>
      <c r="QS378" s="442"/>
      <c r="QT378" s="442"/>
      <c r="QU378" s="442"/>
      <c r="QV378" s="442"/>
      <c r="QW378" s="442"/>
      <c r="QX378" s="442"/>
      <c r="QY378" s="442"/>
      <c r="QZ378" s="442"/>
      <c r="RA378" s="442"/>
      <c r="RB378" s="442"/>
      <c r="RC378" s="442"/>
      <c r="RD378" s="442"/>
      <c r="RE378" s="442"/>
      <c r="RF378" s="442"/>
      <c r="RG378" s="442"/>
      <c r="RH378" s="442"/>
      <c r="RI378" s="442"/>
      <c r="RJ378" s="442"/>
      <c r="RK378" s="442"/>
      <c r="RL378" s="442"/>
      <c r="RM378" s="442"/>
      <c r="RN378" s="442"/>
      <c r="RO378" s="442"/>
      <c r="RP378" s="442"/>
      <c r="RQ378" s="442"/>
      <c r="RR378" s="442"/>
      <c r="RS378" s="442"/>
      <c r="RT378" s="442"/>
      <c r="RU378" s="442"/>
      <c r="RV378" s="442"/>
      <c r="RW378" s="442"/>
      <c r="RX378" s="442"/>
      <c r="RY378" s="442"/>
      <c r="RZ378" s="442"/>
      <c r="SA378" s="442"/>
      <c r="SB378" s="442"/>
      <c r="SC378" s="442"/>
      <c r="SD378" s="442"/>
      <c r="SE378" s="442"/>
      <c r="SF378" s="442"/>
      <c r="SG378" s="442"/>
      <c r="SH378" s="442"/>
      <c r="SI378" s="442"/>
      <c r="SJ378" s="442"/>
      <c r="SK378" s="442"/>
      <c r="SL378" s="442"/>
      <c r="SM378" s="442"/>
      <c r="SN378" s="442"/>
      <c r="SO378" s="442"/>
      <c r="SP378" s="442"/>
      <c r="SQ378" s="442"/>
      <c r="SR378" s="442"/>
      <c r="SS378" s="442"/>
      <c r="ST378" s="442"/>
      <c r="SU378" s="442"/>
      <c r="SV378" s="442"/>
      <c r="SW378" s="442"/>
      <c r="SX378" s="442"/>
      <c r="SY378" s="442"/>
      <c r="SZ378" s="442"/>
      <c r="TA378" s="442"/>
      <c r="TB378" s="442"/>
      <c r="TC378" s="442"/>
      <c r="TD378" s="442"/>
      <c r="TE378" s="442"/>
      <c r="TF378" s="442"/>
      <c r="TG378" s="442"/>
      <c r="TH378" s="442"/>
      <c r="TI378" s="442"/>
      <c r="TJ378" s="442"/>
      <c r="TK378" s="442"/>
      <c r="TL378" s="442"/>
      <c r="TM378" s="442"/>
      <c r="TN378" s="442"/>
      <c r="TO378" s="442"/>
      <c r="TP378" s="442"/>
      <c r="TQ378" s="442"/>
      <c r="TR378" s="442"/>
      <c r="TS378" s="442"/>
      <c r="TT378" s="442"/>
      <c r="TU378" s="442"/>
      <c r="TV378" s="442"/>
      <c r="TW378" s="442"/>
      <c r="TX378" s="442"/>
      <c r="TY378" s="442"/>
      <c r="TZ378" s="442"/>
      <c r="UA378" s="442"/>
      <c r="UB378" s="442"/>
      <c r="UC378" s="442"/>
      <c r="UD378" s="442"/>
      <c r="UE378" s="442"/>
      <c r="UF378" s="442"/>
      <c r="UG378" s="442"/>
      <c r="UH378" s="442"/>
      <c r="UI378" s="442"/>
      <c r="UJ378" s="442"/>
      <c r="UK378" s="442"/>
      <c r="UL378" s="442"/>
      <c r="UM378" s="442"/>
      <c r="UN378" s="442"/>
      <c r="UO378" s="442"/>
      <c r="UP378" s="442"/>
      <c r="UQ378" s="442"/>
      <c r="UR378" s="442"/>
      <c r="US378" s="442"/>
      <c r="UT378" s="442"/>
      <c r="UU378" s="442"/>
      <c r="UV378" s="442"/>
      <c r="UW378" s="442"/>
      <c r="UX378" s="442"/>
      <c r="UY378" s="442"/>
      <c r="UZ378" s="442"/>
      <c r="VA378" s="442"/>
      <c r="VB378" s="442"/>
      <c r="VC378" s="442"/>
      <c r="VD378" s="442"/>
      <c r="VE378" s="442"/>
      <c r="VF378" s="442"/>
      <c r="VG378" s="442"/>
      <c r="VH378" s="442"/>
      <c r="VI378" s="442"/>
      <c r="VJ378" s="442"/>
      <c r="VK378" s="442"/>
      <c r="VL378" s="442"/>
      <c r="VM378" s="442"/>
      <c r="VN378" s="442"/>
      <c r="VO378" s="442"/>
      <c r="VP378" s="442"/>
      <c r="VQ378" s="442"/>
      <c r="VR378" s="442"/>
      <c r="VS378" s="442"/>
      <c r="VT378" s="442"/>
      <c r="VU378" s="442"/>
      <c r="VV378" s="442"/>
      <c r="VW378" s="442"/>
      <c r="VX378" s="442"/>
      <c r="VY378" s="442"/>
      <c r="VZ378" s="442"/>
      <c r="WA378" s="442"/>
      <c r="WB378" s="442"/>
      <c r="WC378" s="442"/>
      <c r="WD378" s="442"/>
      <c r="WE378" s="442"/>
      <c r="WF378" s="442"/>
      <c r="WG378" s="442"/>
      <c r="WH378" s="442"/>
      <c r="WI378" s="442"/>
      <c r="WJ378" s="442"/>
      <c r="WK378" s="442"/>
      <c r="WL378" s="442"/>
      <c r="WM378" s="442"/>
      <c r="WN378" s="442"/>
      <c r="WO378" s="442"/>
      <c r="WP378" s="442"/>
      <c r="WQ378" s="442"/>
      <c r="WR378" s="442"/>
      <c r="WS378" s="442"/>
      <c r="WT378" s="442"/>
      <c r="WU378" s="442"/>
      <c r="WV378" s="442"/>
      <c r="WW378" s="442"/>
      <c r="WX378" s="442"/>
      <c r="WY378" s="442"/>
      <c r="WZ378" s="442"/>
      <c r="XA378" s="442"/>
      <c r="XB378" s="442"/>
      <c r="XC378" s="442"/>
      <c r="XD378" s="442"/>
      <c r="XE378" s="442"/>
      <c r="XF378" s="442"/>
      <c r="XG378" s="442"/>
      <c r="XH378" s="442"/>
      <c r="XI378" s="442"/>
      <c r="XJ378" s="442"/>
      <c r="XK378" s="442"/>
      <c r="XL378" s="442"/>
      <c r="XM378" s="442"/>
      <c r="XN378" s="442"/>
      <c r="XO378" s="442"/>
      <c r="XP378" s="442"/>
      <c r="XQ378" s="442"/>
      <c r="XR378" s="442"/>
      <c r="XS378" s="442"/>
      <c r="XT378" s="442"/>
      <c r="XU378" s="442"/>
      <c r="XV378" s="442"/>
      <c r="XW378" s="442"/>
      <c r="XX378" s="442"/>
      <c r="XY378" s="442"/>
      <c r="XZ378" s="442"/>
      <c r="YA378" s="442"/>
      <c r="YB378" s="442"/>
      <c r="YC378" s="442"/>
      <c r="YD378" s="442"/>
      <c r="YE378" s="442"/>
      <c r="YF378" s="442"/>
      <c r="YG378" s="442"/>
      <c r="YH378" s="442"/>
      <c r="YI378" s="442"/>
      <c r="YJ378" s="442"/>
      <c r="YK378" s="442"/>
      <c r="YL378" s="442"/>
      <c r="YM378" s="442"/>
      <c r="YN378" s="442"/>
      <c r="YO378" s="442"/>
      <c r="YP378" s="442"/>
      <c r="YQ378" s="442"/>
      <c r="YR378" s="442"/>
      <c r="YS378" s="442"/>
      <c r="YT378" s="442"/>
      <c r="YU378" s="442"/>
      <c r="YV378" s="442"/>
      <c r="YW378" s="442"/>
      <c r="YX378" s="442"/>
      <c r="YY378" s="442"/>
      <c r="YZ378" s="442"/>
      <c r="ZA378" s="442"/>
      <c r="ZB378" s="442"/>
      <c r="ZC378" s="442"/>
      <c r="ZD378" s="442"/>
      <c r="ZE378" s="442"/>
      <c r="ZF378" s="442"/>
      <c r="ZG378" s="442"/>
      <c r="ZH378" s="442"/>
      <c r="ZI378" s="442"/>
      <c r="ZJ378" s="442"/>
      <c r="ZK378" s="442"/>
      <c r="ZL378" s="442"/>
      <c r="ZM378" s="442"/>
      <c r="ZN378" s="442"/>
      <c r="ZO378" s="442"/>
      <c r="ZP378" s="442"/>
      <c r="ZQ378" s="442"/>
      <c r="ZR378" s="442"/>
      <c r="ZS378" s="442"/>
      <c r="ZT378" s="442"/>
      <c r="ZU378" s="442"/>
      <c r="ZV378" s="442"/>
      <c r="ZW378" s="442"/>
      <c r="ZX378" s="442"/>
      <c r="ZY378" s="442"/>
      <c r="ZZ378" s="442"/>
      <c r="AAA378" s="442"/>
      <c r="AAB378" s="442"/>
      <c r="AAC378" s="442"/>
      <c r="AAD378" s="442"/>
      <c r="AAE378" s="442"/>
      <c r="AAF378" s="442"/>
      <c r="AAG378" s="442"/>
      <c r="AAH378" s="442"/>
      <c r="AAI378" s="442"/>
      <c r="AAJ378" s="442"/>
      <c r="AAK378" s="442"/>
      <c r="AAL378" s="442"/>
      <c r="AAM378" s="442"/>
      <c r="AAN378" s="442"/>
      <c r="AAO378" s="442"/>
      <c r="AAP378" s="442"/>
      <c r="AAQ378" s="442"/>
      <c r="AAR378" s="442"/>
      <c r="AAS378" s="442"/>
      <c r="AAT378" s="442"/>
      <c r="AAU378" s="442"/>
      <c r="AAV378" s="442"/>
      <c r="AAW378" s="442"/>
      <c r="AAX378" s="442"/>
      <c r="AAY378" s="442"/>
      <c r="AAZ378" s="442"/>
      <c r="ABA378" s="442"/>
      <c r="ABB378" s="442"/>
      <c r="ABC378" s="442"/>
      <c r="ABD378" s="442"/>
      <c r="ABE378" s="442"/>
      <c r="ABF378" s="442"/>
      <c r="ABG378" s="442"/>
      <c r="ABH378" s="442"/>
      <c r="ABI378" s="442"/>
      <c r="ABJ378" s="442"/>
      <c r="ABK378" s="442"/>
      <c r="ABL378" s="442"/>
      <c r="ABM378" s="442"/>
      <c r="ABN378" s="442"/>
      <c r="ABO378" s="442"/>
      <c r="ABP378" s="442"/>
      <c r="ABQ378" s="442"/>
      <c r="ABR378" s="442"/>
      <c r="ABS378" s="442"/>
      <c r="ABT378" s="442"/>
      <c r="ABU378" s="442"/>
      <c r="ABV378" s="442"/>
      <c r="ABW378" s="442"/>
      <c r="ABX378" s="442"/>
      <c r="ABY378" s="442"/>
      <c r="ABZ378" s="442"/>
      <c r="ACA378" s="442"/>
      <c r="ACB378" s="442"/>
      <c r="ACC378" s="442"/>
      <c r="ACD378" s="442"/>
      <c r="ACE378" s="442"/>
      <c r="ACF378" s="442"/>
      <c r="ACG378" s="442"/>
      <c r="ACH378" s="442"/>
      <c r="ACI378" s="442"/>
      <c r="ACJ378" s="442"/>
      <c r="ACK378" s="442"/>
      <c r="ACL378" s="442"/>
      <c r="ACM378" s="442"/>
      <c r="ACN378" s="442"/>
      <c r="ACO378" s="442"/>
      <c r="ACP378" s="442"/>
      <c r="ACQ378" s="442"/>
      <c r="ACR378" s="442"/>
      <c r="ACS378" s="442"/>
      <c r="ACT378" s="442"/>
      <c r="ACU378" s="442"/>
      <c r="ACV378" s="442"/>
      <c r="ACW378" s="442"/>
      <c r="ACX378" s="442"/>
      <c r="ACY378" s="442"/>
      <c r="ACZ378" s="442"/>
      <c r="ADA378" s="442"/>
      <c r="ADB378" s="442"/>
      <c r="ADC378" s="442"/>
      <c r="ADD378" s="442"/>
      <c r="ADE378" s="442"/>
      <c r="ADF378" s="442"/>
      <c r="ADG378" s="442"/>
      <c r="ADH378" s="442"/>
      <c r="ADI378" s="442"/>
      <c r="ADJ378" s="442"/>
      <c r="ADK378" s="442"/>
      <c r="ADL378" s="442"/>
      <c r="ADM378" s="442"/>
      <c r="ADN378" s="442"/>
      <c r="ADO378" s="442"/>
      <c r="ADP378" s="442"/>
      <c r="ADQ378" s="442"/>
      <c r="ADR378" s="442"/>
      <c r="ADS378" s="442"/>
      <c r="ADT378" s="442"/>
      <c r="ADU378" s="442"/>
      <c r="ADV378" s="442"/>
      <c r="ADW378" s="442"/>
      <c r="ADX378" s="442"/>
      <c r="ADY378" s="442"/>
      <c r="ADZ378" s="442"/>
      <c r="AEA378" s="442"/>
      <c r="AEB378" s="442"/>
      <c r="AEC378" s="442"/>
      <c r="AED378" s="442"/>
      <c r="AEE378" s="442"/>
      <c r="AEF378" s="442"/>
      <c r="AEG378" s="442"/>
      <c r="AEH378" s="442"/>
      <c r="AEI378" s="442"/>
      <c r="AEJ378" s="442"/>
      <c r="AEK378" s="442"/>
      <c r="AEL378" s="442"/>
      <c r="AEM378" s="442"/>
      <c r="AEN378" s="442"/>
      <c r="AEO378" s="442"/>
      <c r="AEP378" s="442"/>
      <c r="AEQ378" s="442"/>
      <c r="AER378" s="442"/>
      <c r="AES378" s="442"/>
      <c r="AET378" s="442"/>
      <c r="AEU378" s="442"/>
      <c r="AEV378" s="442"/>
      <c r="AEW378" s="442"/>
      <c r="AEX378" s="442"/>
      <c r="AEY378" s="442"/>
      <c r="AEZ378" s="442"/>
      <c r="AFA378" s="442"/>
      <c r="AFB378" s="442"/>
      <c r="AFC378" s="442"/>
      <c r="AFD378" s="442"/>
      <c r="AFE378" s="442"/>
      <c r="AFF378" s="442"/>
      <c r="AFG378" s="442"/>
      <c r="AFH378" s="442"/>
      <c r="AFI378" s="442"/>
      <c r="AFJ378" s="442"/>
      <c r="AFK378" s="442"/>
      <c r="AFL378" s="442"/>
      <c r="AFM378" s="442"/>
      <c r="AFN378" s="442"/>
      <c r="AFO378" s="442"/>
      <c r="AFP378" s="442"/>
      <c r="AFQ378" s="442"/>
      <c r="AFR378" s="442"/>
      <c r="AFS378" s="442"/>
      <c r="AFT378" s="442"/>
      <c r="AFU378" s="442"/>
      <c r="AFV378" s="442"/>
      <c r="AFW378" s="442"/>
      <c r="AFX378" s="442"/>
      <c r="AFY378" s="442"/>
      <c r="AFZ378" s="442"/>
      <c r="AGA378" s="442"/>
      <c r="AGB378" s="442"/>
      <c r="AGC378" s="442"/>
      <c r="AGD378" s="442"/>
      <c r="AGE378" s="442"/>
      <c r="AGF378" s="442"/>
      <c r="AGG378" s="442"/>
      <c r="AGH378" s="442"/>
      <c r="AGI378" s="442"/>
      <c r="AGJ378" s="442"/>
      <c r="AGK378" s="442"/>
      <c r="AGL378" s="442"/>
      <c r="AGM378" s="442"/>
      <c r="AGN378" s="442"/>
      <c r="AGO378" s="442"/>
      <c r="AGP378" s="442"/>
      <c r="AGQ378" s="442"/>
      <c r="AGR378" s="442"/>
      <c r="AGS378" s="442"/>
      <c r="AGT378" s="442"/>
      <c r="AGU378" s="442"/>
      <c r="AGV378" s="442"/>
      <c r="AGW378" s="442"/>
      <c r="AGX378" s="442"/>
      <c r="AGY378" s="442"/>
      <c r="AGZ378" s="442"/>
      <c r="AHA378" s="442"/>
      <c r="AHB378" s="442"/>
      <c r="AHC378" s="442"/>
      <c r="AHD378" s="442"/>
      <c r="AHE378" s="442"/>
      <c r="AHF378" s="442"/>
      <c r="AHG378" s="442"/>
      <c r="AHH378" s="442"/>
    </row>
    <row r="379" spans="2:892" s="593" customFormat="1" hidden="1">
      <c r="B379" s="597"/>
      <c r="C379" s="595"/>
      <c r="D379" s="78"/>
      <c r="E379" s="78"/>
      <c r="F379" s="78"/>
      <c r="G379" s="78"/>
      <c r="H379" s="78"/>
      <c r="I379" s="78"/>
      <c r="J379" s="78"/>
      <c r="K379" s="78"/>
      <c r="L379" s="78"/>
      <c r="M379" s="78"/>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s="66"/>
      <c r="CT379" s="66"/>
      <c r="CU379" s="66"/>
      <c r="CV379" s="66"/>
      <c r="CW379" s="66"/>
      <c r="CX379" s="66"/>
      <c r="CY379" s="66"/>
      <c r="CZ379" s="66"/>
      <c r="DA379" s="66"/>
      <c r="DB379" s="66"/>
      <c r="DC379" s="66"/>
      <c r="DD379" s="66"/>
      <c r="DE379" s="66"/>
      <c r="DF379" s="66"/>
      <c r="DG379" s="66"/>
      <c r="DH379" s="66"/>
      <c r="DI379" s="66"/>
      <c r="DJ379" s="66"/>
      <c r="DK379" s="66"/>
      <c r="DL379" s="66"/>
      <c r="DM379" s="66"/>
      <c r="DN379" s="66"/>
      <c r="DO379" s="66"/>
      <c r="DP379" s="66"/>
      <c r="DQ379" s="66"/>
      <c r="DR379" s="66"/>
      <c r="DS379" s="66"/>
      <c r="DT379" s="66"/>
      <c r="DU379" s="66"/>
      <c r="DV379" s="66"/>
      <c r="DW379" s="66"/>
      <c r="DX379" s="66"/>
      <c r="DY379" s="66"/>
      <c r="DZ379" s="66"/>
      <c r="EA379" s="66"/>
      <c r="EB379" s="66"/>
      <c r="EC379" s="66"/>
      <c r="ED379" s="66"/>
      <c r="EE379" s="66"/>
      <c r="EF379" s="66"/>
      <c r="EG379" s="66"/>
      <c r="EH379" s="66"/>
      <c r="EI379" s="66"/>
      <c r="EJ379" s="66"/>
      <c r="EK379" s="66"/>
      <c r="EL379" s="66"/>
      <c r="EM379" s="66"/>
      <c r="EN379" s="66"/>
      <c r="EO379" s="66"/>
      <c r="EP379" s="66"/>
      <c r="EQ379" s="66"/>
      <c r="ER379" s="66"/>
      <c r="ES379" s="66"/>
      <c r="ET379" s="66"/>
      <c r="EU379" s="66"/>
      <c r="EV379" s="66"/>
      <c r="EW379" s="66"/>
      <c r="EX379" s="66"/>
      <c r="EY379" s="66"/>
      <c r="EZ379" s="66"/>
      <c r="FA379" s="66"/>
      <c r="FB379" s="66"/>
      <c r="FC379" s="66"/>
      <c r="FD379" s="66"/>
      <c r="FE379" s="66"/>
      <c r="FF379" s="66"/>
      <c r="FG379" s="66"/>
      <c r="FH379" s="66"/>
      <c r="FI379" s="66"/>
      <c r="FJ379" s="66"/>
      <c r="FK379" s="66"/>
      <c r="FL379" s="66"/>
      <c r="FM379" s="66"/>
      <c r="FN379" s="66"/>
      <c r="FO379" s="66"/>
      <c r="FP379" s="66"/>
      <c r="FQ379" s="66"/>
      <c r="FR379" s="66"/>
      <c r="FS379" s="66"/>
      <c r="FT379" s="66"/>
      <c r="FU379" s="66"/>
      <c r="FV379" s="66"/>
      <c r="FW379" s="66"/>
      <c r="FX379" s="66"/>
      <c r="FY379" s="66"/>
      <c r="FZ379" s="66"/>
      <c r="GA379" s="66"/>
      <c r="GB379" s="66"/>
      <c r="GC379" s="66"/>
      <c r="GD379" s="66"/>
      <c r="GE379" s="66"/>
      <c r="GF379" s="66"/>
      <c r="GG379" s="66"/>
      <c r="GH379" s="66"/>
      <c r="GI379" s="66"/>
      <c r="GJ379" s="66"/>
      <c r="GK379" s="66"/>
      <c r="GL379" s="66"/>
      <c r="GM379" s="66"/>
      <c r="GN379" s="66"/>
      <c r="GO379" s="66"/>
      <c r="GP379" s="66"/>
      <c r="GQ379" s="66"/>
      <c r="GR379" s="66"/>
      <c r="GS379" s="66"/>
      <c r="GT379" s="66"/>
      <c r="GU379" s="66"/>
      <c r="GV379" s="66"/>
      <c r="GW379" s="66"/>
      <c r="GX379" s="66"/>
      <c r="GY379" s="66"/>
      <c r="GZ379" s="66"/>
      <c r="HA379" s="66"/>
      <c r="HB379" s="66"/>
      <c r="HC379" s="66"/>
      <c r="HD379" s="66"/>
      <c r="HE379" s="66"/>
      <c r="HF379" s="66"/>
      <c r="HG379" s="66"/>
      <c r="HH379" s="66"/>
      <c r="HI379" s="66"/>
      <c r="HJ379" s="66"/>
      <c r="HK379" s="66"/>
      <c r="HL379" s="66"/>
      <c r="HM379" s="66"/>
      <c r="HN379" s="66"/>
      <c r="HO379" s="66"/>
      <c r="HP379" s="66"/>
      <c r="HQ379" s="66"/>
      <c r="HR379" s="66"/>
      <c r="HS379" s="66"/>
      <c r="HT379" s="66"/>
      <c r="HU379" s="66"/>
      <c r="HV379" s="66"/>
      <c r="HW379" s="66"/>
      <c r="HX379" s="66"/>
      <c r="HY379" s="66"/>
      <c r="HZ379" s="66"/>
      <c r="IA379" s="66"/>
      <c r="IB379" s="66"/>
      <c r="IC379" s="66"/>
      <c r="ID379" s="66"/>
      <c r="IE379" s="66"/>
      <c r="IF379" s="66"/>
      <c r="IG379" s="66"/>
      <c r="IH379" s="66"/>
      <c r="II379" s="66"/>
      <c r="IJ379" s="66"/>
      <c r="IK379" s="66"/>
      <c r="IL379" s="66"/>
      <c r="IM379" s="66"/>
      <c r="IN379" s="66"/>
      <c r="IO379" s="66"/>
      <c r="IP379" s="66"/>
      <c r="IQ379" s="66"/>
      <c r="IR379" s="66"/>
      <c r="IS379" s="66"/>
      <c r="IT379" s="66"/>
      <c r="IU379" s="66"/>
      <c r="IV379" s="66"/>
      <c r="IW379" s="66"/>
      <c r="IX379" s="442"/>
      <c r="IY379" s="442"/>
      <c r="IZ379" s="442"/>
      <c r="JA379" s="442"/>
      <c r="JB379" s="442"/>
      <c r="JC379" s="442"/>
      <c r="JD379" s="442"/>
      <c r="JE379" s="442"/>
      <c r="JF379" s="442"/>
      <c r="JG379" s="442"/>
      <c r="JH379" s="442"/>
      <c r="JI379" s="442"/>
      <c r="JJ379" s="442"/>
      <c r="JK379" s="442"/>
      <c r="JL379" s="442"/>
      <c r="JM379" s="442"/>
      <c r="JN379" s="442"/>
      <c r="JO379" s="442"/>
      <c r="JP379" s="442"/>
      <c r="JQ379" s="442"/>
      <c r="JR379" s="442"/>
      <c r="JS379" s="442"/>
      <c r="JT379" s="442"/>
      <c r="JU379" s="442"/>
      <c r="JV379" s="442"/>
      <c r="JW379" s="442"/>
      <c r="JX379" s="442"/>
      <c r="JY379" s="442"/>
      <c r="JZ379" s="442"/>
      <c r="KA379" s="442"/>
      <c r="KB379" s="442"/>
      <c r="KC379" s="442"/>
      <c r="KD379" s="442"/>
      <c r="KE379" s="442"/>
      <c r="KF379" s="442"/>
      <c r="KG379" s="442"/>
      <c r="KH379" s="442"/>
      <c r="KI379" s="442"/>
      <c r="KJ379" s="442"/>
      <c r="KK379" s="442"/>
      <c r="KL379" s="442"/>
      <c r="KM379" s="442"/>
      <c r="KN379" s="442"/>
      <c r="KO379" s="442"/>
      <c r="KP379" s="442"/>
      <c r="KQ379" s="442"/>
      <c r="KR379" s="442"/>
      <c r="KS379" s="442"/>
      <c r="KT379" s="442"/>
      <c r="KU379" s="442"/>
      <c r="KV379" s="442"/>
      <c r="KW379" s="442"/>
      <c r="KX379" s="442"/>
      <c r="KY379" s="442"/>
      <c r="KZ379" s="442"/>
      <c r="LA379" s="442"/>
      <c r="LB379" s="442"/>
      <c r="LC379" s="442"/>
      <c r="LD379" s="442"/>
      <c r="LE379" s="442"/>
      <c r="LF379" s="442"/>
      <c r="LG379" s="442"/>
      <c r="LH379" s="442"/>
      <c r="LI379" s="442"/>
      <c r="LJ379" s="442"/>
      <c r="LK379" s="442"/>
      <c r="LL379" s="442"/>
      <c r="LM379" s="442"/>
      <c r="LN379" s="442"/>
      <c r="LO379" s="442"/>
      <c r="LP379" s="442"/>
      <c r="LQ379" s="442"/>
      <c r="LR379" s="442"/>
      <c r="LS379" s="442"/>
      <c r="LT379" s="442"/>
      <c r="LU379" s="442"/>
      <c r="LV379" s="442"/>
      <c r="LW379" s="442"/>
      <c r="LX379" s="442"/>
      <c r="LY379" s="442"/>
      <c r="LZ379" s="442"/>
      <c r="MA379" s="442"/>
      <c r="MB379" s="442"/>
      <c r="MC379" s="442"/>
      <c r="MD379" s="442"/>
      <c r="ME379" s="442"/>
      <c r="MF379" s="442"/>
      <c r="MG379" s="442"/>
      <c r="MH379" s="442"/>
      <c r="MI379" s="442"/>
      <c r="MJ379" s="442"/>
      <c r="MK379" s="442"/>
      <c r="ML379" s="442"/>
      <c r="MM379" s="442"/>
      <c r="MN379" s="442"/>
      <c r="MO379" s="442"/>
      <c r="MP379" s="442"/>
      <c r="MQ379" s="442"/>
      <c r="MR379" s="442"/>
      <c r="MS379" s="442"/>
      <c r="MT379" s="442"/>
      <c r="MU379" s="442"/>
      <c r="MV379" s="442"/>
      <c r="MW379" s="442"/>
      <c r="MX379" s="442"/>
      <c r="MY379" s="442"/>
      <c r="MZ379" s="442"/>
      <c r="NA379" s="442"/>
      <c r="NB379" s="442"/>
      <c r="NC379" s="442"/>
      <c r="ND379" s="442"/>
      <c r="NE379" s="442"/>
      <c r="NF379" s="442"/>
      <c r="NG379" s="442"/>
      <c r="NH379" s="442"/>
      <c r="NI379" s="442"/>
      <c r="NJ379" s="442"/>
      <c r="NK379" s="442"/>
      <c r="NL379" s="442"/>
      <c r="NM379" s="442"/>
      <c r="NN379" s="442"/>
      <c r="NO379" s="442"/>
      <c r="NP379" s="442"/>
      <c r="NQ379" s="442"/>
      <c r="NR379" s="442"/>
      <c r="NS379" s="442"/>
      <c r="NT379" s="442"/>
      <c r="NU379" s="442"/>
      <c r="NV379" s="442"/>
      <c r="NW379" s="442"/>
      <c r="NX379" s="442"/>
      <c r="NY379" s="442"/>
      <c r="NZ379" s="442"/>
      <c r="OA379" s="442"/>
      <c r="OB379" s="442"/>
      <c r="OC379" s="442"/>
      <c r="OD379" s="442"/>
      <c r="OE379" s="442"/>
      <c r="OF379" s="442"/>
      <c r="OG379" s="442"/>
      <c r="OH379" s="442"/>
      <c r="OI379" s="442"/>
      <c r="OJ379" s="442"/>
      <c r="OK379" s="442"/>
      <c r="OL379" s="442"/>
      <c r="OM379" s="442"/>
      <c r="ON379" s="442"/>
      <c r="OO379" s="442"/>
      <c r="OP379" s="442"/>
      <c r="OQ379" s="442"/>
      <c r="OR379" s="442"/>
      <c r="OS379" s="442"/>
      <c r="OT379" s="442"/>
      <c r="OU379" s="442"/>
      <c r="OV379" s="442"/>
      <c r="OW379" s="442"/>
      <c r="OX379" s="442"/>
      <c r="OY379" s="442"/>
      <c r="OZ379" s="442"/>
      <c r="PA379" s="442"/>
      <c r="PB379" s="442"/>
      <c r="PC379" s="442"/>
      <c r="PD379" s="442"/>
      <c r="PE379" s="442"/>
      <c r="PF379" s="442"/>
      <c r="PG379" s="442"/>
      <c r="PH379" s="442"/>
      <c r="PI379" s="442"/>
      <c r="PJ379" s="442"/>
      <c r="PK379" s="442"/>
      <c r="PL379" s="442"/>
      <c r="PM379" s="442"/>
      <c r="PN379" s="442"/>
      <c r="PO379" s="442"/>
      <c r="PP379" s="442"/>
      <c r="PQ379" s="442"/>
      <c r="PR379" s="442"/>
      <c r="PS379" s="442"/>
      <c r="PT379" s="442"/>
      <c r="PU379" s="442"/>
      <c r="PV379" s="442"/>
      <c r="PW379" s="442"/>
      <c r="PX379" s="442"/>
      <c r="PY379" s="442"/>
      <c r="PZ379" s="442"/>
      <c r="QA379" s="442"/>
      <c r="QB379" s="442"/>
      <c r="QC379" s="442"/>
      <c r="QD379" s="442"/>
      <c r="QE379" s="442"/>
      <c r="QF379" s="442"/>
      <c r="QG379" s="442"/>
      <c r="QH379" s="442"/>
      <c r="QI379" s="442"/>
      <c r="QJ379" s="442"/>
      <c r="QK379" s="442"/>
      <c r="QL379" s="442"/>
      <c r="QM379" s="442"/>
      <c r="QN379" s="442"/>
      <c r="QO379" s="442"/>
      <c r="QP379" s="442"/>
      <c r="QQ379" s="442"/>
      <c r="QR379" s="442"/>
      <c r="QS379" s="442"/>
      <c r="QT379" s="442"/>
      <c r="QU379" s="442"/>
      <c r="QV379" s="442"/>
      <c r="QW379" s="442"/>
      <c r="QX379" s="442"/>
      <c r="QY379" s="442"/>
      <c r="QZ379" s="442"/>
      <c r="RA379" s="442"/>
      <c r="RB379" s="442"/>
      <c r="RC379" s="442"/>
      <c r="RD379" s="442"/>
      <c r="RE379" s="442"/>
      <c r="RF379" s="442"/>
      <c r="RG379" s="442"/>
      <c r="RH379" s="442"/>
      <c r="RI379" s="442"/>
      <c r="RJ379" s="442"/>
      <c r="RK379" s="442"/>
      <c r="RL379" s="442"/>
      <c r="RM379" s="442"/>
      <c r="RN379" s="442"/>
      <c r="RO379" s="442"/>
      <c r="RP379" s="442"/>
      <c r="RQ379" s="442"/>
      <c r="RR379" s="442"/>
      <c r="RS379" s="442"/>
      <c r="RT379" s="442"/>
      <c r="RU379" s="442"/>
      <c r="RV379" s="442"/>
      <c r="RW379" s="442"/>
      <c r="RX379" s="442"/>
      <c r="RY379" s="442"/>
      <c r="RZ379" s="442"/>
      <c r="SA379" s="442"/>
      <c r="SB379" s="442"/>
      <c r="SC379" s="442"/>
      <c r="SD379" s="442"/>
      <c r="SE379" s="442"/>
      <c r="SF379" s="442"/>
      <c r="SG379" s="442"/>
      <c r="SH379" s="442"/>
      <c r="SI379" s="442"/>
      <c r="SJ379" s="442"/>
      <c r="SK379" s="442"/>
      <c r="SL379" s="442"/>
      <c r="SM379" s="442"/>
      <c r="SN379" s="442"/>
      <c r="SO379" s="442"/>
      <c r="SP379" s="442"/>
      <c r="SQ379" s="442"/>
      <c r="SR379" s="442"/>
      <c r="SS379" s="442"/>
      <c r="ST379" s="442"/>
      <c r="SU379" s="442"/>
      <c r="SV379" s="442"/>
      <c r="SW379" s="442"/>
      <c r="SX379" s="442"/>
      <c r="SY379" s="442"/>
      <c r="SZ379" s="442"/>
      <c r="TA379" s="442"/>
      <c r="TB379" s="442"/>
      <c r="TC379" s="442"/>
      <c r="TD379" s="442"/>
      <c r="TE379" s="442"/>
      <c r="TF379" s="442"/>
      <c r="TG379" s="442"/>
      <c r="TH379" s="442"/>
      <c r="TI379" s="442"/>
      <c r="TJ379" s="442"/>
      <c r="TK379" s="442"/>
      <c r="TL379" s="442"/>
      <c r="TM379" s="442"/>
      <c r="TN379" s="442"/>
      <c r="TO379" s="442"/>
      <c r="TP379" s="442"/>
      <c r="TQ379" s="442"/>
      <c r="TR379" s="442"/>
      <c r="TS379" s="442"/>
      <c r="TT379" s="442"/>
      <c r="TU379" s="442"/>
      <c r="TV379" s="442"/>
      <c r="TW379" s="442"/>
      <c r="TX379" s="442"/>
      <c r="TY379" s="442"/>
      <c r="TZ379" s="442"/>
      <c r="UA379" s="442"/>
      <c r="UB379" s="442"/>
      <c r="UC379" s="442"/>
      <c r="UD379" s="442"/>
      <c r="UE379" s="442"/>
      <c r="UF379" s="442"/>
      <c r="UG379" s="442"/>
      <c r="UH379" s="442"/>
      <c r="UI379" s="442"/>
      <c r="UJ379" s="442"/>
      <c r="UK379" s="442"/>
      <c r="UL379" s="442"/>
      <c r="UM379" s="442"/>
      <c r="UN379" s="442"/>
      <c r="UO379" s="442"/>
      <c r="UP379" s="442"/>
      <c r="UQ379" s="442"/>
      <c r="UR379" s="442"/>
      <c r="US379" s="442"/>
      <c r="UT379" s="442"/>
      <c r="UU379" s="442"/>
      <c r="UV379" s="442"/>
      <c r="UW379" s="442"/>
      <c r="UX379" s="442"/>
      <c r="UY379" s="442"/>
      <c r="UZ379" s="442"/>
      <c r="VA379" s="442"/>
      <c r="VB379" s="442"/>
      <c r="VC379" s="442"/>
      <c r="VD379" s="442"/>
      <c r="VE379" s="442"/>
      <c r="VF379" s="442"/>
      <c r="VG379" s="442"/>
      <c r="VH379" s="442"/>
      <c r="VI379" s="442"/>
      <c r="VJ379" s="442"/>
      <c r="VK379" s="442"/>
      <c r="VL379" s="442"/>
      <c r="VM379" s="442"/>
      <c r="VN379" s="442"/>
      <c r="VO379" s="442"/>
      <c r="VP379" s="442"/>
      <c r="VQ379" s="442"/>
      <c r="VR379" s="442"/>
      <c r="VS379" s="442"/>
      <c r="VT379" s="442"/>
      <c r="VU379" s="442"/>
      <c r="VV379" s="442"/>
      <c r="VW379" s="442"/>
      <c r="VX379" s="442"/>
      <c r="VY379" s="442"/>
      <c r="VZ379" s="442"/>
      <c r="WA379" s="442"/>
      <c r="WB379" s="442"/>
      <c r="WC379" s="442"/>
      <c r="WD379" s="442"/>
      <c r="WE379" s="442"/>
      <c r="WF379" s="442"/>
      <c r="WG379" s="442"/>
      <c r="WH379" s="442"/>
      <c r="WI379" s="442"/>
      <c r="WJ379" s="442"/>
      <c r="WK379" s="442"/>
      <c r="WL379" s="442"/>
      <c r="WM379" s="442"/>
      <c r="WN379" s="442"/>
      <c r="WO379" s="442"/>
      <c r="WP379" s="442"/>
      <c r="WQ379" s="442"/>
      <c r="WR379" s="442"/>
      <c r="WS379" s="442"/>
      <c r="WT379" s="442"/>
      <c r="WU379" s="442"/>
      <c r="WV379" s="442"/>
      <c r="WW379" s="442"/>
      <c r="WX379" s="442"/>
      <c r="WY379" s="442"/>
      <c r="WZ379" s="442"/>
      <c r="XA379" s="442"/>
      <c r="XB379" s="442"/>
      <c r="XC379" s="442"/>
      <c r="XD379" s="442"/>
      <c r="XE379" s="442"/>
      <c r="XF379" s="442"/>
      <c r="XG379" s="442"/>
      <c r="XH379" s="442"/>
      <c r="XI379" s="442"/>
      <c r="XJ379" s="442"/>
      <c r="XK379" s="442"/>
      <c r="XL379" s="442"/>
      <c r="XM379" s="442"/>
      <c r="XN379" s="442"/>
      <c r="XO379" s="442"/>
      <c r="XP379" s="442"/>
      <c r="XQ379" s="442"/>
      <c r="XR379" s="442"/>
      <c r="XS379" s="442"/>
      <c r="XT379" s="442"/>
      <c r="XU379" s="442"/>
      <c r="XV379" s="442"/>
      <c r="XW379" s="442"/>
      <c r="XX379" s="442"/>
      <c r="XY379" s="442"/>
      <c r="XZ379" s="442"/>
      <c r="YA379" s="442"/>
      <c r="YB379" s="442"/>
      <c r="YC379" s="442"/>
      <c r="YD379" s="442"/>
      <c r="YE379" s="442"/>
      <c r="YF379" s="442"/>
      <c r="YG379" s="442"/>
      <c r="YH379" s="442"/>
      <c r="YI379" s="442"/>
      <c r="YJ379" s="442"/>
      <c r="YK379" s="442"/>
      <c r="YL379" s="442"/>
      <c r="YM379" s="442"/>
      <c r="YN379" s="442"/>
      <c r="YO379" s="442"/>
      <c r="YP379" s="442"/>
      <c r="YQ379" s="442"/>
      <c r="YR379" s="442"/>
      <c r="YS379" s="442"/>
      <c r="YT379" s="442"/>
      <c r="YU379" s="442"/>
      <c r="YV379" s="442"/>
      <c r="YW379" s="442"/>
      <c r="YX379" s="442"/>
      <c r="YY379" s="442"/>
      <c r="YZ379" s="442"/>
      <c r="ZA379" s="442"/>
      <c r="ZB379" s="442"/>
      <c r="ZC379" s="442"/>
      <c r="ZD379" s="442"/>
      <c r="ZE379" s="442"/>
      <c r="ZF379" s="442"/>
      <c r="ZG379" s="442"/>
      <c r="ZH379" s="442"/>
      <c r="ZI379" s="442"/>
      <c r="ZJ379" s="442"/>
      <c r="ZK379" s="442"/>
      <c r="ZL379" s="442"/>
      <c r="ZM379" s="442"/>
      <c r="ZN379" s="442"/>
      <c r="ZO379" s="442"/>
      <c r="ZP379" s="442"/>
      <c r="ZQ379" s="442"/>
      <c r="ZR379" s="442"/>
      <c r="ZS379" s="442"/>
      <c r="ZT379" s="442"/>
      <c r="ZU379" s="442"/>
      <c r="ZV379" s="442"/>
      <c r="ZW379" s="442"/>
      <c r="ZX379" s="442"/>
      <c r="ZY379" s="442"/>
      <c r="ZZ379" s="442"/>
      <c r="AAA379" s="442"/>
      <c r="AAB379" s="442"/>
      <c r="AAC379" s="442"/>
      <c r="AAD379" s="442"/>
      <c r="AAE379" s="442"/>
      <c r="AAF379" s="442"/>
      <c r="AAG379" s="442"/>
      <c r="AAH379" s="442"/>
      <c r="AAI379" s="442"/>
      <c r="AAJ379" s="442"/>
      <c r="AAK379" s="442"/>
      <c r="AAL379" s="442"/>
      <c r="AAM379" s="442"/>
      <c r="AAN379" s="442"/>
      <c r="AAO379" s="442"/>
      <c r="AAP379" s="442"/>
      <c r="AAQ379" s="442"/>
      <c r="AAR379" s="442"/>
      <c r="AAS379" s="442"/>
      <c r="AAT379" s="442"/>
      <c r="AAU379" s="442"/>
      <c r="AAV379" s="442"/>
      <c r="AAW379" s="442"/>
      <c r="AAX379" s="442"/>
      <c r="AAY379" s="442"/>
      <c r="AAZ379" s="442"/>
      <c r="ABA379" s="442"/>
      <c r="ABB379" s="442"/>
      <c r="ABC379" s="442"/>
      <c r="ABD379" s="442"/>
      <c r="ABE379" s="442"/>
      <c r="ABF379" s="442"/>
      <c r="ABG379" s="442"/>
      <c r="ABH379" s="442"/>
      <c r="ABI379" s="442"/>
      <c r="ABJ379" s="442"/>
      <c r="ABK379" s="442"/>
      <c r="ABL379" s="442"/>
      <c r="ABM379" s="442"/>
      <c r="ABN379" s="442"/>
      <c r="ABO379" s="442"/>
      <c r="ABP379" s="442"/>
      <c r="ABQ379" s="442"/>
      <c r="ABR379" s="442"/>
      <c r="ABS379" s="442"/>
      <c r="ABT379" s="442"/>
      <c r="ABU379" s="442"/>
      <c r="ABV379" s="442"/>
      <c r="ABW379" s="442"/>
      <c r="ABX379" s="442"/>
      <c r="ABY379" s="442"/>
      <c r="ABZ379" s="442"/>
      <c r="ACA379" s="442"/>
      <c r="ACB379" s="442"/>
      <c r="ACC379" s="442"/>
      <c r="ACD379" s="442"/>
      <c r="ACE379" s="442"/>
      <c r="ACF379" s="442"/>
      <c r="ACG379" s="442"/>
      <c r="ACH379" s="442"/>
      <c r="ACI379" s="442"/>
      <c r="ACJ379" s="442"/>
      <c r="ACK379" s="442"/>
      <c r="ACL379" s="442"/>
      <c r="ACM379" s="442"/>
      <c r="ACN379" s="442"/>
      <c r="ACO379" s="442"/>
      <c r="ACP379" s="442"/>
      <c r="ACQ379" s="442"/>
      <c r="ACR379" s="442"/>
      <c r="ACS379" s="442"/>
      <c r="ACT379" s="442"/>
      <c r="ACU379" s="442"/>
      <c r="ACV379" s="442"/>
      <c r="ACW379" s="442"/>
      <c r="ACX379" s="442"/>
      <c r="ACY379" s="442"/>
      <c r="ACZ379" s="442"/>
      <c r="ADA379" s="442"/>
      <c r="ADB379" s="442"/>
      <c r="ADC379" s="442"/>
      <c r="ADD379" s="442"/>
      <c r="ADE379" s="442"/>
      <c r="ADF379" s="442"/>
      <c r="ADG379" s="442"/>
      <c r="ADH379" s="442"/>
      <c r="ADI379" s="442"/>
      <c r="ADJ379" s="442"/>
      <c r="ADK379" s="442"/>
      <c r="ADL379" s="442"/>
      <c r="ADM379" s="442"/>
      <c r="ADN379" s="442"/>
      <c r="ADO379" s="442"/>
      <c r="ADP379" s="442"/>
      <c r="ADQ379" s="442"/>
      <c r="ADR379" s="442"/>
      <c r="ADS379" s="442"/>
      <c r="ADT379" s="442"/>
      <c r="ADU379" s="442"/>
      <c r="ADV379" s="442"/>
      <c r="ADW379" s="442"/>
      <c r="ADX379" s="442"/>
      <c r="ADY379" s="442"/>
      <c r="ADZ379" s="442"/>
      <c r="AEA379" s="442"/>
      <c r="AEB379" s="442"/>
      <c r="AEC379" s="442"/>
      <c r="AED379" s="442"/>
      <c r="AEE379" s="442"/>
      <c r="AEF379" s="442"/>
      <c r="AEG379" s="442"/>
      <c r="AEH379" s="442"/>
      <c r="AEI379" s="442"/>
      <c r="AEJ379" s="442"/>
      <c r="AEK379" s="442"/>
      <c r="AEL379" s="442"/>
      <c r="AEM379" s="442"/>
      <c r="AEN379" s="442"/>
      <c r="AEO379" s="442"/>
      <c r="AEP379" s="442"/>
      <c r="AEQ379" s="442"/>
      <c r="AER379" s="442"/>
      <c r="AES379" s="442"/>
      <c r="AET379" s="442"/>
      <c r="AEU379" s="442"/>
      <c r="AEV379" s="442"/>
      <c r="AEW379" s="442"/>
      <c r="AEX379" s="442"/>
      <c r="AEY379" s="442"/>
      <c r="AEZ379" s="442"/>
      <c r="AFA379" s="442"/>
      <c r="AFB379" s="442"/>
      <c r="AFC379" s="442"/>
      <c r="AFD379" s="442"/>
      <c r="AFE379" s="442"/>
      <c r="AFF379" s="442"/>
      <c r="AFG379" s="442"/>
      <c r="AFH379" s="442"/>
      <c r="AFI379" s="442"/>
      <c r="AFJ379" s="442"/>
      <c r="AFK379" s="442"/>
      <c r="AFL379" s="442"/>
      <c r="AFM379" s="442"/>
      <c r="AFN379" s="442"/>
      <c r="AFO379" s="442"/>
      <c r="AFP379" s="442"/>
      <c r="AFQ379" s="442"/>
      <c r="AFR379" s="442"/>
      <c r="AFS379" s="442"/>
      <c r="AFT379" s="442"/>
      <c r="AFU379" s="442"/>
      <c r="AFV379" s="442"/>
      <c r="AFW379" s="442"/>
      <c r="AFX379" s="442"/>
      <c r="AFY379" s="442"/>
      <c r="AFZ379" s="442"/>
      <c r="AGA379" s="442"/>
      <c r="AGB379" s="442"/>
      <c r="AGC379" s="442"/>
      <c r="AGD379" s="442"/>
      <c r="AGE379" s="442"/>
      <c r="AGF379" s="442"/>
      <c r="AGG379" s="442"/>
      <c r="AGH379" s="442"/>
      <c r="AGI379" s="442"/>
      <c r="AGJ379" s="442"/>
      <c r="AGK379" s="442"/>
      <c r="AGL379" s="442"/>
      <c r="AGM379" s="442"/>
      <c r="AGN379" s="442"/>
      <c r="AGO379" s="442"/>
      <c r="AGP379" s="442"/>
      <c r="AGQ379" s="442"/>
      <c r="AGR379" s="442"/>
      <c r="AGS379" s="442"/>
      <c r="AGT379" s="442"/>
      <c r="AGU379" s="442"/>
      <c r="AGV379" s="442"/>
      <c r="AGW379" s="442"/>
      <c r="AGX379" s="442"/>
      <c r="AGY379" s="442"/>
      <c r="AGZ379" s="442"/>
      <c r="AHA379" s="442"/>
      <c r="AHB379" s="442"/>
      <c r="AHC379" s="442"/>
      <c r="AHD379" s="442"/>
      <c r="AHE379" s="442"/>
      <c r="AHF379" s="442"/>
      <c r="AHG379" s="442"/>
      <c r="AHH379" s="442"/>
    </row>
    <row r="380" spans="2:892" s="593" customFormat="1" hidden="1">
      <c r="B380" s="597"/>
      <c r="C380" s="595"/>
      <c r="D380" s="78"/>
      <c r="E380" s="78"/>
      <c r="F380" s="78"/>
      <c r="G380" s="78"/>
      <c r="H380" s="78"/>
      <c r="I380" s="78"/>
      <c r="J380" s="78"/>
      <c r="K380" s="78"/>
      <c r="L380" s="78"/>
      <c r="M380" s="78"/>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s="66"/>
      <c r="CT380" s="66"/>
      <c r="CU380" s="66"/>
      <c r="CV380" s="66"/>
      <c r="CW380" s="66"/>
      <c r="CX380" s="66"/>
      <c r="CY380" s="66"/>
      <c r="CZ380" s="66"/>
      <c r="DA380" s="66"/>
      <c r="DB380" s="66"/>
      <c r="DC380" s="66"/>
      <c r="DD380" s="66"/>
      <c r="DE380" s="66"/>
      <c r="DF380" s="66"/>
      <c r="DG380" s="66"/>
      <c r="DH380" s="66"/>
      <c r="DI380" s="66"/>
      <c r="DJ380" s="66"/>
      <c r="DK380" s="66"/>
      <c r="DL380" s="66"/>
      <c r="DM380" s="66"/>
      <c r="DN380" s="66"/>
      <c r="DO380" s="66"/>
      <c r="DP380" s="66"/>
      <c r="DQ380" s="66"/>
      <c r="DR380" s="66"/>
      <c r="DS380" s="66"/>
      <c r="DT380" s="66"/>
      <c r="DU380" s="66"/>
      <c r="DV380" s="66"/>
      <c r="DW380" s="66"/>
      <c r="DX380" s="66"/>
      <c r="DY380" s="66"/>
      <c r="DZ380" s="66"/>
      <c r="EA380" s="66"/>
      <c r="EB380" s="66"/>
      <c r="EC380" s="66"/>
      <c r="ED380" s="66"/>
      <c r="EE380" s="66"/>
      <c r="EF380" s="66"/>
      <c r="EG380" s="66"/>
      <c r="EH380" s="66"/>
      <c r="EI380" s="66"/>
      <c r="EJ380" s="66"/>
      <c r="EK380" s="66"/>
      <c r="EL380" s="66"/>
      <c r="EM380" s="66"/>
      <c r="EN380" s="66"/>
      <c r="EO380" s="66"/>
      <c r="EP380" s="66"/>
      <c r="EQ380" s="66"/>
      <c r="ER380" s="66"/>
      <c r="ES380" s="66"/>
      <c r="ET380" s="66"/>
      <c r="EU380" s="66"/>
      <c r="EV380" s="66"/>
      <c r="EW380" s="66"/>
      <c r="EX380" s="66"/>
      <c r="EY380" s="66"/>
      <c r="EZ380" s="66"/>
      <c r="FA380" s="66"/>
      <c r="FB380" s="66"/>
      <c r="FC380" s="66"/>
      <c r="FD380" s="66"/>
      <c r="FE380" s="66"/>
      <c r="FF380" s="66"/>
      <c r="FG380" s="66"/>
      <c r="FH380" s="66"/>
      <c r="FI380" s="66"/>
      <c r="FJ380" s="66"/>
      <c r="FK380" s="66"/>
      <c r="FL380" s="66"/>
      <c r="FM380" s="66"/>
      <c r="FN380" s="66"/>
      <c r="FO380" s="66"/>
      <c r="FP380" s="66"/>
      <c r="FQ380" s="66"/>
      <c r="FR380" s="66"/>
      <c r="FS380" s="66"/>
      <c r="FT380" s="66"/>
      <c r="FU380" s="66"/>
      <c r="FV380" s="66"/>
      <c r="FW380" s="66"/>
      <c r="FX380" s="66"/>
      <c r="FY380" s="66"/>
      <c r="FZ380" s="66"/>
      <c r="GA380" s="66"/>
      <c r="GB380" s="66"/>
      <c r="GC380" s="66"/>
      <c r="GD380" s="66"/>
      <c r="GE380" s="66"/>
      <c r="GF380" s="66"/>
      <c r="GG380" s="66"/>
      <c r="GH380" s="66"/>
      <c r="GI380" s="66"/>
      <c r="GJ380" s="66"/>
      <c r="GK380" s="66"/>
      <c r="GL380" s="66"/>
      <c r="GM380" s="66"/>
      <c r="GN380" s="66"/>
      <c r="GO380" s="66"/>
      <c r="GP380" s="66"/>
      <c r="GQ380" s="66"/>
      <c r="GR380" s="66"/>
      <c r="GS380" s="66"/>
      <c r="GT380" s="66"/>
      <c r="GU380" s="66"/>
      <c r="GV380" s="66"/>
      <c r="GW380" s="66"/>
      <c r="GX380" s="66"/>
      <c r="GY380" s="66"/>
      <c r="GZ380" s="66"/>
      <c r="HA380" s="66"/>
      <c r="HB380" s="66"/>
      <c r="HC380" s="66"/>
      <c r="HD380" s="66"/>
      <c r="HE380" s="66"/>
      <c r="HF380" s="66"/>
      <c r="HG380" s="66"/>
      <c r="HH380" s="66"/>
      <c r="HI380" s="66"/>
      <c r="HJ380" s="66"/>
      <c r="HK380" s="66"/>
      <c r="HL380" s="66"/>
      <c r="HM380" s="66"/>
      <c r="HN380" s="66"/>
      <c r="HO380" s="66"/>
      <c r="HP380" s="66"/>
      <c r="HQ380" s="66"/>
      <c r="HR380" s="66"/>
      <c r="HS380" s="66"/>
      <c r="HT380" s="66"/>
      <c r="HU380" s="66"/>
      <c r="HV380" s="66"/>
      <c r="HW380" s="66"/>
      <c r="HX380" s="66"/>
      <c r="HY380" s="66"/>
      <c r="HZ380" s="66"/>
      <c r="IA380" s="66"/>
      <c r="IB380" s="66"/>
      <c r="IC380" s="66"/>
      <c r="ID380" s="66"/>
      <c r="IE380" s="66"/>
      <c r="IF380" s="66"/>
      <c r="IG380" s="66"/>
      <c r="IH380" s="66"/>
      <c r="II380" s="66"/>
      <c r="IJ380" s="66"/>
      <c r="IK380" s="66"/>
      <c r="IL380" s="66"/>
      <c r="IM380" s="66"/>
      <c r="IN380" s="66"/>
      <c r="IO380" s="66"/>
      <c r="IP380" s="66"/>
      <c r="IQ380" s="66"/>
      <c r="IR380" s="66"/>
      <c r="IS380" s="66"/>
      <c r="IT380" s="66"/>
      <c r="IU380" s="66"/>
      <c r="IV380" s="66"/>
      <c r="IW380" s="66"/>
      <c r="IX380" s="442"/>
      <c r="IY380" s="442"/>
      <c r="IZ380" s="442"/>
      <c r="JA380" s="442"/>
      <c r="JB380" s="442"/>
      <c r="JC380" s="442"/>
      <c r="JD380" s="442"/>
      <c r="JE380" s="442"/>
      <c r="JF380" s="442"/>
      <c r="JG380" s="442"/>
      <c r="JH380" s="442"/>
      <c r="JI380" s="442"/>
      <c r="JJ380" s="442"/>
      <c r="JK380" s="442"/>
      <c r="JL380" s="442"/>
      <c r="JM380" s="442"/>
      <c r="JN380" s="442"/>
      <c r="JO380" s="442"/>
      <c r="JP380" s="442"/>
      <c r="JQ380" s="442"/>
      <c r="JR380" s="442"/>
      <c r="JS380" s="442"/>
      <c r="JT380" s="442"/>
      <c r="JU380" s="442"/>
      <c r="JV380" s="442"/>
      <c r="JW380" s="442"/>
      <c r="JX380" s="442"/>
      <c r="JY380" s="442"/>
      <c r="JZ380" s="442"/>
      <c r="KA380" s="442"/>
      <c r="KB380" s="442"/>
      <c r="KC380" s="442"/>
      <c r="KD380" s="442"/>
      <c r="KE380" s="442"/>
      <c r="KF380" s="442"/>
      <c r="KG380" s="442"/>
      <c r="KH380" s="442"/>
      <c r="KI380" s="442"/>
      <c r="KJ380" s="442"/>
      <c r="KK380" s="442"/>
      <c r="KL380" s="442"/>
      <c r="KM380" s="442"/>
      <c r="KN380" s="442"/>
      <c r="KO380" s="442"/>
      <c r="KP380" s="442"/>
      <c r="KQ380" s="442"/>
      <c r="KR380" s="442"/>
      <c r="KS380" s="442"/>
      <c r="KT380" s="442"/>
      <c r="KU380" s="442"/>
      <c r="KV380" s="442"/>
      <c r="KW380" s="442"/>
      <c r="KX380" s="442"/>
      <c r="KY380" s="442"/>
      <c r="KZ380" s="442"/>
      <c r="LA380" s="442"/>
      <c r="LB380" s="442"/>
      <c r="LC380" s="442"/>
      <c r="LD380" s="442"/>
      <c r="LE380" s="442"/>
      <c r="LF380" s="442"/>
      <c r="LG380" s="442"/>
      <c r="LH380" s="442"/>
      <c r="LI380" s="442"/>
      <c r="LJ380" s="442"/>
      <c r="LK380" s="442"/>
      <c r="LL380" s="442"/>
      <c r="LM380" s="442"/>
      <c r="LN380" s="442"/>
      <c r="LO380" s="442"/>
      <c r="LP380" s="442"/>
      <c r="LQ380" s="442"/>
      <c r="LR380" s="442"/>
      <c r="LS380" s="442"/>
      <c r="LT380" s="442"/>
      <c r="LU380" s="442"/>
      <c r="LV380" s="442"/>
      <c r="LW380" s="442"/>
      <c r="LX380" s="442"/>
      <c r="LY380" s="442"/>
      <c r="LZ380" s="442"/>
      <c r="MA380" s="442"/>
      <c r="MB380" s="442"/>
      <c r="MC380" s="442"/>
      <c r="MD380" s="442"/>
      <c r="ME380" s="442"/>
      <c r="MF380" s="442"/>
      <c r="MG380" s="442"/>
      <c r="MH380" s="442"/>
      <c r="MI380" s="442"/>
      <c r="MJ380" s="442"/>
      <c r="MK380" s="442"/>
      <c r="ML380" s="442"/>
      <c r="MM380" s="442"/>
      <c r="MN380" s="442"/>
      <c r="MO380" s="442"/>
      <c r="MP380" s="442"/>
      <c r="MQ380" s="442"/>
      <c r="MR380" s="442"/>
      <c r="MS380" s="442"/>
      <c r="MT380" s="442"/>
      <c r="MU380" s="442"/>
      <c r="MV380" s="442"/>
      <c r="MW380" s="442"/>
      <c r="MX380" s="442"/>
      <c r="MY380" s="442"/>
      <c r="MZ380" s="442"/>
      <c r="NA380" s="442"/>
      <c r="NB380" s="442"/>
      <c r="NC380" s="442"/>
      <c r="ND380" s="442"/>
      <c r="NE380" s="442"/>
      <c r="NF380" s="442"/>
      <c r="NG380" s="442"/>
      <c r="NH380" s="442"/>
      <c r="NI380" s="442"/>
      <c r="NJ380" s="442"/>
      <c r="NK380" s="442"/>
      <c r="NL380" s="442"/>
      <c r="NM380" s="442"/>
      <c r="NN380" s="442"/>
      <c r="NO380" s="442"/>
      <c r="NP380" s="442"/>
      <c r="NQ380" s="442"/>
      <c r="NR380" s="442"/>
      <c r="NS380" s="442"/>
      <c r="NT380" s="442"/>
      <c r="NU380" s="442"/>
      <c r="NV380" s="442"/>
      <c r="NW380" s="442"/>
      <c r="NX380" s="442"/>
      <c r="NY380" s="442"/>
      <c r="NZ380" s="442"/>
      <c r="OA380" s="442"/>
      <c r="OB380" s="442"/>
      <c r="OC380" s="442"/>
      <c r="OD380" s="442"/>
      <c r="OE380" s="442"/>
      <c r="OF380" s="442"/>
      <c r="OG380" s="442"/>
      <c r="OH380" s="442"/>
      <c r="OI380" s="442"/>
      <c r="OJ380" s="442"/>
      <c r="OK380" s="442"/>
      <c r="OL380" s="442"/>
      <c r="OM380" s="442"/>
      <c r="ON380" s="442"/>
      <c r="OO380" s="442"/>
      <c r="OP380" s="442"/>
      <c r="OQ380" s="442"/>
      <c r="OR380" s="442"/>
      <c r="OS380" s="442"/>
      <c r="OT380" s="442"/>
      <c r="OU380" s="442"/>
      <c r="OV380" s="442"/>
      <c r="OW380" s="442"/>
      <c r="OX380" s="442"/>
      <c r="OY380" s="442"/>
      <c r="OZ380" s="442"/>
      <c r="PA380" s="442"/>
      <c r="PB380" s="442"/>
      <c r="PC380" s="442"/>
      <c r="PD380" s="442"/>
      <c r="PE380" s="442"/>
      <c r="PF380" s="442"/>
      <c r="PG380" s="442"/>
      <c r="PH380" s="442"/>
      <c r="PI380" s="442"/>
      <c r="PJ380" s="442"/>
      <c r="PK380" s="442"/>
      <c r="PL380" s="442"/>
      <c r="PM380" s="442"/>
      <c r="PN380" s="442"/>
      <c r="PO380" s="442"/>
      <c r="PP380" s="442"/>
      <c r="PQ380" s="442"/>
      <c r="PR380" s="442"/>
      <c r="PS380" s="442"/>
      <c r="PT380" s="442"/>
      <c r="PU380" s="442"/>
      <c r="PV380" s="442"/>
      <c r="PW380" s="442"/>
      <c r="PX380" s="442"/>
      <c r="PY380" s="442"/>
      <c r="PZ380" s="442"/>
      <c r="QA380" s="442"/>
      <c r="QB380" s="442"/>
      <c r="QC380" s="442"/>
      <c r="QD380" s="442"/>
      <c r="QE380" s="442"/>
      <c r="QF380" s="442"/>
      <c r="QG380" s="442"/>
      <c r="QH380" s="442"/>
      <c r="QI380" s="442"/>
      <c r="QJ380" s="442"/>
      <c r="QK380" s="442"/>
      <c r="QL380" s="442"/>
      <c r="QM380" s="442"/>
      <c r="QN380" s="442"/>
      <c r="QO380" s="442"/>
      <c r="QP380" s="442"/>
      <c r="QQ380" s="442"/>
      <c r="QR380" s="442"/>
      <c r="QS380" s="442"/>
      <c r="QT380" s="442"/>
      <c r="QU380" s="442"/>
      <c r="QV380" s="442"/>
      <c r="QW380" s="442"/>
      <c r="QX380" s="442"/>
      <c r="QY380" s="442"/>
      <c r="QZ380" s="442"/>
      <c r="RA380" s="442"/>
      <c r="RB380" s="442"/>
      <c r="RC380" s="442"/>
      <c r="RD380" s="442"/>
      <c r="RE380" s="442"/>
      <c r="RF380" s="442"/>
      <c r="RG380" s="442"/>
      <c r="RH380" s="442"/>
      <c r="RI380" s="442"/>
      <c r="RJ380" s="442"/>
      <c r="RK380" s="442"/>
      <c r="RL380" s="442"/>
      <c r="RM380" s="442"/>
      <c r="RN380" s="442"/>
      <c r="RO380" s="442"/>
      <c r="RP380" s="442"/>
      <c r="RQ380" s="442"/>
      <c r="RR380" s="442"/>
      <c r="RS380" s="442"/>
      <c r="RT380" s="442"/>
      <c r="RU380" s="442"/>
      <c r="RV380" s="442"/>
      <c r="RW380" s="442"/>
      <c r="RX380" s="442"/>
      <c r="RY380" s="442"/>
      <c r="RZ380" s="442"/>
      <c r="SA380" s="442"/>
      <c r="SB380" s="442"/>
      <c r="SC380" s="442"/>
      <c r="SD380" s="442"/>
      <c r="SE380" s="442"/>
      <c r="SF380" s="442"/>
      <c r="SG380" s="442"/>
      <c r="SH380" s="442"/>
      <c r="SI380" s="442"/>
      <c r="SJ380" s="442"/>
      <c r="SK380" s="442"/>
      <c r="SL380" s="442"/>
      <c r="SM380" s="442"/>
      <c r="SN380" s="442"/>
      <c r="SO380" s="442"/>
      <c r="SP380" s="442"/>
      <c r="SQ380" s="442"/>
      <c r="SR380" s="442"/>
      <c r="SS380" s="442"/>
      <c r="ST380" s="442"/>
      <c r="SU380" s="442"/>
      <c r="SV380" s="442"/>
      <c r="SW380" s="442"/>
      <c r="SX380" s="442"/>
      <c r="SY380" s="442"/>
      <c r="SZ380" s="442"/>
      <c r="TA380" s="442"/>
      <c r="TB380" s="442"/>
      <c r="TC380" s="442"/>
      <c r="TD380" s="442"/>
      <c r="TE380" s="442"/>
      <c r="TF380" s="442"/>
      <c r="TG380" s="442"/>
      <c r="TH380" s="442"/>
      <c r="TI380" s="442"/>
      <c r="TJ380" s="442"/>
      <c r="TK380" s="442"/>
      <c r="TL380" s="442"/>
      <c r="TM380" s="442"/>
      <c r="TN380" s="442"/>
      <c r="TO380" s="442"/>
      <c r="TP380" s="442"/>
      <c r="TQ380" s="442"/>
      <c r="TR380" s="442"/>
      <c r="TS380" s="442"/>
      <c r="TT380" s="442"/>
      <c r="TU380" s="442"/>
      <c r="TV380" s="442"/>
      <c r="TW380" s="442"/>
      <c r="TX380" s="442"/>
      <c r="TY380" s="442"/>
      <c r="TZ380" s="442"/>
      <c r="UA380" s="442"/>
      <c r="UB380" s="442"/>
      <c r="UC380" s="442"/>
      <c r="UD380" s="442"/>
      <c r="UE380" s="442"/>
      <c r="UF380" s="442"/>
      <c r="UG380" s="442"/>
      <c r="UH380" s="442"/>
      <c r="UI380" s="442"/>
      <c r="UJ380" s="442"/>
      <c r="UK380" s="442"/>
      <c r="UL380" s="442"/>
      <c r="UM380" s="442"/>
      <c r="UN380" s="442"/>
      <c r="UO380" s="442"/>
      <c r="UP380" s="442"/>
      <c r="UQ380" s="442"/>
      <c r="UR380" s="442"/>
      <c r="US380" s="442"/>
      <c r="UT380" s="442"/>
      <c r="UU380" s="442"/>
      <c r="UV380" s="442"/>
      <c r="UW380" s="442"/>
      <c r="UX380" s="442"/>
      <c r="UY380" s="442"/>
      <c r="UZ380" s="442"/>
      <c r="VA380" s="442"/>
      <c r="VB380" s="442"/>
      <c r="VC380" s="442"/>
      <c r="VD380" s="442"/>
      <c r="VE380" s="442"/>
      <c r="VF380" s="442"/>
      <c r="VG380" s="442"/>
      <c r="VH380" s="442"/>
      <c r="VI380" s="442"/>
      <c r="VJ380" s="442"/>
      <c r="VK380" s="442"/>
      <c r="VL380" s="442"/>
      <c r="VM380" s="442"/>
      <c r="VN380" s="442"/>
      <c r="VO380" s="442"/>
      <c r="VP380" s="442"/>
      <c r="VQ380" s="442"/>
      <c r="VR380" s="442"/>
      <c r="VS380" s="442"/>
      <c r="VT380" s="442"/>
      <c r="VU380" s="442"/>
      <c r="VV380" s="442"/>
      <c r="VW380" s="442"/>
      <c r="VX380" s="442"/>
      <c r="VY380" s="442"/>
      <c r="VZ380" s="442"/>
      <c r="WA380" s="442"/>
      <c r="WB380" s="442"/>
      <c r="WC380" s="442"/>
      <c r="WD380" s="442"/>
      <c r="WE380" s="442"/>
      <c r="WF380" s="442"/>
      <c r="WG380" s="442"/>
      <c r="WH380" s="442"/>
      <c r="WI380" s="442"/>
      <c r="WJ380" s="442"/>
      <c r="WK380" s="442"/>
      <c r="WL380" s="442"/>
      <c r="WM380" s="442"/>
      <c r="WN380" s="442"/>
      <c r="WO380" s="442"/>
      <c r="WP380" s="442"/>
      <c r="WQ380" s="442"/>
      <c r="WR380" s="442"/>
      <c r="WS380" s="442"/>
      <c r="WT380" s="442"/>
      <c r="WU380" s="442"/>
      <c r="WV380" s="442"/>
      <c r="WW380" s="442"/>
      <c r="WX380" s="442"/>
      <c r="WY380" s="442"/>
      <c r="WZ380" s="442"/>
      <c r="XA380" s="442"/>
      <c r="XB380" s="442"/>
      <c r="XC380" s="442"/>
      <c r="XD380" s="442"/>
      <c r="XE380" s="442"/>
      <c r="XF380" s="442"/>
      <c r="XG380" s="442"/>
      <c r="XH380" s="442"/>
      <c r="XI380" s="442"/>
      <c r="XJ380" s="442"/>
      <c r="XK380" s="442"/>
      <c r="XL380" s="442"/>
      <c r="XM380" s="442"/>
      <c r="XN380" s="442"/>
      <c r="XO380" s="442"/>
      <c r="XP380" s="442"/>
      <c r="XQ380" s="442"/>
      <c r="XR380" s="442"/>
      <c r="XS380" s="442"/>
      <c r="XT380" s="442"/>
      <c r="XU380" s="442"/>
      <c r="XV380" s="442"/>
      <c r="XW380" s="442"/>
      <c r="XX380" s="442"/>
      <c r="XY380" s="442"/>
      <c r="XZ380" s="442"/>
      <c r="YA380" s="442"/>
      <c r="YB380" s="442"/>
      <c r="YC380" s="442"/>
      <c r="YD380" s="442"/>
      <c r="YE380" s="442"/>
      <c r="YF380" s="442"/>
      <c r="YG380" s="442"/>
      <c r="YH380" s="442"/>
      <c r="YI380" s="442"/>
      <c r="YJ380" s="442"/>
      <c r="YK380" s="442"/>
      <c r="YL380" s="442"/>
      <c r="YM380" s="442"/>
      <c r="YN380" s="442"/>
      <c r="YO380" s="442"/>
      <c r="YP380" s="442"/>
      <c r="YQ380" s="442"/>
      <c r="YR380" s="442"/>
      <c r="YS380" s="442"/>
      <c r="YT380" s="442"/>
      <c r="YU380" s="442"/>
      <c r="YV380" s="442"/>
      <c r="YW380" s="442"/>
      <c r="YX380" s="442"/>
      <c r="YY380" s="442"/>
      <c r="YZ380" s="442"/>
      <c r="ZA380" s="442"/>
      <c r="ZB380" s="442"/>
      <c r="ZC380" s="442"/>
      <c r="ZD380" s="442"/>
      <c r="ZE380" s="442"/>
      <c r="ZF380" s="442"/>
      <c r="ZG380" s="442"/>
      <c r="ZH380" s="442"/>
      <c r="ZI380" s="442"/>
      <c r="ZJ380" s="442"/>
      <c r="ZK380" s="442"/>
      <c r="ZL380" s="442"/>
      <c r="ZM380" s="442"/>
      <c r="ZN380" s="442"/>
      <c r="ZO380" s="442"/>
      <c r="ZP380" s="442"/>
      <c r="ZQ380" s="442"/>
      <c r="ZR380" s="442"/>
      <c r="ZS380" s="442"/>
      <c r="ZT380" s="442"/>
      <c r="ZU380" s="442"/>
      <c r="ZV380" s="442"/>
      <c r="ZW380" s="442"/>
      <c r="ZX380" s="442"/>
      <c r="ZY380" s="442"/>
      <c r="ZZ380" s="442"/>
      <c r="AAA380" s="442"/>
      <c r="AAB380" s="442"/>
      <c r="AAC380" s="442"/>
      <c r="AAD380" s="442"/>
      <c r="AAE380" s="442"/>
      <c r="AAF380" s="442"/>
      <c r="AAG380" s="442"/>
      <c r="AAH380" s="442"/>
      <c r="AAI380" s="442"/>
      <c r="AAJ380" s="442"/>
      <c r="AAK380" s="442"/>
      <c r="AAL380" s="442"/>
      <c r="AAM380" s="442"/>
      <c r="AAN380" s="442"/>
      <c r="AAO380" s="442"/>
      <c r="AAP380" s="442"/>
      <c r="AAQ380" s="442"/>
      <c r="AAR380" s="442"/>
      <c r="AAS380" s="442"/>
      <c r="AAT380" s="442"/>
      <c r="AAU380" s="442"/>
      <c r="AAV380" s="442"/>
      <c r="AAW380" s="442"/>
      <c r="AAX380" s="442"/>
      <c r="AAY380" s="442"/>
      <c r="AAZ380" s="442"/>
      <c r="ABA380" s="442"/>
      <c r="ABB380" s="442"/>
      <c r="ABC380" s="442"/>
      <c r="ABD380" s="442"/>
      <c r="ABE380" s="442"/>
      <c r="ABF380" s="442"/>
      <c r="ABG380" s="442"/>
      <c r="ABH380" s="442"/>
      <c r="ABI380" s="442"/>
      <c r="ABJ380" s="442"/>
      <c r="ABK380" s="442"/>
      <c r="ABL380" s="442"/>
      <c r="ABM380" s="442"/>
      <c r="ABN380" s="442"/>
      <c r="ABO380" s="442"/>
      <c r="ABP380" s="442"/>
      <c r="ABQ380" s="442"/>
      <c r="ABR380" s="442"/>
      <c r="ABS380" s="442"/>
      <c r="ABT380" s="442"/>
      <c r="ABU380" s="442"/>
      <c r="ABV380" s="442"/>
      <c r="ABW380" s="442"/>
      <c r="ABX380" s="442"/>
      <c r="ABY380" s="442"/>
      <c r="ABZ380" s="442"/>
      <c r="ACA380" s="442"/>
      <c r="ACB380" s="442"/>
      <c r="ACC380" s="442"/>
      <c r="ACD380" s="442"/>
      <c r="ACE380" s="442"/>
      <c r="ACF380" s="442"/>
      <c r="ACG380" s="442"/>
      <c r="ACH380" s="442"/>
      <c r="ACI380" s="442"/>
      <c r="ACJ380" s="442"/>
      <c r="ACK380" s="442"/>
      <c r="ACL380" s="442"/>
      <c r="ACM380" s="442"/>
      <c r="ACN380" s="442"/>
      <c r="ACO380" s="442"/>
      <c r="ACP380" s="442"/>
      <c r="ACQ380" s="442"/>
      <c r="ACR380" s="442"/>
      <c r="ACS380" s="442"/>
      <c r="ACT380" s="442"/>
      <c r="ACU380" s="442"/>
      <c r="ACV380" s="442"/>
      <c r="ACW380" s="442"/>
      <c r="ACX380" s="442"/>
      <c r="ACY380" s="442"/>
      <c r="ACZ380" s="442"/>
      <c r="ADA380" s="442"/>
      <c r="ADB380" s="442"/>
      <c r="ADC380" s="442"/>
      <c r="ADD380" s="442"/>
      <c r="ADE380" s="442"/>
      <c r="ADF380" s="442"/>
      <c r="ADG380" s="442"/>
      <c r="ADH380" s="442"/>
      <c r="ADI380" s="442"/>
      <c r="ADJ380" s="442"/>
      <c r="ADK380" s="442"/>
      <c r="ADL380" s="442"/>
      <c r="ADM380" s="442"/>
      <c r="ADN380" s="442"/>
      <c r="ADO380" s="442"/>
      <c r="ADP380" s="442"/>
      <c r="ADQ380" s="442"/>
      <c r="ADR380" s="442"/>
      <c r="ADS380" s="442"/>
      <c r="ADT380" s="442"/>
      <c r="ADU380" s="442"/>
      <c r="ADV380" s="442"/>
      <c r="ADW380" s="442"/>
      <c r="ADX380" s="442"/>
      <c r="ADY380" s="442"/>
      <c r="ADZ380" s="442"/>
      <c r="AEA380" s="442"/>
      <c r="AEB380" s="442"/>
      <c r="AEC380" s="442"/>
      <c r="AED380" s="442"/>
      <c r="AEE380" s="442"/>
      <c r="AEF380" s="442"/>
      <c r="AEG380" s="442"/>
      <c r="AEH380" s="442"/>
      <c r="AEI380" s="442"/>
      <c r="AEJ380" s="442"/>
      <c r="AEK380" s="442"/>
      <c r="AEL380" s="442"/>
      <c r="AEM380" s="442"/>
      <c r="AEN380" s="442"/>
      <c r="AEO380" s="442"/>
      <c r="AEP380" s="442"/>
      <c r="AEQ380" s="442"/>
      <c r="AER380" s="442"/>
      <c r="AES380" s="442"/>
      <c r="AET380" s="442"/>
      <c r="AEU380" s="442"/>
      <c r="AEV380" s="442"/>
      <c r="AEW380" s="442"/>
      <c r="AEX380" s="442"/>
      <c r="AEY380" s="442"/>
      <c r="AEZ380" s="442"/>
      <c r="AFA380" s="442"/>
      <c r="AFB380" s="442"/>
      <c r="AFC380" s="442"/>
      <c r="AFD380" s="442"/>
      <c r="AFE380" s="442"/>
      <c r="AFF380" s="442"/>
      <c r="AFG380" s="442"/>
      <c r="AFH380" s="442"/>
      <c r="AFI380" s="442"/>
      <c r="AFJ380" s="442"/>
      <c r="AFK380" s="442"/>
      <c r="AFL380" s="442"/>
      <c r="AFM380" s="442"/>
      <c r="AFN380" s="442"/>
      <c r="AFO380" s="442"/>
      <c r="AFP380" s="442"/>
      <c r="AFQ380" s="442"/>
      <c r="AFR380" s="442"/>
      <c r="AFS380" s="442"/>
      <c r="AFT380" s="442"/>
      <c r="AFU380" s="442"/>
      <c r="AFV380" s="442"/>
      <c r="AFW380" s="442"/>
      <c r="AFX380" s="442"/>
      <c r="AFY380" s="442"/>
      <c r="AFZ380" s="442"/>
      <c r="AGA380" s="442"/>
      <c r="AGB380" s="442"/>
      <c r="AGC380" s="442"/>
      <c r="AGD380" s="442"/>
      <c r="AGE380" s="442"/>
      <c r="AGF380" s="442"/>
      <c r="AGG380" s="442"/>
      <c r="AGH380" s="442"/>
      <c r="AGI380" s="442"/>
      <c r="AGJ380" s="442"/>
      <c r="AGK380" s="442"/>
      <c r="AGL380" s="442"/>
      <c r="AGM380" s="442"/>
      <c r="AGN380" s="442"/>
      <c r="AGO380" s="442"/>
      <c r="AGP380" s="442"/>
      <c r="AGQ380" s="442"/>
      <c r="AGR380" s="442"/>
      <c r="AGS380" s="442"/>
      <c r="AGT380" s="442"/>
      <c r="AGU380" s="442"/>
      <c r="AGV380" s="442"/>
      <c r="AGW380" s="442"/>
      <c r="AGX380" s="442"/>
      <c r="AGY380" s="442"/>
      <c r="AGZ380" s="442"/>
      <c r="AHA380" s="442"/>
      <c r="AHB380" s="442"/>
      <c r="AHC380" s="442"/>
      <c r="AHD380" s="442"/>
      <c r="AHE380" s="442"/>
      <c r="AHF380" s="442"/>
      <c r="AHG380" s="442"/>
      <c r="AHH380" s="442"/>
    </row>
    <row r="381" spans="2:892" s="593" customFormat="1" hidden="1">
      <c r="B381" s="597"/>
      <c r="C381" s="595"/>
      <c r="D381" s="78"/>
      <c r="E381" s="78"/>
      <c r="F381" s="78"/>
      <c r="G381" s="78"/>
      <c r="H381" s="78"/>
      <c r="I381" s="78"/>
      <c r="J381" s="78"/>
      <c r="K381" s="78"/>
      <c r="L381" s="78"/>
      <c r="M381" s="78"/>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s="66"/>
      <c r="CT381" s="66"/>
      <c r="CU381" s="66"/>
      <c r="CV381" s="66"/>
      <c r="CW381" s="66"/>
      <c r="CX381" s="66"/>
      <c r="CY381" s="66"/>
      <c r="CZ381" s="66"/>
      <c r="DA381" s="66"/>
      <c r="DB381" s="66"/>
      <c r="DC381" s="66"/>
      <c r="DD381" s="66"/>
      <c r="DE381" s="66"/>
      <c r="DF381" s="66"/>
      <c r="DG381" s="66"/>
      <c r="DH381" s="66"/>
      <c r="DI381" s="66"/>
      <c r="DJ381" s="66"/>
      <c r="DK381" s="66"/>
      <c r="DL381" s="66"/>
      <c r="DM381" s="66"/>
      <c r="DN381" s="66"/>
      <c r="DO381" s="66"/>
      <c r="DP381" s="66"/>
      <c r="DQ381" s="66"/>
      <c r="DR381" s="66"/>
      <c r="DS381" s="66"/>
      <c r="DT381" s="66"/>
      <c r="DU381" s="66"/>
      <c r="DV381" s="66"/>
      <c r="DW381" s="66"/>
      <c r="DX381" s="66"/>
      <c r="DY381" s="66"/>
      <c r="DZ381" s="66"/>
      <c r="EA381" s="66"/>
      <c r="EB381" s="66"/>
      <c r="EC381" s="66"/>
      <c r="ED381" s="66"/>
      <c r="EE381" s="66"/>
      <c r="EF381" s="66"/>
      <c r="EG381" s="66"/>
      <c r="EH381" s="66"/>
      <c r="EI381" s="66"/>
      <c r="EJ381" s="66"/>
      <c r="EK381" s="66"/>
      <c r="EL381" s="66"/>
      <c r="EM381" s="66"/>
      <c r="EN381" s="66"/>
      <c r="EO381" s="66"/>
      <c r="EP381" s="66"/>
      <c r="EQ381" s="66"/>
      <c r="ER381" s="66"/>
      <c r="ES381" s="66"/>
      <c r="ET381" s="66"/>
      <c r="EU381" s="66"/>
      <c r="EV381" s="66"/>
      <c r="EW381" s="66"/>
      <c r="EX381" s="66"/>
      <c r="EY381" s="66"/>
      <c r="EZ381" s="66"/>
      <c r="FA381" s="66"/>
      <c r="FB381" s="66"/>
      <c r="FC381" s="66"/>
      <c r="FD381" s="66"/>
      <c r="FE381" s="66"/>
      <c r="FF381" s="66"/>
      <c r="FG381" s="66"/>
      <c r="FH381" s="66"/>
      <c r="FI381" s="66"/>
      <c r="FJ381" s="66"/>
      <c r="FK381" s="66"/>
      <c r="FL381" s="66"/>
      <c r="FM381" s="66"/>
      <c r="FN381" s="66"/>
      <c r="FO381" s="66"/>
      <c r="FP381" s="66"/>
      <c r="FQ381" s="66"/>
      <c r="FR381" s="66"/>
      <c r="FS381" s="66"/>
      <c r="FT381" s="66"/>
      <c r="FU381" s="66"/>
      <c r="FV381" s="66"/>
      <c r="FW381" s="66"/>
      <c r="FX381" s="66"/>
      <c r="FY381" s="66"/>
      <c r="FZ381" s="66"/>
      <c r="GA381" s="66"/>
      <c r="GB381" s="66"/>
      <c r="GC381" s="66"/>
      <c r="GD381" s="66"/>
      <c r="GE381" s="66"/>
      <c r="GF381" s="66"/>
      <c r="GG381" s="66"/>
      <c r="GH381" s="66"/>
      <c r="GI381" s="66"/>
      <c r="GJ381" s="66"/>
      <c r="GK381" s="66"/>
      <c r="GL381" s="66"/>
      <c r="GM381" s="66"/>
      <c r="GN381" s="66"/>
      <c r="GO381" s="66"/>
      <c r="GP381" s="66"/>
      <c r="GQ381" s="66"/>
      <c r="GR381" s="66"/>
      <c r="GS381" s="66"/>
      <c r="GT381" s="66"/>
      <c r="GU381" s="66"/>
      <c r="GV381" s="66"/>
      <c r="GW381" s="66"/>
      <c r="GX381" s="66"/>
      <c r="GY381" s="66"/>
      <c r="GZ381" s="66"/>
      <c r="HA381" s="66"/>
      <c r="HB381" s="66"/>
      <c r="HC381" s="66"/>
      <c r="HD381" s="66"/>
      <c r="HE381" s="66"/>
      <c r="HF381" s="66"/>
      <c r="HG381" s="66"/>
      <c r="HH381" s="66"/>
      <c r="HI381" s="66"/>
      <c r="HJ381" s="66"/>
      <c r="HK381" s="66"/>
      <c r="HL381" s="66"/>
      <c r="HM381" s="66"/>
      <c r="HN381" s="66"/>
      <c r="HO381" s="66"/>
      <c r="HP381" s="66"/>
      <c r="HQ381" s="66"/>
      <c r="HR381" s="66"/>
      <c r="HS381" s="66"/>
      <c r="HT381" s="66"/>
      <c r="HU381" s="66"/>
      <c r="HV381" s="66"/>
      <c r="HW381" s="66"/>
      <c r="HX381" s="66"/>
      <c r="HY381" s="66"/>
      <c r="HZ381" s="66"/>
      <c r="IA381" s="66"/>
      <c r="IB381" s="66"/>
      <c r="IC381" s="66"/>
      <c r="ID381" s="66"/>
      <c r="IE381" s="66"/>
      <c r="IF381" s="66"/>
      <c r="IG381" s="66"/>
      <c r="IH381" s="66"/>
      <c r="II381" s="66"/>
      <c r="IJ381" s="66"/>
      <c r="IK381" s="66"/>
      <c r="IL381" s="66"/>
      <c r="IM381" s="66"/>
      <c r="IN381" s="66"/>
      <c r="IO381" s="66"/>
      <c r="IP381" s="66"/>
      <c r="IQ381" s="66"/>
      <c r="IR381" s="66"/>
      <c r="IS381" s="66"/>
      <c r="IT381" s="66"/>
      <c r="IU381" s="66"/>
      <c r="IV381" s="66"/>
      <c r="IW381" s="66"/>
      <c r="IX381" s="442"/>
      <c r="IY381" s="442"/>
      <c r="IZ381" s="442"/>
      <c r="JA381" s="442"/>
      <c r="JB381" s="442"/>
      <c r="JC381" s="442"/>
      <c r="JD381" s="442"/>
      <c r="JE381" s="442"/>
      <c r="JF381" s="442"/>
      <c r="JG381" s="442"/>
      <c r="JH381" s="442"/>
      <c r="JI381" s="442"/>
      <c r="JJ381" s="442"/>
      <c r="JK381" s="442"/>
      <c r="JL381" s="442"/>
      <c r="JM381" s="442"/>
      <c r="JN381" s="442"/>
      <c r="JO381" s="442"/>
      <c r="JP381" s="442"/>
      <c r="JQ381" s="442"/>
      <c r="JR381" s="442"/>
      <c r="JS381" s="442"/>
      <c r="JT381" s="442"/>
      <c r="JU381" s="442"/>
      <c r="JV381" s="442"/>
      <c r="JW381" s="442"/>
      <c r="JX381" s="442"/>
      <c r="JY381" s="442"/>
      <c r="JZ381" s="442"/>
      <c r="KA381" s="442"/>
      <c r="KB381" s="442"/>
      <c r="KC381" s="442"/>
      <c r="KD381" s="442"/>
      <c r="KE381" s="442"/>
      <c r="KF381" s="442"/>
      <c r="KG381" s="442"/>
      <c r="KH381" s="442"/>
      <c r="KI381" s="442"/>
      <c r="KJ381" s="442"/>
      <c r="KK381" s="442"/>
      <c r="KL381" s="442"/>
      <c r="KM381" s="442"/>
      <c r="KN381" s="442"/>
      <c r="KO381" s="442"/>
      <c r="KP381" s="442"/>
      <c r="KQ381" s="442"/>
      <c r="KR381" s="442"/>
      <c r="KS381" s="442"/>
      <c r="KT381" s="442"/>
      <c r="KU381" s="442"/>
      <c r="KV381" s="442"/>
      <c r="KW381" s="442"/>
      <c r="KX381" s="442"/>
      <c r="KY381" s="442"/>
      <c r="KZ381" s="442"/>
      <c r="LA381" s="442"/>
      <c r="LB381" s="442"/>
      <c r="LC381" s="442"/>
      <c r="LD381" s="442"/>
      <c r="LE381" s="442"/>
      <c r="LF381" s="442"/>
      <c r="LG381" s="442"/>
      <c r="LH381" s="442"/>
      <c r="LI381" s="442"/>
      <c r="LJ381" s="442"/>
      <c r="LK381" s="442"/>
      <c r="LL381" s="442"/>
      <c r="LM381" s="442"/>
      <c r="LN381" s="442"/>
      <c r="LO381" s="442"/>
      <c r="LP381" s="442"/>
      <c r="LQ381" s="442"/>
      <c r="LR381" s="442"/>
      <c r="LS381" s="442"/>
      <c r="LT381" s="442"/>
      <c r="LU381" s="442"/>
      <c r="LV381" s="442"/>
      <c r="LW381" s="442"/>
      <c r="LX381" s="442"/>
      <c r="LY381" s="442"/>
      <c r="LZ381" s="442"/>
      <c r="MA381" s="442"/>
      <c r="MB381" s="442"/>
      <c r="MC381" s="442"/>
      <c r="MD381" s="442"/>
      <c r="ME381" s="442"/>
      <c r="MF381" s="442"/>
      <c r="MG381" s="442"/>
      <c r="MH381" s="442"/>
      <c r="MI381" s="442"/>
      <c r="MJ381" s="442"/>
      <c r="MK381" s="442"/>
      <c r="ML381" s="442"/>
      <c r="MM381" s="442"/>
      <c r="MN381" s="442"/>
      <c r="MO381" s="442"/>
      <c r="MP381" s="442"/>
      <c r="MQ381" s="442"/>
      <c r="MR381" s="442"/>
      <c r="MS381" s="442"/>
      <c r="MT381" s="442"/>
      <c r="MU381" s="442"/>
      <c r="MV381" s="442"/>
      <c r="MW381" s="442"/>
      <c r="MX381" s="442"/>
      <c r="MY381" s="442"/>
      <c r="MZ381" s="442"/>
      <c r="NA381" s="442"/>
      <c r="NB381" s="442"/>
      <c r="NC381" s="442"/>
      <c r="ND381" s="442"/>
      <c r="NE381" s="442"/>
      <c r="NF381" s="442"/>
      <c r="NG381" s="442"/>
      <c r="NH381" s="442"/>
      <c r="NI381" s="442"/>
      <c r="NJ381" s="442"/>
      <c r="NK381" s="442"/>
      <c r="NL381" s="442"/>
      <c r="NM381" s="442"/>
      <c r="NN381" s="442"/>
      <c r="NO381" s="442"/>
      <c r="NP381" s="442"/>
      <c r="NQ381" s="442"/>
      <c r="NR381" s="442"/>
      <c r="NS381" s="442"/>
      <c r="NT381" s="442"/>
      <c r="NU381" s="442"/>
      <c r="NV381" s="442"/>
      <c r="NW381" s="442"/>
      <c r="NX381" s="442"/>
      <c r="NY381" s="442"/>
      <c r="NZ381" s="442"/>
      <c r="OA381" s="442"/>
      <c r="OB381" s="442"/>
      <c r="OC381" s="442"/>
      <c r="OD381" s="442"/>
      <c r="OE381" s="442"/>
      <c r="OF381" s="442"/>
      <c r="OG381" s="442"/>
      <c r="OH381" s="442"/>
      <c r="OI381" s="442"/>
      <c r="OJ381" s="442"/>
      <c r="OK381" s="442"/>
      <c r="OL381" s="442"/>
      <c r="OM381" s="442"/>
      <c r="ON381" s="442"/>
      <c r="OO381" s="442"/>
      <c r="OP381" s="442"/>
      <c r="OQ381" s="442"/>
      <c r="OR381" s="442"/>
      <c r="OS381" s="442"/>
      <c r="OT381" s="442"/>
      <c r="OU381" s="442"/>
      <c r="OV381" s="442"/>
      <c r="OW381" s="442"/>
      <c r="OX381" s="442"/>
      <c r="OY381" s="442"/>
      <c r="OZ381" s="442"/>
      <c r="PA381" s="442"/>
      <c r="PB381" s="442"/>
      <c r="PC381" s="442"/>
      <c r="PD381" s="442"/>
      <c r="PE381" s="442"/>
      <c r="PF381" s="442"/>
      <c r="PG381" s="442"/>
      <c r="PH381" s="442"/>
      <c r="PI381" s="442"/>
      <c r="PJ381" s="442"/>
      <c r="PK381" s="442"/>
      <c r="PL381" s="442"/>
      <c r="PM381" s="442"/>
      <c r="PN381" s="442"/>
      <c r="PO381" s="442"/>
      <c r="PP381" s="442"/>
      <c r="PQ381" s="442"/>
      <c r="PR381" s="442"/>
      <c r="PS381" s="442"/>
      <c r="PT381" s="442"/>
      <c r="PU381" s="442"/>
      <c r="PV381" s="442"/>
      <c r="PW381" s="442"/>
      <c r="PX381" s="442"/>
      <c r="PY381" s="442"/>
      <c r="PZ381" s="442"/>
      <c r="QA381" s="442"/>
      <c r="QB381" s="442"/>
      <c r="QC381" s="442"/>
      <c r="QD381" s="442"/>
      <c r="QE381" s="442"/>
      <c r="QF381" s="442"/>
      <c r="QG381" s="442"/>
      <c r="QH381" s="442"/>
      <c r="QI381" s="442"/>
      <c r="QJ381" s="442"/>
      <c r="QK381" s="442"/>
      <c r="QL381" s="442"/>
      <c r="QM381" s="442"/>
      <c r="QN381" s="442"/>
      <c r="QO381" s="442"/>
      <c r="QP381" s="442"/>
      <c r="QQ381" s="442"/>
      <c r="QR381" s="442"/>
      <c r="QS381" s="442"/>
      <c r="QT381" s="442"/>
      <c r="QU381" s="442"/>
      <c r="QV381" s="442"/>
      <c r="QW381" s="442"/>
      <c r="QX381" s="442"/>
      <c r="QY381" s="442"/>
      <c r="QZ381" s="442"/>
      <c r="RA381" s="442"/>
      <c r="RB381" s="442"/>
      <c r="RC381" s="442"/>
      <c r="RD381" s="442"/>
      <c r="RE381" s="442"/>
      <c r="RF381" s="442"/>
      <c r="RG381" s="442"/>
      <c r="RH381" s="442"/>
      <c r="RI381" s="442"/>
      <c r="RJ381" s="442"/>
      <c r="RK381" s="442"/>
      <c r="RL381" s="442"/>
      <c r="RM381" s="442"/>
      <c r="RN381" s="442"/>
      <c r="RO381" s="442"/>
      <c r="RP381" s="442"/>
      <c r="RQ381" s="442"/>
      <c r="RR381" s="442"/>
      <c r="RS381" s="442"/>
      <c r="RT381" s="442"/>
      <c r="RU381" s="442"/>
      <c r="RV381" s="442"/>
      <c r="RW381" s="442"/>
      <c r="RX381" s="442"/>
      <c r="RY381" s="442"/>
      <c r="RZ381" s="442"/>
      <c r="SA381" s="442"/>
      <c r="SB381" s="442"/>
      <c r="SC381" s="442"/>
      <c r="SD381" s="442"/>
      <c r="SE381" s="442"/>
      <c r="SF381" s="442"/>
      <c r="SG381" s="442"/>
      <c r="SH381" s="442"/>
      <c r="SI381" s="442"/>
      <c r="SJ381" s="442"/>
      <c r="SK381" s="442"/>
      <c r="SL381" s="442"/>
      <c r="SM381" s="442"/>
      <c r="SN381" s="442"/>
      <c r="SO381" s="442"/>
      <c r="SP381" s="442"/>
      <c r="SQ381" s="442"/>
      <c r="SR381" s="442"/>
      <c r="SS381" s="442"/>
      <c r="ST381" s="442"/>
      <c r="SU381" s="442"/>
      <c r="SV381" s="442"/>
      <c r="SW381" s="442"/>
      <c r="SX381" s="442"/>
      <c r="SY381" s="442"/>
      <c r="SZ381" s="442"/>
      <c r="TA381" s="442"/>
      <c r="TB381" s="442"/>
      <c r="TC381" s="442"/>
      <c r="TD381" s="442"/>
      <c r="TE381" s="442"/>
      <c r="TF381" s="442"/>
      <c r="TG381" s="442"/>
      <c r="TH381" s="442"/>
      <c r="TI381" s="442"/>
      <c r="TJ381" s="442"/>
      <c r="TK381" s="442"/>
      <c r="TL381" s="442"/>
      <c r="TM381" s="442"/>
      <c r="TN381" s="442"/>
      <c r="TO381" s="442"/>
      <c r="TP381" s="442"/>
      <c r="TQ381" s="442"/>
      <c r="TR381" s="442"/>
      <c r="TS381" s="442"/>
      <c r="TT381" s="442"/>
      <c r="TU381" s="442"/>
      <c r="TV381" s="442"/>
      <c r="TW381" s="442"/>
      <c r="TX381" s="442"/>
      <c r="TY381" s="442"/>
      <c r="TZ381" s="442"/>
      <c r="UA381" s="442"/>
      <c r="UB381" s="442"/>
      <c r="UC381" s="442"/>
      <c r="UD381" s="442"/>
      <c r="UE381" s="442"/>
      <c r="UF381" s="442"/>
      <c r="UG381" s="442"/>
      <c r="UH381" s="442"/>
      <c r="UI381" s="442"/>
      <c r="UJ381" s="442"/>
      <c r="UK381" s="442"/>
      <c r="UL381" s="442"/>
      <c r="UM381" s="442"/>
      <c r="UN381" s="442"/>
      <c r="UO381" s="442"/>
      <c r="UP381" s="442"/>
      <c r="UQ381" s="442"/>
      <c r="UR381" s="442"/>
      <c r="US381" s="442"/>
      <c r="UT381" s="442"/>
      <c r="UU381" s="442"/>
      <c r="UV381" s="442"/>
      <c r="UW381" s="442"/>
      <c r="UX381" s="442"/>
      <c r="UY381" s="442"/>
      <c r="UZ381" s="442"/>
      <c r="VA381" s="442"/>
      <c r="VB381" s="442"/>
      <c r="VC381" s="442"/>
      <c r="VD381" s="442"/>
      <c r="VE381" s="442"/>
      <c r="VF381" s="442"/>
      <c r="VG381" s="442"/>
      <c r="VH381" s="442"/>
      <c r="VI381" s="442"/>
      <c r="VJ381" s="442"/>
      <c r="VK381" s="442"/>
      <c r="VL381" s="442"/>
      <c r="VM381" s="442"/>
      <c r="VN381" s="442"/>
      <c r="VO381" s="442"/>
      <c r="VP381" s="442"/>
      <c r="VQ381" s="442"/>
      <c r="VR381" s="442"/>
      <c r="VS381" s="442"/>
      <c r="VT381" s="442"/>
      <c r="VU381" s="442"/>
      <c r="VV381" s="442"/>
      <c r="VW381" s="442"/>
      <c r="VX381" s="442"/>
      <c r="VY381" s="442"/>
      <c r="VZ381" s="442"/>
      <c r="WA381" s="442"/>
      <c r="WB381" s="442"/>
      <c r="WC381" s="442"/>
      <c r="WD381" s="442"/>
      <c r="WE381" s="442"/>
      <c r="WF381" s="442"/>
      <c r="WG381" s="442"/>
      <c r="WH381" s="442"/>
      <c r="WI381" s="442"/>
      <c r="WJ381" s="442"/>
      <c r="WK381" s="442"/>
      <c r="WL381" s="442"/>
      <c r="WM381" s="442"/>
      <c r="WN381" s="442"/>
      <c r="WO381" s="442"/>
      <c r="WP381" s="442"/>
      <c r="WQ381" s="442"/>
      <c r="WR381" s="442"/>
      <c r="WS381" s="442"/>
      <c r="WT381" s="442"/>
      <c r="WU381" s="442"/>
      <c r="WV381" s="442"/>
      <c r="WW381" s="442"/>
      <c r="WX381" s="442"/>
      <c r="WY381" s="442"/>
      <c r="WZ381" s="442"/>
      <c r="XA381" s="442"/>
      <c r="XB381" s="442"/>
      <c r="XC381" s="442"/>
      <c r="XD381" s="442"/>
      <c r="XE381" s="442"/>
      <c r="XF381" s="442"/>
      <c r="XG381" s="442"/>
      <c r="XH381" s="442"/>
      <c r="XI381" s="442"/>
      <c r="XJ381" s="442"/>
      <c r="XK381" s="442"/>
      <c r="XL381" s="442"/>
      <c r="XM381" s="442"/>
      <c r="XN381" s="442"/>
      <c r="XO381" s="442"/>
      <c r="XP381" s="442"/>
      <c r="XQ381" s="442"/>
      <c r="XR381" s="442"/>
      <c r="XS381" s="442"/>
      <c r="XT381" s="442"/>
      <c r="XU381" s="442"/>
      <c r="XV381" s="442"/>
      <c r="XW381" s="442"/>
      <c r="XX381" s="442"/>
      <c r="XY381" s="442"/>
      <c r="XZ381" s="442"/>
      <c r="YA381" s="442"/>
      <c r="YB381" s="442"/>
      <c r="YC381" s="442"/>
      <c r="YD381" s="442"/>
      <c r="YE381" s="442"/>
      <c r="YF381" s="442"/>
      <c r="YG381" s="442"/>
      <c r="YH381" s="442"/>
      <c r="YI381" s="442"/>
      <c r="YJ381" s="442"/>
      <c r="YK381" s="442"/>
      <c r="YL381" s="442"/>
      <c r="YM381" s="442"/>
      <c r="YN381" s="442"/>
      <c r="YO381" s="442"/>
      <c r="YP381" s="442"/>
      <c r="YQ381" s="442"/>
      <c r="YR381" s="442"/>
      <c r="YS381" s="442"/>
      <c r="YT381" s="442"/>
      <c r="YU381" s="442"/>
      <c r="YV381" s="442"/>
      <c r="YW381" s="442"/>
      <c r="YX381" s="442"/>
      <c r="YY381" s="442"/>
      <c r="YZ381" s="442"/>
      <c r="ZA381" s="442"/>
      <c r="ZB381" s="442"/>
      <c r="ZC381" s="442"/>
      <c r="ZD381" s="442"/>
      <c r="ZE381" s="442"/>
      <c r="ZF381" s="442"/>
      <c r="ZG381" s="442"/>
      <c r="ZH381" s="442"/>
      <c r="ZI381" s="442"/>
      <c r="ZJ381" s="442"/>
      <c r="ZK381" s="442"/>
      <c r="ZL381" s="442"/>
      <c r="ZM381" s="442"/>
      <c r="ZN381" s="442"/>
      <c r="ZO381" s="442"/>
      <c r="ZP381" s="442"/>
      <c r="ZQ381" s="442"/>
      <c r="ZR381" s="442"/>
      <c r="ZS381" s="442"/>
      <c r="ZT381" s="442"/>
      <c r="ZU381" s="442"/>
      <c r="ZV381" s="442"/>
      <c r="ZW381" s="442"/>
      <c r="ZX381" s="442"/>
      <c r="ZY381" s="442"/>
      <c r="ZZ381" s="442"/>
      <c r="AAA381" s="442"/>
      <c r="AAB381" s="442"/>
      <c r="AAC381" s="442"/>
      <c r="AAD381" s="442"/>
      <c r="AAE381" s="442"/>
      <c r="AAF381" s="442"/>
      <c r="AAG381" s="442"/>
      <c r="AAH381" s="442"/>
      <c r="AAI381" s="442"/>
      <c r="AAJ381" s="442"/>
      <c r="AAK381" s="442"/>
      <c r="AAL381" s="442"/>
      <c r="AAM381" s="442"/>
      <c r="AAN381" s="442"/>
      <c r="AAO381" s="442"/>
      <c r="AAP381" s="442"/>
      <c r="AAQ381" s="442"/>
      <c r="AAR381" s="442"/>
      <c r="AAS381" s="442"/>
      <c r="AAT381" s="442"/>
      <c r="AAU381" s="442"/>
      <c r="AAV381" s="442"/>
      <c r="AAW381" s="442"/>
      <c r="AAX381" s="442"/>
      <c r="AAY381" s="442"/>
      <c r="AAZ381" s="442"/>
      <c r="ABA381" s="442"/>
      <c r="ABB381" s="442"/>
      <c r="ABC381" s="442"/>
      <c r="ABD381" s="442"/>
      <c r="ABE381" s="442"/>
      <c r="ABF381" s="442"/>
      <c r="ABG381" s="442"/>
      <c r="ABH381" s="442"/>
      <c r="ABI381" s="442"/>
      <c r="ABJ381" s="442"/>
      <c r="ABK381" s="442"/>
      <c r="ABL381" s="442"/>
      <c r="ABM381" s="442"/>
      <c r="ABN381" s="442"/>
      <c r="ABO381" s="442"/>
      <c r="ABP381" s="442"/>
      <c r="ABQ381" s="442"/>
      <c r="ABR381" s="442"/>
      <c r="ABS381" s="442"/>
      <c r="ABT381" s="442"/>
      <c r="ABU381" s="442"/>
      <c r="ABV381" s="442"/>
      <c r="ABW381" s="442"/>
      <c r="ABX381" s="442"/>
      <c r="ABY381" s="442"/>
      <c r="ABZ381" s="442"/>
      <c r="ACA381" s="442"/>
      <c r="ACB381" s="442"/>
      <c r="ACC381" s="442"/>
      <c r="ACD381" s="442"/>
      <c r="ACE381" s="442"/>
      <c r="ACF381" s="442"/>
      <c r="ACG381" s="442"/>
      <c r="ACH381" s="442"/>
      <c r="ACI381" s="442"/>
      <c r="ACJ381" s="442"/>
      <c r="ACK381" s="442"/>
      <c r="ACL381" s="442"/>
      <c r="ACM381" s="442"/>
      <c r="ACN381" s="442"/>
      <c r="ACO381" s="442"/>
      <c r="ACP381" s="442"/>
      <c r="ACQ381" s="442"/>
      <c r="ACR381" s="442"/>
      <c r="ACS381" s="442"/>
      <c r="ACT381" s="442"/>
      <c r="ACU381" s="442"/>
      <c r="ACV381" s="442"/>
      <c r="ACW381" s="442"/>
      <c r="ACX381" s="442"/>
      <c r="ACY381" s="442"/>
      <c r="ACZ381" s="442"/>
      <c r="ADA381" s="442"/>
      <c r="ADB381" s="442"/>
      <c r="ADC381" s="442"/>
      <c r="ADD381" s="442"/>
      <c r="ADE381" s="442"/>
      <c r="ADF381" s="442"/>
      <c r="ADG381" s="442"/>
      <c r="ADH381" s="442"/>
      <c r="ADI381" s="442"/>
      <c r="ADJ381" s="442"/>
      <c r="ADK381" s="442"/>
      <c r="ADL381" s="442"/>
      <c r="ADM381" s="442"/>
      <c r="ADN381" s="442"/>
      <c r="ADO381" s="442"/>
      <c r="ADP381" s="442"/>
      <c r="ADQ381" s="442"/>
      <c r="ADR381" s="442"/>
      <c r="ADS381" s="442"/>
      <c r="ADT381" s="442"/>
      <c r="ADU381" s="442"/>
      <c r="ADV381" s="442"/>
      <c r="ADW381" s="442"/>
      <c r="ADX381" s="442"/>
      <c r="ADY381" s="442"/>
      <c r="ADZ381" s="442"/>
      <c r="AEA381" s="442"/>
      <c r="AEB381" s="442"/>
      <c r="AEC381" s="442"/>
      <c r="AED381" s="442"/>
      <c r="AEE381" s="442"/>
      <c r="AEF381" s="442"/>
      <c r="AEG381" s="442"/>
      <c r="AEH381" s="442"/>
      <c r="AEI381" s="442"/>
      <c r="AEJ381" s="442"/>
      <c r="AEK381" s="442"/>
      <c r="AEL381" s="442"/>
      <c r="AEM381" s="442"/>
      <c r="AEN381" s="442"/>
      <c r="AEO381" s="442"/>
      <c r="AEP381" s="442"/>
      <c r="AEQ381" s="442"/>
      <c r="AER381" s="442"/>
      <c r="AES381" s="442"/>
      <c r="AET381" s="442"/>
      <c r="AEU381" s="442"/>
      <c r="AEV381" s="442"/>
      <c r="AEW381" s="442"/>
      <c r="AEX381" s="442"/>
      <c r="AEY381" s="442"/>
      <c r="AEZ381" s="442"/>
      <c r="AFA381" s="442"/>
      <c r="AFB381" s="442"/>
      <c r="AFC381" s="442"/>
      <c r="AFD381" s="442"/>
      <c r="AFE381" s="442"/>
      <c r="AFF381" s="442"/>
      <c r="AFG381" s="442"/>
      <c r="AFH381" s="442"/>
      <c r="AFI381" s="442"/>
      <c r="AFJ381" s="442"/>
      <c r="AFK381" s="442"/>
      <c r="AFL381" s="442"/>
      <c r="AFM381" s="442"/>
      <c r="AFN381" s="442"/>
      <c r="AFO381" s="442"/>
      <c r="AFP381" s="442"/>
      <c r="AFQ381" s="442"/>
      <c r="AFR381" s="442"/>
      <c r="AFS381" s="442"/>
      <c r="AFT381" s="442"/>
      <c r="AFU381" s="442"/>
      <c r="AFV381" s="442"/>
      <c r="AFW381" s="442"/>
      <c r="AFX381" s="442"/>
      <c r="AFY381" s="442"/>
      <c r="AFZ381" s="442"/>
      <c r="AGA381" s="442"/>
      <c r="AGB381" s="442"/>
      <c r="AGC381" s="442"/>
      <c r="AGD381" s="442"/>
      <c r="AGE381" s="442"/>
      <c r="AGF381" s="442"/>
      <c r="AGG381" s="442"/>
      <c r="AGH381" s="442"/>
      <c r="AGI381" s="442"/>
      <c r="AGJ381" s="442"/>
      <c r="AGK381" s="442"/>
      <c r="AGL381" s="442"/>
      <c r="AGM381" s="442"/>
      <c r="AGN381" s="442"/>
      <c r="AGO381" s="442"/>
      <c r="AGP381" s="442"/>
      <c r="AGQ381" s="442"/>
      <c r="AGR381" s="442"/>
      <c r="AGS381" s="442"/>
      <c r="AGT381" s="442"/>
      <c r="AGU381" s="442"/>
      <c r="AGV381" s="442"/>
      <c r="AGW381" s="442"/>
      <c r="AGX381" s="442"/>
      <c r="AGY381" s="442"/>
      <c r="AGZ381" s="442"/>
      <c r="AHA381" s="442"/>
      <c r="AHB381" s="442"/>
      <c r="AHC381" s="442"/>
      <c r="AHD381" s="442"/>
      <c r="AHE381" s="442"/>
      <c r="AHF381" s="442"/>
      <c r="AHG381" s="442"/>
      <c r="AHH381" s="442"/>
    </row>
    <row r="382" spans="2:892" s="593" customFormat="1" hidden="1">
      <c r="B382" s="597"/>
      <c r="C382" s="595"/>
      <c r="D382" s="78"/>
      <c r="E382" s="78"/>
      <c r="F382" s="78"/>
      <c r="G382" s="78"/>
      <c r="H382" s="78"/>
      <c r="I382" s="78"/>
      <c r="J382" s="78"/>
      <c r="K382" s="78"/>
      <c r="L382" s="78"/>
      <c r="M382" s="78"/>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s="66"/>
      <c r="CT382" s="66"/>
      <c r="CU382" s="66"/>
      <c r="CV382" s="66"/>
      <c r="CW382" s="66"/>
      <c r="CX382" s="66"/>
      <c r="CY382" s="66"/>
      <c r="CZ382" s="66"/>
      <c r="DA382" s="66"/>
      <c r="DB382" s="66"/>
      <c r="DC382" s="66"/>
      <c r="DD382" s="66"/>
      <c r="DE382" s="66"/>
      <c r="DF382" s="66"/>
      <c r="DG382" s="66"/>
      <c r="DH382" s="66"/>
      <c r="DI382" s="66"/>
      <c r="DJ382" s="66"/>
      <c r="DK382" s="66"/>
      <c r="DL382" s="66"/>
      <c r="DM382" s="66"/>
      <c r="DN382" s="66"/>
      <c r="DO382" s="66"/>
      <c r="DP382" s="66"/>
      <c r="DQ382" s="66"/>
      <c r="DR382" s="66"/>
      <c r="DS382" s="66"/>
      <c r="DT382" s="66"/>
      <c r="DU382" s="66"/>
      <c r="DV382" s="66"/>
      <c r="DW382" s="66"/>
      <c r="DX382" s="66"/>
      <c r="DY382" s="66"/>
      <c r="DZ382" s="66"/>
      <c r="EA382" s="66"/>
      <c r="EB382" s="66"/>
      <c r="EC382" s="66"/>
      <c r="ED382" s="66"/>
      <c r="EE382" s="66"/>
      <c r="EF382" s="66"/>
      <c r="EG382" s="66"/>
      <c r="EH382" s="66"/>
      <c r="EI382" s="66"/>
      <c r="EJ382" s="66"/>
      <c r="EK382" s="66"/>
      <c r="EL382" s="66"/>
      <c r="EM382" s="66"/>
      <c r="EN382" s="66"/>
      <c r="EO382" s="66"/>
      <c r="EP382" s="66"/>
      <c r="EQ382" s="66"/>
      <c r="ER382" s="66"/>
      <c r="ES382" s="66"/>
      <c r="ET382" s="66"/>
      <c r="EU382" s="66"/>
      <c r="EV382" s="66"/>
      <c r="EW382" s="66"/>
      <c r="EX382" s="66"/>
      <c r="EY382" s="66"/>
      <c r="EZ382" s="66"/>
      <c r="FA382" s="66"/>
      <c r="FB382" s="66"/>
      <c r="FC382" s="66"/>
      <c r="FD382" s="66"/>
      <c r="FE382" s="66"/>
      <c r="FF382" s="66"/>
      <c r="FG382" s="66"/>
      <c r="FH382" s="66"/>
      <c r="FI382" s="66"/>
      <c r="FJ382" s="66"/>
      <c r="FK382" s="66"/>
      <c r="FL382" s="66"/>
      <c r="FM382" s="66"/>
      <c r="FN382" s="66"/>
      <c r="FO382" s="66"/>
      <c r="FP382" s="66"/>
      <c r="FQ382" s="66"/>
      <c r="FR382" s="66"/>
      <c r="FS382" s="66"/>
      <c r="FT382" s="66"/>
      <c r="FU382" s="66"/>
      <c r="FV382" s="66"/>
      <c r="FW382" s="66"/>
      <c r="FX382" s="66"/>
      <c r="FY382" s="66"/>
      <c r="FZ382" s="66"/>
      <c r="GA382" s="66"/>
      <c r="GB382" s="66"/>
      <c r="GC382" s="66"/>
      <c r="GD382" s="66"/>
      <c r="GE382" s="66"/>
      <c r="GF382" s="66"/>
      <c r="GG382" s="66"/>
      <c r="GH382" s="66"/>
      <c r="GI382" s="66"/>
      <c r="GJ382" s="66"/>
      <c r="GK382" s="66"/>
      <c r="GL382" s="66"/>
      <c r="GM382" s="66"/>
      <c r="GN382" s="66"/>
      <c r="GO382" s="66"/>
      <c r="GP382" s="66"/>
      <c r="GQ382" s="66"/>
      <c r="GR382" s="66"/>
      <c r="GS382" s="66"/>
      <c r="GT382" s="66"/>
      <c r="GU382" s="66"/>
      <c r="GV382" s="66"/>
      <c r="GW382" s="66"/>
      <c r="GX382" s="66"/>
      <c r="GY382" s="66"/>
      <c r="GZ382" s="66"/>
      <c r="HA382" s="66"/>
      <c r="HB382" s="66"/>
      <c r="HC382" s="66"/>
      <c r="HD382" s="66"/>
      <c r="HE382" s="66"/>
      <c r="HF382" s="66"/>
      <c r="HG382" s="66"/>
      <c r="HH382" s="66"/>
      <c r="HI382" s="66"/>
      <c r="HJ382" s="66"/>
      <c r="HK382" s="66"/>
      <c r="HL382" s="66"/>
      <c r="HM382" s="66"/>
      <c r="HN382" s="66"/>
      <c r="HO382" s="66"/>
      <c r="HP382" s="66"/>
      <c r="HQ382" s="66"/>
      <c r="HR382" s="66"/>
      <c r="HS382" s="66"/>
      <c r="HT382" s="66"/>
      <c r="HU382" s="66"/>
      <c r="HV382" s="66"/>
      <c r="HW382" s="66"/>
      <c r="HX382" s="66"/>
      <c r="HY382" s="66"/>
      <c r="HZ382" s="66"/>
      <c r="IA382" s="66"/>
      <c r="IB382" s="66"/>
      <c r="IC382" s="66"/>
      <c r="ID382" s="66"/>
      <c r="IE382" s="66"/>
      <c r="IF382" s="66"/>
      <c r="IG382" s="66"/>
      <c r="IH382" s="66"/>
      <c r="II382" s="66"/>
      <c r="IJ382" s="66"/>
      <c r="IK382" s="66"/>
      <c r="IL382" s="66"/>
      <c r="IM382" s="66"/>
      <c r="IN382" s="66"/>
      <c r="IO382" s="66"/>
      <c r="IP382" s="66"/>
      <c r="IQ382" s="66"/>
      <c r="IR382" s="66"/>
      <c r="IS382" s="66"/>
      <c r="IT382" s="66"/>
      <c r="IU382" s="66"/>
      <c r="IV382" s="66"/>
      <c r="IW382" s="66"/>
      <c r="IX382" s="442"/>
      <c r="IY382" s="442"/>
      <c r="IZ382" s="442"/>
      <c r="JA382" s="442"/>
      <c r="JB382" s="442"/>
      <c r="JC382" s="442"/>
      <c r="JD382" s="442"/>
      <c r="JE382" s="442"/>
      <c r="JF382" s="442"/>
      <c r="JG382" s="442"/>
      <c r="JH382" s="442"/>
      <c r="JI382" s="442"/>
      <c r="JJ382" s="442"/>
      <c r="JK382" s="442"/>
      <c r="JL382" s="442"/>
      <c r="JM382" s="442"/>
      <c r="JN382" s="442"/>
      <c r="JO382" s="442"/>
      <c r="JP382" s="442"/>
      <c r="JQ382" s="442"/>
      <c r="JR382" s="442"/>
      <c r="JS382" s="442"/>
      <c r="JT382" s="442"/>
      <c r="JU382" s="442"/>
      <c r="JV382" s="442"/>
      <c r="JW382" s="442"/>
      <c r="JX382" s="442"/>
      <c r="JY382" s="442"/>
      <c r="JZ382" s="442"/>
      <c r="KA382" s="442"/>
      <c r="KB382" s="442"/>
      <c r="KC382" s="442"/>
      <c r="KD382" s="442"/>
      <c r="KE382" s="442"/>
      <c r="KF382" s="442"/>
      <c r="KG382" s="442"/>
      <c r="KH382" s="442"/>
      <c r="KI382" s="442"/>
      <c r="KJ382" s="442"/>
      <c r="KK382" s="442"/>
      <c r="KL382" s="442"/>
      <c r="KM382" s="442"/>
      <c r="KN382" s="442"/>
      <c r="KO382" s="442"/>
      <c r="KP382" s="442"/>
      <c r="KQ382" s="442"/>
      <c r="KR382" s="442"/>
      <c r="KS382" s="442"/>
      <c r="KT382" s="442"/>
      <c r="KU382" s="442"/>
      <c r="KV382" s="442"/>
      <c r="KW382" s="442"/>
      <c r="KX382" s="442"/>
      <c r="KY382" s="442"/>
      <c r="KZ382" s="442"/>
      <c r="LA382" s="442"/>
      <c r="LB382" s="442"/>
      <c r="LC382" s="442"/>
      <c r="LD382" s="442"/>
      <c r="LE382" s="442"/>
      <c r="LF382" s="442"/>
      <c r="LG382" s="442"/>
      <c r="LH382" s="442"/>
      <c r="LI382" s="442"/>
      <c r="LJ382" s="442"/>
      <c r="LK382" s="442"/>
      <c r="LL382" s="442"/>
      <c r="LM382" s="442"/>
      <c r="LN382" s="442"/>
      <c r="LO382" s="442"/>
      <c r="LP382" s="442"/>
      <c r="LQ382" s="442"/>
      <c r="LR382" s="442"/>
      <c r="LS382" s="442"/>
      <c r="LT382" s="442"/>
      <c r="LU382" s="442"/>
      <c r="LV382" s="442"/>
      <c r="LW382" s="442"/>
      <c r="LX382" s="442"/>
      <c r="LY382" s="442"/>
      <c r="LZ382" s="442"/>
      <c r="MA382" s="442"/>
      <c r="MB382" s="442"/>
      <c r="MC382" s="442"/>
      <c r="MD382" s="442"/>
      <c r="ME382" s="442"/>
      <c r="MF382" s="442"/>
      <c r="MG382" s="442"/>
      <c r="MH382" s="442"/>
      <c r="MI382" s="442"/>
      <c r="MJ382" s="442"/>
      <c r="MK382" s="442"/>
      <c r="ML382" s="442"/>
      <c r="MM382" s="442"/>
      <c r="MN382" s="442"/>
      <c r="MO382" s="442"/>
      <c r="MP382" s="442"/>
      <c r="MQ382" s="442"/>
      <c r="MR382" s="442"/>
      <c r="MS382" s="442"/>
      <c r="MT382" s="442"/>
      <c r="MU382" s="442"/>
      <c r="MV382" s="442"/>
      <c r="MW382" s="442"/>
      <c r="MX382" s="442"/>
      <c r="MY382" s="442"/>
      <c r="MZ382" s="442"/>
      <c r="NA382" s="442"/>
      <c r="NB382" s="442"/>
      <c r="NC382" s="442"/>
      <c r="ND382" s="442"/>
      <c r="NE382" s="442"/>
      <c r="NF382" s="442"/>
      <c r="NG382" s="442"/>
      <c r="NH382" s="442"/>
      <c r="NI382" s="442"/>
      <c r="NJ382" s="442"/>
      <c r="NK382" s="442"/>
      <c r="NL382" s="442"/>
      <c r="NM382" s="442"/>
      <c r="NN382" s="442"/>
      <c r="NO382" s="442"/>
      <c r="NP382" s="442"/>
      <c r="NQ382" s="442"/>
      <c r="NR382" s="442"/>
      <c r="NS382" s="442"/>
      <c r="NT382" s="442"/>
      <c r="NU382" s="442"/>
      <c r="NV382" s="442"/>
      <c r="NW382" s="442"/>
      <c r="NX382" s="442"/>
      <c r="NY382" s="442"/>
      <c r="NZ382" s="442"/>
      <c r="OA382" s="442"/>
      <c r="OB382" s="442"/>
      <c r="OC382" s="442"/>
      <c r="OD382" s="442"/>
      <c r="OE382" s="442"/>
      <c r="OF382" s="442"/>
      <c r="OG382" s="442"/>
      <c r="OH382" s="442"/>
      <c r="OI382" s="442"/>
      <c r="OJ382" s="442"/>
      <c r="OK382" s="442"/>
      <c r="OL382" s="442"/>
      <c r="OM382" s="442"/>
      <c r="ON382" s="442"/>
      <c r="OO382" s="442"/>
      <c r="OP382" s="442"/>
      <c r="OQ382" s="442"/>
      <c r="OR382" s="442"/>
      <c r="OS382" s="442"/>
      <c r="OT382" s="442"/>
      <c r="OU382" s="442"/>
      <c r="OV382" s="442"/>
      <c r="OW382" s="442"/>
      <c r="OX382" s="442"/>
      <c r="OY382" s="442"/>
      <c r="OZ382" s="442"/>
      <c r="PA382" s="442"/>
      <c r="PB382" s="442"/>
      <c r="PC382" s="442"/>
      <c r="PD382" s="442"/>
      <c r="PE382" s="442"/>
      <c r="PF382" s="442"/>
      <c r="PG382" s="442"/>
      <c r="PH382" s="442"/>
      <c r="PI382" s="442"/>
      <c r="PJ382" s="442"/>
      <c r="PK382" s="442"/>
      <c r="PL382" s="442"/>
      <c r="PM382" s="442"/>
      <c r="PN382" s="442"/>
      <c r="PO382" s="442"/>
      <c r="PP382" s="442"/>
      <c r="PQ382" s="442"/>
      <c r="PR382" s="442"/>
      <c r="PS382" s="442"/>
      <c r="PT382" s="442"/>
      <c r="PU382" s="442"/>
      <c r="PV382" s="442"/>
      <c r="PW382" s="442"/>
      <c r="PX382" s="442"/>
      <c r="PY382" s="442"/>
      <c r="PZ382" s="442"/>
      <c r="QA382" s="442"/>
      <c r="QB382" s="442"/>
      <c r="QC382" s="442"/>
      <c r="QD382" s="442"/>
      <c r="QE382" s="442"/>
      <c r="QF382" s="442"/>
      <c r="QG382" s="442"/>
      <c r="QH382" s="442"/>
      <c r="QI382" s="442"/>
      <c r="QJ382" s="442"/>
      <c r="QK382" s="442"/>
      <c r="QL382" s="442"/>
      <c r="QM382" s="442"/>
      <c r="QN382" s="442"/>
      <c r="QO382" s="442"/>
      <c r="QP382" s="442"/>
      <c r="QQ382" s="442"/>
      <c r="QR382" s="442"/>
      <c r="QS382" s="442"/>
      <c r="QT382" s="442"/>
      <c r="QU382" s="442"/>
      <c r="QV382" s="442"/>
      <c r="QW382" s="442"/>
      <c r="QX382" s="442"/>
      <c r="QY382" s="442"/>
      <c r="QZ382" s="442"/>
      <c r="RA382" s="442"/>
      <c r="RB382" s="442"/>
      <c r="RC382" s="442"/>
      <c r="RD382" s="442"/>
      <c r="RE382" s="442"/>
      <c r="RF382" s="442"/>
      <c r="RG382" s="442"/>
      <c r="RH382" s="442"/>
      <c r="RI382" s="442"/>
      <c r="RJ382" s="442"/>
      <c r="RK382" s="442"/>
      <c r="RL382" s="442"/>
      <c r="RM382" s="442"/>
      <c r="RN382" s="442"/>
      <c r="RO382" s="442"/>
      <c r="RP382" s="442"/>
      <c r="RQ382" s="442"/>
      <c r="RR382" s="442"/>
      <c r="RS382" s="442"/>
      <c r="RT382" s="442"/>
      <c r="RU382" s="442"/>
      <c r="RV382" s="442"/>
      <c r="RW382" s="442"/>
      <c r="RX382" s="442"/>
      <c r="RY382" s="442"/>
      <c r="RZ382" s="442"/>
      <c r="SA382" s="442"/>
      <c r="SB382" s="442"/>
      <c r="SC382" s="442"/>
      <c r="SD382" s="442"/>
      <c r="SE382" s="442"/>
      <c r="SF382" s="442"/>
      <c r="SG382" s="442"/>
      <c r="SH382" s="442"/>
      <c r="SI382" s="442"/>
      <c r="SJ382" s="442"/>
      <c r="SK382" s="442"/>
      <c r="SL382" s="442"/>
      <c r="SM382" s="442"/>
      <c r="SN382" s="442"/>
      <c r="SO382" s="442"/>
      <c r="SP382" s="442"/>
      <c r="SQ382" s="442"/>
      <c r="SR382" s="442"/>
      <c r="SS382" s="442"/>
      <c r="ST382" s="442"/>
      <c r="SU382" s="442"/>
      <c r="SV382" s="442"/>
      <c r="SW382" s="442"/>
      <c r="SX382" s="442"/>
      <c r="SY382" s="442"/>
      <c r="SZ382" s="442"/>
      <c r="TA382" s="442"/>
      <c r="TB382" s="442"/>
      <c r="TC382" s="442"/>
      <c r="TD382" s="442"/>
      <c r="TE382" s="442"/>
      <c r="TF382" s="442"/>
      <c r="TG382" s="442"/>
      <c r="TH382" s="442"/>
      <c r="TI382" s="442"/>
      <c r="TJ382" s="442"/>
      <c r="TK382" s="442"/>
      <c r="TL382" s="442"/>
      <c r="TM382" s="442"/>
      <c r="TN382" s="442"/>
      <c r="TO382" s="442"/>
      <c r="TP382" s="442"/>
      <c r="TQ382" s="442"/>
      <c r="TR382" s="442"/>
      <c r="TS382" s="442"/>
      <c r="TT382" s="442"/>
      <c r="TU382" s="442"/>
      <c r="TV382" s="442"/>
      <c r="TW382" s="442"/>
      <c r="TX382" s="442"/>
      <c r="TY382" s="442"/>
      <c r="TZ382" s="442"/>
      <c r="UA382" s="442"/>
      <c r="UB382" s="442"/>
      <c r="UC382" s="442"/>
      <c r="UD382" s="442"/>
      <c r="UE382" s="442"/>
      <c r="UF382" s="442"/>
      <c r="UG382" s="442"/>
      <c r="UH382" s="442"/>
      <c r="UI382" s="442"/>
      <c r="UJ382" s="442"/>
      <c r="UK382" s="442"/>
      <c r="UL382" s="442"/>
      <c r="UM382" s="442"/>
      <c r="UN382" s="442"/>
      <c r="UO382" s="442"/>
      <c r="UP382" s="442"/>
      <c r="UQ382" s="442"/>
      <c r="UR382" s="442"/>
      <c r="US382" s="442"/>
      <c r="UT382" s="442"/>
      <c r="UU382" s="442"/>
      <c r="UV382" s="442"/>
      <c r="UW382" s="442"/>
      <c r="UX382" s="442"/>
      <c r="UY382" s="442"/>
      <c r="UZ382" s="442"/>
      <c r="VA382" s="442"/>
      <c r="VB382" s="442"/>
      <c r="VC382" s="442"/>
      <c r="VD382" s="442"/>
      <c r="VE382" s="442"/>
      <c r="VF382" s="442"/>
      <c r="VG382" s="442"/>
      <c r="VH382" s="442"/>
      <c r="VI382" s="442"/>
      <c r="VJ382" s="442"/>
      <c r="VK382" s="442"/>
      <c r="VL382" s="442"/>
      <c r="VM382" s="442"/>
      <c r="VN382" s="442"/>
      <c r="VO382" s="442"/>
      <c r="VP382" s="442"/>
      <c r="VQ382" s="442"/>
      <c r="VR382" s="442"/>
      <c r="VS382" s="442"/>
      <c r="VT382" s="442"/>
      <c r="VU382" s="442"/>
      <c r="VV382" s="442"/>
      <c r="VW382" s="442"/>
      <c r="VX382" s="442"/>
      <c r="VY382" s="442"/>
      <c r="VZ382" s="442"/>
      <c r="WA382" s="442"/>
      <c r="WB382" s="442"/>
      <c r="WC382" s="442"/>
      <c r="WD382" s="442"/>
      <c r="WE382" s="442"/>
      <c r="WF382" s="442"/>
      <c r="WG382" s="442"/>
      <c r="WH382" s="442"/>
      <c r="WI382" s="442"/>
      <c r="WJ382" s="442"/>
      <c r="WK382" s="442"/>
      <c r="WL382" s="442"/>
      <c r="WM382" s="442"/>
      <c r="WN382" s="442"/>
      <c r="WO382" s="442"/>
      <c r="WP382" s="442"/>
      <c r="WQ382" s="442"/>
      <c r="WR382" s="442"/>
      <c r="WS382" s="442"/>
      <c r="WT382" s="442"/>
      <c r="WU382" s="442"/>
      <c r="WV382" s="442"/>
      <c r="WW382" s="442"/>
      <c r="WX382" s="442"/>
      <c r="WY382" s="442"/>
      <c r="WZ382" s="442"/>
      <c r="XA382" s="442"/>
      <c r="XB382" s="442"/>
      <c r="XC382" s="442"/>
      <c r="XD382" s="442"/>
      <c r="XE382" s="442"/>
      <c r="XF382" s="442"/>
      <c r="XG382" s="442"/>
      <c r="XH382" s="442"/>
      <c r="XI382" s="442"/>
      <c r="XJ382" s="442"/>
      <c r="XK382" s="442"/>
      <c r="XL382" s="442"/>
      <c r="XM382" s="442"/>
      <c r="XN382" s="442"/>
      <c r="XO382" s="442"/>
      <c r="XP382" s="442"/>
      <c r="XQ382" s="442"/>
      <c r="XR382" s="442"/>
      <c r="XS382" s="442"/>
      <c r="XT382" s="442"/>
      <c r="XU382" s="442"/>
      <c r="XV382" s="442"/>
      <c r="XW382" s="442"/>
      <c r="XX382" s="442"/>
      <c r="XY382" s="442"/>
      <c r="XZ382" s="442"/>
      <c r="YA382" s="442"/>
      <c r="YB382" s="442"/>
      <c r="YC382" s="442"/>
      <c r="YD382" s="442"/>
      <c r="YE382" s="442"/>
      <c r="YF382" s="442"/>
      <c r="YG382" s="442"/>
      <c r="YH382" s="442"/>
      <c r="YI382" s="442"/>
      <c r="YJ382" s="442"/>
      <c r="YK382" s="442"/>
      <c r="YL382" s="442"/>
      <c r="YM382" s="442"/>
      <c r="YN382" s="442"/>
      <c r="YO382" s="442"/>
      <c r="YP382" s="442"/>
      <c r="YQ382" s="442"/>
      <c r="YR382" s="442"/>
      <c r="YS382" s="442"/>
      <c r="YT382" s="442"/>
      <c r="YU382" s="442"/>
      <c r="YV382" s="442"/>
      <c r="YW382" s="442"/>
      <c r="YX382" s="442"/>
      <c r="YY382" s="442"/>
      <c r="YZ382" s="442"/>
      <c r="ZA382" s="442"/>
      <c r="ZB382" s="442"/>
      <c r="ZC382" s="442"/>
      <c r="ZD382" s="442"/>
      <c r="ZE382" s="442"/>
      <c r="ZF382" s="442"/>
      <c r="ZG382" s="442"/>
      <c r="ZH382" s="442"/>
      <c r="ZI382" s="442"/>
      <c r="ZJ382" s="442"/>
      <c r="ZK382" s="442"/>
      <c r="ZL382" s="442"/>
      <c r="ZM382" s="442"/>
      <c r="ZN382" s="442"/>
      <c r="ZO382" s="442"/>
      <c r="ZP382" s="442"/>
      <c r="ZQ382" s="442"/>
      <c r="ZR382" s="442"/>
      <c r="ZS382" s="442"/>
      <c r="ZT382" s="442"/>
      <c r="ZU382" s="442"/>
      <c r="ZV382" s="442"/>
      <c r="ZW382" s="442"/>
      <c r="ZX382" s="442"/>
      <c r="ZY382" s="442"/>
      <c r="ZZ382" s="442"/>
      <c r="AAA382" s="442"/>
      <c r="AAB382" s="442"/>
      <c r="AAC382" s="442"/>
      <c r="AAD382" s="442"/>
      <c r="AAE382" s="442"/>
      <c r="AAF382" s="442"/>
      <c r="AAG382" s="442"/>
      <c r="AAH382" s="442"/>
      <c r="AAI382" s="442"/>
      <c r="AAJ382" s="442"/>
      <c r="AAK382" s="442"/>
      <c r="AAL382" s="442"/>
      <c r="AAM382" s="442"/>
      <c r="AAN382" s="442"/>
      <c r="AAO382" s="442"/>
      <c r="AAP382" s="442"/>
      <c r="AAQ382" s="442"/>
      <c r="AAR382" s="442"/>
      <c r="AAS382" s="442"/>
      <c r="AAT382" s="442"/>
      <c r="AAU382" s="442"/>
      <c r="AAV382" s="442"/>
      <c r="AAW382" s="442"/>
      <c r="AAX382" s="442"/>
      <c r="AAY382" s="442"/>
      <c r="AAZ382" s="442"/>
      <c r="ABA382" s="442"/>
      <c r="ABB382" s="442"/>
      <c r="ABC382" s="442"/>
      <c r="ABD382" s="442"/>
      <c r="ABE382" s="442"/>
      <c r="ABF382" s="442"/>
      <c r="ABG382" s="442"/>
      <c r="ABH382" s="442"/>
      <c r="ABI382" s="442"/>
      <c r="ABJ382" s="442"/>
      <c r="ABK382" s="442"/>
      <c r="ABL382" s="442"/>
      <c r="ABM382" s="442"/>
      <c r="ABN382" s="442"/>
      <c r="ABO382" s="442"/>
      <c r="ABP382" s="442"/>
      <c r="ABQ382" s="442"/>
      <c r="ABR382" s="442"/>
      <c r="ABS382" s="442"/>
      <c r="ABT382" s="442"/>
      <c r="ABU382" s="442"/>
      <c r="ABV382" s="442"/>
      <c r="ABW382" s="442"/>
      <c r="ABX382" s="442"/>
      <c r="ABY382" s="442"/>
      <c r="ABZ382" s="442"/>
      <c r="ACA382" s="442"/>
      <c r="ACB382" s="442"/>
      <c r="ACC382" s="442"/>
      <c r="ACD382" s="442"/>
      <c r="ACE382" s="442"/>
      <c r="ACF382" s="442"/>
      <c r="ACG382" s="442"/>
      <c r="ACH382" s="442"/>
      <c r="ACI382" s="442"/>
      <c r="ACJ382" s="442"/>
      <c r="ACK382" s="442"/>
      <c r="ACL382" s="442"/>
      <c r="ACM382" s="442"/>
      <c r="ACN382" s="442"/>
      <c r="ACO382" s="442"/>
      <c r="ACP382" s="442"/>
      <c r="ACQ382" s="442"/>
      <c r="ACR382" s="442"/>
      <c r="ACS382" s="442"/>
      <c r="ACT382" s="442"/>
      <c r="ACU382" s="442"/>
      <c r="ACV382" s="442"/>
      <c r="ACW382" s="442"/>
      <c r="ACX382" s="442"/>
      <c r="ACY382" s="442"/>
      <c r="ACZ382" s="442"/>
      <c r="ADA382" s="442"/>
      <c r="ADB382" s="442"/>
      <c r="ADC382" s="442"/>
      <c r="ADD382" s="442"/>
      <c r="ADE382" s="442"/>
      <c r="ADF382" s="442"/>
      <c r="ADG382" s="442"/>
      <c r="ADH382" s="442"/>
      <c r="ADI382" s="442"/>
      <c r="ADJ382" s="442"/>
      <c r="ADK382" s="442"/>
      <c r="ADL382" s="442"/>
      <c r="ADM382" s="442"/>
      <c r="ADN382" s="442"/>
      <c r="ADO382" s="442"/>
      <c r="ADP382" s="442"/>
      <c r="ADQ382" s="442"/>
      <c r="ADR382" s="442"/>
      <c r="ADS382" s="442"/>
      <c r="ADT382" s="442"/>
      <c r="ADU382" s="442"/>
      <c r="ADV382" s="442"/>
      <c r="ADW382" s="442"/>
      <c r="ADX382" s="442"/>
      <c r="ADY382" s="442"/>
      <c r="ADZ382" s="442"/>
      <c r="AEA382" s="442"/>
      <c r="AEB382" s="442"/>
      <c r="AEC382" s="442"/>
      <c r="AED382" s="442"/>
      <c r="AEE382" s="442"/>
      <c r="AEF382" s="442"/>
      <c r="AEG382" s="442"/>
      <c r="AEH382" s="442"/>
      <c r="AEI382" s="442"/>
      <c r="AEJ382" s="442"/>
      <c r="AEK382" s="442"/>
      <c r="AEL382" s="442"/>
      <c r="AEM382" s="442"/>
      <c r="AEN382" s="442"/>
      <c r="AEO382" s="442"/>
      <c r="AEP382" s="442"/>
      <c r="AEQ382" s="442"/>
      <c r="AER382" s="442"/>
      <c r="AES382" s="442"/>
      <c r="AET382" s="442"/>
      <c r="AEU382" s="442"/>
      <c r="AEV382" s="442"/>
      <c r="AEW382" s="442"/>
      <c r="AEX382" s="442"/>
      <c r="AEY382" s="442"/>
      <c r="AEZ382" s="442"/>
      <c r="AFA382" s="442"/>
      <c r="AFB382" s="442"/>
      <c r="AFC382" s="442"/>
      <c r="AFD382" s="442"/>
      <c r="AFE382" s="442"/>
      <c r="AFF382" s="442"/>
      <c r="AFG382" s="442"/>
      <c r="AFH382" s="442"/>
      <c r="AFI382" s="442"/>
      <c r="AFJ382" s="442"/>
      <c r="AFK382" s="442"/>
      <c r="AFL382" s="442"/>
      <c r="AFM382" s="442"/>
      <c r="AFN382" s="442"/>
      <c r="AFO382" s="442"/>
      <c r="AFP382" s="442"/>
      <c r="AFQ382" s="442"/>
      <c r="AFR382" s="442"/>
      <c r="AFS382" s="442"/>
      <c r="AFT382" s="442"/>
      <c r="AFU382" s="442"/>
      <c r="AFV382" s="442"/>
      <c r="AFW382" s="442"/>
      <c r="AFX382" s="442"/>
      <c r="AFY382" s="442"/>
      <c r="AFZ382" s="442"/>
      <c r="AGA382" s="442"/>
      <c r="AGB382" s="442"/>
      <c r="AGC382" s="442"/>
      <c r="AGD382" s="442"/>
      <c r="AGE382" s="442"/>
      <c r="AGF382" s="442"/>
      <c r="AGG382" s="442"/>
      <c r="AGH382" s="442"/>
      <c r="AGI382" s="442"/>
      <c r="AGJ382" s="442"/>
      <c r="AGK382" s="442"/>
      <c r="AGL382" s="442"/>
      <c r="AGM382" s="442"/>
      <c r="AGN382" s="442"/>
      <c r="AGO382" s="442"/>
      <c r="AGP382" s="442"/>
      <c r="AGQ382" s="442"/>
      <c r="AGR382" s="442"/>
      <c r="AGS382" s="442"/>
      <c r="AGT382" s="442"/>
      <c r="AGU382" s="442"/>
      <c r="AGV382" s="442"/>
      <c r="AGW382" s="442"/>
      <c r="AGX382" s="442"/>
      <c r="AGY382" s="442"/>
      <c r="AGZ382" s="442"/>
      <c r="AHA382" s="442"/>
      <c r="AHB382" s="442"/>
      <c r="AHC382" s="442"/>
      <c r="AHD382" s="442"/>
      <c r="AHE382" s="442"/>
      <c r="AHF382" s="442"/>
      <c r="AHG382" s="442"/>
      <c r="AHH382" s="442"/>
    </row>
    <row r="383" spans="2:892" s="593" customFormat="1" hidden="1">
      <c r="B383" s="597"/>
      <c r="C383" s="595"/>
      <c r="D383" s="78"/>
      <c r="E383" s="78"/>
      <c r="F383" s="78"/>
      <c r="G383" s="78"/>
      <c r="H383" s="78"/>
      <c r="I383" s="78"/>
      <c r="J383" s="78"/>
      <c r="K383" s="78"/>
      <c r="L383" s="78"/>
      <c r="M383" s="78"/>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s="66"/>
      <c r="CT383" s="66"/>
      <c r="CU383" s="66"/>
      <c r="CV383" s="66"/>
      <c r="CW383" s="66"/>
      <c r="CX383" s="66"/>
      <c r="CY383" s="66"/>
      <c r="CZ383" s="66"/>
      <c r="DA383" s="66"/>
      <c r="DB383" s="66"/>
      <c r="DC383" s="66"/>
      <c r="DD383" s="66"/>
      <c r="DE383" s="66"/>
      <c r="DF383" s="66"/>
      <c r="DG383" s="66"/>
      <c r="DH383" s="66"/>
      <c r="DI383" s="66"/>
      <c r="DJ383" s="66"/>
      <c r="DK383" s="66"/>
      <c r="DL383" s="66"/>
      <c r="DM383" s="66"/>
      <c r="DN383" s="66"/>
      <c r="DO383" s="66"/>
      <c r="DP383" s="66"/>
      <c r="DQ383" s="66"/>
      <c r="DR383" s="66"/>
      <c r="DS383" s="66"/>
      <c r="DT383" s="66"/>
      <c r="DU383" s="66"/>
      <c r="DV383" s="66"/>
      <c r="DW383" s="66"/>
      <c r="DX383" s="66"/>
      <c r="DY383" s="66"/>
      <c r="DZ383" s="66"/>
      <c r="EA383" s="66"/>
      <c r="EB383" s="66"/>
      <c r="EC383" s="66"/>
      <c r="ED383" s="66"/>
      <c r="EE383" s="66"/>
      <c r="EF383" s="66"/>
      <c r="EG383" s="66"/>
      <c r="EH383" s="66"/>
      <c r="EI383" s="66"/>
      <c r="EJ383" s="66"/>
      <c r="EK383" s="66"/>
      <c r="EL383" s="66"/>
      <c r="EM383" s="66"/>
      <c r="EN383" s="66"/>
      <c r="EO383" s="66"/>
      <c r="EP383" s="66"/>
      <c r="EQ383" s="66"/>
      <c r="ER383" s="66"/>
      <c r="ES383" s="66"/>
      <c r="ET383" s="66"/>
      <c r="EU383" s="66"/>
      <c r="EV383" s="66"/>
      <c r="EW383" s="66"/>
      <c r="EX383" s="66"/>
      <c r="EY383" s="66"/>
      <c r="EZ383" s="66"/>
      <c r="FA383" s="66"/>
      <c r="FB383" s="66"/>
      <c r="FC383" s="66"/>
      <c r="FD383" s="66"/>
      <c r="FE383" s="66"/>
      <c r="FF383" s="66"/>
      <c r="FG383" s="66"/>
      <c r="FH383" s="66"/>
      <c r="FI383" s="66"/>
      <c r="FJ383" s="66"/>
      <c r="FK383" s="66"/>
      <c r="FL383" s="66"/>
      <c r="FM383" s="66"/>
      <c r="FN383" s="66"/>
      <c r="FO383" s="66"/>
      <c r="FP383" s="66"/>
      <c r="FQ383" s="66"/>
      <c r="FR383" s="66"/>
      <c r="FS383" s="66"/>
      <c r="FT383" s="66"/>
      <c r="FU383" s="66"/>
      <c r="FV383" s="66"/>
      <c r="FW383" s="66"/>
      <c r="FX383" s="66"/>
      <c r="FY383" s="66"/>
      <c r="FZ383" s="66"/>
      <c r="GA383" s="66"/>
      <c r="GB383" s="66"/>
      <c r="GC383" s="66"/>
      <c r="GD383" s="66"/>
      <c r="GE383" s="66"/>
      <c r="GF383" s="66"/>
      <c r="GG383" s="66"/>
      <c r="GH383" s="66"/>
      <c r="GI383" s="66"/>
      <c r="GJ383" s="66"/>
      <c r="GK383" s="66"/>
      <c r="GL383" s="66"/>
      <c r="GM383" s="66"/>
      <c r="GN383" s="66"/>
      <c r="GO383" s="66"/>
      <c r="GP383" s="66"/>
      <c r="GQ383" s="66"/>
      <c r="GR383" s="66"/>
      <c r="GS383" s="66"/>
      <c r="GT383" s="66"/>
      <c r="GU383" s="66"/>
      <c r="GV383" s="66"/>
      <c r="GW383" s="66"/>
      <c r="GX383" s="66"/>
      <c r="GY383" s="66"/>
      <c r="GZ383" s="66"/>
      <c r="HA383" s="66"/>
      <c r="HB383" s="66"/>
      <c r="HC383" s="66"/>
      <c r="HD383" s="66"/>
      <c r="HE383" s="66"/>
      <c r="HF383" s="66"/>
      <c r="HG383" s="66"/>
      <c r="HH383" s="66"/>
      <c r="HI383" s="66"/>
      <c r="HJ383" s="66"/>
      <c r="HK383" s="66"/>
      <c r="HL383" s="66"/>
      <c r="HM383" s="66"/>
      <c r="HN383" s="66"/>
      <c r="HO383" s="66"/>
      <c r="HP383" s="66"/>
      <c r="HQ383" s="66"/>
      <c r="HR383" s="66"/>
      <c r="HS383" s="66"/>
      <c r="HT383" s="66"/>
      <c r="HU383" s="66"/>
      <c r="HV383" s="66"/>
      <c r="HW383" s="66"/>
      <c r="HX383" s="66"/>
      <c r="HY383" s="66"/>
      <c r="HZ383" s="66"/>
      <c r="IA383" s="66"/>
      <c r="IB383" s="66"/>
      <c r="IC383" s="66"/>
      <c r="ID383" s="66"/>
      <c r="IE383" s="66"/>
      <c r="IF383" s="66"/>
      <c r="IG383" s="66"/>
      <c r="IH383" s="66"/>
      <c r="II383" s="66"/>
      <c r="IJ383" s="66"/>
      <c r="IK383" s="66"/>
      <c r="IL383" s="66"/>
      <c r="IM383" s="66"/>
      <c r="IN383" s="66"/>
      <c r="IO383" s="66"/>
      <c r="IP383" s="66"/>
      <c r="IQ383" s="66"/>
      <c r="IR383" s="66"/>
      <c r="IS383" s="66"/>
      <c r="IT383" s="66"/>
      <c r="IU383" s="66"/>
      <c r="IV383" s="66"/>
      <c r="IW383" s="66"/>
      <c r="IX383" s="442"/>
      <c r="IY383" s="442"/>
      <c r="IZ383" s="442"/>
      <c r="JA383" s="442"/>
      <c r="JB383" s="442"/>
      <c r="JC383" s="442"/>
      <c r="JD383" s="442"/>
      <c r="JE383" s="442"/>
      <c r="JF383" s="442"/>
      <c r="JG383" s="442"/>
      <c r="JH383" s="442"/>
      <c r="JI383" s="442"/>
      <c r="JJ383" s="442"/>
      <c r="JK383" s="442"/>
      <c r="JL383" s="442"/>
      <c r="JM383" s="442"/>
      <c r="JN383" s="442"/>
      <c r="JO383" s="442"/>
      <c r="JP383" s="442"/>
      <c r="JQ383" s="442"/>
      <c r="JR383" s="442"/>
      <c r="JS383" s="442"/>
      <c r="JT383" s="442"/>
      <c r="JU383" s="442"/>
      <c r="JV383" s="442"/>
      <c r="JW383" s="442"/>
      <c r="JX383" s="442"/>
      <c r="JY383" s="442"/>
      <c r="JZ383" s="442"/>
      <c r="KA383" s="442"/>
      <c r="KB383" s="442"/>
      <c r="KC383" s="442"/>
      <c r="KD383" s="442"/>
      <c r="KE383" s="442"/>
      <c r="KF383" s="442"/>
      <c r="KG383" s="442"/>
      <c r="KH383" s="442"/>
      <c r="KI383" s="442"/>
      <c r="KJ383" s="442"/>
      <c r="KK383" s="442"/>
      <c r="KL383" s="442"/>
      <c r="KM383" s="442"/>
      <c r="KN383" s="442"/>
      <c r="KO383" s="442"/>
      <c r="KP383" s="442"/>
      <c r="KQ383" s="442"/>
      <c r="KR383" s="442"/>
      <c r="KS383" s="442"/>
      <c r="KT383" s="442"/>
      <c r="KU383" s="442"/>
      <c r="KV383" s="442"/>
      <c r="KW383" s="442"/>
      <c r="KX383" s="442"/>
      <c r="KY383" s="442"/>
      <c r="KZ383" s="442"/>
      <c r="LA383" s="442"/>
      <c r="LB383" s="442"/>
      <c r="LC383" s="442"/>
      <c r="LD383" s="442"/>
      <c r="LE383" s="442"/>
      <c r="LF383" s="442"/>
      <c r="LG383" s="442"/>
      <c r="LH383" s="442"/>
      <c r="LI383" s="442"/>
      <c r="LJ383" s="442"/>
      <c r="LK383" s="442"/>
      <c r="LL383" s="442"/>
      <c r="LM383" s="442"/>
      <c r="LN383" s="442"/>
      <c r="LO383" s="442"/>
      <c r="LP383" s="442"/>
      <c r="LQ383" s="442"/>
      <c r="LR383" s="442"/>
      <c r="LS383" s="442"/>
      <c r="LT383" s="442"/>
      <c r="LU383" s="442"/>
      <c r="LV383" s="442"/>
      <c r="LW383" s="442"/>
      <c r="LX383" s="442"/>
      <c r="LY383" s="442"/>
      <c r="LZ383" s="442"/>
      <c r="MA383" s="442"/>
      <c r="MB383" s="442"/>
      <c r="MC383" s="442"/>
      <c r="MD383" s="442"/>
      <c r="ME383" s="442"/>
      <c r="MF383" s="442"/>
      <c r="MG383" s="442"/>
      <c r="MH383" s="442"/>
      <c r="MI383" s="442"/>
      <c r="MJ383" s="442"/>
      <c r="MK383" s="442"/>
      <c r="ML383" s="442"/>
      <c r="MM383" s="442"/>
      <c r="MN383" s="442"/>
      <c r="MO383" s="442"/>
      <c r="MP383" s="442"/>
      <c r="MQ383" s="442"/>
      <c r="MR383" s="442"/>
      <c r="MS383" s="442"/>
      <c r="MT383" s="442"/>
      <c r="MU383" s="442"/>
      <c r="MV383" s="442"/>
      <c r="MW383" s="442"/>
      <c r="MX383" s="442"/>
      <c r="MY383" s="442"/>
      <c r="MZ383" s="442"/>
      <c r="NA383" s="442"/>
      <c r="NB383" s="442"/>
      <c r="NC383" s="442"/>
      <c r="ND383" s="442"/>
      <c r="NE383" s="442"/>
      <c r="NF383" s="442"/>
      <c r="NG383" s="442"/>
      <c r="NH383" s="442"/>
      <c r="NI383" s="442"/>
      <c r="NJ383" s="442"/>
      <c r="NK383" s="442"/>
      <c r="NL383" s="442"/>
      <c r="NM383" s="442"/>
      <c r="NN383" s="442"/>
      <c r="NO383" s="442"/>
      <c r="NP383" s="442"/>
      <c r="NQ383" s="442"/>
      <c r="NR383" s="442"/>
      <c r="NS383" s="442"/>
      <c r="NT383" s="442"/>
      <c r="NU383" s="442"/>
      <c r="NV383" s="442"/>
      <c r="NW383" s="442"/>
      <c r="NX383" s="442"/>
      <c r="NY383" s="442"/>
      <c r="NZ383" s="442"/>
      <c r="OA383" s="442"/>
      <c r="OB383" s="442"/>
      <c r="OC383" s="442"/>
      <c r="OD383" s="442"/>
      <c r="OE383" s="442"/>
      <c r="OF383" s="442"/>
      <c r="OG383" s="442"/>
      <c r="OH383" s="442"/>
      <c r="OI383" s="442"/>
      <c r="OJ383" s="442"/>
      <c r="OK383" s="442"/>
      <c r="OL383" s="442"/>
      <c r="OM383" s="442"/>
      <c r="ON383" s="442"/>
      <c r="OO383" s="442"/>
      <c r="OP383" s="442"/>
      <c r="OQ383" s="442"/>
      <c r="OR383" s="442"/>
      <c r="OS383" s="442"/>
      <c r="OT383" s="442"/>
      <c r="OU383" s="442"/>
      <c r="OV383" s="442"/>
      <c r="OW383" s="442"/>
      <c r="OX383" s="442"/>
      <c r="OY383" s="442"/>
      <c r="OZ383" s="442"/>
      <c r="PA383" s="442"/>
      <c r="PB383" s="442"/>
      <c r="PC383" s="442"/>
      <c r="PD383" s="442"/>
      <c r="PE383" s="442"/>
      <c r="PF383" s="442"/>
      <c r="PG383" s="442"/>
      <c r="PH383" s="442"/>
      <c r="PI383" s="442"/>
      <c r="PJ383" s="442"/>
      <c r="PK383" s="442"/>
      <c r="PL383" s="442"/>
      <c r="PM383" s="442"/>
      <c r="PN383" s="442"/>
      <c r="PO383" s="442"/>
      <c r="PP383" s="442"/>
      <c r="PQ383" s="442"/>
      <c r="PR383" s="442"/>
      <c r="PS383" s="442"/>
      <c r="PT383" s="442"/>
      <c r="PU383" s="442"/>
      <c r="PV383" s="442"/>
      <c r="PW383" s="442"/>
      <c r="PX383" s="442"/>
      <c r="PY383" s="442"/>
      <c r="PZ383" s="442"/>
      <c r="QA383" s="442"/>
      <c r="QB383" s="442"/>
      <c r="QC383" s="442"/>
      <c r="QD383" s="442"/>
      <c r="QE383" s="442"/>
      <c r="QF383" s="442"/>
      <c r="QG383" s="442"/>
      <c r="QH383" s="442"/>
      <c r="QI383" s="442"/>
      <c r="QJ383" s="442"/>
      <c r="QK383" s="442"/>
      <c r="QL383" s="442"/>
      <c r="QM383" s="442"/>
      <c r="QN383" s="442"/>
      <c r="QO383" s="442"/>
      <c r="QP383" s="442"/>
      <c r="QQ383" s="442"/>
      <c r="QR383" s="442"/>
      <c r="QS383" s="442"/>
      <c r="QT383" s="442"/>
      <c r="QU383" s="442"/>
      <c r="QV383" s="442"/>
      <c r="QW383" s="442"/>
      <c r="QX383" s="442"/>
      <c r="QY383" s="442"/>
      <c r="QZ383" s="442"/>
      <c r="RA383" s="442"/>
      <c r="RB383" s="442"/>
      <c r="RC383" s="442"/>
      <c r="RD383" s="442"/>
      <c r="RE383" s="442"/>
      <c r="RF383" s="442"/>
      <c r="RG383" s="442"/>
      <c r="RH383" s="442"/>
      <c r="RI383" s="442"/>
      <c r="RJ383" s="442"/>
      <c r="RK383" s="442"/>
      <c r="RL383" s="442"/>
      <c r="RM383" s="442"/>
      <c r="RN383" s="442"/>
      <c r="RO383" s="442"/>
      <c r="RP383" s="442"/>
      <c r="RQ383" s="442"/>
      <c r="RR383" s="442"/>
      <c r="RS383" s="442"/>
      <c r="RT383" s="442"/>
      <c r="RU383" s="442"/>
      <c r="RV383" s="442"/>
      <c r="RW383" s="442"/>
      <c r="RX383" s="442"/>
      <c r="RY383" s="442"/>
      <c r="RZ383" s="442"/>
      <c r="SA383" s="442"/>
      <c r="SB383" s="442"/>
      <c r="SC383" s="442"/>
      <c r="SD383" s="442"/>
      <c r="SE383" s="442"/>
      <c r="SF383" s="442"/>
      <c r="SG383" s="442"/>
      <c r="SH383" s="442"/>
      <c r="SI383" s="442"/>
      <c r="SJ383" s="442"/>
      <c r="SK383" s="442"/>
      <c r="SL383" s="442"/>
      <c r="SM383" s="442"/>
      <c r="SN383" s="442"/>
      <c r="SO383" s="442"/>
      <c r="SP383" s="442"/>
      <c r="SQ383" s="442"/>
      <c r="SR383" s="442"/>
      <c r="SS383" s="442"/>
      <c r="ST383" s="442"/>
      <c r="SU383" s="442"/>
      <c r="SV383" s="442"/>
      <c r="SW383" s="442"/>
      <c r="SX383" s="442"/>
      <c r="SY383" s="442"/>
      <c r="SZ383" s="442"/>
      <c r="TA383" s="442"/>
      <c r="TB383" s="442"/>
      <c r="TC383" s="442"/>
      <c r="TD383" s="442"/>
      <c r="TE383" s="442"/>
      <c r="TF383" s="442"/>
      <c r="TG383" s="442"/>
      <c r="TH383" s="442"/>
      <c r="TI383" s="442"/>
      <c r="TJ383" s="442"/>
      <c r="TK383" s="442"/>
      <c r="TL383" s="442"/>
      <c r="TM383" s="442"/>
      <c r="TN383" s="442"/>
      <c r="TO383" s="442"/>
      <c r="TP383" s="442"/>
      <c r="TQ383" s="442"/>
      <c r="TR383" s="442"/>
      <c r="TS383" s="442"/>
      <c r="TT383" s="442"/>
      <c r="TU383" s="442"/>
      <c r="TV383" s="442"/>
      <c r="TW383" s="442"/>
      <c r="TX383" s="442"/>
      <c r="TY383" s="442"/>
      <c r="TZ383" s="442"/>
      <c r="UA383" s="442"/>
      <c r="UB383" s="442"/>
      <c r="UC383" s="442"/>
      <c r="UD383" s="442"/>
      <c r="UE383" s="442"/>
      <c r="UF383" s="442"/>
      <c r="UG383" s="442"/>
      <c r="UH383" s="442"/>
      <c r="UI383" s="442"/>
      <c r="UJ383" s="442"/>
      <c r="UK383" s="442"/>
      <c r="UL383" s="442"/>
      <c r="UM383" s="442"/>
      <c r="UN383" s="442"/>
      <c r="UO383" s="442"/>
      <c r="UP383" s="442"/>
      <c r="UQ383" s="442"/>
      <c r="UR383" s="442"/>
      <c r="US383" s="442"/>
      <c r="UT383" s="442"/>
      <c r="UU383" s="442"/>
      <c r="UV383" s="442"/>
      <c r="UW383" s="442"/>
      <c r="UX383" s="442"/>
      <c r="UY383" s="442"/>
      <c r="UZ383" s="442"/>
      <c r="VA383" s="442"/>
      <c r="VB383" s="442"/>
      <c r="VC383" s="442"/>
      <c r="VD383" s="442"/>
      <c r="VE383" s="442"/>
      <c r="VF383" s="442"/>
      <c r="VG383" s="442"/>
      <c r="VH383" s="442"/>
      <c r="VI383" s="442"/>
      <c r="VJ383" s="442"/>
      <c r="VK383" s="442"/>
      <c r="VL383" s="442"/>
      <c r="VM383" s="442"/>
      <c r="VN383" s="442"/>
      <c r="VO383" s="442"/>
      <c r="VP383" s="442"/>
      <c r="VQ383" s="442"/>
      <c r="VR383" s="442"/>
      <c r="VS383" s="442"/>
      <c r="VT383" s="442"/>
      <c r="VU383" s="442"/>
      <c r="VV383" s="442"/>
      <c r="VW383" s="442"/>
      <c r="VX383" s="442"/>
      <c r="VY383" s="442"/>
      <c r="VZ383" s="442"/>
      <c r="WA383" s="442"/>
      <c r="WB383" s="442"/>
      <c r="WC383" s="442"/>
      <c r="WD383" s="442"/>
      <c r="WE383" s="442"/>
      <c r="WF383" s="442"/>
      <c r="WG383" s="442"/>
      <c r="WH383" s="442"/>
      <c r="WI383" s="442"/>
      <c r="WJ383" s="442"/>
      <c r="WK383" s="442"/>
      <c r="WL383" s="442"/>
      <c r="WM383" s="442"/>
      <c r="WN383" s="442"/>
      <c r="WO383" s="442"/>
      <c r="WP383" s="442"/>
      <c r="WQ383" s="442"/>
      <c r="WR383" s="442"/>
      <c r="WS383" s="442"/>
      <c r="WT383" s="442"/>
      <c r="WU383" s="442"/>
      <c r="WV383" s="442"/>
      <c r="WW383" s="442"/>
      <c r="WX383" s="442"/>
      <c r="WY383" s="442"/>
      <c r="WZ383" s="442"/>
      <c r="XA383" s="442"/>
      <c r="XB383" s="442"/>
      <c r="XC383" s="442"/>
      <c r="XD383" s="442"/>
      <c r="XE383" s="442"/>
      <c r="XF383" s="442"/>
      <c r="XG383" s="442"/>
      <c r="XH383" s="442"/>
      <c r="XI383" s="442"/>
      <c r="XJ383" s="442"/>
      <c r="XK383" s="442"/>
      <c r="XL383" s="442"/>
      <c r="XM383" s="442"/>
      <c r="XN383" s="442"/>
      <c r="XO383" s="442"/>
      <c r="XP383" s="442"/>
      <c r="XQ383" s="442"/>
      <c r="XR383" s="442"/>
      <c r="XS383" s="442"/>
      <c r="XT383" s="442"/>
      <c r="XU383" s="442"/>
      <c r="XV383" s="442"/>
      <c r="XW383" s="442"/>
      <c r="XX383" s="442"/>
      <c r="XY383" s="442"/>
      <c r="XZ383" s="442"/>
      <c r="YA383" s="442"/>
      <c r="YB383" s="442"/>
      <c r="YC383" s="442"/>
      <c r="YD383" s="442"/>
      <c r="YE383" s="442"/>
      <c r="YF383" s="442"/>
      <c r="YG383" s="442"/>
      <c r="YH383" s="442"/>
      <c r="YI383" s="442"/>
      <c r="YJ383" s="442"/>
      <c r="YK383" s="442"/>
      <c r="YL383" s="442"/>
      <c r="YM383" s="442"/>
      <c r="YN383" s="442"/>
      <c r="YO383" s="442"/>
      <c r="YP383" s="442"/>
      <c r="YQ383" s="442"/>
      <c r="YR383" s="442"/>
      <c r="YS383" s="442"/>
      <c r="YT383" s="442"/>
      <c r="YU383" s="442"/>
      <c r="YV383" s="442"/>
      <c r="YW383" s="442"/>
      <c r="YX383" s="442"/>
      <c r="YY383" s="442"/>
      <c r="YZ383" s="442"/>
      <c r="ZA383" s="442"/>
      <c r="ZB383" s="442"/>
      <c r="ZC383" s="442"/>
      <c r="ZD383" s="442"/>
      <c r="ZE383" s="442"/>
      <c r="ZF383" s="442"/>
      <c r="ZG383" s="442"/>
      <c r="ZH383" s="442"/>
      <c r="ZI383" s="442"/>
      <c r="ZJ383" s="442"/>
      <c r="ZK383" s="442"/>
      <c r="ZL383" s="442"/>
      <c r="ZM383" s="442"/>
      <c r="ZN383" s="442"/>
      <c r="ZO383" s="442"/>
      <c r="ZP383" s="442"/>
      <c r="ZQ383" s="442"/>
      <c r="ZR383" s="442"/>
      <c r="ZS383" s="442"/>
      <c r="ZT383" s="442"/>
      <c r="ZU383" s="442"/>
      <c r="ZV383" s="442"/>
      <c r="ZW383" s="442"/>
      <c r="ZX383" s="442"/>
      <c r="ZY383" s="442"/>
      <c r="ZZ383" s="442"/>
      <c r="AAA383" s="442"/>
      <c r="AAB383" s="442"/>
      <c r="AAC383" s="442"/>
      <c r="AAD383" s="442"/>
      <c r="AAE383" s="442"/>
      <c r="AAF383" s="442"/>
      <c r="AAG383" s="442"/>
      <c r="AAH383" s="442"/>
      <c r="AAI383" s="442"/>
      <c r="AAJ383" s="442"/>
      <c r="AAK383" s="442"/>
      <c r="AAL383" s="442"/>
      <c r="AAM383" s="442"/>
      <c r="AAN383" s="442"/>
      <c r="AAO383" s="442"/>
      <c r="AAP383" s="442"/>
      <c r="AAQ383" s="442"/>
      <c r="AAR383" s="442"/>
      <c r="AAS383" s="442"/>
      <c r="AAT383" s="442"/>
      <c r="AAU383" s="442"/>
      <c r="AAV383" s="442"/>
      <c r="AAW383" s="442"/>
      <c r="AAX383" s="442"/>
      <c r="AAY383" s="442"/>
      <c r="AAZ383" s="442"/>
      <c r="ABA383" s="442"/>
      <c r="ABB383" s="442"/>
      <c r="ABC383" s="442"/>
      <c r="ABD383" s="442"/>
      <c r="ABE383" s="442"/>
      <c r="ABF383" s="442"/>
      <c r="ABG383" s="442"/>
      <c r="ABH383" s="442"/>
      <c r="ABI383" s="442"/>
      <c r="ABJ383" s="442"/>
      <c r="ABK383" s="442"/>
      <c r="ABL383" s="442"/>
      <c r="ABM383" s="442"/>
      <c r="ABN383" s="442"/>
      <c r="ABO383" s="442"/>
      <c r="ABP383" s="442"/>
      <c r="ABQ383" s="442"/>
      <c r="ABR383" s="442"/>
      <c r="ABS383" s="442"/>
      <c r="ABT383" s="442"/>
      <c r="ABU383" s="442"/>
      <c r="ABV383" s="442"/>
      <c r="ABW383" s="442"/>
      <c r="ABX383" s="442"/>
      <c r="ABY383" s="442"/>
      <c r="ABZ383" s="442"/>
      <c r="ACA383" s="442"/>
      <c r="ACB383" s="442"/>
      <c r="ACC383" s="442"/>
      <c r="ACD383" s="442"/>
      <c r="ACE383" s="442"/>
      <c r="ACF383" s="442"/>
      <c r="ACG383" s="442"/>
      <c r="ACH383" s="442"/>
      <c r="ACI383" s="442"/>
      <c r="ACJ383" s="442"/>
      <c r="ACK383" s="442"/>
      <c r="ACL383" s="442"/>
      <c r="ACM383" s="442"/>
      <c r="ACN383" s="442"/>
      <c r="ACO383" s="442"/>
      <c r="ACP383" s="442"/>
      <c r="ACQ383" s="442"/>
      <c r="ACR383" s="442"/>
      <c r="ACS383" s="442"/>
      <c r="ACT383" s="442"/>
      <c r="ACU383" s="442"/>
      <c r="ACV383" s="442"/>
      <c r="ACW383" s="442"/>
      <c r="ACX383" s="442"/>
      <c r="ACY383" s="442"/>
      <c r="ACZ383" s="442"/>
      <c r="ADA383" s="442"/>
      <c r="ADB383" s="442"/>
      <c r="ADC383" s="442"/>
      <c r="ADD383" s="442"/>
      <c r="ADE383" s="442"/>
      <c r="ADF383" s="442"/>
      <c r="ADG383" s="442"/>
      <c r="ADH383" s="442"/>
      <c r="ADI383" s="442"/>
      <c r="ADJ383" s="442"/>
      <c r="ADK383" s="442"/>
      <c r="ADL383" s="442"/>
      <c r="ADM383" s="442"/>
      <c r="ADN383" s="442"/>
      <c r="ADO383" s="442"/>
      <c r="ADP383" s="442"/>
      <c r="ADQ383" s="442"/>
      <c r="ADR383" s="442"/>
      <c r="ADS383" s="442"/>
      <c r="ADT383" s="442"/>
      <c r="ADU383" s="442"/>
      <c r="ADV383" s="442"/>
      <c r="ADW383" s="442"/>
      <c r="ADX383" s="442"/>
      <c r="ADY383" s="442"/>
      <c r="ADZ383" s="442"/>
      <c r="AEA383" s="442"/>
      <c r="AEB383" s="442"/>
      <c r="AEC383" s="442"/>
      <c r="AED383" s="442"/>
      <c r="AEE383" s="442"/>
      <c r="AEF383" s="442"/>
      <c r="AEG383" s="442"/>
      <c r="AEH383" s="442"/>
      <c r="AEI383" s="442"/>
      <c r="AEJ383" s="442"/>
      <c r="AEK383" s="442"/>
      <c r="AEL383" s="442"/>
      <c r="AEM383" s="442"/>
      <c r="AEN383" s="442"/>
      <c r="AEO383" s="442"/>
      <c r="AEP383" s="442"/>
      <c r="AEQ383" s="442"/>
      <c r="AER383" s="442"/>
      <c r="AES383" s="442"/>
      <c r="AET383" s="442"/>
      <c r="AEU383" s="442"/>
      <c r="AEV383" s="442"/>
      <c r="AEW383" s="442"/>
      <c r="AEX383" s="442"/>
      <c r="AEY383" s="442"/>
      <c r="AEZ383" s="442"/>
      <c r="AFA383" s="442"/>
      <c r="AFB383" s="442"/>
      <c r="AFC383" s="442"/>
      <c r="AFD383" s="442"/>
      <c r="AFE383" s="442"/>
      <c r="AFF383" s="442"/>
      <c r="AFG383" s="442"/>
      <c r="AFH383" s="442"/>
      <c r="AFI383" s="442"/>
      <c r="AFJ383" s="442"/>
      <c r="AFK383" s="442"/>
      <c r="AFL383" s="442"/>
      <c r="AFM383" s="442"/>
      <c r="AFN383" s="442"/>
      <c r="AFO383" s="442"/>
      <c r="AFP383" s="442"/>
      <c r="AFQ383" s="442"/>
      <c r="AFR383" s="442"/>
      <c r="AFS383" s="442"/>
      <c r="AFT383" s="442"/>
      <c r="AFU383" s="442"/>
      <c r="AFV383" s="442"/>
      <c r="AFW383" s="442"/>
      <c r="AFX383" s="442"/>
      <c r="AFY383" s="442"/>
      <c r="AFZ383" s="442"/>
      <c r="AGA383" s="442"/>
      <c r="AGB383" s="442"/>
      <c r="AGC383" s="442"/>
      <c r="AGD383" s="442"/>
      <c r="AGE383" s="442"/>
      <c r="AGF383" s="442"/>
      <c r="AGG383" s="442"/>
      <c r="AGH383" s="442"/>
      <c r="AGI383" s="442"/>
      <c r="AGJ383" s="442"/>
      <c r="AGK383" s="442"/>
      <c r="AGL383" s="442"/>
      <c r="AGM383" s="442"/>
      <c r="AGN383" s="442"/>
      <c r="AGO383" s="442"/>
      <c r="AGP383" s="442"/>
      <c r="AGQ383" s="442"/>
      <c r="AGR383" s="442"/>
      <c r="AGS383" s="442"/>
      <c r="AGT383" s="442"/>
      <c r="AGU383" s="442"/>
      <c r="AGV383" s="442"/>
      <c r="AGW383" s="442"/>
      <c r="AGX383" s="442"/>
      <c r="AGY383" s="442"/>
      <c r="AGZ383" s="442"/>
      <c r="AHA383" s="442"/>
      <c r="AHB383" s="442"/>
      <c r="AHC383" s="442"/>
      <c r="AHD383" s="442"/>
      <c r="AHE383" s="442"/>
      <c r="AHF383" s="442"/>
      <c r="AHG383" s="442"/>
      <c r="AHH383" s="442"/>
    </row>
    <row r="384" spans="2:892" s="593" customFormat="1" hidden="1">
      <c r="B384" s="597"/>
      <c r="C384" s="595"/>
      <c r="D384" s="78"/>
      <c r="E384" s="78"/>
      <c r="F384" s="78"/>
      <c r="G384" s="78"/>
      <c r="H384" s="78"/>
      <c r="I384" s="78"/>
      <c r="J384" s="78"/>
      <c r="K384" s="78"/>
      <c r="L384" s="78"/>
      <c r="M384" s="78"/>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s="66"/>
      <c r="CT384" s="66"/>
      <c r="CU384" s="66"/>
      <c r="CV384" s="66"/>
      <c r="CW384" s="66"/>
      <c r="CX384" s="66"/>
      <c r="CY384" s="66"/>
      <c r="CZ384" s="66"/>
      <c r="DA384" s="66"/>
      <c r="DB384" s="66"/>
      <c r="DC384" s="66"/>
      <c r="DD384" s="66"/>
      <c r="DE384" s="66"/>
      <c r="DF384" s="66"/>
      <c r="DG384" s="66"/>
      <c r="DH384" s="66"/>
      <c r="DI384" s="66"/>
      <c r="DJ384" s="66"/>
      <c r="DK384" s="66"/>
      <c r="DL384" s="66"/>
      <c r="DM384" s="66"/>
      <c r="DN384" s="66"/>
      <c r="DO384" s="66"/>
      <c r="DP384" s="66"/>
      <c r="DQ384" s="66"/>
      <c r="DR384" s="66"/>
      <c r="DS384" s="66"/>
      <c r="DT384" s="66"/>
      <c r="DU384" s="66"/>
      <c r="DV384" s="66"/>
      <c r="DW384" s="66"/>
      <c r="DX384" s="66"/>
      <c r="DY384" s="66"/>
      <c r="DZ384" s="66"/>
      <c r="EA384" s="66"/>
      <c r="EB384" s="66"/>
      <c r="EC384" s="66"/>
      <c r="ED384" s="66"/>
      <c r="EE384" s="66"/>
      <c r="EF384" s="66"/>
      <c r="EG384" s="66"/>
      <c r="EH384" s="66"/>
      <c r="EI384" s="66"/>
      <c r="EJ384" s="66"/>
      <c r="EK384" s="66"/>
      <c r="EL384" s="66"/>
      <c r="EM384" s="66"/>
      <c r="EN384" s="66"/>
      <c r="EO384" s="66"/>
      <c r="EP384" s="66"/>
      <c r="EQ384" s="66"/>
      <c r="ER384" s="66"/>
      <c r="ES384" s="66"/>
      <c r="ET384" s="66"/>
      <c r="EU384" s="66"/>
      <c r="EV384" s="66"/>
      <c r="EW384" s="66"/>
      <c r="EX384" s="66"/>
      <c r="EY384" s="66"/>
      <c r="EZ384" s="66"/>
      <c r="FA384" s="66"/>
      <c r="FB384" s="66"/>
      <c r="FC384" s="66"/>
      <c r="FD384" s="66"/>
      <c r="FE384" s="66"/>
      <c r="FF384" s="66"/>
      <c r="FG384" s="66"/>
      <c r="FH384" s="66"/>
      <c r="FI384" s="66"/>
      <c r="FJ384" s="66"/>
      <c r="FK384" s="66"/>
      <c r="FL384" s="66"/>
      <c r="FM384" s="66"/>
      <c r="FN384" s="66"/>
      <c r="FO384" s="66"/>
      <c r="FP384" s="66"/>
      <c r="FQ384" s="66"/>
      <c r="FR384" s="66"/>
      <c r="FS384" s="66"/>
      <c r="FT384" s="66"/>
      <c r="FU384" s="66"/>
      <c r="FV384" s="66"/>
      <c r="FW384" s="66"/>
      <c r="FX384" s="66"/>
      <c r="FY384" s="66"/>
      <c r="FZ384" s="66"/>
      <c r="GA384" s="66"/>
      <c r="GB384" s="66"/>
      <c r="GC384" s="66"/>
      <c r="GD384" s="66"/>
      <c r="GE384" s="66"/>
      <c r="GF384" s="66"/>
      <c r="GG384" s="66"/>
      <c r="GH384" s="66"/>
      <c r="GI384" s="66"/>
      <c r="GJ384" s="66"/>
      <c r="GK384" s="66"/>
      <c r="GL384" s="66"/>
      <c r="GM384" s="66"/>
      <c r="GN384" s="66"/>
      <c r="GO384" s="66"/>
      <c r="GP384" s="66"/>
      <c r="GQ384" s="66"/>
      <c r="GR384" s="66"/>
      <c r="GS384" s="66"/>
      <c r="GT384" s="66"/>
      <c r="GU384" s="66"/>
      <c r="GV384" s="66"/>
      <c r="GW384" s="66"/>
      <c r="GX384" s="66"/>
      <c r="GY384" s="66"/>
      <c r="GZ384" s="66"/>
      <c r="HA384" s="66"/>
      <c r="HB384" s="66"/>
      <c r="HC384" s="66"/>
      <c r="HD384" s="66"/>
      <c r="HE384" s="66"/>
      <c r="HF384" s="66"/>
      <c r="HG384" s="66"/>
      <c r="HH384" s="66"/>
      <c r="HI384" s="66"/>
      <c r="HJ384" s="66"/>
      <c r="HK384" s="66"/>
      <c r="HL384" s="66"/>
      <c r="HM384" s="66"/>
      <c r="HN384" s="66"/>
      <c r="HO384" s="66"/>
      <c r="HP384" s="66"/>
      <c r="HQ384" s="66"/>
      <c r="HR384" s="66"/>
      <c r="HS384" s="66"/>
      <c r="HT384" s="66"/>
      <c r="HU384" s="66"/>
      <c r="HV384" s="66"/>
      <c r="HW384" s="66"/>
      <c r="HX384" s="66"/>
      <c r="HY384" s="66"/>
      <c r="HZ384" s="66"/>
      <c r="IA384" s="66"/>
      <c r="IB384" s="66"/>
      <c r="IC384" s="66"/>
      <c r="ID384" s="66"/>
      <c r="IE384" s="66"/>
      <c r="IF384" s="66"/>
      <c r="IG384" s="66"/>
      <c r="IH384" s="66"/>
      <c r="II384" s="66"/>
      <c r="IJ384" s="66"/>
      <c r="IK384" s="66"/>
      <c r="IL384" s="66"/>
      <c r="IM384" s="66"/>
      <c r="IN384" s="66"/>
      <c r="IO384" s="66"/>
      <c r="IP384" s="66"/>
      <c r="IQ384" s="66"/>
      <c r="IR384" s="66"/>
      <c r="IS384" s="66"/>
      <c r="IT384" s="66"/>
      <c r="IU384" s="66"/>
      <c r="IV384" s="66"/>
      <c r="IW384" s="66"/>
      <c r="IX384" s="442"/>
      <c r="IY384" s="442"/>
      <c r="IZ384" s="442"/>
      <c r="JA384" s="442"/>
      <c r="JB384" s="442"/>
      <c r="JC384" s="442"/>
      <c r="JD384" s="442"/>
      <c r="JE384" s="442"/>
      <c r="JF384" s="442"/>
      <c r="JG384" s="442"/>
      <c r="JH384" s="442"/>
      <c r="JI384" s="442"/>
      <c r="JJ384" s="442"/>
      <c r="JK384" s="442"/>
      <c r="JL384" s="442"/>
      <c r="JM384" s="442"/>
      <c r="JN384" s="442"/>
      <c r="JO384" s="442"/>
      <c r="JP384" s="442"/>
      <c r="JQ384" s="442"/>
      <c r="JR384" s="442"/>
      <c r="JS384" s="442"/>
      <c r="JT384" s="442"/>
      <c r="JU384" s="442"/>
      <c r="JV384" s="442"/>
      <c r="JW384" s="442"/>
      <c r="JX384" s="442"/>
      <c r="JY384" s="442"/>
      <c r="JZ384" s="442"/>
      <c r="KA384" s="442"/>
      <c r="KB384" s="442"/>
      <c r="KC384" s="442"/>
      <c r="KD384" s="442"/>
      <c r="KE384" s="442"/>
      <c r="KF384" s="442"/>
      <c r="KG384" s="442"/>
      <c r="KH384" s="442"/>
      <c r="KI384" s="442"/>
      <c r="KJ384" s="442"/>
      <c r="KK384" s="442"/>
      <c r="KL384" s="442"/>
      <c r="KM384" s="442"/>
      <c r="KN384" s="442"/>
      <c r="KO384" s="442"/>
      <c r="KP384" s="442"/>
      <c r="KQ384" s="442"/>
      <c r="KR384" s="442"/>
      <c r="KS384" s="442"/>
      <c r="KT384" s="442"/>
      <c r="KU384" s="442"/>
      <c r="KV384" s="442"/>
      <c r="KW384" s="442"/>
      <c r="KX384" s="442"/>
      <c r="KY384" s="442"/>
      <c r="KZ384" s="442"/>
      <c r="LA384" s="442"/>
      <c r="LB384" s="442"/>
      <c r="LC384" s="442"/>
      <c r="LD384" s="442"/>
      <c r="LE384" s="442"/>
      <c r="LF384" s="442"/>
      <c r="LG384" s="442"/>
      <c r="LH384" s="442"/>
      <c r="LI384" s="442"/>
      <c r="LJ384" s="442"/>
      <c r="LK384" s="442"/>
      <c r="LL384" s="442"/>
      <c r="LM384" s="442"/>
      <c r="LN384" s="442"/>
      <c r="LO384" s="442"/>
      <c r="LP384" s="442"/>
      <c r="LQ384" s="442"/>
      <c r="LR384" s="442"/>
      <c r="LS384" s="442"/>
      <c r="LT384" s="442"/>
      <c r="LU384" s="442"/>
      <c r="LV384" s="442"/>
      <c r="LW384" s="442"/>
      <c r="LX384" s="442"/>
      <c r="LY384" s="442"/>
      <c r="LZ384" s="442"/>
      <c r="MA384" s="442"/>
      <c r="MB384" s="442"/>
      <c r="MC384" s="442"/>
      <c r="MD384" s="442"/>
      <c r="ME384" s="442"/>
      <c r="MF384" s="442"/>
      <c r="MG384" s="442"/>
      <c r="MH384" s="442"/>
      <c r="MI384" s="442"/>
      <c r="MJ384" s="442"/>
      <c r="MK384" s="442"/>
      <c r="ML384" s="442"/>
      <c r="MM384" s="442"/>
      <c r="MN384" s="442"/>
      <c r="MO384" s="442"/>
      <c r="MP384" s="442"/>
      <c r="MQ384" s="442"/>
      <c r="MR384" s="442"/>
      <c r="MS384" s="442"/>
      <c r="MT384" s="442"/>
      <c r="MU384" s="442"/>
      <c r="MV384" s="442"/>
      <c r="MW384" s="442"/>
      <c r="MX384" s="442"/>
      <c r="MY384" s="442"/>
      <c r="MZ384" s="442"/>
      <c r="NA384" s="442"/>
      <c r="NB384" s="442"/>
      <c r="NC384" s="442"/>
      <c r="ND384" s="442"/>
      <c r="NE384" s="442"/>
      <c r="NF384" s="442"/>
      <c r="NG384" s="442"/>
      <c r="NH384" s="442"/>
      <c r="NI384" s="442"/>
      <c r="NJ384" s="442"/>
      <c r="NK384" s="442"/>
      <c r="NL384" s="442"/>
      <c r="NM384" s="442"/>
      <c r="NN384" s="442"/>
      <c r="NO384" s="442"/>
      <c r="NP384" s="442"/>
      <c r="NQ384" s="442"/>
      <c r="NR384" s="442"/>
      <c r="NS384" s="442"/>
      <c r="NT384" s="442"/>
      <c r="NU384" s="442"/>
      <c r="NV384" s="442"/>
      <c r="NW384" s="442"/>
      <c r="NX384" s="442"/>
      <c r="NY384" s="442"/>
      <c r="NZ384" s="442"/>
      <c r="OA384" s="442"/>
      <c r="OB384" s="442"/>
      <c r="OC384" s="442"/>
      <c r="OD384" s="442"/>
      <c r="OE384" s="442"/>
      <c r="OF384" s="442"/>
      <c r="OG384" s="442"/>
      <c r="OH384" s="442"/>
      <c r="OI384" s="442"/>
      <c r="OJ384" s="442"/>
      <c r="OK384" s="442"/>
      <c r="OL384" s="442"/>
      <c r="OM384" s="442"/>
      <c r="ON384" s="442"/>
      <c r="OO384" s="442"/>
      <c r="OP384" s="442"/>
      <c r="OQ384" s="442"/>
      <c r="OR384" s="442"/>
      <c r="OS384" s="442"/>
      <c r="OT384" s="442"/>
      <c r="OU384" s="442"/>
      <c r="OV384" s="442"/>
      <c r="OW384" s="442"/>
      <c r="OX384" s="442"/>
      <c r="OY384" s="442"/>
      <c r="OZ384" s="442"/>
      <c r="PA384" s="442"/>
      <c r="PB384" s="442"/>
      <c r="PC384" s="442"/>
      <c r="PD384" s="442"/>
      <c r="PE384" s="442"/>
      <c r="PF384" s="442"/>
      <c r="PG384" s="442"/>
      <c r="PH384" s="442"/>
      <c r="PI384" s="442"/>
      <c r="PJ384" s="442"/>
      <c r="PK384" s="442"/>
      <c r="PL384" s="442"/>
      <c r="PM384" s="442"/>
      <c r="PN384" s="442"/>
      <c r="PO384" s="442"/>
      <c r="PP384" s="442"/>
      <c r="PQ384" s="442"/>
      <c r="PR384" s="442"/>
      <c r="PS384" s="442"/>
      <c r="PT384" s="442"/>
      <c r="PU384" s="442"/>
      <c r="PV384" s="442"/>
      <c r="PW384" s="442"/>
      <c r="PX384" s="442"/>
      <c r="PY384" s="442"/>
      <c r="PZ384" s="442"/>
      <c r="QA384" s="442"/>
      <c r="QB384" s="442"/>
      <c r="QC384" s="442"/>
      <c r="QD384" s="442"/>
      <c r="QE384" s="442"/>
      <c r="QF384" s="442"/>
      <c r="QG384" s="442"/>
      <c r="QH384" s="442"/>
      <c r="QI384" s="442"/>
      <c r="QJ384" s="442"/>
      <c r="QK384" s="442"/>
      <c r="QL384" s="442"/>
      <c r="QM384" s="442"/>
      <c r="QN384" s="442"/>
      <c r="QO384" s="442"/>
      <c r="QP384" s="442"/>
      <c r="QQ384" s="442"/>
      <c r="QR384" s="442"/>
      <c r="QS384" s="442"/>
      <c r="QT384" s="442"/>
      <c r="QU384" s="442"/>
      <c r="QV384" s="442"/>
      <c r="QW384" s="442"/>
      <c r="QX384" s="442"/>
      <c r="QY384" s="442"/>
      <c r="QZ384" s="442"/>
      <c r="RA384" s="442"/>
      <c r="RB384" s="442"/>
      <c r="RC384" s="442"/>
      <c r="RD384" s="442"/>
      <c r="RE384" s="442"/>
      <c r="RF384" s="442"/>
      <c r="RG384" s="442"/>
      <c r="RH384" s="442"/>
      <c r="RI384" s="442"/>
      <c r="RJ384" s="442"/>
      <c r="RK384" s="442"/>
      <c r="RL384" s="442"/>
      <c r="RM384" s="442"/>
      <c r="RN384" s="442"/>
      <c r="RO384" s="442"/>
      <c r="RP384" s="442"/>
      <c r="RQ384" s="442"/>
      <c r="RR384" s="442"/>
      <c r="RS384" s="442"/>
      <c r="RT384" s="442"/>
      <c r="RU384" s="442"/>
      <c r="RV384" s="442"/>
      <c r="RW384" s="442"/>
      <c r="RX384" s="442"/>
      <c r="RY384" s="442"/>
      <c r="RZ384" s="442"/>
      <c r="SA384" s="442"/>
      <c r="SB384" s="442"/>
      <c r="SC384" s="442"/>
      <c r="SD384" s="442"/>
      <c r="SE384" s="442"/>
      <c r="SF384" s="442"/>
      <c r="SG384" s="442"/>
      <c r="SH384" s="442"/>
      <c r="SI384" s="442"/>
      <c r="SJ384" s="442"/>
      <c r="SK384" s="442"/>
      <c r="SL384" s="442"/>
      <c r="SM384" s="442"/>
      <c r="SN384" s="442"/>
      <c r="SO384" s="442"/>
      <c r="SP384" s="442"/>
      <c r="SQ384" s="442"/>
      <c r="SR384" s="442"/>
      <c r="SS384" s="442"/>
      <c r="ST384" s="442"/>
      <c r="SU384" s="442"/>
      <c r="SV384" s="442"/>
      <c r="SW384" s="442"/>
      <c r="SX384" s="442"/>
      <c r="SY384" s="442"/>
      <c r="SZ384" s="442"/>
      <c r="TA384" s="442"/>
      <c r="TB384" s="442"/>
      <c r="TC384" s="442"/>
      <c r="TD384" s="442"/>
      <c r="TE384" s="442"/>
      <c r="TF384" s="442"/>
      <c r="TG384" s="442"/>
      <c r="TH384" s="442"/>
      <c r="TI384" s="442"/>
      <c r="TJ384" s="442"/>
      <c r="TK384" s="442"/>
      <c r="TL384" s="442"/>
      <c r="TM384" s="442"/>
      <c r="TN384" s="442"/>
      <c r="TO384" s="442"/>
      <c r="TP384" s="442"/>
      <c r="TQ384" s="442"/>
      <c r="TR384" s="442"/>
      <c r="TS384" s="442"/>
      <c r="TT384" s="442"/>
      <c r="TU384" s="442"/>
      <c r="TV384" s="442"/>
      <c r="TW384" s="442"/>
      <c r="TX384" s="442"/>
      <c r="TY384" s="442"/>
      <c r="TZ384" s="442"/>
      <c r="UA384" s="442"/>
      <c r="UB384" s="442"/>
      <c r="UC384" s="442"/>
      <c r="UD384" s="442"/>
      <c r="UE384" s="442"/>
      <c r="UF384" s="442"/>
      <c r="UG384" s="442"/>
      <c r="UH384" s="442"/>
      <c r="UI384" s="442"/>
      <c r="UJ384" s="442"/>
      <c r="UK384" s="442"/>
      <c r="UL384" s="442"/>
      <c r="UM384" s="442"/>
      <c r="UN384" s="442"/>
      <c r="UO384" s="442"/>
      <c r="UP384" s="442"/>
      <c r="UQ384" s="442"/>
      <c r="UR384" s="442"/>
      <c r="US384" s="442"/>
      <c r="UT384" s="442"/>
      <c r="UU384" s="442"/>
      <c r="UV384" s="442"/>
      <c r="UW384" s="442"/>
      <c r="UX384" s="442"/>
      <c r="UY384" s="442"/>
      <c r="UZ384" s="442"/>
      <c r="VA384" s="442"/>
      <c r="VB384" s="442"/>
      <c r="VC384" s="442"/>
      <c r="VD384" s="442"/>
      <c r="VE384" s="442"/>
      <c r="VF384" s="442"/>
      <c r="VG384" s="442"/>
      <c r="VH384" s="442"/>
      <c r="VI384" s="442"/>
      <c r="VJ384" s="442"/>
      <c r="VK384" s="442"/>
      <c r="VL384" s="442"/>
      <c r="VM384" s="442"/>
      <c r="VN384" s="442"/>
      <c r="VO384" s="442"/>
      <c r="VP384" s="442"/>
      <c r="VQ384" s="442"/>
      <c r="VR384" s="442"/>
      <c r="VS384" s="442"/>
      <c r="VT384" s="442"/>
      <c r="VU384" s="442"/>
      <c r="VV384" s="442"/>
      <c r="VW384" s="442"/>
      <c r="VX384" s="442"/>
      <c r="VY384" s="442"/>
      <c r="VZ384" s="442"/>
      <c r="WA384" s="442"/>
      <c r="WB384" s="442"/>
      <c r="WC384" s="442"/>
      <c r="WD384" s="442"/>
      <c r="WE384" s="442"/>
      <c r="WF384" s="442"/>
      <c r="WG384" s="442"/>
      <c r="WH384" s="442"/>
      <c r="WI384" s="442"/>
      <c r="WJ384" s="442"/>
      <c r="WK384" s="442"/>
      <c r="WL384" s="442"/>
      <c r="WM384" s="442"/>
      <c r="WN384" s="442"/>
      <c r="WO384" s="442"/>
      <c r="WP384" s="442"/>
      <c r="WQ384" s="442"/>
      <c r="WR384" s="442"/>
      <c r="WS384" s="442"/>
      <c r="WT384" s="442"/>
      <c r="WU384" s="442"/>
      <c r="WV384" s="442"/>
      <c r="WW384" s="442"/>
      <c r="WX384" s="442"/>
      <c r="WY384" s="442"/>
      <c r="WZ384" s="442"/>
      <c r="XA384" s="442"/>
      <c r="XB384" s="442"/>
      <c r="XC384" s="442"/>
      <c r="XD384" s="442"/>
      <c r="XE384" s="442"/>
      <c r="XF384" s="442"/>
      <c r="XG384" s="442"/>
      <c r="XH384" s="442"/>
      <c r="XI384" s="442"/>
      <c r="XJ384" s="442"/>
      <c r="XK384" s="442"/>
      <c r="XL384" s="442"/>
      <c r="XM384" s="442"/>
      <c r="XN384" s="442"/>
      <c r="XO384" s="442"/>
      <c r="XP384" s="442"/>
      <c r="XQ384" s="442"/>
      <c r="XR384" s="442"/>
      <c r="XS384" s="442"/>
      <c r="XT384" s="442"/>
      <c r="XU384" s="442"/>
      <c r="XV384" s="442"/>
      <c r="XW384" s="442"/>
      <c r="XX384" s="442"/>
      <c r="XY384" s="442"/>
      <c r="XZ384" s="442"/>
      <c r="YA384" s="442"/>
      <c r="YB384" s="442"/>
      <c r="YC384" s="442"/>
      <c r="YD384" s="442"/>
      <c r="YE384" s="442"/>
      <c r="YF384" s="442"/>
      <c r="YG384" s="442"/>
      <c r="YH384" s="442"/>
      <c r="YI384" s="442"/>
      <c r="YJ384" s="442"/>
      <c r="YK384" s="442"/>
      <c r="YL384" s="442"/>
      <c r="YM384" s="442"/>
      <c r="YN384" s="442"/>
      <c r="YO384" s="442"/>
      <c r="YP384" s="442"/>
      <c r="YQ384" s="442"/>
      <c r="YR384" s="442"/>
      <c r="YS384" s="442"/>
      <c r="YT384" s="442"/>
      <c r="YU384" s="442"/>
      <c r="YV384" s="442"/>
      <c r="YW384" s="442"/>
      <c r="YX384" s="442"/>
      <c r="YY384" s="442"/>
      <c r="YZ384" s="442"/>
      <c r="ZA384" s="442"/>
      <c r="ZB384" s="442"/>
      <c r="ZC384" s="442"/>
      <c r="ZD384" s="442"/>
      <c r="ZE384" s="442"/>
      <c r="ZF384" s="442"/>
      <c r="ZG384" s="442"/>
      <c r="ZH384" s="442"/>
      <c r="ZI384" s="442"/>
      <c r="ZJ384" s="442"/>
      <c r="ZK384" s="442"/>
      <c r="ZL384" s="442"/>
      <c r="ZM384" s="442"/>
      <c r="ZN384" s="442"/>
      <c r="ZO384" s="442"/>
      <c r="ZP384" s="442"/>
      <c r="ZQ384" s="442"/>
      <c r="ZR384" s="442"/>
      <c r="ZS384" s="442"/>
      <c r="ZT384" s="442"/>
      <c r="ZU384" s="442"/>
      <c r="ZV384" s="442"/>
      <c r="ZW384" s="442"/>
      <c r="ZX384" s="442"/>
      <c r="ZY384" s="442"/>
      <c r="ZZ384" s="442"/>
      <c r="AAA384" s="442"/>
      <c r="AAB384" s="442"/>
      <c r="AAC384" s="442"/>
      <c r="AAD384" s="442"/>
      <c r="AAE384" s="442"/>
      <c r="AAF384" s="442"/>
      <c r="AAG384" s="442"/>
      <c r="AAH384" s="442"/>
      <c r="AAI384" s="442"/>
      <c r="AAJ384" s="442"/>
      <c r="AAK384" s="442"/>
      <c r="AAL384" s="442"/>
      <c r="AAM384" s="442"/>
      <c r="AAN384" s="442"/>
      <c r="AAO384" s="442"/>
      <c r="AAP384" s="442"/>
      <c r="AAQ384" s="442"/>
      <c r="AAR384" s="442"/>
      <c r="AAS384" s="442"/>
      <c r="AAT384" s="442"/>
      <c r="AAU384" s="442"/>
      <c r="AAV384" s="442"/>
      <c r="AAW384" s="442"/>
      <c r="AAX384" s="442"/>
      <c r="AAY384" s="442"/>
      <c r="AAZ384" s="442"/>
      <c r="ABA384" s="442"/>
      <c r="ABB384" s="442"/>
      <c r="ABC384" s="442"/>
      <c r="ABD384" s="442"/>
      <c r="ABE384" s="442"/>
      <c r="ABF384" s="442"/>
      <c r="ABG384" s="442"/>
      <c r="ABH384" s="442"/>
      <c r="ABI384" s="442"/>
      <c r="ABJ384" s="442"/>
      <c r="ABK384" s="442"/>
      <c r="ABL384" s="442"/>
      <c r="ABM384" s="442"/>
      <c r="ABN384" s="442"/>
      <c r="ABO384" s="442"/>
      <c r="ABP384" s="442"/>
      <c r="ABQ384" s="442"/>
      <c r="ABR384" s="442"/>
      <c r="ABS384" s="442"/>
      <c r="ABT384" s="442"/>
      <c r="ABU384" s="442"/>
      <c r="ABV384" s="442"/>
      <c r="ABW384" s="442"/>
      <c r="ABX384" s="442"/>
      <c r="ABY384" s="442"/>
      <c r="ABZ384" s="442"/>
      <c r="ACA384" s="442"/>
      <c r="ACB384" s="442"/>
      <c r="ACC384" s="442"/>
      <c r="ACD384" s="442"/>
      <c r="ACE384" s="442"/>
      <c r="ACF384" s="442"/>
      <c r="ACG384" s="442"/>
      <c r="ACH384" s="442"/>
      <c r="ACI384" s="442"/>
      <c r="ACJ384" s="442"/>
      <c r="ACK384" s="442"/>
      <c r="ACL384" s="442"/>
      <c r="ACM384" s="442"/>
      <c r="ACN384" s="442"/>
      <c r="ACO384" s="442"/>
      <c r="ACP384" s="442"/>
      <c r="ACQ384" s="442"/>
      <c r="ACR384" s="442"/>
      <c r="ACS384" s="442"/>
      <c r="ACT384" s="442"/>
      <c r="ACU384" s="442"/>
      <c r="ACV384" s="442"/>
      <c r="ACW384" s="442"/>
      <c r="ACX384" s="442"/>
      <c r="ACY384" s="442"/>
      <c r="ACZ384" s="442"/>
      <c r="ADA384" s="442"/>
      <c r="ADB384" s="442"/>
      <c r="ADC384" s="442"/>
      <c r="ADD384" s="442"/>
      <c r="ADE384" s="442"/>
      <c r="ADF384" s="442"/>
      <c r="ADG384" s="442"/>
      <c r="ADH384" s="442"/>
      <c r="ADI384" s="442"/>
      <c r="ADJ384" s="442"/>
      <c r="ADK384" s="442"/>
      <c r="ADL384" s="442"/>
      <c r="ADM384" s="442"/>
      <c r="ADN384" s="442"/>
      <c r="ADO384" s="442"/>
      <c r="ADP384" s="442"/>
      <c r="ADQ384" s="442"/>
      <c r="ADR384" s="442"/>
      <c r="ADS384" s="442"/>
      <c r="ADT384" s="442"/>
      <c r="ADU384" s="442"/>
      <c r="ADV384" s="442"/>
      <c r="ADW384" s="442"/>
      <c r="ADX384" s="442"/>
      <c r="ADY384" s="442"/>
      <c r="ADZ384" s="442"/>
      <c r="AEA384" s="442"/>
      <c r="AEB384" s="442"/>
      <c r="AEC384" s="442"/>
      <c r="AED384" s="442"/>
      <c r="AEE384" s="442"/>
      <c r="AEF384" s="442"/>
      <c r="AEG384" s="442"/>
      <c r="AEH384" s="442"/>
      <c r="AEI384" s="442"/>
      <c r="AEJ384" s="442"/>
      <c r="AEK384" s="442"/>
      <c r="AEL384" s="442"/>
      <c r="AEM384" s="442"/>
      <c r="AEN384" s="442"/>
      <c r="AEO384" s="442"/>
      <c r="AEP384" s="442"/>
      <c r="AEQ384" s="442"/>
      <c r="AER384" s="442"/>
      <c r="AES384" s="442"/>
      <c r="AET384" s="442"/>
      <c r="AEU384" s="442"/>
      <c r="AEV384" s="442"/>
      <c r="AEW384" s="442"/>
      <c r="AEX384" s="442"/>
      <c r="AEY384" s="442"/>
      <c r="AEZ384" s="442"/>
      <c r="AFA384" s="442"/>
      <c r="AFB384" s="442"/>
      <c r="AFC384" s="442"/>
      <c r="AFD384" s="442"/>
      <c r="AFE384" s="442"/>
      <c r="AFF384" s="442"/>
      <c r="AFG384" s="442"/>
      <c r="AFH384" s="442"/>
      <c r="AFI384" s="442"/>
      <c r="AFJ384" s="442"/>
      <c r="AFK384" s="442"/>
      <c r="AFL384" s="442"/>
      <c r="AFM384" s="442"/>
      <c r="AFN384" s="442"/>
      <c r="AFO384" s="442"/>
      <c r="AFP384" s="442"/>
      <c r="AFQ384" s="442"/>
      <c r="AFR384" s="442"/>
      <c r="AFS384" s="442"/>
      <c r="AFT384" s="442"/>
      <c r="AFU384" s="442"/>
      <c r="AFV384" s="442"/>
      <c r="AFW384" s="442"/>
      <c r="AFX384" s="442"/>
      <c r="AFY384" s="442"/>
      <c r="AFZ384" s="442"/>
      <c r="AGA384" s="442"/>
      <c r="AGB384" s="442"/>
      <c r="AGC384" s="442"/>
      <c r="AGD384" s="442"/>
      <c r="AGE384" s="442"/>
      <c r="AGF384" s="442"/>
      <c r="AGG384" s="442"/>
      <c r="AGH384" s="442"/>
      <c r="AGI384" s="442"/>
      <c r="AGJ384" s="442"/>
      <c r="AGK384" s="442"/>
      <c r="AGL384" s="442"/>
      <c r="AGM384" s="442"/>
      <c r="AGN384" s="442"/>
      <c r="AGO384" s="442"/>
      <c r="AGP384" s="442"/>
      <c r="AGQ384" s="442"/>
      <c r="AGR384" s="442"/>
      <c r="AGS384" s="442"/>
      <c r="AGT384" s="442"/>
      <c r="AGU384" s="442"/>
      <c r="AGV384" s="442"/>
      <c r="AGW384" s="442"/>
      <c r="AGX384" s="442"/>
      <c r="AGY384" s="442"/>
      <c r="AGZ384" s="442"/>
      <c r="AHA384" s="442"/>
      <c r="AHB384" s="442"/>
      <c r="AHC384" s="442"/>
      <c r="AHD384" s="442"/>
      <c r="AHE384" s="442"/>
      <c r="AHF384" s="442"/>
      <c r="AHG384" s="442"/>
      <c r="AHH384" s="442"/>
    </row>
    <row r="385" spans="2:892" s="593" customFormat="1" hidden="1">
      <c r="B385" s="597"/>
      <c r="C385" s="595"/>
      <c r="D385" s="78"/>
      <c r="E385" s="78"/>
      <c r="F385" s="78"/>
      <c r="G385" s="78"/>
      <c r="H385" s="78"/>
      <c r="I385" s="78"/>
      <c r="J385" s="78"/>
      <c r="K385" s="78"/>
      <c r="L385" s="78"/>
      <c r="M385" s="78"/>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s="66"/>
      <c r="CT385" s="66"/>
      <c r="CU385" s="66"/>
      <c r="CV385" s="66"/>
      <c r="CW385" s="66"/>
      <c r="CX385" s="66"/>
      <c r="CY385" s="66"/>
      <c r="CZ385" s="66"/>
      <c r="DA385" s="66"/>
      <c r="DB385" s="66"/>
      <c r="DC385" s="66"/>
      <c r="DD385" s="66"/>
      <c r="DE385" s="66"/>
      <c r="DF385" s="66"/>
      <c r="DG385" s="66"/>
      <c r="DH385" s="66"/>
      <c r="DI385" s="66"/>
      <c r="DJ385" s="66"/>
      <c r="DK385" s="66"/>
      <c r="DL385" s="66"/>
      <c r="DM385" s="66"/>
      <c r="DN385" s="66"/>
      <c r="DO385" s="66"/>
      <c r="DP385" s="66"/>
      <c r="DQ385" s="66"/>
      <c r="DR385" s="66"/>
      <c r="DS385" s="66"/>
      <c r="DT385" s="66"/>
      <c r="DU385" s="66"/>
      <c r="DV385" s="66"/>
      <c r="DW385" s="66"/>
      <c r="DX385" s="66"/>
      <c r="DY385" s="66"/>
      <c r="DZ385" s="66"/>
      <c r="EA385" s="66"/>
      <c r="EB385" s="66"/>
      <c r="EC385" s="66"/>
      <c r="ED385" s="66"/>
      <c r="EE385" s="66"/>
      <c r="EF385" s="66"/>
      <c r="EG385" s="66"/>
      <c r="EH385" s="66"/>
      <c r="EI385" s="66"/>
      <c r="EJ385" s="66"/>
      <c r="EK385" s="66"/>
      <c r="EL385" s="66"/>
      <c r="EM385" s="66"/>
      <c r="EN385" s="66"/>
      <c r="EO385" s="66"/>
      <c r="EP385" s="66"/>
      <c r="EQ385" s="66"/>
      <c r="ER385" s="66"/>
      <c r="ES385" s="66"/>
      <c r="ET385" s="66"/>
      <c r="EU385" s="66"/>
      <c r="EV385" s="66"/>
      <c r="EW385" s="66"/>
      <c r="EX385" s="66"/>
      <c r="EY385" s="66"/>
      <c r="EZ385" s="66"/>
      <c r="FA385" s="66"/>
      <c r="FB385" s="66"/>
      <c r="FC385" s="66"/>
      <c r="FD385" s="66"/>
      <c r="FE385" s="66"/>
      <c r="FF385" s="66"/>
      <c r="FG385" s="66"/>
      <c r="FH385" s="66"/>
      <c r="FI385" s="66"/>
      <c r="FJ385" s="66"/>
      <c r="FK385" s="66"/>
      <c r="FL385" s="66"/>
      <c r="FM385" s="66"/>
      <c r="FN385" s="66"/>
      <c r="FO385" s="66"/>
      <c r="FP385" s="66"/>
      <c r="FQ385" s="66"/>
      <c r="FR385" s="66"/>
      <c r="FS385" s="66"/>
      <c r="FT385" s="66"/>
      <c r="FU385" s="66"/>
      <c r="FV385" s="66"/>
      <c r="FW385" s="66"/>
      <c r="FX385" s="66"/>
      <c r="FY385" s="66"/>
      <c r="FZ385" s="66"/>
      <c r="GA385" s="66"/>
      <c r="GB385" s="66"/>
      <c r="GC385" s="66"/>
      <c r="GD385" s="66"/>
      <c r="GE385" s="66"/>
      <c r="GF385" s="66"/>
      <c r="GG385" s="66"/>
      <c r="GH385" s="66"/>
      <c r="GI385" s="66"/>
      <c r="GJ385" s="66"/>
      <c r="GK385" s="66"/>
      <c r="GL385" s="66"/>
      <c r="GM385" s="66"/>
      <c r="GN385" s="66"/>
      <c r="GO385" s="66"/>
      <c r="GP385" s="66"/>
      <c r="GQ385" s="66"/>
      <c r="GR385" s="66"/>
      <c r="GS385" s="66"/>
      <c r="GT385" s="66"/>
      <c r="GU385" s="66"/>
      <c r="GV385" s="66"/>
      <c r="GW385" s="66"/>
      <c r="GX385" s="66"/>
      <c r="GY385" s="66"/>
      <c r="GZ385" s="66"/>
      <c r="HA385" s="66"/>
      <c r="HB385" s="66"/>
      <c r="HC385" s="66"/>
      <c r="HD385" s="66"/>
      <c r="HE385" s="66"/>
      <c r="HF385" s="66"/>
      <c r="HG385" s="66"/>
      <c r="HH385" s="66"/>
      <c r="HI385" s="66"/>
      <c r="HJ385" s="66"/>
      <c r="HK385" s="66"/>
      <c r="HL385" s="66"/>
      <c r="HM385" s="66"/>
      <c r="HN385" s="66"/>
      <c r="HO385" s="66"/>
      <c r="HP385" s="66"/>
      <c r="HQ385" s="66"/>
      <c r="HR385" s="66"/>
      <c r="HS385" s="66"/>
      <c r="HT385" s="66"/>
      <c r="HU385" s="66"/>
      <c r="HV385" s="66"/>
      <c r="HW385" s="66"/>
      <c r="HX385" s="66"/>
      <c r="HY385" s="66"/>
      <c r="HZ385" s="66"/>
      <c r="IA385" s="66"/>
      <c r="IB385" s="66"/>
      <c r="IC385" s="66"/>
      <c r="ID385" s="66"/>
      <c r="IE385" s="66"/>
      <c r="IF385" s="66"/>
      <c r="IG385" s="66"/>
      <c r="IH385" s="66"/>
      <c r="II385" s="66"/>
      <c r="IJ385" s="66"/>
      <c r="IK385" s="66"/>
      <c r="IL385" s="66"/>
      <c r="IM385" s="66"/>
      <c r="IN385" s="66"/>
      <c r="IO385" s="66"/>
      <c r="IP385" s="66"/>
      <c r="IQ385" s="66"/>
      <c r="IR385" s="66"/>
      <c r="IS385" s="66"/>
      <c r="IT385" s="66"/>
      <c r="IU385" s="66"/>
      <c r="IV385" s="66"/>
      <c r="IW385" s="66"/>
      <c r="IX385" s="442"/>
      <c r="IY385" s="442"/>
      <c r="IZ385" s="442"/>
      <c r="JA385" s="442"/>
      <c r="JB385" s="442"/>
      <c r="JC385" s="442"/>
      <c r="JD385" s="442"/>
      <c r="JE385" s="442"/>
      <c r="JF385" s="442"/>
      <c r="JG385" s="442"/>
      <c r="JH385" s="442"/>
      <c r="JI385" s="442"/>
      <c r="JJ385" s="442"/>
      <c r="JK385" s="442"/>
      <c r="JL385" s="442"/>
      <c r="JM385" s="442"/>
      <c r="JN385" s="442"/>
      <c r="JO385" s="442"/>
      <c r="JP385" s="442"/>
      <c r="JQ385" s="442"/>
      <c r="JR385" s="442"/>
      <c r="JS385" s="442"/>
      <c r="JT385" s="442"/>
      <c r="JU385" s="442"/>
      <c r="JV385" s="442"/>
      <c r="JW385" s="442"/>
      <c r="JX385" s="442"/>
      <c r="JY385" s="442"/>
      <c r="JZ385" s="442"/>
      <c r="KA385" s="442"/>
      <c r="KB385" s="442"/>
      <c r="KC385" s="442"/>
      <c r="KD385" s="442"/>
      <c r="KE385" s="442"/>
      <c r="KF385" s="442"/>
      <c r="KG385" s="442"/>
      <c r="KH385" s="442"/>
      <c r="KI385" s="442"/>
      <c r="KJ385" s="442"/>
      <c r="KK385" s="442"/>
      <c r="KL385" s="442"/>
      <c r="KM385" s="442"/>
      <c r="KN385" s="442"/>
      <c r="KO385" s="442"/>
      <c r="KP385" s="442"/>
      <c r="KQ385" s="442"/>
      <c r="KR385" s="442"/>
      <c r="KS385" s="442"/>
      <c r="KT385" s="442"/>
      <c r="KU385" s="442"/>
      <c r="KV385" s="442"/>
      <c r="KW385" s="442"/>
      <c r="KX385" s="442"/>
      <c r="KY385" s="442"/>
      <c r="KZ385" s="442"/>
      <c r="LA385" s="442"/>
      <c r="LB385" s="442"/>
      <c r="LC385" s="442"/>
      <c r="LD385" s="442"/>
      <c r="LE385" s="442"/>
      <c r="LF385" s="442"/>
      <c r="LG385" s="442"/>
      <c r="LH385" s="442"/>
      <c r="LI385" s="442"/>
      <c r="LJ385" s="442"/>
      <c r="LK385" s="442"/>
      <c r="LL385" s="442"/>
      <c r="LM385" s="442"/>
      <c r="LN385" s="442"/>
      <c r="LO385" s="442"/>
      <c r="LP385" s="442"/>
      <c r="LQ385" s="442"/>
      <c r="LR385" s="442"/>
      <c r="LS385" s="442"/>
      <c r="LT385" s="442"/>
      <c r="LU385" s="442"/>
      <c r="LV385" s="442"/>
      <c r="LW385" s="442"/>
      <c r="LX385" s="442"/>
      <c r="LY385" s="442"/>
      <c r="LZ385" s="442"/>
      <c r="MA385" s="442"/>
      <c r="MB385" s="442"/>
      <c r="MC385" s="442"/>
      <c r="MD385" s="442"/>
      <c r="ME385" s="442"/>
      <c r="MF385" s="442"/>
      <c r="MG385" s="442"/>
      <c r="MH385" s="442"/>
      <c r="MI385" s="442"/>
      <c r="MJ385" s="442"/>
      <c r="MK385" s="442"/>
      <c r="ML385" s="442"/>
      <c r="MM385" s="442"/>
      <c r="MN385" s="442"/>
      <c r="MO385" s="442"/>
      <c r="MP385" s="442"/>
      <c r="MQ385" s="442"/>
      <c r="MR385" s="442"/>
      <c r="MS385" s="442"/>
      <c r="MT385" s="442"/>
      <c r="MU385" s="442"/>
      <c r="MV385" s="442"/>
      <c r="MW385" s="442"/>
      <c r="MX385" s="442"/>
      <c r="MY385" s="442"/>
      <c r="MZ385" s="442"/>
      <c r="NA385" s="442"/>
      <c r="NB385" s="442"/>
      <c r="NC385" s="442"/>
      <c r="ND385" s="442"/>
      <c r="NE385" s="442"/>
      <c r="NF385" s="442"/>
      <c r="NG385" s="442"/>
      <c r="NH385" s="442"/>
      <c r="NI385" s="442"/>
      <c r="NJ385" s="442"/>
      <c r="NK385" s="442"/>
      <c r="NL385" s="442"/>
      <c r="NM385" s="442"/>
      <c r="NN385" s="442"/>
      <c r="NO385" s="442"/>
      <c r="NP385" s="442"/>
      <c r="NQ385" s="442"/>
      <c r="NR385" s="442"/>
      <c r="NS385" s="442"/>
      <c r="NT385" s="442"/>
      <c r="NU385" s="442"/>
      <c r="NV385" s="442"/>
      <c r="NW385" s="442"/>
      <c r="NX385" s="442"/>
      <c r="NY385" s="442"/>
      <c r="NZ385" s="442"/>
      <c r="OA385" s="442"/>
      <c r="OB385" s="442"/>
      <c r="OC385" s="442"/>
      <c r="OD385" s="442"/>
      <c r="OE385" s="442"/>
      <c r="OF385" s="442"/>
      <c r="OG385" s="442"/>
      <c r="OH385" s="442"/>
      <c r="OI385" s="442"/>
      <c r="OJ385" s="442"/>
      <c r="OK385" s="442"/>
      <c r="OL385" s="442"/>
      <c r="OM385" s="442"/>
      <c r="ON385" s="442"/>
      <c r="OO385" s="442"/>
      <c r="OP385" s="442"/>
      <c r="OQ385" s="442"/>
      <c r="OR385" s="442"/>
      <c r="OS385" s="442"/>
      <c r="OT385" s="442"/>
      <c r="OU385" s="442"/>
      <c r="OV385" s="442"/>
      <c r="OW385" s="442"/>
      <c r="OX385" s="442"/>
      <c r="OY385" s="442"/>
      <c r="OZ385" s="442"/>
      <c r="PA385" s="442"/>
      <c r="PB385" s="442"/>
      <c r="PC385" s="442"/>
      <c r="PD385" s="442"/>
      <c r="PE385" s="442"/>
      <c r="PF385" s="442"/>
      <c r="PG385" s="442"/>
      <c r="PH385" s="442"/>
      <c r="PI385" s="442"/>
      <c r="PJ385" s="442"/>
      <c r="PK385" s="442"/>
      <c r="PL385" s="442"/>
      <c r="PM385" s="442"/>
      <c r="PN385" s="442"/>
      <c r="PO385" s="442"/>
      <c r="PP385" s="442"/>
      <c r="PQ385" s="442"/>
      <c r="PR385" s="442"/>
      <c r="PS385" s="442"/>
      <c r="PT385" s="442"/>
      <c r="PU385" s="442"/>
      <c r="PV385" s="442"/>
      <c r="PW385" s="442"/>
      <c r="PX385" s="442"/>
      <c r="PY385" s="442"/>
      <c r="PZ385" s="442"/>
      <c r="QA385" s="442"/>
      <c r="QB385" s="442"/>
      <c r="QC385" s="442"/>
      <c r="QD385" s="442"/>
      <c r="QE385" s="442"/>
      <c r="QF385" s="442"/>
      <c r="QG385" s="442"/>
      <c r="QH385" s="442"/>
      <c r="QI385" s="442"/>
      <c r="QJ385" s="442"/>
      <c r="QK385" s="442"/>
      <c r="QL385" s="442"/>
      <c r="QM385" s="442"/>
      <c r="QN385" s="442"/>
      <c r="QO385" s="442"/>
      <c r="QP385" s="442"/>
      <c r="QQ385" s="442"/>
      <c r="QR385" s="442"/>
      <c r="QS385" s="442"/>
      <c r="QT385" s="442"/>
      <c r="QU385" s="442"/>
      <c r="QV385" s="442"/>
      <c r="QW385" s="442"/>
      <c r="QX385" s="442"/>
      <c r="QY385" s="442"/>
      <c r="QZ385" s="442"/>
      <c r="RA385" s="442"/>
      <c r="RB385" s="442"/>
      <c r="RC385" s="442"/>
      <c r="RD385" s="442"/>
      <c r="RE385" s="442"/>
      <c r="RF385" s="442"/>
      <c r="RG385" s="442"/>
      <c r="RH385" s="442"/>
      <c r="RI385" s="442"/>
      <c r="RJ385" s="442"/>
      <c r="RK385" s="442"/>
      <c r="RL385" s="442"/>
      <c r="RM385" s="442"/>
      <c r="RN385" s="442"/>
      <c r="RO385" s="442"/>
      <c r="RP385" s="442"/>
      <c r="RQ385" s="442"/>
      <c r="RR385" s="442"/>
      <c r="RS385" s="442"/>
      <c r="RT385" s="442"/>
      <c r="RU385" s="442"/>
      <c r="RV385" s="442"/>
      <c r="RW385" s="442"/>
      <c r="RX385" s="442"/>
      <c r="RY385" s="442"/>
      <c r="RZ385" s="442"/>
      <c r="SA385" s="442"/>
      <c r="SB385" s="442"/>
      <c r="SC385" s="442"/>
      <c r="SD385" s="442"/>
      <c r="SE385" s="442"/>
      <c r="SF385" s="442"/>
      <c r="SG385" s="442"/>
      <c r="SH385" s="442"/>
      <c r="SI385" s="442"/>
      <c r="SJ385" s="442"/>
      <c r="SK385" s="442"/>
      <c r="SL385" s="442"/>
      <c r="SM385" s="442"/>
      <c r="SN385" s="442"/>
      <c r="SO385" s="442"/>
      <c r="SP385" s="442"/>
      <c r="SQ385" s="442"/>
      <c r="SR385" s="442"/>
      <c r="SS385" s="442"/>
      <c r="ST385" s="442"/>
      <c r="SU385" s="442"/>
      <c r="SV385" s="442"/>
      <c r="SW385" s="442"/>
      <c r="SX385" s="442"/>
      <c r="SY385" s="442"/>
      <c r="SZ385" s="442"/>
      <c r="TA385" s="442"/>
      <c r="TB385" s="442"/>
      <c r="TC385" s="442"/>
      <c r="TD385" s="442"/>
      <c r="TE385" s="442"/>
      <c r="TF385" s="442"/>
      <c r="TG385" s="442"/>
      <c r="TH385" s="442"/>
      <c r="TI385" s="442"/>
      <c r="TJ385" s="442"/>
      <c r="TK385" s="442"/>
      <c r="TL385" s="442"/>
      <c r="TM385" s="442"/>
      <c r="TN385" s="442"/>
      <c r="TO385" s="442"/>
      <c r="TP385" s="442"/>
      <c r="TQ385" s="442"/>
      <c r="TR385" s="442"/>
      <c r="TS385" s="442"/>
      <c r="TT385" s="442"/>
      <c r="TU385" s="442"/>
      <c r="TV385" s="442"/>
      <c r="TW385" s="442"/>
      <c r="TX385" s="442"/>
      <c r="TY385" s="442"/>
      <c r="TZ385" s="442"/>
      <c r="UA385" s="442"/>
      <c r="UB385" s="442"/>
      <c r="UC385" s="442"/>
      <c r="UD385" s="442"/>
      <c r="UE385" s="442"/>
      <c r="UF385" s="442"/>
      <c r="UG385" s="442"/>
      <c r="UH385" s="442"/>
      <c r="UI385" s="442"/>
      <c r="UJ385" s="442"/>
      <c r="UK385" s="442"/>
      <c r="UL385" s="442"/>
      <c r="UM385" s="442"/>
      <c r="UN385" s="442"/>
      <c r="UO385" s="442"/>
      <c r="UP385" s="442"/>
      <c r="UQ385" s="442"/>
      <c r="UR385" s="442"/>
      <c r="US385" s="442"/>
      <c r="UT385" s="442"/>
      <c r="UU385" s="442"/>
      <c r="UV385" s="442"/>
      <c r="UW385" s="442"/>
      <c r="UX385" s="442"/>
      <c r="UY385" s="442"/>
      <c r="UZ385" s="442"/>
      <c r="VA385" s="442"/>
      <c r="VB385" s="442"/>
      <c r="VC385" s="442"/>
      <c r="VD385" s="442"/>
      <c r="VE385" s="442"/>
      <c r="VF385" s="442"/>
      <c r="VG385" s="442"/>
      <c r="VH385" s="442"/>
      <c r="VI385" s="442"/>
      <c r="VJ385" s="442"/>
      <c r="VK385" s="442"/>
      <c r="VL385" s="442"/>
      <c r="VM385" s="442"/>
      <c r="VN385" s="442"/>
      <c r="VO385" s="442"/>
      <c r="VP385" s="442"/>
      <c r="VQ385" s="442"/>
      <c r="VR385" s="442"/>
      <c r="VS385" s="442"/>
      <c r="VT385" s="442"/>
      <c r="VU385" s="442"/>
      <c r="VV385" s="442"/>
      <c r="VW385" s="442"/>
      <c r="VX385" s="442"/>
      <c r="VY385" s="442"/>
      <c r="VZ385" s="442"/>
      <c r="WA385" s="442"/>
      <c r="WB385" s="442"/>
      <c r="WC385" s="442"/>
      <c r="WD385" s="442"/>
      <c r="WE385" s="442"/>
      <c r="WF385" s="442"/>
      <c r="WG385" s="442"/>
      <c r="WH385" s="442"/>
      <c r="WI385" s="442"/>
      <c r="WJ385" s="442"/>
      <c r="WK385" s="442"/>
      <c r="WL385" s="442"/>
      <c r="WM385" s="442"/>
      <c r="WN385" s="442"/>
      <c r="WO385" s="442"/>
      <c r="WP385" s="442"/>
      <c r="WQ385" s="442"/>
      <c r="WR385" s="442"/>
      <c r="WS385" s="442"/>
      <c r="WT385" s="442"/>
      <c r="WU385" s="442"/>
      <c r="WV385" s="442"/>
      <c r="WW385" s="442"/>
      <c r="WX385" s="442"/>
      <c r="WY385" s="442"/>
      <c r="WZ385" s="442"/>
      <c r="XA385" s="442"/>
      <c r="XB385" s="442"/>
      <c r="XC385" s="442"/>
      <c r="XD385" s="442"/>
      <c r="XE385" s="442"/>
      <c r="XF385" s="442"/>
      <c r="XG385" s="442"/>
      <c r="XH385" s="442"/>
      <c r="XI385" s="442"/>
      <c r="XJ385" s="442"/>
      <c r="XK385" s="442"/>
      <c r="XL385" s="442"/>
      <c r="XM385" s="442"/>
      <c r="XN385" s="442"/>
      <c r="XO385" s="442"/>
      <c r="XP385" s="442"/>
      <c r="XQ385" s="442"/>
      <c r="XR385" s="442"/>
      <c r="XS385" s="442"/>
      <c r="XT385" s="442"/>
      <c r="XU385" s="442"/>
      <c r="XV385" s="442"/>
      <c r="XW385" s="442"/>
      <c r="XX385" s="442"/>
      <c r="XY385" s="442"/>
      <c r="XZ385" s="442"/>
      <c r="YA385" s="442"/>
      <c r="YB385" s="442"/>
      <c r="YC385" s="442"/>
      <c r="YD385" s="442"/>
      <c r="YE385" s="442"/>
      <c r="YF385" s="442"/>
      <c r="YG385" s="442"/>
      <c r="YH385" s="442"/>
      <c r="YI385" s="442"/>
      <c r="YJ385" s="442"/>
      <c r="YK385" s="442"/>
      <c r="YL385" s="442"/>
      <c r="YM385" s="442"/>
      <c r="YN385" s="442"/>
      <c r="YO385" s="442"/>
      <c r="YP385" s="442"/>
      <c r="YQ385" s="442"/>
      <c r="YR385" s="442"/>
      <c r="YS385" s="442"/>
      <c r="YT385" s="442"/>
      <c r="YU385" s="442"/>
      <c r="YV385" s="442"/>
      <c r="YW385" s="442"/>
      <c r="YX385" s="442"/>
      <c r="YY385" s="442"/>
      <c r="YZ385" s="442"/>
      <c r="ZA385" s="442"/>
      <c r="ZB385" s="442"/>
      <c r="ZC385" s="442"/>
      <c r="ZD385" s="442"/>
      <c r="ZE385" s="442"/>
      <c r="ZF385" s="442"/>
      <c r="ZG385" s="442"/>
      <c r="ZH385" s="442"/>
      <c r="ZI385" s="442"/>
      <c r="ZJ385" s="442"/>
      <c r="ZK385" s="442"/>
      <c r="ZL385" s="442"/>
      <c r="ZM385" s="442"/>
      <c r="ZN385" s="442"/>
      <c r="ZO385" s="442"/>
      <c r="ZP385" s="442"/>
      <c r="ZQ385" s="442"/>
      <c r="ZR385" s="442"/>
      <c r="ZS385" s="442"/>
      <c r="ZT385" s="442"/>
      <c r="ZU385" s="442"/>
      <c r="ZV385" s="442"/>
      <c r="ZW385" s="442"/>
      <c r="ZX385" s="442"/>
      <c r="ZY385" s="442"/>
      <c r="ZZ385" s="442"/>
      <c r="AAA385" s="442"/>
      <c r="AAB385" s="442"/>
      <c r="AAC385" s="442"/>
      <c r="AAD385" s="442"/>
      <c r="AAE385" s="442"/>
      <c r="AAF385" s="442"/>
      <c r="AAG385" s="442"/>
      <c r="AAH385" s="442"/>
      <c r="AAI385" s="442"/>
      <c r="AAJ385" s="442"/>
      <c r="AAK385" s="442"/>
      <c r="AAL385" s="442"/>
      <c r="AAM385" s="442"/>
      <c r="AAN385" s="442"/>
      <c r="AAO385" s="442"/>
      <c r="AAP385" s="442"/>
      <c r="AAQ385" s="442"/>
      <c r="AAR385" s="442"/>
      <c r="AAS385" s="442"/>
      <c r="AAT385" s="442"/>
      <c r="AAU385" s="442"/>
      <c r="AAV385" s="442"/>
      <c r="AAW385" s="442"/>
      <c r="AAX385" s="442"/>
      <c r="AAY385" s="442"/>
      <c r="AAZ385" s="442"/>
      <c r="ABA385" s="442"/>
      <c r="ABB385" s="442"/>
      <c r="ABC385" s="442"/>
      <c r="ABD385" s="442"/>
      <c r="ABE385" s="442"/>
      <c r="ABF385" s="442"/>
      <c r="ABG385" s="442"/>
      <c r="ABH385" s="442"/>
      <c r="ABI385" s="442"/>
      <c r="ABJ385" s="442"/>
      <c r="ABK385" s="442"/>
      <c r="ABL385" s="442"/>
      <c r="ABM385" s="442"/>
      <c r="ABN385" s="442"/>
      <c r="ABO385" s="442"/>
      <c r="ABP385" s="442"/>
      <c r="ABQ385" s="442"/>
      <c r="ABR385" s="442"/>
      <c r="ABS385" s="442"/>
      <c r="ABT385" s="442"/>
      <c r="ABU385" s="442"/>
      <c r="ABV385" s="442"/>
      <c r="ABW385" s="442"/>
      <c r="ABX385" s="442"/>
      <c r="ABY385" s="442"/>
      <c r="ABZ385" s="442"/>
      <c r="ACA385" s="442"/>
      <c r="ACB385" s="442"/>
      <c r="ACC385" s="442"/>
      <c r="ACD385" s="442"/>
      <c r="ACE385" s="442"/>
      <c r="ACF385" s="442"/>
      <c r="ACG385" s="442"/>
      <c r="ACH385" s="442"/>
      <c r="ACI385" s="442"/>
      <c r="ACJ385" s="442"/>
      <c r="ACK385" s="442"/>
      <c r="ACL385" s="442"/>
      <c r="ACM385" s="442"/>
      <c r="ACN385" s="442"/>
      <c r="ACO385" s="442"/>
      <c r="ACP385" s="442"/>
      <c r="ACQ385" s="442"/>
      <c r="ACR385" s="442"/>
      <c r="ACS385" s="442"/>
      <c r="ACT385" s="442"/>
      <c r="ACU385" s="442"/>
      <c r="ACV385" s="442"/>
      <c r="ACW385" s="442"/>
      <c r="ACX385" s="442"/>
      <c r="ACY385" s="442"/>
      <c r="ACZ385" s="442"/>
      <c r="ADA385" s="442"/>
      <c r="ADB385" s="442"/>
      <c r="ADC385" s="442"/>
      <c r="ADD385" s="442"/>
      <c r="ADE385" s="442"/>
      <c r="ADF385" s="442"/>
      <c r="ADG385" s="442"/>
      <c r="ADH385" s="442"/>
      <c r="ADI385" s="442"/>
      <c r="ADJ385" s="442"/>
      <c r="ADK385" s="442"/>
      <c r="ADL385" s="442"/>
      <c r="ADM385" s="442"/>
      <c r="ADN385" s="442"/>
      <c r="ADO385" s="442"/>
      <c r="ADP385" s="442"/>
      <c r="ADQ385" s="442"/>
      <c r="ADR385" s="442"/>
      <c r="ADS385" s="442"/>
      <c r="ADT385" s="442"/>
      <c r="ADU385" s="442"/>
      <c r="ADV385" s="442"/>
      <c r="ADW385" s="442"/>
      <c r="ADX385" s="442"/>
      <c r="ADY385" s="442"/>
      <c r="ADZ385" s="442"/>
      <c r="AEA385" s="442"/>
      <c r="AEB385" s="442"/>
      <c r="AEC385" s="442"/>
      <c r="AED385" s="442"/>
      <c r="AEE385" s="442"/>
      <c r="AEF385" s="442"/>
      <c r="AEG385" s="442"/>
      <c r="AEH385" s="442"/>
      <c r="AEI385" s="442"/>
      <c r="AEJ385" s="442"/>
      <c r="AEK385" s="442"/>
      <c r="AEL385" s="442"/>
      <c r="AEM385" s="442"/>
      <c r="AEN385" s="442"/>
      <c r="AEO385" s="442"/>
      <c r="AEP385" s="442"/>
      <c r="AEQ385" s="442"/>
      <c r="AER385" s="442"/>
      <c r="AES385" s="442"/>
      <c r="AET385" s="442"/>
      <c r="AEU385" s="442"/>
      <c r="AEV385" s="442"/>
      <c r="AEW385" s="442"/>
      <c r="AEX385" s="442"/>
      <c r="AEY385" s="442"/>
      <c r="AEZ385" s="442"/>
      <c r="AFA385" s="442"/>
      <c r="AFB385" s="442"/>
      <c r="AFC385" s="442"/>
      <c r="AFD385" s="442"/>
      <c r="AFE385" s="442"/>
      <c r="AFF385" s="442"/>
      <c r="AFG385" s="442"/>
      <c r="AFH385" s="442"/>
      <c r="AFI385" s="442"/>
      <c r="AFJ385" s="442"/>
      <c r="AFK385" s="442"/>
      <c r="AFL385" s="442"/>
      <c r="AFM385" s="442"/>
      <c r="AFN385" s="442"/>
      <c r="AFO385" s="442"/>
      <c r="AFP385" s="442"/>
      <c r="AFQ385" s="442"/>
      <c r="AFR385" s="442"/>
      <c r="AFS385" s="442"/>
      <c r="AFT385" s="442"/>
      <c r="AFU385" s="442"/>
      <c r="AFV385" s="442"/>
      <c r="AFW385" s="442"/>
      <c r="AFX385" s="442"/>
      <c r="AFY385" s="442"/>
      <c r="AFZ385" s="442"/>
      <c r="AGA385" s="442"/>
      <c r="AGB385" s="442"/>
      <c r="AGC385" s="442"/>
      <c r="AGD385" s="442"/>
      <c r="AGE385" s="442"/>
      <c r="AGF385" s="442"/>
      <c r="AGG385" s="442"/>
      <c r="AGH385" s="442"/>
      <c r="AGI385" s="442"/>
      <c r="AGJ385" s="442"/>
      <c r="AGK385" s="442"/>
      <c r="AGL385" s="442"/>
      <c r="AGM385" s="442"/>
      <c r="AGN385" s="442"/>
      <c r="AGO385" s="442"/>
      <c r="AGP385" s="442"/>
      <c r="AGQ385" s="442"/>
      <c r="AGR385" s="442"/>
      <c r="AGS385" s="442"/>
      <c r="AGT385" s="442"/>
      <c r="AGU385" s="442"/>
      <c r="AGV385" s="442"/>
      <c r="AGW385" s="442"/>
      <c r="AGX385" s="442"/>
      <c r="AGY385" s="442"/>
      <c r="AGZ385" s="442"/>
      <c r="AHA385" s="442"/>
      <c r="AHB385" s="442"/>
      <c r="AHC385" s="442"/>
      <c r="AHD385" s="442"/>
      <c r="AHE385" s="442"/>
      <c r="AHF385" s="442"/>
      <c r="AHG385" s="442"/>
      <c r="AHH385" s="442"/>
    </row>
    <row r="386" spans="2:892" s="593" customFormat="1" hidden="1">
      <c r="B386" s="597"/>
      <c r="C386" s="595"/>
      <c r="D386" s="78"/>
      <c r="E386" s="78"/>
      <c r="F386" s="78"/>
      <c r="G386" s="78"/>
      <c r="H386" s="78"/>
      <c r="I386" s="78"/>
      <c r="J386" s="78"/>
      <c r="K386" s="78"/>
      <c r="L386" s="78"/>
      <c r="M386" s="78"/>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s="66"/>
      <c r="CT386" s="66"/>
      <c r="CU386" s="66"/>
      <c r="CV386" s="66"/>
      <c r="CW386" s="66"/>
      <c r="CX386" s="66"/>
      <c r="CY386" s="66"/>
      <c r="CZ386" s="66"/>
      <c r="DA386" s="66"/>
      <c r="DB386" s="66"/>
      <c r="DC386" s="66"/>
      <c r="DD386" s="66"/>
      <c r="DE386" s="66"/>
      <c r="DF386" s="66"/>
      <c r="DG386" s="66"/>
      <c r="DH386" s="66"/>
      <c r="DI386" s="66"/>
      <c r="DJ386" s="66"/>
      <c r="DK386" s="66"/>
      <c r="DL386" s="66"/>
      <c r="DM386" s="66"/>
      <c r="DN386" s="66"/>
      <c r="DO386" s="66"/>
      <c r="DP386" s="66"/>
      <c r="DQ386" s="66"/>
      <c r="DR386" s="66"/>
      <c r="DS386" s="66"/>
      <c r="DT386" s="66"/>
      <c r="DU386" s="66"/>
      <c r="DV386" s="66"/>
      <c r="DW386" s="66"/>
      <c r="DX386" s="66"/>
      <c r="DY386" s="66"/>
      <c r="DZ386" s="66"/>
      <c r="EA386" s="66"/>
      <c r="EB386" s="66"/>
      <c r="EC386" s="66"/>
      <c r="ED386" s="66"/>
      <c r="EE386" s="66"/>
      <c r="EF386" s="66"/>
      <c r="EG386" s="66"/>
      <c r="EH386" s="66"/>
      <c r="EI386" s="66"/>
      <c r="EJ386" s="66"/>
      <c r="EK386" s="66"/>
      <c r="EL386" s="66"/>
      <c r="EM386" s="66"/>
      <c r="EN386" s="66"/>
      <c r="EO386" s="66"/>
      <c r="EP386" s="66"/>
      <c r="EQ386" s="66"/>
      <c r="ER386" s="66"/>
      <c r="ES386" s="66"/>
      <c r="ET386" s="66"/>
      <c r="EU386" s="66"/>
      <c r="EV386" s="66"/>
      <c r="EW386" s="66"/>
      <c r="EX386" s="66"/>
      <c r="EY386" s="66"/>
      <c r="EZ386" s="66"/>
      <c r="FA386" s="66"/>
      <c r="FB386" s="66"/>
      <c r="FC386" s="66"/>
      <c r="FD386" s="66"/>
      <c r="FE386" s="66"/>
      <c r="FF386" s="66"/>
      <c r="FG386" s="66"/>
      <c r="FH386" s="66"/>
      <c r="FI386" s="66"/>
      <c r="FJ386" s="66"/>
      <c r="FK386" s="66"/>
      <c r="FL386" s="66"/>
      <c r="FM386" s="66"/>
      <c r="FN386" s="66"/>
      <c r="FO386" s="66"/>
      <c r="FP386" s="66"/>
      <c r="FQ386" s="66"/>
      <c r="FR386" s="66"/>
      <c r="FS386" s="66"/>
      <c r="FT386" s="66"/>
      <c r="FU386" s="66"/>
      <c r="FV386" s="66"/>
      <c r="FW386" s="66"/>
      <c r="FX386" s="66"/>
      <c r="FY386" s="66"/>
      <c r="FZ386" s="66"/>
      <c r="GA386" s="66"/>
      <c r="GB386" s="66"/>
      <c r="GC386" s="66"/>
      <c r="GD386" s="66"/>
      <c r="GE386" s="66"/>
      <c r="GF386" s="66"/>
      <c r="GG386" s="66"/>
      <c r="GH386" s="66"/>
      <c r="GI386" s="66"/>
      <c r="GJ386" s="66"/>
      <c r="GK386" s="66"/>
      <c r="GL386" s="66"/>
      <c r="GM386" s="66"/>
      <c r="GN386" s="66"/>
      <c r="GO386" s="66"/>
      <c r="GP386" s="66"/>
      <c r="GQ386" s="66"/>
      <c r="GR386" s="66"/>
      <c r="GS386" s="66"/>
      <c r="GT386" s="66"/>
      <c r="GU386" s="66"/>
      <c r="GV386" s="66"/>
      <c r="GW386" s="66"/>
      <c r="GX386" s="66"/>
      <c r="GY386" s="66"/>
      <c r="GZ386" s="66"/>
      <c r="HA386" s="66"/>
      <c r="HB386" s="66"/>
      <c r="HC386" s="66"/>
      <c r="HD386" s="66"/>
      <c r="HE386" s="66"/>
      <c r="HF386" s="66"/>
      <c r="HG386" s="66"/>
      <c r="HH386" s="66"/>
      <c r="HI386" s="66"/>
      <c r="HJ386" s="66"/>
      <c r="HK386" s="66"/>
      <c r="HL386" s="66"/>
      <c r="HM386" s="66"/>
      <c r="HN386" s="66"/>
      <c r="HO386" s="66"/>
      <c r="HP386" s="66"/>
      <c r="HQ386" s="66"/>
      <c r="HR386" s="66"/>
      <c r="HS386" s="66"/>
      <c r="HT386" s="66"/>
      <c r="HU386" s="66"/>
      <c r="HV386" s="66"/>
      <c r="HW386" s="66"/>
      <c r="HX386" s="66"/>
      <c r="HY386" s="66"/>
      <c r="HZ386" s="66"/>
      <c r="IA386" s="66"/>
      <c r="IB386" s="66"/>
      <c r="IC386" s="66"/>
      <c r="ID386" s="66"/>
      <c r="IE386" s="66"/>
      <c r="IF386" s="66"/>
      <c r="IG386" s="66"/>
      <c r="IH386" s="66"/>
      <c r="II386" s="66"/>
      <c r="IJ386" s="66"/>
      <c r="IK386" s="66"/>
      <c r="IL386" s="66"/>
      <c r="IM386" s="66"/>
      <c r="IN386" s="66"/>
      <c r="IO386" s="66"/>
      <c r="IP386" s="66"/>
      <c r="IQ386" s="66"/>
      <c r="IR386" s="66"/>
      <c r="IS386" s="66"/>
      <c r="IT386" s="66"/>
      <c r="IU386" s="66"/>
      <c r="IV386" s="66"/>
      <c r="IW386" s="66"/>
      <c r="IX386" s="442"/>
      <c r="IY386" s="442"/>
      <c r="IZ386" s="442"/>
      <c r="JA386" s="442"/>
      <c r="JB386" s="442"/>
      <c r="JC386" s="442"/>
      <c r="JD386" s="442"/>
      <c r="JE386" s="442"/>
      <c r="JF386" s="442"/>
      <c r="JG386" s="442"/>
      <c r="JH386" s="442"/>
      <c r="JI386" s="442"/>
      <c r="JJ386" s="442"/>
      <c r="JK386" s="442"/>
      <c r="JL386" s="442"/>
      <c r="JM386" s="442"/>
      <c r="JN386" s="442"/>
      <c r="JO386" s="442"/>
      <c r="JP386" s="442"/>
      <c r="JQ386" s="442"/>
      <c r="JR386" s="442"/>
      <c r="JS386" s="442"/>
      <c r="JT386" s="442"/>
      <c r="JU386" s="442"/>
      <c r="JV386" s="442"/>
      <c r="JW386" s="442"/>
      <c r="JX386" s="442"/>
      <c r="JY386" s="442"/>
      <c r="JZ386" s="442"/>
      <c r="KA386" s="442"/>
      <c r="KB386" s="442"/>
      <c r="KC386" s="442"/>
      <c r="KD386" s="442"/>
      <c r="KE386" s="442"/>
      <c r="KF386" s="442"/>
      <c r="KG386" s="442"/>
      <c r="KH386" s="442"/>
      <c r="KI386" s="442"/>
      <c r="KJ386" s="442"/>
      <c r="KK386" s="442"/>
      <c r="KL386" s="442"/>
      <c r="KM386" s="442"/>
      <c r="KN386" s="442"/>
      <c r="KO386" s="442"/>
      <c r="KP386" s="442"/>
      <c r="KQ386" s="442"/>
      <c r="KR386" s="442"/>
      <c r="KS386" s="442"/>
      <c r="KT386" s="442"/>
      <c r="KU386" s="442"/>
      <c r="KV386" s="442"/>
      <c r="KW386" s="442"/>
      <c r="KX386" s="442"/>
      <c r="KY386" s="442"/>
      <c r="KZ386" s="442"/>
      <c r="LA386" s="442"/>
      <c r="LB386" s="442"/>
      <c r="LC386" s="442"/>
      <c r="LD386" s="442"/>
      <c r="LE386" s="442"/>
      <c r="LF386" s="442"/>
      <c r="LG386" s="442"/>
      <c r="LH386" s="442"/>
      <c r="LI386" s="442"/>
      <c r="LJ386" s="442"/>
      <c r="LK386" s="442"/>
      <c r="LL386" s="442"/>
      <c r="LM386" s="442"/>
      <c r="LN386" s="442"/>
      <c r="LO386" s="442"/>
      <c r="LP386" s="442"/>
      <c r="LQ386" s="442"/>
      <c r="LR386" s="442"/>
      <c r="LS386" s="442"/>
      <c r="LT386" s="442"/>
      <c r="LU386" s="442"/>
      <c r="LV386" s="442"/>
      <c r="LW386" s="442"/>
      <c r="LX386" s="442"/>
      <c r="LY386" s="442"/>
      <c r="LZ386" s="442"/>
      <c r="MA386" s="442"/>
      <c r="MB386" s="442"/>
      <c r="MC386" s="442"/>
      <c r="MD386" s="442"/>
      <c r="ME386" s="442"/>
      <c r="MF386" s="442"/>
      <c r="MG386" s="442"/>
      <c r="MH386" s="442"/>
      <c r="MI386" s="442"/>
      <c r="MJ386" s="442"/>
      <c r="MK386" s="442"/>
      <c r="ML386" s="442"/>
      <c r="MM386" s="442"/>
      <c r="MN386" s="442"/>
      <c r="MO386" s="442"/>
      <c r="MP386" s="442"/>
      <c r="MQ386" s="442"/>
      <c r="MR386" s="442"/>
      <c r="MS386" s="442"/>
      <c r="MT386" s="442"/>
      <c r="MU386" s="442"/>
      <c r="MV386" s="442"/>
      <c r="MW386" s="442"/>
      <c r="MX386" s="442"/>
      <c r="MY386" s="442"/>
      <c r="MZ386" s="442"/>
      <c r="NA386" s="442"/>
      <c r="NB386" s="442"/>
      <c r="NC386" s="442"/>
      <c r="ND386" s="442"/>
      <c r="NE386" s="442"/>
      <c r="NF386" s="442"/>
      <c r="NG386" s="442"/>
      <c r="NH386" s="442"/>
      <c r="NI386" s="442"/>
      <c r="NJ386" s="442"/>
      <c r="NK386" s="442"/>
      <c r="NL386" s="442"/>
      <c r="NM386" s="442"/>
      <c r="NN386" s="442"/>
      <c r="NO386" s="442"/>
      <c r="NP386" s="442"/>
      <c r="NQ386" s="442"/>
      <c r="NR386" s="442"/>
      <c r="NS386" s="442"/>
      <c r="NT386" s="442"/>
      <c r="NU386" s="442"/>
      <c r="NV386" s="442"/>
      <c r="NW386" s="442"/>
      <c r="NX386" s="442"/>
      <c r="NY386" s="442"/>
      <c r="NZ386" s="442"/>
      <c r="OA386" s="442"/>
      <c r="OB386" s="442"/>
      <c r="OC386" s="442"/>
      <c r="OD386" s="442"/>
      <c r="OE386" s="442"/>
      <c r="OF386" s="442"/>
      <c r="OG386" s="442"/>
      <c r="OH386" s="442"/>
      <c r="OI386" s="442"/>
      <c r="OJ386" s="442"/>
      <c r="OK386" s="442"/>
      <c r="OL386" s="442"/>
      <c r="OM386" s="442"/>
      <c r="ON386" s="442"/>
      <c r="OO386" s="442"/>
      <c r="OP386" s="442"/>
      <c r="OQ386" s="442"/>
      <c r="OR386" s="442"/>
      <c r="OS386" s="442"/>
      <c r="OT386" s="442"/>
      <c r="OU386" s="442"/>
      <c r="OV386" s="442"/>
      <c r="OW386" s="442"/>
      <c r="OX386" s="442"/>
      <c r="OY386" s="442"/>
      <c r="OZ386" s="442"/>
      <c r="PA386" s="442"/>
      <c r="PB386" s="442"/>
      <c r="PC386" s="442"/>
      <c r="PD386" s="442"/>
      <c r="PE386" s="442"/>
      <c r="PF386" s="442"/>
      <c r="PG386" s="442"/>
      <c r="PH386" s="442"/>
      <c r="PI386" s="442"/>
      <c r="PJ386" s="442"/>
      <c r="PK386" s="442"/>
      <c r="PL386" s="442"/>
      <c r="PM386" s="442"/>
      <c r="PN386" s="442"/>
      <c r="PO386" s="442"/>
      <c r="PP386" s="442"/>
      <c r="PQ386" s="442"/>
      <c r="PR386" s="442"/>
      <c r="PS386" s="442"/>
      <c r="PT386" s="442"/>
      <c r="PU386" s="442"/>
      <c r="PV386" s="442"/>
      <c r="PW386" s="442"/>
      <c r="PX386" s="442"/>
      <c r="PY386" s="442"/>
      <c r="PZ386" s="442"/>
      <c r="QA386" s="442"/>
      <c r="QB386" s="442"/>
      <c r="QC386" s="442"/>
      <c r="QD386" s="442"/>
      <c r="QE386" s="442"/>
      <c r="QF386" s="442"/>
      <c r="QG386" s="442"/>
      <c r="QH386" s="442"/>
      <c r="QI386" s="442"/>
      <c r="QJ386" s="442"/>
      <c r="QK386" s="442"/>
      <c r="QL386" s="442"/>
      <c r="QM386" s="442"/>
      <c r="QN386" s="442"/>
      <c r="QO386" s="442"/>
      <c r="QP386" s="442"/>
      <c r="QQ386" s="442"/>
      <c r="QR386" s="442"/>
      <c r="QS386" s="442"/>
      <c r="QT386" s="442"/>
      <c r="QU386" s="442"/>
      <c r="QV386" s="442"/>
      <c r="QW386" s="442"/>
      <c r="QX386" s="442"/>
      <c r="QY386" s="442"/>
      <c r="QZ386" s="442"/>
      <c r="RA386" s="442"/>
      <c r="RB386" s="442"/>
      <c r="RC386" s="442"/>
      <c r="RD386" s="442"/>
      <c r="RE386" s="442"/>
      <c r="RF386" s="442"/>
      <c r="RG386" s="442"/>
      <c r="RH386" s="442"/>
      <c r="RI386" s="442"/>
      <c r="RJ386" s="442"/>
      <c r="RK386" s="442"/>
      <c r="RL386" s="442"/>
      <c r="RM386" s="442"/>
      <c r="RN386" s="442"/>
      <c r="RO386" s="442"/>
      <c r="RP386" s="442"/>
      <c r="RQ386" s="442"/>
      <c r="RR386" s="442"/>
      <c r="RS386" s="442"/>
      <c r="RT386" s="442"/>
      <c r="RU386" s="442"/>
      <c r="RV386" s="442"/>
      <c r="RW386" s="442"/>
      <c r="RX386" s="442"/>
      <c r="RY386" s="442"/>
      <c r="RZ386" s="442"/>
      <c r="SA386" s="442"/>
      <c r="SB386" s="442"/>
      <c r="SC386" s="442"/>
      <c r="SD386" s="442"/>
      <c r="SE386" s="442"/>
      <c r="SF386" s="442"/>
      <c r="SG386" s="442"/>
      <c r="SH386" s="442"/>
      <c r="SI386" s="442"/>
      <c r="SJ386" s="442"/>
      <c r="SK386" s="442"/>
      <c r="SL386" s="442"/>
      <c r="SM386" s="442"/>
      <c r="SN386" s="442"/>
      <c r="SO386" s="442"/>
      <c r="SP386" s="442"/>
      <c r="SQ386" s="442"/>
      <c r="SR386" s="442"/>
      <c r="SS386" s="442"/>
      <c r="ST386" s="442"/>
      <c r="SU386" s="442"/>
      <c r="SV386" s="442"/>
      <c r="SW386" s="442"/>
      <c r="SX386" s="442"/>
      <c r="SY386" s="442"/>
      <c r="SZ386" s="442"/>
      <c r="TA386" s="442"/>
      <c r="TB386" s="442"/>
      <c r="TC386" s="442"/>
      <c r="TD386" s="442"/>
      <c r="TE386" s="442"/>
      <c r="TF386" s="442"/>
      <c r="TG386" s="442"/>
      <c r="TH386" s="442"/>
      <c r="TI386" s="442"/>
      <c r="TJ386" s="442"/>
      <c r="TK386" s="442"/>
      <c r="TL386" s="442"/>
      <c r="TM386" s="442"/>
      <c r="TN386" s="442"/>
      <c r="TO386" s="442"/>
      <c r="TP386" s="442"/>
      <c r="TQ386" s="442"/>
      <c r="TR386" s="442"/>
      <c r="TS386" s="442"/>
      <c r="TT386" s="442"/>
      <c r="TU386" s="442"/>
      <c r="TV386" s="442"/>
      <c r="TW386" s="442"/>
      <c r="TX386" s="442"/>
      <c r="TY386" s="442"/>
      <c r="TZ386" s="442"/>
      <c r="UA386" s="442"/>
      <c r="UB386" s="442"/>
      <c r="UC386" s="442"/>
      <c r="UD386" s="442"/>
      <c r="UE386" s="442"/>
      <c r="UF386" s="442"/>
      <c r="UG386" s="442"/>
      <c r="UH386" s="442"/>
      <c r="UI386" s="442"/>
      <c r="UJ386" s="442"/>
      <c r="UK386" s="442"/>
      <c r="UL386" s="442"/>
      <c r="UM386" s="442"/>
      <c r="UN386" s="442"/>
      <c r="UO386" s="442"/>
      <c r="UP386" s="442"/>
      <c r="UQ386" s="442"/>
      <c r="UR386" s="442"/>
      <c r="US386" s="442"/>
      <c r="UT386" s="442"/>
      <c r="UU386" s="442"/>
      <c r="UV386" s="442"/>
      <c r="UW386" s="442"/>
      <c r="UX386" s="442"/>
      <c r="UY386" s="442"/>
      <c r="UZ386" s="442"/>
      <c r="VA386" s="442"/>
      <c r="VB386" s="442"/>
      <c r="VC386" s="442"/>
      <c r="VD386" s="442"/>
      <c r="VE386" s="442"/>
      <c r="VF386" s="442"/>
      <c r="VG386" s="442"/>
      <c r="VH386" s="442"/>
      <c r="VI386" s="442"/>
      <c r="VJ386" s="442"/>
      <c r="VK386" s="442"/>
      <c r="VL386" s="442"/>
      <c r="VM386" s="442"/>
      <c r="VN386" s="442"/>
      <c r="VO386" s="442"/>
      <c r="VP386" s="442"/>
      <c r="VQ386" s="442"/>
      <c r="VR386" s="442"/>
      <c r="VS386" s="442"/>
      <c r="VT386" s="442"/>
      <c r="VU386" s="442"/>
      <c r="VV386" s="442"/>
      <c r="VW386" s="442"/>
      <c r="VX386" s="442"/>
      <c r="VY386" s="442"/>
      <c r="VZ386" s="442"/>
      <c r="WA386" s="442"/>
      <c r="WB386" s="442"/>
      <c r="WC386" s="442"/>
      <c r="WD386" s="442"/>
      <c r="WE386" s="442"/>
      <c r="WF386" s="442"/>
      <c r="WG386" s="442"/>
      <c r="WH386" s="442"/>
      <c r="WI386" s="442"/>
      <c r="WJ386" s="442"/>
      <c r="WK386" s="442"/>
      <c r="WL386" s="442"/>
      <c r="WM386" s="442"/>
      <c r="WN386" s="442"/>
      <c r="WO386" s="442"/>
      <c r="WP386" s="442"/>
      <c r="WQ386" s="442"/>
      <c r="WR386" s="442"/>
      <c r="WS386" s="442"/>
      <c r="WT386" s="442"/>
      <c r="WU386" s="442"/>
      <c r="WV386" s="442"/>
      <c r="WW386" s="442"/>
      <c r="WX386" s="442"/>
      <c r="WY386" s="442"/>
      <c r="WZ386" s="442"/>
      <c r="XA386" s="442"/>
      <c r="XB386" s="442"/>
      <c r="XC386" s="442"/>
      <c r="XD386" s="442"/>
      <c r="XE386" s="442"/>
      <c r="XF386" s="442"/>
      <c r="XG386" s="442"/>
      <c r="XH386" s="442"/>
      <c r="XI386" s="442"/>
      <c r="XJ386" s="442"/>
      <c r="XK386" s="442"/>
      <c r="XL386" s="442"/>
      <c r="XM386" s="442"/>
      <c r="XN386" s="442"/>
      <c r="XO386" s="442"/>
      <c r="XP386" s="442"/>
      <c r="XQ386" s="442"/>
      <c r="XR386" s="442"/>
      <c r="XS386" s="442"/>
      <c r="XT386" s="442"/>
      <c r="XU386" s="442"/>
      <c r="XV386" s="442"/>
      <c r="XW386" s="442"/>
      <c r="XX386" s="442"/>
      <c r="XY386" s="442"/>
      <c r="XZ386" s="442"/>
      <c r="YA386" s="442"/>
      <c r="YB386" s="442"/>
      <c r="YC386" s="442"/>
      <c r="YD386" s="442"/>
      <c r="YE386" s="442"/>
      <c r="YF386" s="442"/>
      <c r="YG386" s="442"/>
      <c r="YH386" s="442"/>
      <c r="YI386" s="442"/>
      <c r="YJ386" s="442"/>
      <c r="YK386" s="442"/>
      <c r="YL386" s="442"/>
      <c r="YM386" s="442"/>
      <c r="YN386" s="442"/>
      <c r="YO386" s="442"/>
      <c r="YP386" s="442"/>
      <c r="YQ386" s="442"/>
      <c r="YR386" s="442"/>
      <c r="YS386" s="442"/>
      <c r="YT386" s="442"/>
      <c r="YU386" s="442"/>
      <c r="YV386" s="442"/>
      <c r="YW386" s="442"/>
      <c r="YX386" s="442"/>
      <c r="YY386" s="442"/>
      <c r="YZ386" s="442"/>
      <c r="ZA386" s="442"/>
      <c r="ZB386" s="442"/>
      <c r="ZC386" s="442"/>
      <c r="ZD386" s="442"/>
      <c r="ZE386" s="442"/>
      <c r="ZF386" s="442"/>
      <c r="ZG386" s="442"/>
      <c r="ZH386" s="442"/>
      <c r="ZI386" s="442"/>
      <c r="ZJ386" s="442"/>
      <c r="ZK386" s="442"/>
      <c r="ZL386" s="442"/>
      <c r="ZM386" s="442"/>
      <c r="ZN386" s="442"/>
      <c r="ZO386" s="442"/>
      <c r="ZP386" s="442"/>
      <c r="ZQ386" s="442"/>
      <c r="ZR386" s="442"/>
      <c r="ZS386" s="442"/>
      <c r="ZT386" s="442"/>
      <c r="ZU386" s="442"/>
      <c r="ZV386" s="442"/>
      <c r="ZW386" s="442"/>
      <c r="ZX386" s="442"/>
      <c r="ZY386" s="442"/>
      <c r="ZZ386" s="442"/>
      <c r="AAA386" s="442"/>
      <c r="AAB386" s="442"/>
      <c r="AAC386" s="442"/>
      <c r="AAD386" s="442"/>
      <c r="AAE386" s="442"/>
      <c r="AAF386" s="442"/>
      <c r="AAG386" s="442"/>
      <c r="AAH386" s="442"/>
      <c r="AAI386" s="442"/>
      <c r="AAJ386" s="442"/>
      <c r="AAK386" s="442"/>
      <c r="AAL386" s="442"/>
      <c r="AAM386" s="442"/>
      <c r="AAN386" s="442"/>
      <c r="AAO386" s="442"/>
      <c r="AAP386" s="442"/>
      <c r="AAQ386" s="442"/>
      <c r="AAR386" s="442"/>
      <c r="AAS386" s="442"/>
      <c r="AAT386" s="442"/>
      <c r="AAU386" s="442"/>
      <c r="AAV386" s="442"/>
      <c r="AAW386" s="442"/>
      <c r="AAX386" s="442"/>
      <c r="AAY386" s="442"/>
      <c r="AAZ386" s="442"/>
      <c r="ABA386" s="442"/>
      <c r="ABB386" s="442"/>
      <c r="ABC386" s="442"/>
      <c r="ABD386" s="442"/>
      <c r="ABE386" s="442"/>
      <c r="ABF386" s="442"/>
      <c r="ABG386" s="442"/>
      <c r="ABH386" s="442"/>
      <c r="ABI386" s="442"/>
      <c r="ABJ386" s="442"/>
      <c r="ABK386" s="442"/>
      <c r="ABL386" s="442"/>
      <c r="ABM386" s="442"/>
      <c r="ABN386" s="442"/>
      <c r="ABO386" s="442"/>
      <c r="ABP386" s="442"/>
      <c r="ABQ386" s="442"/>
      <c r="ABR386" s="442"/>
      <c r="ABS386" s="442"/>
      <c r="ABT386" s="442"/>
      <c r="ABU386" s="442"/>
      <c r="ABV386" s="442"/>
      <c r="ABW386" s="442"/>
      <c r="ABX386" s="442"/>
      <c r="ABY386" s="442"/>
      <c r="ABZ386" s="442"/>
      <c r="ACA386" s="442"/>
      <c r="ACB386" s="442"/>
      <c r="ACC386" s="442"/>
      <c r="ACD386" s="442"/>
      <c r="ACE386" s="442"/>
      <c r="ACF386" s="442"/>
      <c r="ACG386" s="442"/>
      <c r="ACH386" s="442"/>
      <c r="ACI386" s="442"/>
      <c r="ACJ386" s="442"/>
      <c r="ACK386" s="442"/>
      <c r="ACL386" s="442"/>
      <c r="ACM386" s="442"/>
      <c r="ACN386" s="442"/>
      <c r="ACO386" s="442"/>
      <c r="ACP386" s="442"/>
      <c r="ACQ386" s="442"/>
      <c r="ACR386" s="442"/>
      <c r="ACS386" s="442"/>
      <c r="ACT386" s="442"/>
      <c r="ACU386" s="442"/>
      <c r="ACV386" s="442"/>
      <c r="ACW386" s="442"/>
      <c r="ACX386" s="442"/>
      <c r="ACY386" s="442"/>
      <c r="ACZ386" s="442"/>
      <c r="ADA386" s="442"/>
      <c r="ADB386" s="442"/>
      <c r="ADC386" s="442"/>
      <c r="ADD386" s="442"/>
      <c r="ADE386" s="442"/>
      <c r="ADF386" s="442"/>
      <c r="ADG386" s="442"/>
      <c r="ADH386" s="442"/>
      <c r="ADI386" s="442"/>
      <c r="ADJ386" s="442"/>
      <c r="ADK386" s="442"/>
      <c r="ADL386" s="442"/>
      <c r="ADM386" s="442"/>
      <c r="ADN386" s="442"/>
      <c r="ADO386" s="442"/>
      <c r="ADP386" s="442"/>
      <c r="ADQ386" s="442"/>
      <c r="ADR386" s="442"/>
      <c r="ADS386" s="442"/>
      <c r="ADT386" s="442"/>
      <c r="ADU386" s="442"/>
      <c r="ADV386" s="442"/>
      <c r="ADW386" s="442"/>
      <c r="ADX386" s="442"/>
      <c r="ADY386" s="442"/>
      <c r="ADZ386" s="442"/>
      <c r="AEA386" s="442"/>
      <c r="AEB386" s="442"/>
      <c r="AEC386" s="442"/>
      <c r="AED386" s="442"/>
      <c r="AEE386" s="442"/>
      <c r="AEF386" s="442"/>
      <c r="AEG386" s="442"/>
      <c r="AEH386" s="442"/>
      <c r="AEI386" s="442"/>
      <c r="AEJ386" s="442"/>
      <c r="AEK386" s="442"/>
      <c r="AEL386" s="442"/>
      <c r="AEM386" s="442"/>
      <c r="AEN386" s="442"/>
      <c r="AEO386" s="442"/>
      <c r="AEP386" s="442"/>
      <c r="AEQ386" s="442"/>
      <c r="AER386" s="442"/>
      <c r="AES386" s="442"/>
      <c r="AET386" s="442"/>
      <c r="AEU386" s="442"/>
      <c r="AEV386" s="442"/>
      <c r="AEW386" s="442"/>
      <c r="AEX386" s="442"/>
      <c r="AEY386" s="442"/>
      <c r="AEZ386" s="442"/>
      <c r="AFA386" s="442"/>
      <c r="AFB386" s="442"/>
      <c r="AFC386" s="442"/>
      <c r="AFD386" s="442"/>
      <c r="AFE386" s="442"/>
      <c r="AFF386" s="442"/>
      <c r="AFG386" s="442"/>
      <c r="AFH386" s="442"/>
      <c r="AFI386" s="442"/>
      <c r="AFJ386" s="442"/>
      <c r="AFK386" s="442"/>
      <c r="AFL386" s="442"/>
      <c r="AFM386" s="442"/>
      <c r="AFN386" s="442"/>
      <c r="AFO386" s="442"/>
      <c r="AFP386" s="442"/>
      <c r="AFQ386" s="442"/>
      <c r="AFR386" s="442"/>
      <c r="AFS386" s="442"/>
      <c r="AFT386" s="442"/>
      <c r="AFU386" s="442"/>
      <c r="AFV386" s="442"/>
      <c r="AFW386" s="442"/>
      <c r="AFX386" s="442"/>
      <c r="AFY386" s="442"/>
      <c r="AFZ386" s="442"/>
      <c r="AGA386" s="442"/>
      <c r="AGB386" s="442"/>
      <c r="AGC386" s="442"/>
      <c r="AGD386" s="442"/>
      <c r="AGE386" s="442"/>
      <c r="AGF386" s="442"/>
      <c r="AGG386" s="442"/>
      <c r="AGH386" s="442"/>
      <c r="AGI386" s="442"/>
      <c r="AGJ386" s="442"/>
      <c r="AGK386" s="442"/>
      <c r="AGL386" s="442"/>
      <c r="AGM386" s="442"/>
      <c r="AGN386" s="442"/>
      <c r="AGO386" s="442"/>
      <c r="AGP386" s="442"/>
      <c r="AGQ386" s="442"/>
      <c r="AGR386" s="442"/>
      <c r="AGS386" s="442"/>
      <c r="AGT386" s="442"/>
      <c r="AGU386" s="442"/>
      <c r="AGV386" s="442"/>
      <c r="AGW386" s="442"/>
      <c r="AGX386" s="442"/>
      <c r="AGY386" s="442"/>
      <c r="AGZ386" s="442"/>
      <c r="AHA386" s="442"/>
      <c r="AHB386" s="442"/>
      <c r="AHC386" s="442"/>
      <c r="AHD386" s="442"/>
      <c r="AHE386" s="442"/>
      <c r="AHF386" s="442"/>
      <c r="AHG386" s="442"/>
      <c r="AHH386" s="442"/>
    </row>
    <row r="387" spans="2:892" s="593" customFormat="1" hidden="1">
      <c r="B387" s="597"/>
      <c r="C387" s="595"/>
      <c r="D387" s="67"/>
      <c r="E387" s="67"/>
      <c r="F387" s="67"/>
      <c r="G387" s="67"/>
      <c r="H387" s="67"/>
      <c r="I387" s="67"/>
      <c r="J387" s="67"/>
      <c r="K387" s="67"/>
      <c r="L387" s="67"/>
      <c r="M387" s="6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s="66"/>
      <c r="CT387" s="66"/>
      <c r="CU387" s="66"/>
      <c r="CV387" s="66"/>
      <c r="CW387" s="66"/>
      <c r="CX387" s="66"/>
      <c r="CY387" s="66"/>
      <c r="CZ387" s="66"/>
      <c r="DA387" s="66"/>
      <c r="DB387" s="66"/>
      <c r="DC387" s="66"/>
      <c r="DD387" s="66"/>
      <c r="DE387" s="66"/>
      <c r="DF387" s="66"/>
      <c r="DG387" s="66"/>
      <c r="DH387" s="66"/>
      <c r="DI387" s="66"/>
      <c r="DJ387" s="66"/>
      <c r="DK387" s="66"/>
      <c r="DL387" s="66"/>
      <c r="DM387" s="66"/>
      <c r="DN387" s="66"/>
      <c r="DO387" s="66"/>
      <c r="DP387" s="66"/>
      <c r="DQ387" s="66"/>
      <c r="DR387" s="66"/>
      <c r="DS387" s="66"/>
      <c r="DT387" s="66"/>
      <c r="DU387" s="66"/>
      <c r="DV387" s="66"/>
      <c r="DW387" s="66"/>
      <c r="DX387" s="66"/>
      <c r="DY387" s="66"/>
      <c r="DZ387" s="66"/>
      <c r="EA387" s="66"/>
      <c r="EB387" s="66"/>
      <c r="EC387" s="66"/>
      <c r="ED387" s="66"/>
      <c r="EE387" s="66"/>
      <c r="EF387" s="66"/>
      <c r="EG387" s="66"/>
      <c r="EH387" s="66"/>
      <c r="EI387" s="66"/>
      <c r="EJ387" s="66"/>
      <c r="EK387" s="66"/>
      <c r="EL387" s="66"/>
      <c r="EM387" s="66"/>
      <c r="EN387" s="66"/>
      <c r="EO387" s="66"/>
      <c r="EP387" s="66"/>
      <c r="EQ387" s="66"/>
      <c r="ER387" s="66"/>
      <c r="ES387" s="66"/>
      <c r="ET387" s="66"/>
      <c r="EU387" s="66"/>
      <c r="EV387" s="66"/>
      <c r="EW387" s="66"/>
      <c r="EX387" s="66"/>
      <c r="EY387" s="66"/>
      <c r="EZ387" s="66"/>
      <c r="FA387" s="66"/>
      <c r="FB387" s="66"/>
      <c r="FC387" s="66"/>
      <c r="FD387" s="66"/>
      <c r="FE387" s="66"/>
      <c r="FF387" s="66"/>
      <c r="FG387" s="66"/>
      <c r="FH387" s="66"/>
      <c r="FI387" s="66"/>
      <c r="FJ387" s="66"/>
      <c r="FK387" s="66"/>
      <c r="FL387" s="66"/>
      <c r="FM387" s="66"/>
      <c r="FN387" s="66"/>
      <c r="FO387" s="66"/>
      <c r="FP387" s="66"/>
      <c r="FQ387" s="66"/>
      <c r="FR387" s="66"/>
      <c r="FS387" s="66"/>
      <c r="FT387" s="66"/>
      <c r="FU387" s="66"/>
      <c r="FV387" s="66"/>
      <c r="FW387" s="66"/>
      <c r="FX387" s="66"/>
      <c r="FY387" s="66"/>
      <c r="FZ387" s="66"/>
      <c r="GA387" s="66"/>
      <c r="GB387" s="66"/>
      <c r="GC387" s="66"/>
      <c r="GD387" s="66"/>
      <c r="GE387" s="66"/>
      <c r="GF387" s="66"/>
      <c r="GG387" s="66"/>
      <c r="GH387" s="66"/>
      <c r="GI387" s="66"/>
      <c r="GJ387" s="66"/>
      <c r="GK387" s="66"/>
      <c r="GL387" s="66"/>
      <c r="GM387" s="66"/>
      <c r="GN387" s="66"/>
      <c r="GO387" s="66"/>
      <c r="GP387" s="66"/>
      <c r="GQ387" s="66"/>
      <c r="GR387" s="66"/>
      <c r="GS387" s="66"/>
      <c r="GT387" s="66"/>
      <c r="GU387" s="66"/>
      <c r="GV387" s="66"/>
      <c r="GW387" s="66"/>
      <c r="GX387" s="66"/>
      <c r="GY387" s="66"/>
      <c r="GZ387" s="66"/>
      <c r="HA387" s="66"/>
      <c r="HB387" s="66"/>
      <c r="HC387" s="66"/>
      <c r="HD387" s="66"/>
      <c r="HE387" s="66"/>
      <c r="HF387" s="66"/>
      <c r="HG387" s="66"/>
      <c r="HH387" s="66"/>
      <c r="HI387" s="66"/>
      <c r="HJ387" s="66"/>
      <c r="HK387" s="66"/>
      <c r="HL387" s="66"/>
      <c r="HM387" s="66"/>
      <c r="HN387" s="66"/>
      <c r="HO387" s="66"/>
      <c r="HP387" s="66"/>
      <c r="HQ387" s="66"/>
      <c r="HR387" s="66"/>
      <c r="HS387" s="66"/>
      <c r="HT387" s="66"/>
      <c r="HU387" s="66"/>
      <c r="HV387" s="66"/>
      <c r="HW387" s="66"/>
      <c r="HX387" s="66"/>
      <c r="HY387" s="66"/>
      <c r="HZ387" s="66"/>
      <c r="IA387" s="66"/>
      <c r="IB387" s="66"/>
      <c r="IC387" s="66"/>
      <c r="ID387" s="66"/>
      <c r="IE387" s="66"/>
      <c r="IF387" s="66"/>
      <c r="IG387" s="66"/>
      <c r="IH387" s="66"/>
      <c r="II387" s="66"/>
      <c r="IJ387" s="66"/>
      <c r="IK387" s="66"/>
      <c r="IL387" s="66"/>
      <c r="IM387" s="66"/>
      <c r="IN387" s="66"/>
      <c r="IO387" s="66"/>
      <c r="IP387" s="66"/>
      <c r="IQ387" s="66"/>
      <c r="IR387" s="66"/>
      <c r="IS387" s="66"/>
      <c r="IT387" s="66"/>
      <c r="IU387" s="66"/>
      <c r="IV387" s="66"/>
      <c r="IW387" s="66"/>
      <c r="IX387" s="442"/>
      <c r="IY387" s="442"/>
      <c r="IZ387" s="442"/>
      <c r="JA387" s="442"/>
      <c r="JB387" s="442"/>
      <c r="JC387" s="442"/>
      <c r="JD387" s="442"/>
      <c r="JE387" s="442"/>
      <c r="JF387" s="442"/>
      <c r="JG387" s="442"/>
      <c r="JH387" s="442"/>
      <c r="JI387" s="442"/>
      <c r="JJ387" s="442"/>
      <c r="JK387" s="442"/>
      <c r="JL387" s="442"/>
      <c r="JM387" s="442"/>
      <c r="JN387" s="442"/>
      <c r="JO387" s="442"/>
      <c r="JP387" s="442"/>
      <c r="JQ387" s="442"/>
      <c r="JR387" s="442"/>
      <c r="JS387" s="442"/>
      <c r="JT387" s="442"/>
      <c r="JU387" s="442"/>
      <c r="JV387" s="442"/>
      <c r="JW387" s="442"/>
      <c r="JX387" s="442"/>
      <c r="JY387" s="442"/>
      <c r="JZ387" s="442"/>
      <c r="KA387" s="442"/>
      <c r="KB387" s="442"/>
      <c r="KC387" s="442"/>
      <c r="KD387" s="442"/>
      <c r="KE387" s="442"/>
      <c r="KF387" s="442"/>
      <c r="KG387" s="442"/>
      <c r="KH387" s="442"/>
      <c r="KI387" s="442"/>
      <c r="KJ387" s="442"/>
      <c r="KK387" s="442"/>
      <c r="KL387" s="442"/>
      <c r="KM387" s="442"/>
      <c r="KN387" s="442"/>
      <c r="KO387" s="442"/>
      <c r="KP387" s="442"/>
      <c r="KQ387" s="442"/>
      <c r="KR387" s="442"/>
      <c r="KS387" s="442"/>
      <c r="KT387" s="442"/>
      <c r="KU387" s="442"/>
      <c r="KV387" s="442"/>
      <c r="KW387" s="442"/>
      <c r="KX387" s="442"/>
      <c r="KY387" s="442"/>
      <c r="KZ387" s="442"/>
      <c r="LA387" s="442"/>
      <c r="LB387" s="442"/>
      <c r="LC387" s="442"/>
      <c r="LD387" s="442"/>
      <c r="LE387" s="442"/>
      <c r="LF387" s="442"/>
      <c r="LG387" s="442"/>
      <c r="LH387" s="442"/>
      <c r="LI387" s="442"/>
      <c r="LJ387" s="442"/>
      <c r="LK387" s="442"/>
      <c r="LL387" s="442"/>
      <c r="LM387" s="442"/>
      <c r="LN387" s="442"/>
      <c r="LO387" s="442"/>
      <c r="LP387" s="442"/>
      <c r="LQ387" s="442"/>
      <c r="LR387" s="442"/>
      <c r="LS387" s="442"/>
      <c r="LT387" s="442"/>
      <c r="LU387" s="442"/>
      <c r="LV387" s="442"/>
      <c r="LW387" s="442"/>
      <c r="LX387" s="442"/>
      <c r="LY387" s="442"/>
      <c r="LZ387" s="442"/>
      <c r="MA387" s="442"/>
      <c r="MB387" s="442"/>
      <c r="MC387" s="442"/>
      <c r="MD387" s="442"/>
      <c r="ME387" s="442"/>
      <c r="MF387" s="442"/>
      <c r="MG387" s="442"/>
      <c r="MH387" s="442"/>
      <c r="MI387" s="442"/>
      <c r="MJ387" s="442"/>
      <c r="MK387" s="442"/>
      <c r="ML387" s="442"/>
      <c r="MM387" s="442"/>
      <c r="MN387" s="442"/>
      <c r="MO387" s="442"/>
      <c r="MP387" s="442"/>
      <c r="MQ387" s="442"/>
      <c r="MR387" s="442"/>
      <c r="MS387" s="442"/>
      <c r="MT387" s="442"/>
      <c r="MU387" s="442"/>
      <c r="MV387" s="442"/>
      <c r="MW387" s="442"/>
      <c r="MX387" s="442"/>
      <c r="MY387" s="442"/>
      <c r="MZ387" s="442"/>
      <c r="NA387" s="442"/>
      <c r="NB387" s="442"/>
      <c r="NC387" s="442"/>
      <c r="ND387" s="442"/>
      <c r="NE387" s="442"/>
      <c r="NF387" s="442"/>
      <c r="NG387" s="442"/>
      <c r="NH387" s="442"/>
      <c r="NI387" s="442"/>
      <c r="NJ387" s="442"/>
      <c r="NK387" s="442"/>
      <c r="NL387" s="442"/>
      <c r="NM387" s="442"/>
      <c r="NN387" s="442"/>
      <c r="NO387" s="442"/>
      <c r="NP387" s="442"/>
      <c r="NQ387" s="442"/>
      <c r="NR387" s="442"/>
      <c r="NS387" s="442"/>
      <c r="NT387" s="442"/>
      <c r="NU387" s="442"/>
      <c r="NV387" s="442"/>
      <c r="NW387" s="442"/>
      <c r="NX387" s="442"/>
      <c r="NY387" s="442"/>
      <c r="NZ387" s="442"/>
      <c r="OA387" s="442"/>
      <c r="OB387" s="442"/>
      <c r="OC387" s="442"/>
      <c r="OD387" s="442"/>
      <c r="OE387" s="442"/>
      <c r="OF387" s="442"/>
      <c r="OG387" s="442"/>
      <c r="OH387" s="442"/>
      <c r="OI387" s="442"/>
      <c r="OJ387" s="442"/>
      <c r="OK387" s="442"/>
      <c r="OL387" s="442"/>
      <c r="OM387" s="442"/>
      <c r="ON387" s="442"/>
      <c r="OO387" s="442"/>
      <c r="OP387" s="442"/>
      <c r="OQ387" s="442"/>
      <c r="OR387" s="442"/>
      <c r="OS387" s="442"/>
      <c r="OT387" s="442"/>
      <c r="OU387" s="442"/>
      <c r="OV387" s="442"/>
      <c r="OW387" s="442"/>
      <c r="OX387" s="442"/>
      <c r="OY387" s="442"/>
      <c r="OZ387" s="442"/>
      <c r="PA387" s="442"/>
      <c r="PB387" s="442"/>
      <c r="PC387" s="442"/>
      <c r="PD387" s="442"/>
      <c r="PE387" s="442"/>
      <c r="PF387" s="442"/>
      <c r="PG387" s="442"/>
      <c r="PH387" s="442"/>
      <c r="PI387" s="442"/>
      <c r="PJ387" s="442"/>
      <c r="PK387" s="442"/>
      <c r="PL387" s="442"/>
      <c r="PM387" s="442"/>
      <c r="PN387" s="442"/>
      <c r="PO387" s="442"/>
      <c r="PP387" s="442"/>
      <c r="PQ387" s="442"/>
      <c r="PR387" s="442"/>
      <c r="PS387" s="442"/>
      <c r="PT387" s="442"/>
      <c r="PU387" s="442"/>
      <c r="PV387" s="442"/>
      <c r="PW387" s="442"/>
      <c r="PX387" s="442"/>
      <c r="PY387" s="442"/>
      <c r="PZ387" s="442"/>
      <c r="QA387" s="442"/>
      <c r="QB387" s="442"/>
      <c r="QC387" s="442"/>
      <c r="QD387" s="442"/>
      <c r="QE387" s="442"/>
      <c r="QF387" s="442"/>
      <c r="QG387" s="442"/>
      <c r="QH387" s="442"/>
      <c r="QI387" s="442"/>
      <c r="QJ387" s="442"/>
      <c r="QK387" s="442"/>
      <c r="QL387" s="442"/>
      <c r="QM387" s="442"/>
      <c r="QN387" s="442"/>
      <c r="QO387" s="442"/>
      <c r="QP387" s="442"/>
      <c r="QQ387" s="442"/>
      <c r="QR387" s="442"/>
      <c r="QS387" s="442"/>
      <c r="QT387" s="442"/>
      <c r="QU387" s="442"/>
      <c r="QV387" s="442"/>
      <c r="QW387" s="442"/>
      <c r="QX387" s="442"/>
      <c r="QY387" s="442"/>
      <c r="QZ387" s="442"/>
      <c r="RA387" s="442"/>
      <c r="RB387" s="442"/>
      <c r="RC387" s="442"/>
      <c r="RD387" s="442"/>
      <c r="RE387" s="442"/>
      <c r="RF387" s="442"/>
      <c r="RG387" s="442"/>
      <c r="RH387" s="442"/>
      <c r="RI387" s="442"/>
      <c r="RJ387" s="442"/>
      <c r="RK387" s="442"/>
      <c r="RL387" s="442"/>
      <c r="RM387" s="442"/>
      <c r="RN387" s="442"/>
      <c r="RO387" s="442"/>
      <c r="RP387" s="442"/>
      <c r="RQ387" s="442"/>
      <c r="RR387" s="442"/>
      <c r="RS387" s="442"/>
      <c r="RT387" s="442"/>
      <c r="RU387" s="442"/>
      <c r="RV387" s="442"/>
      <c r="RW387" s="442"/>
      <c r="RX387" s="442"/>
      <c r="RY387" s="442"/>
      <c r="RZ387" s="442"/>
      <c r="SA387" s="442"/>
      <c r="SB387" s="442"/>
      <c r="SC387" s="442"/>
      <c r="SD387" s="442"/>
      <c r="SE387" s="442"/>
      <c r="SF387" s="442"/>
      <c r="SG387" s="442"/>
      <c r="SH387" s="442"/>
      <c r="SI387" s="442"/>
      <c r="SJ387" s="442"/>
      <c r="SK387" s="442"/>
      <c r="SL387" s="442"/>
      <c r="SM387" s="442"/>
      <c r="SN387" s="442"/>
      <c r="SO387" s="442"/>
      <c r="SP387" s="442"/>
      <c r="SQ387" s="442"/>
      <c r="SR387" s="442"/>
      <c r="SS387" s="442"/>
      <c r="ST387" s="442"/>
      <c r="SU387" s="442"/>
      <c r="SV387" s="442"/>
      <c r="SW387" s="442"/>
      <c r="SX387" s="442"/>
      <c r="SY387" s="442"/>
      <c r="SZ387" s="442"/>
      <c r="TA387" s="442"/>
      <c r="TB387" s="442"/>
      <c r="TC387" s="442"/>
      <c r="TD387" s="442"/>
      <c r="TE387" s="442"/>
      <c r="TF387" s="442"/>
      <c r="TG387" s="442"/>
      <c r="TH387" s="442"/>
      <c r="TI387" s="442"/>
      <c r="TJ387" s="442"/>
      <c r="TK387" s="442"/>
      <c r="TL387" s="442"/>
      <c r="TM387" s="442"/>
      <c r="TN387" s="442"/>
      <c r="TO387" s="442"/>
      <c r="TP387" s="442"/>
      <c r="TQ387" s="442"/>
      <c r="TR387" s="442"/>
      <c r="TS387" s="442"/>
      <c r="TT387" s="442"/>
      <c r="TU387" s="442"/>
      <c r="TV387" s="442"/>
      <c r="TW387" s="442"/>
      <c r="TX387" s="442"/>
      <c r="TY387" s="442"/>
      <c r="TZ387" s="442"/>
      <c r="UA387" s="442"/>
      <c r="UB387" s="442"/>
      <c r="UC387" s="442"/>
      <c r="UD387" s="442"/>
      <c r="UE387" s="442"/>
      <c r="UF387" s="442"/>
      <c r="UG387" s="442"/>
      <c r="UH387" s="442"/>
      <c r="UI387" s="442"/>
      <c r="UJ387" s="442"/>
      <c r="UK387" s="442"/>
      <c r="UL387" s="442"/>
      <c r="UM387" s="442"/>
      <c r="UN387" s="442"/>
      <c r="UO387" s="442"/>
      <c r="UP387" s="442"/>
      <c r="UQ387" s="442"/>
      <c r="UR387" s="442"/>
      <c r="US387" s="442"/>
      <c r="UT387" s="442"/>
      <c r="UU387" s="442"/>
      <c r="UV387" s="442"/>
      <c r="UW387" s="442"/>
      <c r="UX387" s="442"/>
      <c r="UY387" s="442"/>
      <c r="UZ387" s="442"/>
      <c r="VA387" s="442"/>
      <c r="VB387" s="442"/>
      <c r="VC387" s="442"/>
      <c r="VD387" s="442"/>
      <c r="VE387" s="442"/>
      <c r="VF387" s="442"/>
      <c r="VG387" s="442"/>
      <c r="VH387" s="442"/>
      <c r="VI387" s="442"/>
      <c r="VJ387" s="442"/>
      <c r="VK387" s="442"/>
      <c r="VL387" s="442"/>
      <c r="VM387" s="442"/>
      <c r="VN387" s="442"/>
      <c r="VO387" s="442"/>
      <c r="VP387" s="442"/>
      <c r="VQ387" s="442"/>
      <c r="VR387" s="442"/>
      <c r="VS387" s="442"/>
      <c r="VT387" s="442"/>
      <c r="VU387" s="442"/>
      <c r="VV387" s="442"/>
      <c r="VW387" s="442"/>
      <c r="VX387" s="442"/>
      <c r="VY387" s="442"/>
      <c r="VZ387" s="442"/>
      <c r="WA387" s="442"/>
      <c r="WB387" s="442"/>
      <c r="WC387" s="442"/>
      <c r="WD387" s="442"/>
      <c r="WE387" s="442"/>
      <c r="WF387" s="442"/>
      <c r="WG387" s="442"/>
      <c r="WH387" s="442"/>
      <c r="WI387" s="442"/>
      <c r="WJ387" s="442"/>
      <c r="WK387" s="442"/>
      <c r="WL387" s="442"/>
      <c r="WM387" s="442"/>
      <c r="WN387" s="442"/>
      <c r="WO387" s="442"/>
      <c r="WP387" s="442"/>
      <c r="WQ387" s="442"/>
      <c r="WR387" s="442"/>
      <c r="WS387" s="442"/>
      <c r="WT387" s="442"/>
      <c r="WU387" s="442"/>
      <c r="WV387" s="442"/>
      <c r="WW387" s="442"/>
      <c r="WX387" s="442"/>
      <c r="WY387" s="442"/>
      <c r="WZ387" s="442"/>
      <c r="XA387" s="442"/>
      <c r="XB387" s="442"/>
      <c r="XC387" s="442"/>
      <c r="XD387" s="442"/>
      <c r="XE387" s="442"/>
      <c r="XF387" s="442"/>
      <c r="XG387" s="442"/>
      <c r="XH387" s="442"/>
      <c r="XI387" s="442"/>
      <c r="XJ387" s="442"/>
      <c r="XK387" s="442"/>
      <c r="XL387" s="442"/>
      <c r="XM387" s="442"/>
      <c r="XN387" s="442"/>
      <c r="XO387" s="442"/>
      <c r="XP387" s="442"/>
      <c r="XQ387" s="442"/>
      <c r="XR387" s="442"/>
      <c r="XS387" s="442"/>
      <c r="XT387" s="442"/>
      <c r="XU387" s="442"/>
      <c r="XV387" s="442"/>
      <c r="XW387" s="442"/>
      <c r="XX387" s="442"/>
      <c r="XY387" s="442"/>
      <c r="XZ387" s="442"/>
      <c r="YA387" s="442"/>
      <c r="YB387" s="442"/>
      <c r="YC387" s="442"/>
      <c r="YD387" s="442"/>
      <c r="YE387" s="442"/>
      <c r="YF387" s="442"/>
      <c r="YG387" s="442"/>
      <c r="YH387" s="442"/>
      <c r="YI387" s="442"/>
      <c r="YJ387" s="442"/>
      <c r="YK387" s="442"/>
      <c r="YL387" s="442"/>
      <c r="YM387" s="442"/>
      <c r="YN387" s="442"/>
      <c r="YO387" s="442"/>
      <c r="YP387" s="442"/>
      <c r="YQ387" s="442"/>
      <c r="YR387" s="442"/>
      <c r="YS387" s="442"/>
      <c r="YT387" s="442"/>
      <c r="YU387" s="442"/>
      <c r="YV387" s="442"/>
      <c r="YW387" s="442"/>
      <c r="YX387" s="442"/>
      <c r="YY387" s="442"/>
      <c r="YZ387" s="442"/>
      <c r="ZA387" s="442"/>
      <c r="ZB387" s="442"/>
      <c r="ZC387" s="442"/>
      <c r="ZD387" s="442"/>
      <c r="ZE387" s="442"/>
      <c r="ZF387" s="442"/>
      <c r="ZG387" s="442"/>
      <c r="ZH387" s="442"/>
      <c r="ZI387" s="442"/>
      <c r="ZJ387" s="442"/>
      <c r="ZK387" s="442"/>
      <c r="ZL387" s="442"/>
      <c r="ZM387" s="442"/>
      <c r="ZN387" s="442"/>
      <c r="ZO387" s="442"/>
      <c r="ZP387" s="442"/>
      <c r="ZQ387" s="442"/>
      <c r="ZR387" s="442"/>
      <c r="ZS387" s="442"/>
      <c r="ZT387" s="442"/>
      <c r="ZU387" s="442"/>
      <c r="ZV387" s="442"/>
      <c r="ZW387" s="442"/>
      <c r="ZX387" s="442"/>
      <c r="ZY387" s="442"/>
      <c r="ZZ387" s="442"/>
      <c r="AAA387" s="442"/>
      <c r="AAB387" s="442"/>
      <c r="AAC387" s="442"/>
      <c r="AAD387" s="442"/>
      <c r="AAE387" s="442"/>
      <c r="AAF387" s="442"/>
      <c r="AAG387" s="442"/>
      <c r="AAH387" s="442"/>
      <c r="AAI387" s="442"/>
      <c r="AAJ387" s="442"/>
      <c r="AAK387" s="442"/>
      <c r="AAL387" s="442"/>
      <c r="AAM387" s="442"/>
      <c r="AAN387" s="442"/>
      <c r="AAO387" s="442"/>
      <c r="AAP387" s="442"/>
      <c r="AAQ387" s="442"/>
      <c r="AAR387" s="442"/>
      <c r="AAS387" s="442"/>
      <c r="AAT387" s="442"/>
      <c r="AAU387" s="442"/>
      <c r="AAV387" s="442"/>
      <c r="AAW387" s="442"/>
      <c r="AAX387" s="442"/>
      <c r="AAY387" s="442"/>
      <c r="AAZ387" s="442"/>
      <c r="ABA387" s="442"/>
      <c r="ABB387" s="442"/>
      <c r="ABC387" s="442"/>
      <c r="ABD387" s="442"/>
      <c r="ABE387" s="442"/>
      <c r="ABF387" s="442"/>
      <c r="ABG387" s="442"/>
      <c r="ABH387" s="442"/>
      <c r="ABI387" s="442"/>
      <c r="ABJ387" s="442"/>
      <c r="ABK387" s="442"/>
      <c r="ABL387" s="442"/>
      <c r="ABM387" s="442"/>
      <c r="ABN387" s="442"/>
      <c r="ABO387" s="442"/>
      <c r="ABP387" s="442"/>
      <c r="ABQ387" s="442"/>
      <c r="ABR387" s="442"/>
      <c r="ABS387" s="442"/>
      <c r="ABT387" s="442"/>
      <c r="ABU387" s="442"/>
      <c r="ABV387" s="442"/>
      <c r="ABW387" s="442"/>
      <c r="ABX387" s="442"/>
      <c r="ABY387" s="442"/>
      <c r="ABZ387" s="442"/>
      <c r="ACA387" s="442"/>
      <c r="ACB387" s="442"/>
      <c r="ACC387" s="442"/>
      <c r="ACD387" s="442"/>
      <c r="ACE387" s="442"/>
      <c r="ACF387" s="442"/>
      <c r="ACG387" s="442"/>
      <c r="ACH387" s="442"/>
      <c r="ACI387" s="442"/>
      <c r="ACJ387" s="442"/>
      <c r="ACK387" s="442"/>
      <c r="ACL387" s="442"/>
      <c r="ACM387" s="442"/>
      <c r="ACN387" s="442"/>
      <c r="ACO387" s="442"/>
      <c r="ACP387" s="442"/>
      <c r="ACQ387" s="442"/>
      <c r="ACR387" s="442"/>
      <c r="ACS387" s="442"/>
      <c r="ACT387" s="442"/>
      <c r="ACU387" s="442"/>
      <c r="ACV387" s="442"/>
      <c r="ACW387" s="442"/>
      <c r="ACX387" s="442"/>
      <c r="ACY387" s="442"/>
      <c r="ACZ387" s="442"/>
      <c r="ADA387" s="442"/>
      <c r="ADB387" s="442"/>
      <c r="ADC387" s="442"/>
      <c r="ADD387" s="442"/>
      <c r="ADE387" s="442"/>
      <c r="ADF387" s="442"/>
      <c r="ADG387" s="442"/>
      <c r="ADH387" s="442"/>
      <c r="ADI387" s="442"/>
      <c r="ADJ387" s="442"/>
      <c r="ADK387" s="442"/>
      <c r="ADL387" s="442"/>
      <c r="ADM387" s="442"/>
      <c r="ADN387" s="442"/>
      <c r="ADO387" s="442"/>
      <c r="ADP387" s="442"/>
      <c r="ADQ387" s="442"/>
      <c r="ADR387" s="442"/>
      <c r="ADS387" s="442"/>
      <c r="ADT387" s="442"/>
      <c r="ADU387" s="442"/>
      <c r="ADV387" s="442"/>
      <c r="ADW387" s="442"/>
      <c r="ADX387" s="442"/>
      <c r="ADY387" s="442"/>
      <c r="ADZ387" s="442"/>
      <c r="AEA387" s="442"/>
      <c r="AEB387" s="442"/>
      <c r="AEC387" s="442"/>
      <c r="AED387" s="442"/>
      <c r="AEE387" s="442"/>
      <c r="AEF387" s="442"/>
      <c r="AEG387" s="442"/>
      <c r="AEH387" s="442"/>
      <c r="AEI387" s="442"/>
      <c r="AEJ387" s="442"/>
      <c r="AEK387" s="442"/>
      <c r="AEL387" s="442"/>
      <c r="AEM387" s="442"/>
      <c r="AEN387" s="442"/>
      <c r="AEO387" s="442"/>
      <c r="AEP387" s="442"/>
      <c r="AEQ387" s="442"/>
      <c r="AER387" s="442"/>
      <c r="AES387" s="442"/>
      <c r="AET387" s="442"/>
      <c r="AEU387" s="442"/>
      <c r="AEV387" s="442"/>
      <c r="AEW387" s="442"/>
      <c r="AEX387" s="442"/>
      <c r="AEY387" s="442"/>
      <c r="AEZ387" s="442"/>
      <c r="AFA387" s="442"/>
      <c r="AFB387" s="442"/>
      <c r="AFC387" s="442"/>
      <c r="AFD387" s="442"/>
      <c r="AFE387" s="442"/>
      <c r="AFF387" s="442"/>
      <c r="AFG387" s="442"/>
      <c r="AFH387" s="442"/>
      <c r="AFI387" s="442"/>
      <c r="AFJ387" s="442"/>
      <c r="AFK387" s="442"/>
      <c r="AFL387" s="442"/>
      <c r="AFM387" s="442"/>
      <c r="AFN387" s="442"/>
      <c r="AFO387" s="442"/>
      <c r="AFP387" s="442"/>
      <c r="AFQ387" s="442"/>
      <c r="AFR387" s="442"/>
      <c r="AFS387" s="442"/>
      <c r="AFT387" s="442"/>
      <c r="AFU387" s="442"/>
      <c r="AFV387" s="442"/>
      <c r="AFW387" s="442"/>
      <c r="AFX387" s="442"/>
      <c r="AFY387" s="442"/>
      <c r="AFZ387" s="442"/>
      <c r="AGA387" s="442"/>
      <c r="AGB387" s="442"/>
      <c r="AGC387" s="442"/>
      <c r="AGD387" s="442"/>
      <c r="AGE387" s="442"/>
      <c r="AGF387" s="442"/>
      <c r="AGG387" s="442"/>
      <c r="AGH387" s="442"/>
      <c r="AGI387" s="442"/>
      <c r="AGJ387" s="442"/>
      <c r="AGK387" s="442"/>
      <c r="AGL387" s="442"/>
      <c r="AGM387" s="442"/>
      <c r="AGN387" s="442"/>
      <c r="AGO387" s="442"/>
      <c r="AGP387" s="442"/>
      <c r="AGQ387" s="442"/>
      <c r="AGR387" s="442"/>
      <c r="AGS387" s="442"/>
      <c r="AGT387" s="442"/>
      <c r="AGU387" s="442"/>
      <c r="AGV387" s="442"/>
      <c r="AGW387" s="442"/>
      <c r="AGX387" s="442"/>
      <c r="AGY387" s="442"/>
      <c r="AGZ387" s="442"/>
      <c r="AHA387" s="442"/>
      <c r="AHB387" s="442"/>
      <c r="AHC387" s="442"/>
      <c r="AHD387" s="442"/>
      <c r="AHE387" s="442"/>
      <c r="AHF387" s="442"/>
      <c r="AHG387" s="442"/>
      <c r="AHH387" s="442"/>
    </row>
    <row r="388" spans="2:892" s="593" customFormat="1" hidden="1">
      <c r="B388" s="597"/>
      <c r="C388" s="457"/>
      <c r="D388" s="67"/>
      <c r="E388" s="67"/>
      <c r="F388" s="67"/>
      <c r="G388" s="67"/>
      <c r="H388" s="67"/>
      <c r="I388" s="67"/>
      <c r="J388" s="67"/>
      <c r="K388" s="67"/>
      <c r="L388" s="67"/>
      <c r="M388" s="67"/>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s="66"/>
      <c r="CT388" s="66"/>
      <c r="CU388" s="66"/>
      <c r="CV388" s="66"/>
      <c r="CW388" s="66"/>
      <c r="CX388" s="66"/>
      <c r="CY388" s="66"/>
      <c r="CZ388" s="66"/>
      <c r="DA388" s="66"/>
      <c r="DB388" s="66"/>
      <c r="DC388" s="66"/>
      <c r="DD388" s="66"/>
      <c r="DE388" s="66"/>
      <c r="DF388" s="66"/>
      <c r="DG388" s="66"/>
      <c r="DH388" s="66"/>
      <c r="DI388" s="66"/>
      <c r="DJ388" s="66"/>
      <c r="DK388" s="66"/>
      <c r="DL388" s="66"/>
      <c r="DM388" s="66"/>
      <c r="DN388" s="66"/>
      <c r="DO388" s="66"/>
      <c r="DP388" s="66"/>
      <c r="DQ388" s="66"/>
      <c r="DR388" s="66"/>
      <c r="DS388" s="66"/>
      <c r="DT388" s="66"/>
      <c r="DU388" s="66"/>
      <c r="DV388" s="66"/>
      <c r="DW388" s="66"/>
      <c r="DX388" s="66"/>
      <c r="DY388" s="66"/>
      <c r="DZ388" s="66"/>
      <c r="EA388" s="66"/>
      <c r="EB388" s="66"/>
      <c r="EC388" s="66"/>
      <c r="ED388" s="66"/>
      <c r="EE388" s="66"/>
      <c r="EF388" s="66"/>
      <c r="EG388" s="66"/>
      <c r="EH388" s="66"/>
      <c r="EI388" s="66"/>
      <c r="EJ388" s="66"/>
      <c r="EK388" s="66"/>
      <c r="EL388" s="66"/>
      <c r="EM388" s="66"/>
      <c r="EN388" s="66"/>
      <c r="EO388" s="66"/>
      <c r="EP388" s="66"/>
      <c r="EQ388" s="66"/>
      <c r="ER388" s="66"/>
      <c r="ES388" s="66"/>
      <c r="ET388" s="66"/>
      <c r="EU388" s="66"/>
      <c r="EV388" s="66"/>
      <c r="EW388" s="66"/>
      <c r="EX388" s="66"/>
      <c r="EY388" s="66"/>
      <c r="EZ388" s="66"/>
      <c r="FA388" s="66"/>
      <c r="FB388" s="66"/>
      <c r="FC388" s="66"/>
      <c r="FD388" s="66"/>
      <c r="FE388" s="66"/>
      <c r="FF388" s="66"/>
      <c r="FG388" s="66"/>
      <c r="FH388" s="66"/>
      <c r="FI388" s="66"/>
      <c r="FJ388" s="66"/>
      <c r="FK388" s="66"/>
      <c r="FL388" s="66"/>
      <c r="FM388" s="66"/>
      <c r="FN388" s="66"/>
      <c r="FO388" s="66"/>
      <c r="FP388" s="66"/>
      <c r="FQ388" s="66"/>
      <c r="FR388" s="66"/>
      <c r="FS388" s="66"/>
      <c r="FT388" s="66"/>
      <c r="FU388" s="66"/>
      <c r="FV388" s="66"/>
      <c r="FW388" s="66"/>
      <c r="FX388" s="66"/>
      <c r="FY388" s="66"/>
      <c r="FZ388" s="66"/>
      <c r="GA388" s="66"/>
      <c r="GB388" s="66"/>
      <c r="GC388" s="66"/>
      <c r="GD388" s="66"/>
      <c r="GE388" s="66"/>
      <c r="GF388" s="66"/>
      <c r="GG388" s="66"/>
      <c r="GH388" s="66"/>
      <c r="GI388" s="66"/>
      <c r="GJ388" s="66"/>
      <c r="GK388" s="66"/>
      <c r="GL388" s="66"/>
      <c r="GM388" s="66"/>
      <c r="GN388" s="66"/>
      <c r="GO388" s="66"/>
      <c r="GP388" s="66"/>
      <c r="GQ388" s="66"/>
      <c r="GR388" s="66"/>
      <c r="GS388" s="66"/>
      <c r="GT388" s="66"/>
      <c r="GU388" s="66"/>
      <c r="GV388" s="66"/>
      <c r="GW388" s="66"/>
      <c r="GX388" s="66"/>
      <c r="GY388" s="66"/>
      <c r="GZ388" s="66"/>
      <c r="HA388" s="66"/>
      <c r="HB388" s="66"/>
      <c r="HC388" s="66"/>
      <c r="HD388" s="66"/>
      <c r="HE388" s="66"/>
      <c r="HF388" s="66"/>
      <c r="HG388" s="66"/>
      <c r="HH388" s="66"/>
      <c r="HI388" s="66"/>
      <c r="HJ388" s="66"/>
      <c r="HK388" s="66"/>
      <c r="HL388" s="66"/>
      <c r="HM388" s="66"/>
      <c r="HN388" s="66"/>
      <c r="HO388" s="66"/>
      <c r="HP388" s="66"/>
      <c r="HQ388" s="66"/>
      <c r="HR388" s="66"/>
      <c r="HS388" s="66"/>
      <c r="HT388" s="66"/>
      <c r="HU388" s="66"/>
      <c r="HV388" s="66"/>
      <c r="HW388" s="66"/>
      <c r="HX388" s="66"/>
      <c r="HY388" s="66"/>
      <c r="HZ388" s="66"/>
      <c r="IA388" s="66"/>
      <c r="IB388" s="66"/>
      <c r="IC388" s="66"/>
      <c r="ID388" s="66"/>
      <c r="IE388" s="66"/>
      <c r="IF388" s="66"/>
      <c r="IG388" s="66"/>
      <c r="IH388" s="66"/>
      <c r="II388" s="66"/>
      <c r="IJ388" s="66"/>
      <c r="IK388" s="66"/>
      <c r="IL388" s="66"/>
      <c r="IM388" s="66"/>
      <c r="IN388" s="66"/>
      <c r="IO388" s="66"/>
      <c r="IP388" s="66"/>
      <c r="IQ388" s="66"/>
      <c r="IR388" s="66"/>
      <c r="IS388" s="66"/>
      <c r="IT388" s="66"/>
      <c r="IU388" s="66"/>
      <c r="IV388" s="66"/>
      <c r="IW388" s="66"/>
      <c r="IX388" s="442"/>
      <c r="IY388" s="442"/>
      <c r="IZ388" s="442"/>
      <c r="JA388" s="442"/>
      <c r="JB388" s="442"/>
      <c r="JC388" s="442"/>
      <c r="JD388" s="442"/>
      <c r="JE388" s="442"/>
      <c r="JF388" s="442"/>
      <c r="JG388" s="442"/>
      <c r="JH388" s="442"/>
      <c r="JI388" s="442"/>
      <c r="JJ388" s="442"/>
      <c r="JK388" s="442"/>
      <c r="JL388" s="442"/>
      <c r="JM388" s="442"/>
      <c r="JN388" s="442"/>
      <c r="JO388" s="442"/>
      <c r="JP388" s="442"/>
      <c r="JQ388" s="442"/>
      <c r="JR388" s="442"/>
      <c r="JS388" s="442"/>
      <c r="JT388" s="442"/>
      <c r="JU388" s="442"/>
      <c r="JV388" s="442"/>
      <c r="JW388" s="442"/>
      <c r="JX388" s="442"/>
      <c r="JY388" s="442"/>
      <c r="JZ388" s="442"/>
      <c r="KA388" s="442"/>
      <c r="KB388" s="442"/>
      <c r="KC388" s="442"/>
      <c r="KD388" s="442"/>
      <c r="KE388" s="442"/>
      <c r="KF388" s="442"/>
      <c r="KG388" s="442"/>
      <c r="KH388" s="442"/>
      <c r="KI388" s="442"/>
      <c r="KJ388" s="442"/>
      <c r="KK388" s="442"/>
      <c r="KL388" s="442"/>
      <c r="KM388" s="442"/>
      <c r="KN388" s="442"/>
      <c r="KO388" s="442"/>
      <c r="KP388" s="442"/>
      <c r="KQ388" s="442"/>
      <c r="KR388" s="442"/>
      <c r="KS388" s="442"/>
      <c r="KT388" s="442"/>
      <c r="KU388" s="442"/>
      <c r="KV388" s="442"/>
      <c r="KW388" s="442"/>
      <c r="KX388" s="442"/>
      <c r="KY388" s="442"/>
      <c r="KZ388" s="442"/>
      <c r="LA388" s="442"/>
      <c r="LB388" s="442"/>
      <c r="LC388" s="442"/>
      <c r="LD388" s="442"/>
      <c r="LE388" s="442"/>
      <c r="LF388" s="442"/>
      <c r="LG388" s="442"/>
      <c r="LH388" s="442"/>
      <c r="LI388" s="442"/>
      <c r="LJ388" s="442"/>
      <c r="LK388" s="442"/>
      <c r="LL388" s="442"/>
      <c r="LM388" s="442"/>
      <c r="LN388" s="442"/>
      <c r="LO388" s="442"/>
      <c r="LP388" s="442"/>
      <c r="LQ388" s="442"/>
      <c r="LR388" s="442"/>
      <c r="LS388" s="442"/>
      <c r="LT388" s="442"/>
      <c r="LU388" s="442"/>
      <c r="LV388" s="442"/>
      <c r="LW388" s="442"/>
      <c r="LX388" s="442"/>
      <c r="LY388" s="442"/>
      <c r="LZ388" s="442"/>
      <c r="MA388" s="442"/>
      <c r="MB388" s="442"/>
      <c r="MC388" s="442"/>
      <c r="MD388" s="442"/>
      <c r="ME388" s="442"/>
      <c r="MF388" s="442"/>
      <c r="MG388" s="442"/>
      <c r="MH388" s="442"/>
      <c r="MI388" s="442"/>
      <c r="MJ388" s="442"/>
      <c r="MK388" s="442"/>
      <c r="ML388" s="442"/>
      <c r="MM388" s="442"/>
      <c r="MN388" s="442"/>
      <c r="MO388" s="442"/>
      <c r="MP388" s="442"/>
      <c r="MQ388" s="442"/>
      <c r="MR388" s="442"/>
      <c r="MS388" s="442"/>
      <c r="MT388" s="442"/>
      <c r="MU388" s="442"/>
      <c r="MV388" s="442"/>
      <c r="MW388" s="442"/>
      <c r="MX388" s="442"/>
      <c r="MY388" s="442"/>
      <c r="MZ388" s="442"/>
      <c r="NA388" s="442"/>
      <c r="NB388" s="442"/>
      <c r="NC388" s="442"/>
      <c r="ND388" s="442"/>
      <c r="NE388" s="442"/>
      <c r="NF388" s="442"/>
      <c r="NG388" s="442"/>
      <c r="NH388" s="442"/>
      <c r="NI388" s="442"/>
      <c r="NJ388" s="442"/>
      <c r="NK388" s="442"/>
      <c r="NL388" s="442"/>
      <c r="NM388" s="442"/>
      <c r="NN388" s="442"/>
      <c r="NO388" s="442"/>
      <c r="NP388" s="442"/>
      <c r="NQ388" s="442"/>
      <c r="NR388" s="442"/>
      <c r="NS388" s="442"/>
      <c r="NT388" s="442"/>
      <c r="NU388" s="442"/>
      <c r="NV388" s="442"/>
      <c r="NW388" s="442"/>
      <c r="NX388" s="442"/>
      <c r="NY388" s="442"/>
      <c r="NZ388" s="442"/>
      <c r="OA388" s="442"/>
      <c r="OB388" s="442"/>
      <c r="OC388" s="442"/>
      <c r="OD388" s="442"/>
      <c r="OE388" s="442"/>
      <c r="OF388" s="442"/>
      <c r="OG388" s="442"/>
      <c r="OH388" s="442"/>
      <c r="OI388" s="442"/>
      <c r="OJ388" s="442"/>
      <c r="OK388" s="442"/>
      <c r="OL388" s="442"/>
      <c r="OM388" s="442"/>
      <c r="ON388" s="442"/>
      <c r="OO388" s="442"/>
      <c r="OP388" s="442"/>
      <c r="OQ388" s="442"/>
      <c r="OR388" s="442"/>
      <c r="OS388" s="442"/>
      <c r="OT388" s="442"/>
      <c r="OU388" s="442"/>
      <c r="OV388" s="442"/>
      <c r="OW388" s="442"/>
      <c r="OX388" s="442"/>
      <c r="OY388" s="442"/>
      <c r="OZ388" s="442"/>
      <c r="PA388" s="442"/>
      <c r="PB388" s="442"/>
      <c r="PC388" s="442"/>
      <c r="PD388" s="442"/>
      <c r="PE388" s="442"/>
      <c r="PF388" s="442"/>
      <c r="PG388" s="442"/>
      <c r="PH388" s="442"/>
      <c r="PI388" s="442"/>
      <c r="PJ388" s="442"/>
      <c r="PK388" s="442"/>
      <c r="PL388" s="442"/>
      <c r="PM388" s="442"/>
      <c r="PN388" s="442"/>
      <c r="PO388" s="442"/>
      <c r="PP388" s="442"/>
      <c r="PQ388" s="442"/>
      <c r="PR388" s="442"/>
      <c r="PS388" s="442"/>
      <c r="PT388" s="442"/>
      <c r="PU388" s="442"/>
      <c r="PV388" s="442"/>
      <c r="PW388" s="442"/>
      <c r="PX388" s="442"/>
      <c r="PY388" s="442"/>
      <c r="PZ388" s="442"/>
      <c r="QA388" s="442"/>
      <c r="QB388" s="442"/>
      <c r="QC388" s="442"/>
      <c r="QD388" s="442"/>
      <c r="QE388" s="442"/>
      <c r="QF388" s="442"/>
      <c r="QG388" s="442"/>
      <c r="QH388" s="442"/>
      <c r="QI388" s="442"/>
      <c r="QJ388" s="442"/>
      <c r="QK388" s="442"/>
      <c r="QL388" s="442"/>
      <c r="QM388" s="442"/>
      <c r="QN388" s="442"/>
      <c r="QO388" s="442"/>
      <c r="QP388" s="442"/>
      <c r="QQ388" s="442"/>
      <c r="QR388" s="442"/>
      <c r="QS388" s="442"/>
      <c r="QT388" s="442"/>
      <c r="QU388" s="442"/>
      <c r="QV388" s="442"/>
      <c r="QW388" s="442"/>
      <c r="QX388" s="442"/>
      <c r="QY388" s="442"/>
      <c r="QZ388" s="442"/>
      <c r="RA388" s="442"/>
      <c r="RB388" s="442"/>
      <c r="RC388" s="442"/>
      <c r="RD388" s="442"/>
      <c r="RE388" s="442"/>
      <c r="RF388" s="442"/>
      <c r="RG388" s="442"/>
      <c r="RH388" s="442"/>
      <c r="RI388" s="442"/>
      <c r="RJ388" s="442"/>
      <c r="RK388" s="442"/>
      <c r="RL388" s="442"/>
      <c r="RM388" s="442"/>
      <c r="RN388" s="442"/>
      <c r="RO388" s="442"/>
      <c r="RP388" s="442"/>
      <c r="RQ388" s="442"/>
      <c r="RR388" s="442"/>
      <c r="RS388" s="442"/>
      <c r="RT388" s="442"/>
      <c r="RU388" s="442"/>
      <c r="RV388" s="442"/>
      <c r="RW388" s="442"/>
      <c r="RX388" s="442"/>
      <c r="RY388" s="442"/>
      <c r="RZ388" s="442"/>
      <c r="SA388" s="442"/>
      <c r="SB388" s="442"/>
      <c r="SC388" s="442"/>
      <c r="SD388" s="442"/>
      <c r="SE388" s="442"/>
      <c r="SF388" s="442"/>
      <c r="SG388" s="442"/>
      <c r="SH388" s="442"/>
      <c r="SI388" s="442"/>
      <c r="SJ388" s="442"/>
      <c r="SK388" s="442"/>
      <c r="SL388" s="442"/>
      <c r="SM388" s="442"/>
      <c r="SN388" s="442"/>
      <c r="SO388" s="442"/>
      <c r="SP388" s="442"/>
      <c r="SQ388" s="442"/>
      <c r="SR388" s="442"/>
      <c r="SS388" s="442"/>
      <c r="ST388" s="442"/>
      <c r="SU388" s="442"/>
      <c r="SV388" s="442"/>
      <c r="SW388" s="442"/>
      <c r="SX388" s="442"/>
      <c r="SY388" s="442"/>
      <c r="SZ388" s="442"/>
      <c r="TA388" s="442"/>
      <c r="TB388" s="442"/>
      <c r="TC388" s="442"/>
      <c r="TD388" s="442"/>
      <c r="TE388" s="442"/>
      <c r="TF388" s="442"/>
      <c r="TG388" s="442"/>
      <c r="TH388" s="442"/>
      <c r="TI388" s="442"/>
      <c r="TJ388" s="442"/>
      <c r="TK388" s="442"/>
      <c r="TL388" s="442"/>
      <c r="TM388" s="442"/>
      <c r="TN388" s="442"/>
      <c r="TO388" s="442"/>
      <c r="TP388" s="442"/>
      <c r="TQ388" s="442"/>
      <c r="TR388" s="442"/>
      <c r="TS388" s="442"/>
      <c r="TT388" s="442"/>
      <c r="TU388" s="442"/>
      <c r="TV388" s="442"/>
      <c r="TW388" s="442"/>
      <c r="TX388" s="442"/>
      <c r="TY388" s="442"/>
      <c r="TZ388" s="442"/>
      <c r="UA388" s="442"/>
      <c r="UB388" s="442"/>
      <c r="UC388" s="442"/>
      <c r="UD388" s="442"/>
      <c r="UE388" s="442"/>
      <c r="UF388" s="442"/>
      <c r="UG388" s="442"/>
      <c r="UH388" s="442"/>
      <c r="UI388" s="442"/>
      <c r="UJ388" s="442"/>
      <c r="UK388" s="442"/>
      <c r="UL388" s="442"/>
      <c r="UM388" s="442"/>
      <c r="UN388" s="442"/>
      <c r="UO388" s="442"/>
      <c r="UP388" s="442"/>
      <c r="UQ388" s="442"/>
      <c r="UR388" s="442"/>
      <c r="US388" s="442"/>
      <c r="UT388" s="442"/>
      <c r="UU388" s="442"/>
      <c r="UV388" s="442"/>
      <c r="UW388" s="442"/>
      <c r="UX388" s="442"/>
      <c r="UY388" s="442"/>
      <c r="UZ388" s="442"/>
      <c r="VA388" s="442"/>
      <c r="VB388" s="442"/>
      <c r="VC388" s="442"/>
      <c r="VD388" s="442"/>
      <c r="VE388" s="442"/>
      <c r="VF388" s="442"/>
      <c r="VG388" s="442"/>
      <c r="VH388" s="442"/>
      <c r="VI388" s="442"/>
      <c r="VJ388" s="442"/>
      <c r="VK388" s="442"/>
      <c r="VL388" s="442"/>
      <c r="VM388" s="442"/>
      <c r="VN388" s="442"/>
      <c r="VO388" s="442"/>
      <c r="VP388" s="442"/>
      <c r="VQ388" s="442"/>
      <c r="VR388" s="442"/>
      <c r="VS388" s="442"/>
      <c r="VT388" s="442"/>
      <c r="VU388" s="442"/>
      <c r="VV388" s="442"/>
      <c r="VW388" s="442"/>
      <c r="VX388" s="442"/>
      <c r="VY388" s="442"/>
      <c r="VZ388" s="442"/>
      <c r="WA388" s="442"/>
      <c r="WB388" s="442"/>
      <c r="WC388" s="442"/>
      <c r="WD388" s="442"/>
      <c r="WE388" s="442"/>
      <c r="WF388" s="442"/>
      <c r="WG388" s="442"/>
      <c r="WH388" s="442"/>
      <c r="WI388" s="442"/>
      <c r="WJ388" s="442"/>
      <c r="WK388" s="442"/>
      <c r="WL388" s="442"/>
      <c r="WM388" s="442"/>
      <c r="WN388" s="442"/>
      <c r="WO388" s="442"/>
      <c r="WP388" s="442"/>
      <c r="WQ388" s="442"/>
      <c r="WR388" s="442"/>
      <c r="WS388" s="442"/>
      <c r="WT388" s="442"/>
      <c r="WU388" s="442"/>
      <c r="WV388" s="442"/>
      <c r="WW388" s="442"/>
      <c r="WX388" s="442"/>
      <c r="WY388" s="442"/>
      <c r="WZ388" s="442"/>
      <c r="XA388" s="442"/>
      <c r="XB388" s="442"/>
      <c r="XC388" s="442"/>
      <c r="XD388" s="442"/>
      <c r="XE388" s="442"/>
      <c r="XF388" s="442"/>
      <c r="XG388" s="442"/>
      <c r="XH388" s="442"/>
      <c r="XI388" s="442"/>
      <c r="XJ388" s="442"/>
      <c r="XK388" s="442"/>
      <c r="XL388" s="442"/>
      <c r="XM388" s="442"/>
      <c r="XN388" s="442"/>
      <c r="XO388" s="442"/>
      <c r="XP388" s="442"/>
      <c r="XQ388" s="442"/>
      <c r="XR388" s="442"/>
      <c r="XS388" s="442"/>
      <c r="XT388" s="442"/>
      <c r="XU388" s="442"/>
      <c r="XV388" s="442"/>
      <c r="XW388" s="442"/>
      <c r="XX388" s="442"/>
      <c r="XY388" s="442"/>
      <c r="XZ388" s="442"/>
      <c r="YA388" s="442"/>
      <c r="YB388" s="442"/>
      <c r="YC388" s="442"/>
      <c r="YD388" s="442"/>
      <c r="YE388" s="442"/>
      <c r="YF388" s="442"/>
      <c r="YG388" s="442"/>
      <c r="YH388" s="442"/>
      <c r="YI388" s="442"/>
      <c r="YJ388" s="442"/>
      <c r="YK388" s="442"/>
      <c r="YL388" s="442"/>
      <c r="YM388" s="442"/>
      <c r="YN388" s="442"/>
      <c r="YO388" s="442"/>
      <c r="YP388" s="442"/>
      <c r="YQ388" s="442"/>
      <c r="YR388" s="442"/>
      <c r="YS388" s="442"/>
      <c r="YT388" s="442"/>
      <c r="YU388" s="442"/>
      <c r="YV388" s="442"/>
      <c r="YW388" s="442"/>
      <c r="YX388" s="442"/>
      <c r="YY388" s="442"/>
      <c r="YZ388" s="442"/>
      <c r="ZA388" s="442"/>
      <c r="ZB388" s="442"/>
      <c r="ZC388" s="442"/>
      <c r="ZD388" s="442"/>
      <c r="ZE388" s="442"/>
      <c r="ZF388" s="442"/>
      <c r="ZG388" s="442"/>
      <c r="ZH388" s="442"/>
      <c r="ZI388" s="442"/>
      <c r="ZJ388" s="442"/>
      <c r="ZK388" s="442"/>
      <c r="ZL388" s="442"/>
      <c r="ZM388" s="442"/>
      <c r="ZN388" s="442"/>
      <c r="ZO388" s="442"/>
      <c r="ZP388" s="442"/>
      <c r="ZQ388" s="442"/>
      <c r="ZR388" s="442"/>
      <c r="ZS388" s="442"/>
      <c r="ZT388" s="442"/>
      <c r="ZU388" s="442"/>
      <c r="ZV388" s="442"/>
      <c r="ZW388" s="442"/>
      <c r="ZX388" s="442"/>
      <c r="ZY388" s="442"/>
      <c r="ZZ388" s="442"/>
      <c r="AAA388" s="442"/>
      <c r="AAB388" s="442"/>
      <c r="AAC388" s="442"/>
      <c r="AAD388" s="442"/>
      <c r="AAE388" s="442"/>
      <c r="AAF388" s="442"/>
      <c r="AAG388" s="442"/>
      <c r="AAH388" s="442"/>
      <c r="AAI388" s="442"/>
      <c r="AAJ388" s="442"/>
      <c r="AAK388" s="442"/>
      <c r="AAL388" s="442"/>
      <c r="AAM388" s="442"/>
      <c r="AAN388" s="442"/>
      <c r="AAO388" s="442"/>
      <c r="AAP388" s="442"/>
      <c r="AAQ388" s="442"/>
      <c r="AAR388" s="442"/>
      <c r="AAS388" s="442"/>
      <c r="AAT388" s="442"/>
      <c r="AAU388" s="442"/>
      <c r="AAV388" s="442"/>
      <c r="AAW388" s="442"/>
      <c r="AAX388" s="442"/>
      <c r="AAY388" s="442"/>
      <c r="AAZ388" s="442"/>
      <c r="ABA388" s="442"/>
      <c r="ABB388" s="442"/>
      <c r="ABC388" s="442"/>
      <c r="ABD388" s="442"/>
      <c r="ABE388" s="442"/>
      <c r="ABF388" s="442"/>
      <c r="ABG388" s="442"/>
      <c r="ABH388" s="442"/>
      <c r="ABI388" s="442"/>
      <c r="ABJ388" s="442"/>
      <c r="ABK388" s="442"/>
      <c r="ABL388" s="442"/>
      <c r="ABM388" s="442"/>
      <c r="ABN388" s="442"/>
      <c r="ABO388" s="442"/>
      <c r="ABP388" s="442"/>
      <c r="ABQ388" s="442"/>
      <c r="ABR388" s="442"/>
      <c r="ABS388" s="442"/>
      <c r="ABT388" s="442"/>
      <c r="ABU388" s="442"/>
      <c r="ABV388" s="442"/>
      <c r="ABW388" s="442"/>
      <c r="ABX388" s="442"/>
      <c r="ABY388" s="442"/>
      <c r="ABZ388" s="442"/>
      <c r="ACA388" s="442"/>
      <c r="ACB388" s="442"/>
      <c r="ACC388" s="442"/>
      <c r="ACD388" s="442"/>
      <c r="ACE388" s="442"/>
      <c r="ACF388" s="442"/>
      <c r="ACG388" s="442"/>
      <c r="ACH388" s="442"/>
      <c r="ACI388" s="442"/>
      <c r="ACJ388" s="442"/>
      <c r="ACK388" s="442"/>
      <c r="ACL388" s="442"/>
      <c r="ACM388" s="442"/>
      <c r="ACN388" s="442"/>
      <c r="ACO388" s="442"/>
      <c r="ACP388" s="442"/>
      <c r="ACQ388" s="442"/>
      <c r="ACR388" s="442"/>
      <c r="ACS388" s="442"/>
      <c r="ACT388" s="442"/>
      <c r="ACU388" s="442"/>
      <c r="ACV388" s="442"/>
      <c r="ACW388" s="442"/>
      <c r="ACX388" s="442"/>
      <c r="ACY388" s="442"/>
      <c r="ACZ388" s="442"/>
      <c r="ADA388" s="442"/>
      <c r="ADB388" s="442"/>
      <c r="ADC388" s="442"/>
      <c r="ADD388" s="442"/>
      <c r="ADE388" s="442"/>
      <c r="ADF388" s="442"/>
      <c r="ADG388" s="442"/>
      <c r="ADH388" s="442"/>
      <c r="ADI388" s="442"/>
      <c r="ADJ388" s="442"/>
      <c r="ADK388" s="442"/>
      <c r="ADL388" s="442"/>
      <c r="ADM388" s="442"/>
      <c r="ADN388" s="442"/>
      <c r="ADO388" s="442"/>
      <c r="ADP388" s="442"/>
      <c r="ADQ388" s="442"/>
      <c r="ADR388" s="442"/>
      <c r="ADS388" s="442"/>
      <c r="ADT388" s="442"/>
      <c r="ADU388" s="442"/>
      <c r="ADV388" s="442"/>
      <c r="ADW388" s="442"/>
      <c r="ADX388" s="442"/>
      <c r="ADY388" s="442"/>
      <c r="ADZ388" s="442"/>
      <c r="AEA388" s="442"/>
      <c r="AEB388" s="442"/>
      <c r="AEC388" s="442"/>
      <c r="AED388" s="442"/>
      <c r="AEE388" s="442"/>
      <c r="AEF388" s="442"/>
      <c r="AEG388" s="442"/>
      <c r="AEH388" s="442"/>
      <c r="AEI388" s="442"/>
      <c r="AEJ388" s="442"/>
      <c r="AEK388" s="442"/>
      <c r="AEL388" s="442"/>
      <c r="AEM388" s="442"/>
      <c r="AEN388" s="442"/>
      <c r="AEO388" s="442"/>
      <c r="AEP388" s="442"/>
      <c r="AEQ388" s="442"/>
      <c r="AER388" s="442"/>
      <c r="AES388" s="442"/>
      <c r="AET388" s="442"/>
      <c r="AEU388" s="442"/>
      <c r="AEV388" s="442"/>
      <c r="AEW388" s="442"/>
      <c r="AEX388" s="442"/>
      <c r="AEY388" s="442"/>
      <c r="AEZ388" s="442"/>
      <c r="AFA388" s="442"/>
      <c r="AFB388" s="442"/>
      <c r="AFC388" s="442"/>
      <c r="AFD388" s="442"/>
      <c r="AFE388" s="442"/>
      <c r="AFF388" s="442"/>
      <c r="AFG388" s="442"/>
      <c r="AFH388" s="442"/>
      <c r="AFI388" s="442"/>
      <c r="AFJ388" s="442"/>
      <c r="AFK388" s="442"/>
      <c r="AFL388" s="442"/>
      <c r="AFM388" s="442"/>
      <c r="AFN388" s="442"/>
      <c r="AFO388" s="442"/>
      <c r="AFP388" s="442"/>
      <c r="AFQ388" s="442"/>
      <c r="AFR388" s="442"/>
      <c r="AFS388" s="442"/>
      <c r="AFT388" s="442"/>
      <c r="AFU388" s="442"/>
      <c r="AFV388" s="442"/>
      <c r="AFW388" s="442"/>
      <c r="AFX388" s="442"/>
      <c r="AFY388" s="442"/>
      <c r="AFZ388" s="442"/>
      <c r="AGA388" s="442"/>
      <c r="AGB388" s="442"/>
      <c r="AGC388" s="442"/>
      <c r="AGD388" s="442"/>
      <c r="AGE388" s="442"/>
      <c r="AGF388" s="442"/>
      <c r="AGG388" s="442"/>
      <c r="AGH388" s="442"/>
      <c r="AGI388" s="442"/>
      <c r="AGJ388" s="442"/>
      <c r="AGK388" s="442"/>
      <c r="AGL388" s="442"/>
      <c r="AGM388" s="442"/>
      <c r="AGN388" s="442"/>
      <c r="AGO388" s="442"/>
      <c r="AGP388" s="442"/>
      <c r="AGQ388" s="442"/>
      <c r="AGR388" s="442"/>
      <c r="AGS388" s="442"/>
      <c r="AGT388" s="442"/>
      <c r="AGU388" s="442"/>
      <c r="AGV388" s="442"/>
      <c r="AGW388" s="442"/>
      <c r="AGX388" s="442"/>
      <c r="AGY388" s="442"/>
      <c r="AGZ388" s="442"/>
      <c r="AHA388" s="442"/>
      <c r="AHB388" s="442"/>
      <c r="AHC388" s="442"/>
      <c r="AHD388" s="442"/>
      <c r="AHE388" s="442"/>
      <c r="AHF388" s="442"/>
      <c r="AHG388" s="442"/>
      <c r="AHH388" s="442"/>
    </row>
    <row r="389" spans="2:892" s="593" customFormat="1" hidden="1">
      <c r="B389" s="597"/>
      <c r="C389" s="457"/>
      <c r="D389" s="67"/>
      <c r="E389" s="67"/>
      <c r="F389" s="67"/>
      <c r="G389" s="67"/>
      <c r="H389" s="67"/>
      <c r="I389" s="67"/>
      <c r="J389" s="67"/>
      <c r="K389" s="67"/>
      <c r="L389" s="67"/>
      <c r="M389" s="67"/>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s="66"/>
      <c r="CT389" s="66"/>
      <c r="CU389" s="66"/>
      <c r="CV389" s="66"/>
      <c r="CW389" s="66"/>
      <c r="CX389" s="66"/>
      <c r="CY389" s="66"/>
      <c r="CZ389" s="66"/>
      <c r="DA389" s="66"/>
      <c r="DB389" s="66"/>
      <c r="DC389" s="66"/>
      <c r="DD389" s="66"/>
      <c r="DE389" s="66"/>
      <c r="DF389" s="66"/>
      <c r="DG389" s="66"/>
      <c r="DH389" s="66"/>
      <c r="DI389" s="66"/>
      <c r="DJ389" s="66"/>
      <c r="DK389" s="66"/>
      <c r="DL389" s="66"/>
      <c r="DM389" s="66"/>
      <c r="DN389" s="66"/>
      <c r="DO389" s="66"/>
      <c r="DP389" s="66"/>
      <c r="DQ389" s="66"/>
      <c r="DR389" s="66"/>
      <c r="DS389" s="66"/>
      <c r="DT389" s="66"/>
      <c r="DU389" s="66"/>
      <c r="DV389" s="66"/>
      <c r="DW389" s="66"/>
      <c r="DX389" s="66"/>
      <c r="DY389" s="66"/>
      <c r="DZ389" s="66"/>
      <c r="EA389" s="66"/>
      <c r="EB389" s="66"/>
      <c r="EC389" s="66"/>
      <c r="ED389" s="66"/>
      <c r="EE389" s="66"/>
      <c r="EF389" s="66"/>
      <c r="EG389" s="66"/>
      <c r="EH389" s="66"/>
      <c r="EI389" s="66"/>
      <c r="EJ389" s="66"/>
      <c r="EK389" s="66"/>
      <c r="EL389" s="66"/>
      <c r="EM389" s="66"/>
      <c r="EN389" s="66"/>
      <c r="EO389" s="66"/>
      <c r="EP389" s="66"/>
      <c r="EQ389" s="66"/>
      <c r="ER389" s="66"/>
      <c r="ES389" s="66"/>
      <c r="ET389" s="66"/>
      <c r="EU389" s="66"/>
      <c r="EV389" s="66"/>
      <c r="EW389" s="66"/>
      <c r="EX389" s="66"/>
      <c r="EY389" s="66"/>
      <c r="EZ389" s="66"/>
      <c r="FA389" s="66"/>
      <c r="FB389" s="66"/>
      <c r="FC389" s="66"/>
      <c r="FD389" s="66"/>
      <c r="FE389" s="66"/>
      <c r="FF389" s="66"/>
      <c r="FG389" s="66"/>
      <c r="FH389" s="66"/>
      <c r="FI389" s="66"/>
      <c r="FJ389" s="66"/>
      <c r="FK389" s="66"/>
      <c r="FL389" s="66"/>
      <c r="FM389" s="66"/>
      <c r="FN389" s="66"/>
      <c r="FO389" s="66"/>
      <c r="FP389" s="66"/>
      <c r="FQ389" s="66"/>
      <c r="FR389" s="66"/>
      <c r="FS389" s="66"/>
      <c r="FT389" s="66"/>
      <c r="FU389" s="66"/>
      <c r="FV389" s="66"/>
      <c r="FW389" s="66"/>
      <c r="FX389" s="66"/>
      <c r="FY389" s="66"/>
      <c r="FZ389" s="66"/>
      <c r="GA389" s="66"/>
      <c r="GB389" s="66"/>
      <c r="GC389" s="66"/>
      <c r="GD389" s="66"/>
      <c r="GE389" s="66"/>
      <c r="GF389" s="66"/>
      <c r="GG389" s="66"/>
      <c r="GH389" s="66"/>
      <c r="GI389" s="66"/>
      <c r="GJ389" s="66"/>
      <c r="GK389" s="66"/>
      <c r="GL389" s="66"/>
      <c r="GM389" s="66"/>
      <c r="GN389" s="66"/>
      <c r="GO389" s="66"/>
      <c r="GP389" s="66"/>
      <c r="GQ389" s="66"/>
      <c r="GR389" s="66"/>
      <c r="GS389" s="66"/>
      <c r="GT389" s="66"/>
      <c r="GU389" s="66"/>
      <c r="GV389" s="66"/>
      <c r="GW389" s="66"/>
      <c r="GX389" s="66"/>
      <c r="GY389" s="66"/>
      <c r="GZ389" s="66"/>
      <c r="HA389" s="66"/>
      <c r="HB389" s="66"/>
      <c r="HC389" s="66"/>
      <c r="HD389" s="66"/>
      <c r="HE389" s="66"/>
      <c r="HF389" s="66"/>
      <c r="HG389" s="66"/>
      <c r="HH389" s="66"/>
      <c r="HI389" s="66"/>
      <c r="HJ389" s="66"/>
      <c r="HK389" s="66"/>
      <c r="HL389" s="66"/>
      <c r="HM389" s="66"/>
      <c r="HN389" s="66"/>
      <c r="HO389" s="66"/>
      <c r="HP389" s="66"/>
      <c r="HQ389" s="66"/>
      <c r="HR389" s="66"/>
      <c r="HS389" s="66"/>
      <c r="HT389" s="66"/>
      <c r="HU389" s="66"/>
      <c r="HV389" s="66"/>
      <c r="HW389" s="66"/>
      <c r="HX389" s="66"/>
      <c r="HY389" s="66"/>
      <c r="HZ389" s="66"/>
      <c r="IA389" s="66"/>
      <c r="IB389" s="66"/>
      <c r="IC389" s="66"/>
      <c r="ID389" s="66"/>
      <c r="IE389" s="66"/>
      <c r="IF389" s="66"/>
      <c r="IG389" s="66"/>
      <c r="IH389" s="66"/>
      <c r="II389" s="66"/>
      <c r="IJ389" s="66"/>
      <c r="IK389" s="66"/>
      <c r="IL389" s="66"/>
      <c r="IM389" s="66"/>
      <c r="IN389" s="66"/>
      <c r="IO389" s="66"/>
      <c r="IP389" s="66"/>
      <c r="IQ389" s="66"/>
      <c r="IR389" s="66"/>
      <c r="IS389" s="66"/>
      <c r="IT389" s="66"/>
      <c r="IU389" s="66"/>
      <c r="IV389" s="66"/>
      <c r="IW389" s="66"/>
      <c r="IX389" s="442"/>
      <c r="IY389" s="442"/>
      <c r="IZ389" s="442"/>
      <c r="JA389" s="442"/>
      <c r="JB389" s="442"/>
      <c r="JC389" s="442"/>
      <c r="JD389" s="442"/>
      <c r="JE389" s="442"/>
      <c r="JF389" s="442"/>
      <c r="JG389" s="442"/>
      <c r="JH389" s="442"/>
      <c r="JI389" s="442"/>
      <c r="JJ389" s="442"/>
      <c r="JK389" s="442"/>
      <c r="JL389" s="442"/>
      <c r="JM389" s="442"/>
      <c r="JN389" s="442"/>
      <c r="JO389" s="442"/>
      <c r="JP389" s="442"/>
      <c r="JQ389" s="442"/>
      <c r="JR389" s="442"/>
      <c r="JS389" s="442"/>
      <c r="JT389" s="442"/>
      <c r="JU389" s="442"/>
      <c r="JV389" s="442"/>
      <c r="JW389" s="442"/>
      <c r="JX389" s="442"/>
      <c r="JY389" s="442"/>
      <c r="JZ389" s="442"/>
      <c r="KA389" s="442"/>
      <c r="KB389" s="442"/>
      <c r="KC389" s="442"/>
      <c r="KD389" s="442"/>
      <c r="KE389" s="442"/>
      <c r="KF389" s="442"/>
      <c r="KG389" s="442"/>
      <c r="KH389" s="442"/>
      <c r="KI389" s="442"/>
      <c r="KJ389" s="442"/>
      <c r="KK389" s="442"/>
      <c r="KL389" s="442"/>
      <c r="KM389" s="442"/>
      <c r="KN389" s="442"/>
      <c r="KO389" s="442"/>
      <c r="KP389" s="442"/>
      <c r="KQ389" s="442"/>
      <c r="KR389" s="442"/>
      <c r="KS389" s="442"/>
      <c r="KT389" s="442"/>
      <c r="KU389" s="442"/>
      <c r="KV389" s="442"/>
      <c r="KW389" s="442"/>
      <c r="KX389" s="442"/>
      <c r="KY389" s="442"/>
      <c r="KZ389" s="442"/>
      <c r="LA389" s="442"/>
      <c r="LB389" s="442"/>
      <c r="LC389" s="442"/>
      <c r="LD389" s="442"/>
      <c r="LE389" s="442"/>
      <c r="LF389" s="442"/>
      <c r="LG389" s="442"/>
      <c r="LH389" s="442"/>
      <c r="LI389" s="442"/>
      <c r="LJ389" s="442"/>
      <c r="LK389" s="442"/>
      <c r="LL389" s="442"/>
      <c r="LM389" s="442"/>
      <c r="LN389" s="442"/>
      <c r="LO389" s="442"/>
      <c r="LP389" s="442"/>
      <c r="LQ389" s="442"/>
      <c r="LR389" s="442"/>
      <c r="LS389" s="442"/>
      <c r="LT389" s="442"/>
      <c r="LU389" s="442"/>
      <c r="LV389" s="442"/>
      <c r="LW389" s="442"/>
      <c r="LX389" s="442"/>
      <c r="LY389" s="442"/>
      <c r="LZ389" s="442"/>
      <c r="MA389" s="442"/>
      <c r="MB389" s="442"/>
      <c r="MC389" s="442"/>
      <c r="MD389" s="442"/>
      <c r="ME389" s="442"/>
      <c r="MF389" s="442"/>
      <c r="MG389" s="442"/>
      <c r="MH389" s="442"/>
      <c r="MI389" s="442"/>
      <c r="MJ389" s="442"/>
      <c r="MK389" s="442"/>
      <c r="ML389" s="442"/>
      <c r="MM389" s="442"/>
      <c r="MN389" s="442"/>
      <c r="MO389" s="442"/>
      <c r="MP389" s="442"/>
      <c r="MQ389" s="442"/>
      <c r="MR389" s="442"/>
      <c r="MS389" s="442"/>
      <c r="MT389" s="442"/>
      <c r="MU389" s="442"/>
      <c r="MV389" s="442"/>
      <c r="MW389" s="442"/>
      <c r="MX389" s="442"/>
      <c r="MY389" s="442"/>
      <c r="MZ389" s="442"/>
      <c r="NA389" s="442"/>
      <c r="NB389" s="442"/>
      <c r="NC389" s="442"/>
      <c r="ND389" s="442"/>
      <c r="NE389" s="442"/>
      <c r="NF389" s="442"/>
      <c r="NG389" s="442"/>
      <c r="NH389" s="442"/>
      <c r="NI389" s="442"/>
      <c r="NJ389" s="442"/>
      <c r="NK389" s="442"/>
      <c r="NL389" s="442"/>
      <c r="NM389" s="442"/>
      <c r="NN389" s="442"/>
      <c r="NO389" s="442"/>
      <c r="NP389" s="442"/>
      <c r="NQ389" s="442"/>
      <c r="NR389" s="442"/>
      <c r="NS389" s="442"/>
      <c r="NT389" s="442"/>
      <c r="NU389" s="442"/>
      <c r="NV389" s="442"/>
      <c r="NW389" s="442"/>
      <c r="NX389" s="442"/>
      <c r="NY389" s="442"/>
      <c r="NZ389" s="442"/>
      <c r="OA389" s="442"/>
      <c r="OB389" s="442"/>
      <c r="OC389" s="442"/>
      <c r="OD389" s="442"/>
      <c r="OE389" s="442"/>
      <c r="OF389" s="442"/>
      <c r="OG389" s="442"/>
      <c r="OH389" s="442"/>
      <c r="OI389" s="442"/>
      <c r="OJ389" s="442"/>
      <c r="OK389" s="442"/>
      <c r="OL389" s="442"/>
      <c r="OM389" s="442"/>
      <c r="ON389" s="442"/>
      <c r="OO389" s="442"/>
      <c r="OP389" s="442"/>
      <c r="OQ389" s="442"/>
      <c r="OR389" s="442"/>
      <c r="OS389" s="442"/>
      <c r="OT389" s="442"/>
      <c r="OU389" s="442"/>
      <c r="OV389" s="442"/>
      <c r="OW389" s="442"/>
      <c r="OX389" s="442"/>
      <c r="OY389" s="442"/>
      <c r="OZ389" s="442"/>
      <c r="PA389" s="442"/>
      <c r="PB389" s="442"/>
      <c r="PC389" s="442"/>
      <c r="PD389" s="442"/>
      <c r="PE389" s="442"/>
      <c r="PF389" s="442"/>
      <c r="PG389" s="442"/>
      <c r="PH389" s="442"/>
      <c r="PI389" s="442"/>
      <c r="PJ389" s="442"/>
      <c r="PK389" s="442"/>
      <c r="PL389" s="442"/>
      <c r="PM389" s="442"/>
      <c r="PN389" s="442"/>
      <c r="PO389" s="442"/>
      <c r="PP389" s="442"/>
      <c r="PQ389" s="442"/>
      <c r="PR389" s="442"/>
      <c r="PS389" s="442"/>
      <c r="PT389" s="442"/>
      <c r="PU389" s="442"/>
      <c r="PV389" s="442"/>
      <c r="PW389" s="442"/>
      <c r="PX389" s="442"/>
      <c r="PY389" s="442"/>
      <c r="PZ389" s="442"/>
      <c r="QA389" s="442"/>
      <c r="QB389" s="442"/>
      <c r="QC389" s="442"/>
      <c r="QD389" s="442"/>
      <c r="QE389" s="442"/>
      <c r="QF389" s="442"/>
      <c r="QG389" s="442"/>
      <c r="QH389" s="442"/>
      <c r="QI389" s="442"/>
      <c r="QJ389" s="442"/>
      <c r="QK389" s="442"/>
      <c r="QL389" s="442"/>
      <c r="QM389" s="442"/>
      <c r="QN389" s="442"/>
      <c r="QO389" s="442"/>
      <c r="QP389" s="442"/>
      <c r="QQ389" s="442"/>
      <c r="QR389" s="442"/>
      <c r="QS389" s="442"/>
      <c r="QT389" s="442"/>
      <c r="QU389" s="442"/>
      <c r="QV389" s="442"/>
      <c r="QW389" s="442"/>
      <c r="QX389" s="442"/>
      <c r="QY389" s="442"/>
      <c r="QZ389" s="442"/>
      <c r="RA389" s="442"/>
      <c r="RB389" s="442"/>
      <c r="RC389" s="442"/>
      <c r="RD389" s="442"/>
      <c r="RE389" s="442"/>
      <c r="RF389" s="442"/>
      <c r="RG389" s="442"/>
      <c r="RH389" s="442"/>
      <c r="RI389" s="442"/>
      <c r="RJ389" s="442"/>
      <c r="RK389" s="442"/>
      <c r="RL389" s="442"/>
      <c r="RM389" s="442"/>
      <c r="RN389" s="442"/>
      <c r="RO389" s="442"/>
      <c r="RP389" s="442"/>
      <c r="RQ389" s="442"/>
      <c r="RR389" s="442"/>
      <c r="RS389" s="442"/>
      <c r="RT389" s="442"/>
      <c r="RU389" s="442"/>
      <c r="RV389" s="442"/>
      <c r="RW389" s="442"/>
      <c r="RX389" s="442"/>
      <c r="RY389" s="442"/>
      <c r="RZ389" s="442"/>
      <c r="SA389" s="442"/>
      <c r="SB389" s="442"/>
      <c r="SC389" s="442"/>
      <c r="SD389" s="442"/>
      <c r="SE389" s="442"/>
      <c r="SF389" s="442"/>
      <c r="SG389" s="442"/>
      <c r="SH389" s="442"/>
      <c r="SI389" s="442"/>
      <c r="SJ389" s="442"/>
      <c r="SK389" s="442"/>
      <c r="SL389" s="442"/>
      <c r="SM389" s="442"/>
      <c r="SN389" s="442"/>
      <c r="SO389" s="442"/>
      <c r="SP389" s="442"/>
      <c r="SQ389" s="442"/>
      <c r="SR389" s="442"/>
      <c r="SS389" s="442"/>
      <c r="ST389" s="442"/>
      <c r="SU389" s="442"/>
      <c r="SV389" s="442"/>
      <c r="SW389" s="442"/>
      <c r="SX389" s="442"/>
      <c r="SY389" s="442"/>
      <c r="SZ389" s="442"/>
      <c r="TA389" s="442"/>
      <c r="TB389" s="442"/>
      <c r="TC389" s="442"/>
      <c r="TD389" s="442"/>
      <c r="TE389" s="442"/>
      <c r="TF389" s="442"/>
      <c r="TG389" s="442"/>
      <c r="TH389" s="442"/>
      <c r="TI389" s="442"/>
      <c r="TJ389" s="442"/>
      <c r="TK389" s="442"/>
      <c r="TL389" s="442"/>
      <c r="TM389" s="442"/>
      <c r="TN389" s="442"/>
      <c r="TO389" s="442"/>
      <c r="TP389" s="442"/>
      <c r="TQ389" s="442"/>
      <c r="TR389" s="442"/>
      <c r="TS389" s="442"/>
      <c r="TT389" s="442"/>
      <c r="TU389" s="442"/>
      <c r="TV389" s="442"/>
      <c r="TW389" s="442"/>
      <c r="TX389" s="442"/>
      <c r="TY389" s="442"/>
      <c r="TZ389" s="442"/>
      <c r="UA389" s="442"/>
      <c r="UB389" s="442"/>
      <c r="UC389" s="442"/>
      <c r="UD389" s="442"/>
      <c r="UE389" s="442"/>
      <c r="UF389" s="442"/>
      <c r="UG389" s="442"/>
      <c r="UH389" s="442"/>
      <c r="UI389" s="442"/>
      <c r="UJ389" s="442"/>
      <c r="UK389" s="442"/>
      <c r="UL389" s="442"/>
      <c r="UM389" s="442"/>
      <c r="UN389" s="442"/>
      <c r="UO389" s="442"/>
      <c r="UP389" s="442"/>
      <c r="UQ389" s="442"/>
      <c r="UR389" s="442"/>
      <c r="US389" s="442"/>
      <c r="UT389" s="442"/>
      <c r="UU389" s="442"/>
      <c r="UV389" s="442"/>
      <c r="UW389" s="442"/>
      <c r="UX389" s="442"/>
      <c r="UY389" s="442"/>
      <c r="UZ389" s="442"/>
      <c r="VA389" s="442"/>
      <c r="VB389" s="442"/>
      <c r="VC389" s="442"/>
      <c r="VD389" s="442"/>
      <c r="VE389" s="442"/>
      <c r="VF389" s="442"/>
      <c r="VG389" s="442"/>
      <c r="VH389" s="442"/>
      <c r="VI389" s="442"/>
      <c r="VJ389" s="442"/>
      <c r="VK389" s="442"/>
      <c r="VL389" s="442"/>
      <c r="VM389" s="442"/>
      <c r="VN389" s="442"/>
      <c r="VO389" s="442"/>
      <c r="VP389" s="442"/>
      <c r="VQ389" s="442"/>
      <c r="VR389" s="442"/>
      <c r="VS389" s="442"/>
      <c r="VT389" s="442"/>
      <c r="VU389" s="442"/>
      <c r="VV389" s="442"/>
      <c r="VW389" s="442"/>
      <c r="VX389" s="442"/>
      <c r="VY389" s="442"/>
      <c r="VZ389" s="442"/>
      <c r="WA389" s="442"/>
      <c r="WB389" s="442"/>
      <c r="WC389" s="442"/>
      <c r="WD389" s="442"/>
      <c r="WE389" s="442"/>
      <c r="WF389" s="442"/>
      <c r="WG389" s="442"/>
      <c r="WH389" s="442"/>
      <c r="WI389" s="442"/>
      <c r="WJ389" s="442"/>
      <c r="WK389" s="442"/>
      <c r="WL389" s="442"/>
      <c r="WM389" s="442"/>
      <c r="WN389" s="442"/>
      <c r="WO389" s="442"/>
      <c r="WP389" s="442"/>
      <c r="WQ389" s="442"/>
      <c r="WR389" s="442"/>
      <c r="WS389" s="442"/>
      <c r="WT389" s="442"/>
      <c r="WU389" s="442"/>
      <c r="WV389" s="442"/>
      <c r="WW389" s="442"/>
      <c r="WX389" s="442"/>
      <c r="WY389" s="442"/>
      <c r="WZ389" s="442"/>
      <c r="XA389" s="442"/>
      <c r="XB389" s="442"/>
      <c r="XC389" s="442"/>
      <c r="XD389" s="442"/>
      <c r="XE389" s="442"/>
      <c r="XF389" s="442"/>
      <c r="XG389" s="442"/>
      <c r="XH389" s="442"/>
      <c r="XI389" s="442"/>
      <c r="XJ389" s="442"/>
      <c r="XK389" s="442"/>
      <c r="XL389" s="442"/>
      <c r="XM389" s="442"/>
      <c r="XN389" s="442"/>
      <c r="XO389" s="442"/>
      <c r="XP389" s="442"/>
      <c r="XQ389" s="442"/>
      <c r="XR389" s="442"/>
      <c r="XS389" s="442"/>
      <c r="XT389" s="442"/>
      <c r="XU389" s="442"/>
      <c r="XV389" s="442"/>
      <c r="XW389" s="442"/>
      <c r="XX389" s="442"/>
      <c r="XY389" s="442"/>
      <c r="XZ389" s="442"/>
      <c r="YA389" s="442"/>
      <c r="YB389" s="442"/>
      <c r="YC389" s="442"/>
      <c r="YD389" s="442"/>
      <c r="YE389" s="442"/>
      <c r="YF389" s="442"/>
      <c r="YG389" s="442"/>
      <c r="YH389" s="442"/>
      <c r="YI389" s="442"/>
      <c r="YJ389" s="442"/>
      <c r="YK389" s="442"/>
      <c r="YL389" s="442"/>
      <c r="YM389" s="442"/>
      <c r="YN389" s="442"/>
      <c r="YO389" s="442"/>
      <c r="YP389" s="442"/>
      <c r="YQ389" s="442"/>
      <c r="YR389" s="442"/>
      <c r="YS389" s="442"/>
      <c r="YT389" s="442"/>
      <c r="YU389" s="442"/>
      <c r="YV389" s="442"/>
      <c r="YW389" s="442"/>
      <c r="YX389" s="442"/>
      <c r="YY389" s="442"/>
      <c r="YZ389" s="442"/>
      <c r="ZA389" s="442"/>
      <c r="ZB389" s="442"/>
      <c r="ZC389" s="442"/>
      <c r="ZD389" s="442"/>
      <c r="ZE389" s="442"/>
      <c r="ZF389" s="442"/>
      <c r="ZG389" s="442"/>
      <c r="ZH389" s="442"/>
      <c r="ZI389" s="442"/>
      <c r="ZJ389" s="442"/>
      <c r="ZK389" s="442"/>
      <c r="ZL389" s="442"/>
      <c r="ZM389" s="442"/>
      <c r="ZN389" s="442"/>
      <c r="ZO389" s="442"/>
      <c r="ZP389" s="442"/>
      <c r="ZQ389" s="442"/>
      <c r="ZR389" s="442"/>
      <c r="ZS389" s="442"/>
      <c r="ZT389" s="442"/>
      <c r="ZU389" s="442"/>
      <c r="ZV389" s="442"/>
      <c r="ZW389" s="442"/>
      <c r="ZX389" s="442"/>
      <c r="ZY389" s="442"/>
      <c r="ZZ389" s="442"/>
      <c r="AAA389" s="442"/>
      <c r="AAB389" s="442"/>
      <c r="AAC389" s="442"/>
      <c r="AAD389" s="442"/>
      <c r="AAE389" s="442"/>
      <c r="AAF389" s="442"/>
      <c r="AAG389" s="442"/>
      <c r="AAH389" s="442"/>
      <c r="AAI389" s="442"/>
      <c r="AAJ389" s="442"/>
      <c r="AAK389" s="442"/>
      <c r="AAL389" s="442"/>
      <c r="AAM389" s="442"/>
      <c r="AAN389" s="442"/>
      <c r="AAO389" s="442"/>
      <c r="AAP389" s="442"/>
      <c r="AAQ389" s="442"/>
      <c r="AAR389" s="442"/>
      <c r="AAS389" s="442"/>
      <c r="AAT389" s="442"/>
      <c r="AAU389" s="442"/>
      <c r="AAV389" s="442"/>
      <c r="AAW389" s="442"/>
      <c r="AAX389" s="442"/>
      <c r="AAY389" s="442"/>
      <c r="AAZ389" s="442"/>
      <c r="ABA389" s="442"/>
      <c r="ABB389" s="442"/>
      <c r="ABC389" s="442"/>
      <c r="ABD389" s="442"/>
      <c r="ABE389" s="442"/>
      <c r="ABF389" s="442"/>
      <c r="ABG389" s="442"/>
      <c r="ABH389" s="442"/>
      <c r="ABI389" s="442"/>
      <c r="ABJ389" s="442"/>
      <c r="ABK389" s="442"/>
      <c r="ABL389" s="442"/>
      <c r="ABM389" s="442"/>
      <c r="ABN389" s="442"/>
      <c r="ABO389" s="442"/>
      <c r="ABP389" s="442"/>
      <c r="ABQ389" s="442"/>
      <c r="ABR389" s="442"/>
      <c r="ABS389" s="442"/>
      <c r="ABT389" s="442"/>
      <c r="ABU389" s="442"/>
      <c r="ABV389" s="442"/>
      <c r="ABW389" s="442"/>
      <c r="ABX389" s="442"/>
      <c r="ABY389" s="442"/>
      <c r="ABZ389" s="442"/>
      <c r="ACA389" s="442"/>
      <c r="ACB389" s="442"/>
      <c r="ACC389" s="442"/>
      <c r="ACD389" s="442"/>
      <c r="ACE389" s="442"/>
      <c r="ACF389" s="442"/>
      <c r="ACG389" s="442"/>
      <c r="ACH389" s="442"/>
      <c r="ACI389" s="442"/>
      <c r="ACJ389" s="442"/>
      <c r="ACK389" s="442"/>
      <c r="ACL389" s="442"/>
      <c r="ACM389" s="442"/>
      <c r="ACN389" s="442"/>
      <c r="ACO389" s="442"/>
      <c r="ACP389" s="442"/>
      <c r="ACQ389" s="442"/>
      <c r="ACR389" s="442"/>
      <c r="ACS389" s="442"/>
      <c r="ACT389" s="442"/>
      <c r="ACU389" s="442"/>
      <c r="ACV389" s="442"/>
      <c r="ACW389" s="442"/>
      <c r="ACX389" s="442"/>
      <c r="ACY389" s="442"/>
      <c r="ACZ389" s="442"/>
      <c r="ADA389" s="442"/>
      <c r="ADB389" s="442"/>
      <c r="ADC389" s="442"/>
      <c r="ADD389" s="442"/>
      <c r="ADE389" s="442"/>
      <c r="ADF389" s="442"/>
      <c r="ADG389" s="442"/>
      <c r="ADH389" s="442"/>
      <c r="ADI389" s="442"/>
      <c r="ADJ389" s="442"/>
      <c r="ADK389" s="442"/>
      <c r="ADL389" s="442"/>
      <c r="ADM389" s="442"/>
      <c r="ADN389" s="442"/>
      <c r="ADO389" s="442"/>
      <c r="ADP389" s="442"/>
      <c r="ADQ389" s="442"/>
      <c r="ADR389" s="442"/>
      <c r="ADS389" s="442"/>
      <c r="ADT389" s="442"/>
      <c r="ADU389" s="442"/>
      <c r="ADV389" s="442"/>
      <c r="ADW389" s="442"/>
      <c r="ADX389" s="442"/>
      <c r="ADY389" s="442"/>
      <c r="ADZ389" s="442"/>
      <c r="AEA389" s="442"/>
      <c r="AEB389" s="442"/>
      <c r="AEC389" s="442"/>
      <c r="AED389" s="442"/>
      <c r="AEE389" s="442"/>
      <c r="AEF389" s="442"/>
      <c r="AEG389" s="442"/>
      <c r="AEH389" s="442"/>
      <c r="AEI389" s="442"/>
      <c r="AEJ389" s="442"/>
      <c r="AEK389" s="442"/>
      <c r="AEL389" s="442"/>
      <c r="AEM389" s="442"/>
      <c r="AEN389" s="442"/>
      <c r="AEO389" s="442"/>
      <c r="AEP389" s="442"/>
      <c r="AEQ389" s="442"/>
      <c r="AER389" s="442"/>
      <c r="AES389" s="442"/>
      <c r="AET389" s="442"/>
      <c r="AEU389" s="442"/>
      <c r="AEV389" s="442"/>
      <c r="AEW389" s="442"/>
      <c r="AEX389" s="442"/>
      <c r="AEY389" s="442"/>
      <c r="AEZ389" s="442"/>
      <c r="AFA389" s="442"/>
      <c r="AFB389" s="442"/>
      <c r="AFC389" s="442"/>
      <c r="AFD389" s="442"/>
      <c r="AFE389" s="442"/>
      <c r="AFF389" s="442"/>
      <c r="AFG389" s="442"/>
      <c r="AFH389" s="442"/>
      <c r="AFI389" s="442"/>
      <c r="AFJ389" s="442"/>
      <c r="AFK389" s="442"/>
      <c r="AFL389" s="442"/>
      <c r="AFM389" s="442"/>
      <c r="AFN389" s="442"/>
      <c r="AFO389" s="442"/>
      <c r="AFP389" s="442"/>
      <c r="AFQ389" s="442"/>
      <c r="AFR389" s="442"/>
      <c r="AFS389" s="442"/>
      <c r="AFT389" s="442"/>
      <c r="AFU389" s="442"/>
      <c r="AFV389" s="442"/>
      <c r="AFW389" s="442"/>
      <c r="AFX389" s="442"/>
      <c r="AFY389" s="442"/>
      <c r="AFZ389" s="442"/>
      <c r="AGA389" s="442"/>
      <c r="AGB389" s="442"/>
      <c r="AGC389" s="442"/>
      <c r="AGD389" s="442"/>
      <c r="AGE389" s="442"/>
      <c r="AGF389" s="442"/>
      <c r="AGG389" s="442"/>
      <c r="AGH389" s="442"/>
      <c r="AGI389" s="442"/>
      <c r="AGJ389" s="442"/>
      <c r="AGK389" s="442"/>
      <c r="AGL389" s="442"/>
      <c r="AGM389" s="442"/>
      <c r="AGN389" s="442"/>
      <c r="AGO389" s="442"/>
      <c r="AGP389" s="442"/>
      <c r="AGQ389" s="442"/>
      <c r="AGR389" s="442"/>
      <c r="AGS389" s="442"/>
      <c r="AGT389" s="442"/>
      <c r="AGU389" s="442"/>
      <c r="AGV389" s="442"/>
      <c r="AGW389" s="442"/>
      <c r="AGX389" s="442"/>
      <c r="AGY389" s="442"/>
      <c r="AGZ389" s="442"/>
      <c r="AHA389" s="442"/>
      <c r="AHB389" s="442"/>
      <c r="AHC389" s="442"/>
      <c r="AHD389" s="442"/>
      <c r="AHE389" s="442"/>
      <c r="AHF389" s="442"/>
      <c r="AHG389" s="442"/>
      <c r="AHH389" s="442"/>
    </row>
    <row r="390" spans="2:892" s="593" customFormat="1" hidden="1">
      <c r="B390" s="597"/>
      <c r="C390" s="457"/>
      <c r="D390" s="67"/>
      <c r="E390" s="67"/>
      <c r="F390" s="67"/>
      <c r="G390" s="67"/>
      <c r="H390" s="67"/>
      <c r="I390" s="67"/>
      <c r="J390" s="67"/>
      <c r="K390" s="67"/>
      <c r="L390" s="67"/>
      <c r="M390" s="67"/>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s="66"/>
      <c r="CT390" s="66"/>
      <c r="CU390" s="66"/>
      <c r="CV390" s="66"/>
      <c r="CW390" s="66"/>
      <c r="CX390" s="66"/>
      <c r="CY390" s="66"/>
      <c r="CZ390" s="66"/>
      <c r="DA390" s="66"/>
      <c r="DB390" s="66"/>
      <c r="DC390" s="66"/>
      <c r="DD390" s="66"/>
      <c r="DE390" s="66"/>
      <c r="DF390" s="66"/>
      <c r="DG390" s="66"/>
      <c r="DH390" s="66"/>
      <c r="DI390" s="66"/>
      <c r="DJ390" s="66"/>
      <c r="DK390" s="66"/>
      <c r="DL390" s="66"/>
      <c r="DM390" s="66"/>
      <c r="DN390" s="66"/>
      <c r="DO390" s="66"/>
      <c r="DP390" s="66"/>
      <c r="DQ390" s="66"/>
      <c r="DR390" s="66"/>
      <c r="DS390" s="66"/>
      <c r="DT390" s="66"/>
      <c r="DU390" s="66"/>
      <c r="DV390" s="66"/>
      <c r="DW390" s="66"/>
      <c r="DX390" s="66"/>
      <c r="DY390" s="66"/>
      <c r="DZ390" s="66"/>
      <c r="EA390" s="66"/>
      <c r="EB390" s="66"/>
      <c r="EC390" s="66"/>
      <c r="ED390" s="66"/>
      <c r="EE390" s="66"/>
      <c r="EF390" s="66"/>
      <c r="EG390" s="66"/>
      <c r="EH390" s="66"/>
      <c r="EI390" s="66"/>
      <c r="EJ390" s="66"/>
      <c r="EK390" s="66"/>
      <c r="EL390" s="66"/>
      <c r="EM390" s="66"/>
      <c r="EN390" s="66"/>
      <c r="EO390" s="66"/>
      <c r="EP390" s="66"/>
      <c r="EQ390" s="66"/>
      <c r="ER390" s="66"/>
      <c r="ES390" s="66"/>
      <c r="ET390" s="66"/>
      <c r="EU390" s="66"/>
      <c r="EV390" s="66"/>
      <c r="EW390" s="66"/>
      <c r="EX390" s="66"/>
      <c r="EY390" s="66"/>
      <c r="EZ390" s="66"/>
      <c r="FA390" s="66"/>
      <c r="FB390" s="66"/>
      <c r="FC390" s="66"/>
      <c r="FD390" s="66"/>
      <c r="FE390" s="66"/>
      <c r="FF390" s="66"/>
      <c r="FG390" s="66"/>
      <c r="FH390" s="66"/>
      <c r="FI390" s="66"/>
      <c r="FJ390" s="66"/>
      <c r="FK390" s="66"/>
      <c r="FL390" s="66"/>
      <c r="FM390" s="66"/>
      <c r="FN390" s="66"/>
      <c r="FO390" s="66"/>
      <c r="FP390" s="66"/>
      <c r="FQ390" s="66"/>
      <c r="FR390" s="66"/>
      <c r="FS390" s="66"/>
      <c r="FT390" s="66"/>
      <c r="FU390" s="66"/>
      <c r="FV390" s="66"/>
      <c r="FW390" s="66"/>
      <c r="FX390" s="66"/>
      <c r="FY390" s="66"/>
      <c r="FZ390" s="66"/>
      <c r="GA390" s="66"/>
      <c r="GB390" s="66"/>
      <c r="GC390" s="66"/>
      <c r="GD390" s="66"/>
      <c r="GE390" s="66"/>
      <c r="GF390" s="66"/>
      <c r="GG390" s="66"/>
      <c r="GH390" s="66"/>
      <c r="GI390" s="66"/>
      <c r="GJ390" s="66"/>
      <c r="GK390" s="66"/>
      <c r="GL390" s="66"/>
      <c r="GM390" s="66"/>
      <c r="GN390" s="66"/>
      <c r="GO390" s="66"/>
      <c r="GP390" s="66"/>
      <c r="GQ390" s="66"/>
      <c r="GR390" s="66"/>
      <c r="GS390" s="66"/>
      <c r="GT390" s="66"/>
      <c r="GU390" s="66"/>
      <c r="GV390" s="66"/>
      <c r="GW390" s="66"/>
      <c r="GX390" s="66"/>
      <c r="GY390" s="66"/>
      <c r="GZ390" s="66"/>
      <c r="HA390" s="66"/>
      <c r="HB390" s="66"/>
      <c r="HC390" s="66"/>
      <c r="HD390" s="66"/>
      <c r="HE390" s="66"/>
      <c r="HF390" s="66"/>
      <c r="HG390" s="66"/>
      <c r="HH390" s="66"/>
      <c r="HI390" s="66"/>
      <c r="HJ390" s="66"/>
      <c r="HK390" s="66"/>
      <c r="HL390" s="66"/>
      <c r="HM390" s="66"/>
      <c r="HN390" s="66"/>
      <c r="HO390" s="66"/>
      <c r="HP390" s="66"/>
      <c r="HQ390" s="66"/>
      <c r="HR390" s="66"/>
      <c r="HS390" s="66"/>
      <c r="HT390" s="66"/>
      <c r="HU390" s="66"/>
      <c r="HV390" s="66"/>
      <c r="HW390" s="66"/>
      <c r="HX390" s="66"/>
      <c r="HY390" s="66"/>
      <c r="HZ390" s="66"/>
      <c r="IA390" s="66"/>
      <c r="IB390" s="66"/>
      <c r="IC390" s="66"/>
      <c r="ID390" s="66"/>
      <c r="IE390" s="66"/>
      <c r="IF390" s="66"/>
      <c r="IG390" s="66"/>
      <c r="IH390" s="66"/>
      <c r="II390" s="66"/>
      <c r="IJ390" s="66"/>
      <c r="IK390" s="66"/>
      <c r="IL390" s="66"/>
      <c r="IM390" s="66"/>
      <c r="IN390" s="66"/>
      <c r="IO390" s="66"/>
      <c r="IP390" s="66"/>
      <c r="IQ390" s="66"/>
      <c r="IR390" s="66"/>
      <c r="IS390" s="66"/>
      <c r="IT390" s="66"/>
      <c r="IU390" s="66"/>
      <c r="IV390" s="66"/>
      <c r="IW390" s="66"/>
      <c r="IX390" s="442"/>
      <c r="IY390" s="442"/>
      <c r="IZ390" s="442"/>
      <c r="JA390" s="442"/>
      <c r="JB390" s="442"/>
      <c r="JC390" s="442"/>
      <c r="JD390" s="442"/>
      <c r="JE390" s="442"/>
      <c r="JF390" s="442"/>
      <c r="JG390" s="442"/>
      <c r="JH390" s="442"/>
      <c r="JI390" s="442"/>
      <c r="JJ390" s="442"/>
      <c r="JK390" s="442"/>
      <c r="JL390" s="442"/>
      <c r="JM390" s="442"/>
      <c r="JN390" s="442"/>
      <c r="JO390" s="442"/>
      <c r="JP390" s="442"/>
      <c r="JQ390" s="442"/>
      <c r="JR390" s="442"/>
      <c r="JS390" s="442"/>
      <c r="JT390" s="442"/>
      <c r="JU390" s="442"/>
      <c r="JV390" s="442"/>
      <c r="JW390" s="442"/>
      <c r="JX390" s="442"/>
      <c r="JY390" s="442"/>
      <c r="JZ390" s="442"/>
      <c r="KA390" s="442"/>
      <c r="KB390" s="442"/>
      <c r="KC390" s="442"/>
      <c r="KD390" s="442"/>
      <c r="KE390" s="442"/>
      <c r="KF390" s="442"/>
      <c r="KG390" s="442"/>
      <c r="KH390" s="442"/>
      <c r="KI390" s="442"/>
      <c r="KJ390" s="442"/>
      <c r="KK390" s="442"/>
      <c r="KL390" s="442"/>
      <c r="KM390" s="442"/>
      <c r="KN390" s="442"/>
      <c r="KO390" s="442"/>
      <c r="KP390" s="442"/>
      <c r="KQ390" s="442"/>
      <c r="KR390" s="442"/>
      <c r="KS390" s="442"/>
      <c r="KT390" s="442"/>
      <c r="KU390" s="442"/>
      <c r="KV390" s="442"/>
      <c r="KW390" s="442"/>
      <c r="KX390" s="442"/>
      <c r="KY390" s="442"/>
      <c r="KZ390" s="442"/>
      <c r="LA390" s="442"/>
      <c r="LB390" s="442"/>
      <c r="LC390" s="442"/>
      <c r="LD390" s="442"/>
      <c r="LE390" s="442"/>
      <c r="LF390" s="442"/>
      <c r="LG390" s="442"/>
      <c r="LH390" s="442"/>
      <c r="LI390" s="442"/>
      <c r="LJ390" s="442"/>
      <c r="LK390" s="442"/>
      <c r="LL390" s="442"/>
      <c r="LM390" s="442"/>
      <c r="LN390" s="442"/>
      <c r="LO390" s="442"/>
      <c r="LP390" s="442"/>
      <c r="LQ390" s="442"/>
      <c r="LR390" s="442"/>
      <c r="LS390" s="442"/>
      <c r="LT390" s="442"/>
      <c r="LU390" s="442"/>
      <c r="LV390" s="442"/>
      <c r="LW390" s="442"/>
      <c r="LX390" s="442"/>
      <c r="LY390" s="442"/>
      <c r="LZ390" s="442"/>
      <c r="MA390" s="442"/>
      <c r="MB390" s="442"/>
      <c r="MC390" s="442"/>
      <c r="MD390" s="442"/>
      <c r="ME390" s="442"/>
      <c r="MF390" s="442"/>
      <c r="MG390" s="442"/>
      <c r="MH390" s="442"/>
      <c r="MI390" s="442"/>
      <c r="MJ390" s="442"/>
      <c r="MK390" s="442"/>
      <c r="ML390" s="442"/>
      <c r="MM390" s="442"/>
      <c r="MN390" s="442"/>
      <c r="MO390" s="442"/>
      <c r="MP390" s="442"/>
      <c r="MQ390" s="442"/>
      <c r="MR390" s="442"/>
      <c r="MS390" s="442"/>
      <c r="MT390" s="442"/>
      <c r="MU390" s="442"/>
      <c r="MV390" s="442"/>
      <c r="MW390" s="442"/>
      <c r="MX390" s="442"/>
      <c r="MY390" s="442"/>
      <c r="MZ390" s="442"/>
      <c r="NA390" s="442"/>
      <c r="NB390" s="442"/>
      <c r="NC390" s="442"/>
      <c r="ND390" s="442"/>
      <c r="NE390" s="442"/>
      <c r="NF390" s="442"/>
      <c r="NG390" s="442"/>
      <c r="NH390" s="442"/>
      <c r="NI390" s="442"/>
      <c r="NJ390" s="442"/>
      <c r="NK390" s="442"/>
      <c r="NL390" s="442"/>
      <c r="NM390" s="442"/>
      <c r="NN390" s="442"/>
      <c r="NO390" s="442"/>
      <c r="NP390" s="442"/>
      <c r="NQ390" s="442"/>
      <c r="NR390" s="442"/>
      <c r="NS390" s="442"/>
      <c r="NT390" s="442"/>
      <c r="NU390" s="442"/>
      <c r="NV390" s="442"/>
      <c r="NW390" s="442"/>
      <c r="NX390" s="442"/>
      <c r="NY390" s="442"/>
      <c r="NZ390" s="442"/>
      <c r="OA390" s="442"/>
      <c r="OB390" s="442"/>
      <c r="OC390" s="442"/>
      <c r="OD390" s="442"/>
      <c r="OE390" s="442"/>
      <c r="OF390" s="442"/>
      <c r="OG390" s="442"/>
      <c r="OH390" s="442"/>
      <c r="OI390" s="442"/>
      <c r="OJ390" s="442"/>
      <c r="OK390" s="442"/>
      <c r="OL390" s="442"/>
      <c r="OM390" s="442"/>
      <c r="ON390" s="442"/>
      <c r="OO390" s="442"/>
      <c r="OP390" s="442"/>
      <c r="OQ390" s="442"/>
      <c r="OR390" s="442"/>
      <c r="OS390" s="442"/>
      <c r="OT390" s="442"/>
      <c r="OU390" s="442"/>
      <c r="OV390" s="442"/>
      <c r="OW390" s="442"/>
      <c r="OX390" s="442"/>
      <c r="OY390" s="442"/>
      <c r="OZ390" s="442"/>
      <c r="PA390" s="442"/>
      <c r="PB390" s="442"/>
      <c r="PC390" s="442"/>
      <c r="PD390" s="442"/>
      <c r="PE390" s="442"/>
      <c r="PF390" s="442"/>
      <c r="PG390" s="442"/>
      <c r="PH390" s="442"/>
      <c r="PI390" s="442"/>
      <c r="PJ390" s="442"/>
      <c r="PK390" s="442"/>
      <c r="PL390" s="442"/>
      <c r="PM390" s="442"/>
      <c r="PN390" s="442"/>
      <c r="PO390" s="442"/>
      <c r="PP390" s="442"/>
      <c r="PQ390" s="442"/>
      <c r="PR390" s="442"/>
      <c r="PS390" s="442"/>
      <c r="PT390" s="442"/>
      <c r="PU390" s="442"/>
      <c r="PV390" s="442"/>
      <c r="PW390" s="442"/>
      <c r="PX390" s="442"/>
      <c r="PY390" s="442"/>
      <c r="PZ390" s="442"/>
      <c r="QA390" s="442"/>
      <c r="QB390" s="442"/>
      <c r="QC390" s="442"/>
      <c r="QD390" s="442"/>
      <c r="QE390" s="442"/>
      <c r="QF390" s="442"/>
      <c r="QG390" s="442"/>
      <c r="QH390" s="442"/>
      <c r="QI390" s="442"/>
      <c r="QJ390" s="442"/>
      <c r="QK390" s="442"/>
      <c r="QL390" s="442"/>
      <c r="QM390" s="442"/>
      <c r="QN390" s="442"/>
      <c r="QO390" s="442"/>
      <c r="QP390" s="442"/>
      <c r="QQ390" s="442"/>
      <c r="QR390" s="442"/>
      <c r="QS390" s="442"/>
      <c r="QT390" s="442"/>
      <c r="QU390" s="442"/>
      <c r="QV390" s="442"/>
      <c r="QW390" s="442"/>
      <c r="QX390" s="442"/>
      <c r="QY390" s="442"/>
      <c r="QZ390" s="442"/>
      <c r="RA390" s="442"/>
      <c r="RB390" s="442"/>
      <c r="RC390" s="442"/>
      <c r="RD390" s="442"/>
      <c r="RE390" s="442"/>
      <c r="RF390" s="442"/>
      <c r="RG390" s="442"/>
      <c r="RH390" s="442"/>
      <c r="RI390" s="442"/>
      <c r="RJ390" s="442"/>
      <c r="RK390" s="442"/>
      <c r="RL390" s="442"/>
      <c r="RM390" s="442"/>
      <c r="RN390" s="442"/>
      <c r="RO390" s="442"/>
      <c r="RP390" s="442"/>
      <c r="RQ390" s="442"/>
      <c r="RR390" s="442"/>
      <c r="RS390" s="442"/>
      <c r="RT390" s="442"/>
      <c r="RU390" s="442"/>
      <c r="RV390" s="442"/>
      <c r="RW390" s="442"/>
      <c r="RX390" s="442"/>
      <c r="RY390" s="442"/>
      <c r="RZ390" s="442"/>
      <c r="SA390" s="442"/>
      <c r="SB390" s="442"/>
      <c r="SC390" s="442"/>
      <c r="SD390" s="442"/>
      <c r="SE390" s="442"/>
      <c r="SF390" s="442"/>
      <c r="SG390" s="442"/>
      <c r="SH390" s="442"/>
      <c r="SI390" s="442"/>
      <c r="SJ390" s="442"/>
      <c r="SK390" s="442"/>
      <c r="SL390" s="442"/>
      <c r="SM390" s="442"/>
      <c r="SN390" s="442"/>
      <c r="SO390" s="442"/>
      <c r="SP390" s="442"/>
      <c r="SQ390" s="442"/>
      <c r="SR390" s="442"/>
      <c r="SS390" s="442"/>
      <c r="ST390" s="442"/>
      <c r="SU390" s="442"/>
      <c r="SV390" s="442"/>
      <c r="SW390" s="442"/>
      <c r="SX390" s="442"/>
      <c r="SY390" s="442"/>
      <c r="SZ390" s="442"/>
      <c r="TA390" s="442"/>
      <c r="TB390" s="442"/>
      <c r="TC390" s="442"/>
      <c r="TD390" s="442"/>
      <c r="TE390" s="442"/>
      <c r="TF390" s="442"/>
      <c r="TG390" s="442"/>
      <c r="TH390" s="442"/>
      <c r="TI390" s="442"/>
      <c r="TJ390" s="442"/>
      <c r="TK390" s="442"/>
      <c r="TL390" s="442"/>
      <c r="TM390" s="442"/>
      <c r="TN390" s="442"/>
      <c r="TO390" s="442"/>
      <c r="TP390" s="442"/>
      <c r="TQ390" s="442"/>
      <c r="TR390" s="442"/>
      <c r="TS390" s="442"/>
      <c r="TT390" s="442"/>
      <c r="TU390" s="442"/>
      <c r="TV390" s="442"/>
      <c r="TW390" s="442"/>
      <c r="TX390" s="442"/>
      <c r="TY390" s="442"/>
      <c r="TZ390" s="442"/>
      <c r="UA390" s="442"/>
      <c r="UB390" s="442"/>
      <c r="UC390" s="442"/>
      <c r="UD390" s="442"/>
      <c r="UE390" s="442"/>
      <c r="UF390" s="442"/>
      <c r="UG390" s="442"/>
      <c r="UH390" s="442"/>
      <c r="UI390" s="442"/>
      <c r="UJ390" s="442"/>
      <c r="UK390" s="442"/>
      <c r="UL390" s="442"/>
      <c r="UM390" s="442"/>
      <c r="UN390" s="442"/>
      <c r="UO390" s="442"/>
      <c r="UP390" s="442"/>
      <c r="UQ390" s="442"/>
      <c r="UR390" s="442"/>
      <c r="US390" s="442"/>
      <c r="UT390" s="442"/>
      <c r="UU390" s="442"/>
      <c r="UV390" s="442"/>
      <c r="UW390" s="442"/>
      <c r="UX390" s="442"/>
      <c r="UY390" s="442"/>
      <c r="UZ390" s="442"/>
      <c r="VA390" s="442"/>
      <c r="VB390" s="442"/>
      <c r="VC390" s="442"/>
      <c r="VD390" s="442"/>
      <c r="VE390" s="442"/>
      <c r="VF390" s="442"/>
      <c r="VG390" s="442"/>
      <c r="VH390" s="442"/>
      <c r="VI390" s="442"/>
      <c r="VJ390" s="442"/>
      <c r="VK390" s="442"/>
      <c r="VL390" s="442"/>
      <c r="VM390" s="442"/>
      <c r="VN390" s="442"/>
      <c r="VO390" s="442"/>
      <c r="VP390" s="442"/>
      <c r="VQ390" s="442"/>
      <c r="VR390" s="442"/>
      <c r="VS390" s="442"/>
      <c r="VT390" s="442"/>
      <c r="VU390" s="442"/>
      <c r="VV390" s="442"/>
      <c r="VW390" s="442"/>
      <c r="VX390" s="442"/>
      <c r="VY390" s="442"/>
      <c r="VZ390" s="442"/>
      <c r="WA390" s="442"/>
      <c r="WB390" s="442"/>
      <c r="WC390" s="442"/>
      <c r="WD390" s="442"/>
      <c r="WE390" s="442"/>
      <c r="WF390" s="442"/>
      <c r="WG390" s="442"/>
      <c r="WH390" s="442"/>
      <c r="WI390" s="442"/>
      <c r="WJ390" s="442"/>
      <c r="WK390" s="442"/>
      <c r="WL390" s="442"/>
      <c r="WM390" s="442"/>
      <c r="WN390" s="442"/>
      <c r="WO390" s="442"/>
      <c r="WP390" s="442"/>
      <c r="WQ390" s="442"/>
      <c r="WR390" s="442"/>
      <c r="WS390" s="442"/>
      <c r="WT390" s="442"/>
      <c r="WU390" s="442"/>
      <c r="WV390" s="442"/>
      <c r="WW390" s="442"/>
      <c r="WX390" s="442"/>
      <c r="WY390" s="442"/>
      <c r="WZ390" s="442"/>
      <c r="XA390" s="442"/>
      <c r="XB390" s="442"/>
      <c r="XC390" s="442"/>
      <c r="XD390" s="442"/>
      <c r="XE390" s="442"/>
      <c r="XF390" s="442"/>
      <c r="XG390" s="442"/>
      <c r="XH390" s="442"/>
      <c r="XI390" s="442"/>
      <c r="XJ390" s="442"/>
      <c r="XK390" s="442"/>
      <c r="XL390" s="442"/>
      <c r="XM390" s="442"/>
      <c r="XN390" s="442"/>
      <c r="XO390" s="442"/>
      <c r="XP390" s="442"/>
      <c r="XQ390" s="442"/>
      <c r="XR390" s="442"/>
      <c r="XS390" s="442"/>
      <c r="XT390" s="442"/>
      <c r="XU390" s="442"/>
      <c r="XV390" s="442"/>
      <c r="XW390" s="442"/>
      <c r="XX390" s="442"/>
      <c r="XY390" s="442"/>
      <c r="XZ390" s="442"/>
      <c r="YA390" s="442"/>
      <c r="YB390" s="442"/>
      <c r="YC390" s="442"/>
      <c r="YD390" s="442"/>
      <c r="YE390" s="442"/>
      <c r="YF390" s="442"/>
      <c r="YG390" s="442"/>
      <c r="YH390" s="442"/>
      <c r="YI390" s="442"/>
      <c r="YJ390" s="442"/>
      <c r="YK390" s="442"/>
      <c r="YL390" s="442"/>
      <c r="YM390" s="442"/>
      <c r="YN390" s="442"/>
      <c r="YO390" s="442"/>
      <c r="YP390" s="442"/>
      <c r="YQ390" s="442"/>
      <c r="YR390" s="442"/>
      <c r="YS390" s="442"/>
      <c r="YT390" s="442"/>
      <c r="YU390" s="442"/>
      <c r="YV390" s="442"/>
      <c r="YW390" s="442"/>
      <c r="YX390" s="442"/>
      <c r="YY390" s="442"/>
      <c r="YZ390" s="442"/>
      <c r="ZA390" s="442"/>
      <c r="ZB390" s="442"/>
      <c r="ZC390" s="442"/>
      <c r="ZD390" s="442"/>
      <c r="ZE390" s="442"/>
      <c r="ZF390" s="442"/>
      <c r="ZG390" s="442"/>
      <c r="ZH390" s="442"/>
      <c r="ZI390" s="442"/>
      <c r="ZJ390" s="442"/>
      <c r="ZK390" s="442"/>
      <c r="ZL390" s="442"/>
      <c r="ZM390" s="442"/>
      <c r="ZN390" s="442"/>
      <c r="ZO390" s="442"/>
      <c r="ZP390" s="442"/>
      <c r="ZQ390" s="442"/>
      <c r="ZR390" s="442"/>
      <c r="ZS390" s="442"/>
      <c r="ZT390" s="442"/>
      <c r="ZU390" s="442"/>
      <c r="ZV390" s="442"/>
      <c r="ZW390" s="442"/>
      <c r="ZX390" s="442"/>
      <c r="ZY390" s="442"/>
      <c r="ZZ390" s="442"/>
      <c r="AAA390" s="442"/>
      <c r="AAB390" s="442"/>
      <c r="AAC390" s="442"/>
      <c r="AAD390" s="442"/>
      <c r="AAE390" s="442"/>
      <c r="AAF390" s="442"/>
      <c r="AAG390" s="442"/>
      <c r="AAH390" s="442"/>
      <c r="AAI390" s="442"/>
      <c r="AAJ390" s="442"/>
      <c r="AAK390" s="442"/>
      <c r="AAL390" s="442"/>
      <c r="AAM390" s="442"/>
      <c r="AAN390" s="442"/>
      <c r="AAO390" s="442"/>
      <c r="AAP390" s="442"/>
      <c r="AAQ390" s="442"/>
      <c r="AAR390" s="442"/>
      <c r="AAS390" s="442"/>
      <c r="AAT390" s="442"/>
      <c r="AAU390" s="442"/>
      <c r="AAV390" s="442"/>
      <c r="AAW390" s="442"/>
      <c r="AAX390" s="442"/>
      <c r="AAY390" s="442"/>
      <c r="AAZ390" s="442"/>
      <c r="ABA390" s="442"/>
      <c r="ABB390" s="442"/>
      <c r="ABC390" s="442"/>
      <c r="ABD390" s="442"/>
      <c r="ABE390" s="442"/>
      <c r="ABF390" s="442"/>
      <c r="ABG390" s="442"/>
      <c r="ABH390" s="442"/>
      <c r="ABI390" s="442"/>
      <c r="ABJ390" s="442"/>
      <c r="ABK390" s="442"/>
      <c r="ABL390" s="442"/>
      <c r="ABM390" s="442"/>
      <c r="ABN390" s="442"/>
      <c r="ABO390" s="442"/>
      <c r="ABP390" s="442"/>
      <c r="ABQ390" s="442"/>
      <c r="ABR390" s="442"/>
      <c r="ABS390" s="442"/>
      <c r="ABT390" s="442"/>
      <c r="ABU390" s="442"/>
      <c r="ABV390" s="442"/>
      <c r="ABW390" s="442"/>
      <c r="ABX390" s="442"/>
      <c r="ABY390" s="442"/>
      <c r="ABZ390" s="442"/>
      <c r="ACA390" s="442"/>
      <c r="ACB390" s="442"/>
      <c r="ACC390" s="442"/>
      <c r="ACD390" s="442"/>
      <c r="ACE390" s="442"/>
      <c r="ACF390" s="442"/>
      <c r="ACG390" s="442"/>
      <c r="ACH390" s="442"/>
      <c r="ACI390" s="442"/>
      <c r="ACJ390" s="442"/>
      <c r="ACK390" s="442"/>
      <c r="ACL390" s="442"/>
      <c r="ACM390" s="442"/>
      <c r="ACN390" s="442"/>
      <c r="ACO390" s="442"/>
      <c r="ACP390" s="442"/>
      <c r="ACQ390" s="442"/>
      <c r="ACR390" s="442"/>
      <c r="ACS390" s="442"/>
      <c r="ACT390" s="442"/>
      <c r="ACU390" s="442"/>
      <c r="ACV390" s="442"/>
      <c r="ACW390" s="442"/>
      <c r="ACX390" s="442"/>
      <c r="ACY390" s="442"/>
      <c r="ACZ390" s="442"/>
      <c r="ADA390" s="442"/>
      <c r="ADB390" s="442"/>
      <c r="ADC390" s="442"/>
      <c r="ADD390" s="442"/>
      <c r="ADE390" s="442"/>
      <c r="ADF390" s="442"/>
      <c r="ADG390" s="442"/>
      <c r="ADH390" s="442"/>
      <c r="ADI390" s="442"/>
      <c r="ADJ390" s="442"/>
      <c r="ADK390" s="442"/>
      <c r="ADL390" s="442"/>
      <c r="ADM390" s="442"/>
      <c r="ADN390" s="442"/>
      <c r="ADO390" s="442"/>
      <c r="ADP390" s="442"/>
      <c r="ADQ390" s="442"/>
      <c r="ADR390" s="442"/>
      <c r="ADS390" s="442"/>
      <c r="ADT390" s="442"/>
      <c r="ADU390" s="442"/>
      <c r="ADV390" s="442"/>
      <c r="ADW390" s="442"/>
      <c r="ADX390" s="442"/>
      <c r="ADY390" s="442"/>
      <c r="ADZ390" s="442"/>
      <c r="AEA390" s="442"/>
      <c r="AEB390" s="442"/>
      <c r="AEC390" s="442"/>
      <c r="AED390" s="442"/>
      <c r="AEE390" s="442"/>
      <c r="AEF390" s="442"/>
      <c r="AEG390" s="442"/>
      <c r="AEH390" s="442"/>
      <c r="AEI390" s="442"/>
      <c r="AEJ390" s="442"/>
      <c r="AEK390" s="442"/>
      <c r="AEL390" s="442"/>
      <c r="AEM390" s="442"/>
      <c r="AEN390" s="442"/>
      <c r="AEO390" s="442"/>
      <c r="AEP390" s="442"/>
      <c r="AEQ390" s="442"/>
      <c r="AER390" s="442"/>
      <c r="AES390" s="442"/>
      <c r="AET390" s="442"/>
      <c r="AEU390" s="442"/>
      <c r="AEV390" s="442"/>
      <c r="AEW390" s="442"/>
      <c r="AEX390" s="442"/>
      <c r="AEY390" s="442"/>
      <c r="AEZ390" s="442"/>
      <c r="AFA390" s="442"/>
      <c r="AFB390" s="442"/>
      <c r="AFC390" s="442"/>
      <c r="AFD390" s="442"/>
      <c r="AFE390" s="442"/>
      <c r="AFF390" s="442"/>
      <c r="AFG390" s="442"/>
      <c r="AFH390" s="442"/>
      <c r="AFI390" s="442"/>
      <c r="AFJ390" s="442"/>
      <c r="AFK390" s="442"/>
      <c r="AFL390" s="442"/>
      <c r="AFM390" s="442"/>
      <c r="AFN390" s="442"/>
      <c r="AFO390" s="442"/>
      <c r="AFP390" s="442"/>
      <c r="AFQ390" s="442"/>
      <c r="AFR390" s="442"/>
      <c r="AFS390" s="442"/>
      <c r="AFT390" s="442"/>
      <c r="AFU390" s="442"/>
      <c r="AFV390" s="442"/>
      <c r="AFW390" s="442"/>
      <c r="AFX390" s="442"/>
      <c r="AFY390" s="442"/>
      <c r="AFZ390" s="442"/>
      <c r="AGA390" s="442"/>
      <c r="AGB390" s="442"/>
      <c r="AGC390" s="442"/>
      <c r="AGD390" s="442"/>
      <c r="AGE390" s="442"/>
      <c r="AGF390" s="442"/>
      <c r="AGG390" s="442"/>
      <c r="AGH390" s="442"/>
      <c r="AGI390" s="442"/>
      <c r="AGJ390" s="442"/>
      <c r="AGK390" s="442"/>
      <c r="AGL390" s="442"/>
      <c r="AGM390" s="442"/>
      <c r="AGN390" s="442"/>
      <c r="AGO390" s="442"/>
      <c r="AGP390" s="442"/>
      <c r="AGQ390" s="442"/>
      <c r="AGR390" s="442"/>
      <c r="AGS390" s="442"/>
      <c r="AGT390" s="442"/>
      <c r="AGU390" s="442"/>
      <c r="AGV390" s="442"/>
      <c r="AGW390" s="442"/>
      <c r="AGX390" s="442"/>
      <c r="AGY390" s="442"/>
      <c r="AGZ390" s="442"/>
      <c r="AHA390" s="442"/>
      <c r="AHB390" s="442"/>
      <c r="AHC390" s="442"/>
      <c r="AHD390" s="442"/>
      <c r="AHE390" s="442"/>
      <c r="AHF390" s="442"/>
      <c r="AHG390" s="442"/>
      <c r="AHH390" s="442"/>
    </row>
    <row r="391" spans="2:892" s="593" customFormat="1" hidden="1">
      <c r="B391" s="597"/>
      <c r="C391" s="457"/>
      <c r="D391" s="67"/>
      <c r="E391" s="67"/>
      <c r="F391" s="67"/>
      <c r="G391" s="67"/>
      <c r="H391" s="67"/>
      <c r="I391" s="67"/>
      <c r="J391" s="67"/>
      <c r="K391" s="67"/>
      <c r="L391" s="67"/>
      <c r="M391" s="67"/>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s="66"/>
      <c r="CT391" s="66"/>
      <c r="CU391" s="66"/>
      <c r="CV391" s="66"/>
      <c r="CW391" s="66"/>
      <c r="CX391" s="66"/>
      <c r="CY391" s="66"/>
      <c r="CZ391" s="66"/>
      <c r="DA391" s="66"/>
      <c r="DB391" s="66"/>
      <c r="DC391" s="66"/>
      <c r="DD391" s="66"/>
      <c r="DE391" s="66"/>
      <c r="DF391" s="66"/>
      <c r="DG391" s="66"/>
      <c r="DH391" s="66"/>
      <c r="DI391" s="66"/>
      <c r="DJ391" s="66"/>
      <c r="DK391" s="66"/>
      <c r="DL391" s="66"/>
      <c r="DM391" s="66"/>
      <c r="DN391" s="66"/>
      <c r="DO391" s="66"/>
      <c r="DP391" s="66"/>
      <c r="DQ391" s="66"/>
      <c r="DR391" s="66"/>
      <c r="DS391" s="66"/>
      <c r="DT391" s="66"/>
      <c r="DU391" s="66"/>
      <c r="DV391" s="66"/>
      <c r="DW391" s="66"/>
      <c r="DX391" s="66"/>
      <c r="DY391" s="66"/>
      <c r="DZ391" s="66"/>
      <c r="EA391" s="66"/>
      <c r="EB391" s="66"/>
      <c r="EC391" s="66"/>
      <c r="ED391" s="66"/>
      <c r="EE391" s="66"/>
      <c r="EF391" s="66"/>
      <c r="EG391" s="66"/>
      <c r="EH391" s="66"/>
      <c r="EI391" s="66"/>
      <c r="EJ391" s="66"/>
      <c r="EK391" s="66"/>
      <c r="EL391" s="66"/>
      <c r="EM391" s="66"/>
      <c r="EN391" s="66"/>
      <c r="EO391" s="66"/>
      <c r="EP391" s="66"/>
      <c r="EQ391" s="66"/>
      <c r="ER391" s="66"/>
      <c r="ES391" s="66"/>
      <c r="ET391" s="66"/>
      <c r="EU391" s="66"/>
      <c r="EV391" s="66"/>
      <c r="EW391" s="66"/>
      <c r="EX391" s="66"/>
      <c r="EY391" s="66"/>
      <c r="EZ391" s="66"/>
      <c r="FA391" s="66"/>
      <c r="FB391" s="66"/>
      <c r="FC391" s="66"/>
      <c r="FD391" s="66"/>
      <c r="FE391" s="66"/>
      <c r="FF391" s="66"/>
      <c r="FG391" s="66"/>
      <c r="FH391" s="66"/>
      <c r="FI391" s="66"/>
      <c r="FJ391" s="66"/>
      <c r="FK391" s="66"/>
      <c r="FL391" s="66"/>
      <c r="FM391" s="66"/>
      <c r="FN391" s="66"/>
      <c r="FO391" s="66"/>
      <c r="FP391" s="66"/>
      <c r="FQ391" s="66"/>
      <c r="FR391" s="66"/>
      <c r="FS391" s="66"/>
      <c r="FT391" s="66"/>
      <c r="FU391" s="66"/>
      <c r="FV391" s="66"/>
      <c r="FW391" s="66"/>
      <c r="FX391" s="66"/>
      <c r="FY391" s="66"/>
      <c r="FZ391" s="66"/>
      <c r="GA391" s="66"/>
      <c r="GB391" s="66"/>
      <c r="GC391" s="66"/>
      <c r="GD391" s="66"/>
      <c r="GE391" s="66"/>
      <c r="GF391" s="66"/>
      <c r="GG391" s="66"/>
      <c r="GH391" s="66"/>
      <c r="GI391" s="66"/>
      <c r="GJ391" s="66"/>
      <c r="GK391" s="66"/>
      <c r="GL391" s="66"/>
      <c r="GM391" s="66"/>
      <c r="GN391" s="66"/>
      <c r="GO391" s="66"/>
      <c r="GP391" s="66"/>
      <c r="GQ391" s="66"/>
      <c r="GR391" s="66"/>
      <c r="GS391" s="66"/>
      <c r="GT391" s="66"/>
      <c r="GU391" s="66"/>
      <c r="GV391" s="66"/>
      <c r="GW391" s="66"/>
      <c r="GX391" s="66"/>
      <c r="GY391" s="66"/>
      <c r="GZ391" s="66"/>
      <c r="HA391" s="66"/>
      <c r="HB391" s="66"/>
      <c r="HC391" s="66"/>
      <c r="HD391" s="66"/>
      <c r="HE391" s="66"/>
      <c r="HF391" s="66"/>
      <c r="HG391" s="66"/>
      <c r="HH391" s="66"/>
      <c r="HI391" s="66"/>
      <c r="HJ391" s="66"/>
      <c r="HK391" s="66"/>
      <c r="HL391" s="66"/>
      <c r="HM391" s="66"/>
      <c r="HN391" s="66"/>
      <c r="HO391" s="66"/>
      <c r="HP391" s="66"/>
      <c r="HQ391" s="66"/>
      <c r="HR391" s="66"/>
      <c r="HS391" s="66"/>
      <c r="HT391" s="66"/>
      <c r="HU391" s="66"/>
      <c r="HV391" s="66"/>
      <c r="HW391" s="66"/>
      <c r="HX391" s="66"/>
      <c r="HY391" s="66"/>
      <c r="HZ391" s="66"/>
      <c r="IA391" s="66"/>
      <c r="IB391" s="66"/>
      <c r="IC391" s="66"/>
      <c r="ID391" s="66"/>
      <c r="IE391" s="66"/>
      <c r="IF391" s="66"/>
      <c r="IG391" s="66"/>
      <c r="IH391" s="66"/>
      <c r="II391" s="66"/>
      <c r="IJ391" s="66"/>
      <c r="IK391" s="66"/>
      <c r="IL391" s="66"/>
      <c r="IM391" s="66"/>
      <c r="IN391" s="66"/>
      <c r="IO391" s="66"/>
      <c r="IP391" s="66"/>
      <c r="IQ391" s="66"/>
      <c r="IR391" s="66"/>
      <c r="IS391" s="66"/>
      <c r="IT391" s="66"/>
      <c r="IU391" s="66"/>
      <c r="IV391" s="66"/>
      <c r="IW391" s="66"/>
      <c r="IX391" s="442"/>
      <c r="IY391" s="442"/>
      <c r="IZ391" s="442"/>
      <c r="JA391" s="442"/>
      <c r="JB391" s="442"/>
      <c r="JC391" s="442"/>
      <c r="JD391" s="442"/>
      <c r="JE391" s="442"/>
      <c r="JF391" s="442"/>
      <c r="JG391" s="442"/>
      <c r="JH391" s="442"/>
      <c r="JI391" s="442"/>
      <c r="JJ391" s="442"/>
      <c r="JK391" s="442"/>
      <c r="JL391" s="442"/>
      <c r="JM391" s="442"/>
      <c r="JN391" s="442"/>
      <c r="JO391" s="442"/>
      <c r="JP391" s="442"/>
      <c r="JQ391" s="442"/>
      <c r="JR391" s="442"/>
      <c r="JS391" s="442"/>
      <c r="JT391" s="442"/>
      <c r="JU391" s="442"/>
      <c r="JV391" s="442"/>
      <c r="JW391" s="442"/>
      <c r="JX391" s="442"/>
      <c r="JY391" s="442"/>
      <c r="JZ391" s="442"/>
      <c r="KA391" s="442"/>
      <c r="KB391" s="442"/>
      <c r="KC391" s="442"/>
      <c r="KD391" s="442"/>
      <c r="KE391" s="442"/>
      <c r="KF391" s="442"/>
      <c r="KG391" s="442"/>
      <c r="KH391" s="442"/>
      <c r="KI391" s="442"/>
      <c r="KJ391" s="442"/>
      <c r="KK391" s="442"/>
      <c r="KL391" s="442"/>
      <c r="KM391" s="442"/>
      <c r="KN391" s="442"/>
      <c r="KO391" s="442"/>
      <c r="KP391" s="442"/>
      <c r="KQ391" s="442"/>
      <c r="KR391" s="442"/>
      <c r="KS391" s="442"/>
      <c r="KT391" s="442"/>
      <c r="KU391" s="442"/>
      <c r="KV391" s="442"/>
      <c r="KW391" s="442"/>
      <c r="KX391" s="442"/>
      <c r="KY391" s="442"/>
      <c r="KZ391" s="442"/>
      <c r="LA391" s="442"/>
      <c r="LB391" s="442"/>
      <c r="LC391" s="442"/>
      <c r="LD391" s="442"/>
      <c r="LE391" s="442"/>
      <c r="LF391" s="442"/>
      <c r="LG391" s="442"/>
      <c r="LH391" s="442"/>
      <c r="LI391" s="442"/>
      <c r="LJ391" s="442"/>
      <c r="LK391" s="442"/>
      <c r="LL391" s="442"/>
      <c r="LM391" s="442"/>
      <c r="LN391" s="442"/>
      <c r="LO391" s="442"/>
      <c r="LP391" s="442"/>
      <c r="LQ391" s="442"/>
      <c r="LR391" s="442"/>
      <c r="LS391" s="442"/>
      <c r="LT391" s="442"/>
      <c r="LU391" s="442"/>
      <c r="LV391" s="442"/>
      <c r="LW391" s="442"/>
      <c r="LX391" s="442"/>
      <c r="LY391" s="442"/>
      <c r="LZ391" s="442"/>
      <c r="MA391" s="442"/>
      <c r="MB391" s="442"/>
      <c r="MC391" s="442"/>
      <c r="MD391" s="442"/>
      <c r="ME391" s="442"/>
      <c r="MF391" s="442"/>
      <c r="MG391" s="442"/>
      <c r="MH391" s="442"/>
      <c r="MI391" s="442"/>
      <c r="MJ391" s="442"/>
      <c r="MK391" s="442"/>
      <c r="ML391" s="442"/>
      <c r="MM391" s="442"/>
      <c r="MN391" s="442"/>
      <c r="MO391" s="442"/>
      <c r="MP391" s="442"/>
      <c r="MQ391" s="442"/>
      <c r="MR391" s="442"/>
      <c r="MS391" s="442"/>
      <c r="MT391" s="442"/>
      <c r="MU391" s="442"/>
      <c r="MV391" s="442"/>
      <c r="MW391" s="442"/>
      <c r="MX391" s="442"/>
      <c r="MY391" s="442"/>
      <c r="MZ391" s="442"/>
      <c r="NA391" s="442"/>
      <c r="NB391" s="442"/>
      <c r="NC391" s="442"/>
      <c r="ND391" s="442"/>
      <c r="NE391" s="442"/>
      <c r="NF391" s="442"/>
      <c r="NG391" s="442"/>
      <c r="NH391" s="442"/>
      <c r="NI391" s="442"/>
      <c r="NJ391" s="442"/>
      <c r="NK391" s="442"/>
      <c r="NL391" s="442"/>
      <c r="NM391" s="442"/>
      <c r="NN391" s="442"/>
      <c r="NO391" s="442"/>
      <c r="NP391" s="442"/>
      <c r="NQ391" s="442"/>
      <c r="NR391" s="442"/>
      <c r="NS391" s="442"/>
      <c r="NT391" s="442"/>
      <c r="NU391" s="442"/>
      <c r="NV391" s="442"/>
      <c r="NW391" s="442"/>
      <c r="NX391" s="442"/>
      <c r="NY391" s="442"/>
      <c r="NZ391" s="442"/>
      <c r="OA391" s="442"/>
      <c r="OB391" s="442"/>
      <c r="OC391" s="442"/>
      <c r="OD391" s="442"/>
      <c r="OE391" s="442"/>
      <c r="OF391" s="442"/>
      <c r="OG391" s="442"/>
      <c r="OH391" s="442"/>
      <c r="OI391" s="442"/>
      <c r="OJ391" s="442"/>
      <c r="OK391" s="442"/>
      <c r="OL391" s="442"/>
      <c r="OM391" s="442"/>
      <c r="ON391" s="442"/>
      <c r="OO391" s="442"/>
      <c r="OP391" s="442"/>
      <c r="OQ391" s="442"/>
      <c r="OR391" s="442"/>
      <c r="OS391" s="442"/>
      <c r="OT391" s="442"/>
      <c r="OU391" s="442"/>
      <c r="OV391" s="442"/>
      <c r="OW391" s="442"/>
      <c r="OX391" s="442"/>
      <c r="OY391" s="442"/>
      <c r="OZ391" s="442"/>
      <c r="PA391" s="442"/>
      <c r="PB391" s="442"/>
      <c r="PC391" s="442"/>
      <c r="PD391" s="442"/>
      <c r="PE391" s="442"/>
      <c r="PF391" s="442"/>
      <c r="PG391" s="442"/>
      <c r="PH391" s="442"/>
      <c r="PI391" s="442"/>
      <c r="PJ391" s="442"/>
      <c r="PK391" s="442"/>
      <c r="PL391" s="442"/>
      <c r="PM391" s="442"/>
      <c r="PN391" s="442"/>
      <c r="PO391" s="442"/>
      <c r="PP391" s="442"/>
      <c r="PQ391" s="442"/>
      <c r="PR391" s="442"/>
      <c r="PS391" s="442"/>
      <c r="PT391" s="442"/>
      <c r="PU391" s="442"/>
      <c r="PV391" s="442"/>
      <c r="PW391" s="442"/>
      <c r="PX391" s="442"/>
      <c r="PY391" s="442"/>
      <c r="PZ391" s="442"/>
      <c r="QA391" s="442"/>
      <c r="QB391" s="442"/>
      <c r="QC391" s="442"/>
      <c r="QD391" s="442"/>
      <c r="QE391" s="442"/>
      <c r="QF391" s="442"/>
      <c r="QG391" s="442"/>
      <c r="QH391" s="442"/>
      <c r="QI391" s="442"/>
      <c r="QJ391" s="442"/>
      <c r="QK391" s="442"/>
      <c r="QL391" s="442"/>
      <c r="QM391" s="442"/>
      <c r="QN391" s="442"/>
      <c r="QO391" s="442"/>
      <c r="QP391" s="442"/>
      <c r="QQ391" s="442"/>
      <c r="QR391" s="442"/>
      <c r="QS391" s="442"/>
      <c r="QT391" s="442"/>
      <c r="QU391" s="442"/>
      <c r="QV391" s="442"/>
      <c r="QW391" s="442"/>
      <c r="QX391" s="442"/>
      <c r="QY391" s="442"/>
      <c r="QZ391" s="442"/>
      <c r="RA391" s="442"/>
      <c r="RB391" s="442"/>
      <c r="RC391" s="442"/>
      <c r="RD391" s="442"/>
      <c r="RE391" s="442"/>
      <c r="RF391" s="442"/>
      <c r="RG391" s="442"/>
      <c r="RH391" s="442"/>
      <c r="RI391" s="442"/>
      <c r="RJ391" s="442"/>
      <c r="RK391" s="442"/>
      <c r="RL391" s="442"/>
      <c r="RM391" s="442"/>
      <c r="RN391" s="442"/>
      <c r="RO391" s="442"/>
      <c r="RP391" s="442"/>
      <c r="RQ391" s="442"/>
      <c r="RR391" s="442"/>
      <c r="RS391" s="442"/>
      <c r="RT391" s="442"/>
      <c r="RU391" s="442"/>
      <c r="RV391" s="442"/>
      <c r="RW391" s="442"/>
      <c r="RX391" s="442"/>
      <c r="RY391" s="442"/>
      <c r="RZ391" s="442"/>
      <c r="SA391" s="442"/>
      <c r="SB391" s="442"/>
      <c r="SC391" s="442"/>
      <c r="SD391" s="442"/>
      <c r="SE391" s="442"/>
      <c r="SF391" s="442"/>
      <c r="SG391" s="442"/>
      <c r="SH391" s="442"/>
      <c r="SI391" s="442"/>
      <c r="SJ391" s="442"/>
      <c r="SK391" s="442"/>
      <c r="SL391" s="442"/>
      <c r="SM391" s="442"/>
      <c r="SN391" s="442"/>
      <c r="SO391" s="442"/>
      <c r="SP391" s="442"/>
      <c r="SQ391" s="442"/>
      <c r="SR391" s="442"/>
      <c r="SS391" s="442"/>
      <c r="ST391" s="442"/>
      <c r="SU391" s="442"/>
      <c r="SV391" s="442"/>
      <c r="SW391" s="442"/>
      <c r="SX391" s="442"/>
      <c r="SY391" s="442"/>
      <c r="SZ391" s="442"/>
      <c r="TA391" s="442"/>
      <c r="TB391" s="442"/>
      <c r="TC391" s="442"/>
      <c r="TD391" s="442"/>
      <c r="TE391" s="442"/>
      <c r="TF391" s="442"/>
      <c r="TG391" s="442"/>
      <c r="TH391" s="442"/>
      <c r="TI391" s="442"/>
      <c r="TJ391" s="442"/>
      <c r="TK391" s="442"/>
      <c r="TL391" s="442"/>
      <c r="TM391" s="442"/>
      <c r="TN391" s="442"/>
      <c r="TO391" s="442"/>
      <c r="TP391" s="442"/>
      <c r="TQ391" s="442"/>
      <c r="TR391" s="442"/>
      <c r="TS391" s="442"/>
      <c r="TT391" s="442"/>
      <c r="TU391" s="442"/>
      <c r="TV391" s="442"/>
      <c r="TW391" s="442"/>
      <c r="TX391" s="442"/>
      <c r="TY391" s="442"/>
      <c r="TZ391" s="442"/>
      <c r="UA391" s="442"/>
      <c r="UB391" s="442"/>
      <c r="UC391" s="442"/>
      <c r="UD391" s="442"/>
      <c r="UE391" s="442"/>
      <c r="UF391" s="442"/>
      <c r="UG391" s="442"/>
      <c r="UH391" s="442"/>
      <c r="UI391" s="442"/>
      <c r="UJ391" s="442"/>
      <c r="UK391" s="442"/>
      <c r="UL391" s="442"/>
      <c r="UM391" s="442"/>
      <c r="UN391" s="442"/>
      <c r="UO391" s="442"/>
      <c r="UP391" s="442"/>
      <c r="UQ391" s="442"/>
      <c r="UR391" s="442"/>
      <c r="US391" s="442"/>
      <c r="UT391" s="442"/>
      <c r="UU391" s="442"/>
      <c r="UV391" s="442"/>
      <c r="UW391" s="442"/>
      <c r="UX391" s="442"/>
      <c r="UY391" s="442"/>
      <c r="UZ391" s="442"/>
      <c r="VA391" s="442"/>
      <c r="VB391" s="442"/>
      <c r="VC391" s="442"/>
      <c r="VD391" s="442"/>
      <c r="VE391" s="442"/>
      <c r="VF391" s="442"/>
      <c r="VG391" s="442"/>
      <c r="VH391" s="442"/>
      <c r="VI391" s="442"/>
      <c r="VJ391" s="442"/>
      <c r="VK391" s="442"/>
      <c r="VL391" s="442"/>
      <c r="VM391" s="442"/>
      <c r="VN391" s="442"/>
      <c r="VO391" s="442"/>
      <c r="VP391" s="442"/>
      <c r="VQ391" s="442"/>
      <c r="VR391" s="442"/>
      <c r="VS391" s="442"/>
      <c r="VT391" s="442"/>
      <c r="VU391" s="442"/>
      <c r="VV391" s="442"/>
      <c r="VW391" s="442"/>
      <c r="VX391" s="442"/>
      <c r="VY391" s="442"/>
      <c r="VZ391" s="442"/>
      <c r="WA391" s="442"/>
      <c r="WB391" s="442"/>
      <c r="WC391" s="442"/>
      <c r="WD391" s="442"/>
      <c r="WE391" s="442"/>
      <c r="WF391" s="442"/>
      <c r="WG391" s="442"/>
      <c r="WH391" s="442"/>
      <c r="WI391" s="442"/>
      <c r="WJ391" s="442"/>
      <c r="WK391" s="442"/>
      <c r="WL391" s="442"/>
      <c r="WM391" s="442"/>
      <c r="WN391" s="442"/>
      <c r="WO391" s="442"/>
      <c r="WP391" s="442"/>
      <c r="WQ391" s="442"/>
      <c r="WR391" s="442"/>
      <c r="WS391" s="442"/>
      <c r="WT391" s="442"/>
      <c r="WU391" s="442"/>
      <c r="WV391" s="442"/>
      <c r="WW391" s="442"/>
      <c r="WX391" s="442"/>
      <c r="WY391" s="442"/>
      <c r="WZ391" s="442"/>
      <c r="XA391" s="442"/>
      <c r="XB391" s="442"/>
      <c r="XC391" s="442"/>
      <c r="XD391" s="442"/>
      <c r="XE391" s="442"/>
      <c r="XF391" s="442"/>
      <c r="XG391" s="442"/>
      <c r="XH391" s="442"/>
      <c r="XI391" s="442"/>
      <c r="XJ391" s="442"/>
      <c r="XK391" s="442"/>
      <c r="XL391" s="442"/>
      <c r="XM391" s="442"/>
      <c r="XN391" s="442"/>
      <c r="XO391" s="442"/>
      <c r="XP391" s="442"/>
      <c r="XQ391" s="442"/>
      <c r="XR391" s="442"/>
      <c r="XS391" s="442"/>
      <c r="XT391" s="442"/>
      <c r="XU391" s="442"/>
      <c r="XV391" s="442"/>
      <c r="XW391" s="442"/>
      <c r="XX391" s="442"/>
      <c r="XY391" s="442"/>
      <c r="XZ391" s="442"/>
      <c r="YA391" s="442"/>
      <c r="YB391" s="442"/>
      <c r="YC391" s="442"/>
      <c r="YD391" s="442"/>
      <c r="YE391" s="442"/>
      <c r="YF391" s="442"/>
      <c r="YG391" s="442"/>
      <c r="YH391" s="442"/>
      <c r="YI391" s="442"/>
      <c r="YJ391" s="442"/>
      <c r="YK391" s="442"/>
      <c r="YL391" s="442"/>
      <c r="YM391" s="442"/>
      <c r="YN391" s="442"/>
      <c r="YO391" s="442"/>
      <c r="YP391" s="442"/>
      <c r="YQ391" s="442"/>
      <c r="YR391" s="442"/>
      <c r="YS391" s="442"/>
      <c r="YT391" s="442"/>
      <c r="YU391" s="442"/>
      <c r="YV391" s="442"/>
      <c r="YW391" s="442"/>
      <c r="YX391" s="442"/>
      <c r="YY391" s="442"/>
      <c r="YZ391" s="442"/>
      <c r="ZA391" s="442"/>
      <c r="ZB391" s="442"/>
      <c r="ZC391" s="442"/>
      <c r="ZD391" s="442"/>
      <c r="ZE391" s="442"/>
      <c r="ZF391" s="442"/>
      <c r="ZG391" s="442"/>
      <c r="ZH391" s="442"/>
      <c r="ZI391" s="442"/>
      <c r="ZJ391" s="442"/>
      <c r="ZK391" s="442"/>
      <c r="ZL391" s="442"/>
      <c r="ZM391" s="442"/>
      <c r="ZN391" s="442"/>
      <c r="ZO391" s="442"/>
      <c r="ZP391" s="442"/>
      <c r="ZQ391" s="442"/>
      <c r="ZR391" s="442"/>
      <c r="ZS391" s="442"/>
      <c r="ZT391" s="442"/>
      <c r="ZU391" s="442"/>
      <c r="ZV391" s="442"/>
      <c r="ZW391" s="442"/>
      <c r="ZX391" s="442"/>
      <c r="ZY391" s="442"/>
      <c r="ZZ391" s="442"/>
      <c r="AAA391" s="442"/>
      <c r="AAB391" s="442"/>
      <c r="AAC391" s="442"/>
      <c r="AAD391" s="442"/>
      <c r="AAE391" s="442"/>
      <c r="AAF391" s="442"/>
      <c r="AAG391" s="442"/>
      <c r="AAH391" s="442"/>
      <c r="AAI391" s="442"/>
      <c r="AAJ391" s="442"/>
      <c r="AAK391" s="442"/>
      <c r="AAL391" s="442"/>
      <c r="AAM391" s="442"/>
      <c r="AAN391" s="442"/>
      <c r="AAO391" s="442"/>
      <c r="AAP391" s="442"/>
      <c r="AAQ391" s="442"/>
      <c r="AAR391" s="442"/>
      <c r="AAS391" s="442"/>
      <c r="AAT391" s="442"/>
      <c r="AAU391" s="442"/>
      <c r="AAV391" s="442"/>
      <c r="AAW391" s="442"/>
      <c r="AAX391" s="442"/>
      <c r="AAY391" s="442"/>
      <c r="AAZ391" s="442"/>
      <c r="ABA391" s="442"/>
      <c r="ABB391" s="442"/>
      <c r="ABC391" s="442"/>
      <c r="ABD391" s="442"/>
      <c r="ABE391" s="442"/>
      <c r="ABF391" s="442"/>
      <c r="ABG391" s="442"/>
      <c r="ABH391" s="442"/>
      <c r="ABI391" s="442"/>
      <c r="ABJ391" s="442"/>
      <c r="ABK391" s="442"/>
      <c r="ABL391" s="442"/>
      <c r="ABM391" s="442"/>
      <c r="ABN391" s="442"/>
      <c r="ABO391" s="442"/>
      <c r="ABP391" s="442"/>
      <c r="ABQ391" s="442"/>
      <c r="ABR391" s="442"/>
      <c r="ABS391" s="442"/>
      <c r="ABT391" s="442"/>
      <c r="ABU391" s="442"/>
      <c r="ABV391" s="442"/>
      <c r="ABW391" s="442"/>
      <c r="ABX391" s="442"/>
      <c r="ABY391" s="442"/>
      <c r="ABZ391" s="442"/>
      <c r="ACA391" s="442"/>
      <c r="ACB391" s="442"/>
      <c r="ACC391" s="442"/>
      <c r="ACD391" s="442"/>
      <c r="ACE391" s="442"/>
      <c r="ACF391" s="442"/>
      <c r="ACG391" s="442"/>
      <c r="ACH391" s="442"/>
      <c r="ACI391" s="442"/>
      <c r="ACJ391" s="442"/>
      <c r="ACK391" s="442"/>
      <c r="ACL391" s="442"/>
      <c r="ACM391" s="442"/>
      <c r="ACN391" s="442"/>
      <c r="ACO391" s="442"/>
      <c r="ACP391" s="442"/>
      <c r="ACQ391" s="442"/>
      <c r="ACR391" s="442"/>
      <c r="ACS391" s="442"/>
      <c r="ACT391" s="442"/>
      <c r="ACU391" s="442"/>
      <c r="ACV391" s="442"/>
      <c r="ACW391" s="442"/>
      <c r="ACX391" s="442"/>
      <c r="ACY391" s="442"/>
      <c r="ACZ391" s="442"/>
      <c r="ADA391" s="442"/>
      <c r="ADB391" s="442"/>
      <c r="ADC391" s="442"/>
      <c r="ADD391" s="442"/>
      <c r="ADE391" s="442"/>
      <c r="ADF391" s="442"/>
      <c r="ADG391" s="442"/>
      <c r="ADH391" s="442"/>
      <c r="ADI391" s="442"/>
      <c r="ADJ391" s="442"/>
      <c r="ADK391" s="442"/>
      <c r="ADL391" s="442"/>
      <c r="ADM391" s="442"/>
      <c r="ADN391" s="442"/>
      <c r="ADO391" s="442"/>
      <c r="ADP391" s="442"/>
      <c r="ADQ391" s="442"/>
      <c r="ADR391" s="442"/>
      <c r="ADS391" s="442"/>
      <c r="ADT391" s="442"/>
      <c r="ADU391" s="442"/>
      <c r="ADV391" s="442"/>
      <c r="ADW391" s="442"/>
      <c r="ADX391" s="442"/>
      <c r="ADY391" s="442"/>
      <c r="ADZ391" s="442"/>
      <c r="AEA391" s="442"/>
      <c r="AEB391" s="442"/>
      <c r="AEC391" s="442"/>
      <c r="AED391" s="442"/>
      <c r="AEE391" s="442"/>
      <c r="AEF391" s="442"/>
      <c r="AEG391" s="442"/>
      <c r="AEH391" s="442"/>
      <c r="AEI391" s="442"/>
      <c r="AEJ391" s="442"/>
      <c r="AEK391" s="442"/>
      <c r="AEL391" s="442"/>
      <c r="AEM391" s="442"/>
      <c r="AEN391" s="442"/>
      <c r="AEO391" s="442"/>
      <c r="AEP391" s="442"/>
      <c r="AEQ391" s="442"/>
      <c r="AER391" s="442"/>
      <c r="AES391" s="442"/>
      <c r="AET391" s="442"/>
      <c r="AEU391" s="442"/>
      <c r="AEV391" s="442"/>
      <c r="AEW391" s="442"/>
      <c r="AEX391" s="442"/>
      <c r="AEY391" s="442"/>
      <c r="AEZ391" s="442"/>
      <c r="AFA391" s="442"/>
      <c r="AFB391" s="442"/>
      <c r="AFC391" s="442"/>
      <c r="AFD391" s="442"/>
      <c r="AFE391" s="442"/>
      <c r="AFF391" s="442"/>
      <c r="AFG391" s="442"/>
      <c r="AFH391" s="442"/>
      <c r="AFI391" s="442"/>
      <c r="AFJ391" s="442"/>
      <c r="AFK391" s="442"/>
      <c r="AFL391" s="442"/>
      <c r="AFM391" s="442"/>
      <c r="AFN391" s="442"/>
      <c r="AFO391" s="442"/>
      <c r="AFP391" s="442"/>
      <c r="AFQ391" s="442"/>
      <c r="AFR391" s="442"/>
      <c r="AFS391" s="442"/>
      <c r="AFT391" s="442"/>
      <c r="AFU391" s="442"/>
      <c r="AFV391" s="442"/>
      <c r="AFW391" s="442"/>
      <c r="AFX391" s="442"/>
      <c r="AFY391" s="442"/>
      <c r="AFZ391" s="442"/>
      <c r="AGA391" s="442"/>
      <c r="AGB391" s="442"/>
      <c r="AGC391" s="442"/>
      <c r="AGD391" s="442"/>
      <c r="AGE391" s="442"/>
      <c r="AGF391" s="442"/>
      <c r="AGG391" s="442"/>
      <c r="AGH391" s="442"/>
      <c r="AGI391" s="442"/>
      <c r="AGJ391" s="442"/>
      <c r="AGK391" s="442"/>
      <c r="AGL391" s="442"/>
      <c r="AGM391" s="442"/>
      <c r="AGN391" s="442"/>
      <c r="AGO391" s="442"/>
      <c r="AGP391" s="442"/>
      <c r="AGQ391" s="442"/>
      <c r="AGR391" s="442"/>
      <c r="AGS391" s="442"/>
      <c r="AGT391" s="442"/>
      <c r="AGU391" s="442"/>
      <c r="AGV391" s="442"/>
      <c r="AGW391" s="442"/>
      <c r="AGX391" s="442"/>
      <c r="AGY391" s="442"/>
      <c r="AGZ391" s="442"/>
      <c r="AHA391" s="442"/>
      <c r="AHB391" s="442"/>
      <c r="AHC391" s="442"/>
      <c r="AHD391" s="442"/>
      <c r="AHE391" s="442"/>
      <c r="AHF391" s="442"/>
      <c r="AHG391" s="442"/>
      <c r="AHH391" s="442"/>
    </row>
    <row r="392" spans="2:892" s="593" customFormat="1" hidden="1">
      <c r="B392" s="597"/>
      <c r="C392" s="457"/>
      <c r="D392" s="67"/>
      <c r="E392" s="67"/>
      <c r="F392" s="67"/>
      <c r="G392" s="67"/>
      <c r="H392" s="67"/>
      <c r="I392" s="67"/>
      <c r="J392" s="67"/>
      <c r="K392" s="67"/>
      <c r="L392" s="67"/>
      <c r="M392" s="67"/>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s="66"/>
      <c r="CT392" s="66"/>
      <c r="CU392" s="66"/>
      <c r="CV392" s="66"/>
      <c r="CW392" s="66"/>
      <c r="CX392" s="66"/>
      <c r="CY392" s="66"/>
      <c r="CZ392" s="66"/>
      <c r="DA392" s="66"/>
      <c r="DB392" s="66"/>
      <c r="DC392" s="66"/>
      <c r="DD392" s="66"/>
      <c r="DE392" s="66"/>
      <c r="DF392" s="66"/>
      <c r="DG392" s="66"/>
      <c r="DH392" s="66"/>
      <c r="DI392" s="66"/>
      <c r="DJ392" s="66"/>
      <c r="DK392" s="66"/>
      <c r="DL392" s="66"/>
      <c r="DM392" s="66"/>
      <c r="DN392" s="66"/>
      <c r="DO392" s="66"/>
      <c r="DP392" s="66"/>
      <c r="DQ392" s="66"/>
      <c r="DR392" s="66"/>
      <c r="DS392" s="66"/>
      <c r="DT392" s="66"/>
      <c r="DU392" s="66"/>
      <c r="DV392" s="66"/>
      <c r="DW392" s="66"/>
      <c r="DX392" s="66"/>
      <c r="DY392" s="66"/>
      <c r="DZ392" s="66"/>
      <c r="EA392" s="66"/>
      <c r="EB392" s="66"/>
      <c r="EC392" s="66"/>
      <c r="ED392" s="66"/>
      <c r="EE392" s="66"/>
      <c r="EF392" s="66"/>
      <c r="EG392" s="66"/>
      <c r="EH392" s="66"/>
      <c r="EI392" s="66"/>
      <c r="EJ392" s="66"/>
      <c r="EK392" s="66"/>
      <c r="EL392" s="66"/>
      <c r="EM392" s="66"/>
      <c r="EN392" s="66"/>
      <c r="EO392" s="66"/>
      <c r="EP392" s="66"/>
      <c r="EQ392" s="66"/>
      <c r="ER392" s="66"/>
      <c r="ES392" s="66"/>
      <c r="ET392" s="66"/>
      <c r="EU392" s="66"/>
      <c r="EV392" s="66"/>
      <c r="EW392" s="66"/>
      <c r="EX392" s="66"/>
      <c r="EY392" s="66"/>
      <c r="EZ392" s="66"/>
      <c r="FA392" s="66"/>
      <c r="FB392" s="66"/>
      <c r="FC392" s="66"/>
      <c r="FD392" s="66"/>
      <c r="FE392" s="66"/>
      <c r="FF392" s="66"/>
      <c r="FG392" s="66"/>
      <c r="FH392" s="66"/>
      <c r="FI392" s="66"/>
      <c r="FJ392" s="66"/>
      <c r="FK392" s="66"/>
      <c r="FL392" s="66"/>
      <c r="FM392" s="66"/>
      <c r="FN392" s="66"/>
      <c r="FO392" s="66"/>
      <c r="FP392" s="66"/>
      <c r="FQ392" s="66"/>
      <c r="FR392" s="66"/>
      <c r="FS392" s="66"/>
      <c r="FT392" s="66"/>
      <c r="FU392" s="66"/>
      <c r="FV392" s="66"/>
      <c r="FW392" s="66"/>
      <c r="FX392" s="66"/>
      <c r="FY392" s="66"/>
      <c r="FZ392" s="66"/>
      <c r="GA392" s="66"/>
      <c r="GB392" s="66"/>
      <c r="GC392" s="66"/>
      <c r="GD392" s="66"/>
      <c r="GE392" s="66"/>
      <c r="GF392" s="66"/>
      <c r="GG392" s="66"/>
      <c r="GH392" s="66"/>
      <c r="GI392" s="66"/>
      <c r="GJ392" s="66"/>
      <c r="GK392" s="66"/>
      <c r="GL392" s="66"/>
      <c r="GM392" s="66"/>
      <c r="GN392" s="66"/>
      <c r="GO392" s="66"/>
      <c r="GP392" s="66"/>
      <c r="GQ392" s="66"/>
      <c r="GR392" s="66"/>
      <c r="GS392" s="66"/>
      <c r="GT392" s="66"/>
      <c r="GU392" s="66"/>
      <c r="GV392" s="66"/>
      <c r="GW392" s="66"/>
      <c r="GX392" s="66"/>
      <c r="GY392" s="66"/>
      <c r="GZ392" s="66"/>
      <c r="HA392" s="66"/>
      <c r="HB392" s="66"/>
      <c r="HC392" s="66"/>
      <c r="HD392" s="66"/>
      <c r="HE392" s="66"/>
      <c r="HF392" s="66"/>
      <c r="HG392" s="66"/>
      <c r="HH392" s="66"/>
      <c r="HI392" s="66"/>
      <c r="HJ392" s="66"/>
      <c r="HK392" s="66"/>
      <c r="HL392" s="66"/>
      <c r="HM392" s="66"/>
      <c r="HN392" s="66"/>
      <c r="HO392" s="66"/>
      <c r="HP392" s="66"/>
      <c r="HQ392" s="66"/>
      <c r="HR392" s="66"/>
      <c r="HS392" s="66"/>
      <c r="HT392" s="66"/>
      <c r="HU392" s="66"/>
      <c r="HV392" s="66"/>
      <c r="HW392" s="66"/>
      <c r="HX392" s="66"/>
      <c r="HY392" s="66"/>
      <c r="HZ392" s="66"/>
      <c r="IA392" s="66"/>
      <c r="IB392" s="66"/>
      <c r="IC392" s="66"/>
      <c r="ID392" s="66"/>
      <c r="IE392" s="66"/>
      <c r="IF392" s="66"/>
      <c r="IG392" s="66"/>
      <c r="IH392" s="66"/>
      <c r="II392" s="66"/>
      <c r="IJ392" s="66"/>
      <c r="IK392" s="66"/>
      <c r="IL392" s="66"/>
      <c r="IM392" s="66"/>
      <c r="IN392" s="66"/>
      <c r="IO392" s="66"/>
      <c r="IP392" s="66"/>
      <c r="IQ392" s="66"/>
      <c r="IR392" s="66"/>
      <c r="IS392" s="66"/>
      <c r="IT392" s="66"/>
      <c r="IU392" s="66"/>
      <c r="IV392" s="66"/>
      <c r="IW392" s="66"/>
      <c r="IX392" s="442"/>
      <c r="IY392" s="442"/>
      <c r="IZ392" s="442"/>
      <c r="JA392" s="442"/>
      <c r="JB392" s="442"/>
      <c r="JC392" s="442"/>
      <c r="JD392" s="442"/>
      <c r="JE392" s="442"/>
      <c r="JF392" s="442"/>
      <c r="JG392" s="442"/>
      <c r="JH392" s="442"/>
      <c r="JI392" s="442"/>
      <c r="JJ392" s="442"/>
      <c r="JK392" s="442"/>
      <c r="JL392" s="442"/>
      <c r="JM392" s="442"/>
      <c r="JN392" s="442"/>
      <c r="JO392" s="442"/>
      <c r="JP392" s="442"/>
      <c r="JQ392" s="442"/>
      <c r="JR392" s="442"/>
      <c r="JS392" s="442"/>
      <c r="JT392" s="442"/>
      <c r="JU392" s="442"/>
      <c r="JV392" s="442"/>
      <c r="JW392" s="442"/>
      <c r="JX392" s="442"/>
      <c r="JY392" s="442"/>
      <c r="JZ392" s="442"/>
      <c r="KA392" s="442"/>
      <c r="KB392" s="442"/>
      <c r="KC392" s="442"/>
      <c r="KD392" s="442"/>
      <c r="KE392" s="442"/>
      <c r="KF392" s="442"/>
      <c r="KG392" s="442"/>
      <c r="KH392" s="442"/>
      <c r="KI392" s="442"/>
      <c r="KJ392" s="442"/>
      <c r="KK392" s="442"/>
      <c r="KL392" s="442"/>
      <c r="KM392" s="442"/>
      <c r="KN392" s="442"/>
      <c r="KO392" s="442"/>
      <c r="KP392" s="442"/>
      <c r="KQ392" s="442"/>
      <c r="KR392" s="442"/>
      <c r="KS392" s="442"/>
      <c r="KT392" s="442"/>
      <c r="KU392" s="442"/>
      <c r="KV392" s="442"/>
      <c r="KW392" s="442"/>
      <c r="KX392" s="442"/>
      <c r="KY392" s="442"/>
      <c r="KZ392" s="442"/>
      <c r="LA392" s="442"/>
      <c r="LB392" s="442"/>
      <c r="LC392" s="442"/>
      <c r="LD392" s="442"/>
      <c r="LE392" s="442"/>
      <c r="LF392" s="442"/>
      <c r="LG392" s="442"/>
      <c r="LH392" s="442"/>
      <c r="LI392" s="442"/>
      <c r="LJ392" s="442"/>
      <c r="LK392" s="442"/>
      <c r="LL392" s="442"/>
      <c r="LM392" s="442"/>
      <c r="LN392" s="442"/>
      <c r="LO392" s="442"/>
      <c r="LP392" s="442"/>
      <c r="LQ392" s="442"/>
      <c r="LR392" s="442"/>
      <c r="LS392" s="442"/>
      <c r="LT392" s="442"/>
      <c r="LU392" s="442"/>
      <c r="LV392" s="442"/>
      <c r="LW392" s="442"/>
      <c r="LX392" s="442"/>
      <c r="LY392" s="442"/>
      <c r="LZ392" s="442"/>
      <c r="MA392" s="442"/>
      <c r="MB392" s="442"/>
      <c r="MC392" s="442"/>
      <c r="MD392" s="442"/>
      <c r="ME392" s="442"/>
      <c r="MF392" s="442"/>
      <c r="MG392" s="442"/>
      <c r="MH392" s="442"/>
      <c r="MI392" s="442"/>
      <c r="MJ392" s="442"/>
      <c r="MK392" s="442"/>
      <c r="ML392" s="442"/>
      <c r="MM392" s="442"/>
      <c r="MN392" s="442"/>
      <c r="MO392" s="442"/>
      <c r="MP392" s="442"/>
      <c r="MQ392" s="442"/>
      <c r="MR392" s="442"/>
      <c r="MS392" s="442"/>
      <c r="MT392" s="442"/>
      <c r="MU392" s="442"/>
      <c r="MV392" s="442"/>
      <c r="MW392" s="442"/>
      <c r="MX392" s="442"/>
      <c r="MY392" s="442"/>
      <c r="MZ392" s="442"/>
      <c r="NA392" s="442"/>
      <c r="NB392" s="442"/>
      <c r="NC392" s="442"/>
      <c r="ND392" s="442"/>
      <c r="NE392" s="442"/>
      <c r="NF392" s="442"/>
      <c r="NG392" s="442"/>
      <c r="NH392" s="442"/>
      <c r="NI392" s="442"/>
      <c r="NJ392" s="442"/>
      <c r="NK392" s="442"/>
      <c r="NL392" s="442"/>
      <c r="NM392" s="442"/>
      <c r="NN392" s="442"/>
      <c r="NO392" s="442"/>
      <c r="NP392" s="442"/>
      <c r="NQ392" s="442"/>
      <c r="NR392" s="442"/>
      <c r="NS392" s="442"/>
      <c r="NT392" s="442"/>
      <c r="NU392" s="442"/>
      <c r="NV392" s="442"/>
      <c r="NW392" s="442"/>
      <c r="NX392" s="442"/>
      <c r="NY392" s="442"/>
      <c r="NZ392" s="442"/>
      <c r="OA392" s="442"/>
      <c r="OB392" s="442"/>
      <c r="OC392" s="442"/>
      <c r="OD392" s="442"/>
      <c r="OE392" s="442"/>
      <c r="OF392" s="442"/>
      <c r="OG392" s="442"/>
      <c r="OH392" s="442"/>
      <c r="OI392" s="442"/>
      <c r="OJ392" s="442"/>
      <c r="OK392" s="442"/>
      <c r="OL392" s="442"/>
      <c r="OM392" s="442"/>
      <c r="ON392" s="442"/>
      <c r="OO392" s="442"/>
      <c r="OP392" s="442"/>
      <c r="OQ392" s="442"/>
      <c r="OR392" s="442"/>
      <c r="OS392" s="442"/>
      <c r="OT392" s="442"/>
      <c r="OU392" s="442"/>
      <c r="OV392" s="442"/>
      <c r="OW392" s="442"/>
      <c r="OX392" s="442"/>
      <c r="OY392" s="442"/>
      <c r="OZ392" s="442"/>
      <c r="PA392" s="442"/>
      <c r="PB392" s="442"/>
      <c r="PC392" s="442"/>
      <c r="PD392" s="442"/>
      <c r="PE392" s="442"/>
      <c r="PF392" s="442"/>
      <c r="PG392" s="442"/>
      <c r="PH392" s="442"/>
      <c r="PI392" s="442"/>
      <c r="PJ392" s="442"/>
      <c r="PK392" s="442"/>
      <c r="PL392" s="442"/>
      <c r="PM392" s="442"/>
      <c r="PN392" s="442"/>
      <c r="PO392" s="442"/>
      <c r="PP392" s="442"/>
      <c r="PQ392" s="442"/>
      <c r="PR392" s="442"/>
      <c r="PS392" s="442"/>
      <c r="PT392" s="442"/>
      <c r="PU392" s="442"/>
      <c r="PV392" s="442"/>
      <c r="PW392" s="442"/>
      <c r="PX392" s="442"/>
      <c r="PY392" s="442"/>
      <c r="PZ392" s="442"/>
      <c r="QA392" s="442"/>
      <c r="QB392" s="442"/>
      <c r="QC392" s="442"/>
      <c r="QD392" s="442"/>
      <c r="QE392" s="442"/>
      <c r="QF392" s="442"/>
      <c r="QG392" s="442"/>
      <c r="QH392" s="442"/>
      <c r="QI392" s="442"/>
      <c r="QJ392" s="442"/>
      <c r="QK392" s="442"/>
      <c r="QL392" s="442"/>
      <c r="QM392" s="442"/>
      <c r="QN392" s="442"/>
      <c r="QO392" s="442"/>
      <c r="QP392" s="442"/>
      <c r="QQ392" s="442"/>
      <c r="QR392" s="442"/>
      <c r="QS392" s="442"/>
      <c r="QT392" s="442"/>
      <c r="QU392" s="442"/>
      <c r="QV392" s="442"/>
      <c r="QW392" s="442"/>
      <c r="QX392" s="442"/>
      <c r="QY392" s="442"/>
      <c r="QZ392" s="442"/>
      <c r="RA392" s="442"/>
      <c r="RB392" s="442"/>
      <c r="RC392" s="442"/>
      <c r="RD392" s="442"/>
      <c r="RE392" s="442"/>
      <c r="RF392" s="442"/>
      <c r="RG392" s="442"/>
      <c r="RH392" s="442"/>
      <c r="RI392" s="442"/>
      <c r="RJ392" s="442"/>
      <c r="RK392" s="442"/>
      <c r="RL392" s="442"/>
      <c r="RM392" s="442"/>
      <c r="RN392" s="442"/>
      <c r="RO392" s="442"/>
      <c r="RP392" s="442"/>
      <c r="RQ392" s="442"/>
      <c r="RR392" s="442"/>
      <c r="RS392" s="442"/>
      <c r="RT392" s="442"/>
      <c r="RU392" s="442"/>
      <c r="RV392" s="442"/>
      <c r="RW392" s="442"/>
      <c r="RX392" s="442"/>
      <c r="RY392" s="442"/>
      <c r="RZ392" s="442"/>
      <c r="SA392" s="442"/>
      <c r="SB392" s="442"/>
      <c r="SC392" s="442"/>
      <c r="SD392" s="442"/>
      <c r="SE392" s="442"/>
      <c r="SF392" s="442"/>
      <c r="SG392" s="442"/>
      <c r="SH392" s="442"/>
      <c r="SI392" s="442"/>
      <c r="SJ392" s="442"/>
      <c r="SK392" s="442"/>
      <c r="SL392" s="442"/>
      <c r="SM392" s="442"/>
      <c r="SN392" s="442"/>
      <c r="SO392" s="442"/>
      <c r="SP392" s="442"/>
      <c r="SQ392" s="442"/>
      <c r="SR392" s="442"/>
      <c r="SS392" s="442"/>
      <c r="ST392" s="442"/>
      <c r="SU392" s="442"/>
      <c r="SV392" s="442"/>
      <c r="SW392" s="442"/>
      <c r="SX392" s="442"/>
      <c r="SY392" s="442"/>
      <c r="SZ392" s="442"/>
      <c r="TA392" s="442"/>
      <c r="TB392" s="442"/>
      <c r="TC392" s="442"/>
      <c r="TD392" s="442"/>
      <c r="TE392" s="442"/>
      <c r="TF392" s="442"/>
      <c r="TG392" s="442"/>
      <c r="TH392" s="442"/>
      <c r="TI392" s="442"/>
      <c r="TJ392" s="442"/>
      <c r="TK392" s="442"/>
      <c r="TL392" s="442"/>
      <c r="TM392" s="442"/>
      <c r="TN392" s="442"/>
      <c r="TO392" s="442"/>
      <c r="TP392" s="442"/>
      <c r="TQ392" s="442"/>
      <c r="TR392" s="442"/>
      <c r="TS392" s="442"/>
      <c r="TT392" s="442"/>
      <c r="TU392" s="442"/>
      <c r="TV392" s="442"/>
      <c r="TW392" s="442"/>
      <c r="TX392" s="442"/>
      <c r="TY392" s="442"/>
      <c r="TZ392" s="442"/>
      <c r="UA392" s="442"/>
      <c r="UB392" s="442"/>
      <c r="UC392" s="442"/>
      <c r="UD392" s="442"/>
      <c r="UE392" s="442"/>
      <c r="UF392" s="442"/>
      <c r="UG392" s="442"/>
      <c r="UH392" s="442"/>
      <c r="UI392" s="442"/>
      <c r="UJ392" s="442"/>
      <c r="UK392" s="442"/>
      <c r="UL392" s="442"/>
      <c r="UM392" s="442"/>
      <c r="UN392" s="442"/>
      <c r="UO392" s="442"/>
      <c r="UP392" s="442"/>
      <c r="UQ392" s="442"/>
      <c r="UR392" s="442"/>
      <c r="US392" s="442"/>
      <c r="UT392" s="442"/>
      <c r="UU392" s="442"/>
      <c r="UV392" s="442"/>
      <c r="UW392" s="442"/>
      <c r="UX392" s="442"/>
      <c r="UY392" s="442"/>
      <c r="UZ392" s="442"/>
      <c r="VA392" s="442"/>
      <c r="VB392" s="442"/>
      <c r="VC392" s="442"/>
      <c r="VD392" s="442"/>
      <c r="VE392" s="442"/>
      <c r="VF392" s="442"/>
      <c r="VG392" s="442"/>
      <c r="VH392" s="442"/>
      <c r="VI392" s="442"/>
      <c r="VJ392" s="442"/>
      <c r="VK392" s="442"/>
      <c r="VL392" s="442"/>
      <c r="VM392" s="442"/>
      <c r="VN392" s="442"/>
      <c r="VO392" s="442"/>
      <c r="VP392" s="442"/>
      <c r="VQ392" s="442"/>
      <c r="VR392" s="442"/>
      <c r="VS392" s="442"/>
      <c r="VT392" s="442"/>
      <c r="VU392" s="442"/>
      <c r="VV392" s="442"/>
      <c r="VW392" s="442"/>
      <c r="VX392" s="442"/>
      <c r="VY392" s="442"/>
      <c r="VZ392" s="442"/>
      <c r="WA392" s="442"/>
      <c r="WB392" s="442"/>
      <c r="WC392" s="442"/>
      <c r="WD392" s="442"/>
      <c r="WE392" s="442"/>
      <c r="WF392" s="442"/>
      <c r="WG392" s="442"/>
      <c r="WH392" s="442"/>
      <c r="WI392" s="442"/>
      <c r="WJ392" s="442"/>
      <c r="WK392" s="442"/>
      <c r="WL392" s="442"/>
      <c r="WM392" s="442"/>
      <c r="WN392" s="442"/>
      <c r="WO392" s="442"/>
      <c r="WP392" s="442"/>
      <c r="WQ392" s="442"/>
      <c r="WR392" s="442"/>
      <c r="WS392" s="442"/>
      <c r="WT392" s="442"/>
      <c r="WU392" s="442"/>
      <c r="WV392" s="442"/>
      <c r="WW392" s="442"/>
      <c r="WX392" s="442"/>
      <c r="WY392" s="442"/>
      <c r="WZ392" s="442"/>
      <c r="XA392" s="442"/>
      <c r="XB392" s="442"/>
      <c r="XC392" s="442"/>
      <c r="XD392" s="442"/>
      <c r="XE392" s="442"/>
      <c r="XF392" s="442"/>
      <c r="XG392" s="442"/>
      <c r="XH392" s="442"/>
      <c r="XI392" s="442"/>
      <c r="XJ392" s="442"/>
      <c r="XK392" s="442"/>
      <c r="XL392" s="442"/>
      <c r="XM392" s="442"/>
      <c r="XN392" s="442"/>
      <c r="XO392" s="442"/>
      <c r="XP392" s="442"/>
      <c r="XQ392" s="442"/>
      <c r="XR392" s="442"/>
      <c r="XS392" s="442"/>
      <c r="XT392" s="442"/>
      <c r="XU392" s="442"/>
      <c r="XV392" s="442"/>
      <c r="XW392" s="442"/>
      <c r="XX392" s="442"/>
      <c r="XY392" s="442"/>
      <c r="XZ392" s="442"/>
      <c r="YA392" s="442"/>
      <c r="YB392" s="442"/>
      <c r="YC392" s="442"/>
      <c r="YD392" s="442"/>
      <c r="YE392" s="442"/>
      <c r="YF392" s="442"/>
      <c r="YG392" s="442"/>
      <c r="YH392" s="442"/>
      <c r="YI392" s="442"/>
      <c r="YJ392" s="442"/>
      <c r="YK392" s="442"/>
      <c r="YL392" s="442"/>
      <c r="YM392" s="442"/>
      <c r="YN392" s="442"/>
      <c r="YO392" s="442"/>
      <c r="YP392" s="442"/>
      <c r="YQ392" s="442"/>
      <c r="YR392" s="442"/>
      <c r="YS392" s="442"/>
      <c r="YT392" s="442"/>
      <c r="YU392" s="442"/>
      <c r="YV392" s="442"/>
      <c r="YW392" s="442"/>
      <c r="YX392" s="442"/>
      <c r="YY392" s="442"/>
      <c r="YZ392" s="442"/>
      <c r="ZA392" s="442"/>
      <c r="ZB392" s="442"/>
      <c r="ZC392" s="442"/>
      <c r="ZD392" s="442"/>
      <c r="ZE392" s="442"/>
      <c r="ZF392" s="442"/>
      <c r="ZG392" s="442"/>
      <c r="ZH392" s="442"/>
      <c r="ZI392" s="442"/>
      <c r="ZJ392" s="442"/>
      <c r="ZK392" s="442"/>
      <c r="ZL392" s="442"/>
      <c r="ZM392" s="442"/>
      <c r="ZN392" s="442"/>
      <c r="ZO392" s="442"/>
      <c r="ZP392" s="442"/>
      <c r="ZQ392" s="442"/>
      <c r="ZR392" s="442"/>
      <c r="ZS392" s="442"/>
      <c r="ZT392" s="442"/>
      <c r="ZU392" s="442"/>
      <c r="ZV392" s="442"/>
      <c r="ZW392" s="442"/>
      <c r="ZX392" s="442"/>
      <c r="ZY392" s="442"/>
      <c r="ZZ392" s="442"/>
      <c r="AAA392" s="442"/>
      <c r="AAB392" s="442"/>
      <c r="AAC392" s="442"/>
      <c r="AAD392" s="442"/>
      <c r="AAE392" s="442"/>
      <c r="AAF392" s="442"/>
      <c r="AAG392" s="442"/>
      <c r="AAH392" s="442"/>
      <c r="AAI392" s="442"/>
      <c r="AAJ392" s="442"/>
      <c r="AAK392" s="442"/>
      <c r="AAL392" s="442"/>
      <c r="AAM392" s="442"/>
      <c r="AAN392" s="442"/>
      <c r="AAO392" s="442"/>
      <c r="AAP392" s="442"/>
      <c r="AAQ392" s="442"/>
      <c r="AAR392" s="442"/>
      <c r="AAS392" s="442"/>
      <c r="AAT392" s="442"/>
      <c r="AAU392" s="442"/>
      <c r="AAV392" s="442"/>
      <c r="AAW392" s="442"/>
      <c r="AAX392" s="442"/>
      <c r="AAY392" s="442"/>
      <c r="AAZ392" s="442"/>
      <c r="ABA392" s="442"/>
      <c r="ABB392" s="442"/>
      <c r="ABC392" s="442"/>
      <c r="ABD392" s="442"/>
      <c r="ABE392" s="442"/>
      <c r="ABF392" s="442"/>
      <c r="ABG392" s="442"/>
      <c r="ABH392" s="442"/>
      <c r="ABI392" s="442"/>
      <c r="ABJ392" s="442"/>
      <c r="ABK392" s="442"/>
      <c r="ABL392" s="442"/>
      <c r="ABM392" s="442"/>
      <c r="ABN392" s="442"/>
      <c r="ABO392" s="442"/>
      <c r="ABP392" s="442"/>
      <c r="ABQ392" s="442"/>
      <c r="ABR392" s="442"/>
      <c r="ABS392" s="442"/>
      <c r="ABT392" s="442"/>
      <c r="ABU392" s="442"/>
      <c r="ABV392" s="442"/>
      <c r="ABW392" s="442"/>
      <c r="ABX392" s="442"/>
      <c r="ABY392" s="442"/>
      <c r="ABZ392" s="442"/>
      <c r="ACA392" s="442"/>
      <c r="ACB392" s="442"/>
      <c r="ACC392" s="442"/>
      <c r="ACD392" s="442"/>
      <c r="ACE392" s="442"/>
      <c r="ACF392" s="442"/>
      <c r="ACG392" s="442"/>
      <c r="ACH392" s="442"/>
      <c r="ACI392" s="442"/>
      <c r="ACJ392" s="442"/>
      <c r="ACK392" s="442"/>
      <c r="ACL392" s="442"/>
      <c r="ACM392" s="442"/>
      <c r="ACN392" s="442"/>
      <c r="ACO392" s="442"/>
      <c r="ACP392" s="442"/>
      <c r="ACQ392" s="442"/>
      <c r="ACR392" s="442"/>
      <c r="ACS392" s="442"/>
      <c r="ACT392" s="442"/>
      <c r="ACU392" s="442"/>
      <c r="ACV392" s="442"/>
      <c r="ACW392" s="442"/>
      <c r="ACX392" s="442"/>
      <c r="ACY392" s="442"/>
      <c r="ACZ392" s="442"/>
      <c r="ADA392" s="442"/>
      <c r="ADB392" s="442"/>
      <c r="ADC392" s="442"/>
      <c r="ADD392" s="442"/>
      <c r="ADE392" s="442"/>
      <c r="ADF392" s="442"/>
      <c r="ADG392" s="442"/>
      <c r="ADH392" s="442"/>
      <c r="ADI392" s="442"/>
      <c r="ADJ392" s="442"/>
      <c r="ADK392" s="442"/>
      <c r="ADL392" s="442"/>
      <c r="ADM392" s="442"/>
      <c r="ADN392" s="442"/>
      <c r="ADO392" s="442"/>
      <c r="ADP392" s="442"/>
      <c r="ADQ392" s="442"/>
      <c r="ADR392" s="442"/>
      <c r="ADS392" s="442"/>
      <c r="ADT392" s="442"/>
      <c r="ADU392" s="442"/>
      <c r="ADV392" s="442"/>
      <c r="ADW392" s="442"/>
      <c r="ADX392" s="442"/>
      <c r="ADY392" s="442"/>
      <c r="ADZ392" s="442"/>
      <c r="AEA392" s="442"/>
      <c r="AEB392" s="442"/>
      <c r="AEC392" s="442"/>
      <c r="AED392" s="442"/>
      <c r="AEE392" s="442"/>
      <c r="AEF392" s="442"/>
      <c r="AEG392" s="442"/>
      <c r="AEH392" s="442"/>
      <c r="AEI392" s="442"/>
      <c r="AEJ392" s="442"/>
      <c r="AEK392" s="442"/>
      <c r="AEL392" s="442"/>
      <c r="AEM392" s="442"/>
      <c r="AEN392" s="442"/>
      <c r="AEO392" s="442"/>
      <c r="AEP392" s="442"/>
      <c r="AEQ392" s="442"/>
      <c r="AER392" s="442"/>
      <c r="AES392" s="442"/>
      <c r="AET392" s="442"/>
      <c r="AEU392" s="442"/>
      <c r="AEV392" s="442"/>
      <c r="AEW392" s="442"/>
      <c r="AEX392" s="442"/>
      <c r="AEY392" s="442"/>
      <c r="AEZ392" s="442"/>
      <c r="AFA392" s="442"/>
      <c r="AFB392" s="442"/>
      <c r="AFC392" s="442"/>
      <c r="AFD392" s="442"/>
      <c r="AFE392" s="442"/>
      <c r="AFF392" s="442"/>
      <c r="AFG392" s="442"/>
      <c r="AFH392" s="442"/>
      <c r="AFI392" s="442"/>
      <c r="AFJ392" s="442"/>
      <c r="AFK392" s="442"/>
      <c r="AFL392" s="442"/>
      <c r="AFM392" s="442"/>
      <c r="AFN392" s="442"/>
      <c r="AFO392" s="442"/>
      <c r="AFP392" s="442"/>
      <c r="AFQ392" s="442"/>
      <c r="AFR392" s="442"/>
      <c r="AFS392" s="442"/>
      <c r="AFT392" s="442"/>
      <c r="AFU392" s="442"/>
      <c r="AFV392" s="442"/>
      <c r="AFW392" s="442"/>
      <c r="AFX392" s="442"/>
      <c r="AFY392" s="442"/>
      <c r="AFZ392" s="442"/>
      <c r="AGA392" s="442"/>
      <c r="AGB392" s="442"/>
      <c r="AGC392" s="442"/>
      <c r="AGD392" s="442"/>
      <c r="AGE392" s="442"/>
      <c r="AGF392" s="442"/>
      <c r="AGG392" s="442"/>
      <c r="AGH392" s="442"/>
      <c r="AGI392" s="442"/>
      <c r="AGJ392" s="442"/>
      <c r="AGK392" s="442"/>
      <c r="AGL392" s="442"/>
      <c r="AGM392" s="442"/>
      <c r="AGN392" s="442"/>
      <c r="AGO392" s="442"/>
      <c r="AGP392" s="442"/>
      <c r="AGQ392" s="442"/>
      <c r="AGR392" s="442"/>
      <c r="AGS392" s="442"/>
      <c r="AGT392" s="442"/>
      <c r="AGU392" s="442"/>
      <c r="AGV392" s="442"/>
      <c r="AGW392" s="442"/>
      <c r="AGX392" s="442"/>
      <c r="AGY392" s="442"/>
      <c r="AGZ392" s="442"/>
      <c r="AHA392" s="442"/>
      <c r="AHB392" s="442"/>
      <c r="AHC392" s="442"/>
      <c r="AHD392" s="442"/>
      <c r="AHE392" s="442"/>
      <c r="AHF392" s="442"/>
      <c r="AHG392" s="442"/>
      <c r="AHH392" s="442"/>
    </row>
    <row r="393" spans="2:892" s="593" customFormat="1" hidden="1">
      <c r="B393" s="597"/>
      <c r="C393" s="457"/>
      <c r="D393" s="67"/>
      <c r="E393" s="67"/>
      <c r="F393" s="67"/>
      <c r="G393" s="67"/>
      <c r="H393" s="67"/>
      <c r="I393" s="67"/>
      <c r="J393" s="67"/>
      <c r="K393" s="67"/>
      <c r="L393" s="67"/>
      <c r="M393" s="67"/>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s="66"/>
      <c r="CT393" s="66"/>
      <c r="CU393" s="66"/>
      <c r="CV393" s="66"/>
      <c r="CW393" s="66"/>
      <c r="CX393" s="66"/>
      <c r="CY393" s="66"/>
      <c r="CZ393" s="66"/>
      <c r="DA393" s="66"/>
      <c r="DB393" s="66"/>
      <c r="DC393" s="66"/>
      <c r="DD393" s="66"/>
      <c r="DE393" s="66"/>
      <c r="DF393" s="66"/>
      <c r="DG393" s="66"/>
      <c r="DH393" s="66"/>
      <c r="DI393" s="66"/>
      <c r="DJ393" s="66"/>
      <c r="DK393" s="66"/>
      <c r="DL393" s="66"/>
      <c r="DM393" s="66"/>
      <c r="DN393" s="66"/>
      <c r="DO393" s="66"/>
      <c r="DP393" s="66"/>
      <c r="DQ393" s="66"/>
      <c r="DR393" s="66"/>
      <c r="DS393" s="66"/>
      <c r="DT393" s="66"/>
      <c r="DU393" s="66"/>
      <c r="DV393" s="66"/>
      <c r="DW393" s="66"/>
      <c r="DX393" s="66"/>
      <c r="DY393" s="66"/>
      <c r="DZ393" s="66"/>
      <c r="EA393" s="66"/>
      <c r="EB393" s="66"/>
      <c r="EC393" s="66"/>
      <c r="ED393" s="66"/>
      <c r="EE393" s="66"/>
      <c r="EF393" s="66"/>
      <c r="EG393" s="66"/>
      <c r="EH393" s="66"/>
      <c r="EI393" s="66"/>
      <c r="EJ393" s="66"/>
      <c r="EK393" s="66"/>
      <c r="EL393" s="66"/>
      <c r="EM393" s="66"/>
      <c r="EN393" s="66"/>
      <c r="EO393" s="66"/>
      <c r="EP393" s="66"/>
      <c r="EQ393" s="66"/>
      <c r="ER393" s="66"/>
      <c r="ES393" s="66"/>
      <c r="ET393" s="66"/>
      <c r="EU393" s="66"/>
      <c r="EV393" s="66"/>
      <c r="EW393" s="66"/>
      <c r="EX393" s="66"/>
      <c r="EY393" s="66"/>
      <c r="EZ393" s="66"/>
      <c r="FA393" s="66"/>
      <c r="FB393" s="66"/>
      <c r="FC393" s="66"/>
      <c r="FD393" s="66"/>
      <c r="FE393" s="66"/>
      <c r="FF393" s="66"/>
      <c r="FG393" s="66"/>
      <c r="FH393" s="66"/>
      <c r="FI393" s="66"/>
      <c r="FJ393" s="66"/>
      <c r="FK393" s="66"/>
      <c r="FL393" s="66"/>
      <c r="FM393" s="66"/>
      <c r="FN393" s="66"/>
      <c r="FO393" s="66"/>
      <c r="FP393" s="66"/>
      <c r="FQ393" s="66"/>
      <c r="FR393" s="66"/>
      <c r="FS393" s="66"/>
      <c r="FT393" s="66"/>
      <c r="FU393" s="66"/>
      <c r="FV393" s="66"/>
      <c r="FW393" s="66"/>
      <c r="FX393" s="66"/>
      <c r="FY393" s="66"/>
      <c r="FZ393" s="66"/>
      <c r="GA393" s="66"/>
      <c r="GB393" s="66"/>
      <c r="GC393" s="66"/>
      <c r="GD393" s="66"/>
      <c r="GE393" s="66"/>
      <c r="GF393" s="66"/>
      <c r="GG393" s="66"/>
      <c r="GH393" s="66"/>
      <c r="GI393" s="66"/>
      <c r="GJ393" s="66"/>
      <c r="GK393" s="66"/>
      <c r="GL393" s="66"/>
      <c r="GM393" s="66"/>
      <c r="GN393" s="66"/>
      <c r="GO393" s="66"/>
      <c r="GP393" s="66"/>
      <c r="GQ393" s="66"/>
      <c r="GR393" s="66"/>
      <c r="GS393" s="66"/>
      <c r="GT393" s="66"/>
      <c r="GU393" s="66"/>
      <c r="GV393" s="66"/>
      <c r="GW393" s="66"/>
      <c r="GX393" s="66"/>
      <c r="GY393" s="66"/>
      <c r="GZ393" s="66"/>
      <c r="HA393" s="66"/>
      <c r="HB393" s="66"/>
      <c r="HC393" s="66"/>
      <c r="HD393" s="66"/>
      <c r="HE393" s="66"/>
      <c r="HF393" s="66"/>
      <c r="HG393" s="66"/>
      <c r="HH393" s="66"/>
      <c r="HI393" s="66"/>
      <c r="HJ393" s="66"/>
      <c r="HK393" s="66"/>
      <c r="HL393" s="66"/>
      <c r="HM393" s="66"/>
      <c r="HN393" s="66"/>
      <c r="HO393" s="66"/>
      <c r="HP393" s="66"/>
      <c r="HQ393" s="66"/>
      <c r="HR393" s="66"/>
      <c r="HS393" s="66"/>
      <c r="HT393" s="66"/>
      <c r="HU393" s="66"/>
      <c r="HV393" s="66"/>
      <c r="HW393" s="66"/>
      <c r="HX393" s="66"/>
      <c r="HY393" s="66"/>
      <c r="HZ393" s="66"/>
      <c r="IA393" s="66"/>
      <c r="IB393" s="66"/>
      <c r="IC393" s="66"/>
      <c r="ID393" s="66"/>
      <c r="IE393" s="66"/>
      <c r="IF393" s="66"/>
      <c r="IG393" s="66"/>
      <c r="IH393" s="66"/>
      <c r="II393" s="66"/>
      <c r="IJ393" s="66"/>
      <c r="IK393" s="66"/>
      <c r="IL393" s="66"/>
      <c r="IM393" s="66"/>
      <c r="IN393" s="66"/>
      <c r="IO393" s="66"/>
      <c r="IP393" s="66"/>
      <c r="IQ393" s="66"/>
      <c r="IR393" s="66"/>
      <c r="IS393" s="66"/>
      <c r="IT393" s="66"/>
      <c r="IU393" s="66"/>
      <c r="IV393" s="66"/>
      <c r="IW393" s="66"/>
      <c r="IX393" s="442"/>
      <c r="IY393" s="442"/>
      <c r="IZ393" s="442"/>
      <c r="JA393" s="442"/>
      <c r="JB393" s="442"/>
      <c r="JC393" s="442"/>
      <c r="JD393" s="442"/>
      <c r="JE393" s="442"/>
      <c r="JF393" s="442"/>
      <c r="JG393" s="442"/>
      <c r="JH393" s="442"/>
      <c r="JI393" s="442"/>
      <c r="JJ393" s="442"/>
      <c r="JK393" s="442"/>
      <c r="JL393" s="442"/>
      <c r="JM393" s="442"/>
      <c r="JN393" s="442"/>
      <c r="JO393" s="442"/>
      <c r="JP393" s="442"/>
      <c r="JQ393" s="442"/>
      <c r="JR393" s="442"/>
      <c r="JS393" s="442"/>
      <c r="JT393" s="442"/>
      <c r="JU393" s="442"/>
      <c r="JV393" s="442"/>
      <c r="JW393" s="442"/>
      <c r="JX393" s="442"/>
      <c r="JY393" s="442"/>
      <c r="JZ393" s="442"/>
      <c r="KA393" s="442"/>
      <c r="KB393" s="442"/>
      <c r="KC393" s="442"/>
      <c r="KD393" s="442"/>
      <c r="KE393" s="442"/>
      <c r="KF393" s="442"/>
      <c r="KG393" s="442"/>
      <c r="KH393" s="442"/>
      <c r="KI393" s="442"/>
      <c r="KJ393" s="442"/>
      <c r="KK393" s="442"/>
      <c r="KL393" s="442"/>
      <c r="KM393" s="442"/>
      <c r="KN393" s="442"/>
      <c r="KO393" s="442"/>
      <c r="KP393" s="442"/>
      <c r="KQ393" s="442"/>
      <c r="KR393" s="442"/>
      <c r="KS393" s="442"/>
      <c r="KT393" s="442"/>
      <c r="KU393" s="442"/>
      <c r="KV393" s="442"/>
      <c r="KW393" s="442"/>
      <c r="KX393" s="442"/>
      <c r="KY393" s="442"/>
      <c r="KZ393" s="442"/>
      <c r="LA393" s="442"/>
      <c r="LB393" s="442"/>
      <c r="LC393" s="442"/>
      <c r="LD393" s="442"/>
      <c r="LE393" s="442"/>
      <c r="LF393" s="442"/>
      <c r="LG393" s="442"/>
      <c r="LH393" s="442"/>
      <c r="LI393" s="442"/>
      <c r="LJ393" s="442"/>
      <c r="LK393" s="442"/>
      <c r="LL393" s="442"/>
      <c r="LM393" s="442"/>
      <c r="LN393" s="442"/>
      <c r="LO393" s="442"/>
      <c r="LP393" s="442"/>
      <c r="LQ393" s="442"/>
      <c r="LR393" s="442"/>
      <c r="LS393" s="442"/>
      <c r="LT393" s="442"/>
      <c r="LU393" s="442"/>
      <c r="LV393" s="442"/>
      <c r="LW393" s="442"/>
      <c r="LX393" s="442"/>
      <c r="LY393" s="442"/>
      <c r="LZ393" s="442"/>
      <c r="MA393" s="442"/>
      <c r="MB393" s="442"/>
      <c r="MC393" s="442"/>
      <c r="MD393" s="442"/>
      <c r="ME393" s="442"/>
      <c r="MF393" s="442"/>
      <c r="MG393" s="442"/>
      <c r="MH393" s="442"/>
      <c r="MI393" s="442"/>
      <c r="MJ393" s="442"/>
      <c r="MK393" s="442"/>
      <c r="ML393" s="442"/>
      <c r="MM393" s="442"/>
      <c r="MN393" s="442"/>
      <c r="MO393" s="442"/>
      <c r="MP393" s="442"/>
      <c r="MQ393" s="442"/>
      <c r="MR393" s="442"/>
      <c r="MS393" s="442"/>
      <c r="MT393" s="442"/>
      <c r="MU393" s="442"/>
      <c r="MV393" s="442"/>
      <c r="MW393" s="442"/>
      <c r="MX393" s="442"/>
      <c r="MY393" s="442"/>
      <c r="MZ393" s="442"/>
      <c r="NA393" s="442"/>
      <c r="NB393" s="442"/>
      <c r="NC393" s="442"/>
      <c r="ND393" s="442"/>
      <c r="NE393" s="442"/>
      <c r="NF393" s="442"/>
      <c r="NG393" s="442"/>
      <c r="NH393" s="442"/>
      <c r="NI393" s="442"/>
      <c r="NJ393" s="442"/>
      <c r="NK393" s="442"/>
      <c r="NL393" s="442"/>
      <c r="NM393" s="442"/>
      <c r="NN393" s="442"/>
      <c r="NO393" s="442"/>
      <c r="NP393" s="442"/>
      <c r="NQ393" s="442"/>
      <c r="NR393" s="442"/>
      <c r="NS393" s="442"/>
      <c r="NT393" s="442"/>
      <c r="NU393" s="442"/>
      <c r="NV393" s="442"/>
      <c r="NW393" s="442"/>
      <c r="NX393" s="442"/>
      <c r="NY393" s="442"/>
      <c r="NZ393" s="442"/>
      <c r="OA393" s="442"/>
      <c r="OB393" s="442"/>
      <c r="OC393" s="442"/>
      <c r="OD393" s="442"/>
      <c r="OE393" s="442"/>
      <c r="OF393" s="442"/>
      <c r="OG393" s="442"/>
      <c r="OH393" s="442"/>
      <c r="OI393" s="442"/>
      <c r="OJ393" s="442"/>
      <c r="OK393" s="442"/>
      <c r="OL393" s="442"/>
      <c r="OM393" s="442"/>
      <c r="ON393" s="442"/>
      <c r="OO393" s="442"/>
      <c r="OP393" s="442"/>
      <c r="OQ393" s="442"/>
      <c r="OR393" s="442"/>
      <c r="OS393" s="442"/>
      <c r="OT393" s="442"/>
      <c r="OU393" s="442"/>
      <c r="OV393" s="442"/>
      <c r="OW393" s="442"/>
      <c r="OX393" s="442"/>
      <c r="OY393" s="442"/>
      <c r="OZ393" s="442"/>
      <c r="PA393" s="442"/>
      <c r="PB393" s="442"/>
      <c r="PC393" s="442"/>
      <c r="PD393" s="442"/>
      <c r="PE393" s="442"/>
      <c r="PF393" s="442"/>
      <c r="PG393" s="442"/>
      <c r="PH393" s="442"/>
      <c r="PI393" s="442"/>
      <c r="PJ393" s="442"/>
      <c r="PK393" s="442"/>
      <c r="PL393" s="442"/>
      <c r="PM393" s="442"/>
      <c r="PN393" s="442"/>
      <c r="PO393" s="442"/>
      <c r="PP393" s="442"/>
      <c r="PQ393" s="442"/>
      <c r="PR393" s="442"/>
      <c r="PS393" s="442"/>
      <c r="PT393" s="442"/>
      <c r="PU393" s="442"/>
      <c r="PV393" s="442"/>
      <c r="PW393" s="442"/>
      <c r="PX393" s="442"/>
      <c r="PY393" s="442"/>
      <c r="PZ393" s="442"/>
      <c r="QA393" s="442"/>
      <c r="QB393" s="442"/>
      <c r="QC393" s="442"/>
      <c r="QD393" s="442"/>
      <c r="QE393" s="442"/>
      <c r="QF393" s="442"/>
      <c r="QG393" s="442"/>
      <c r="QH393" s="442"/>
      <c r="QI393" s="442"/>
      <c r="QJ393" s="442"/>
      <c r="QK393" s="442"/>
      <c r="QL393" s="442"/>
      <c r="QM393" s="442"/>
      <c r="QN393" s="442"/>
      <c r="QO393" s="442"/>
      <c r="QP393" s="442"/>
      <c r="QQ393" s="442"/>
      <c r="QR393" s="442"/>
      <c r="QS393" s="442"/>
      <c r="QT393" s="442"/>
      <c r="QU393" s="442"/>
      <c r="QV393" s="442"/>
      <c r="QW393" s="442"/>
      <c r="QX393" s="442"/>
      <c r="QY393" s="442"/>
      <c r="QZ393" s="442"/>
      <c r="RA393" s="442"/>
      <c r="RB393" s="442"/>
      <c r="RC393" s="442"/>
      <c r="RD393" s="442"/>
      <c r="RE393" s="442"/>
      <c r="RF393" s="442"/>
      <c r="RG393" s="442"/>
      <c r="RH393" s="442"/>
      <c r="RI393" s="442"/>
      <c r="RJ393" s="442"/>
      <c r="RK393" s="442"/>
      <c r="RL393" s="442"/>
      <c r="RM393" s="442"/>
      <c r="RN393" s="442"/>
      <c r="RO393" s="442"/>
      <c r="RP393" s="442"/>
      <c r="RQ393" s="442"/>
      <c r="RR393" s="442"/>
      <c r="RS393" s="442"/>
      <c r="RT393" s="442"/>
      <c r="RU393" s="442"/>
      <c r="RV393" s="442"/>
      <c r="RW393" s="442"/>
      <c r="RX393" s="442"/>
      <c r="RY393" s="442"/>
      <c r="RZ393" s="442"/>
      <c r="SA393" s="442"/>
      <c r="SB393" s="442"/>
      <c r="SC393" s="442"/>
      <c r="SD393" s="442"/>
      <c r="SE393" s="442"/>
      <c r="SF393" s="442"/>
      <c r="SG393" s="442"/>
      <c r="SH393" s="442"/>
      <c r="SI393" s="442"/>
      <c r="SJ393" s="442"/>
      <c r="SK393" s="442"/>
      <c r="SL393" s="442"/>
      <c r="SM393" s="442"/>
      <c r="SN393" s="442"/>
      <c r="SO393" s="442"/>
      <c r="SP393" s="442"/>
      <c r="SQ393" s="442"/>
      <c r="SR393" s="442"/>
      <c r="SS393" s="442"/>
      <c r="ST393" s="442"/>
      <c r="SU393" s="442"/>
      <c r="SV393" s="442"/>
      <c r="SW393" s="442"/>
      <c r="SX393" s="442"/>
      <c r="SY393" s="442"/>
      <c r="SZ393" s="442"/>
      <c r="TA393" s="442"/>
      <c r="TB393" s="442"/>
      <c r="TC393" s="442"/>
      <c r="TD393" s="442"/>
      <c r="TE393" s="442"/>
      <c r="TF393" s="442"/>
      <c r="TG393" s="442"/>
      <c r="TH393" s="442"/>
      <c r="TI393" s="442"/>
      <c r="TJ393" s="442"/>
      <c r="TK393" s="442"/>
      <c r="TL393" s="442"/>
      <c r="TM393" s="442"/>
      <c r="TN393" s="442"/>
      <c r="TO393" s="442"/>
      <c r="TP393" s="442"/>
      <c r="TQ393" s="442"/>
      <c r="TR393" s="442"/>
      <c r="TS393" s="442"/>
      <c r="TT393" s="442"/>
      <c r="TU393" s="442"/>
      <c r="TV393" s="442"/>
      <c r="TW393" s="442"/>
      <c r="TX393" s="442"/>
      <c r="TY393" s="442"/>
      <c r="TZ393" s="442"/>
      <c r="UA393" s="442"/>
      <c r="UB393" s="442"/>
      <c r="UC393" s="442"/>
      <c r="UD393" s="442"/>
      <c r="UE393" s="442"/>
      <c r="UF393" s="442"/>
      <c r="UG393" s="442"/>
      <c r="UH393" s="442"/>
      <c r="UI393" s="442"/>
      <c r="UJ393" s="442"/>
      <c r="UK393" s="442"/>
      <c r="UL393" s="442"/>
      <c r="UM393" s="442"/>
      <c r="UN393" s="442"/>
      <c r="UO393" s="442"/>
      <c r="UP393" s="442"/>
      <c r="UQ393" s="442"/>
      <c r="UR393" s="442"/>
      <c r="US393" s="442"/>
      <c r="UT393" s="442"/>
      <c r="UU393" s="442"/>
      <c r="UV393" s="442"/>
      <c r="UW393" s="442"/>
      <c r="UX393" s="442"/>
      <c r="UY393" s="442"/>
      <c r="UZ393" s="442"/>
      <c r="VA393" s="442"/>
      <c r="VB393" s="442"/>
      <c r="VC393" s="442"/>
      <c r="VD393" s="442"/>
      <c r="VE393" s="442"/>
      <c r="VF393" s="442"/>
      <c r="VG393" s="442"/>
      <c r="VH393" s="442"/>
      <c r="VI393" s="442"/>
      <c r="VJ393" s="442"/>
      <c r="VK393" s="442"/>
      <c r="VL393" s="442"/>
      <c r="VM393" s="442"/>
      <c r="VN393" s="442"/>
      <c r="VO393" s="442"/>
      <c r="VP393" s="442"/>
      <c r="VQ393" s="442"/>
      <c r="VR393" s="442"/>
      <c r="VS393" s="442"/>
      <c r="VT393" s="442"/>
      <c r="VU393" s="442"/>
      <c r="VV393" s="442"/>
      <c r="VW393" s="442"/>
      <c r="VX393" s="442"/>
      <c r="VY393" s="442"/>
      <c r="VZ393" s="442"/>
      <c r="WA393" s="442"/>
      <c r="WB393" s="442"/>
      <c r="WC393" s="442"/>
      <c r="WD393" s="442"/>
      <c r="WE393" s="442"/>
      <c r="WF393" s="442"/>
      <c r="WG393" s="442"/>
      <c r="WH393" s="442"/>
      <c r="WI393" s="442"/>
      <c r="WJ393" s="442"/>
      <c r="WK393" s="442"/>
      <c r="WL393" s="442"/>
      <c r="WM393" s="442"/>
      <c r="WN393" s="442"/>
      <c r="WO393" s="442"/>
      <c r="WP393" s="442"/>
      <c r="WQ393" s="442"/>
      <c r="WR393" s="442"/>
      <c r="WS393" s="442"/>
      <c r="WT393" s="442"/>
      <c r="WU393" s="442"/>
      <c r="WV393" s="442"/>
      <c r="WW393" s="442"/>
      <c r="WX393" s="442"/>
      <c r="WY393" s="442"/>
      <c r="WZ393" s="442"/>
      <c r="XA393" s="442"/>
      <c r="XB393" s="442"/>
      <c r="XC393" s="442"/>
      <c r="XD393" s="442"/>
      <c r="XE393" s="442"/>
      <c r="XF393" s="442"/>
      <c r="XG393" s="442"/>
      <c r="XH393" s="442"/>
      <c r="XI393" s="442"/>
      <c r="XJ393" s="442"/>
      <c r="XK393" s="442"/>
      <c r="XL393" s="442"/>
      <c r="XM393" s="442"/>
      <c r="XN393" s="442"/>
      <c r="XO393" s="442"/>
      <c r="XP393" s="442"/>
      <c r="XQ393" s="442"/>
      <c r="XR393" s="442"/>
      <c r="XS393" s="442"/>
      <c r="XT393" s="442"/>
      <c r="XU393" s="442"/>
      <c r="XV393" s="442"/>
      <c r="XW393" s="442"/>
      <c r="XX393" s="442"/>
      <c r="XY393" s="442"/>
      <c r="XZ393" s="442"/>
      <c r="YA393" s="442"/>
      <c r="YB393" s="442"/>
      <c r="YC393" s="442"/>
      <c r="YD393" s="442"/>
      <c r="YE393" s="442"/>
      <c r="YF393" s="442"/>
      <c r="YG393" s="442"/>
      <c r="YH393" s="442"/>
      <c r="YI393" s="442"/>
      <c r="YJ393" s="442"/>
      <c r="YK393" s="442"/>
      <c r="YL393" s="442"/>
      <c r="YM393" s="442"/>
      <c r="YN393" s="442"/>
      <c r="YO393" s="442"/>
      <c r="YP393" s="442"/>
      <c r="YQ393" s="442"/>
      <c r="YR393" s="442"/>
      <c r="YS393" s="442"/>
      <c r="YT393" s="442"/>
      <c r="YU393" s="442"/>
      <c r="YV393" s="442"/>
      <c r="YW393" s="442"/>
      <c r="YX393" s="442"/>
      <c r="YY393" s="442"/>
      <c r="YZ393" s="442"/>
      <c r="ZA393" s="442"/>
      <c r="ZB393" s="442"/>
      <c r="ZC393" s="442"/>
      <c r="ZD393" s="442"/>
      <c r="ZE393" s="442"/>
      <c r="ZF393" s="442"/>
      <c r="ZG393" s="442"/>
      <c r="ZH393" s="442"/>
      <c r="ZI393" s="442"/>
      <c r="ZJ393" s="442"/>
      <c r="ZK393" s="442"/>
      <c r="ZL393" s="442"/>
      <c r="ZM393" s="442"/>
      <c r="ZN393" s="442"/>
      <c r="ZO393" s="442"/>
      <c r="ZP393" s="442"/>
      <c r="ZQ393" s="442"/>
      <c r="ZR393" s="442"/>
      <c r="ZS393" s="442"/>
      <c r="ZT393" s="442"/>
      <c r="ZU393" s="442"/>
      <c r="ZV393" s="442"/>
      <c r="ZW393" s="442"/>
      <c r="ZX393" s="442"/>
      <c r="ZY393" s="442"/>
      <c r="ZZ393" s="442"/>
      <c r="AAA393" s="442"/>
      <c r="AAB393" s="442"/>
      <c r="AAC393" s="442"/>
      <c r="AAD393" s="442"/>
      <c r="AAE393" s="442"/>
      <c r="AAF393" s="442"/>
      <c r="AAG393" s="442"/>
      <c r="AAH393" s="442"/>
      <c r="AAI393" s="442"/>
      <c r="AAJ393" s="442"/>
      <c r="AAK393" s="442"/>
      <c r="AAL393" s="442"/>
      <c r="AAM393" s="442"/>
      <c r="AAN393" s="442"/>
      <c r="AAO393" s="442"/>
      <c r="AAP393" s="442"/>
      <c r="AAQ393" s="442"/>
      <c r="AAR393" s="442"/>
      <c r="AAS393" s="442"/>
      <c r="AAT393" s="442"/>
      <c r="AAU393" s="442"/>
      <c r="AAV393" s="442"/>
      <c r="AAW393" s="442"/>
      <c r="AAX393" s="442"/>
      <c r="AAY393" s="442"/>
      <c r="AAZ393" s="442"/>
      <c r="ABA393" s="442"/>
      <c r="ABB393" s="442"/>
      <c r="ABC393" s="442"/>
      <c r="ABD393" s="442"/>
      <c r="ABE393" s="442"/>
      <c r="ABF393" s="442"/>
      <c r="ABG393" s="442"/>
      <c r="ABH393" s="442"/>
      <c r="ABI393" s="442"/>
      <c r="ABJ393" s="442"/>
      <c r="ABK393" s="442"/>
      <c r="ABL393" s="442"/>
      <c r="ABM393" s="442"/>
      <c r="ABN393" s="442"/>
      <c r="ABO393" s="442"/>
      <c r="ABP393" s="442"/>
      <c r="ABQ393" s="442"/>
      <c r="ABR393" s="442"/>
      <c r="ABS393" s="442"/>
      <c r="ABT393" s="442"/>
      <c r="ABU393" s="442"/>
      <c r="ABV393" s="442"/>
      <c r="ABW393" s="442"/>
      <c r="ABX393" s="442"/>
      <c r="ABY393" s="442"/>
      <c r="ABZ393" s="442"/>
      <c r="ACA393" s="442"/>
      <c r="ACB393" s="442"/>
      <c r="ACC393" s="442"/>
      <c r="ACD393" s="442"/>
      <c r="ACE393" s="442"/>
      <c r="ACF393" s="442"/>
      <c r="ACG393" s="442"/>
      <c r="ACH393" s="442"/>
      <c r="ACI393" s="442"/>
      <c r="ACJ393" s="442"/>
      <c r="ACK393" s="442"/>
      <c r="ACL393" s="442"/>
      <c r="ACM393" s="442"/>
      <c r="ACN393" s="442"/>
      <c r="ACO393" s="442"/>
      <c r="ACP393" s="442"/>
      <c r="ACQ393" s="442"/>
      <c r="ACR393" s="442"/>
      <c r="ACS393" s="442"/>
      <c r="ACT393" s="442"/>
      <c r="ACU393" s="442"/>
      <c r="ACV393" s="442"/>
      <c r="ACW393" s="442"/>
      <c r="ACX393" s="442"/>
      <c r="ACY393" s="442"/>
      <c r="ACZ393" s="442"/>
      <c r="ADA393" s="442"/>
      <c r="ADB393" s="442"/>
      <c r="ADC393" s="442"/>
      <c r="ADD393" s="442"/>
      <c r="ADE393" s="442"/>
      <c r="ADF393" s="442"/>
      <c r="ADG393" s="442"/>
      <c r="ADH393" s="442"/>
      <c r="ADI393" s="442"/>
      <c r="ADJ393" s="442"/>
      <c r="ADK393" s="442"/>
      <c r="ADL393" s="442"/>
      <c r="ADM393" s="442"/>
      <c r="ADN393" s="442"/>
      <c r="ADO393" s="442"/>
      <c r="ADP393" s="442"/>
      <c r="ADQ393" s="442"/>
      <c r="ADR393" s="442"/>
      <c r="ADS393" s="442"/>
      <c r="ADT393" s="442"/>
      <c r="ADU393" s="442"/>
      <c r="ADV393" s="442"/>
      <c r="ADW393" s="442"/>
      <c r="ADX393" s="442"/>
      <c r="ADY393" s="442"/>
      <c r="ADZ393" s="442"/>
      <c r="AEA393" s="442"/>
      <c r="AEB393" s="442"/>
      <c r="AEC393" s="442"/>
      <c r="AED393" s="442"/>
      <c r="AEE393" s="442"/>
      <c r="AEF393" s="442"/>
      <c r="AEG393" s="442"/>
      <c r="AEH393" s="442"/>
      <c r="AEI393" s="442"/>
      <c r="AEJ393" s="442"/>
      <c r="AEK393" s="442"/>
      <c r="AEL393" s="442"/>
      <c r="AEM393" s="442"/>
      <c r="AEN393" s="442"/>
      <c r="AEO393" s="442"/>
      <c r="AEP393" s="442"/>
      <c r="AEQ393" s="442"/>
      <c r="AER393" s="442"/>
      <c r="AES393" s="442"/>
      <c r="AET393" s="442"/>
      <c r="AEU393" s="442"/>
      <c r="AEV393" s="442"/>
      <c r="AEW393" s="442"/>
      <c r="AEX393" s="442"/>
      <c r="AEY393" s="442"/>
      <c r="AEZ393" s="442"/>
      <c r="AFA393" s="442"/>
      <c r="AFB393" s="442"/>
      <c r="AFC393" s="442"/>
      <c r="AFD393" s="442"/>
      <c r="AFE393" s="442"/>
      <c r="AFF393" s="442"/>
      <c r="AFG393" s="442"/>
      <c r="AFH393" s="442"/>
      <c r="AFI393" s="442"/>
      <c r="AFJ393" s="442"/>
      <c r="AFK393" s="442"/>
      <c r="AFL393" s="442"/>
      <c r="AFM393" s="442"/>
      <c r="AFN393" s="442"/>
      <c r="AFO393" s="442"/>
      <c r="AFP393" s="442"/>
      <c r="AFQ393" s="442"/>
      <c r="AFR393" s="442"/>
      <c r="AFS393" s="442"/>
      <c r="AFT393" s="442"/>
      <c r="AFU393" s="442"/>
      <c r="AFV393" s="442"/>
      <c r="AFW393" s="442"/>
      <c r="AFX393" s="442"/>
      <c r="AFY393" s="442"/>
      <c r="AFZ393" s="442"/>
      <c r="AGA393" s="442"/>
      <c r="AGB393" s="442"/>
      <c r="AGC393" s="442"/>
      <c r="AGD393" s="442"/>
      <c r="AGE393" s="442"/>
      <c r="AGF393" s="442"/>
      <c r="AGG393" s="442"/>
      <c r="AGH393" s="442"/>
      <c r="AGI393" s="442"/>
      <c r="AGJ393" s="442"/>
      <c r="AGK393" s="442"/>
      <c r="AGL393" s="442"/>
      <c r="AGM393" s="442"/>
      <c r="AGN393" s="442"/>
      <c r="AGO393" s="442"/>
      <c r="AGP393" s="442"/>
      <c r="AGQ393" s="442"/>
      <c r="AGR393" s="442"/>
      <c r="AGS393" s="442"/>
      <c r="AGT393" s="442"/>
      <c r="AGU393" s="442"/>
      <c r="AGV393" s="442"/>
      <c r="AGW393" s="442"/>
      <c r="AGX393" s="442"/>
      <c r="AGY393" s="442"/>
      <c r="AGZ393" s="442"/>
      <c r="AHA393" s="442"/>
      <c r="AHB393" s="442"/>
      <c r="AHC393" s="442"/>
      <c r="AHD393" s="442"/>
      <c r="AHE393" s="442"/>
      <c r="AHF393" s="442"/>
      <c r="AHG393" s="442"/>
      <c r="AHH393" s="442"/>
    </row>
    <row r="394" spans="2:892" s="593" customFormat="1" hidden="1">
      <c r="B394" s="597"/>
      <c r="C394" s="457"/>
      <c r="D394" s="67"/>
      <c r="E394" s="67"/>
      <c r="F394" s="67"/>
      <c r="G394" s="67"/>
      <c r="H394" s="67"/>
      <c r="I394" s="67"/>
      <c r="J394" s="67"/>
      <c r="K394" s="67"/>
      <c r="L394" s="67"/>
      <c r="M394" s="67"/>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s="66"/>
      <c r="CT394" s="66"/>
      <c r="CU394" s="66"/>
      <c r="CV394" s="66"/>
      <c r="CW394" s="66"/>
      <c r="CX394" s="66"/>
      <c r="CY394" s="66"/>
      <c r="CZ394" s="66"/>
      <c r="DA394" s="66"/>
      <c r="DB394" s="66"/>
      <c r="DC394" s="66"/>
      <c r="DD394" s="66"/>
      <c r="DE394" s="66"/>
      <c r="DF394" s="66"/>
      <c r="DG394" s="66"/>
      <c r="DH394" s="66"/>
      <c r="DI394" s="66"/>
      <c r="DJ394" s="66"/>
      <c r="DK394" s="66"/>
      <c r="DL394" s="66"/>
      <c r="DM394" s="66"/>
      <c r="DN394" s="66"/>
      <c r="DO394" s="66"/>
      <c r="DP394" s="66"/>
      <c r="DQ394" s="66"/>
      <c r="DR394" s="66"/>
      <c r="DS394" s="66"/>
      <c r="DT394" s="66"/>
      <c r="DU394" s="66"/>
      <c r="DV394" s="66"/>
      <c r="DW394" s="66"/>
      <c r="DX394" s="66"/>
      <c r="DY394" s="66"/>
      <c r="DZ394" s="66"/>
      <c r="EA394" s="66"/>
      <c r="EB394" s="66"/>
      <c r="EC394" s="66"/>
      <c r="ED394" s="66"/>
      <c r="EE394" s="66"/>
      <c r="EF394" s="66"/>
      <c r="EG394" s="66"/>
      <c r="EH394" s="66"/>
      <c r="EI394" s="66"/>
      <c r="EJ394" s="66"/>
      <c r="EK394" s="66"/>
      <c r="EL394" s="66"/>
      <c r="EM394" s="66"/>
      <c r="EN394" s="66"/>
      <c r="EO394" s="66"/>
      <c r="EP394" s="66"/>
      <c r="EQ394" s="66"/>
      <c r="ER394" s="66"/>
      <c r="ES394" s="66"/>
      <c r="ET394" s="66"/>
      <c r="EU394" s="66"/>
      <c r="EV394" s="66"/>
      <c r="EW394" s="66"/>
      <c r="EX394" s="66"/>
      <c r="EY394" s="66"/>
      <c r="EZ394" s="66"/>
      <c r="FA394" s="66"/>
      <c r="FB394" s="66"/>
      <c r="FC394" s="66"/>
      <c r="FD394" s="66"/>
      <c r="FE394" s="66"/>
      <c r="FF394" s="66"/>
      <c r="FG394" s="66"/>
      <c r="FH394" s="66"/>
      <c r="FI394" s="66"/>
      <c r="FJ394" s="66"/>
      <c r="FK394" s="66"/>
      <c r="FL394" s="66"/>
      <c r="FM394" s="66"/>
      <c r="FN394" s="66"/>
      <c r="FO394" s="66"/>
      <c r="FP394" s="66"/>
      <c r="FQ394" s="66"/>
      <c r="FR394" s="66"/>
      <c r="FS394" s="66"/>
      <c r="FT394" s="66"/>
      <c r="FU394" s="66"/>
      <c r="FV394" s="66"/>
      <c r="FW394" s="66"/>
      <c r="FX394" s="66"/>
      <c r="FY394" s="66"/>
      <c r="FZ394" s="66"/>
      <c r="GA394" s="66"/>
      <c r="GB394" s="66"/>
      <c r="GC394" s="66"/>
      <c r="GD394" s="66"/>
      <c r="GE394" s="66"/>
      <c r="GF394" s="66"/>
      <c r="GG394" s="66"/>
      <c r="GH394" s="66"/>
      <c r="GI394" s="66"/>
      <c r="GJ394" s="66"/>
      <c r="GK394" s="66"/>
      <c r="GL394" s="66"/>
      <c r="GM394" s="66"/>
      <c r="GN394" s="66"/>
      <c r="GO394" s="66"/>
      <c r="GP394" s="66"/>
      <c r="GQ394" s="66"/>
      <c r="GR394" s="66"/>
      <c r="GS394" s="66"/>
      <c r="GT394" s="66"/>
      <c r="GU394" s="66"/>
      <c r="GV394" s="66"/>
      <c r="GW394" s="66"/>
      <c r="GX394" s="66"/>
      <c r="GY394" s="66"/>
      <c r="GZ394" s="66"/>
      <c r="HA394" s="66"/>
      <c r="HB394" s="66"/>
      <c r="HC394" s="66"/>
      <c r="HD394" s="66"/>
      <c r="HE394" s="66"/>
      <c r="HF394" s="66"/>
      <c r="HG394" s="66"/>
      <c r="HH394" s="66"/>
      <c r="HI394" s="66"/>
      <c r="HJ394" s="66"/>
      <c r="HK394" s="66"/>
      <c r="HL394" s="66"/>
      <c r="HM394" s="66"/>
      <c r="HN394" s="66"/>
      <c r="HO394" s="66"/>
      <c r="HP394" s="66"/>
      <c r="HQ394" s="66"/>
      <c r="HR394" s="66"/>
      <c r="HS394" s="66"/>
      <c r="HT394" s="66"/>
      <c r="HU394" s="66"/>
      <c r="HV394" s="66"/>
      <c r="HW394" s="66"/>
      <c r="HX394" s="66"/>
      <c r="HY394" s="66"/>
      <c r="HZ394" s="66"/>
      <c r="IA394" s="66"/>
      <c r="IB394" s="66"/>
      <c r="IC394" s="66"/>
      <c r="ID394" s="66"/>
      <c r="IE394" s="66"/>
      <c r="IF394" s="66"/>
      <c r="IG394" s="66"/>
      <c r="IH394" s="66"/>
      <c r="II394" s="66"/>
      <c r="IJ394" s="66"/>
      <c r="IK394" s="66"/>
      <c r="IL394" s="66"/>
      <c r="IM394" s="66"/>
      <c r="IN394" s="66"/>
      <c r="IO394" s="66"/>
      <c r="IP394" s="66"/>
      <c r="IQ394" s="66"/>
      <c r="IR394" s="66"/>
      <c r="IS394" s="66"/>
      <c r="IT394" s="66"/>
      <c r="IU394" s="66"/>
      <c r="IV394" s="66"/>
      <c r="IW394" s="66"/>
      <c r="IX394" s="442"/>
      <c r="IY394" s="442"/>
      <c r="IZ394" s="442"/>
      <c r="JA394" s="442"/>
      <c r="JB394" s="442"/>
      <c r="JC394" s="442"/>
      <c r="JD394" s="442"/>
      <c r="JE394" s="442"/>
      <c r="JF394" s="442"/>
      <c r="JG394" s="442"/>
      <c r="JH394" s="442"/>
      <c r="JI394" s="442"/>
      <c r="JJ394" s="442"/>
      <c r="JK394" s="442"/>
      <c r="JL394" s="442"/>
      <c r="JM394" s="442"/>
      <c r="JN394" s="442"/>
      <c r="JO394" s="442"/>
      <c r="JP394" s="442"/>
      <c r="JQ394" s="442"/>
      <c r="JR394" s="442"/>
      <c r="JS394" s="442"/>
      <c r="JT394" s="442"/>
      <c r="JU394" s="442"/>
      <c r="JV394" s="442"/>
      <c r="JW394" s="442"/>
      <c r="JX394" s="442"/>
      <c r="JY394" s="442"/>
      <c r="JZ394" s="442"/>
      <c r="KA394" s="442"/>
      <c r="KB394" s="442"/>
      <c r="KC394" s="442"/>
      <c r="KD394" s="442"/>
      <c r="KE394" s="442"/>
      <c r="KF394" s="442"/>
      <c r="KG394" s="442"/>
      <c r="KH394" s="442"/>
      <c r="KI394" s="442"/>
      <c r="KJ394" s="442"/>
      <c r="KK394" s="442"/>
      <c r="KL394" s="442"/>
      <c r="KM394" s="442"/>
      <c r="KN394" s="442"/>
      <c r="KO394" s="442"/>
      <c r="KP394" s="442"/>
      <c r="KQ394" s="442"/>
      <c r="KR394" s="442"/>
      <c r="KS394" s="442"/>
      <c r="KT394" s="442"/>
      <c r="KU394" s="442"/>
      <c r="KV394" s="442"/>
      <c r="KW394" s="442"/>
      <c r="KX394" s="442"/>
      <c r="KY394" s="442"/>
      <c r="KZ394" s="442"/>
      <c r="LA394" s="442"/>
      <c r="LB394" s="442"/>
      <c r="LC394" s="442"/>
      <c r="LD394" s="442"/>
      <c r="LE394" s="442"/>
      <c r="LF394" s="442"/>
      <c r="LG394" s="442"/>
      <c r="LH394" s="442"/>
      <c r="LI394" s="442"/>
      <c r="LJ394" s="442"/>
      <c r="LK394" s="442"/>
      <c r="LL394" s="442"/>
      <c r="LM394" s="442"/>
      <c r="LN394" s="442"/>
      <c r="LO394" s="442"/>
      <c r="LP394" s="442"/>
      <c r="LQ394" s="442"/>
      <c r="LR394" s="442"/>
      <c r="LS394" s="442"/>
      <c r="LT394" s="442"/>
      <c r="LU394" s="442"/>
      <c r="LV394" s="442"/>
      <c r="LW394" s="442"/>
      <c r="LX394" s="442"/>
      <c r="LY394" s="442"/>
      <c r="LZ394" s="442"/>
      <c r="MA394" s="442"/>
      <c r="MB394" s="442"/>
      <c r="MC394" s="442"/>
      <c r="MD394" s="442"/>
      <c r="ME394" s="442"/>
      <c r="MF394" s="442"/>
      <c r="MG394" s="442"/>
      <c r="MH394" s="442"/>
      <c r="MI394" s="442"/>
      <c r="MJ394" s="442"/>
      <c r="MK394" s="442"/>
      <c r="ML394" s="442"/>
      <c r="MM394" s="442"/>
      <c r="MN394" s="442"/>
      <c r="MO394" s="442"/>
      <c r="MP394" s="442"/>
      <c r="MQ394" s="442"/>
      <c r="MR394" s="442"/>
      <c r="MS394" s="442"/>
      <c r="MT394" s="442"/>
      <c r="MU394" s="442"/>
      <c r="MV394" s="442"/>
      <c r="MW394" s="442"/>
      <c r="MX394" s="442"/>
      <c r="MY394" s="442"/>
      <c r="MZ394" s="442"/>
      <c r="NA394" s="442"/>
      <c r="NB394" s="442"/>
      <c r="NC394" s="442"/>
      <c r="ND394" s="442"/>
      <c r="NE394" s="442"/>
      <c r="NF394" s="442"/>
      <c r="NG394" s="442"/>
      <c r="NH394" s="442"/>
      <c r="NI394" s="442"/>
      <c r="NJ394" s="442"/>
      <c r="NK394" s="442"/>
      <c r="NL394" s="442"/>
      <c r="NM394" s="442"/>
      <c r="NN394" s="442"/>
      <c r="NO394" s="442"/>
      <c r="NP394" s="442"/>
      <c r="NQ394" s="442"/>
      <c r="NR394" s="442"/>
      <c r="NS394" s="442"/>
      <c r="NT394" s="442"/>
      <c r="NU394" s="442"/>
      <c r="NV394" s="442"/>
      <c r="NW394" s="442"/>
      <c r="NX394" s="442"/>
      <c r="NY394" s="442"/>
      <c r="NZ394" s="442"/>
      <c r="OA394" s="442"/>
      <c r="OB394" s="442"/>
      <c r="OC394" s="442"/>
      <c r="OD394" s="442"/>
      <c r="OE394" s="442"/>
      <c r="OF394" s="442"/>
      <c r="OG394" s="442"/>
      <c r="OH394" s="442"/>
      <c r="OI394" s="442"/>
      <c r="OJ394" s="442"/>
      <c r="OK394" s="442"/>
      <c r="OL394" s="442"/>
      <c r="OM394" s="442"/>
      <c r="ON394" s="442"/>
      <c r="OO394" s="442"/>
      <c r="OP394" s="442"/>
      <c r="OQ394" s="442"/>
      <c r="OR394" s="442"/>
      <c r="OS394" s="442"/>
      <c r="OT394" s="442"/>
      <c r="OU394" s="442"/>
      <c r="OV394" s="442"/>
      <c r="OW394" s="442"/>
      <c r="OX394" s="442"/>
      <c r="OY394" s="442"/>
      <c r="OZ394" s="442"/>
      <c r="PA394" s="442"/>
      <c r="PB394" s="442"/>
      <c r="PC394" s="442"/>
      <c r="PD394" s="442"/>
      <c r="PE394" s="442"/>
      <c r="PF394" s="442"/>
      <c r="PG394" s="442"/>
      <c r="PH394" s="442"/>
      <c r="PI394" s="442"/>
      <c r="PJ394" s="442"/>
      <c r="PK394" s="442"/>
      <c r="PL394" s="442"/>
      <c r="PM394" s="442"/>
      <c r="PN394" s="442"/>
      <c r="PO394" s="442"/>
      <c r="PP394" s="442"/>
      <c r="PQ394" s="442"/>
      <c r="PR394" s="442"/>
      <c r="PS394" s="442"/>
      <c r="PT394" s="442"/>
      <c r="PU394" s="442"/>
      <c r="PV394" s="442"/>
      <c r="PW394" s="442"/>
      <c r="PX394" s="442"/>
      <c r="PY394" s="442"/>
      <c r="PZ394" s="442"/>
      <c r="QA394" s="442"/>
      <c r="QB394" s="442"/>
      <c r="QC394" s="442"/>
      <c r="QD394" s="442"/>
      <c r="QE394" s="442"/>
      <c r="QF394" s="442"/>
      <c r="QG394" s="442"/>
      <c r="QH394" s="442"/>
      <c r="QI394" s="442"/>
      <c r="QJ394" s="442"/>
      <c r="QK394" s="442"/>
      <c r="QL394" s="442"/>
      <c r="QM394" s="442"/>
      <c r="QN394" s="442"/>
      <c r="QO394" s="442"/>
      <c r="QP394" s="442"/>
      <c r="QQ394" s="442"/>
      <c r="QR394" s="442"/>
      <c r="QS394" s="442"/>
      <c r="QT394" s="442"/>
      <c r="QU394" s="442"/>
      <c r="QV394" s="442"/>
      <c r="QW394" s="442"/>
      <c r="QX394" s="442"/>
      <c r="QY394" s="442"/>
      <c r="QZ394" s="442"/>
      <c r="RA394" s="442"/>
      <c r="RB394" s="442"/>
      <c r="RC394" s="442"/>
      <c r="RD394" s="442"/>
      <c r="RE394" s="442"/>
      <c r="RF394" s="442"/>
      <c r="RG394" s="442"/>
      <c r="RH394" s="442"/>
      <c r="RI394" s="442"/>
      <c r="RJ394" s="442"/>
      <c r="RK394" s="442"/>
      <c r="RL394" s="442"/>
      <c r="RM394" s="442"/>
      <c r="RN394" s="442"/>
      <c r="RO394" s="442"/>
      <c r="RP394" s="442"/>
      <c r="RQ394" s="442"/>
      <c r="RR394" s="442"/>
      <c r="RS394" s="442"/>
      <c r="RT394" s="442"/>
      <c r="RU394" s="442"/>
      <c r="RV394" s="442"/>
      <c r="RW394" s="442"/>
      <c r="RX394" s="442"/>
      <c r="RY394" s="442"/>
      <c r="RZ394" s="442"/>
      <c r="SA394" s="442"/>
      <c r="SB394" s="442"/>
      <c r="SC394" s="442"/>
      <c r="SD394" s="442"/>
      <c r="SE394" s="442"/>
      <c r="SF394" s="442"/>
      <c r="SG394" s="442"/>
      <c r="SH394" s="442"/>
      <c r="SI394" s="442"/>
      <c r="SJ394" s="442"/>
      <c r="SK394" s="442"/>
      <c r="SL394" s="442"/>
      <c r="SM394" s="442"/>
      <c r="SN394" s="442"/>
      <c r="SO394" s="442"/>
      <c r="SP394" s="442"/>
      <c r="SQ394" s="442"/>
      <c r="SR394" s="442"/>
      <c r="SS394" s="442"/>
      <c r="ST394" s="442"/>
      <c r="SU394" s="442"/>
      <c r="SV394" s="442"/>
      <c r="SW394" s="442"/>
      <c r="SX394" s="442"/>
      <c r="SY394" s="442"/>
      <c r="SZ394" s="442"/>
      <c r="TA394" s="442"/>
      <c r="TB394" s="442"/>
      <c r="TC394" s="442"/>
      <c r="TD394" s="442"/>
      <c r="TE394" s="442"/>
      <c r="TF394" s="442"/>
      <c r="TG394" s="442"/>
      <c r="TH394" s="442"/>
      <c r="TI394" s="442"/>
      <c r="TJ394" s="442"/>
      <c r="TK394" s="442"/>
      <c r="TL394" s="442"/>
      <c r="TM394" s="442"/>
      <c r="TN394" s="442"/>
      <c r="TO394" s="442"/>
      <c r="TP394" s="442"/>
      <c r="TQ394" s="442"/>
      <c r="TR394" s="442"/>
      <c r="TS394" s="442"/>
      <c r="TT394" s="442"/>
      <c r="TU394" s="442"/>
      <c r="TV394" s="442"/>
      <c r="TW394" s="442"/>
      <c r="TX394" s="442"/>
      <c r="TY394" s="442"/>
      <c r="TZ394" s="442"/>
      <c r="UA394" s="442"/>
      <c r="UB394" s="442"/>
      <c r="UC394" s="442"/>
      <c r="UD394" s="442"/>
      <c r="UE394" s="442"/>
      <c r="UF394" s="442"/>
      <c r="UG394" s="442"/>
      <c r="UH394" s="442"/>
      <c r="UI394" s="442"/>
      <c r="UJ394" s="442"/>
      <c r="UK394" s="442"/>
      <c r="UL394" s="442"/>
      <c r="UM394" s="442"/>
      <c r="UN394" s="442"/>
      <c r="UO394" s="442"/>
      <c r="UP394" s="442"/>
      <c r="UQ394" s="442"/>
      <c r="UR394" s="442"/>
      <c r="US394" s="442"/>
      <c r="UT394" s="442"/>
      <c r="UU394" s="442"/>
      <c r="UV394" s="442"/>
      <c r="UW394" s="442"/>
      <c r="UX394" s="442"/>
      <c r="UY394" s="442"/>
      <c r="UZ394" s="442"/>
      <c r="VA394" s="442"/>
      <c r="VB394" s="442"/>
      <c r="VC394" s="442"/>
      <c r="VD394" s="442"/>
      <c r="VE394" s="442"/>
      <c r="VF394" s="442"/>
      <c r="VG394" s="442"/>
      <c r="VH394" s="442"/>
      <c r="VI394" s="442"/>
      <c r="VJ394" s="442"/>
      <c r="VK394" s="442"/>
      <c r="VL394" s="442"/>
      <c r="VM394" s="442"/>
      <c r="VN394" s="442"/>
      <c r="VO394" s="442"/>
      <c r="VP394" s="442"/>
      <c r="VQ394" s="442"/>
      <c r="VR394" s="442"/>
      <c r="VS394" s="442"/>
      <c r="VT394" s="442"/>
      <c r="VU394" s="442"/>
      <c r="VV394" s="442"/>
      <c r="VW394" s="442"/>
      <c r="VX394" s="442"/>
      <c r="VY394" s="442"/>
      <c r="VZ394" s="442"/>
      <c r="WA394" s="442"/>
      <c r="WB394" s="442"/>
      <c r="WC394" s="442"/>
      <c r="WD394" s="442"/>
      <c r="WE394" s="442"/>
      <c r="WF394" s="442"/>
      <c r="WG394" s="442"/>
      <c r="WH394" s="442"/>
      <c r="WI394" s="442"/>
      <c r="WJ394" s="442"/>
      <c r="WK394" s="442"/>
      <c r="WL394" s="442"/>
      <c r="WM394" s="442"/>
      <c r="WN394" s="442"/>
      <c r="WO394" s="442"/>
      <c r="WP394" s="442"/>
      <c r="WQ394" s="442"/>
      <c r="WR394" s="442"/>
      <c r="WS394" s="442"/>
      <c r="WT394" s="442"/>
      <c r="WU394" s="442"/>
      <c r="WV394" s="442"/>
      <c r="WW394" s="442"/>
      <c r="WX394" s="442"/>
      <c r="WY394" s="442"/>
      <c r="WZ394" s="442"/>
      <c r="XA394" s="442"/>
      <c r="XB394" s="442"/>
      <c r="XC394" s="442"/>
      <c r="XD394" s="442"/>
      <c r="XE394" s="442"/>
      <c r="XF394" s="442"/>
      <c r="XG394" s="442"/>
      <c r="XH394" s="442"/>
      <c r="XI394" s="442"/>
      <c r="XJ394" s="442"/>
      <c r="XK394" s="442"/>
      <c r="XL394" s="442"/>
      <c r="XM394" s="442"/>
      <c r="XN394" s="442"/>
      <c r="XO394" s="442"/>
      <c r="XP394" s="442"/>
      <c r="XQ394" s="442"/>
      <c r="XR394" s="442"/>
      <c r="XS394" s="442"/>
      <c r="XT394" s="442"/>
      <c r="XU394" s="442"/>
      <c r="XV394" s="442"/>
      <c r="XW394" s="442"/>
      <c r="XX394" s="442"/>
      <c r="XY394" s="442"/>
      <c r="XZ394" s="442"/>
      <c r="YA394" s="442"/>
      <c r="YB394" s="442"/>
      <c r="YC394" s="442"/>
      <c r="YD394" s="442"/>
      <c r="YE394" s="442"/>
      <c r="YF394" s="442"/>
      <c r="YG394" s="442"/>
      <c r="YH394" s="442"/>
      <c r="YI394" s="442"/>
      <c r="YJ394" s="442"/>
      <c r="YK394" s="442"/>
      <c r="YL394" s="442"/>
      <c r="YM394" s="442"/>
      <c r="YN394" s="442"/>
      <c r="YO394" s="442"/>
      <c r="YP394" s="442"/>
      <c r="YQ394" s="442"/>
      <c r="YR394" s="442"/>
      <c r="YS394" s="442"/>
      <c r="YT394" s="442"/>
      <c r="YU394" s="442"/>
      <c r="YV394" s="442"/>
      <c r="YW394" s="442"/>
      <c r="YX394" s="442"/>
      <c r="YY394" s="442"/>
      <c r="YZ394" s="442"/>
      <c r="ZA394" s="442"/>
      <c r="ZB394" s="442"/>
      <c r="ZC394" s="442"/>
      <c r="ZD394" s="442"/>
      <c r="ZE394" s="442"/>
      <c r="ZF394" s="442"/>
      <c r="ZG394" s="442"/>
      <c r="ZH394" s="442"/>
      <c r="ZI394" s="442"/>
      <c r="ZJ394" s="442"/>
      <c r="ZK394" s="442"/>
      <c r="ZL394" s="442"/>
      <c r="ZM394" s="442"/>
      <c r="ZN394" s="442"/>
      <c r="ZO394" s="442"/>
      <c r="ZP394" s="442"/>
      <c r="ZQ394" s="442"/>
      <c r="ZR394" s="442"/>
      <c r="ZS394" s="442"/>
      <c r="ZT394" s="442"/>
      <c r="ZU394" s="442"/>
      <c r="ZV394" s="442"/>
      <c r="ZW394" s="442"/>
      <c r="ZX394" s="442"/>
      <c r="ZY394" s="442"/>
      <c r="ZZ394" s="442"/>
      <c r="AAA394" s="442"/>
      <c r="AAB394" s="442"/>
      <c r="AAC394" s="442"/>
      <c r="AAD394" s="442"/>
      <c r="AAE394" s="442"/>
      <c r="AAF394" s="442"/>
      <c r="AAG394" s="442"/>
      <c r="AAH394" s="442"/>
      <c r="AAI394" s="442"/>
      <c r="AAJ394" s="442"/>
      <c r="AAK394" s="442"/>
      <c r="AAL394" s="442"/>
      <c r="AAM394" s="442"/>
      <c r="AAN394" s="442"/>
      <c r="AAO394" s="442"/>
      <c r="AAP394" s="442"/>
      <c r="AAQ394" s="442"/>
      <c r="AAR394" s="442"/>
      <c r="AAS394" s="442"/>
      <c r="AAT394" s="442"/>
      <c r="AAU394" s="442"/>
      <c r="AAV394" s="442"/>
      <c r="AAW394" s="442"/>
      <c r="AAX394" s="442"/>
      <c r="AAY394" s="442"/>
      <c r="AAZ394" s="442"/>
      <c r="ABA394" s="442"/>
      <c r="ABB394" s="442"/>
      <c r="ABC394" s="442"/>
      <c r="ABD394" s="442"/>
      <c r="ABE394" s="442"/>
      <c r="ABF394" s="442"/>
      <c r="ABG394" s="442"/>
      <c r="ABH394" s="442"/>
      <c r="ABI394" s="442"/>
      <c r="ABJ394" s="442"/>
      <c r="ABK394" s="442"/>
      <c r="ABL394" s="442"/>
      <c r="ABM394" s="442"/>
      <c r="ABN394" s="442"/>
      <c r="ABO394" s="442"/>
      <c r="ABP394" s="442"/>
      <c r="ABQ394" s="442"/>
      <c r="ABR394" s="442"/>
      <c r="ABS394" s="442"/>
      <c r="ABT394" s="442"/>
      <c r="ABU394" s="442"/>
      <c r="ABV394" s="442"/>
      <c r="ABW394" s="442"/>
      <c r="ABX394" s="442"/>
      <c r="ABY394" s="442"/>
      <c r="ABZ394" s="442"/>
      <c r="ACA394" s="442"/>
      <c r="ACB394" s="442"/>
      <c r="ACC394" s="442"/>
      <c r="ACD394" s="442"/>
      <c r="ACE394" s="442"/>
      <c r="ACF394" s="442"/>
      <c r="ACG394" s="442"/>
      <c r="ACH394" s="442"/>
      <c r="ACI394" s="442"/>
      <c r="ACJ394" s="442"/>
      <c r="ACK394" s="442"/>
      <c r="ACL394" s="442"/>
      <c r="ACM394" s="442"/>
      <c r="ACN394" s="442"/>
      <c r="ACO394" s="442"/>
      <c r="ACP394" s="442"/>
      <c r="ACQ394" s="442"/>
      <c r="ACR394" s="442"/>
      <c r="ACS394" s="442"/>
      <c r="ACT394" s="442"/>
      <c r="ACU394" s="442"/>
      <c r="ACV394" s="442"/>
      <c r="ACW394" s="442"/>
      <c r="ACX394" s="442"/>
      <c r="ACY394" s="442"/>
      <c r="ACZ394" s="442"/>
      <c r="ADA394" s="442"/>
      <c r="ADB394" s="442"/>
      <c r="ADC394" s="442"/>
      <c r="ADD394" s="442"/>
      <c r="ADE394" s="442"/>
      <c r="ADF394" s="442"/>
      <c r="ADG394" s="442"/>
      <c r="ADH394" s="442"/>
      <c r="ADI394" s="442"/>
      <c r="ADJ394" s="442"/>
      <c r="ADK394" s="442"/>
      <c r="ADL394" s="442"/>
      <c r="ADM394" s="442"/>
      <c r="ADN394" s="442"/>
      <c r="ADO394" s="442"/>
      <c r="ADP394" s="442"/>
      <c r="ADQ394" s="442"/>
      <c r="ADR394" s="442"/>
      <c r="ADS394" s="442"/>
      <c r="ADT394" s="442"/>
      <c r="ADU394" s="442"/>
      <c r="ADV394" s="442"/>
      <c r="ADW394" s="442"/>
      <c r="ADX394" s="442"/>
      <c r="ADY394" s="442"/>
      <c r="ADZ394" s="442"/>
      <c r="AEA394" s="442"/>
      <c r="AEB394" s="442"/>
      <c r="AEC394" s="442"/>
      <c r="AED394" s="442"/>
      <c r="AEE394" s="442"/>
      <c r="AEF394" s="442"/>
      <c r="AEG394" s="442"/>
      <c r="AEH394" s="442"/>
      <c r="AEI394" s="442"/>
      <c r="AEJ394" s="442"/>
      <c r="AEK394" s="442"/>
      <c r="AEL394" s="442"/>
      <c r="AEM394" s="442"/>
      <c r="AEN394" s="442"/>
      <c r="AEO394" s="442"/>
      <c r="AEP394" s="442"/>
      <c r="AEQ394" s="442"/>
      <c r="AER394" s="442"/>
      <c r="AES394" s="442"/>
      <c r="AET394" s="442"/>
      <c r="AEU394" s="442"/>
      <c r="AEV394" s="442"/>
      <c r="AEW394" s="442"/>
      <c r="AEX394" s="442"/>
      <c r="AEY394" s="442"/>
      <c r="AEZ394" s="442"/>
      <c r="AFA394" s="442"/>
      <c r="AFB394" s="442"/>
      <c r="AFC394" s="442"/>
      <c r="AFD394" s="442"/>
      <c r="AFE394" s="442"/>
      <c r="AFF394" s="442"/>
      <c r="AFG394" s="442"/>
      <c r="AFH394" s="442"/>
      <c r="AFI394" s="442"/>
      <c r="AFJ394" s="442"/>
      <c r="AFK394" s="442"/>
      <c r="AFL394" s="442"/>
      <c r="AFM394" s="442"/>
      <c r="AFN394" s="442"/>
      <c r="AFO394" s="442"/>
      <c r="AFP394" s="442"/>
      <c r="AFQ394" s="442"/>
      <c r="AFR394" s="442"/>
      <c r="AFS394" s="442"/>
      <c r="AFT394" s="442"/>
      <c r="AFU394" s="442"/>
      <c r="AFV394" s="442"/>
      <c r="AFW394" s="442"/>
      <c r="AFX394" s="442"/>
      <c r="AFY394" s="442"/>
      <c r="AFZ394" s="442"/>
      <c r="AGA394" s="442"/>
      <c r="AGB394" s="442"/>
      <c r="AGC394" s="442"/>
      <c r="AGD394" s="442"/>
      <c r="AGE394" s="442"/>
      <c r="AGF394" s="442"/>
      <c r="AGG394" s="442"/>
      <c r="AGH394" s="442"/>
      <c r="AGI394" s="442"/>
      <c r="AGJ394" s="442"/>
      <c r="AGK394" s="442"/>
      <c r="AGL394" s="442"/>
      <c r="AGM394" s="442"/>
      <c r="AGN394" s="442"/>
      <c r="AGO394" s="442"/>
      <c r="AGP394" s="442"/>
      <c r="AGQ394" s="442"/>
      <c r="AGR394" s="442"/>
      <c r="AGS394" s="442"/>
      <c r="AGT394" s="442"/>
      <c r="AGU394" s="442"/>
      <c r="AGV394" s="442"/>
      <c r="AGW394" s="442"/>
      <c r="AGX394" s="442"/>
      <c r="AGY394" s="442"/>
      <c r="AGZ394" s="442"/>
      <c r="AHA394" s="442"/>
      <c r="AHB394" s="442"/>
      <c r="AHC394" s="442"/>
      <c r="AHD394" s="442"/>
      <c r="AHE394" s="442"/>
      <c r="AHF394" s="442"/>
      <c r="AHG394" s="442"/>
      <c r="AHH394" s="442"/>
    </row>
    <row r="395" spans="2:892" hidden="1"/>
    <row r="396" spans="2:892" hidden="1"/>
    <row r="397" spans="2:892" hidden="1"/>
    <row r="398" spans="2:892" hidden="1"/>
    <row r="399" spans="2:892" hidden="1"/>
    <row r="400" spans="2:892">
      <c r="D400" s="67" t="s">
        <v>686</v>
      </c>
      <c r="E400" s="67" t="s">
        <v>376</v>
      </c>
      <c r="F400" s="67" t="s">
        <v>686</v>
      </c>
      <c r="G400" s="67" t="s">
        <v>686</v>
      </c>
      <c r="H400" s="67" t="s">
        <v>800</v>
      </c>
      <c r="I400" s="67" t="s">
        <v>802</v>
      </c>
      <c r="J400" s="67" t="s">
        <v>802</v>
      </c>
      <c r="K400" s="67" t="s">
        <v>376</v>
      </c>
      <c r="L400" s="67" t="s">
        <v>379</v>
      </c>
      <c r="M400" s="67" t="s">
        <v>801</v>
      </c>
    </row>
    <row r="401" spans="4:11">
      <c r="D401" s="67" t="s">
        <v>799</v>
      </c>
      <c r="E401" s="67" t="s">
        <v>378</v>
      </c>
      <c r="F401" s="67" t="s">
        <v>799</v>
      </c>
      <c r="G401" s="67" t="s">
        <v>799</v>
      </c>
      <c r="K401" s="67" t="s">
        <v>378</v>
      </c>
    </row>
    <row r="402" spans="4:11">
      <c r="D402" s="67" t="s">
        <v>377</v>
      </c>
      <c r="F402" s="67" t="s">
        <v>377</v>
      </c>
      <c r="G402" s="67" t="s">
        <v>377</v>
      </c>
    </row>
    <row r="411" spans="4:11" hidden="1"/>
    <row r="412" spans="4:11" hidden="1"/>
    <row r="413" spans="4:11" hidden="1"/>
    <row r="414" spans="4:11" hidden="1"/>
    <row r="415" spans="4:11" hidden="1"/>
    <row r="416" spans="4:11"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spans="4:13" hidden="1"/>
    <row r="498" spans="4:13" hidden="1"/>
    <row r="499" spans="4:13" hidden="1"/>
    <row r="500" spans="4:13">
      <c r="D500" s="67" t="s">
        <v>384</v>
      </c>
      <c r="E500" s="67" t="s">
        <v>383</v>
      </c>
      <c r="F500" s="67" t="s">
        <v>384</v>
      </c>
      <c r="G500" s="67" t="s">
        <v>384</v>
      </c>
      <c r="H500" s="67" t="s">
        <v>383</v>
      </c>
      <c r="I500" s="67" t="s">
        <v>383</v>
      </c>
      <c r="J500" s="67" t="s">
        <v>383</v>
      </c>
      <c r="K500" s="67" t="s">
        <v>383</v>
      </c>
      <c r="L500" s="67" t="s">
        <v>384</v>
      </c>
      <c r="M500" s="67" t="s">
        <v>384</v>
      </c>
    </row>
    <row r="503" spans="4:13" hidden="1"/>
    <row r="504" spans="4:13" hidden="1"/>
    <row r="505" spans="4:13" hidden="1"/>
    <row r="506" spans="4:13" hidden="1"/>
    <row r="507" spans="4:13" hidden="1"/>
    <row r="508" spans="4:13" hidden="1"/>
    <row r="509" spans="4:13" hidden="1"/>
    <row r="510" spans="4:13" hidden="1"/>
    <row r="511" spans="4:13" hidden="1"/>
    <row r="512" spans="4:13"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spans="4:13" hidden="1"/>
    <row r="594" spans="4:13" hidden="1"/>
    <row r="595" spans="4:13" hidden="1"/>
    <row r="596" spans="4:13" hidden="1"/>
    <row r="597" spans="4:13" hidden="1"/>
    <row r="598" spans="4:13" hidden="1"/>
    <row r="599" spans="4:13" hidden="1"/>
    <row r="600" spans="4:13">
      <c r="D600" s="67" t="s">
        <v>699</v>
      </c>
      <c r="E600" s="67" t="s">
        <v>388</v>
      </c>
      <c r="F600" s="67" t="s">
        <v>389</v>
      </c>
      <c r="G600" s="67" t="s">
        <v>390</v>
      </c>
      <c r="H600" s="67" t="s">
        <v>391</v>
      </c>
      <c r="I600" s="67" t="s">
        <v>809</v>
      </c>
      <c r="J600" s="67" t="s">
        <v>810</v>
      </c>
      <c r="K600" s="67" t="s">
        <v>388</v>
      </c>
      <c r="L600" s="67" t="s">
        <v>392</v>
      </c>
      <c r="M600" s="67" t="s">
        <v>798</v>
      </c>
    </row>
    <row r="601" spans="4:13">
      <c r="D601" s="67" t="s">
        <v>709</v>
      </c>
      <c r="I601" s="67" t="s">
        <v>692</v>
      </c>
    </row>
    <row r="602" spans="4:13">
      <c r="D602" s="67" t="s">
        <v>734</v>
      </c>
      <c r="I602" s="67" t="s">
        <v>695</v>
      </c>
    </row>
    <row r="603" spans="4:13">
      <c r="I603" s="67" t="s">
        <v>697</v>
      </c>
    </row>
    <row r="604" spans="4:13">
      <c r="I604" s="67" t="s">
        <v>700</v>
      </c>
    </row>
    <row r="605" spans="4:13">
      <c r="I605" s="67" t="s">
        <v>703</v>
      </c>
    </row>
    <row r="606" spans="4:13">
      <c r="I606" s="67" t="s">
        <v>705</v>
      </c>
    </row>
    <row r="607" spans="4:13">
      <c r="I607" s="67" t="s">
        <v>740</v>
      </c>
    </row>
  </sheetData>
  <dataConsolidate/>
  <phoneticPr fontId="70" type="noConversion"/>
  <conditionalFormatting sqref="D29:M29">
    <cfRule type="cellIs" dxfId="155" priority="2545" operator="lessThan">
      <formula>$D$21*2</formula>
    </cfRule>
  </conditionalFormatting>
  <conditionalFormatting sqref="D30:M30">
    <cfRule type="cellIs" dxfId="154" priority="2544" operator="lessThan">
      <formula>$D$22/_xlfn.SINGLE(factorVoltageMarginCP)</formula>
    </cfRule>
  </conditionalFormatting>
  <conditionalFormatting sqref="D19">
    <cfRule type="cellIs" dxfId="153" priority="2543" operator="greaterThan">
      <formula>10</formula>
    </cfRule>
  </conditionalFormatting>
  <conditionalFormatting sqref="A7">
    <cfRule type="duplicateValues" dxfId="152" priority="2541"/>
  </conditionalFormatting>
  <conditionalFormatting sqref="A50">
    <cfRule type="duplicateValues" dxfId="151" priority="2542"/>
  </conditionalFormatting>
  <conditionalFormatting sqref="C8">
    <cfRule type="cellIs" dxfId="150" priority="2540" operator="notEqual">
      <formula>pipeLength</formula>
    </cfRule>
  </conditionalFormatting>
  <conditionalFormatting sqref="AHI50:XFD50 B50">
    <cfRule type="duplicateValues" dxfId="149" priority="2546"/>
  </conditionalFormatting>
  <conditionalFormatting sqref="AHI6:XFD7 B6">
    <cfRule type="duplicateValues" dxfId="148" priority="2547"/>
  </conditionalFormatting>
  <conditionalFormatting sqref="D3">
    <cfRule type="cellIs" dxfId="147" priority="2539" operator="notBetween">
      <formula>-0.75</formula>
      <formula>-1.1</formula>
    </cfRule>
  </conditionalFormatting>
  <conditionalFormatting sqref="D4">
    <cfRule type="cellIs" dxfId="146" priority="2538" operator="notBetween">
      <formula>-1.1</formula>
      <formula>-3.499</formula>
    </cfRule>
  </conditionalFormatting>
  <conditionalFormatting sqref="B34:C34">
    <cfRule type="duplicateValues" dxfId="145" priority="2454"/>
  </conditionalFormatting>
  <conditionalFormatting sqref="IX34:XFD37 A35:C37 A34">
    <cfRule type="duplicateValues" dxfId="144" priority="2563"/>
  </conditionalFormatting>
  <conditionalFormatting sqref="IX26:XFD26 A26:M26">
    <cfRule type="duplicateValues" dxfId="143" priority="2568"/>
  </conditionalFormatting>
  <conditionalFormatting sqref="IX38:XFD38 A38:M38">
    <cfRule type="duplicateValues" dxfId="142" priority="2571"/>
  </conditionalFormatting>
  <dataValidations count="1364">
    <dataValidation type="list" allowBlank="1" sqref="DV34" xr:uid="{013E927D-63FA-7F41-8A1E-25627C0A3EC2}">
      <formula1>TempMaterialList_126</formula1>
    </dataValidation>
    <dataValidation type="list" allowBlank="1" sqref="DV35" xr:uid="{96038A31-2F3B-D04B-BED3-AE6486F2FEEB}">
      <formula1>TempMountList_126</formula1>
    </dataValidation>
    <dataValidation type="list" allowBlank="1" sqref="DV36" xr:uid="{41FAAB43-C971-9C42-AEBA-DDF3DC466266}">
      <formula1>TempInstallList_126</formula1>
    </dataValidation>
    <dataValidation type="list" allowBlank="1" sqref="DV37" xr:uid="{DAEEB833-F7C6-E348-B167-700CA971AAA7}">
      <formula1>TempDeliveryList_126</formula1>
    </dataValidation>
    <dataValidation type="list" allowBlank="1" sqref="DV38" xr:uid="{9A649D10-A836-5E4F-8584-831EF4F0C24A}">
      <formula1>TempModelList_126</formula1>
    </dataValidation>
    <dataValidation type="list" allowBlank="1" sqref="DW34" xr:uid="{3C5EB7EF-E60F-BB4D-B205-2235F3D40ED3}">
      <formula1>TempMaterialList_127</formula1>
    </dataValidation>
    <dataValidation type="list" allowBlank="1" sqref="DW35" xr:uid="{1844B0E5-94E1-DE47-8DAE-17B534C72305}">
      <formula1>TempMountList_127</formula1>
    </dataValidation>
    <dataValidation type="list" allowBlank="1" sqref="DW36" xr:uid="{DD00F6ED-454E-B040-8862-0673F4E9B6C6}">
      <formula1>TempInstallList_127</formula1>
    </dataValidation>
    <dataValidation type="list" allowBlank="1" sqref="DW37" xr:uid="{3EBB97EF-625C-BB4F-98CD-AEE53E977745}">
      <formula1>TempDeliveryList_127</formula1>
    </dataValidation>
    <dataValidation type="list" allowBlank="1" sqref="DW38" xr:uid="{D4ED5A27-7BA2-8B4A-8A24-835C5ADD17E0}">
      <formula1>TempModelList_127</formula1>
    </dataValidation>
    <dataValidation type="list" allowBlank="1" sqref="DX34" xr:uid="{04D3053B-49BC-F94A-98EF-F6A187B78F43}">
      <formula1>TempMaterialList_128</formula1>
    </dataValidation>
    <dataValidation type="list" allowBlank="1" sqref="DX35" xr:uid="{CCFC69AE-DC8A-7D4C-A1CA-206109C540BD}">
      <formula1>TempMountList_128</formula1>
    </dataValidation>
    <dataValidation type="list" allowBlank="1" sqref="DX36" xr:uid="{E7ADBA52-0891-E54C-9F7D-263780CEDBFA}">
      <formula1>TempInstallList_128</formula1>
    </dataValidation>
    <dataValidation type="list" allowBlank="1" sqref="DX37" xr:uid="{F688D659-1CFD-C146-BE91-EC6E74EE60A3}">
      <formula1>TempDeliveryList_128</formula1>
    </dataValidation>
    <dataValidation type="list" allowBlank="1" sqref="DX38" xr:uid="{13A1D8D5-5610-8647-962E-D169519FCA8B}">
      <formula1>TempModelList_128</formula1>
    </dataValidation>
    <dataValidation type="list" allowBlank="1" sqref="DY34" xr:uid="{5F0C0071-9F74-FC46-A9EE-9A704E17A149}">
      <formula1>TempMaterialList_129</formula1>
    </dataValidation>
    <dataValidation type="list" allowBlank="1" sqref="DY35" xr:uid="{696D40A6-85D4-E34E-9CBB-79065E4DC8B1}">
      <formula1>TempMountList_129</formula1>
    </dataValidation>
    <dataValidation type="list" allowBlank="1" sqref="DY36" xr:uid="{E1440867-6B84-ED4C-B69C-8889ACD6F5C6}">
      <formula1>TempInstallList_129</formula1>
    </dataValidation>
    <dataValidation type="list" allowBlank="1" sqref="DY37" xr:uid="{7E2706EE-E348-CC48-B6BB-8F6F557F3DBC}">
      <formula1>TempDeliveryList_129</formula1>
    </dataValidation>
    <dataValidation type="list" allowBlank="1" sqref="DY38" xr:uid="{B18270F8-CCCE-C24F-90B7-CE5B36E53542}">
      <formula1>TempModelList_129</formula1>
    </dataValidation>
    <dataValidation type="list" allowBlank="1" sqref="DZ34" xr:uid="{0F91628D-4AE2-F345-98EA-0E71AF5756A0}">
      <formula1>TempMaterialList_130</formula1>
    </dataValidation>
    <dataValidation type="list" allowBlank="1" sqref="DZ35" xr:uid="{744B68A8-FFF1-C748-9A2D-3ECAC88AB874}">
      <formula1>TempMountList_130</formula1>
    </dataValidation>
    <dataValidation type="list" allowBlank="1" sqref="DZ36" xr:uid="{BD7CB153-B0E9-A74A-8B81-6368DD4578AF}">
      <formula1>TempInstallList_130</formula1>
    </dataValidation>
    <dataValidation type="list" allowBlank="1" sqref="DZ37" xr:uid="{A5B20E45-438D-864C-AA4A-2AF171847B03}">
      <formula1>TempDeliveryList_130</formula1>
    </dataValidation>
    <dataValidation type="list" allowBlank="1" sqref="DZ38" xr:uid="{B94D1FA1-0A65-7945-96CD-4F2552A6B9E1}">
      <formula1>TempModelList_130</formula1>
    </dataValidation>
    <dataValidation type="list" allowBlank="1" sqref="EA34" xr:uid="{E83B476C-A6D9-2A49-BD6A-60400DA0B345}">
      <formula1>TempMaterialList_131</formula1>
    </dataValidation>
    <dataValidation type="list" allowBlank="1" sqref="EA35" xr:uid="{5DF9D14F-E411-DF45-A589-1ADC6DBDFFBE}">
      <formula1>TempMountList_131</formula1>
    </dataValidation>
    <dataValidation type="list" allowBlank="1" sqref="EA36" xr:uid="{12F439F8-4456-CB4C-B4FA-DBF09C518B92}">
      <formula1>TempInstallList_131</formula1>
    </dataValidation>
    <dataValidation type="list" allowBlank="1" sqref="EA37" xr:uid="{684C5416-6AC4-9C4C-8BB2-64B6C15F3CD0}">
      <formula1>TempDeliveryList_131</formula1>
    </dataValidation>
    <dataValidation type="list" allowBlank="1" sqref="EA38" xr:uid="{33CBEF45-B465-7549-9238-6A6A444C486C}">
      <formula1>TempModelList_131</formula1>
    </dataValidation>
    <dataValidation type="list" allowBlank="1" sqref="EB34" xr:uid="{8E8F2BE2-AD99-DB46-967A-AE963DF871B2}">
      <formula1>TempMaterialList_132</formula1>
    </dataValidation>
    <dataValidation type="list" allowBlank="1" sqref="EB35" xr:uid="{28D6FFFC-E0D6-5D4A-ABB3-2A6FCB821823}">
      <formula1>TempMountList_132</formula1>
    </dataValidation>
    <dataValidation type="list" allowBlank="1" sqref="EB36" xr:uid="{19095335-90FC-1B4B-A6F1-4C11C2FEDCD3}">
      <formula1>TempInstallList_132</formula1>
    </dataValidation>
    <dataValidation type="list" allowBlank="1" sqref="EB37" xr:uid="{5F2FA5B2-10A7-2D47-B803-653E37DC4162}">
      <formula1>TempDeliveryList_132</formula1>
    </dataValidation>
    <dataValidation type="list" allowBlank="1" sqref="EB38" xr:uid="{CC0ED232-3EB2-E941-AB10-93E33B6CEBDB}">
      <formula1>TempModelList_132</formula1>
    </dataValidation>
    <dataValidation type="list" allowBlank="1" sqref="EC34" xr:uid="{170AC54B-F6D0-0248-B80B-96C4D341367E}">
      <formula1>TempMaterialList_133</formula1>
    </dataValidation>
    <dataValidation type="list" allowBlank="1" sqref="EC35" xr:uid="{AF95A4C0-6252-F844-9BA1-CF3E02B20205}">
      <formula1>TempMountList_133</formula1>
    </dataValidation>
    <dataValidation type="list" allowBlank="1" sqref="EC36" xr:uid="{B0AF8137-43EE-D044-8D06-9579F6C12DC8}">
      <formula1>TempInstallList_133</formula1>
    </dataValidation>
    <dataValidation type="list" allowBlank="1" sqref="EC37" xr:uid="{339003BC-6A2A-9D46-AAE0-0482EBDED497}">
      <formula1>TempDeliveryList_133</formula1>
    </dataValidation>
    <dataValidation type="list" allowBlank="1" sqref="EC38" xr:uid="{B4A7077B-965E-3C40-BA34-D1CF38D2A5D9}">
      <formula1>TempModelList_133</formula1>
    </dataValidation>
    <dataValidation type="list" allowBlank="1" sqref="ED34" xr:uid="{93219EAE-178C-D54D-8CA0-56E96729CA03}">
      <formula1>TempMaterialList_134</formula1>
    </dataValidation>
    <dataValidation type="list" allowBlank="1" sqref="ED35" xr:uid="{B2C6EF02-030F-B74D-B081-5D4AE0E5D523}">
      <formula1>TempMountList_134</formula1>
    </dataValidation>
    <dataValidation type="list" allowBlank="1" sqref="ED36" xr:uid="{420D3F57-F9CD-D649-8EBA-5C307251AEA7}">
      <formula1>TempInstallList_134</formula1>
    </dataValidation>
    <dataValidation type="list" allowBlank="1" sqref="ED37" xr:uid="{B8405953-2FBF-CD44-9349-66B70D965C25}">
      <formula1>TempDeliveryList_134</formula1>
    </dataValidation>
    <dataValidation type="list" allowBlank="1" sqref="ED38" xr:uid="{AFC0EA92-6C25-2048-90E2-8D60A06AE4FD}">
      <formula1>TempModelList_134</formula1>
    </dataValidation>
    <dataValidation type="list" allowBlank="1" sqref="EE34" xr:uid="{76A43718-E65C-6B47-86B8-4023E38F0D70}">
      <formula1>TempMaterialList_135</formula1>
    </dataValidation>
    <dataValidation type="list" allowBlank="1" sqref="EE35" xr:uid="{4365532B-A02A-9147-A137-8452948720DA}">
      <formula1>TempMountList_135</formula1>
    </dataValidation>
    <dataValidation type="list" allowBlank="1" sqref="EE36" xr:uid="{9A843B50-7384-CE44-8394-7319ED3775D5}">
      <formula1>TempInstallList_135</formula1>
    </dataValidation>
    <dataValidation type="list" allowBlank="1" sqref="EE37" xr:uid="{DA804930-BF18-274B-8498-012917937A9D}">
      <formula1>TempDeliveryList_135</formula1>
    </dataValidation>
    <dataValidation type="list" allowBlank="1" sqref="EE38" xr:uid="{7AB4A2AC-5830-8043-A5AE-D7AE675663A7}">
      <formula1>TempModelList_135</formula1>
    </dataValidation>
    <dataValidation type="list" allowBlank="1" sqref="EF34" xr:uid="{F7F95961-2108-F048-A9F6-711FC132E717}">
      <formula1>TempMaterialList_136</formula1>
    </dataValidation>
    <dataValidation type="list" allowBlank="1" sqref="EF35" xr:uid="{E324CF28-4BF0-4E48-966F-50ABA46D3117}">
      <formula1>TempMountList_136</formula1>
    </dataValidation>
    <dataValidation type="list" allowBlank="1" sqref="EF36" xr:uid="{BFE998FE-8CFD-3E45-93B3-AE612B47F6A2}">
      <formula1>TempInstallList_136</formula1>
    </dataValidation>
    <dataValidation type="list" allowBlank="1" sqref="EF37" xr:uid="{2C2A8A39-B312-C54E-BAA7-A84B255E6395}">
      <formula1>TempDeliveryList_136</formula1>
    </dataValidation>
    <dataValidation type="list" allowBlank="1" sqref="EF38" xr:uid="{24FC8A04-CB8C-294F-AA08-A1DFC44BE78F}">
      <formula1>TempModelList_136</formula1>
    </dataValidation>
    <dataValidation type="list" allowBlank="1" sqref="EG34" xr:uid="{E0814F2D-8462-6F43-A708-9AC74002E3C0}">
      <formula1>TempMaterialList_137</formula1>
    </dataValidation>
    <dataValidation type="list" allowBlank="1" sqref="EG35" xr:uid="{76499C0F-5BFE-694D-AF3D-11742E558A2D}">
      <formula1>TempMountList_137</formula1>
    </dataValidation>
    <dataValidation type="list" allowBlank="1" sqref="EG36" xr:uid="{4C72614A-4E4B-364D-B4EE-6048E4DC5A45}">
      <formula1>TempInstallList_137</formula1>
    </dataValidation>
    <dataValidation type="list" allowBlank="1" sqref="EG37" xr:uid="{841ED443-5C17-8345-987E-7121550D8009}">
      <formula1>TempDeliveryList_137</formula1>
    </dataValidation>
    <dataValidation type="list" allowBlank="1" sqref="EG38" xr:uid="{90A247BE-7524-0C49-BFFE-BBD2D6551759}">
      <formula1>TempModelList_137</formula1>
    </dataValidation>
    <dataValidation type="list" allowBlank="1" sqref="EH34" xr:uid="{6B4A28B2-94D5-784C-AFF3-E6D9C8019E8C}">
      <formula1>TempMaterialList_138</formula1>
    </dataValidation>
    <dataValidation type="list" allowBlank="1" sqref="EH35" xr:uid="{36C79817-81CC-F049-A4DA-489FABD513AB}">
      <formula1>TempMountList_138</formula1>
    </dataValidation>
    <dataValidation type="list" allowBlank="1" sqref="EH36" xr:uid="{DC8F2F24-96CC-AF42-BB94-CF84054565D7}">
      <formula1>TempInstallList_138</formula1>
    </dataValidation>
    <dataValidation type="list" allowBlank="1" sqref="EH37" xr:uid="{B34C8BB9-F4F7-2746-8A2E-19378B0B45CB}">
      <formula1>TempDeliveryList_138</formula1>
    </dataValidation>
    <dataValidation type="list" allowBlank="1" sqref="EH38" xr:uid="{D51267B3-E822-534A-9172-E278E44F3B24}">
      <formula1>TempModelList_138</formula1>
    </dataValidation>
    <dataValidation type="list" allowBlank="1" sqref="EI34" xr:uid="{78AC5B37-0B99-6B4C-AA68-BBBAB3FF63F5}">
      <formula1>TempMaterialList_139</formula1>
    </dataValidation>
    <dataValidation type="list" allowBlank="1" sqref="EI35" xr:uid="{4705F1DB-43E5-6F48-819F-60759D1362FF}">
      <formula1>TempMountList_139</formula1>
    </dataValidation>
    <dataValidation type="list" allowBlank="1" sqref="EI36" xr:uid="{F17062D2-F0A1-814B-8090-D6F59E0ACE82}">
      <formula1>TempInstallList_139</formula1>
    </dataValidation>
    <dataValidation type="list" allowBlank="1" sqref="EI37" xr:uid="{BE1B4DAB-9120-FD42-ACD6-8E176EE61A33}">
      <formula1>TempDeliveryList_139</formula1>
    </dataValidation>
    <dataValidation type="list" allowBlank="1" sqref="EI38" xr:uid="{B4BA6BF9-6F0C-A842-8793-D5C63013F6E3}">
      <formula1>TempModelList_139</formula1>
    </dataValidation>
    <dataValidation type="list" allowBlank="1" sqref="EJ34" xr:uid="{5111470F-6762-D541-92AC-761F4E963B67}">
      <formula1>TempMaterialList_140</formula1>
    </dataValidation>
    <dataValidation type="list" allowBlank="1" sqref="EJ35" xr:uid="{BE4153C5-3822-9340-A94D-D07DF895499C}">
      <formula1>TempMountList_140</formula1>
    </dataValidation>
    <dataValidation type="list" allowBlank="1" sqref="EJ36" xr:uid="{629855BA-6C43-0644-BE85-E17A930DF750}">
      <formula1>TempInstallList_140</formula1>
    </dataValidation>
    <dataValidation type="list" allowBlank="1" sqref="EJ37" xr:uid="{A78BD501-57FB-7445-9048-7FA7DA440D36}">
      <formula1>TempDeliveryList_140</formula1>
    </dataValidation>
    <dataValidation type="list" allowBlank="1" sqref="EJ38" xr:uid="{728165D8-B739-EC4B-B375-F13AE6EB5B3F}">
      <formula1>TempModelList_140</formula1>
    </dataValidation>
    <dataValidation type="list" allowBlank="1" sqref="EK34" xr:uid="{371C6CD2-E33F-1D4F-A650-9D73C77BFBF1}">
      <formula1>TempMaterialList_141</formula1>
    </dataValidation>
    <dataValidation type="list" allowBlank="1" sqref="EK35" xr:uid="{35A1016E-D38D-FF44-AC62-7F69B7FBF2D9}">
      <formula1>TempMountList_141</formula1>
    </dataValidation>
    <dataValidation type="list" allowBlank="1" sqref="EK36" xr:uid="{6FFA213B-32B4-7045-B987-10238216998E}">
      <formula1>TempInstallList_141</formula1>
    </dataValidation>
    <dataValidation type="list" allowBlank="1" sqref="EK37" xr:uid="{D3015A42-DAAD-CD4B-B2F6-A76FF9603A31}">
      <formula1>TempDeliveryList_141</formula1>
    </dataValidation>
    <dataValidation type="list" allowBlank="1" sqref="EK38" xr:uid="{2CCFD8DE-0950-A640-8FCC-C6EE25E6D770}">
      <formula1>TempModelList_141</formula1>
    </dataValidation>
    <dataValidation type="list" allowBlank="1" sqref="EL34" xr:uid="{8BAE0B78-ABC9-B34B-9E7B-7EB34213DBD5}">
      <formula1>TempMaterialList_142</formula1>
    </dataValidation>
    <dataValidation type="list" allowBlank="1" sqref="EL35" xr:uid="{4DCC3E32-1FD5-9D4A-A4B9-082AA5A16ABB}">
      <formula1>TempMountList_142</formula1>
    </dataValidation>
    <dataValidation type="list" allowBlank="1" sqref="EL36" xr:uid="{50D2423B-8348-E348-A97B-16624F374E8B}">
      <formula1>TempInstallList_142</formula1>
    </dataValidation>
    <dataValidation type="list" allowBlank="1" sqref="EL37" xr:uid="{E9DA4B2A-1020-DD4C-9672-6BF1BD94167E}">
      <formula1>TempDeliveryList_142</formula1>
    </dataValidation>
    <dataValidation type="list" allowBlank="1" sqref="EL38" xr:uid="{48D852E2-B2AA-504A-A1A0-A653D48E443A}">
      <formula1>TempModelList_142</formula1>
    </dataValidation>
    <dataValidation type="list" allowBlank="1" sqref="EM34" xr:uid="{E54F2E76-5F43-3C45-A5AF-BB52036ACE87}">
      <formula1>TempMaterialList_143</formula1>
    </dataValidation>
    <dataValidation type="list" allowBlank="1" sqref="EM35" xr:uid="{A63F8AA7-F546-9D4F-9B17-0ABAC2E600CE}">
      <formula1>TempMountList_143</formula1>
    </dataValidation>
    <dataValidation type="list" allowBlank="1" sqref="EM36" xr:uid="{E12B1E31-D771-3C43-BB17-E8F8F6A1151E}">
      <formula1>TempInstallList_143</formula1>
    </dataValidation>
    <dataValidation type="list" allowBlank="1" sqref="EM37" xr:uid="{96DCC0FD-5ADD-2B41-9013-63566501C7FD}">
      <formula1>TempDeliveryList_143</formula1>
    </dataValidation>
    <dataValidation type="list" allowBlank="1" sqref="EM38" xr:uid="{FE81E8F1-D59C-1942-AC91-0D7F14045D14}">
      <formula1>TempModelList_143</formula1>
    </dataValidation>
    <dataValidation type="list" allowBlank="1" sqref="EN34" xr:uid="{E7FFA778-A04B-4E4F-AC73-DACB1AF46F3B}">
      <formula1>TempMaterialList_144</formula1>
    </dataValidation>
    <dataValidation type="list" allowBlank="1" sqref="EN35" xr:uid="{E7FD309D-3AE3-4F4A-982E-B43B3A27ADD0}">
      <formula1>TempMountList_144</formula1>
    </dataValidation>
    <dataValidation type="list" allowBlank="1" sqref="EN36" xr:uid="{DBAB25EE-2EEF-2A4F-99C4-F5742060E02B}">
      <formula1>TempInstallList_144</formula1>
    </dataValidation>
    <dataValidation type="list" allowBlank="1" sqref="EN37" xr:uid="{D8D525C5-7045-704B-B928-DE1162BC94EB}">
      <formula1>TempDeliveryList_144</formula1>
    </dataValidation>
    <dataValidation type="list" allowBlank="1" sqref="EN38" xr:uid="{9C141E19-DFAB-E74C-9354-09CBE3152468}">
      <formula1>TempModelList_144</formula1>
    </dataValidation>
    <dataValidation type="list" allowBlank="1" sqref="EO34" xr:uid="{7DF910E6-CF6C-E944-9222-B1783E967344}">
      <formula1>TempMaterialList_145</formula1>
    </dataValidation>
    <dataValidation type="list" allowBlank="1" sqref="EO35" xr:uid="{C4DA2E60-4EC2-1C47-9CE7-D1D54519CB41}">
      <formula1>TempMountList_145</formula1>
    </dataValidation>
    <dataValidation type="list" allowBlank="1" sqref="EO36" xr:uid="{1E1D10EE-C03A-4E4A-BDD9-DF9881EAD80E}">
      <formula1>TempInstallList_145</formula1>
    </dataValidation>
    <dataValidation type="list" allowBlank="1" sqref="EO37" xr:uid="{512998F5-2A2E-1143-8F9C-34469354DC03}">
      <formula1>TempDeliveryList_145</formula1>
    </dataValidation>
    <dataValidation type="list" allowBlank="1" sqref="EO38" xr:uid="{A3619D0D-4A78-504C-B81A-2D625D57907F}">
      <formula1>TempModelList_145</formula1>
    </dataValidation>
    <dataValidation type="list" allowBlank="1" sqref="EP34" xr:uid="{13A684CA-DCEB-3E41-92B9-2B8B53DF6028}">
      <formula1>TempMaterialList_146</formula1>
    </dataValidation>
    <dataValidation type="list" allowBlank="1" sqref="EP35" xr:uid="{327D1890-8D11-F841-B5C5-32AC8A112ED4}">
      <formula1>TempMountList_146</formula1>
    </dataValidation>
    <dataValidation type="list" allowBlank="1" sqref="EP36" xr:uid="{9FF315CB-1D8C-E34A-BD8F-D689A0CD7BFC}">
      <formula1>TempInstallList_146</formula1>
    </dataValidation>
    <dataValidation type="list" allowBlank="1" sqref="EP37" xr:uid="{EF1901D4-1E01-8541-8A56-16BCC184EFA0}">
      <formula1>TempDeliveryList_146</formula1>
    </dataValidation>
    <dataValidation type="list" allowBlank="1" sqref="EP38" xr:uid="{B0A5EEB1-6C56-DD4E-8C6B-625A2B8AF4BE}">
      <formula1>TempModelList_146</formula1>
    </dataValidation>
    <dataValidation type="list" allowBlank="1" sqref="EQ34" xr:uid="{678827C8-4329-8347-A55B-DCDD15DEB3FE}">
      <formula1>TempMaterialList_147</formula1>
    </dataValidation>
    <dataValidation type="list" allowBlank="1" sqref="EQ35" xr:uid="{566F5A64-E6F6-3544-9A4A-4238308BB647}">
      <formula1>TempMountList_147</formula1>
    </dataValidation>
    <dataValidation type="list" allowBlank="1" sqref="EQ36" xr:uid="{8CF3047A-20C6-CF46-BB1F-AD286FCB4AFA}">
      <formula1>TempInstallList_147</formula1>
    </dataValidation>
    <dataValidation type="list" allowBlank="1" sqref="EQ37" xr:uid="{81BA7BB5-9C1E-644C-BFBC-9AD30B4B6338}">
      <formula1>TempDeliveryList_147</formula1>
    </dataValidation>
    <dataValidation type="list" allowBlank="1" sqref="EQ38" xr:uid="{FAF90C57-7EE6-114E-AB37-81FC87948BFA}">
      <formula1>TempModelList_147</formula1>
    </dataValidation>
    <dataValidation type="list" allowBlank="1" sqref="ER34" xr:uid="{6FEDC169-5E52-D649-A10F-DBD66C7A2CB1}">
      <formula1>TempMaterialList_148</formula1>
    </dataValidation>
    <dataValidation type="list" allowBlank="1" sqref="ER35" xr:uid="{81D8CA85-F43F-564C-B1F1-28B06BD55FF0}">
      <formula1>TempMountList_148</formula1>
    </dataValidation>
    <dataValidation type="list" allowBlank="1" sqref="ER36" xr:uid="{4EE698A5-0A27-DC48-B0BB-B4292B2E1C51}">
      <formula1>TempInstallList_148</formula1>
    </dataValidation>
    <dataValidation type="list" allowBlank="1" sqref="ER37" xr:uid="{D1D50AC1-8000-7147-87A0-0F40CFEE8BB7}">
      <formula1>TempDeliveryList_148</formula1>
    </dataValidation>
    <dataValidation type="list" allowBlank="1" sqref="ER38" xr:uid="{54311D28-DA7F-D944-B45E-38A86FF17FBE}">
      <formula1>TempModelList_148</formula1>
    </dataValidation>
    <dataValidation type="list" allowBlank="1" sqref="ES34" xr:uid="{42B1D2D0-9CF5-1949-92CF-A23824A7159A}">
      <formula1>TempMaterialList_149</formula1>
    </dataValidation>
    <dataValidation type="list" allowBlank="1" sqref="ES35" xr:uid="{ECD3AB1D-2606-7B41-961A-C96B7C0265F7}">
      <formula1>TempMountList_149</formula1>
    </dataValidation>
    <dataValidation type="list" allowBlank="1" sqref="ES36" xr:uid="{5F273775-0D90-4D42-9038-A78A0E95C149}">
      <formula1>TempInstallList_149</formula1>
    </dataValidation>
    <dataValidation type="list" allowBlank="1" sqref="ES37" xr:uid="{FAA04FF9-0F29-C34A-97BE-0304E4D63B43}">
      <formula1>TempDeliveryList_149</formula1>
    </dataValidation>
    <dataValidation type="list" allowBlank="1" sqref="ES38" xr:uid="{77B171EF-267C-2C4B-BDAA-BCE851DCFA8F}">
      <formula1>TempModelList_149</formula1>
    </dataValidation>
    <dataValidation type="list" allowBlank="1" sqref="ET34" xr:uid="{10A199BE-6CEF-2745-97F9-ADE1E43AF7C4}">
      <formula1>TempMaterialList_150</formula1>
    </dataValidation>
    <dataValidation type="list" allowBlank="1" sqref="ET35" xr:uid="{6CF0532F-C5F5-CE42-84F3-85F4B048209E}">
      <formula1>TempMountList_150</formula1>
    </dataValidation>
    <dataValidation type="list" allowBlank="1" sqref="ET36" xr:uid="{74C9BD2D-EBCF-4241-A888-9491183B202D}">
      <formula1>TempInstallList_150</formula1>
    </dataValidation>
    <dataValidation type="list" allowBlank="1" sqref="ET37" xr:uid="{CF1F138B-50F4-AF4B-8BA8-BB0BD29D09EB}">
      <formula1>TempDeliveryList_150</formula1>
    </dataValidation>
    <dataValidation type="list" allowBlank="1" sqref="ET38" xr:uid="{D5249B31-921D-1548-BECA-2BD9AA3B7721}">
      <formula1>TempModelList_150</formula1>
    </dataValidation>
    <dataValidation type="list" allowBlank="1" sqref="EU34" xr:uid="{6651D723-47C2-6F4B-9C27-2A4D564A63E9}">
      <formula1>TempMaterialList_151</formula1>
    </dataValidation>
    <dataValidation type="list" allowBlank="1" sqref="EU35" xr:uid="{3752C31A-7FF2-2A4E-85D6-E165D4BD7BCE}">
      <formula1>TempMountList_151</formula1>
    </dataValidation>
    <dataValidation type="list" allowBlank="1" sqref="EU36" xr:uid="{9870D6FC-78F5-2A4B-BA99-6ECFBA9CF35D}">
      <formula1>TempInstallList_151</formula1>
    </dataValidation>
    <dataValidation type="list" allowBlank="1" sqref="EU37" xr:uid="{239DC687-5578-D64D-8F9F-93F3EE2C0A31}">
      <formula1>TempDeliveryList_151</formula1>
    </dataValidation>
    <dataValidation type="list" allowBlank="1" sqref="EU38" xr:uid="{F78D4175-DD23-2643-9202-0741164F84D8}">
      <formula1>TempModelList_151</formula1>
    </dataValidation>
    <dataValidation type="list" allowBlank="1" sqref="EV34" xr:uid="{F55BDF59-25E3-724E-8C30-43F0430F62D6}">
      <formula1>TempMaterialList_152</formula1>
    </dataValidation>
    <dataValidation type="list" allowBlank="1" sqref="EV35" xr:uid="{30310912-1CE6-C144-9064-8D179BFA8B42}">
      <formula1>TempMountList_152</formula1>
    </dataValidation>
    <dataValidation type="list" allowBlank="1" sqref="EV36" xr:uid="{9FDF89CF-5A16-9940-91D3-4E6DD0F1BE3F}">
      <formula1>TempInstallList_152</formula1>
    </dataValidation>
    <dataValidation type="list" allowBlank="1" sqref="EV37" xr:uid="{14F916F8-8699-204D-8C95-4410D1B60CCF}">
      <formula1>TempDeliveryList_152</formula1>
    </dataValidation>
    <dataValidation type="list" allowBlank="1" sqref="EV38" xr:uid="{28DB22A6-2859-7D40-B469-DDA4378E0BD3}">
      <formula1>TempModelList_152</formula1>
    </dataValidation>
    <dataValidation type="list" allowBlank="1" sqref="EW34" xr:uid="{0078ACF5-68B3-9344-B26F-8277FC04DD7A}">
      <formula1>TempMaterialList_153</formula1>
    </dataValidation>
    <dataValidation type="list" allowBlank="1" sqref="EW35" xr:uid="{9F043332-07F6-854B-8DE0-2C9FDA8CB024}">
      <formula1>TempMountList_153</formula1>
    </dataValidation>
    <dataValidation type="list" allowBlank="1" sqref="EW36" xr:uid="{D6C78412-4E86-BB4D-892E-9FA7FDD7BBC5}">
      <formula1>TempInstallList_153</formula1>
    </dataValidation>
    <dataValidation type="list" allowBlank="1" sqref="EW37" xr:uid="{D2A72AE7-DFA2-4044-A3E0-7BFADEB6F91E}">
      <formula1>TempDeliveryList_153</formula1>
    </dataValidation>
    <dataValidation type="list" allowBlank="1" sqref="EW38" xr:uid="{63519E0B-13CE-7445-BDD6-73B64FC69049}">
      <formula1>TempModelList_153</formula1>
    </dataValidation>
    <dataValidation type="list" allowBlank="1" sqref="EX34" xr:uid="{FEC14E28-841F-1443-9B59-880B8287C289}">
      <formula1>TempMaterialList_154</formula1>
    </dataValidation>
    <dataValidation type="list" allowBlank="1" sqref="EX35" xr:uid="{3B0ADFB2-3246-FD40-9671-3C89431ECF1F}">
      <formula1>TempMountList_154</formula1>
    </dataValidation>
    <dataValidation type="list" allowBlank="1" sqref="EX36" xr:uid="{CB62A9A2-EE72-9744-BD08-C0CE59BAA874}">
      <formula1>TempInstallList_154</formula1>
    </dataValidation>
    <dataValidation type="list" allowBlank="1" sqref="EX37" xr:uid="{74B6AD1F-51A7-0844-84CE-87AFF8C18E35}">
      <formula1>TempDeliveryList_154</formula1>
    </dataValidation>
    <dataValidation type="list" allowBlank="1" sqref="EX38" xr:uid="{30DA0073-E95B-A241-AF8A-ED79A3A98537}">
      <formula1>TempModelList_154</formula1>
    </dataValidation>
    <dataValidation type="list" allowBlank="1" sqref="EY34" xr:uid="{9ADE0201-F0D4-8441-89B2-E551CFDCF020}">
      <formula1>TempMaterialList_155</formula1>
    </dataValidation>
    <dataValidation type="list" allowBlank="1" sqref="EY35" xr:uid="{F0C19C06-7A43-B140-87B6-10D97BB9A0FB}">
      <formula1>TempMountList_155</formula1>
    </dataValidation>
    <dataValidation type="list" allowBlank="1" sqref="EY36" xr:uid="{F97E44B9-3BDE-9D42-B35C-D6285AAD8444}">
      <formula1>TempInstallList_155</formula1>
    </dataValidation>
    <dataValidation type="list" allowBlank="1" sqref="EY37" xr:uid="{06843E0C-05B7-7244-9776-C8E5BA4DF72D}">
      <formula1>TempDeliveryList_155</formula1>
    </dataValidation>
    <dataValidation type="list" allowBlank="1" sqref="EY38" xr:uid="{08369FBE-6253-7049-9295-AC599BA8DE70}">
      <formula1>TempModelList_155</formula1>
    </dataValidation>
    <dataValidation type="list" allowBlank="1" sqref="EZ34" xr:uid="{9859FC9E-DC1E-D041-BFAD-990221AD47B1}">
      <formula1>TempMaterialList_156</formula1>
    </dataValidation>
    <dataValidation type="list" allowBlank="1" sqref="EZ35" xr:uid="{0AE8D890-A5C8-B642-9541-2EF7BA6F5009}">
      <formula1>TempMountList_156</formula1>
    </dataValidation>
    <dataValidation type="list" allowBlank="1" sqref="EZ36" xr:uid="{AA33295B-49FB-A74B-B99E-E2680EA09E7A}">
      <formula1>TempInstallList_156</formula1>
    </dataValidation>
    <dataValidation type="list" allowBlank="1" sqref="EZ37" xr:uid="{F7B94BE3-7934-A045-AFD1-2AF0629D3EA3}">
      <formula1>TempDeliveryList_156</formula1>
    </dataValidation>
    <dataValidation type="list" allowBlank="1" sqref="EZ38" xr:uid="{9D20EB09-152F-494F-AD22-DF4B85E41AD5}">
      <formula1>TempModelList_156</formula1>
    </dataValidation>
    <dataValidation type="list" allowBlank="1" sqref="FA34" xr:uid="{80C80751-B63C-F64E-BFB8-85C959B001D0}">
      <formula1>TempMaterialList_157</formula1>
    </dataValidation>
    <dataValidation type="list" allowBlank="1" sqref="FA35" xr:uid="{8E291293-358D-D043-BFD8-BCCFE85E0280}">
      <formula1>TempMountList_157</formula1>
    </dataValidation>
    <dataValidation type="list" allowBlank="1" sqref="FA36" xr:uid="{3644B842-AA35-7B49-9DC9-1C03F6C5E719}">
      <formula1>TempInstallList_157</formula1>
    </dataValidation>
    <dataValidation type="list" allowBlank="1" sqref="FA37" xr:uid="{94E5F8ED-3739-3C43-9345-335D70BEAEC9}">
      <formula1>TempDeliveryList_157</formula1>
    </dataValidation>
    <dataValidation type="list" allowBlank="1" sqref="FA38" xr:uid="{ABF72BA3-D99D-3F4B-B7F4-A2DFCFAEA75F}">
      <formula1>TempModelList_157</formula1>
    </dataValidation>
    <dataValidation type="list" allowBlank="1" sqref="FB34" xr:uid="{D573C7B1-221D-1149-B4C1-2AF6F4354661}">
      <formula1>TempMaterialList_158</formula1>
    </dataValidation>
    <dataValidation type="list" allowBlank="1" sqref="FB35" xr:uid="{B90B7AC8-A896-F746-AEA2-FDCBB9005F05}">
      <formula1>TempMountList_158</formula1>
    </dataValidation>
    <dataValidation type="list" allowBlank="1" sqref="FB36" xr:uid="{19839402-913C-BD43-B5F5-5EB46FB7C5CF}">
      <formula1>TempInstallList_158</formula1>
    </dataValidation>
    <dataValidation type="list" allowBlank="1" sqref="FB37" xr:uid="{D8D15459-8B4E-DC47-890E-549739D1BD01}">
      <formula1>TempDeliveryList_158</formula1>
    </dataValidation>
    <dataValidation type="list" allowBlank="1" sqref="FB38" xr:uid="{702F4CBF-B330-484A-80A4-85ACEF083392}">
      <formula1>TempModelList_158</formula1>
    </dataValidation>
    <dataValidation type="list" allowBlank="1" sqref="FC34" xr:uid="{CE70F9CD-6823-F24B-9693-C58906DDAED3}">
      <formula1>TempMaterialList_159</formula1>
    </dataValidation>
    <dataValidation type="list" allowBlank="1" sqref="FC35" xr:uid="{7A4102CB-0267-BB41-8860-BD885D4FFF0A}">
      <formula1>TempMountList_159</formula1>
    </dataValidation>
    <dataValidation type="list" allowBlank="1" sqref="FC36" xr:uid="{11AC76A4-17C6-3145-AE6B-3463AAB0310F}">
      <formula1>TempInstallList_159</formula1>
    </dataValidation>
    <dataValidation type="list" allowBlank="1" sqref="FC37" xr:uid="{3D299C0A-FD14-5D48-B3E3-A588C7359CFF}">
      <formula1>TempDeliveryList_159</formula1>
    </dataValidation>
    <dataValidation type="list" allowBlank="1" sqref="FC38" xr:uid="{74346BDF-DEFE-B449-A65F-7DD3F24A15CD}">
      <formula1>TempModelList_159</formula1>
    </dataValidation>
    <dataValidation type="list" allowBlank="1" sqref="FD34" xr:uid="{7A2D4AB4-9249-AC43-A49E-2C1AFEB90E46}">
      <formula1>TempMaterialList_160</formula1>
    </dataValidation>
    <dataValidation type="list" allowBlank="1" sqref="FD35" xr:uid="{21155C2E-43F9-5B46-84CB-84D7C3C1A7F0}">
      <formula1>TempMountList_160</formula1>
    </dataValidation>
    <dataValidation type="list" allowBlank="1" sqref="FD36" xr:uid="{ACF2B7CC-BEA8-3644-8D59-836CF2FCA338}">
      <formula1>TempInstallList_160</formula1>
    </dataValidation>
    <dataValidation type="list" allowBlank="1" sqref="FD37" xr:uid="{3F9CCAAE-B90A-E948-B980-57A566FD860F}">
      <formula1>TempDeliveryList_160</formula1>
    </dataValidation>
    <dataValidation type="list" allowBlank="1" sqref="FD38" xr:uid="{C5A3DDBC-C075-F649-93FD-2D3D9DB90A57}">
      <formula1>TempModelList_160</formula1>
    </dataValidation>
    <dataValidation type="list" allowBlank="1" sqref="FE34" xr:uid="{94CE6351-23DF-C249-A650-C1F60770EBC6}">
      <formula1>TempMaterialList_161</formula1>
    </dataValidation>
    <dataValidation type="list" allowBlank="1" sqref="FE35" xr:uid="{90585189-5ABD-6147-AA7A-EF6937DDC3DF}">
      <formula1>TempMountList_161</formula1>
    </dataValidation>
    <dataValidation type="list" allowBlank="1" sqref="FE36" xr:uid="{164CBB2F-832C-4946-BDF6-FAB60F15CEAD}">
      <formula1>TempInstallList_161</formula1>
    </dataValidation>
    <dataValidation type="list" allowBlank="1" sqref="FE37" xr:uid="{7594F87A-D794-4249-827A-C10EB04368DD}">
      <formula1>TempDeliveryList_161</formula1>
    </dataValidation>
    <dataValidation type="list" allowBlank="1" sqref="FE38" xr:uid="{E947151D-EBF4-F64F-8AD6-B5FE1BD49D2D}">
      <formula1>TempModelList_161</formula1>
    </dataValidation>
    <dataValidation type="list" allowBlank="1" sqref="FF34" xr:uid="{66139A80-D708-984D-A479-A399D2193686}">
      <formula1>TempMaterialList_162</formula1>
    </dataValidation>
    <dataValidation type="list" allowBlank="1" sqref="FF35" xr:uid="{3AAF872C-9BD0-C545-94CE-36B72A5434F3}">
      <formula1>TempMountList_162</formula1>
    </dataValidation>
    <dataValidation type="list" allowBlank="1" sqref="FF36" xr:uid="{65413F95-C0A3-B44B-B85D-A2F9F99D01D3}">
      <formula1>TempInstallList_162</formula1>
    </dataValidation>
    <dataValidation type="list" allowBlank="1" sqref="FF37" xr:uid="{F7CA76EE-5DA3-0E4B-83EB-31A28F3D9ACB}">
      <formula1>TempDeliveryList_162</formula1>
    </dataValidation>
    <dataValidation type="list" allowBlank="1" sqref="FF38" xr:uid="{105EC2E5-B661-B24F-AA9A-EACDFF69B3F0}">
      <formula1>TempModelList_162</formula1>
    </dataValidation>
    <dataValidation type="list" allowBlank="1" sqref="FG34" xr:uid="{CD8C5463-B0B4-E246-A517-F17CD0A8F600}">
      <formula1>TempMaterialList_163</formula1>
    </dataValidation>
    <dataValidation type="list" allowBlank="1" sqref="FG35" xr:uid="{E55E7A37-D2EA-C543-8A10-E7213B57DEA3}">
      <formula1>TempMountList_163</formula1>
    </dataValidation>
    <dataValidation type="list" allowBlank="1" sqref="FG36" xr:uid="{F8859082-D9B8-314C-94AE-5813DDBFFB6A}">
      <formula1>TempInstallList_163</formula1>
    </dataValidation>
    <dataValidation type="list" allowBlank="1" sqref="FG37" xr:uid="{5F79B5FF-A566-4144-9EFF-A77901788295}">
      <formula1>TempDeliveryList_163</formula1>
    </dataValidation>
    <dataValidation type="list" allowBlank="1" sqref="FG38" xr:uid="{3B66AD9A-CB76-824E-9EA2-4E9FDA88699C}">
      <formula1>TempModelList_163</formula1>
    </dataValidation>
    <dataValidation type="list" allowBlank="1" sqref="FH34" xr:uid="{8E896193-FDCD-4044-A75E-C62EB68EA84F}">
      <formula1>TempMaterialList_164</formula1>
    </dataValidation>
    <dataValidation type="list" allowBlank="1" sqref="FH35" xr:uid="{39D4E7A1-DDBE-634E-A3C8-9B340C27F1DB}">
      <formula1>TempMountList_164</formula1>
    </dataValidation>
    <dataValidation type="list" allowBlank="1" sqref="FH36" xr:uid="{B6B87F11-ECBB-0649-A05A-9C7591EE7A4A}">
      <formula1>TempInstallList_164</formula1>
    </dataValidation>
    <dataValidation type="list" allowBlank="1" sqref="FH37" xr:uid="{7ABD3067-7F5F-4F48-84CD-0E3EAF75AEE7}">
      <formula1>TempDeliveryList_164</formula1>
    </dataValidation>
    <dataValidation type="list" allowBlank="1" sqref="FH38" xr:uid="{33F621C4-4694-4443-99D0-3222AC2B587F}">
      <formula1>TempModelList_164</formula1>
    </dataValidation>
    <dataValidation type="list" allowBlank="1" sqref="FI34" xr:uid="{EDC0E057-5A07-534C-9610-C354E2D603E5}">
      <formula1>TempMaterialList_165</formula1>
    </dataValidation>
    <dataValidation type="list" allowBlank="1" sqref="FI35" xr:uid="{951AE654-248D-A74B-AAD3-F28510DC37E1}">
      <formula1>TempMountList_165</formula1>
    </dataValidation>
    <dataValidation type="list" allowBlank="1" sqref="FI36" xr:uid="{033B663F-5EAA-D848-AE24-4BAD5A6F46E3}">
      <formula1>TempInstallList_165</formula1>
    </dataValidation>
    <dataValidation type="list" allowBlank="1" sqref="FI37" xr:uid="{FA74F549-B842-C34F-AE88-32F48781F184}">
      <formula1>TempDeliveryList_165</formula1>
    </dataValidation>
    <dataValidation type="list" allowBlank="1" sqref="FI38" xr:uid="{DEAC7833-1C3E-014A-9624-BCCBE80DC939}">
      <formula1>TempModelList_165</formula1>
    </dataValidation>
    <dataValidation type="list" allowBlank="1" sqref="FJ34" xr:uid="{56D2AB38-80FA-084A-88AC-C5CBCA123566}">
      <formula1>TempMaterialList_166</formula1>
    </dataValidation>
    <dataValidation type="list" allowBlank="1" sqref="FJ35" xr:uid="{411D3A64-B288-1447-84EA-DDA724364535}">
      <formula1>TempMountList_166</formula1>
    </dataValidation>
    <dataValidation type="list" allowBlank="1" sqref="FJ36" xr:uid="{4C4BA98C-E1B7-8642-A5DE-E594B6AAD897}">
      <formula1>TempInstallList_166</formula1>
    </dataValidation>
    <dataValidation type="list" allowBlank="1" sqref="FJ37" xr:uid="{C7FA28C3-05B9-2141-AF6F-71BA529042F7}">
      <formula1>TempDeliveryList_166</formula1>
    </dataValidation>
    <dataValidation type="list" allowBlank="1" sqref="FJ38" xr:uid="{6375EA2B-EF54-7047-BEBA-7496061E4907}">
      <formula1>TempModelList_166</formula1>
    </dataValidation>
    <dataValidation type="list" allowBlank="1" sqref="FK34" xr:uid="{DFE12A83-A18D-0344-95D8-06303C386B4C}">
      <formula1>TempMaterialList_167</formula1>
    </dataValidation>
    <dataValidation type="list" allowBlank="1" sqref="FK35" xr:uid="{43284E4E-BA44-5642-98BC-15FB5C79104A}">
      <formula1>TempMountList_167</formula1>
    </dataValidation>
    <dataValidation type="list" allowBlank="1" sqref="FK36" xr:uid="{13231E8C-41A0-E645-9DE8-9ACDB91A9B55}">
      <formula1>TempInstallList_167</formula1>
    </dataValidation>
    <dataValidation type="list" allowBlank="1" sqref="FK37" xr:uid="{1F68B11A-B72C-B148-B256-D6DC0B890B6B}">
      <formula1>TempDeliveryList_167</formula1>
    </dataValidation>
    <dataValidation type="list" allowBlank="1" sqref="FK38" xr:uid="{E5FE9450-4E5D-884E-8038-9BAE8F1363A6}">
      <formula1>TempModelList_167</formula1>
    </dataValidation>
    <dataValidation type="list" allowBlank="1" sqref="FL34" xr:uid="{A265221B-3AC9-5E46-ADC5-8891CF0907FA}">
      <formula1>TempMaterialList_168</formula1>
    </dataValidation>
    <dataValidation type="list" allowBlank="1" sqref="FL35" xr:uid="{9F90245A-7BD6-1C46-901D-B26F17A7481E}">
      <formula1>TempMountList_168</formula1>
    </dataValidation>
    <dataValidation type="list" allowBlank="1" sqref="FL36" xr:uid="{C25AF4A0-0E58-674B-9B1B-E089A89AD184}">
      <formula1>TempInstallList_168</formula1>
    </dataValidation>
    <dataValidation type="list" allowBlank="1" sqref="FL37" xr:uid="{C9DA9BB7-3A26-0640-8B5E-602EFAD288D6}">
      <formula1>TempDeliveryList_168</formula1>
    </dataValidation>
    <dataValidation type="list" allowBlank="1" sqref="FL38" xr:uid="{9D0A3DBE-0D93-9043-B5C7-FB0AB92BF3B8}">
      <formula1>TempModelList_168</formula1>
    </dataValidation>
    <dataValidation type="list" allowBlank="1" sqref="FM34" xr:uid="{FD1975FD-E362-6B4E-8AA6-EA069B85CA9B}">
      <formula1>TempMaterialList_169</formula1>
    </dataValidation>
    <dataValidation type="list" allowBlank="1" sqref="FM35" xr:uid="{1BAF22F9-0607-4641-904C-267810741EC0}">
      <formula1>TempMountList_169</formula1>
    </dataValidation>
    <dataValidation type="list" allowBlank="1" sqref="FM36" xr:uid="{86D8823D-D3DD-744E-BA3E-8777CC30381C}">
      <formula1>TempInstallList_169</formula1>
    </dataValidation>
    <dataValidation type="list" allowBlank="1" sqref="FM37" xr:uid="{08BCBC4C-13D2-554C-AF07-885B6238458A}">
      <formula1>TempDeliveryList_169</formula1>
    </dataValidation>
    <dataValidation type="list" allowBlank="1" sqref="FM38" xr:uid="{6908975F-7035-EA45-9769-1D8830168403}">
      <formula1>TempModelList_169</formula1>
    </dataValidation>
    <dataValidation type="list" allowBlank="1" sqref="FN34" xr:uid="{0AE7718C-AA61-AA4B-A0A0-2EBE4D7FFA25}">
      <formula1>TempMaterialList_170</formula1>
    </dataValidation>
    <dataValidation type="list" allowBlank="1" sqref="FN35" xr:uid="{52E41B23-ED89-6C46-8479-D5C50D21659B}">
      <formula1>TempMountList_170</formula1>
    </dataValidation>
    <dataValidation type="list" allowBlank="1" sqref="FN36" xr:uid="{46B6FDAD-601C-DE4D-B7C4-AEFDD3D495C2}">
      <formula1>TempInstallList_170</formula1>
    </dataValidation>
    <dataValidation type="list" allowBlank="1" sqref="FN37" xr:uid="{EA4953E8-00B0-984C-8BDA-6192FB404631}">
      <formula1>TempDeliveryList_170</formula1>
    </dataValidation>
    <dataValidation type="list" allowBlank="1" sqref="FN38" xr:uid="{FD1AD006-0F07-054A-823A-6B1F2F482450}">
      <formula1>TempModelList_170</formula1>
    </dataValidation>
    <dataValidation type="list" allowBlank="1" sqref="FO34" xr:uid="{0C433C7D-7B90-7A41-83D4-8FC3986C3634}">
      <formula1>TempMaterialList_171</formula1>
    </dataValidation>
    <dataValidation type="list" allowBlank="1" sqref="FO35" xr:uid="{AAE73B7E-79C7-3349-B191-F4FAFE7BF77F}">
      <formula1>TempMountList_171</formula1>
    </dataValidation>
    <dataValidation type="list" allowBlank="1" sqref="FO36" xr:uid="{29E0C352-56BB-3B43-A1C9-07924D2906AA}">
      <formula1>TempInstallList_171</formula1>
    </dataValidation>
    <dataValidation type="list" allowBlank="1" sqref="FO37" xr:uid="{99EA5694-D43D-B74E-8DA6-6FF82BA39F24}">
      <formula1>TempDeliveryList_171</formula1>
    </dataValidation>
    <dataValidation type="list" allowBlank="1" sqref="FO38" xr:uid="{B486CE19-B51C-6D4B-9D54-225F22154315}">
      <formula1>TempModelList_171</formula1>
    </dataValidation>
    <dataValidation type="list" allowBlank="1" sqref="FP34" xr:uid="{3E27D098-1EBD-3B4D-A514-C312227EFCF0}">
      <formula1>TempMaterialList_172</formula1>
    </dataValidation>
    <dataValidation type="list" allowBlank="1" sqref="FP35" xr:uid="{2C523A9D-C762-F249-A713-D132C10503BA}">
      <formula1>TempMountList_172</formula1>
    </dataValidation>
    <dataValidation type="list" allowBlank="1" sqref="FP36" xr:uid="{98366414-98F6-2148-B3B9-BB68F305EF0D}">
      <formula1>TempInstallList_172</formula1>
    </dataValidation>
    <dataValidation type="list" allowBlank="1" sqref="FP37" xr:uid="{DB1D5266-61CA-4940-A0F8-5E16F12F984D}">
      <formula1>TempDeliveryList_172</formula1>
    </dataValidation>
    <dataValidation type="list" allowBlank="1" sqref="FP38" xr:uid="{37F12030-5BC7-B449-90F2-29EB43B70534}">
      <formula1>TempModelList_172</formula1>
    </dataValidation>
    <dataValidation type="list" allowBlank="1" sqref="FQ34" xr:uid="{97FE33F5-1892-7C4E-A256-3E732C92F5D6}">
      <formula1>TempMaterialList_173</formula1>
    </dataValidation>
    <dataValidation type="list" allowBlank="1" sqref="FQ35" xr:uid="{4906B3AC-5632-9949-B318-0C9BC870A108}">
      <formula1>TempMountList_173</formula1>
    </dataValidation>
    <dataValidation type="list" allowBlank="1" sqref="FQ36" xr:uid="{D1AF61CF-7B99-2644-A8FC-B7124ED2D797}">
      <formula1>TempInstallList_173</formula1>
    </dataValidation>
    <dataValidation type="list" allowBlank="1" sqref="FQ37" xr:uid="{C646C640-686A-4849-819B-487B1F510A1E}">
      <formula1>TempDeliveryList_173</formula1>
    </dataValidation>
    <dataValidation type="list" allowBlank="1" sqref="FQ38" xr:uid="{6F801D1A-991B-C647-819B-CE685390D9A7}">
      <formula1>TempModelList_173</formula1>
    </dataValidation>
    <dataValidation type="list" allowBlank="1" sqref="FR34" xr:uid="{264DE137-397C-4C45-9A08-4D31B91FD456}">
      <formula1>TempMaterialList_174</formula1>
    </dataValidation>
    <dataValidation type="list" allowBlank="1" sqref="FR35" xr:uid="{739CE3DD-B49C-3C42-9C0E-9BAD746EF736}">
      <formula1>TempMountList_174</formula1>
    </dataValidation>
    <dataValidation type="list" allowBlank="1" sqref="FR36" xr:uid="{C045DD43-B1B4-BD42-A748-38E3B8B65A7F}">
      <formula1>TempInstallList_174</formula1>
    </dataValidation>
    <dataValidation type="list" allowBlank="1" sqref="FR37" xr:uid="{FAF94199-3A05-FB4E-A718-DFE7C46A0F82}">
      <formula1>TempDeliveryList_174</formula1>
    </dataValidation>
    <dataValidation type="list" allowBlank="1" sqref="FR38" xr:uid="{301F83DF-5591-7549-B01B-BDDCAB494D10}">
      <formula1>TempModelList_174</formula1>
    </dataValidation>
    <dataValidation type="list" allowBlank="1" sqref="FS34" xr:uid="{A97D0536-A8F1-DE45-8440-3DBB691E56B2}">
      <formula1>TempMaterialList_175</formula1>
    </dataValidation>
    <dataValidation type="list" allowBlank="1" sqref="FS35" xr:uid="{855C870A-5BFC-DF47-9342-EA16BACEED4A}">
      <formula1>TempMountList_175</formula1>
    </dataValidation>
    <dataValidation type="list" allowBlank="1" sqref="FS36" xr:uid="{127EC341-6DA8-F548-ADE8-391BA6BBFDA9}">
      <formula1>TempInstallList_175</formula1>
    </dataValidation>
    <dataValidation type="list" allowBlank="1" sqref="FS37" xr:uid="{2FDB3273-AA34-DA47-9B32-AAE3B5EEB7F8}">
      <formula1>TempDeliveryList_175</formula1>
    </dataValidation>
    <dataValidation type="list" allowBlank="1" sqref="FS38" xr:uid="{6EEB9D57-DBCB-E542-837A-F9C0037EEB80}">
      <formula1>TempModelList_175</formula1>
    </dataValidation>
    <dataValidation type="list" allowBlank="1" sqref="FT34" xr:uid="{5C54211B-B1F3-F44B-BFF7-38F26EB4F094}">
      <formula1>TempMaterialList_176</formula1>
    </dataValidation>
    <dataValidation type="list" allowBlank="1" sqref="FT35" xr:uid="{D0F8751D-B26A-A245-975E-1997CD7F6D2D}">
      <formula1>TempMountList_176</formula1>
    </dataValidation>
    <dataValidation type="list" allowBlank="1" sqref="FT36" xr:uid="{319C403D-0389-5F40-BA23-68914660E8AE}">
      <formula1>TempInstallList_176</formula1>
    </dataValidation>
    <dataValidation type="list" allowBlank="1" sqref="FT37" xr:uid="{426F64CB-569E-8E46-9310-F6AD538E64F4}">
      <formula1>TempDeliveryList_176</formula1>
    </dataValidation>
    <dataValidation type="list" allowBlank="1" sqref="FT38" xr:uid="{29F5E199-0A8C-1945-AF4D-D1153543E3A1}">
      <formula1>TempModelList_176</formula1>
    </dataValidation>
    <dataValidation type="list" allowBlank="1" sqref="FU34" xr:uid="{8A86C7BC-A1A3-E745-A207-9D11D221C2B2}">
      <formula1>TempMaterialList_177</formula1>
    </dataValidation>
    <dataValidation type="list" allowBlank="1" sqref="FU35" xr:uid="{B492EE0F-8C72-2542-964B-3D6BD26C7813}">
      <formula1>TempMountList_177</formula1>
    </dataValidation>
    <dataValidation type="list" allowBlank="1" sqref="FU36" xr:uid="{E3C3AECE-12FA-A746-8B94-88DC91E81352}">
      <formula1>TempInstallList_177</formula1>
    </dataValidation>
    <dataValidation type="list" allowBlank="1" sqref="FU37" xr:uid="{99510E42-F574-7447-B243-4476F293E629}">
      <formula1>TempDeliveryList_177</formula1>
    </dataValidation>
    <dataValidation type="list" allowBlank="1" sqref="FU38" xr:uid="{6FB26ECC-B847-2C4B-9B1F-46C3C2CCE7C0}">
      <formula1>TempModelList_177</formula1>
    </dataValidation>
    <dataValidation type="list" allowBlank="1" sqref="FV34" xr:uid="{709FE30F-0B9C-3B40-A091-FBEC762BBC3E}">
      <formula1>TempMaterialList_178</formula1>
    </dataValidation>
    <dataValidation type="list" allowBlank="1" sqref="FV35" xr:uid="{AB373402-769A-FD4B-A7F7-8C90BB0B0020}">
      <formula1>TempMountList_178</formula1>
    </dataValidation>
    <dataValidation type="list" allowBlank="1" sqref="FV36" xr:uid="{A5CF7C8E-7078-3F4D-803B-6FF0AAF48836}">
      <formula1>TempInstallList_178</formula1>
    </dataValidation>
    <dataValidation type="list" allowBlank="1" sqref="FV37" xr:uid="{AA371D90-EB53-F248-92B2-DA2A1BE88A4C}">
      <formula1>TempDeliveryList_178</formula1>
    </dataValidation>
    <dataValidation type="list" allowBlank="1" sqref="FV38" xr:uid="{5FE587C0-C15B-E74B-9D62-3714282A06A2}">
      <formula1>TempModelList_178</formula1>
    </dataValidation>
    <dataValidation type="list" allowBlank="1" sqref="FW34" xr:uid="{7A5E0F64-C659-A849-8239-85CB5B47D988}">
      <formula1>TempMaterialList_179</formula1>
    </dataValidation>
    <dataValidation type="list" allowBlank="1" sqref="FW35" xr:uid="{8E03FAE5-4FFF-594F-AC9F-FC252E83D543}">
      <formula1>TempMountList_179</formula1>
    </dataValidation>
    <dataValidation type="list" allowBlank="1" sqref="FW36" xr:uid="{A08D423E-69E8-7C48-9976-1A8428299F6D}">
      <formula1>TempInstallList_179</formula1>
    </dataValidation>
    <dataValidation type="list" allowBlank="1" sqref="FW37" xr:uid="{2E770A0B-F1F7-EF4A-9BEA-B4AF9B3F3E5B}">
      <formula1>TempDeliveryList_179</formula1>
    </dataValidation>
    <dataValidation type="list" allowBlank="1" sqref="FW38" xr:uid="{CFBDA368-ED69-2D40-8B95-D9E552106863}">
      <formula1>TempModelList_179</formula1>
    </dataValidation>
    <dataValidation type="list" allowBlank="1" sqref="FX34" xr:uid="{249B3EBB-8D93-C048-B90B-DEA98E5DED5E}">
      <formula1>TempMaterialList_180</formula1>
    </dataValidation>
    <dataValidation type="list" allowBlank="1" sqref="FX35" xr:uid="{F36F327F-12B5-024B-B484-53E64CFE6C9B}">
      <formula1>TempMountList_180</formula1>
    </dataValidation>
    <dataValidation type="list" allowBlank="1" sqref="FX36" xr:uid="{152F4A2E-BBDB-2C48-B5E4-D9FEEC9D7553}">
      <formula1>TempInstallList_180</formula1>
    </dataValidation>
    <dataValidation type="list" allowBlank="1" sqref="FX37" xr:uid="{BE50EEB1-59E7-DE40-92DF-12B567E5581B}">
      <formula1>TempDeliveryList_180</formula1>
    </dataValidation>
    <dataValidation type="list" allowBlank="1" sqref="FX38" xr:uid="{A5B6B2A0-EE5D-C346-8C3E-13CFFB0549B7}">
      <formula1>TempModelList_180</formula1>
    </dataValidation>
    <dataValidation type="list" allowBlank="1" sqref="FY34" xr:uid="{CF71A2D3-EFBF-B64B-933F-8F25FE043563}">
      <formula1>TempMaterialList_181</formula1>
    </dataValidation>
    <dataValidation type="list" allowBlank="1" sqref="FY35" xr:uid="{E9B61583-215E-244D-9444-D0AC134E0506}">
      <formula1>TempMountList_181</formula1>
    </dataValidation>
    <dataValidation type="list" allowBlank="1" sqref="FY36" xr:uid="{85223DDB-4EF0-1145-B5F1-35291DD24318}">
      <formula1>TempInstallList_181</formula1>
    </dataValidation>
    <dataValidation type="list" allowBlank="1" sqref="FY37" xr:uid="{CC9A419C-76D6-5048-8685-482FDE625162}">
      <formula1>TempDeliveryList_181</formula1>
    </dataValidation>
    <dataValidation type="list" allowBlank="1" sqref="FY38" xr:uid="{10A8AABB-48A8-F64C-AC82-7E0460410FA9}">
      <formula1>TempModelList_181</formula1>
    </dataValidation>
    <dataValidation type="list" allowBlank="1" sqref="FZ34" xr:uid="{3AA077E5-7363-E840-8F4A-E0BBFD3A0C52}">
      <formula1>TempMaterialList_182</formula1>
    </dataValidation>
    <dataValidation type="list" allowBlank="1" sqref="FZ35" xr:uid="{FAF769ED-4623-0B49-A778-A8ED1044C478}">
      <formula1>TempMountList_182</formula1>
    </dataValidation>
    <dataValidation type="list" allowBlank="1" sqref="FZ36" xr:uid="{A1B85978-8F43-B04D-9FC8-5FC9591E7B59}">
      <formula1>TempInstallList_182</formula1>
    </dataValidation>
    <dataValidation type="list" allowBlank="1" sqref="FZ37" xr:uid="{C69B05E9-058C-A142-A43D-6F7A4C37CF2E}">
      <formula1>TempDeliveryList_182</formula1>
    </dataValidation>
    <dataValidation type="list" allowBlank="1" sqref="FZ38" xr:uid="{0AFCB570-5BD9-0E4D-8302-4D6112CDF8A2}">
      <formula1>TempModelList_182</formula1>
    </dataValidation>
    <dataValidation type="list" allowBlank="1" sqref="GA34" xr:uid="{A7C7AE40-FC29-F94B-99C9-6AAE64B67C6A}">
      <formula1>TempMaterialList_183</formula1>
    </dataValidation>
    <dataValidation type="list" allowBlank="1" sqref="GA35" xr:uid="{AC39B206-51C0-944A-AD33-2903058B55B3}">
      <formula1>TempMountList_183</formula1>
    </dataValidation>
    <dataValidation type="list" allowBlank="1" sqref="GA36" xr:uid="{B5137AC3-ACE1-6043-840F-B1C68EC7EB7D}">
      <formula1>TempInstallList_183</formula1>
    </dataValidation>
    <dataValidation type="list" allowBlank="1" sqref="GA37" xr:uid="{AFAA1EBF-53A7-D54B-B02B-CC11DD4C6DB9}">
      <formula1>TempDeliveryList_183</formula1>
    </dataValidation>
    <dataValidation type="list" allowBlank="1" sqref="GA38" xr:uid="{8DF271F7-07F6-044F-B7ED-ADF1E7935455}">
      <formula1>TempModelList_183</formula1>
    </dataValidation>
    <dataValidation type="list" allowBlank="1" sqref="GB34" xr:uid="{AB04C07A-3514-F448-AE4E-E4FEF512F7F8}">
      <formula1>TempMaterialList_184</formula1>
    </dataValidation>
    <dataValidation type="list" allowBlank="1" sqref="GB35" xr:uid="{AD933380-A9ED-E941-BF94-FE5E6E502CDD}">
      <formula1>TempMountList_184</formula1>
    </dataValidation>
    <dataValidation type="list" allowBlank="1" sqref="GB36" xr:uid="{17C8FBB4-007E-094E-A5D1-D6649EF025BF}">
      <formula1>TempInstallList_184</formula1>
    </dataValidation>
    <dataValidation type="list" allowBlank="1" sqref="GB37" xr:uid="{F3CB07C8-2884-C340-AB5B-FE59818D22CF}">
      <formula1>TempDeliveryList_184</formula1>
    </dataValidation>
    <dataValidation type="list" allowBlank="1" sqref="GB38" xr:uid="{26D8DDCF-7468-534C-8434-0841D0CE5CF3}">
      <formula1>TempModelList_184</formula1>
    </dataValidation>
    <dataValidation type="list" allowBlank="1" sqref="GC34" xr:uid="{BD618F14-5084-E049-B290-5477A7869447}">
      <formula1>TempMaterialList_185</formula1>
    </dataValidation>
    <dataValidation type="list" allowBlank="1" sqref="GC35" xr:uid="{240425E7-2C29-4A42-B72B-D8377F896A38}">
      <formula1>TempMountList_185</formula1>
    </dataValidation>
    <dataValidation type="list" allowBlank="1" sqref="GC36" xr:uid="{CDF7F279-6905-CD4D-B91B-6E219A42830F}">
      <formula1>TempInstallList_185</formula1>
    </dataValidation>
    <dataValidation type="list" allowBlank="1" sqref="GC37" xr:uid="{AA9005BD-BA16-2844-AA4D-7FC58460053C}">
      <formula1>TempDeliveryList_185</formula1>
    </dataValidation>
    <dataValidation type="list" allowBlank="1" sqref="GC38" xr:uid="{1EE1A4DE-1398-5C48-B95A-BE1F0420E4D3}">
      <formula1>TempModelList_185</formula1>
    </dataValidation>
    <dataValidation type="list" allowBlank="1" sqref="GD34" xr:uid="{003F0ED9-63DD-504C-8A5D-68F41EA775C0}">
      <formula1>TempMaterialList_186</formula1>
    </dataValidation>
    <dataValidation type="list" allowBlank="1" sqref="GD35" xr:uid="{1CF1F6C5-C8B5-6445-8F2C-6266960F80F7}">
      <formula1>TempMountList_186</formula1>
    </dataValidation>
    <dataValidation type="list" allowBlank="1" sqref="GD36" xr:uid="{C05018E4-4190-1441-B9C3-C0329C66AA01}">
      <formula1>TempInstallList_186</formula1>
    </dataValidation>
    <dataValidation type="list" allowBlank="1" sqref="GD37" xr:uid="{71300DD1-54DC-A543-A207-C62FDD27E9D4}">
      <formula1>TempDeliveryList_186</formula1>
    </dataValidation>
    <dataValidation type="list" allowBlank="1" sqref="GD38" xr:uid="{DA1C5F30-832C-6A48-943F-895EC8AA1DD2}">
      <formula1>TempModelList_186</formula1>
    </dataValidation>
    <dataValidation type="list" allowBlank="1" sqref="GE34" xr:uid="{1EC61042-E934-7C4C-8672-BE3523114C48}">
      <formula1>TempMaterialList_187</formula1>
    </dataValidation>
    <dataValidation type="list" allowBlank="1" sqref="GE35" xr:uid="{D046B41D-7949-C94E-BB85-510960D8AAFE}">
      <formula1>TempMountList_187</formula1>
    </dataValidation>
    <dataValidation type="list" allowBlank="1" sqref="GE36" xr:uid="{B6EABDCB-B23A-8940-ACDF-9BE63D177183}">
      <formula1>TempInstallList_187</formula1>
    </dataValidation>
    <dataValidation type="list" allowBlank="1" sqref="GE37" xr:uid="{73A0028F-A244-BD49-9ACA-1B1CD5813B88}">
      <formula1>TempDeliveryList_187</formula1>
    </dataValidation>
    <dataValidation type="list" allowBlank="1" sqref="GE38" xr:uid="{4CCA4F55-7CC7-4D41-A5E6-E8AD2B4E4213}">
      <formula1>TempModelList_187</formula1>
    </dataValidation>
    <dataValidation type="list" allowBlank="1" sqref="GF34" xr:uid="{E482A035-8232-1E43-9C98-1CD5C5FE6D9E}">
      <formula1>TempMaterialList_188</formula1>
    </dataValidation>
    <dataValidation type="list" allowBlank="1" sqref="GF35" xr:uid="{82FF0B70-4C1C-0441-BECA-979B34D6B203}">
      <formula1>TempMountList_188</formula1>
    </dataValidation>
    <dataValidation type="list" allowBlank="1" sqref="GF36" xr:uid="{37CE818C-3921-D54E-B899-F66763B05A9E}">
      <formula1>TempInstallList_188</formula1>
    </dataValidation>
    <dataValidation type="list" allowBlank="1" sqref="GF37" xr:uid="{5D18CFDB-6534-5848-BF52-4400EEACFA1A}">
      <formula1>TempDeliveryList_188</formula1>
    </dataValidation>
    <dataValidation type="list" allowBlank="1" sqref="GF38" xr:uid="{029C2CB8-2822-574F-B450-24A8640D92BE}">
      <formula1>TempModelList_188</formula1>
    </dataValidation>
    <dataValidation type="list" allowBlank="1" sqref="GG34" xr:uid="{B63A8C52-A8DF-9544-84F7-85EBBE1817CA}">
      <formula1>TempMaterialList_189</formula1>
    </dataValidation>
    <dataValidation type="list" allowBlank="1" sqref="GG35" xr:uid="{57C6B3E1-01C3-5E4A-9152-209935244934}">
      <formula1>TempMountList_189</formula1>
    </dataValidation>
    <dataValidation type="list" allowBlank="1" sqref="GG36" xr:uid="{1F1ECC8D-01D3-1340-8160-F1BD77987304}">
      <formula1>TempInstallList_189</formula1>
    </dataValidation>
    <dataValidation type="list" allowBlank="1" sqref="GG37" xr:uid="{100630FA-4934-524B-8711-C51771A267E2}">
      <formula1>TempDeliveryList_189</formula1>
    </dataValidation>
    <dataValidation type="list" allowBlank="1" sqref="GG38" xr:uid="{9CEC5958-9BA2-4141-A6D3-2093F2B190FF}">
      <formula1>TempModelList_189</formula1>
    </dataValidation>
    <dataValidation type="list" allowBlank="1" sqref="GH34" xr:uid="{5502E232-91B6-BD45-A271-4C3DF28BBF2A}">
      <formula1>TempMaterialList_190</formula1>
    </dataValidation>
    <dataValidation type="list" allowBlank="1" sqref="GH35" xr:uid="{7BE294E9-12FD-144A-A474-CF8E2F324077}">
      <formula1>TempMountList_190</formula1>
    </dataValidation>
    <dataValidation type="list" allowBlank="1" sqref="GH36" xr:uid="{349DA20D-3DF9-924B-9B1B-F185A0E7438D}">
      <formula1>TempInstallList_190</formula1>
    </dataValidation>
    <dataValidation type="list" allowBlank="1" sqref="GH37" xr:uid="{5B5BA9C8-2528-EA46-A6F4-5DFE99DFFD92}">
      <formula1>TempDeliveryList_190</formula1>
    </dataValidation>
    <dataValidation type="list" allowBlank="1" sqref="GH38" xr:uid="{81A6F3C0-9A93-5D43-BA5D-EA5AE6361357}">
      <formula1>TempModelList_190</formula1>
    </dataValidation>
    <dataValidation type="list" allowBlank="1" sqref="GI34" xr:uid="{C55462D8-AEAC-CB43-B58F-96460EE5BE94}">
      <formula1>TempMaterialList_191</formula1>
    </dataValidation>
    <dataValidation type="list" allowBlank="1" sqref="GI35" xr:uid="{6F391CC0-CB7E-5442-B908-9F2C4F33501C}">
      <formula1>TempMountList_191</formula1>
    </dataValidation>
    <dataValidation type="list" allowBlank="1" sqref="GI36" xr:uid="{6DACA1D4-FF4C-8647-A48D-ED5AE00099F8}">
      <formula1>TempInstallList_191</formula1>
    </dataValidation>
    <dataValidation type="list" allowBlank="1" sqref="GI37" xr:uid="{7CFEB52A-45DD-5240-917E-07A3CDF708ED}">
      <formula1>TempDeliveryList_191</formula1>
    </dataValidation>
    <dataValidation type="list" allowBlank="1" sqref="GI38" xr:uid="{C1F5F4F2-E1C3-BE41-8956-614F987EC93D}">
      <formula1>TempModelList_191</formula1>
    </dataValidation>
    <dataValidation type="list" allowBlank="1" sqref="GJ34" xr:uid="{FE60C583-9F01-FA4E-8518-BB2BE62189DE}">
      <formula1>TempMaterialList_192</formula1>
    </dataValidation>
    <dataValidation type="list" allowBlank="1" sqref="GJ35" xr:uid="{A780E4C2-E941-6D42-AAA3-F4196411D8DB}">
      <formula1>TempMountList_192</formula1>
    </dataValidation>
    <dataValidation type="list" allowBlank="1" sqref="GJ36" xr:uid="{C354D3A0-CC87-2C4F-A8D4-B29DE9BAEE96}">
      <formula1>TempInstallList_192</formula1>
    </dataValidation>
    <dataValidation type="list" allowBlank="1" sqref="GJ37" xr:uid="{30FB4E78-D705-344A-922D-3C584EBB51B0}">
      <formula1>TempDeliveryList_192</formula1>
    </dataValidation>
    <dataValidation type="list" allowBlank="1" sqref="GJ38" xr:uid="{09A92797-A235-274A-8483-5802CFC24EA8}">
      <formula1>TempModelList_192</formula1>
    </dataValidation>
    <dataValidation type="list" allowBlank="1" sqref="GK34" xr:uid="{AED6AE2B-0944-A945-98F8-E14C7F1CD319}">
      <formula1>TempMaterialList_193</formula1>
    </dataValidation>
    <dataValidation type="list" allowBlank="1" sqref="GK35" xr:uid="{66113360-2D5C-D94C-BF98-B5C8A9A7A805}">
      <formula1>TempMountList_193</formula1>
    </dataValidation>
    <dataValidation type="list" allowBlank="1" sqref="GK36" xr:uid="{22F6F055-4150-6B48-BAC8-27FE61A258DD}">
      <formula1>TempInstallList_193</formula1>
    </dataValidation>
    <dataValidation type="list" allowBlank="1" sqref="GK37" xr:uid="{0F620E64-6E8F-7B43-AC9F-C3D69F2F5457}">
      <formula1>TempDeliveryList_193</formula1>
    </dataValidation>
    <dataValidation type="list" allowBlank="1" sqref="GK38" xr:uid="{75B35D26-E797-AF4D-889B-9DBC989482C4}">
      <formula1>TempModelList_193</formula1>
    </dataValidation>
    <dataValidation type="list" allowBlank="1" sqref="GL34" xr:uid="{E5FCED0E-77CA-D847-9A0F-A5174757A2A9}">
      <formula1>TempMaterialList_194</formula1>
    </dataValidation>
    <dataValidation type="list" allowBlank="1" sqref="GL35" xr:uid="{181F77EA-AA3B-C84A-8B78-C0AA9FBDAC6B}">
      <formula1>TempMountList_194</formula1>
    </dataValidation>
    <dataValidation type="list" allowBlank="1" sqref="GL36" xr:uid="{6B87612A-96A3-7941-B9AD-AE59B2AF24DE}">
      <formula1>TempInstallList_194</formula1>
    </dataValidation>
    <dataValidation type="list" allowBlank="1" sqref="GL37" xr:uid="{FA434916-984B-7F4C-ABAF-0CB5AE8F394C}">
      <formula1>TempDeliveryList_194</formula1>
    </dataValidation>
    <dataValidation type="list" allowBlank="1" sqref="GL38" xr:uid="{22175D3F-5388-C740-92C6-75FFAAFF8AEF}">
      <formula1>TempModelList_194</formula1>
    </dataValidation>
    <dataValidation type="list" allowBlank="1" sqref="GM34" xr:uid="{9E6288F1-1EBE-D642-8068-D1DDA4FC7251}">
      <formula1>TempMaterialList_195</formula1>
    </dataValidation>
    <dataValidation type="list" allowBlank="1" sqref="GM35" xr:uid="{F32D7774-91A3-974A-AAF8-F12579511500}">
      <formula1>TempMountList_195</formula1>
    </dataValidation>
    <dataValidation type="list" allowBlank="1" sqref="GM36" xr:uid="{829EADE3-3F3B-6E4B-9168-E054ACA90B98}">
      <formula1>TempInstallList_195</formula1>
    </dataValidation>
    <dataValidation type="list" allowBlank="1" sqref="GM37" xr:uid="{B2923263-26DB-5F40-8122-A4FBAE033A49}">
      <formula1>TempDeliveryList_195</formula1>
    </dataValidation>
    <dataValidation type="list" allowBlank="1" sqref="GM38" xr:uid="{51ABFDF5-E21D-1541-949A-F0932288EF64}">
      <formula1>TempModelList_195</formula1>
    </dataValidation>
    <dataValidation type="list" allowBlank="1" sqref="GN34" xr:uid="{77F720A7-5E5E-8847-8F79-110EF32AEEFC}">
      <formula1>TempMaterialList_196</formula1>
    </dataValidation>
    <dataValidation type="list" allowBlank="1" sqref="GN35" xr:uid="{B942D296-975D-9B42-BAAA-CEC128CFD617}">
      <formula1>TempMountList_196</formula1>
    </dataValidation>
    <dataValidation type="list" allowBlank="1" sqref="GN36" xr:uid="{D5EF04B1-BE67-F646-947D-9764D688E66D}">
      <formula1>TempInstallList_196</formula1>
    </dataValidation>
    <dataValidation type="list" allowBlank="1" sqref="GN37" xr:uid="{3C15BCAD-63CD-E54D-9A8B-00854F5D160A}">
      <formula1>TempDeliveryList_196</formula1>
    </dataValidation>
    <dataValidation type="list" allowBlank="1" sqref="GN38" xr:uid="{729F3F14-4750-0246-B575-E31C5205239D}">
      <formula1>TempModelList_196</formula1>
    </dataValidation>
    <dataValidation type="list" allowBlank="1" sqref="GO34" xr:uid="{E00C0C2D-29F9-C04B-9BB0-D69C89206478}">
      <formula1>TempMaterialList_197</formula1>
    </dataValidation>
    <dataValidation type="list" allowBlank="1" sqref="GO35" xr:uid="{E0FA7260-C5FF-5142-B6A1-6B2D1BEE11C1}">
      <formula1>TempMountList_197</formula1>
    </dataValidation>
    <dataValidation type="list" allowBlank="1" sqref="GO36" xr:uid="{B5E79A86-C359-F54B-8D42-5F1A9AD15875}">
      <formula1>TempInstallList_197</formula1>
    </dataValidation>
    <dataValidation type="list" allowBlank="1" sqref="GO37" xr:uid="{633849F2-B757-AB4D-B945-A543B94E21A9}">
      <formula1>TempDeliveryList_197</formula1>
    </dataValidation>
    <dataValidation type="list" allowBlank="1" sqref="GO38" xr:uid="{65CBB28D-A8B8-1C4D-BF5D-54CA6D4644A8}">
      <formula1>TempModelList_197</formula1>
    </dataValidation>
    <dataValidation type="list" allowBlank="1" sqref="GP34" xr:uid="{6F091B6B-CF00-CA4F-A065-C0A4E83A8DAC}">
      <formula1>TempMaterialList_198</formula1>
    </dataValidation>
    <dataValidation type="list" allowBlank="1" sqref="GP35" xr:uid="{3DDC5E97-8D82-3541-8D84-A8E8F0DD842C}">
      <formula1>TempMountList_198</formula1>
    </dataValidation>
    <dataValidation type="list" allowBlank="1" sqref="GP36" xr:uid="{1A3F0A8D-9334-274A-BDD8-5718251AF6F5}">
      <formula1>TempInstallList_198</formula1>
    </dataValidation>
    <dataValidation type="list" allowBlank="1" sqref="GP37" xr:uid="{DC46FCD6-0F32-D441-BBD6-B9ABDAD6FF94}">
      <formula1>TempDeliveryList_198</formula1>
    </dataValidation>
    <dataValidation type="list" allowBlank="1" sqref="GP38" xr:uid="{A11D4D92-5162-3745-9BF1-FCCE9F335319}">
      <formula1>TempModelList_198</formula1>
    </dataValidation>
    <dataValidation type="list" allowBlank="1" sqref="GQ34" xr:uid="{A1F1210D-0582-0F49-9680-59EEC3C92A7B}">
      <formula1>TempMaterialList_199</formula1>
    </dataValidation>
    <dataValidation type="list" allowBlank="1" sqref="GQ35" xr:uid="{26074EB3-0291-0B49-B733-967355586BCE}">
      <formula1>TempMountList_199</formula1>
    </dataValidation>
    <dataValidation type="list" allowBlank="1" sqref="GQ36" xr:uid="{C38FFCE0-0CBC-5946-A03A-2DAF23BD8A0B}">
      <formula1>TempInstallList_199</formula1>
    </dataValidation>
    <dataValidation type="list" allowBlank="1" sqref="GQ37" xr:uid="{4E36C19F-1100-FB4E-B065-CF45D59A2C61}">
      <formula1>TempDeliveryList_199</formula1>
    </dataValidation>
    <dataValidation type="list" allowBlank="1" sqref="GQ38" xr:uid="{CDAF5EC1-A3DC-4B43-9DE2-0AEB6DE02795}">
      <formula1>TempModelList_199</formula1>
    </dataValidation>
    <dataValidation type="list" allowBlank="1" sqref="GR34" xr:uid="{3E6A102F-F3AC-E546-987C-40C4B11B8EAD}">
      <formula1>TempMaterialList_200</formula1>
    </dataValidation>
    <dataValidation type="list" allowBlank="1" sqref="GR35" xr:uid="{E7A7CF3A-B612-7B45-A602-C65EFCB627F3}">
      <formula1>TempMountList_200</formula1>
    </dataValidation>
    <dataValidation type="list" allowBlank="1" sqref="GR36" xr:uid="{1D16FFE1-CA58-C744-B6B5-9AC689DF3224}">
      <formula1>TempInstallList_200</formula1>
    </dataValidation>
    <dataValidation type="list" allowBlank="1" sqref="GR37" xr:uid="{B9387711-6D6B-324A-8C7A-BC903E998720}">
      <formula1>TempDeliveryList_200</formula1>
    </dataValidation>
    <dataValidation type="list" allowBlank="1" sqref="GR38" xr:uid="{6CE3ED09-7890-4441-89A9-C0D44615E1B9}">
      <formula1>TempModelList_200</formula1>
    </dataValidation>
    <dataValidation type="list" allowBlank="1" sqref="GS34" xr:uid="{1DC70C73-306C-014F-B25B-ECF249ED5D92}">
      <formula1>TempMaterialList_201</formula1>
    </dataValidation>
    <dataValidation type="list" allowBlank="1" sqref="GS35" xr:uid="{7E960A7B-CDF6-4B4A-8B0E-C80A5CB5EBF7}">
      <formula1>TempMountList_201</formula1>
    </dataValidation>
    <dataValidation type="list" allowBlank="1" sqref="GS36" xr:uid="{0A6D33D4-2A0C-6A43-9CB1-27D41ABDF406}">
      <formula1>TempInstallList_201</formula1>
    </dataValidation>
    <dataValidation type="list" allowBlank="1" sqref="GS37" xr:uid="{D158E945-1B31-414A-9269-D443AB967ED3}">
      <formula1>TempDeliveryList_201</formula1>
    </dataValidation>
    <dataValidation type="list" allowBlank="1" sqref="GS38" xr:uid="{F0773F8E-091B-B54B-A1C0-DC03F8BA9D6D}">
      <formula1>TempModelList_201</formula1>
    </dataValidation>
    <dataValidation type="list" allowBlank="1" sqref="GT34" xr:uid="{CBCC778B-3C88-CE49-987C-2F77658D990B}">
      <formula1>TempMaterialList_202</formula1>
    </dataValidation>
    <dataValidation type="list" allowBlank="1" sqref="GT35" xr:uid="{8A5072E1-C834-D748-A53F-9C261E70D0F4}">
      <formula1>TempMountList_202</formula1>
    </dataValidation>
    <dataValidation type="list" allowBlank="1" sqref="GT36" xr:uid="{1083DD70-F91A-7748-9A06-F704A690C28C}">
      <formula1>TempInstallList_202</formula1>
    </dataValidation>
    <dataValidation type="list" allowBlank="1" sqref="GT37" xr:uid="{84C0D638-5CBF-EB44-BDE3-349186D51267}">
      <formula1>TempDeliveryList_202</formula1>
    </dataValidation>
    <dataValidation type="list" allowBlank="1" sqref="GT38" xr:uid="{3BFAA424-C6B6-3F4C-B7D4-4AF75C291514}">
      <formula1>TempModelList_202</formula1>
    </dataValidation>
    <dataValidation type="list" allowBlank="1" sqref="GU34" xr:uid="{1531500E-E7FB-074E-9883-0B488F71DFBE}">
      <formula1>TempMaterialList_203</formula1>
    </dataValidation>
    <dataValidation type="list" allowBlank="1" sqref="GU35" xr:uid="{D4EC42E0-26C1-664E-9C43-A5E07A1FDD39}">
      <formula1>TempMountList_203</formula1>
    </dataValidation>
    <dataValidation type="list" allowBlank="1" sqref="GU36" xr:uid="{A38A51E2-4351-4042-8E31-5F270D23C4FE}">
      <formula1>TempInstallList_203</formula1>
    </dataValidation>
    <dataValidation type="list" allowBlank="1" sqref="GU37" xr:uid="{3E89EF40-0586-6541-81A4-C679D1CE74EC}">
      <formula1>TempDeliveryList_203</formula1>
    </dataValidation>
    <dataValidation type="list" allowBlank="1" sqref="GU38" xr:uid="{BF935926-6601-914D-BF6B-468A97ED988C}">
      <formula1>TempModelList_203</formula1>
    </dataValidation>
    <dataValidation type="list" allowBlank="1" sqref="GV34" xr:uid="{EB17E54E-B0C0-9E4E-882B-07858E23017C}">
      <formula1>TempMaterialList_204</formula1>
    </dataValidation>
    <dataValidation type="list" allowBlank="1" sqref="GV35" xr:uid="{04157BEE-4007-454B-9B69-4D586F566D02}">
      <formula1>TempMountList_204</formula1>
    </dataValidation>
    <dataValidation type="list" allowBlank="1" sqref="GV36" xr:uid="{B4A5504A-0426-0B45-95D1-73F03EFEBD03}">
      <formula1>TempInstallList_204</formula1>
    </dataValidation>
    <dataValidation type="list" allowBlank="1" sqref="GV37" xr:uid="{32D09CE5-B46F-E04E-872D-023304DAD84D}">
      <formula1>TempDeliveryList_204</formula1>
    </dataValidation>
    <dataValidation type="list" allowBlank="1" sqref="GV38" xr:uid="{3DD64B02-8C65-5B4A-A8EB-8ED03752897C}">
      <formula1>TempModelList_204</formula1>
    </dataValidation>
    <dataValidation type="list" allowBlank="1" sqref="GW34" xr:uid="{C53ED639-B679-E940-83A1-649853ED526F}">
      <formula1>TempMaterialList_205</formula1>
    </dataValidation>
    <dataValidation type="list" allowBlank="1" sqref="GW35" xr:uid="{B6871856-A251-6944-B26B-84CC69B4198C}">
      <formula1>TempMountList_205</formula1>
    </dataValidation>
    <dataValidation type="list" allowBlank="1" sqref="GW36" xr:uid="{F0F161E1-DFA9-8F4B-B314-6885D18C09FE}">
      <formula1>TempInstallList_205</formula1>
    </dataValidation>
    <dataValidation type="list" allowBlank="1" sqref="GW37" xr:uid="{0C8BE320-F096-ED4C-89B0-933866AF62C0}">
      <formula1>TempDeliveryList_205</formula1>
    </dataValidation>
    <dataValidation type="list" allowBlank="1" sqref="GW38" xr:uid="{5AB6A06B-077A-7D49-8E42-E54A47820ED5}">
      <formula1>TempModelList_205</formula1>
    </dataValidation>
    <dataValidation type="list" allowBlank="1" sqref="GX34" xr:uid="{DAD3E4C9-A18D-D14B-9BCC-5835993EDE2E}">
      <formula1>TempMaterialList_206</formula1>
    </dataValidation>
    <dataValidation type="list" allowBlank="1" sqref="GX35" xr:uid="{0F263DA5-CA9C-F143-87D1-6A7EFCCAAA0B}">
      <formula1>TempMountList_206</formula1>
    </dataValidation>
    <dataValidation type="list" allowBlank="1" sqref="GX36" xr:uid="{C92F92AF-428D-6F42-AA5E-4BBAB98E7729}">
      <formula1>TempInstallList_206</formula1>
    </dataValidation>
    <dataValidation type="list" allowBlank="1" sqref="GX37" xr:uid="{BAC0CAB4-59D6-064C-B8BE-10C20683CC63}">
      <formula1>TempDeliveryList_206</formula1>
    </dataValidation>
    <dataValidation type="list" allowBlank="1" sqref="GX38" xr:uid="{76A97C69-724D-E243-9A1B-3BF1644D0142}">
      <formula1>TempModelList_206</formula1>
    </dataValidation>
    <dataValidation type="list" allowBlank="1" sqref="GY34" xr:uid="{39E536B1-5F2B-0B40-85B2-E0C64BD7D856}">
      <formula1>TempMaterialList_207</formula1>
    </dataValidation>
    <dataValidation type="list" allowBlank="1" sqref="GY35" xr:uid="{0E4337D0-F976-7441-A671-58B75241D098}">
      <formula1>TempMountList_207</formula1>
    </dataValidation>
    <dataValidation type="list" allowBlank="1" sqref="GY36" xr:uid="{F7E3041E-6FA7-DC4E-996E-D8DD368FF0E8}">
      <formula1>TempInstallList_207</formula1>
    </dataValidation>
    <dataValidation type="list" allowBlank="1" sqref="GY37" xr:uid="{C673B0CE-FC18-F144-80D0-C5435D308E79}">
      <formula1>TempDeliveryList_207</formula1>
    </dataValidation>
    <dataValidation type="list" allowBlank="1" sqref="GY38" xr:uid="{FD67BCFE-9E69-054E-835A-7E428F626AE6}">
      <formula1>TempModelList_207</formula1>
    </dataValidation>
    <dataValidation type="list" allowBlank="1" sqref="GZ34" xr:uid="{A2BC1F4B-1999-3B4D-999A-3C1C4CD4179C}">
      <formula1>TempMaterialList_208</formula1>
    </dataValidation>
    <dataValidation type="list" allowBlank="1" sqref="GZ35" xr:uid="{87DDC7FD-5982-554C-80B7-AE286F8AE4CD}">
      <formula1>TempMountList_208</formula1>
    </dataValidation>
    <dataValidation type="list" allowBlank="1" sqref="GZ36" xr:uid="{C691AD59-FD06-3D4F-8641-49BBEF951BE5}">
      <formula1>TempInstallList_208</formula1>
    </dataValidation>
    <dataValidation type="list" allowBlank="1" sqref="GZ37" xr:uid="{42775CA0-9991-7240-B134-283A1586AA0C}">
      <formula1>TempDeliveryList_208</formula1>
    </dataValidation>
    <dataValidation type="list" allowBlank="1" sqref="GZ38" xr:uid="{B387D3AE-A122-C643-A7C3-A9A21F7865EA}">
      <formula1>TempModelList_208</formula1>
    </dataValidation>
    <dataValidation type="list" allowBlank="1" sqref="HA34" xr:uid="{F813C304-CF42-2742-9E6E-A15A279BD491}">
      <formula1>TempMaterialList_209</formula1>
    </dataValidation>
    <dataValidation type="list" allowBlank="1" sqref="HA35" xr:uid="{9497AB7A-C5AD-A746-802A-1F3230D1538D}">
      <formula1>TempMountList_209</formula1>
    </dataValidation>
    <dataValidation type="list" allowBlank="1" sqref="HA36" xr:uid="{CFF4874F-9112-BA45-AC89-59F3BFDAB421}">
      <formula1>TempInstallList_209</formula1>
    </dataValidation>
    <dataValidation type="list" allowBlank="1" sqref="HA37" xr:uid="{65A60892-03F8-FF4D-BCB2-9F0D5DBE37F6}">
      <formula1>TempDeliveryList_209</formula1>
    </dataValidation>
    <dataValidation type="list" allowBlank="1" sqref="HA38" xr:uid="{78B15576-ADD0-0347-8F5B-1F73A9CD1BA0}">
      <formula1>TempModelList_209</formula1>
    </dataValidation>
    <dataValidation type="list" allowBlank="1" sqref="HB34" xr:uid="{A7FF6193-C2A4-BD4B-B9AE-7CD5602D7162}">
      <formula1>TempMaterialList_210</formula1>
    </dataValidation>
    <dataValidation type="list" allowBlank="1" sqref="HB35" xr:uid="{549F0F1A-1C75-F048-83EA-985CD5EF0044}">
      <formula1>TempMountList_210</formula1>
    </dataValidation>
    <dataValidation type="list" allowBlank="1" sqref="HB36" xr:uid="{2C373686-A706-DD46-8E8D-64B5A917B7BD}">
      <formula1>TempInstallList_210</formula1>
    </dataValidation>
    <dataValidation type="list" allowBlank="1" sqref="HB37" xr:uid="{099F67CC-A17A-3744-8629-0373D9FA4D6E}">
      <formula1>TempDeliveryList_210</formula1>
    </dataValidation>
    <dataValidation type="list" allowBlank="1" sqref="HB38" xr:uid="{424CA9C7-A1A3-894B-B790-5E0BFAD93247}">
      <formula1>TempModelList_210</formula1>
    </dataValidation>
    <dataValidation type="list" allowBlank="1" sqref="HC34" xr:uid="{036A0F0E-3F38-0F46-841D-1B1BBB44A8D6}">
      <formula1>TempMaterialList_211</formula1>
    </dataValidation>
    <dataValidation type="list" allowBlank="1" sqref="HC35" xr:uid="{AA72D9E5-BB0C-D046-B573-F59C45F00DA9}">
      <formula1>TempMountList_211</formula1>
    </dataValidation>
    <dataValidation type="list" allowBlank="1" sqref="HC36" xr:uid="{BB64A56F-98D4-464D-A978-09EAABF32BE2}">
      <formula1>TempInstallList_211</formula1>
    </dataValidation>
    <dataValidation type="list" allowBlank="1" sqref="HC37" xr:uid="{92B647AA-0018-F64D-959D-6447196089A1}">
      <formula1>TempDeliveryList_211</formula1>
    </dataValidation>
    <dataValidation type="list" allowBlank="1" sqref="HC38" xr:uid="{31881421-5557-7A48-B0AF-2BF3E28BC525}">
      <formula1>TempModelList_211</formula1>
    </dataValidation>
    <dataValidation type="list" allowBlank="1" sqref="HD34" xr:uid="{DC2258D6-811B-5544-8C47-1657C8D6EC1D}">
      <formula1>TempMaterialList_212</formula1>
    </dataValidation>
    <dataValidation type="list" allowBlank="1" sqref="HD35" xr:uid="{AA2AC7CA-B28E-3D49-8C2A-D106C5B1B2C3}">
      <formula1>TempMountList_212</formula1>
    </dataValidation>
    <dataValidation type="list" allowBlank="1" sqref="HD36" xr:uid="{E3B03E36-6C4C-674C-9AF3-A24811561AE0}">
      <formula1>TempInstallList_212</formula1>
    </dataValidation>
    <dataValidation type="list" allowBlank="1" sqref="HD37" xr:uid="{2B57E1A5-55A8-3240-9E66-6F87DA2B43FB}">
      <formula1>TempDeliveryList_212</formula1>
    </dataValidation>
    <dataValidation type="list" allowBlank="1" sqref="HD38" xr:uid="{F109BA95-1E73-AA48-877D-AF21120261B6}">
      <formula1>TempModelList_212</formula1>
    </dataValidation>
    <dataValidation type="list" allowBlank="1" sqref="HE34" xr:uid="{5B5823D2-4421-4E46-A70E-4495DB5D4971}">
      <formula1>TempMaterialList_213</formula1>
    </dataValidation>
    <dataValidation type="list" allowBlank="1" sqref="HE35" xr:uid="{3C4AFF2F-3EC0-404A-8CF0-2CBD83173F21}">
      <formula1>TempMountList_213</formula1>
    </dataValidation>
    <dataValidation type="list" allowBlank="1" sqref="HE36" xr:uid="{7173E25D-D1F9-5448-BEEF-529E63ABC5D5}">
      <formula1>TempInstallList_213</formula1>
    </dataValidation>
    <dataValidation type="list" allowBlank="1" sqref="HE37" xr:uid="{9BBCD0EE-9156-C74C-8CC4-B700AB93DC40}">
      <formula1>TempDeliveryList_213</formula1>
    </dataValidation>
    <dataValidation type="list" allowBlank="1" sqref="HE38" xr:uid="{C155FF69-DBDF-5549-8BAC-131AFED650FD}">
      <formula1>TempModelList_213</formula1>
    </dataValidation>
    <dataValidation type="list" allowBlank="1" sqref="HF34" xr:uid="{4FBFDB7C-BD37-8840-80D7-BDD9ECC0D491}">
      <formula1>TempMaterialList_214</formula1>
    </dataValidation>
    <dataValidation type="list" allowBlank="1" sqref="HF35" xr:uid="{A91190AA-2507-524C-9FD7-2A1DA92630E5}">
      <formula1>TempMountList_214</formula1>
    </dataValidation>
    <dataValidation type="list" allowBlank="1" sqref="HF36" xr:uid="{16964983-4678-694E-BC95-5FB6642662C8}">
      <formula1>TempInstallList_214</formula1>
    </dataValidation>
    <dataValidation type="list" allowBlank="1" sqref="HF37" xr:uid="{A1DEAD6A-19FF-D04E-B166-9D0EE9E5E58E}">
      <formula1>TempDeliveryList_214</formula1>
    </dataValidation>
    <dataValidation type="list" allowBlank="1" sqref="HF38" xr:uid="{A7A83944-7F0B-2C49-9A56-8FF5EB1EAC5C}">
      <formula1>TempModelList_214</formula1>
    </dataValidation>
    <dataValidation type="list" allowBlank="1" sqref="HG34" xr:uid="{B5706FA4-6DFD-8D4B-8AEC-5CB2F9206362}">
      <formula1>TempMaterialList_215</formula1>
    </dataValidation>
    <dataValidation type="list" allowBlank="1" sqref="HG35" xr:uid="{C2875CAF-ECA8-4F4B-A192-D73B9EAFB7CF}">
      <formula1>TempMountList_215</formula1>
    </dataValidation>
    <dataValidation type="list" allowBlank="1" sqref="HG36" xr:uid="{C9BDE5C2-31E8-3E48-A244-3186EE4FA2D9}">
      <formula1>TempInstallList_215</formula1>
    </dataValidation>
    <dataValidation type="list" allowBlank="1" sqref="HG37" xr:uid="{1D4098E0-D128-DB43-8957-1259E291CB3C}">
      <formula1>TempDeliveryList_215</formula1>
    </dataValidation>
    <dataValidation type="list" allowBlank="1" sqref="HG38" xr:uid="{E07E98DA-29F3-CC4A-95E3-6B33BAA44FE8}">
      <formula1>TempModelList_215</formula1>
    </dataValidation>
    <dataValidation type="list" allowBlank="1" sqref="HH34" xr:uid="{6464A4C7-6868-5F41-9C17-6071E29D6334}">
      <formula1>TempMaterialList_216</formula1>
    </dataValidation>
    <dataValidation type="list" allowBlank="1" sqref="HH35" xr:uid="{75F76E26-4008-D841-87AF-AB88F2CC80A8}">
      <formula1>TempMountList_216</formula1>
    </dataValidation>
    <dataValidation type="list" allowBlank="1" sqref="HH36" xr:uid="{78AE750C-037F-8D4B-A662-B88EDC85E2D2}">
      <formula1>TempInstallList_216</formula1>
    </dataValidation>
    <dataValidation type="list" allowBlank="1" sqref="HH37" xr:uid="{BCDC6506-91FA-A647-AEB8-72BBCE46A9E0}">
      <formula1>TempDeliveryList_216</formula1>
    </dataValidation>
    <dataValidation type="list" allowBlank="1" sqref="HH38" xr:uid="{5E4085BE-2932-0742-9947-BB79F5429B5D}">
      <formula1>TempModelList_216</formula1>
    </dataValidation>
    <dataValidation type="list" allowBlank="1" sqref="HI34" xr:uid="{F22B0FCE-8080-0D47-9A12-097AF9418E72}">
      <formula1>TempMaterialList_217</formula1>
    </dataValidation>
    <dataValidation type="list" allowBlank="1" sqref="HI35" xr:uid="{8983AA73-BD4B-BD48-8B4F-C82FDE3A55D8}">
      <formula1>TempMountList_217</formula1>
    </dataValidation>
    <dataValidation type="list" allowBlank="1" sqref="HI36" xr:uid="{7D46AA19-1325-1F4F-B79F-72F8EF5EC05A}">
      <formula1>TempInstallList_217</formula1>
    </dataValidation>
    <dataValidation type="list" allowBlank="1" sqref="HI37" xr:uid="{253C9837-9315-8347-BE7F-606686F859A3}">
      <formula1>TempDeliveryList_217</formula1>
    </dataValidation>
    <dataValidation type="list" allowBlank="1" sqref="HI38" xr:uid="{AFC4BC24-8F38-AA43-92B3-89DD201E1361}">
      <formula1>TempModelList_217</formula1>
    </dataValidation>
    <dataValidation type="list" allowBlank="1" sqref="HJ34" xr:uid="{0C28BE68-E72F-E845-B47D-1DAB1012767F}">
      <formula1>TempMaterialList_218</formula1>
    </dataValidation>
    <dataValidation type="list" allowBlank="1" sqref="HJ35" xr:uid="{DCA10B2C-430D-944A-B439-CC779EF49790}">
      <formula1>TempMountList_218</formula1>
    </dataValidation>
    <dataValidation type="list" allowBlank="1" sqref="HJ36" xr:uid="{D02A62BE-9ED9-B840-8A98-758EC6439676}">
      <formula1>TempInstallList_218</formula1>
    </dataValidation>
    <dataValidation type="list" allowBlank="1" sqref="HJ37" xr:uid="{B62B98CB-94BA-B643-89C9-541CB61600C2}">
      <formula1>TempDeliveryList_218</formula1>
    </dataValidation>
    <dataValidation type="list" allowBlank="1" sqref="HJ38" xr:uid="{72EC7E50-6118-C944-A74D-895FACC090D2}">
      <formula1>TempModelList_218</formula1>
    </dataValidation>
    <dataValidation type="list" allowBlank="1" sqref="HK34" xr:uid="{5CD95F49-BE3E-ED47-ACC3-FB36FEC39AD5}">
      <formula1>TempMaterialList_219</formula1>
    </dataValidation>
    <dataValidation type="list" allowBlank="1" sqref="HK35" xr:uid="{5ECB1782-403F-3A40-9EFA-252E7D322444}">
      <formula1>TempMountList_219</formula1>
    </dataValidation>
    <dataValidation type="list" allowBlank="1" sqref="HK36" xr:uid="{19B48E4F-15C0-1D41-B637-43D7BBFA1215}">
      <formula1>TempInstallList_219</formula1>
    </dataValidation>
    <dataValidation type="list" allowBlank="1" sqref="HK37" xr:uid="{1D7CBDF9-96DD-3546-A57F-BEBD6B6AC37E}">
      <formula1>TempDeliveryList_219</formula1>
    </dataValidation>
    <dataValidation type="list" allowBlank="1" sqref="HK38" xr:uid="{B744A604-D8AD-4044-9064-E3128EF943AE}">
      <formula1>TempModelList_219</formula1>
    </dataValidation>
    <dataValidation type="list" allowBlank="1" sqref="HL34" xr:uid="{836E75CF-9555-1740-92F7-1AEFB43226DE}">
      <formula1>TempMaterialList_220</formula1>
    </dataValidation>
    <dataValidation type="list" allowBlank="1" sqref="HL35" xr:uid="{6FAA86E0-EE55-2C41-8BD0-7734E75E13F1}">
      <formula1>TempMountList_220</formula1>
    </dataValidation>
    <dataValidation type="list" allowBlank="1" sqref="HL36" xr:uid="{81AC8CF4-D526-454D-AB55-EBEA85EC7C09}">
      <formula1>TempInstallList_220</formula1>
    </dataValidation>
    <dataValidation type="list" allowBlank="1" sqref="HL37" xr:uid="{9DF95EDD-9B04-9945-B1E4-AC6D33ABA760}">
      <formula1>TempDeliveryList_220</formula1>
    </dataValidation>
    <dataValidation type="list" allowBlank="1" sqref="HL38" xr:uid="{13644A70-2904-2E41-AC8C-A58D0BF98912}">
      <formula1>TempModelList_220</formula1>
    </dataValidation>
    <dataValidation type="list" allowBlank="1" sqref="HM34" xr:uid="{5EBF757F-8899-F249-92F9-CC5AB58CB938}">
      <formula1>TempMaterialList_221</formula1>
    </dataValidation>
    <dataValidation type="list" allowBlank="1" sqref="HM35" xr:uid="{31BCE410-39FE-B341-97A8-BFB1CE9CAC31}">
      <formula1>TempMountList_221</formula1>
    </dataValidation>
    <dataValidation type="list" allowBlank="1" sqref="HM36" xr:uid="{C248A9A4-639E-B14F-98D4-6258DA1A6DB1}">
      <formula1>TempInstallList_221</formula1>
    </dataValidation>
    <dataValidation type="list" allowBlank="1" sqref="HM37" xr:uid="{82FD804D-5E35-DF40-B745-99D84930E967}">
      <formula1>TempDeliveryList_221</formula1>
    </dataValidation>
    <dataValidation type="list" allowBlank="1" sqref="HM38" xr:uid="{DD52EB64-EAD1-7141-A263-78CFBF88122A}">
      <formula1>TempModelList_221</formula1>
    </dataValidation>
    <dataValidation type="list" allowBlank="1" sqref="HN34" xr:uid="{9AE249FF-5A57-084C-A8CD-082890119A60}">
      <formula1>TempMaterialList_222</formula1>
    </dataValidation>
    <dataValidation type="list" allowBlank="1" sqref="HN35" xr:uid="{E079B6A4-6D7B-C14A-A5FD-7FCBB234C8F0}">
      <formula1>TempMountList_222</formula1>
    </dataValidation>
    <dataValidation type="list" allowBlank="1" sqref="HN36" xr:uid="{BBDB0FBE-0EC6-6441-9333-90D470B63895}">
      <formula1>TempInstallList_222</formula1>
    </dataValidation>
    <dataValidation type="list" allowBlank="1" sqref="HN37" xr:uid="{F63E2EC8-4BC8-AD4C-8052-E688717FCC9C}">
      <formula1>TempDeliveryList_222</formula1>
    </dataValidation>
    <dataValidation type="list" allowBlank="1" sqref="HN38" xr:uid="{BD98639B-9D87-5946-B5D8-2CE6398105E6}">
      <formula1>TempModelList_222</formula1>
    </dataValidation>
    <dataValidation type="list" allowBlank="1" sqref="HO34" xr:uid="{F3402BE0-E033-7041-A1F5-D665D2CC25A2}">
      <formula1>TempMaterialList_223</formula1>
    </dataValidation>
    <dataValidation type="list" allowBlank="1" sqref="HO35" xr:uid="{34DE9124-4364-BC4F-9341-6A7798010B7E}">
      <formula1>TempMountList_223</formula1>
    </dataValidation>
    <dataValidation type="list" allowBlank="1" sqref="HO36" xr:uid="{B0C7B711-96DF-5941-9C23-703330A12D27}">
      <formula1>TempInstallList_223</formula1>
    </dataValidation>
    <dataValidation type="list" allowBlank="1" sqref="HO37" xr:uid="{D12396AD-B6F6-4541-B406-3ECFC6F8FDA9}">
      <formula1>TempDeliveryList_223</formula1>
    </dataValidation>
    <dataValidation type="list" allowBlank="1" sqref="HO38" xr:uid="{E0FFAD0F-8474-5B42-80DA-FEAFFA4653BB}">
      <formula1>TempModelList_223</formula1>
    </dataValidation>
    <dataValidation type="list" allowBlank="1" sqref="HP34" xr:uid="{4A26AD87-8B08-3848-8E84-9D70B18AC8B4}">
      <formula1>TempMaterialList_224</formula1>
    </dataValidation>
    <dataValidation type="list" allowBlank="1" sqref="HP35" xr:uid="{1D38E4E4-D4CF-3C41-87F1-C7E75C23C6A0}">
      <formula1>TempMountList_224</formula1>
    </dataValidation>
    <dataValidation type="list" allowBlank="1" sqref="HP36" xr:uid="{9D55A852-C759-9040-81EF-09C4BC7FF610}">
      <formula1>TempInstallList_224</formula1>
    </dataValidation>
    <dataValidation type="list" allowBlank="1" sqref="HP37" xr:uid="{65EAF09E-11E0-5D4C-8258-B86FB2FAE441}">
      <formula1>TempDeliveryList_224</formula1>
    </dataValidation>
    <dataValidation type="list" allowBlank="1" sqref="HP38" xr:uid="{AFF87F26-4577-8448-A6CA-3D4F37E35304}">
      <formula1>TempModelList_224</formula1>
    </dataValidation>
    <dataValidation type="list" allowBlank="1" sqref="HQ34" xr:uid="{177D74DC-2958-1347-8862-1D49888813D9}">
      <formula1>TempMaterialList_225</formula1>
    </dataValidation>
    <dataValidation type="list" allowBlank="1" sqref="HQ35" xr:uid="{63E995CE-8B5C-6141-9FF2-D34226365C0F}">
      <formula1>TempMountList_225</formula1>
    </dataValidation>
    <dataValidation type="list" allowBlank="1" sqref="HQ36" xr:uid="{85724DC5-8E6A-044C-A03E-CF4B5E395E83}">
      <formula1>TempInstallList_225</formula1>
    </dataValidation>
    <dataValidation type="list" allowBlank="1" sqref="HQ37" xr:uid="{0351B0F8-34D8-384E-8374-24639E0D0E61}">
      <formula1>TempDeliveryList_225</formula1>
    </dataValidation>
    <dataValidation type="list" allowBlank="1" sqref="HQ38" xr:uid="{A8D9D36A-82FC-6547-8C42-D454406AD242}">
      <formula1>TempModelList_225</formula1>
    </dataValidation>
    <dataValidation type="list" allowBlank="1" sqref="HR34" xr:uid="{23EA5B5E-1149-184D-951D-F22E414F3A9B}">
      <formula1>TempMaterialList_226</formula1>
    </dataValidation>
    <dataValidation type="list" allowBlank="1" sqref="HR35" xr:uid="{6B7252C3-A47B-BF45-B155-D330E08D4FA3}">
      <formula1>TempMountList_226</formula1>
    </dataValidation>
    <dataValidation type="list" allowBlank="1" sqref="HR36" xr:uid="{7FD78019-6A15-D947-95A8-5DB9E6E46D50}">
      <formula1>TempInstallList_226</formula1>
    </dataValidation>
    <dataValidation type="list" allowBlank="1" sqref="HR37" xr:uid="{F99DBCBE-7438-4F4D-A1AE-67D32BAE212A}">
      <formula1>TempDeliveryList_226</formula1>
    </dataValidation>
    <dataValidation type="list" allowBlank="1" sqref="HR38" xr:uid="{0B2F7677-F227-4B44-BE7A-7C918B3C5DB9}">
      <formula1>TempModelList_226</formula1>
    </dataValidation>
    <dataValidation type="list" allowBlank="1" sqref="HS34" xr:uid="{AB814A0A-BB6A-CB45-839B-9065C9EBAC66}">
      <formula1>TempMaterialList_227</formula1>
    </dataValidation>
    <dataValidation type="list" allowBlank="1" sqref="HS35" xr:uid="{B2559A1A-EA00-DC43-9796-CD5C205AD614}">
      <formula1>TempMountList_227</formula1>
    </dataValidation>
    <dataValidation type="list" allowBlank="1" sqref="HS36" xr:uid="{A0FE88B6-C34D-6447-9954-C81A268A250A}">
      <formula1>TempInstallList_227</formula1>
    </dataValidation>
    <dataValidation type="list" allowBlank="1" sqref="HS37" xr:uid="{405A7EC9-CC28-F447-B285-FC5F6B4C5B7E}">
      <formula1>TempDeliveryList_227</formula1>
    </dataValidation>
    <dataValidation type="list" allowBlank="1" sqref="HS38" xr:uid="{61BC0E7E-C5DB-1E4B-91BC-BC1238880E76}">
      <formula1>TempModelList_227</formula1>
    </dataValidation>
    <dataValidation type="list" allowBlank="1" sqref="HT34" xr:uid="{F0BCFB6A-CF62-5C46-A8D9-1395984A54E6}">
      <formula1>TempMaterialList_228</formula1>
    </dataValidation>
    <dataValidation type="list" allowBlank="1" sqref="HT35" xr:uid="{BBB43937-7453-3C44-9C56-4411D41AAB67}">
      <formula1>TempMountList_228</formula1>
    </dataValidation>
    <dataValidation type="list" allowBlank="1" sqref="HT36" xr:uid="{001263B4-ED30-A644-881F-E98A9BE8C3F8}">
      <formula1>TempInstallList_228</formula1>
    </dataValidation>
    <dataValidation type="list" allowBlank="1" sqref="HT37" xr:uid="{95B6F693-68FC-3444-9541-E879112E7059}">
      <formula1>TempDeliveryList_228</formula1>
    </dataValidation>
    <dataValidation type="list" allowBlank="1" sqref="HT38" xr:uid="{43CE192C-1CC7-564E-A085-48AED57A2D6B}">
      <formula1>TempModelList_228</formula1>
    </dataValidation>
    <dataValidation type="list" allowBlank="1" sqref="HU34" xr:uid="{A90EC599-F084-8F4C-9C58-2D20BF5E749F}">
      <formula1>TempMaterialList_229</formula1>
    </dataValidation>
    <dataValidation type="list" allowBlank="1" sqref="HU35" xr:uid="{C69C939F-29AE-344C-A2DE-99CEAE62EC41}">
      <formula1>TempMountList_229</formula1>
    </dataValidation>
    <dataValidation type="list" allowBlank="1" sqref="HU36" xr:uid="{A1700C6E-A090-2949-BF4F-9A1985527358}">
      <formula1>TempInstallList_229</formula1>
    </dataValidation>
    <dataValidation type="list" allowBlank="1" sqref="HU37" xr:uid="{1A3D3190-8D75-7949-9918-72FDF273946E}">
      <formula1>TempDeliveryList_229</formula1>
    </dataValidation>
    <dataValidation type="list" allowBlank="1" sqref="HU38" xr:uid="{2C54660F-ACAD-6846-9BFA-FF11E63BD757}">
      <formula1>TempModelList_229</formula1>
    </dataValidation>
    <dataValidation type="list" allowBlank="1" sqref="HV34" xr:uid="{2A10967E-1882-724D-A189-63690A25D98F}">
      <formula1>TempMaterialList_230</formula1>
    </dataValidation>
    <dataValidation type="list" allowBlank="1" sqref="HV35" xr:uid="{2FF03795-D3C7-524F-BBD7-7CDA76448714}">
      <formula1>TempMountList_230</formula1>
    </dataValidation>
    <dataValidation type="list" allowBlank="1" sqref="HV36" xr:uid="{BEF7EDCC-A537-4B45-89BD-B1BB31308BFA}">
      <formula1>TempInstallList_230</formula1>
    </dataValidation>
    <dataValidation type="list" allowBlank="1" sqref="HV37" xr:uid="{BDAFEC3E-A332-2449-916C-B8BEAB6013B1}">
      <formula1>TempDeliveryList_230</formula1>
    </dataValidation>
    <dataValidation type="list" allowBlank="1" sqref="HV38" xr:uid="{D5D87687-81E8-C34F-AA55-BFD01A3A09D6}">
      <formula1>TempModelList_230</formula1>
    </dataValidation>
    <dataValidation type="list" allowBlank="1" sqref="HW34" xr:uid="{81517F67-95E4-164A-99C5-BDC10CD9B1DC}">
      <formula1>TempMaterialList_231</formula1>
    </dataValidation>
    <dataValidation type="list" allowBlank="1" sqref="HW35" xr:uid="{3ED4966C-519A-D74C-8ABF-8C4EFD0C1E3D}">
      <formula1>TempMountList_231</formula1>
    </dataValidation>
    <dataValidation type="list" allowBlank="1" sqref="HW36" xr:uid="{CDF8343A-330C-5B49-8D50-6E2A272C0186}">
      <formula1>TempInstallList_231</formula1>
    </dataValidation>
    <dataValidation type="list" allowBlank="1" sqref="HW37" xr:uid="{B4FFA1E8-CD57-7B45-B81D-D4B0AAF82635}">
      <formula1>TempDeliveryList_231</formula1>
    </dataValidation>
    <dataValidation type="list" allowBlank="1" sqref="HW38" xr:uid="{F5B07A4C-BD1F-8F43-8E66-8699AA27501F}">
      <formula1>TempModelList_231</formula1>
    </dataValidation>
    <dataValidation type="list" allowBlank="1" sqref="HX34" xr:uid="{F510149D-D6F7-9A47-BC14-A72C4303E574}">
      <formula1>TempMaterialList_232</formula1>
    </dataValidation>
    <dataValidation type="list" allowBlank="1" sqref="HX35" xr:uid="{C903B6B8-1971-2841-AB66-197E4E8BAB08}">
      <formula1>TempMountList_232</formula1>
    </dataValidation>
    <dataValidation type="list" allowBlank="1" sqref="HX36" xr:uid="{4BB6D594-D657-4946-AE74-99FE08A579F9}">
      <formula1>TempInstallList_232</formula1>
    </dataValidation>
    <dataValidation type="list" allowBlank="1" sqref="HX37" xr:uid="{CD3F821D-29B9-8A42-A872-E9B0BBE86ED5}">
      <formula1>TempDeliveryList_232</formula1>
    </dataValidation>
    <dataValidation type="list" allowBlank="1" sqref="HX38" xr:uid="{BF2B9E54-DCCE-684F-AE0A-6404D6FF1F26}">
      <formula1>TempModelList_232</formula1>
    </dataValidation>
    <dataValidation type="list" allowBlank="1" sqref="HY34" xr:uid="{DD18DF69-7B38-A94C-BAC8-BA1E3FB86EA8}">
      <formula1>TempMaterialList_233</formula1>
    </dataValidation>
    <dataValidation type="list" allowBlank="1" sqref="HY35" xr:uid="{636F87E5-6208-0347-91B4-8189AE14D684}">
      <formula1>TempMountList_233</formula1>
    </dataValidation>
    <dataValidation type="list" allowBlank="1" sqref="HY36" xr:uid="{35C9A203-7F04-0840-BF59-00B13BCC4078}">
      <formula1>TempInstallList_233</formula1>
    </dataValidation>
    <dataValidation type="list" allowBlank="1" sqref="HY37" xr:uid="{09CC932F-7FCC-CB4D-A053-E8A362A2B446}">
      <formula1>TempDeliveryList_233</formula1>
    </dataValidation>
    <dataValidation type="list" allowBlank="1" sqref="HY38" xr:uid="{5CA56DEA-60E1-D74E-9954-104CB1B67584}">
      <formula1>TempModelList_233</formula1>
    </dataValidation>
    <dataValidation type="list" allowBlank="1" sqref="HZ34" xr:uid="{58D0BA7F-0C26-284B-8EF7-409238A4BD2F}">
      <formula1>TempMaterialList_234</formula1>
    </dataValidation>
    <dataValidation type="list" allowBlank="1" sqref="HZ35" xr:uid="{C45AE882-EF0D-8D46-989C-7F58AF7FE004}">
      <formula1>TempMountList_234</formula1>
    </dataValidation>
    <dataValidation type="list" allowBlank="1" sqref="HZ36" xr:uid="{D6217C25-3EC5-B14B-838B-401EE0657ED1}">
      <formula1>TempInstallList_234</formula1>
    </dataValidation>
    <dataValidation type="list" allowBlank="1" sqref="HZ37" xr:uid="{8A8881AE-BF4F-3F4D-B469-ADD90526E70D}">
      <formula1>TempDeliveryList_234</formula1>
    </dataValidation>
    <dataValidation type="list" allowBlank="1" sqref="HZ38" xr:uid="{3B687254-8519-134D-925A-455ECB246B0A}">
      <formula1>TempModelList_234</formula1>
    </dataValidation>
    <dataValidation type="list" allowBlank="1" sqref="IA34" xr:uid="{8FC2D07C-28A6-2B47-8FEC-E40422D2F067}">
      <formula1>TempMaterialList_235</formula1>
    </dataValidation>
    <dataValidation type="list" allowBlank="1" sqref="IA35" xr:uid="{372B1AE4-A01A-7843-B9DD-0AA6BBBC526E}">
      <formula1>TempMountList_235</formula1>
    </dataValidation>
    <dataValidation type="list" allowBlank="1" sqref="IA36" xr:uid="{DDD24C35-2FE0-0346-B223-D57FBE877735}">
      <formula1>TempInstallList_235</formula1>
    </dataValidation>
    <dataValidation type="list" allowBlank="1" sqref="IA37" xr:uid="{BDC1F531-5F29-284E-B8E7-68116BDEA24B}">
      <formula1>TempDeliveryList_235</formula1>
    </dataValidation>
    <dataValidation type="list" allowBlank="1" sqref="IA38" xr:uid="{DAE8BCB1-D93A-5844-944A-F2E6A5B1401F}">
      <formula1>TempModelList_235</formula1>
    </dataValidation>
    <dataValidation type="list" allowBlank="1" sqref="IB34" xr:uid="{AECFCC1B-A09F-A048-9BA9-FAEE9F07BA61}">
      <formula1>TempMaterialList_236</formula1>
    </dataValidation>
    <dataValidation type="list" allowBlank="1" sqref="IB35" xr:uid="{3BC2EE39-7630-A84F-97FE-C1CAF36F4FC2}">
      <formula1>TempMountList_236</formula1>
    </dataValidation>
    <dataValidation type="list" allowBlank="1" sqref="IB36" xr:uid="{D1475C20-0D40-5044-A865-B266E34905F5}">
      <formula1>TempInstallList_236</formula1>
    </dataValidation>
    <dataValidation type="list" allowBlank="1" sqref="IB37" xr:uid="{6B163DE6-3331-3842-904C-2A3E7ACF4D13}">
      <formula1>TempDeliveryList_236</formula1>
    </dataValidation>
    <dataValidation type="list" allowBlank="1" sqref="IB38" xr:uid="{60ACF8A4-33BE-8743-AD02-A23F4B7129E2}">
      <formula1>TempModelList_236</formula1>
    </dataValidation>
    <dataValidation type="list" allowBlank="1" sqref="IC34" xr:uid="{19F0B7C8-A342-B44A-88FC-9ABCE9A53DDE}">
      <formula1>TempMaterialList_237</formula1>
    </dataValidation>
    <dataValidation type="list" allowBlank="1" sqref="IC35" xr:uid="{A9A59281-A931-D549-8A21-537E899161D1}">
      <formula1>TempMountList_237</formula1>
    </dataValidation>
    <dataValidation type="list" allowBlank="1" sqref="IC36" xr:uid="{5A96BFF3-A852-2745-9C4C-7B4BEFDAE0E8}">
      <formula1>TempInstallList_237</formula1>
    </dataValidation>
    <dataValidation type="list" allowBlank="1" sqref="IC37" xr:uid="{58B9FB93-5556-784D-89B7-F7BA24E375B7}">
      <formula1>TempDeliveryList_237</formula1>
    </dataValidation>
    <dataValidation type="list" allowBlank="1" sqref="IC38" xr:uid="{30A60E09-E97E-BF43-9E23-F49FC911C0B1}">
      <formula1>TempModelList_237</formula1>
    </dataValidation>
    <dataValidation type="list" allowBlank="1" sqref="ID34" xr:uid="{5F90BAFC-86C3-964F-BBB1-6A83AC4EB401}">
      <formula1>TempMaterialList_238</formula1>
    </dataValidation>
    <dataValidation type="list" allowBlank="1" sqref="ID35" xr:uid="{A42B92CB-DB0B-C040-AB1E-9BF29625D5A7}">
      <formula1>TempMountList_238</formula1>
    </dataValidation>
    <dataValidation type="list" allowBlank="1" sqref="ID36" xr:uid="{145013F7-E861-2443-A76F-2381E160AD85}">
      <formula1>TempInstallList_238</formula1>
    </dataValidation>
    <dataValidation type="list" allowBlank="1" sqref="ID37" xr:uid="{8875BB09-39C7-CC47-AAB4-9411AFD2245C}">
      <formula1>TempDeliveryList_238</formula1>
    </dataValidation>
    <dataValidation type="list" allowBlank="1" sqref="ID38" xr:uid="{F69477C0-7B07-4143-AC5E-EBFB7E4326A2}">
      <formula1>TempModelList_238</formula1>
    </dataValidation>
    <dataValidation type="list" allowBlank="1" sqref="IE34" xr:uid="{0955EFCD-12BF-3E45-B536-634357D5112D}">
      <formula1>TempMaterialList_239</formula1>
    </dataValidation>
    <dataValidation type="list" allowBlank="1" sqref="IE35" xr:uid="{E88DC041-2088-8941-BAE6-3210222165B2}">
      <formula1>TempMountList_239</formula1>
    </dataValidation>
    <dataValidation type="list" allowBlank="1" sqref="IE36" xr:uid="{A00D5D3D-45E7-3044-8418-2B1B01C41CFD}">
      <formula1>TempInstallList_239</formula1>
    </dataValidation>
    <dataValidation type="list" allowBlank="1" sqref="IE37" xr:uid="{22F2B6DD-50B0-5247-AB4F-527011C2E34C}">
      <formula1>TempDeliveryList_239</formula1>
    </dataValidation>
    <dataValidation type="list" allowBlank="1" sqref="IE38" xr:uid="{C5B447A3-98E4-F048-8512-666180802D86}">
      <formula1>TempModelList_239</formula1>
    </dataValidation>
    <dataValidation type="list" allowBlank="1" sqref="IF34" xr:uid="{3D162982-6B96-3A41-BC71-661D61B7428A}">
      <formula1>TempMaterialList_240</formula1>
    </dataValidation>
    <dataValidation type="list" allowBlank="1" sqref="IF35" xr:uid="{2AA540A6-963A-C842-A6DB-BE0457CA120D}">
      <formula1>TempMountList_240</formula1>
    </dataValidation>
    <dataValidation type="list" allowBlank="1" sqref="IF36" xr:uid="{684AD4F7-CE13-D54D-8E34-B6C604EA820F}">
      <formula1>TempInstallList_240</formula1>
    </dataValidation>
    <dataValidation type="list" allowBlank="1" sqref="IF37" xr:uid="{651661AF-56E6-D042-8266-32D564FED343}">
      <formula1>TempDeliveryList_240</formula1>
    </dataValidation>
    <dataValidation type="list" allowBlank="1" sqref="IF38" xr:uid="{B6AC43BF-B625-2246-A8A1-365F7EE74279}">
      <formula1>TempModelList_240</formula1>
    </dataValidation>
    <dataValidation type="list" allowBlank="1" sqref="IG34" xr:uid="{94888FF8-ECED-924B-8AFE-B343A5E7909C}">
      <formula1>TempMaterialList_241</formula1>
    </dataValidation>
    <dataValidation type="list" allowBlank="1" sqref="IG35" xr:uid="{B8C959B4-8A9C-5646-8E7A-2FA478E24466}">
      <formula1>TempMountList_241</formula1>
    </dataValidation>
    <dataValidation type="list" allowBlank="1" sqref="IG36" xr:uid="{3416C432-8DD2-4E44-B22C-84E9F266B65E}">
      <formula1>TempInstallList_241</formula1>
    </dataValidation>
    <dataValidation type="list" allowBlank="1" sqref="IG37" xr:uid="{E0BF11CF-0B41-F143-A000-E31CB2F7127B}">
      <formula1>TempDeliveryList_241</formula1>
    </dataValidation>
    <dataValidation type="list" allowBlank="1" sqref="IG38" xr:uid="{D9C4590C-7F84-2C4F-B0EC-8900BB4DCAEF}">
      <formula1>TempModelList_241</formula1>
    </dataValidation>
    <dataValidation type="list" allowBlank="1" sqref="IH34" xr:uid="{F0D4FD6C-EE63-6745-ADEF-A6BFE9CCF0BB}">
      <formula1>TempMaterialList_242</formula1>
    </dataValidation>
    <dataValidation type="list" allowBlank="1" sqref="IH35" xr:uid="{31E77175-D30D-DE45-8EAD-07BE2BEA19ED}">
      <formula1>TempMountList_242</formula1>
    </dataValidation>
    <dataValidation type="list" allowBlank="1" sqref="IH36" xr:uid="{B9923579-FD2C-9248-B5A9-BC81E0570A52}">
      <formula1>TempInstallList_242</formula1>
    </dataValidation>
    <dataValidation type="list" allowBlank="1" sqref="IH37" xr:uid="{E19049B1-2EED-6149-9B5C-A204A6B84D73}">
      <formula1>TempDeliveryList_242</formula1>
    </dataValidation>
    <dataValidation type="list" allowBlank="1" sqref="IH38" xr:uid="{ADC92B4F-4B49-EC4D-90F5-7A1DF32F4CBF}">
      <formula1>TempModelList_242</formula1>
    </dataValidation>
    <dataValidation type="list" allowBlank="1" sqref="II34" xr:uid="{B35E35F3-F421-0C4A-B5BA-476E9C36DEB6}">
      <formula1>TempMaterialList_243</formula1>
    </dataValidation>
    <dataValidation type="list" allowBlank="1" sqref="II35" xr:uid="{A8720DBB-742E-8B45-AB7C-4C77726D3B6A}">
      <formula1>TempMountList_243</formula1>
    </dataValidation>
    <dataValidation type="list" allowBlank="1" sqref="II36" xr:uid="{EAB53FBF-18FB-5D4E-8F77-6035A5B3B50D}">
      <formula1>TempInstallList_243</formula1>
    </dataValidation>
    <dataValidation type="list" allowBlank="1" sqref="II37" xr:uid="{E1650CA0-8590-FD4F-992B-FD52677BDE25}">
      <formula1>TempDeliveryList_243</formula1>
    </dataValidation>
    <dataValidation type="list" allowBlank="1" sqref="II38" xr:uid="{684CBC78-5287-CE4E-B75F-35A654131F6F}">
      <formula1>TempModelList_243</formula1>
    </dataValidation>
    <dataValidation type="list" allowBlank="1" sqref="IJ34" xr:uid="{3E33641D-3B01-7647-A928-4B37EFD6B305}">
      <formula1>TempMaterialList_244</formula1>
    </dataValidation>
    <dataValidation type="list" allowBlank="1" sqref="IJ35" xr:uid="{C39776BF-31CF-4644-B548-61A772772909}">
      <formula1>TempMountList_244</formula1>
    </dataValidation>
    <dataValidation type="list" allowBlank="1" sqref="IJ36" xr:uid="{B0B46749-29FF-384A-94F6-877EE4CC3C4E}">
      <formula1>TempInstallList_244</formula1>
    </dataValidation>
    <dataValidation type="list" allowBlank="1" sqref="IJ37" xr:uid="{78916D70-5BC2-0746-BA1D-62CAC706CE92}">
      <formula1>TempDeliveryList_244</formula1>
    </dataValidation>
    <dataValidation type="list" allowBlank="1" sqref="IJ38" xr:uid="{5F15C32D-641E-704A-ABA6-75E9753F6FC2}">
      <formula1>TempModelList_244</formula1>
    </dataValidation>
    <dataValidation type="list" allowBlank="1" sqref="IK34" xr:uid="{9B81F57E-9101-074F-9145-40AAE540F41C}">
      <formula1>TempMaterialList_245</formula1>
    </dataValidation>
    <dataValidation type="list" allowBlank="1" sqref="IK35" xr:uid="{1A27ADDA-0AEA-934A-AFC1-11ADD3DC0F81}">
      <formula1>TempMountList_245</formula1>
    </dataValidation>
    <dataValidation type="list" allowBlank="1" sqref="IK36" xr:uid="{94E2C571-5E91-8B4E-BBDB-9B943EAF978B}">
      <formula1>TempInstallList_245</formula1>
    </dataValidation>
    <dataValidation type="list" allowBlank="1" sqref="IK37" xr:uid="{3DB1578C-A432-264B-A8F4-FA76B11CA164}">
      <formula1>TempDeliveryList_245</formula1>
    </dataValidation>
    <dataValidation type="list" allowBlank="1" sqref="IK38" xr:uid="{D7CCF540-4AE3-674D-9A7C-4C83825C6EAA}">
      <formula1>TempModelList_245</formula1>
    </dataValidation>
    <dataValidation type="list" allowBlank="1" sqref="IL34" xr:uid="{FC00DA1E-D63A-D74C-ACDE-584833165F38}">
      <formula1>TempMaterialList_246</formula1>
    </dataValidation>
    <dataValidation type="list" allowBlank="1" sqref="IL35" xr:uid="{CC0FD2A0-252F-DA42-A3FB-0915BA4BB89B}">
      <formula1>TempMountList_246</formula1>
    </dataValidation>
    <dataValidation type="list" allowBlank="1" sqref="IL36" xr:uid="{E6648E24-704E-9247-995C-89D6C90181A8}">
      <formula1>TempInstallList_246</formula1>
    </dataValidation>
    <dataValidation type="list" allowBlank="1" sqref="IL37" xr:uid="{B598627A-E472-A549-8792-91FA9D0E47AD}">
      <formula1>TempDeliveryList_246</formula1>
    </dataValidation>
    <dataValidation type="list" allowBlank="1" sqref="IL38" xr:uid="{7E40062E-DDC8-2A4D-AF24-714CF6554627}">
      <formula1>TempModelList_246</formula1>
    </dataValidation>
    <dataValidation type="list" allowBlank="1" sqref="IM34" xr:uid="{65FFCD7F-3E08-3B43-90AE-58BC7B8E6514}">
      <formula1>TempMaterialList_247</formula1>
    </dataValidation>
    <dataValidation type="list" allowBlank="1" sqref="IM35" xr:uid="{DAD199AE-05CE-2B41-A8AF-7D56CF352201}">
      <formula1>TempMountList_247</formula1>
    </dataValidation>
    <dataValidation type="list" allowBlank="1" sqref="IM36" xr:uid="{8ABF14E7-6E94-3849-B37E-E649B36C6288}">
      <formula1>TempInstallList_247</formula1>
    </dataValidation>
    <dataValidation type="list" allowBlank="1" sqref="IM37" xr:uid="{17DE9F32-74BC-8146-8264-41C8F8457F7C}">
      <formula1>TempDeliveryList_247</formula1>
    </dataValidation>
    <dataValidation type="list" allowBlank="1" sqref="IM38" xr:uid="{56124801-80C7-E249-868F-EB326ED8455B}">
      <formula1>TempModelList_247</formula1>
    </dataValidation>
    <dataValidation type="list" allowBlank="1" sqref="IN34" xr:uid="{8C4D0D8C-4BF6-4C4B-9410-2E6F79362765}">
      <formula1>TempMaterialList_248</formula1>
    </dataValidation>
    <dataValidation type="list" allowBlank="1" sqref="IN35" xr:uid="{223169E9-D8C6-8B4A-98BB-E1CF2283B5FA}">
      <formula1>TempMountList_248</formula1>
    </dataValidation>
    <dataValidation type="list" allowBlank="1" sqref="IN36" xr:uid="{7DECD325-FE7D-2D49-9DB8-B0AB91BD100B}">
      <formula1>TempInstallList_248</formula1>
    </dataValidation>
    <dataValidation type="list" allowBlank="1" sqref="IN37" xr:uid="{5090E6B2-330C-4144-9318-63A74DC6CFBE}">
      <formula1>TempDeliveryList_248</formula1>
    </dataValidation>
    <dataValidation type="list" allowBlank="1" sqref="IN38" xr:uid="{F2923B62-49BC-B04D-ACFD-1247E43340A5}">
      <formula1>TempModelList_248</formula1>
    </dataValidation>
    <dataValidation type="list" allowBlank="1" sqref="IO34" xr:uid="{B93B5385-9F52-9243-9718-DF70F70ABA58}">
      <formula1>TempMaterialList_249</formula1>
    </dataValidation>
    <dataValidation type="list" allowBlank="1" sqref="IO35" xr:uid="{22A6A9B3-5181-0C40-9F99-33C1854D62C2}">
      <formula1>TempMountList_249</formula1>
    </dataValidation>
    <dataValidation type="list" allowBlank="1" sqref="IO36" xr:uid="{44E8E8DA-D4B4-164D-906C-74C76AD57045}">
      <formula1>TempInstallList_249</formula1>
    </dataValidation>
    <dataValidation type="list" allowBlank="1" sqref="IO37" xr:uid="{BAF42AED-252A-9E4F-AEBB-4B7C02A95F77}">
      <formula1>TempDeliveryList_249</formula1>
    </dataValidation>
    <dataValidation type="list" allowBlank="1" sqref="IO38" xr:uid="{952AF700-B2E7-0045-9AED-F0233279353B}">
      <formula1>TempModelList_249</formula1>
    </dataValidation>
    <dataValidation type="list" allowBlank="1" sqref="IP34" xr:uid="{0B056BEB-D2D3-514E-AFCA-E84C76B9E752}">
      <formula1>TempMaterialList_250</formula1>
    </dataValidation>
    <dataValidation type="list" allowBlank="1" sqref="IP35" xr:uid="{489776EA-96DB-504C-A4BA-53419F36A383}">
      <formula1>TempMountList_250</formula1>
    </dataValidation>
    <dataValidation type="list" allowBlank="1" sqref="IP36" xr:uid="{C22E10D8-C7D9-544B-B3A7-AFD322ED1457}">
      <formula1>TempInstallList_250</formula1>
    </dataValidation>
    <dataValidation type="list" allowBlank="1" sqref="IP37" xr:uid="{1FC23785-86F7-FF4C-BFFF-33CE3D43C83A}">
      <formula1>TempDeliveryList_250</formula1>
    </dataValidation>
    <dataValidation type="list" allowBlank="1" sqref="IP38" xr:uid="{C6BFB820-1A14-764D-8E14-286B3AD3C108}">
      <formula1>TempModelList_250</formula1>
    </dataValidation>
    <dataValidation type="list" allowBlank="1" sqref="IQ34" xr:uid="{C3D38D9F-50EB-994C-A8EE-E33497BF15A9}">
      <formula1>TempMaterialList_251</formula1>
    </dataValidation>
    <dataValidation type="list" allowBlank="1" sqref="IQ35" xr:uid="{389FE826-A8BA-4441-BC03-518352BCAD3E}">
      <formula1>TempMountList_251</formula1>
    </dataValidation>
    <dataValidation type="list" allowBlank="1" sqref="IQ36" xr:uid="{CE86CEC4-A4F7-B04F-A3CD-2D9B94A1B248}">
      <formula1>TempInstallList_251</formula1>
    </dataValidation>
    <dataValidation type="list" allowBlank="1" sqref="IQ37" xr:uid="{08AFF6F3-E9E7-5542-B33F-A94D58D1FA04}">
      <formula1>TempDeliveryList_251</formula1>
    </dataValidation>
    <dataValidation type="list" allowBlank="1" sqref="IQ38" xr:uid="{029930DB-8066-D149-964B-35129444891C}">
      <formula1>TempModelList_251</formula1>
    </dataValidation>
    <dataValidation type="list" allowBlank="1" sqref="IR34" xr:uid="{4ABB8711-9317-0D47-A1CE-7B4423852F69}">
      <formula1>TempMaterialList_252</formula1>
    </dataValidation>
    <dataValidation type="list" allowBlank="1" sqref="IR35" xr:uid="{DBADE427-AD78-7E46-998D-A497BF070E13}">
      <formula1>TempMountList_252</formula1>
    </dataValidation>
    <dataValidation type="list" allowBlank="1" sqref="IR36" xr:uid="{5C3B63C7-3406-F24B-A566-D004161208E2}">
      <formula1>TempInstallList_252</formula1>
    </dataValidation>
    <dataValidation type="list" allowBlank="1" sqref="IR37" xr:uid="{FD32DF16-6296-6042-B4DC-439D01B60CD1}">
      <formula1>TempDeliveryList_252</formula1>
    </dataValidation>
    <dataValidation type="list" allowBlank="1" sqref="IR38" xr:uid="{109EB529-8733-984E-9A71-6782C6EAA918}">
      <formula1>TempModelList_252</formula1>
    </dataValidation>
    <dataValidation type="list" allowBlank="1" sqref="IS34" xr:uid="{F58BDC88-B39C-904B-B542-68A298AA6121}">
      <formula1>TempMaterialList_253</formula1>
    </dataValidation>
    <dataValidation type="list" allowBlank="1" sqref="IS35" xr:uid="{7634FE80-B760-F94E-8565-FEDF23DD7302}">
      <formula1>TempMountList_253</formula1>
    </dataValidation>
    <dataValidation type="list" allowBlank="1" sqref="IS36" xr:uid="{DB3C4CEB-80C8-C748-9D3A-607CAECFB181}">
      <formula1>TempInstallList_253</formula1>
    </dataValidation>
    <dataValidation type="list" allowBlank="1" sqref="IS37" xr:uid="{26BF30FD-2D33-0740-BD51-7CA42E204052}">
      <formula1>TempDeliveryList_253</formula1>
    </dataValidation>
    <dataValidation type="list" allowBlank="1" sqref="IS38" xr:uid="{342BF567-3D23-0D42-A9A1-B24D02C0E707}">
      <formula1>TempModelList_253</formula1>
    </dataValidation>
    <dataValidation type="list" allowBlank="1" sqref="IT34" xr:uid="{5C9BC25E-3FC0-254C-A2CE-1B12127BDD93}">
      <formula1>TempMaterialList_254</formula1>
    </dataValidation>
    <dataValidation type="list" allowBlank="1" sqref="IT35" xr:uid="{97A5ED85-3179-D646-9B7A-BF0D9DE89552}">
      <formula1>TempMountList_254</formula1>
    </dataValidation>
    <dataValidation type="list" allowBlank="1" sqref="IT36" xr:uid="{96A4BAA6-C84D-3140-B96D-EDA2AA7BBD59}">
      <formula1>TempInstallList_254</formula1>
    </dataValidation>
    <dataValidation type="list" allowBlank="1" sqref="IT37" xr:uid="{36BE2802-5192-3F40-B81C-CD4186A49F47}">
      <formula1>TempDeliveryList_254</formula1>
    </dataValidation>
    <dataValidation type="list" allowBlank="1" sqref="IT38" xr:uid="{8F31BB77-2840-EA47-875A-A0D400618149}">
      <formula1>TempModelList_254</formula1>
    </dataValidation>
    <dataValidation type="list" allowBlank="1" sqref="IU34" xr:uid="{71FC06DE-B0B6-B54C-BE4D-74BECAFF58A8}">
      <formula1>TempMaterialList_255</formula1>
    </dataValidation>
    <dataValidation type="list" allowBlank="1" sqref="IU35" xr:uid="{F10D0FBF-016C-7C40-8F6D-CEB89FAFED18}">
      <formula1>TempMountList_255</formula1>
    </dataValidation>
    <dataValidation type="list" allowBlank="1" sqref="IU36" xr:uid="{04C4541D-0E36-184A-900D-03FC8CA0DA0C}">
      <formula1>TempInstallList_255</formula1>
    </dataValidation>
    <dataValidation type="list" allowBlank="1" sqref="IU37" xr:uid="{A067FA10-CABB-384E-8F82-8DFE86C93E67}">
      <formula1>TempDeliveryList_255</formula1>
    </dataValidation>
    <dataValidation type="list" allowBlank="1" sqref="IU38" xr:uid="{BFD355BE-D9CF-A24E-B52B-553B29B14AD2}">
      <formula1>TempModelList_255</formula1>
    </dataValidation>
    <dataValidation type="list" allowBlank="1" sqref="IV34" xr:uid="{36507A7C-EE4D-7742-982A-09CB73F71988}">
      <formula1>TempMaterialList_256</formula1>
    </dataValidation>
    <dataValidation type="list" allowBlank="1" sqref="IV35" xr:uid="{A1D3EBB0-D35F-6A42-A7AB-8318DA8A3426}">
      <formula1>TempMountList_256</formula1>
    </dataValidation>
    <dataValidation type="list" allowBlank="1" sqref="IV36" xr:uid="{44668F54-BCA2-0F4D-B486-C164160DE37F}">
      <formula1>TempInstallList_256</formula1>
    </dataValidation>
    <dataValidation type="list" allowBlank="1" sqref="IV37" xr:uid="{4973ED7F-099D-774C-9236-D31042040F06}">
      <formula1>TempDeliveryList_256</formula1>
    </dataValidation>
    <dataValidation type="list" allowBlank="1" sqref="IV38" xr:uid="{22D140C4-B7E3-B24B-86F7-85BED249FBC4}">
      <formula1>TempModelList_256</formula1>
    </dataValidation>
    <dataValidation type="list" allowBlank="1" sqref="IW34" xr:uid="{30B85289-18E2-724F-A6A5-ACF240B3A615}">
      <formula1>TempMaterialList_257</formula1>
    </dataValidation>
    <dataValidation type="list" allowBlank="1" sqref="IW35" xr:uid="{DAB1FBCD-75EF-F340-AD4B-EAB85073398D}">
      <formula1>TempMountList_257</formula1>
    </dataValidation>
    <dataValidation type="list" allowBlank="1" sqref="IW36" xr:uid="{8FCEE44B-27E4-5041-A3CE-35C1E18D8672}">
      <formula1>TempInstallList_257</formula1>
    </dataValidation>
    <dataValidation type="list" allowBlank="1" sqref="IW37" xr:uid="{53AA76D6-8682-2E45-8CF9-00B752E7F78A}">
      <formula1>TempDeliveryList_257</formula1>
    </dataValidation>
    <dataValidation type="list" allowBlank="1" sqref="IW38" xr:uid="{F41115CD-0385-934B-AEF0-6C468878FE02}">
      <formula1>TempModelList_257</formula1>
    </dataValidation>
    <dataValidation type="list" allowBlank="1" sqref="CS26:DU26" xr:uid="{C82DEBB3-6169-2147-8725-6C32E29A2B22}">
      <formula1>cp_List</formula1>
    </dataValidation>
    <dataValidation type="list" allowBlank="1" sqref="CS34" xr:uid="{FF00752A-E620-974E-BDE6-A94E65DC1F0D}">
      <formula1>TempMaterialList_97</formula1>
    </dataValidation>
    <dataValidation type="list" allowBlank="1" sqref="CS35" xr:uid="{7ED9CF95-54B4-074B-AC7D-217A12495717}">
      <formula1>TempMountList_97</formula1>
    </dataValidation>
    <dataValidation type="list" allowBlank="1" sqref="CS36" xr:uid="{196BDF01-7A09-B04C-8084-9A8A113AE111}">
      <formula1>TempInstallList_97</formula1>
    </dataValidation>
    <dataValidation type="list" allowBlank="1" sqref="CS37" xr:uid="{936B850F-2CA8-2E47-8D5C-18A0D66BE23B}">
      <formula1>TempDeliveryList_97</formula1>
    </dataValidation>
    <dataValidation type="list" allowBlank="1" sqref="CS38" xr:uid="{96AF2274-A48D-9A4E-8617-D84775CCB04A}">
      <formula1>TempModelList_97</formula1>
    </dataValidation>
    <dataValidation type="list" allowBlank="1" sqref="CT34" xr:uid="{998AE3CD-8094-334C-A937-8AD89BEB3802}">
      <formula1>TempMaterialList_98</formula1>
    </dataValidation>
    <dataValidation type="list" allowBlank="1" sqref="CT35" xr:uid="{6C455758-44B5-EE4C-8AC8-0E2711229719}">
      <formula1>TempMountList_98</formula1>
    </dataValidation>
    <dataValidation type="list" allowBlank="1" sqref="CT36" xr:uid="{0F96E0CE-BBB0-E44F-96C5-5866BB81DDF9}">
      <formula1>TempInstallList_98</formula1>
    </dataValidation>
    <dataValidation type="list" allowBlank="1" sqref="CT37" xr:uid="{95156C0A-B1E1-934A-B501-960A55A9460F}">
      <formula1>TempDeliveryList_98</formula1>
    </dataValidation>
    <dataValidation type="list" allowBlank="1" sqref="CT38" xr:uid="{3E6BF1F7-9A51-F444-8E0F-4C73504A948D}">
      <formula1>TempModelList_98</formula1>
    </dataValidation>
    <dataValidation type="list" allowBlank="1" sqref="CU34" xr:uid="{514F160E-96BD-D643-A3E8-062ACEB062F6}">
      <formula1>TempMaterialList_99</formula1>
    </dataValidation>
    <dataValidation type="list" allowBlank="1" sqref="CU35" xr:uid="{7B3D3FD1-9E84-0644-976F-07DC206EEBE4}">
      <formula1>TempMountList_99</formula1>
    </dataValidation>
    <dataValidation type="list" allowBlank="1" sqref="CU36" xr:uid="{3E9D91FD-B72D-B343-9D53-1DB7F2FCEBE7}">
      <formula1>TempInstallList_99</formula1>
    </dataValidation>
    <dataValidation type="list" allowBlank="1" sqref="CU37" xr:uid="{A5603CB5-6649-FE48-AC0C-A19F020A80A2}">
      <formula1>TempDeliveryList_99</formula1>
    </dataValidation>
    <dataValidation type="list" allowBlank="1" sqref="CU38" xr:uid="{8E10A8A1-743C-3247-AD07-E956A29D959C}">
      <formula1>TempModelList_99</formula1>
    </dataValidation>
    <dataValidation type="list" allowBlank="1" sqref="CV34" xr:uid="{6F796527-D531-EB48-A17E-C8A407BD84A6}">
      <formula1>TempMaterialList_100</formula1>
    </dataValidation>
    <dataValidation type="list" allowBlank="1" sqref="CV35" xr:uid="{4B1F457B-FC3A-9940-A4C1-DE0A3EA0183D}">
      <formula1>TempMountList_100</formula1>
    </dataValidation>
    <dataValidation type="list" allowBlank="1" sqref="CV36" xr:uid="{A0880538-CD96-8945-A6EA-5B2FF18C5F5F}">
      <formula1>TempInstallList_100</formula1>
    </dataValidation>
    <dataValidation type="list" allowBlank="1" sqref="CV37" xr:uid="{C82A3208-7033-F048-93D5-B1F83C30E57A}">
      <formula1>TempDeliveryList_100</formula1>
    </dataValidation>
    <dataValidation type="list" allowBlank="1" sqref="CV38" xr:uid="{20E384DB-B87E-3F43-9C27-179AFBC1830B}">
      <formula1>TempModelList_100</formula1>
    </dataValidation>
    <dataValidation type="list" allowBlank="1" sqref="CW34" xr:uid="{717F9500-1973-4647-90E6-F2A4F10DF83F}">
      <formula1>TempMaterialList_101</formula1>
    </dataValidation>
    <dataValidation type="list" allowBlank="1" sqref="CW35" xr:uid="{5449F5F0-5C5B-484B-AF45-130B7EA8D2A6}">
      <formula1>TempMountList_101</formula1>
    </dataValidation>
    <dataValidation type="list" allowBlank="1" sqref="CW36" xr:uid="{AB1E8F6F-D895-CF4D-A368-561A7C7900FB}">
      <formula1>TempInstallList_101</formula1>
    </dataValidation>
    <dataValidation type="list" allowBlank="1" sqref="CW37" xr:uid="{E206A19B-5D46-7347-95A9-AFB1DE6217F9}">
      <formula1>TempDeliveryList_101</formula1>
    </dataValidation>
    <dataValidation type="list" allowBlank="1" sqref="CW38" xr:uid="{7536FC1F-F53E-6C47-91F0-268ACED0AF3D}">
      <formula1>TempModelList_101</formula1>
    </dataValidation>
    <dataValidation type="list" allowBlank="1" sqref="CX34" xr:uid="{F2A5D17A-F310-C04C-82CC-94FD3FD6986C}">
      <formula1>TempMaterialList_102</formula1>
    </dataValidation>
    <dataValidation type="list" allowBlank="1" sqref="CX35" xr:uid="{5713C1DE-056A-874F-96F7-2A335897C698}">
      <formula1>TempMountList_102</formula1>
    </dataValidation>
    <dataValidation type="list" allowBlank="1" sqref="CX36" xr:uid="{D91A52B5-CCD2-D749-863F-B99EEAFB59E5}">
      <formula1>TempInstallList_102</formula1>
    </dataValidation>
    <dataValidation type="list" allowBlank="1" sqref="CX37" xr:uid="{70907D02-9C1D-D449-9195-365D46E1F2E0}">
      <formula1>TempDeliveryList_102</formula1>
    </dataValidation>
    <dataValidation type="list" allowBlank="1" sqref="CX38" xr:uid="{147E815E-FBD0-9C40-BADB-393995EC347B}">
      <formula1>TempModelList_102</formula1>
    </dataValidation>
    <dataValidation type="list" allowBlank="1" sqref="CY34" xr:uid="{CD50678C-90C6-7F45-B0FC-2998A2B4CF2D}">
      <formula1>TempMaterialList_103</formula1>
    </dataValidation>
    <dataValidation type="list" allowBlank="1" sqref="CY35" xr:uid="{E66832AD-B356-EB4D-895A-1896739E481F}">
      <formula1>TempMountList_103</formula1>
    </dataValidation>
    <dataValidation type="list" allowBlank="1" sqref="CY36" xr:uid="{72F863E8-A548-484B-BC40-8C4E98B5376E}">
      <formula1>TempInstallList_103</formula1>
    </dataValidation>
    <dataValidation type="list" allowBlank="1" sqref="CY37" xr:uid="{B1D83375-E981-6A41-B2DE-91C4A6723A60}">
      <formula1>TempDeliveryList_103</formula1>
    </dataValidation>
    <dataValidation type="list" allowBlank="1" sqref="CY38" xr:uid="{A41A341B-E380-F546-8CE9-7A4CFC61FFFC}">
      <formula1>TempModelList_103</formula1>
    </dataValidation>
    <dataValidation type="list" allowBlank="1" sqref="CZ34" xr:uid="{64ECAFFF-A528-B642-8D0B-8E292263CBCF}">
      <formula1>TempMaterialList_104</formula1>
    </dataValidation>
    <dataValidation type="list" allowBlank="1" sqref="CZ35" xr:uid="{1B49DC3F-5AC8-4743-9A33-A1FA9CD585C4}">
      <formula1>TempMountList_104</formula1>
    </dataValidation>
    <dataValidation type="list" allowBlank="1" sqref="CZ36" xr:uid="{75CC9642-6B29-9D4E-AE68-63A238D59483}">
      <formula1>TempInstallList_104</formula1>
    </dataValidation>
    <dataValidation type="list" allowBlank="1" sqref="CZ37" xr:uid="{450F70D6-3752-FD4F-8958-D1452861767B}">
      <formula1>TempDeliveryList_104</formula1>
    </dataValidation>
    <dataValidation type="list" allowBlank="1" sqref="CZ38" xr:uid="{3DF118A7-D350-454E-A4ED-EF6597441DAA}">
      <formula1>TempModelList_104</formula1>
    </dataValidation>
    <dataValidation type="list" allowBlank="1" sqref="DA34" xr:uid="{CAC8F3EF-8E50-D54A-860C-A0D6E5704DAD}">
      <formula1>TempMaterialList_105</formula1>
    </dataValidation>
    <dataValidation type="list" allowBlank="1" sqref="DA35" xr:uid="{90C4CCC3-FD14-5049-8217-D63C48D35391}">
      <formula1>TempMountList_105</formula1>
    </dataValidation>
    <dataValidation type="list" allowBlank="1" sqref="DA36" xr:uid="{9BE16C09-BC15-324D-B9F2-C0DAA41FEE80}">
      <formula1>TempInstallList_105</formula1>
    </dataValidation>
    <dataValidation type="list" allowBlank="1" sqref="DA37" xr:uid="{31842394-4967-3346-9DCF-937948E692D5}">
      <formula1>TempDeliveryList_105</formula1>
    </dataValidation>
    <dataValidation type="list" allowBlank="1" sqref="DA38" xr:uid="{1302298E-CF33-9D4E-8C19-C8FFC69E66B5}">
      <formula1>TempModelList_105</formula1>
    </dataValidation>
    <dataValidation type="list" allowBlank="1" sqref="DB34" xr:uid="{4F45B798-C94C-5144-A005-D387313DA57F}">
      <formula1>TempMaterialList_106</formula1>
    </dataValidation>
    <dataValidation type="list" allowBlank="1" sqref="DB35" xr:uid="{21B4ECA6-1F33-2E48-B4DC-CF9511967A03}">
      <formula1>TempMountList_106</formula1>
    </dataValidation>
    <dataValidation type="list" allowBlank="1" sqref="DB36" xr:uid="{70B537D7-7D5A-A645-B747-7DDF58DE983A}">
      <formula1>TempInstallList_106</formula1>
    </dataValidation>
    <dataValidation type="list" allowBlank="1" sqref="DB37" xr:uid="{1CD24316-93B8-E345-8A2A-AF61AA9C2D59}">
      <formula1>TempDeliveryList_106</formula1>
    </dataValidation>
    <dataValidation type="list" allowBlank="1" sqref="DB38" xr:uid="{A3C8F667-3D43-0442-AA1C-F118FD9824C4}">
      <formula1>TempModelList_106</formula1>
    </dataValidation>
    <dataValidation type="list" allowBlank="1" sqref="DC34" xr:uid="{5C55A5EF-9A98-294B-9D14-839B43946FB3}">
      <formula1>TempMaterialList_107</formula1>
    </dataValidation>
    <dataValidation type="list" allowBlank="1" sqref="DC35" xr:uid="{10AF848C-0E42-B940-ACF5-B1D450238D73}">
      <formula1>TempMountList_107</formula1>
    </dataValidation>
    <dataValidation type="list" allowBlank="1" sqref="DC36" xr:uid="{8E8D0955-58E7-D741-804B-123CB8E1427D}">
      <formula1>TempInstallList_107</formula1>
    </dataValidation>
    <dataValidation type="list" allowBlank="1" sqref="DC37" xr:uid="{D8B02DA9-2B7C-2143-A7CA-9448169DD884}">
      <formula1>TempDeliveryList_107</formula1>
    </dataValidation>
    <dataValidation type="list" allowBlank="1" sqref="DC38" xr:uid="{7871F139-D179-B441-A423-D07210BC2195}">
      <formula1>TempModelList_107</formula1>
    </dataValidation>
    <dataValidation type="list" allowBlank="1" sqref="DD34" xr:uid="{B9A01BEA-9798-6C40-97D0-1ECA7C9400F8}">
      <formula1>TempMaterialList_108</formula1>
    </dataValidation>
    <dataValidation type="list" allowBlank="1" sqref="DD35" xr:uid="{22F6F1B3-B552-DE44-BAB8-AD4D7F095C9D}">
      <formula1>TempMountList_108</formula1>
    </dataValidation>
    <dataValidation type="list" allowBlank="1" sqref="DD36" xr:uid="{1CE4E8FD-0310-064F-A57F-3C4585FFBA45}">
      <formula1>TempInstallList_108</formula1>
    </dataValidation>
    <dataValidation type="list" allowBlank="1" sqref="DD37" xr:uid="{906A1140-8087-3947-AE68-9386CCDBC44B}">
      <formula1>TempDeliveryList_108</formula1>
    </dataValidation>
    <dataValidation type="list" allowBlank="1" sqref="DD38" xr:uid="{DC6264A3-9BB6-B942-AFD6-46132180248C}">
      <formula1>TempModelList_108</formula1>
    </dataValidation>
    <dataValidation type="list" allowBlank="1" sqref="DE34" xr:uid="{DB182C33-0B0E-DD44-A246-A9CB3C4167DB}">
      <formula1>TempMaterialList_109</formula1>
    </dataValidation>
    <dataValidation type="list" allowBlank="1" sqref="DE35" xr:uid="{D904E50F-A11A-A949-9914-546E65B0DAC6}">
      <formula1>TempMountList_109</formula1>
    </dataValidation>
    <dataValidation type="list" allowBlank="1" sqref="DE36" xr:uid="{85265CC0-957C-7D49-9477-EBF0EA98BF68}">
      <formula1>TempInstallList_109</formula1>
    </dataValidation>
    <dataValidation type="list" allowBlank="1" sqref="DE37" xr:uid="{F71E86EC-2B23-7F42-8CCF-A6F9C0B66D8C}">
      <formula1>TempDeliveryList_109</formula1>
    </dataValidation>
    <dataValidation type="list" allowBlank="1" sqref="DE38" xr:uid="{1A092283-7FAF-ED46-B598-706339CE3817}">
      <formula1>TempModelList_109</formula1>
    </dataValidation>
    <dataValidation type="list" allowBlank="1" sqref="DF34" xr:uid="{156F95D6-EE66-AE4D-BE74-1D61CB5CE816}">
      <formula1>TempMaterialList_110</formula1>
    </dataValidation>
    <dataValidation type="list" allowBlank="1" sqref="DF35" xr:uid="{96BB4297-269F-CF46-BB84-A80D3448ED8B}">
      <formula1>TempMountList_110</formula1>
    </dataValidation>
    <dataValidation type="list" allowBlank="1" sqref="DF36" xr:uid="{3ACDC80D-23EA-7340-9EA5-F88969DFC9E1}">
      <formula1>TempInstallList_110</formula1>
    </dataValidation>
    <dataValidation type="list" allowBlank="1" sqref="DF37" xr:uid="{221DFEAE-2DE6-8E4A-BDCD-149651159E4E}">
      <formula1>TempDeliveryList_110</formula1>
    </dataValidation>
    <dataValidation type="list" allowBlank="1" sqref="DF38" xr:uid="{DBEAB2BE-776B-0146-B0A6-AE8C42564A32}">
      <formula1>TempModelList_110</formula1>
    </dataValidation>
    <dataValidation type="list" allowBlank="1" sqref="DG34" xr:uid="{0A2557D2-AB82-BF4E-9752-1277046E46AB}">
      <formula1>TempMaterialList_111</formula1>
    </dataValidation>
    <dataValidation type="list" allowBlank="1" sqref="DG35" xr:uid="{50353E7A-8689-FC40-9467-CE8607D73CA9}">
      <formula1>TempMountList_111</formula1>
    </dataValidation>
    <dataValidation type="list" allowBlank="1" sqref="DG36" xr:uid="{A32F18B8-2DAA-C54D-90AD-5ED3E27CEA07}">
      <formula1>TempInstallList_111</formula1>
    </dataValidation>
    <dataValidation type="list" allowBlank="1" sqref="DG37" xr:uid="{93AB39FD-7BC5-4144-9804-2439CF3121A0}">
      <formula1>TempDeliveryList_111</formula1>
    </dataValidation>
    <dataValidation type="list" allowBlank="1" sqref="DG38" xr:uid="{56671FFD-4529-604F-A94C-E03F0EE2D766}">
      <formula1>TempModelList_111</formula1>
    </dataValidation>
    <dataValidation type="list" allowBlank="1" sqref="DH34" xr:uid="{EC4A5960-7295-FE4B-8E1E-A9088DAA730D}">
      <formula1>TempMaterialList_112</formula1>
    </dataValidation>
    <dataValidation type="list" allowBlank="1" sqref="DH35" xr:uid="{57AD2030-355D-B347-8A78-897DDAD7F32B}">
      <formula1>TempMountList_112</formula1>
    </dataValidation>
    <dataValidation type="list" allowBlank="1" sqref="DH36" xr:uid="{29529201-9AF3-2C4B-8D96-285411893241}">
      <formula1>TempInstallList_112</formula1>
    </dataValidation>
    <dataValidation type="list" allowBlank="1" sqref="DH37" xr:uid="{C8E9173C-823A-8A47-B935-6EBCBE0621DE}">
      <formula1>TempDeliveryList_112</formula1>
    </dataValidation>
    <dataValidation type="list" allowBlank="1" sqref="DH38" xr:uid="{38A9D774-7567-7A4A-B4BE-C4354A0FF090}">
      <formula1>TempModelList_112</formula1>
    </dataValidation>
    <dataValidation type="list" allowBlank="1" sqref="DI34" xr:uid="{33397215-E3C9-EB4C-9546-35C6C080CCD9}">
      <formula1>TempMaterialList_113</formula1>
    </dataValidation>
    <dataValidation type="list" allowBlank="1" sqref="DI35" xr:uid="{63724FD7-D9D6-D94F-B793-C45230527D00}">
      <formula1>TempMountList_113</formula1>
    </dataValidation>
    <dataValidation type="list" allowBlank="1" sqref="DI36" xr:uid="{BEB613C4-9D5A-E249-BE0D-00A5879CB058}">
      <formula1>TempInstallList_113</formula1>
    </dataValidation>
    <dataValidation type="list" allowBlank="1" sqref="DI37" xr:uid="{8DBFBC5B-8919-9F4D-B9D0-E5839CF87ABD}">
      <formula1>TempDeliveryList_113</formula1>
    </dataValidation>
    <dataValidation type="list" allowBlank="1" sqref="DI38" xr:uid="{2FCCD259-21C0-C44A-8AB6-90F6348106D3}">
      <formula1>TempModelList_113</formula1>
    </dataValidation>
    <dataValidation type="list" allowBlank="1" sqref="DJ34" xr:uid="{C52FFCCF-4C5F-8F41-881E-1C77B3663E80}">
      <formula1>TempMaterialList_114</formula1>
    </dataValidation>
    <dataValidation type="list" allowBlank="1" sqref="DJ35" xr:uid="{96B86A60-43F4-AC45-9657-33C77F316434}">
      <formula1>TempMountList_114</formula1>
    </dataValidation>
    <dataValidation type="list" allowBlank="1" sqref="DJ36" xr:uid="{28DFC05C-6F53-3140-8FFF-7022B30C3A1A}">
      <formula1>TempInstallList_114</formula1>
    </dataValidation>
    <dataValidation type="list" allowBlank="1" sqref="DJ37" xr:uid="{96150786-4974-1D4B-8193-FA4A39502EE4}">
      <formula1>TempDeliveryList_114</formula1>
    </dataValidation>
    <dataValidation type="list" allowBlank="1" sqref="DJ38" xr:uid="{4B6334DE-D364-5A47-818B-7168F21A93D0}">
      <formula1>TempModelList_114</formula1>
    </dataValidation>
    <dataValidation type="list" allowBlank="1" sqref="DK34" xr:uid="{1169C9D2-38C9-7B47-B4C9-3488E44DB32E}">
      <formula1>TempMaterialList_115</formula1>
    </dataValidation>
    <dataValidation type="list" allowBlank="1" sqref="DK35" xr:uid="{EC757F8E-194E-FD4E-9041-E57CDCBC961D}">
      <formula1>TempMountList_115</formula1>
    </dataValidation>
    <dataValidation type="list" allowBlank="1" sqref="DK36" xr:uid="{632675F4-5856-5A41-939B-6048645F86B3}">
      <formula1>TempInstallList_115</formula1>
    </dataValidation>
    <dataValidation type="list" allowBlank="1" sqref="DK37" xr:uid="{0957018D-DB03-9E43-B2FD-5FF27C3CF37F}">
      <formula1>TempDeliveryList_115</formula1>
    </dataValidation>
    <dataValidation type="list" allowBlank="1" sqref="DK38" xr:uid="{54E9EC0D-66B8-0744-A04B-8BBB4A9A5823}">
      <formula1>TempModelList_115</formula1>
    </dataValidation>
    <dataValidation type="list" allowBlank="1" sqref="DL34" xr:uid="{ACA4C6E3-8BD7-8A41-8F95-63AD5333EDB7}">
      <formula1>TempMaterialList_116</formula1>
    </dataValidation>
    <dataValidation type="list" allowBlank="1" sqref="DL35" xr:uid="{33457FFD-B1F7-174C-A01E-E4B2F34055AA}">
      <formula1>TempMountList_116</formula1>
    </dataValidation>
    <dataValidation type="list" allowBlank="1" sqref="DL36" xr:uid="{80A1F307-F956-4A43-A00B-63B4D33A8AE2}">
      <formula1>TempInstallList_116</formula1>
    </dataValidation>
    <dataValidation type="list" allowBlank="1" sqref="DL37" xr:uid="{DECCC7B4-F03B-114B-A19A-8BCB37498A0F}">
      <formula1>TempDeliveryList_116</formula1>
    </dataValidation>
    <dataValidation type="list" allowBlank="1" sqref="DL38" xr:uid="{67F180BC-8F41-A846-80BB-B3CB5D398240}">
      <formula1>TempModelList_116</formula1>
    </dataValidation>
    <dataValidation type="list" allowBlank="1" sqref="DM34" xr:uid="{132E0FEC-06BD-C54D-AFBD-25C41AAEF672}">
      <formula1>TempMaterialList_117</formula1>
    </dataValidation>
    <dataValidation type="list" allowBlank="1" sqref="DM35" xr:uid="{AEFBD7C8-7F46-9B41-BE86-4D9B8B876106}">
      <formula1>TempMountList_117</formula1>
    </dataValidation>
    <dataValidation type="list" allowBlank="1" sqref="DM36" xr:uid="{9C32DC39-3409-F74B-A056-07ABF8843E66}">
      <formula1>TempInstallList_117</formula1>
    </dataValidation>
    <dataValidation type="list" allowBlank="1" sqref="DM37" xr:uid="{248AEE26-158B-2D47-B4B3-12864683A2FF}">
      <formula1>TempDeliveryList_117</formula1>
    </dataValidation>
    <dataValidation type="list" allowBlank="1" sqref="DM38" xr:uid="{79EB3B4A-127E-964C-A7D8-D46FD5FBB96F}">
      <formula1>TempModelList_117</formula1>
    </dataValidation>
    <dataValidation type="list" allowBlank="1" sqref="DN34" xr:uid="{FB84983E-93CB-4141-8C07-A1A79B58E4AE}">
      <formula1>TempMaterialList_118</formula1>
    </dataValidation>
    <dataValidation type="list" allowBlank="1" sqref="DN35" xr:uid="{AE4E50AF-CED0-0542-9697-AAB7CE57FAB6}">
      <formula1>TempMountList_118</formula1>
    </dataValidation>
    <dataValidation type="list" allowBlank="1" sqref="DN36" xr:uid="{8842DB76-39C2-074B-BADB-C3C3D218C090}">
      <formula1>TempInstallList_118</formula1>
    </dataValidation>
    <dataValidation type="list" allowBlank="1" sqref="DN37" xr:uid="{AC18A9A5-1E81-4947-A813-B99388A1EFA1}">
      <formula1>TempDeliveryList_118</formula1>
    </dataValidation>
    <dataValidation type="list" allowBlank="1" sqref="DN38" xr:uid="{8715C5AA-C611-7540-9383-6B53C30D0585}">
      <formula1>TempModelList_118</formula1>
    </dataValidation>
    <dataValidation type="list" allowBlank="1" sqref="DO34" xr:uid="{5B868F73-8D2A-1146-BFB0-0CAF10055559}">
      <formula1>TempMaterialList_119</formula1>
    </dataValidation>
    <dataValidation type="list" allowBlank="1" sqref="DO35" xr:uid="{18A7DDA3-9D47-E94E-A43F-3DA7E092E6FA}">
      <formula1>TempMountList_119</formula1>
    </dataValidation>
    <dataValidation type="list" allowBlank="1" sqref="DO36" xr:uid="{1DFDCE7B-6BCD-1248-834F-F943F8150FC7}">
      <formula1>TempInstallList_119</formula1>
    </dataValidation>
    <dataValidation type="list" allowBlank="1" sqref="DO37" xr:uid="{A498A749-819C-814C-93C4-94CBA18444CC}">
      <formula1>TempDeliveryList_119</formula1>
    </dataValidation>
    <dataValidation type="list" allowBlank="1" sqref="DO38" xr:uid="{FE8D524E-9E37-1C43-850B-06C6B992422C}">
      <formula1>TempModelList_119</formula1>
    </dataValidation>
    <dataValidation type="list" allowBlank="1" sqref="DP34" xr:uid="{4BF9C077-1892-E34B-BB0B-3447BF16EB5C}">
      <formula1>TempMaterialList_120</formula1>
    </dataValidation>
    <dataValidation type="list" allowBlank="1" sqref="DP35" xr:uid="{F9172095-DA09-914D-9622-7DFA26C3D62F}">
      <formula1>TempMountList_120</formula1>
    </dataValidation>
    <dataValidation type="list" allowBlank="1" sqref="DP36" xr:uid="{7BD53262-2433-9042-B1C8-5D9FC317D1D3}">
      <formula1>TempInstallList_120</formula1>
    </dataValidation>
    <dataValidation type="list" allowBlank="1" sqref="DP37" xr:uid="{501E8BFA-365C-F641-ABB0-326A534C46D1}">
      <formula1>TempDeliveryList_120</formula1>
    </dataValidation>
    <dataValidation type="list" allowBlank="1" sqref="DP38" xr:uid="{6835658A-13F6-B74E-B7DD-E1E186A423F6}">
      <formula1>TempModelList_120</formula1>
    </dataValidation>
    <dataValidation type="list" allowBlank="1" sqref="DQ34" xr:uid="{C0048FF7-5867-9A4A-8688-D83BF91A5957}">
      <formula1>TempMaterialList_121</formula1>
    </dataValidation>
    <dataValidation type="list" allowBlank="1" sqref="DQ35" xr:uid="{9EB67D79-4983-ED4A-B33A-659F0A007567}">
      <formula1>TempMountList_121</formula1>
    </dataValidation>
    <dataValidation type="list" allowBlank="1" sqref="DQ36" xr:uid="{8F045CDB-E953-954F-9D68-F26AD6A1B9DF}">
      <formula1>TempInstallList_121</formula1>
    </dataValidation>
    <dataValidation type="list" allowBlank="1" sqref="DQ37" xr:uid="{155F5441-E037-3C4A-9C93-2A50BCECDA11}">
      <formula1>TempDeliveryList_121</formula1>
    </dataValidation>
    <dataValidation type="list" allowBlank="1" sqref="DQ38" xr:uid="{1F414208-775B-9344-A1E8-8BD1739F301E}">
      <formula1>TempModelList_121</formula1>
    </dataValidation>
    <dataValidation type="list" allowBlank="1" sqref="DR34" xr:uid="{9A23C89B-AB98-4649-A9E2-00EEE491E9FA}">
      <formula1>TempMaterialList_122</formula1>
    </dataValidation>
    <dataValidation type="list" allowBlank="1" sqref="DR35" xr:uid="{4512B115-8A63-504B-9ECD-25E6773ED3B1}">
      <formula1>TempMountList_122</formula1>
    </dataValidation>
    <dataValidation type="list" allowBlank="1" sqref="DR36" xr:uid="{95951EF9-C053-414D-8992-950E3A56C3D0}">
      <formula1>TempInstallList_122</formula1>
    </dataValidation>
    <dataValidation type="list" allowBlank="1" sqref="DR37" xr:uid="{242551EF-7F84-D34C-A4C7-F6EE0F0398FF}">
      <formula1>TempDeliveryList_122</formula1>
    </dataValidation>
    <dataValidation type="list" allowBlank="1" sqref="DR38" xr:uid="{05A6F21E-F459-E844-BE71-12C954CA6B61}">
      <formula1>TempModelList_122</formula1>
    </dataValidation>
    <dataValidation type="list" allowBlank="1" sqref="DS34" xr:uid="{EC5C1FE0-6697-A043-9006-139E2CF62609}">
      <formula1>TempMaterialList_123</formula1>
    </dataValidation>
    <dataValidation type="list" allowBlank="1" sqref="DS35" xr:uid="{03B765EB-4A78-B24C-B0E0-B67ED5602763}">
      <formula1>TempMountList_123</formula1>
    </dataValidation>
    <dataValidation type="list" allowBlank="1" sqref="DS36" xr:uid="{E0522153-7866-ED4B-BD0D-00F688956BE4}">
      <formula1>TempInstallList_123</formula1>
    </dataValidation>
    <dataValidation type="list" allowBlank="1" sqref="DS37" xr:uid="{2A17A16B-8351-904D-A5A6-9F26DE83A6A6}">
      <formula1>TempDeliveryList_123</formula1>
    </dataValidation>
    <dataValidation type="list" allowBlank="1" sqref="DS38" xr:uid="{694C7D85-42F6-B545-9FFF-9E5D83D9FEE4}">
      <formula1>TempModelList_123</formula1>
    </dataValidation>
    <dataValidation type="list" allowBlank="1" sqref="DT34" xr:uid="{DECAA013-BA9D-3744-BB52-BADB68BB4D42}">
      <formula1>TempMaterialList_124</formula1>
    </dataValidation>
    <dataValidation type="list" allowBlank="1" sqref="DT35" xr:uid="{F0E3C2EB-96C0-5F48-B095-4D1E4357F4AB}">
      <formula1>TempMountList_124</formula1>
    </dataValidation>
    <dataValidation type="list" allowBlank="1" sqref="DT36" xr:uid="{392628C6-E425-674A-9C92-C47523566CB0}">
      <formula1>TempInstallList_124</formula1>
    </dataValidation>
    <dataValidation type="list" allowBlank="1" sqref="DT37" xr:uid="{FDB68F5D-3C83-7F42-AA53-44C27D9B18A6}">
      <formula1>TempDeliveryList_124</formula1>
    </dataValidation>
    <dataValidation type="list" allowBlank="1" sqref="DT38" xr:uid="{627C49C4-79C1-C441-AFC4-4639727C6547}">
      <formula1>TempModelList_124</formula1>
    </dataValidation>
    <dataValidation type="list" allowBlank="1" sqref="DU34" xr:uid="{BE3D5E14-F99E-EE47-BA27-F2887C3B5081}">
      <formula1>TempMaterialList_125</formula1>
    </dataValidation>
    <dataValidation type="list" allowBlank="1" sqref="DU35" xr:uid="{AF8C6D8B-8E6F-0644-87AA-95B97FA6F1C9}">
      <formula1>TempMountList_125</formula1>
    </dataValidation>
    <dataValidation type="list" allowBlank="1" sqref="DU36" xr:uid="{0CCFF681-B919-1C4E-9CEC-39F68CD94CF4}">
      <formula1>TempInstallList_125</formula1>
    </dataValidation>
    <dataValidation type="list" allowBlank="1" sqref="DU37" xr:uid="{59C945AC-6578-F747-9F7C-47246A2FBDF3}">
      <formula1>TempDeliveryList_125</formula1>
    </dataValidation>
    <dataValidation type="list" allowBlank="1" sqref="DU38" xr:uid="{FE72842B-F98A-5E4E-903A-5EF672723C4A}">
      <formula1>TempModelList_125</formula1>
    </dataValidation>
    <dataValidation type="list" allowBlank="1" sqref="BO26" xr:uid="{019A7FBD-F8C7-024B-BEBA-399E8C899AA4}">
      <formula1>cp_List</formula1>
    </dataValidation>
    <dataValidation type="list" allowBlank="1" sqref="BO34" xr:uid="{C8B3AB1A-26AA-214A-83BD-35EE1FEE300D}">
      <formula1>TempMaterialList_67</formula1>
    </dataValidation>
    <dataValidation type="list" allowBlank="1" sqref="BO35" xr:uid="{72764F52-651A-3E42-A35B-94B57AE48D95}">
      <formula1>TempMountList_67</formula1>
    </dataValidation>
    <dataValidation type="list" allowBlank="1" sqref="BO36" xr:uid="{3C73686E-040A-C345-B3E9-9645C5BDD936}">
      <formula1>TempInstallList_67</formula1>
    </dataValidation>
    <dataValidation type="list" allowBlank="1" sqref="BO37" xr:uid="{0FF7235A-BD5C-274C-8F78-C6CE7773B02F}">
      <formula1>TempDeliveryList_67</formula1>
    </dataValidation>
    <dataValidation type="list" allowBlank="1" sqref="BO38" xr:uid="{511BA883-8661-B340-8DE5-1B03095DEEB7}">
      <formula1>TempModelList_67</formula1>
    </dataValidation>
    <dataValidation type="list" allowBlank="1" sqref="BP26" xr:uid="{D81B19E1-BE7F-CC48-8C71-095AC0D42C04}">
      <formula1>cp_List</formula1>
    </dataValidation>
    <dataValidation type="list" allowBlank="1" sqref="BP34" xr:uid="{398537CD-210C-374E-9944-50AF86F0D32C}">
      <formula1>TempMaterialList_68</formula1>
    </dataValidation>
    <dataValidation type="list" allowBlank="1" sqref="BP35" xr:uid="{37EC7CB7-57DE-C74B-AB42-CA41568B5C4B}">
      <formula1>TempMountList_68</formula1>
    </dataValidation>
    <dataValidation type="list" allowBlank="1" sqref="BP36" xr:uid="{87A2E3D0-181C-894C-931A-F3148AF1AE0A}">
      <formula1>TempInstallList_68</formula1>
    </dataValidation>
    <dataValidation type="list" allowBlank="1" sqref="BP37" xr:uid="{CF4E51F3-F2DD-1F4E-BB84-08DA08882802}">
      <formula1>TempDeliveryList_68</formula1>
    </dataValidation>
    <dataValidation type="list" allowBlank="1" sqref="BP38" xr:uid="{0486BF06-0045-9241-A86C-C5905C26A291}">
      <formula1>TempModelList_68</formula1>
    </dataValidation>
    <dataValidation type="list" allowBlank="1" sqref="BQ26" xr:uid="{3F98729B-F5B8-2344-818D-E9FCEB7B606B}">
      <formula1>cp_List</formula1>
    </dataValidation>
    <dataValidation type="list" allowBlank="1" sqref="BQ34" xr:uid="{2B5091E1-74A8-3640-988C-B87E94DCC000}">
      <formula1>TempMaterialList_69</formula1>
    </dataValidation>
    <dataValidation type="list" allowBlank="1" sqref="BQ35" xr:uid="{CA8F1DAB-556F-AB48-A4D2-7B6017A4242A}">
      <formula1>TempMountList_69</formula1>
    </dataValidation>
    <dataValidation type="list" allowBlank="1" sqref="BQ36" xr:uid="{8A229FC6-169C-6142-AB2D-783272118726}">
      <formula1>TempInstallList_69</formula1>
    </dataValidation>
    <dataValidation type="list" allowBlank="1" sqref="BQ37" xr:uid="{B4A2572D-4348-DA49-9E15-701974DFF31C}">
      <formula1>TempDeliveryList_69</formula1>
    </dataValidation>
    <dataValidation type="list" allowBlank="1" sqref="BQ38" xr:uid="{270B2327-2864-A745-843E-A9FC0DB589F7}">
      <formula1>TempModelList_69</formula1>
    </dataValidation>
    <dataValidation type="list" allowBlank="1" sqref="BR26" xr:uid="{E33311FA-2F93-5342-AB87-B4A23A7E81CD}">
      <formula1>cp_List</formula1>
    </dataValidation>
    <dataValidation type="list" allowBlank="1" sqref="BR34" xr:uid="{8DD1767A-17E2-2A4F-9BC6-1DE22852F72E}">
      <formula1>TempMaterialList_70</formula1>
    </dataValidation>
    <dataValidation type="list" allowBlank="1" sqref="BR35" xr:uid="{33A59990-C659-BC4E-89C5-0EBDEF16E202}">
      <formula1>TempMountList_70</formula1>
    </dataValidation>
    <dataValidation type="list" allowBlank="1" sqref="BR36" xr:uid="{CA032CFC-1E8F-8747-B829-5A5FB230B0F1}">
      <formula1>TempInstallList_70</formula1>
    </dataValidation>
    <dataValidation type="list" allowBlank="1" sqref="BR37" xr:uid="{3693C07D-B1B7-EA43-98F1-7263F9717CC9}">
      <formula1>TempDeliveryList_70</formula1>
    </dataValidation>
    <dataValidation type="list" allowBlank="1" sqref="BR38" xr:uid="{8054D82A-9F64-9E48-BFA9-6C98EDD83CB7}">
      <formula1>TempModelList_70</formula1>
    </dataValidation>
    <dataValidation type="list" allowBlank="1" sqref="BS26" xr:uid="{EE59209E-9E23-D542-A780-0B123CE17682}">
      <formula1>cp_List</formula1>
    </dataValidation>
    <dataValidation type="list" allowBlank="1" sqref="BS34" xr:uid="{33FF15A2-B8F1-7643-BAFF-B6A2803CBBF0}">
      <formula1>TempMaterialList_71</formula1>
    </dataValidation>
    <dataValidation type="list" allowBlank="1" sqref="BS35" xr:uid="{CFDC7DCA-56E5-624E-9439-221C88B4AAF7}">
      <formula1>TempMountList_71</formula1>
    </dataValidation>
    <dataValidation type="list" allowBlank="1" sqref="BS36" xr:uid="{FBEF8113-9552-564C-A8AE-EBDFE43BC889}">
      <formula1>TempInstallList_71</formula1>
    </dataValidation>
    <dataValidation type="list" allowBlank="1" sqref="BS37" xr:uid="{A7DDBD01-65FF-2E4A-9C93-FAFE765C3FDC}">
      <formula1>TempDeliveryList_71</formula1>
    </dataValidation>
    <dataValidation type="list" allowBlank="1" sqref="BS38" xr:uid="{81DA51FC-BD52-D649-ADAA-07E193E3EAD6}">
      <formula1>TempModelList_71</formula1>
    </dataValidation>
    <dataValidation type="list" allowBlank="1" sqref="BT26" xr:uid="{2443D9DE-2E3D-7344-9524-F44E0B48F9CD}">
      <formula1>cp_List</formula1>
    </dataValidation>
    <dataValidation type="list" allowBlank="1" sqref="BT34" xr:uid="{5F9E2D17-0D65-EA43-9A91-ABD7BC8F8789}">
      <formula1>TempMaterialList_72</formula1>
    </dataValidation>
    <dataValidation type="list" allowBlank="1" sqref="BT35" xr:uid="{248A14B1-F8AE-414B-A76E-128CB7D4CD47}">
      <formula1>TempMountList_72</formula1>
    </dataValidation>
    <dataValidation type="list" allowBlank="1" sqref="BT36" xr:uid="{DE8A3A8F-38FF-234C-9728-7F97D153BE73}">
      <formula1>TempInstallList_72</formula1>
    </dataValidation>
    <dataValidation type="list" allowBlank="1" sqref="BT37" xr:uid="{C5DE23F9-B38D-D344-81ED-0F5CE91D2FDD}">
      <formula1>TempDeliveryList_72</formula1>
    </dataValidation>
    <dataValidation type="list" allowBlank="1" sqref="BT38" xr:uid="{AF89D9DC-FC43-284F-A771-01E09E919A90}">
      <formula1>TempModelList_72</formula1>
    </dataValidation>
    <dataValidation type="list" allowBlank="1" sqref="BU26" xr:uid="{5451ACB4-58E7-AA44-B8D0-6B0EAD199F3B}">
      <formula1>cp_List</formula1>
    </dataValidation>
    <dataValidation type="list" allowBlank="1" sqref="BU34" xr:uid="{9231863B-A598-2C43-844B-B80E7F2E7292}">
      <formula1>TempMaterialList_73</formula1>
    </dataValidation>
    <dataValidation type="list" allowBlank="1" sqref="BU35" xr:uid="{5329F06B-BD8F-DB46-B3D7-5758BF741A5E}">
      <formula1>TempMountList_73</formula1>
    </dataValidation>
    <dataValidation type="list" allowBlank="1" sqref="BU36" xr:uid="{42686850-C5A2-884A-94CA-CFC18FF2B639}">
      <formula1>TempInstallList_73</formula1>
    </dataValidation>
    <dataValidation type="list" allowBlank="1" sqref="BU37" xr:uid="{C9558558-9D1C-6247-B7B8-D5AA9C72F8BB}">
      <formula1>TempDeliveryList_73</formula1>
    </dataValidation>
    <dataValidation type="list" allowBlank="1" sqref="BU38" xr:uid="{D3C7DA2E-54B0-3F40-9E70-1CA61A0EBF95}">
      <formula1>TempModelList_73</formula1>
    </dataValidation>
    <dataValidation type="list" allowBlank="1" sqref="BV26" xr:uid="{33BE01EF-1012-D440-96A5-80F4FECC3678}">
      <formula1>cp_List</formula1>
    </dataValidation>
    <dataValidation type="list" allowBlank="1" sqref="BV34" xr:uid="{BD7C7CC4-4E47-5443-B1FC-0C5C0D472F5C}">
      <formula1>TempMaterialList_74</formula1>
    </dataValidation>
    <dataValidation type="list" allowBlank="1" sqref="BV35" xr:uid="{58D9A4DC-ACCE-8F42-934C-1C166FEE4812}">
      <formula1>TempMountList_74</formula1>
    </dataValidation>
    <dataValidation type="list" allowBlank="1" sqref="BV36" xr:uid="{DBD6E40C-2A6E-D449-86BC-80AAA0F53C31}">
      <formula1>TempInstallList_74</formula1>
    </dataValidation>
    <dataValidation type="list" allowBlank="1" sqref="BV37" xr:uid="{D2FAAA5E-0875-D84E-91AA-CEC4D491E389}">
      <formula1>TempDeliveryList_74</formula1>
    </dataValidation>
    <dataValidation type="list" allowBlank="1" sqref="BV38" xr:uid="{C459C577-87C1-7E47-B7E8-EF41B8DCD2B0}">
      <formula1>TempModelList_74</formula1>
    </dataValidation>
    <dataValidation type="list" allowBlank="1" sqref="BW26" xr:uid="{59F550AF-6256-574A-AF03-9AAD5656EE1B}">
      <formula1>cp_List</formula1>
    </dataValidation>
    <dataValidation type="list" allowBlank="1" sqref="BW34" xr:uid="{1F102070-46EA-F249-9CD1-5DEA249981E7}">
      <formula1>TempMaterialList_75</formula1>
    </dataValidation>
    <dataValidation type="list" allowBlank="1" sqref="BW35" xr:uid="{F1D5DD19-B6C8-C040-8003-C621588A2296}">
      <formula1>TempMountList_75</formula1>
    </dataValidation>
    <dataValidation type="list" allowBlank="1" sqref="BW36" xr:uid="{186D4739-22BB-CF4C-A51C-43569D248299}">
      <formula1>TempInstallList_75</formula1>
    </dataValidation>
    <dataValidation type="list" allowBlank="1" sqref="BW37" xr:uid="{636E4E50-4462-8649-A751-3738D8E31413}">
      <formula1>TempDeliveryList_75</formula1>
    </dataValidation>
    <dataValidation type="list" allowBlank="1" sqref="BW38" xr:uid="{98708E1D-5EEA-6447-9EAD-D45B0DDDC0EB}">
      <formula1>TempModelList_75</formula1>
    </dataValidation>
    <dataValidation type="list" allowBlank="1" sqref="BX26" xr:uid="{80103D7E-36ED-7D4D-AF4E-4E7229C03716}">
      <formula1>cp_List</formula1>
    </dataValidation>
    <dataValidation type="list" allowBlank="1" sqref="BX34" xr:uid="{F0D83874-4456-5B40-9E84-E55AD14A0A3F}">
      <formula1>TempMaterialList_76</formula1>
    </dataValidation>
    <dataValidation type="list" allowBlank="1" sqref="BX35" xr:uid="{250CF06E-2C3E-E144-A407-241C6F4407B4}">
      <formula1>TempMountList_76</formula1>
    </dataValidation>
    <dataValidation type="list" allowBlank="1" sqref="BX36" xr:uid="{1881A0F4-2CA7-204C-A69D-F4203F542554}">
      <formula1>TempInstallList_76</formula1>
    </dataValidation>
    <dataValidation type="list" allowBlank="1" sqref="BX37" xr:uid="{75A03F1F-50E1-B54B-9835-995A4B21A134}">
      <formula1>TempDeliveryList_76</formula1>
    </dataValidation>
    <dataValidation type="list" allowBlank="1" sqref="BX38" xr:uid="{4EAC517C-E3C1-C74D-ADE4-002F2921BB01}">
      <formula1>TempModelList_76</formula1>
    </dataValidation>
    <dataValidation type="list" allowBlank="1" sqref="BY26" xr:uid="{356ED773-59D4-2D4B-AA98-822995F9A1A5}">
      <formula1>cp_List</formula1>
    </dataValidation>
    <dataValidation type="list" allowBlank="1" sqref="BY34" xr:uid="{E73094B6-D8A1-3149-9A4A-E31ECF2DA070}">
      <formula1>TempMaterialList_77</formula1>
    </dataValidation>
    <dataValidation type="list" allowBlank="1" sqref="BY35" xr:uid="{5DD06ECF-FC4A-C84D-B89C-F23A5DD7B076}">
      <formula1>TempMountList_77</formula1>
    </dataValidation>
    <dataValidation type="list" allowBlank="1" sqref="BY36" xr:uid="{01368DC3-32D3-1D48-B578-D1D220902EB2}">
      <formula1>TempInstallList_77</formula1>
    </dataValidation>
    <dataValidation type="list" allowBlank="1" sqref="BY37" xr:uid="{6E1D2FBE-241A-CF4C-987D-AC56F6A966C0}">
      <formula1>TempDeliveryList_77</formula1>
    </dataValidation>
    <dataValidation type="list" allowBlank="1" sqref="BY38" xr:uid="{C2367B86-39B3-1A46-9B1B-D50A4ECA8937}">
      <formula1>TempModelList_77</formula1>
    </dataValidation>
    <dataValidation type="list" allowBlank="1" sqref="BZ26" xr:uid="{6D6A6994-9E94-1C43-B3F5-37A6608A89CA}">
      <formula1>cp_List</formula1>
    </dataValidation>
    <dataValidation type="list" allowBlank="1" sqref="BZ34" xr:uid="{F377D648-9B23-1C4E-BE14-CD368757C67D}">
      <formula1>TempMaterialList_78</formula1>
    </dataValidation>
    <dataValidation type="list" allowBlank="1" sqref="BZ35" xr:uid="{50B3E461-320F-8B4C-933A-2179186FB304}">
      <formula1>TempMountList_78</formula1>
    </dataValidation>
    <dataValidation type="list" allowBlank="1" sqref="BZ36" xr:uid="{32063DEC-7CE8-7743-9067-27A9D75CEA44}">
      <formula1>TempInstallList_78</formula1>
    </dataValidation>
    <dataValidation type="list" allowBlank="1" sqref="BZ37" xr:uid="{B3ADCB2E-D226-A646-AC63-9990862CF91C}">
      <formula1>TempDeliveryList_78</formula1>
    </dataValidation>
    <dataValidation type="list" allowBlank="1" sqref="BZ38" xr:uid="{DB703752-F6C7-8C45-8302-AB8C6A82E775}">
      <formula1>TempModelList_78</formula1>
    </dataValidation>
    <dataValidation type="list" allowBlank="1" sqref="CA26" xr:uid="{D5CA9A8C-2239-0445-AA84-949E96CFC32B}">
      <formula1>cp_List</formula1>
    </dataValidation>
    <dataValidation type="list" allowBlank="1" sqref="CA34" xr:uid="{609EF53F-25DD-1F47-82D8-24D23E8CB901}">
      <formula1>TempMaterialList_79</formula1>
    </dataValidation>
    <dataValidation type="list" allowBlank="1" sqref="CA35" xr:uid="{1A111265-EDE1-8544-B26B-D57598D534E1}">
      <formula1>TempMountList_79</formula1>
    </dataValidation>
    <dataValidation type="list" allowBlank="1" sqref="CA36" xr:uid="{A48F8558-4BA1-FE47-AE0B-3464B743DB2F}">
      <formula1>TempInstallList_79</formula1>
    </dataValidation>
    <dataValidation type="list" allowBlank="1" sqref="CA37" xr:uid="{01C3F7E0-B0A1-9141-97A8-71FD26AD220A}">
      <formula1>TempDeliveryList_79</formula1>
    </dataValidation>
    <dataValidation type="list" allowBlank="1" sqref="CA38" xr:uid="{20F33AFE-88F3-4641-A168-7064D64ADD7A}">
      <formula1>TempModelList_79</formula1>
    </dataValidation>
    <dataValidation type="list" allowBlank="1" sqref="CB26" xr:uid="{AD48A0D8-8E85-324B-A52E-D2896DF86650}">
      <formula1>cp_List</formula1>
    </dataValidation>
    <dataValidation type="list" allowBlank="1" sqref="CB34" xr:uid="{EB870013-5DBF-824E-B5BD-1F547B59AA5C}">
      <formula1>TempMaterialList_80</formula1>
    </dataValidation>
    <dataValidation type="list" allowBlank="1" sqref="CB35" xr:uid="{7B19BD72-AA98-B642-99A2-0235420B7F7B}">
      <formula1>TempMountList_80</formula1>
    </dataValidation>
    <dataValidation type="list" allowBlank="1" sqref="CB36" xr:uid="{119BB8DB-AA7D-8A4F-907F-356930615BF6}">
      <formula1>TempInstallList_80</formula1>
    </dataValidation>
    <dataValidation type="list" allowBlank="1" sqref="CB37" xr:uid="{3494EE9C-993F-E546-8D9D-DCA61BE4B86C}">
      <formula1>TempDeliveryList_80</formula1>
    </dataValidation>
    <dataValidation type="list" allowBlank="1" sqref="CB38" xr:uid="{83F509CD-C850-C542-9DFC-258570E6E898}">
      <formula1>TempModelList_80</formula1>
    </dataValidation>
    <dataValidation type="list" allowBlank="1" sqref="CC26" xr:uid="{D9456B05-D271-2840-B86B-82098819827A}">
      <formula1>cp_List</formula1>
    </dataValidation>
    <dataValidation type="list" allowBlank="1" sqref="CC34" xr:uid="{53E5F4AA-60E0-E94F-A94A-B83D6BA48BB0}">
      <formula1>TempMaterialList_81</formula1>
    </dataValidation>
    <dataValidation type="list" allowBlank="1" sqref="CC35" xr:uid="{D9CB8E39-0F37-5043-B36A-018492BD7E4C}">
      <formula1>TempMountList_81</formula1>
    </dataValidation>
    <dataValidation type="list" allowBlank="1" sqref="CC36" xr:uid="{168341B2-7B38-0345-82E7-4E3C0A612DD4}">
      <formula1>TempInstallList_81</formula1>
    </dataValidation>
    <dataValidation type="list" allowBlank="1" sqref="CC37" xr:uid="{AD9EE624-0669-9044-BA40-F7467CB5FB29}">
      <formula1>TempDeliveryList_81</formula1>
    </dataValidation>
    <dataValidation type="list" allowBlank="1" sqref="CC38" xr:uid="{6ED6BE75-F831-3246-ADC7-671AD6914659}">
      <formula1>TempModelList_81</formula1>
    </dataValidation>
    <dataValidation type="list" allowBlank="1" sqref="CD26" xr:uid="{9314192A-FB80-C149-AD67-288AA6C23FD5}">
      <formula1>cp_List</formula1>
    </dataValidation>
    <dataValidation type="list" allowBlank="1" sqref="CD34" xr:uid="{CCB61BDC-B406-0847-B337-D42CB602E61D}">
      <formula1>TempMaterialList_82</formula1>
    </dataValidation>
    <dataValidation type="list" allowBlank="1" sqref="CD35" xr:uid="{A0FA58CD-A96D-8D4D-9917-0CE3A8DE6C06}">
      <formula1>TempMountList_82</formula1>
    </dataValidation>
    <dataValidation type="list" allowBlank="1" sqref="CD36" xr:uid="{5D928FD0-CFFA-D04D-A749-837DB276F70F}">
      <formula1>TempInstallList_82</formula1>
    </dataValidation>
    <dataValidation type="list" allowBlank="1" sqref="CD37" xr:uid="{153C630B-309C-1E46-BBED-18EF4BEB8D2C}">
      <formula1>TempDeliveryList_82</formula1>
    </dataValidation>
    <dataValidation type="list" allowBlank="1" sqref="CD38" xr:uid="{048B2AB6-AC14-F444-8ED7-89890BE7D944}">
      <formula1>TempModelList_82</formula1>
    </dataValidation>
    <dataValidation type="list" allowBlank="1" sqref="CE26" xr:uid="{162A7DA1-A44C-9C40-B3E9-325FB2076242}">
      <formula1>cp_List</formula1>
    </dataValidation>
    <dataValidation type="list" allowBlank="1" sqref="CE34" xr:uid="{DBB6923F-9DBE-1D48-BA64-3113A8B0C2C5}">
      <formula1>TempMaterialList_83</formula1>
    </dataValidation>
    <dataValidation type="list" allowBlank="1" sqref="CE35" xr:uid="{3BEC4B62-ABBC-2D4F-8F5C-91AD1FA4B68E}">
      <formula1>TempMountList_83</formula1>
    </dataValidation>
    <dataValidation type="list" allowBlank="1" sqref="CE36" xr:uid="{022051C6-7578-1748-8EFC-AFD5EEE0129B}">
      <formula1>TempInstallList_83</formula1>
    </dataValidation>
    <dataValidation type="list" allowBlank="1" sqref="CE37" xr:uid="{E35119A1-C64A-6E49-B9B8-FC73C0331683}">
      <formula1>TempDeliveryList_83</formula1>
    </dataValidation>
    <dataValidation type="list" allowBlank="1" sqref="CE38" xr:uid="{18732F1F-DA11-0E46-B8AB-D1CB78133E95}">
      <formula1>TempModelList_83</formula1>
    </dataValidation>
    <dataValidation type="list" allowBlank="1" sqref="CF26" xr:uid="{491B01AB-8A9E-C84B-A21A-493095C4B822}">
      <formula1>cp_List</formula1>
    </dataValidation>
    <dataValidation type="list" allowBlank="1" sqref="CF34" xr:uid="{02329889-F26A-6541-B0B7-4C97189F085B}">
      <formula1>TempMaterialList_84</formula1>
    </dataValidation>
    <dataValidation type="list" allowBlank="1" sqref="CF35" xr:uid="{9F77D6D4-61B4-444C-AAE3-AB55E59E19D8}">
      <formula1>TempMountList_84</formula1>
    </dataValidation>
    <dataValidation type="list" allowBlank="1" sqref="CF36" xr:uid="{E2C70831-B012-8B42-A17D-9118FCB397A2}">
      <formula1>TempInstallList_84</formula1>
    </dataValidation>
    <dataValidation type="list" allowBlank="1" sqref="CF37" xr:uid="{C0D99E9F-745C-854F-8E14-8E66B5C93CD4}">
      <formula1>TempDeliveryList_84</formula1>
    </dataValidation>
    <dataValidation type="list" allowBlank="1" sqref="CF38" xr:uid="{94CB59B9-A34E-254A-A4E1-A9EBF0FDF33F}">
      <formula1>TempModelList_84</formula1>
    </dataValidation>
    <dataValidation type="list" allowBlank="1" sqref="CG26" xr:uid="{CE90E01E-9844-FD49-AD95-8C51C02CCCB4}">
      <formula1>cp_List</formula1>
    </dataValidation>
    <dataValidation type="list" allowBlank="1" sqref="CG34" xr:uid="{672CD9A1-0027-1042-AF25-A0F005F0CACD}">
      <formula1>TempMaterialList_85</formula1>
    </dataValidation>
    <dataValidation type="list" allowBlank="1" sqref="CG35" xr:uid="{37CBB3B4-66ED-6743-891F-742AB387E36A}">
      <formula1>TempMountList_85</formula1>
    </dataValidation>
    <dataValidation type="list" allowBlank="1" sqref="CG36" xr:uid="{73C194CF-2D74-2F4D-802B-4B97EAC87609}">
      <formula1>TempInstallList_85</formula1>
    </dataValidation>
    <dataValidation type="list" allowBlank="1" sqref="CG37" xr:uid="{1E05A8C8-B003-B741-AF0B-1BD814F86FA9}">
      <formula1>TempDeliveryList_85</formula1>
    </dataValidation>
    <dataValidation type="list" allowBlank="1" sqref="CG38" xr:uid="{A60C8F83-EB7C-924D-A02A-8EB24F744666}">
      <formula1>TempModelList_85</formula1>
    </dataValidation>
    <dataValidation type="list" allowBlank="1" sqref="CH26" xr:uid="{10DBDAAE-BAE1-3A41-99D7-642C45E977F0}">
      <formula1>cp_List</formula1>
    </dataValidation>
    <dataValidation type="list" allowBlank="1" sqref="CH34" xr:uid="{CEC98D78-5D6A-654B-9A67-D06AF7574DC1}">
      <formula1>TempMaterialList_86</formula1>
    </dataValidation>
    <dataValidation type="list" allowBlank="1" sqref="CH35" xr:uid="{EC5B45DE-B084-E448-87C8-418CF5BE7739}">
      <formula1>TempMountList_86</formula1>
    </dataValidation>
    <dataValidation type="list" allowBlank="1" sqref="CH36" xr:uid="{188BE636-497C-5642-B11D-C0D002D974AD}">
      <formula1>TempInstallList_86</formula1>
    </dataValidation>
    <dataValidation type="list" allowBlank="1" sqref="CH37" xr:uid="{C314E3F1-0265-0841-B716-0C4D97D09D9B}">
      <formula1>TempDeliveryList_86</formula1>
    </dataValidation>
    <dataValidation type="list" allowBlank="1" sqref="CH38" xr:uid="{D80A0893-8C6B-D54C-ACA5-042CAE06C72E}">
      <formula1>TempModelList_86</formula1>
    </dataValidation>
    <dataValidation type="list" allowBlank="1" sqref="CI26" xr:uid="{44631402-27B0-6242-9AB9-658C148F77AC}">
      <formula1>cp_List</formula1>
    </dataValidation>
    <dataValidation type="list" allowBlank="1" sqref="CI34" xr:uid="{6F3BF14C-33F4-8A4B-9CF1-1C69F1600B7A}">
      <formula1>TempMaterialList_87</formula1>
    </dataValidation>
    <dataValidation type="list" allowBlank="1" sqref="CI35" xr:uid="{D54F6825-CE0D-7E48-B527-3900CC0492B2}">
      <formula1>TempMountList_87</formula1>
    </dataValidation>
    <dataValidation type="list" allowBlank="1" sqref="CI36" xr:uid="{909A41F0-0A6B-EB43-941B-340AF317E66E}">
      <formula1>TempInstallList_87</formula1>
    </dataValidation>
    <dataValidation type="list" allowBlank="1" sqref="CI37" xr:uid="{057810EA-E2F3-B846-9D12-9672B0D19977}">
      <formula1>TempDeliveryList_87</formula1>
    </dataValidation>
    <dataValidation type="list" allowBlank="1" sqref="CI38" xr:uid="{96281C7F-A580-9E42-BCFA-26973A7F796A}">
      <formula1>TempModelList_87</formula1>
    </dataValidation>
    <dataValidation type="list" allowBlank="1" sqref="CJ26" xr:uid="{822AFE7B-36E4-4044-9E96-9535C42E3348}">
      <formula1>cp_List</formula1>
    </dataValidation>
    <dataValidation type="list" allowBlank="1" sqref="CJ34" xr:uid="{BDCC495F-CFBA-4244-8243-FB91A0EAD29E}">
      <formula1>TempMaterialList_88</formula1>
    </dataValidation>
    <dataValidation type="list" allowBlank="1" sqref="CJ35" xr:uid="{FEDF3916-E91E-5844-A49A-07B9FB3847C8}">
      <formula1>TempMountList_88</formula1>
    </dataValidation>
    <dataValidation type="list" allowBlank="1" sqref="CJ36" xr:uid="{45E98B28-B4BE-6948-AD17-000EC30C0D81}">
      <formula1>TempInstallList_88</formula1>
    </dataValidation>
    <dataValidation type="list" allowBlank="1" sqref="CJ37" xr:uid="{CDC6B0C1-D2DC-0C49-9EC4-C1F00535C65E}">
      <formula1>TempDeliveryList_88</formula1>
    </dataValidation>
    <dataValidation type="list" allowBlank="1" sqref="CJ38" xr:uid="{DF162649-99CB-F442-87E8-1278A7B90673}">
      <formula1>TempModelList_88</formula1>
    </dataValidation>
    <dataValidation type="list" allowBlank="1" sqref="CK26" xr:uid="{73F7A22B-042B-6A46-B9CB-BF74F09BEB82}">
      <formula1>cp_List</formula1>
    </dataValidation>
    <dataValidation type="list" allowBlank="1" sqref="CK34" xr:uid="{CDBD6B9F-C4F7-1A4B-9E8C-21D7C010B91E}">
      <formula1>TempMaterialList_89</formula1>
    </dataValidation>
    <dataValidation type="list" allowBlank="1" sqref="CK35" xr:uid="{E5B50B7A-63CE-1A43-BE22-7CE9CA1FBC40}">
      <formula1>TempMountList_89</formula1>
    </dataValidation>
    <dataValidation type="list" allowBlank="1" sqref="CK36" xr:uid="{6475C667-0D69-8C45-AEAE-C45AF96FFA10}">
      <formula1>TempInstallList_89</formula1>
    </dataValidation>
    <dataValidation type="list" allowBlank="1" sqref="CK37" xr:uid="{28D1415F-4A25-3A42-9C3D-A89FE39DEAF7}">
      <formula1>TempDeliveryList_89</formula1>
    </dataValidation>
    <dataValidation type="list" allowBlank="1" sqref="CK38" xr:uid="{91318784-6BA6-344C-B88D-DAD08D0E0848}">
      <formula1>TempModelList_89</formula1>
    </dataValidation>
    <dataValidation type="list" allowBlank="1" sqref="CL26" xr:uid="{1AE6370E-A677-2746-9817-95F756318B35}">
      <formula1>cp_List</formula1>
    </dataValidation>
    <dataValidation type="list" allowBlank="1" sqref="CL34" xr:uid="{E8860353-C613-3242-8D29-B77B546351C7}">
      <formula1>TempMaterialList_90</formula1>
    </dataValidation>
    <dataValidation type="list" allowBlank="1" sqref="CL35" xr:uid="{6C8518C5-BDEE-E749-9F77-236F0A9F8CB0}">
      <formula1>TempMountList_90</formula1>
    </dataValidation>
    <dataValidation type="list" allowBlank="1" sqref="CL36" xr:uid="{C1C2921D-A299-2F42-B063-2F9EF06E3A72}">
      <formula1>TempInstallList_90</formula1>
    </dataValidation>
    <dataValidation type="list" allowBlank="1" sqref="CL37" xr:uid="{2F51F607-2261-B747-A825-21F485FF5687}">
      <formula1>TempDeliveryList_90</formula1>
    </dataValidation>
    <dataValidation type="list" allowBlank="1" sqref="CL38" xr:uid="{C8B713C6-6472-614C-AF4F-12D17179E69B}">
      <formula1>TempModelList_90</formula1>
    </dataValidation>
    <dataValidation type="list" allowBlank="1" sqref="CM26" xr:uid="{3C8BCD29-6144-FE4B-B26A-64FE11D339EF}">
      <formula1>cp_List</formula1>
    </dataValidation>
    <dataValidation type="list" allowBlank="1" sqref="CM34" xr:uid="{81E9124A-BC4F-F443-89B8-82088403E332}">
      <formula1>TempMaterialList_91</formula1>
    </dataValidation>
    <dataValidation type="list" allowBlank="1" sqref="CM35" xr:uid="{D3DB5491-4D97-3640-AF54-56E1C37F2832}">
      <formula1>TempMountList_91</formula1>
    </dataValidation>
    <dataValidation type="list" allowBlank="1" sqref="CM36" xr:uid="{65D9A292-5630-364E-AD0A-BADC30A79822}">
      <formula1>TempInstallList_91</formula1>
    </dataValidation>
    <dataValidation type="list" allowBlank="1" sqref="CM37" xr:uid="{CEEF7A42-E937-1D43-B67C-B3A83BABE039}">
      <formula1>TempDeliveryList_91</formula1>
    </dataValidation>
    <dataValidation type="list" allowBlank="1" sqref="CM38" xr:uid="{BF07F4A9-B201-9C4D-AFCA-EA727B0BB6D6}">
      <formula1>TempModelList_91</formula1>
    </dataValidation>
    <dataValidation type="list" allowBlank="1" sqref="CN26" xr:uid="{AFD68758-4738-4E49-A2AF-25589E188106}">
      <formula1>cp_List</formula1>
    </dataValidation>
    <dataValidation type="list" allowBlank="1" sqref="CN34" xr:uid="{EC95AA2A-A7B1-FC44-ABE0-08EBDED2C093}">
      <formula1>TempMaterialList_92</formula1>
    </dataValidation>
    <dataValidation type="list" allowBlank="1" sqref="CN35" xr:uid="{5CA5F3C9-EC3D-A643-9490-506A697DFBD1}">
      <formula1>TempMountList_92</formula1>
    </dataValidation>
    <dataValidation type="list" allowBlank="1" sqref="CN36" xr:uid="{B68FE214-1091-8440-8C2F-58876F1D7C00}">
      <formula1>TempInstallList_92</formula1>
    </dataValidation>
    <dataValidation type="list" allowBlank="1" sqref="CN37" xr:uid="{381A3AF6-2684-F04A-A9C2-52B25CBB6CE0}">
      <formula1>TempDeliveryList_92</formula1>
    </dataValidation>
    <dataValidation type="list" allowBlank="1" sqref="CN38" xr:uid="{9EC27A42-81B7-0545-9114-AA6D582189A3}">
      <formula1>TempModelList_92</formula1>
    </dataValidation>
    <dataValidation type="list" allowBlank="1" sqref="CO26" xr:uid="{D972A7A8-A38B-804D-82CE-D05D027DD209}">
      <formula1>cp_List</formula1>
    </dataValidation>
    <dataValidation type="list" allowBlank="1" sqref="CO34" xr:uid="{36786958-602A-4B4E-A8D5-90602A882FBE}">
      <formula1>TempMaterialList_93</formula1>
    </dataValidation>
    <dataValidation type="list" allowBlank="1" sqref="CO35" xr:uid="{9DE3FB39-2E41-7F48-ABC8-0FB6A819937D}">
      <formula1>TempMountList_93</formula1>
    </dataValidation>
    <dataValidation type="list" allowBlank="1" sqref="CO36" xr:uid="{4D039AFD-2E27-0A40-8E6F-2A36A896F315}">
      <formula1>TempInstallList_93</formula1>
    </dataValidation>
    <dataValidation type="list" allowBlank="1" sqref="CO37" xr:uid="{81E9FE63-064B-EF4E-96A8-6A7A4E4A2B33}">
      <formula1>TempDeliveryList_93</formula1>
    </dataValidation>
    <dataValidation type="list" allowBlank="1" sqref="CO38" xr:uid="{DB290139-31C0-4B43-8958-606D9324099E}">
      <formula1>TempModelList_93</formula1>
    </dataValidation>
    <dataValidation type="list" allowBlank="1" sqref="CP26" xr:uid="{397EEF8F-B80E-3B4A-8979-38926FB1E3DB}">
      <formula1>cp_List</formula1>
    </dataValidation>
    <dataValidation type="list" allowBlank="1" sqref="CP34" xr:uid="{36FEF7CF-213D-B644-B018-F1F350D7E468}">
      <formula1>TempMaterialList_94</formula1>
    </dataValidation>
    <dataValidation type="list" allowBlank="1" sqref="CP35" xr:uid="{106D6E1F-C380-9949-AF0D-EBF40E5B94DF}">
      <formula1>TempMountList_94</formula1>
    </dataValidation>
    <dataValidation type="list" allowBlank="1" sqref="CP36" xr:uid="{8E8AB504-45AA-994F-BD28-2AB14A7A00B9}">
      <formula1>TempInstallList_94</formula1>
    </dataValidation>
    <dataValidation type="list" allowBlank="1" sqref="CP37" xr:uid="{7138F847-E093-8844-BBB4-77CF88B2DA3E}">
      <formula1>TempDeliveryList_94</formula1>
    </dataValidation>
    <dataValidation type="list" allowBlank="1" sqref="CP38" xr:uid="{7640A7E6-91D1-7B44-BE6C-142AD1A93E31}">
      <formula1>TempModelList_94</formula1>
    </dataValidation>
    <dataValidation type="list" allowBlank="1" sqref="CQ26" xr:uid="{07903289-DDC1-1844-BD38-C43AEB5212FF}">
      <formula1>cp_List</formula1>
    </dataValidation>
    <dataValidation type="list" allowBlank="1" sqref="CQ34" xr:uid="{DBF32075-8D01-244E-AF85-262AC643B1FB}">
      <formula1>TempMaterialList_95</formula1>
    </dataValidation>
    <dataValidation type="list" allowBlank="1" sqref="CQ35" xr:uid="{259457B6-EF90-AD49-A3DC-9E312E3F6BF0}">
      <formula1>TempMountList_95</formula1>
    </dataValidation>
    <dataValidation type="list" allowBlank="1" sqref="CQ36" xr:uid="{D79862EE-D4C0-7E45-8054-ACC26DDF5454}">
      <formula1>TempInstallList_95</formula1>
    </dataValidation>
    <dataValidation type="list" allowBlank="1" sqref="CQ37" xr:uid="{A8695469-97B7-2340-A879-4136D39F7091}">
      <formula1>TempDeliveryList_95</formula1>
    </dataValidation>
    <dataValidation type="list" allowBlank="1" sqref="CQ38" xr:uid="{BBCA2BBF-E38D-824D-B093-2BDF98630F1C}">
      <formula1>TempModelList_95</formula1>
    </dataValidation>
    <dataValidation type="list" allowBlank="1" sqref="CR26" xr:uid="{C75C5675-8803-BA42-AD19-6C426392502E}">
      <formula1>cp_List</formula1>
    </dataValidation>
    <dataValidation type="list" allowBlank="1" sqref="CR34" xr:uid="{48DB409E-6D12-C24E-84D6-C2F43FB4BBC4}">
      <formula1>TempMaterialList_96</formula1>
    </dataValidation>
    <dataValidation type="list" allowBlank="1" sqref="CR35" xr:uid="{80E2E890-1C85-9D4E-9025-FFE8B022FD93}">
      <formula1>TempMountList_96</formula1>
    </dataValidation>
    <dataValidation type="list" allowBlank="1" sqref="CR36" xr:uid="{B86A9F17-3285-6140-9B84-17CA268114B9}">
      <formula1>TempInstallList_96</formula1>
    </dataValidation>
    <dataValidation type="list" allowBlank="1" sqref="CR37" xr:uid="{059B726E-5205-E042-9529-5536E153815C}">
      <formula1>TempDeliveryList_96</formula1>
    </dataValidation>
    <dataValidation type="list" allowBlank="1" sqref="CR38" xr:uid="{D33AC1BC-7EA4-5041-9B05-BE2364D05E0F}">
      <formula1>TempModelList_96</formula1>
    </dataValidation>
    <dataValidation type="list" allowBlank="1" sqref="N26" xr:uid="{32F19F51-C30D-524D-B43F-734159852EE4}">
      <formula1>cp_List</formula1>
    </dataValidation>
    <dataValidation type="list" allowBlank="1" sqref="N34" xr:uid="{AA274D16-AEA4-C746-A6F1-B319D3CC6E5B}">
      <formula1>TempMaterialList_14</formula1>
    </dataValidation>
    <dataValidation type="list" allowBlank="1" sqref="N35" xr:uid="{09671EF4-9745-F54B-B250-9E90D4566749}">
      <formula1>TempMountList_14</formula1>
    </dataValidation>
    <dataValidation type="list" allowBlank="1" sqref="N36" xr:uid="{C5734BD1-7B3E-334E-9C48-D8DDC3E628D8}">
      <formula1>TempInstallList_14</formula1>
    </dataValidation>
    <dataValidation type="list" allowBlank="1" sqref="N37" xr:uid="{231C7D83-03AE-524D-9245-F6DC95BD625C}">
      <formula1>TempDeliveryList_14</formula1>
    </dataValidation>
    <dataValidation type="list" allowBlank="1" sqref="N38" xr:uid="{A49CACFB-9D08-FD49-AA5C-F5AF533C1041}">
      <formula1>TempModelList_14</formula1>
    </dataValidation>
    <dataValidation type="list" allowBlank="1" sqref="O26" xr:uid="{2CEB3170-F704-0D45-AF12-4B17A5AD1775}">
      <formula1>cp_List</formula1>
    </dataValidation>
    <dataValidation type="list" allowBlank="1" sqref="O34" xr:uid="{D0039353-8507-A742-87E2-EDD326942458}">
      <formula1>TempMaterialList_15</formula1>
    </dataValidation>
    <dataValidation type="list" allowBlank="1" sqref="O35" xr:uid="{083B5482-F504-1B44-838A-CFC41DE399E0}">
      <formula1>TempMountList_15</formula1>
    </dataValidation>
    <dataValidation type="list" allowBlank="1" sqref="O36" xr:uid="{27B0B00F-4486-6044-A048-A5EF0BB3D6A1}">
      <formula1>TempInstallList_15</formula1>
    </dataValidation>
    <dataValidation type="list" allowBlank="1" sqref="O37" xr:uid="{9B4AC6B6-9A3E-9A4F-809F-4F1F1002D46E}">
      <formula1>TempDeliveryList_15</formula1>
    </dataValidation>
    <dataValidation type="list" allowBlank="1" sqref="O38" xr:uid="{624AFF09-DF9E-354C-8B47-237502F8D015}">
      <formula1>TempModelList_15</formula1>
    </dataValidation>
    <dataValidation type="list" allowBlank="1" sqref="P26" xr:uid="{EC7E53B4-7F04-5249-92C9-D640BEB2D75F}">
      <formula1>cp_List</formula1>
    </dataValidation>
    <dataValidation type="list" allowBlank="1" sqref="P34" xr:uid="{9CF50D42-E5B1-F341-B54A-D7693524119C}">
      <formula1>TempMaterialList_16</formula1>
    </dataValidation>
    <dataValidation type="list" allowBlank="1" sqref="P35" xr:uid="{CB26F980-D023-E240-89D1-26B3DFDBA071}">
      <formula1>TempMountList_16</formula1>
    </dataValidation>
    <dataValidation type="list" allowBlank="1" sqref="P36" xr:uid="{FB8DB624-2B38-B843-95A2-78529C6AF5C8}">
      <formula1>TempInstallList_16</formula1>
    </dataValidation>
    <dataValidation type="list" allowBlank="1" sqref="P37" xr:uid="{EE032570-2E4B-4849-8139-6093501D7D29}">
      <formula1>TempDeliveryList_16</formula1>
    </dataValidation>
    <dataValidation type="list" allowBlank="1" sqref="P38" xr:uid="{5E301185-A0AC-674C-915E-31EF792CC718}">
      <formula1>TempModelList_16</formula1>
    </dataValidation>
    <dataValidation type="list" allowBlank="1" sqref="Q26" xr:uid="{9C71BF1C-8BC1-CD49-9056-098422A8FC44}">
      <formula1>cp_List</formula1>
    </dataValidation>
    <dataValidation type="list" allowBlank="1" sqref="Q34" xr:uid="{F030E92A-701D-FF4C-BA8F-B60AC406F78F}">
      <formula1>TempMaterialList_17</formula1>
    </dataValidation>
    <dataValidation type="list" allowBlank="1" sqref="Q35" xr:uid="{3377F58C-5890-574F-9948-F393BABFEC15}">
      <formula1>TempMountList_17</formula1>
    </dataValidation>
    <dataValidation type="list" allowBlank="1" sqref="Q36" xr:uid="{73263082-8A47-C042-933D-83C4BA71FF9E}">
      <formula1>TempInstallList_17</formula1>
    </dataValidation>
    <dataValidation type="list" allowBlank="1" sqref="Q37" xr:uid="{9180A099-A137-AB48-A365-C61073BE26CC}">
      <formula1>TempDeliveryList_17</formula1>
    </dataValidation>
    <dataValidation type="list" allowBlank="1" sqref="Q38" xr:uid="{4229BF4A-5CEC-FB49-B9F1-1805857206F9}">
      <formula1>TempModelList_17</formula1>
    </dataValidation>
    <dataValidation type="list" allowBlank="1" sqref="R26" xr:uid="{5076D0BA-6990-2D4C-A216-AAD909D88B45}">
      <formula1>cp_List</formula1>
    </dataValidation>
    <dataValidation type="list" allowBlank="1" sqref="R34" xr:uid="{0B4FB23E-AC2E-F84A-ABF0-5D4BA730D9A6}">
      <formula1>TempMaterialList_18</formula1>
    </dataValidation>
    <dataValidation type="list" allowBlank="1" sqref="R35" xr:uid="{6EA8EE49-C6EE-EB40-921E-53E87AA7F274}">
      <formula1>TempMountList_18</formula1>
    </dataValidation>
    <dataValidation type="list" allowBlank="1" sqref="R36" xr:uid="{A4FF4403-DBED-E847-9D09-0D2F882CA56D}">
      <formula1>TempInstallList_18</formula1>
    </dataValidation>
    <dataValidation type="list" allowBlank="1" sqref="R37" xr:uid="{6217DB46-FE2F-E64D-AADF-5E5C342981D9}">
      <formula1>TempDeliveryList_18</formula1>
    </dataValidation>
    <dataValidation type="list" allowBlank="1" sqref="R38" xr:uid="{024DB232-0C6D-EC4F-8D47-29B5351DC621}">
      <formula1>TempModelList_18</formula1>
    </dataValidation>
    <dataValidation type="list" allowBlank="1" sqref="S26" xr:uid="{0E451C6D-300B-8941-A0C5-E7AF096D456F}">
      <formula1>cp_List</formula1>
    </dataValidation>
    <dataValidation type="list" allowBlank="1" sqref="S34" xr:uid="{904B5E2A-1652-3647-A05C-D925BFAD9227}">
      <formula1>TempMaterialList_19</formula1>
    </dataValidation>
    <dataValidation type="list" allowBlank="1" sqref="S35" xr:uid="{A2B74587-5E91-E944-8EB8-701B08AD309D}">
      <formula1>TempMountList_19</formula1>
    </dataValidation>
    <dataValidation type="list" allowBlank="1" sqref="S36" xr:uid="{AB475A69-F0C1-654E-84D6-58FDF3980406}">
      <formula1>TempInstallList_19</formula1>
    </dataValidation>
    <dataValidation type="list" allowBlank="1" sqref="S37" xr:uid="{ED86290F-3BFD-DB4C-9280-B220C6343DBB}">
      <formula1>TempDeliveryList_19</formula1>
    </dataValidation>
    <dataValidation type="list" allowBlank="1" sqref="S38" xr:uid="{3BEAC271-E5E2-7A4F-99BE-AF486D3D6BC7}">
      <formula1>TempModelList_19</formula1>
    </dataValidation>
    <dataValidation type="list" allowBlank="1" sqref="T26" xr:uid="{67CC5BC8-7E01-8142-A3F2-F3690BED0220}">
      <formula1>cp_List</formula1>
    </dataValidation>
    <dataValidation type="list" allowBlank="1" sqref="T34" xr:uid="{3635272D-D7C6-124D-A985-4D206AC6BBE2}">
      <formula1>TempMaterialList_20</formula1>
    </dataValidation>
    <dataValidation type="list" allowBlank="1" sqref="T35" xr:uid="{BCA04F82-828E-F146-A36C-FD44537E66C3}">
      <formula1>TempMountList_20</formula1>
    </dataValidation>
    <dataValidation type="list" allowBlank="1" sqref="T36" xr:uid="{85138F5D-1F1E-B742-A87C-58D9B7374284}">
      <formula1>TempInstallList_20</formula1>
    </dataValidation>
    <dataValidation type="list" allowBlank="1" sqref="T37" xr:uid="{5267ECEE-0D3D-6F42-9613-59B2217DF2CF}">
      <formula1>TempDeliveryList_20</formula1>
    </dataValidation>
    <dataValidation type="list" allowBlank="1" sqref="T38" xr:uid="{378E6F2C-48F0-8A49-85AE-7A965F13C583}">
      <formula1>TempModelList_20</formula1>
    </dataValidation>
    <dataValidation type="list" allowBlank="1" sqref="U26" xr:uid="{E9304D99-4545-4142-84F4-0F66018DF526}">
      <formula1>cp_List</formula1>
    </dataValidation>
    <dataValidation type="list" allowBlank="1" sqref="U34" xr:uid="{D4A3C5FA-C22A-F749-9BDD-9BC40ECEE2C9}">
      <formula1>TempMaterialList_21</formula1>
    </dataValidation>
    <dataValidation type="list" allowBlank="1" sqref="U35" xr:uid="{534ED8B8-669F-9549-B991-072901DC731D}">
      <formula1>TempMountList_21</formula1>
    </dataValidation>
    <dataValidation type="list" allowBlank="1" sqref="U36" xr:uid="{251EA384-ECC8-8C44-8EF1-1B01E0F3F6B7}">
      <formula1>TempInstallList_21</formula1>
    </dataValidation>
    <dataValidation type="list" allowBlank="1" sqref="U37" xr:uid="{17D04CF4-9552-0A4B-A14A-553B25050C67}">
      <formula1>TempDeliveryList_21</formula1>
    </dataValidation>
    <dataValidation type="list" allowBlank="1" sqref="U38" xr:uid="{6588A5A9-CC5F-9145-9F32-DA82122A5BBC}">
      <formula1>TempModelList_21</formula1>
    </dataValidation>
    <dataValidation type="list" allowBlank="1" sqref="V26" xr:uid="{F91C87E3-38FE-9B46-A527-89E81D7E7BEC}">
      <formula1>cp_List</formula1>
    </dataValidation>
    <dataValidation type="list" allowBlank="1" sqref="V34" xr:uid="{7DBD37D9-7124-3541-970D-2557273DBBE1}">
      <formula1>TempMaterialList_22</formula1>
    </dataValidation>
    <dataValidation type="list" allowBlank="1" sqref="V35" xr:uid="{BF30BD6F-F076-B240-97B4-4E3B6F5BA76C}">
      <formula1>TempMountList_22</formula1>
    </dataValidation>
    <dataValidation type="list" allowBlank="1" sqref="V36" xr:uid="{98276740-0897-D940-91A9-99C32CE16309}">
      <formula1>TempInstallList_22</formula1>
    </dataValidation>
    <dataValidation type="list" allowBlank="1" sqref="V37" xr:uid="{DFD90F11-4A23-4D4C-9A98-27CB2F25E99F}">
      <formula1>TempDeliveryList_22</formula1>
    </dataValidation>
    <dataValidation type="list" allowBlank="1" sqref="V38" xr:uid="{6E548496-2939-0F49-A42B-D1283661C25F}">
      <formula1>TempModelList_22</formula1>
    </dataValidation>
    <dataValidation type="list" allowBlank="1" sqref="W26" xr:uid="{267157F2-7184-0443-9309-DAEE3706E201}">
      <formula1>cp_List</formula1>
    </dataValidation>
    <dataValidation type="list" allowBlank="1" sqref="W34" xr:uid="{025C4233-C050-1C46-8E76-0F95F21EC72D}">
      <formula1>TempMaterialList_23</formula1>
    </dataValidation>
    <dataValidation type="list" allowBlank="1" sqref="W35" xr:uid="{B4F69ECE-1A8B-B846-80DF-FAE90D87819C}">
      <formula1>TempMountList_23</formula1>
    </dataValidation>
    <dataValidation type="list" allowBlank="1" sqref="W36" xr:uid="{0948B4C3-3254-3B4F-A526-9F187844AA37}">
      <formula1>TempInstallList_23</formula1>
    </dataValidation>
    <dataValidation type="list" allowBlank="1" sqref="W37" xr:uid="{A27D764C-0C6C-A24A-94D4-82B6F9AB6174}">
      <formula1>TempDeliveryList_23</formula1>
    </dataValidation>
    <dataValidation type="list" allowBlank="1" sqref="W38" xr:uid="{AB6DBBCD-5C2D-AD45-A899-E7211C44119F}">
      <formula1>TempModelList_23</formula1>
    </dataValidation>
    <dataValidation type="list" allowBlank="1" sqref="X26" xr:uid="{FC180E4F-9AF3-F74B-BFC3-29F50E67FFF1}">
      <formula1>cp_List</formula1>
    </dataValidation>
    <dataValidation type="list" allowBlank="1" sqref="X34" xr:uid="{4413F448-3131-F34E-8486-7E044CC9D597}">
      <formula1>TempMaterialList_24</formula1>
    </dataValidation>
    <dataValidation type="list" allowBlank="1" sqref="X35" xr:uid="{42C60A47-3BC9-304C-829D-53DA1881D873}">
      <formula1>TempMountList_24</formula1>
    </dataValidation>
    <dataValidation type="list" allowBlank="1" sqref="X36" xr:uid="{1546D21D-1F51-FB45-82CE-9FED6C374503}">
      <formula1>TempInstallList_24</formula1>
    </dataValidation>
    <dataValidation type="list" allowBlank="1" sqref="X37" xr:uid="{A708A058-F682-6D4F-826F-35E68C05915C}">
      <formula1>TempDeliveryList_24</formula1>
    </dataValidation>
    <dataValidation type="list" allowBlank="1" sqref="X38" xr:uid="{065A4F2F-2ABE-FD49-BAF5-BD1239692B51}">
      <formula1>TempModelList_24</formula1>
    </dataValidation>
    <dataValidation type="list" allowBlank="1" sqref="Y26" xr:uid="{3673E0B4-9B75-9F49-8D71-14C078FDC2EC}">
      <formula1>cp_List</formula1>
    </dataValidation>
    <dataValidation type="list" allowBlank="1" sqref="Y34" xr:uid="{F156D5FB-D16A-2047-A018-F77832802CE4}">
      <formula1>TempMaterialList_25</formula1>
    </dataValidation>
    <dataValidation type="list" allowBlank="1" sqref="Y35" xr:uid="{6901284E-F3F9-5146-8DD9-144595F21040}">
      <formula1>TempMountList_25</formula1>
    </dataValidation>
    <dataValidation type="list" allowBlank="1" sqref="Y36" xr:uid="{0FE2ECDE-BACD-4B48-B17D-CD56C2590147}">
      <formula1>TempInstallList_25</formula1>
    </dataValidation>
    <dataValidation type="list" allowBlank="1" sqref="Y37" xr:uid="{6962721C-92E4-B648-BEDE-B7A7D08B444D}">
      <formula1>TempDeliveryList_25</formula1>
    </dataValidation>
    <dataValidation type="list" allowBlank="1" sqref="Y38" xr:uid="{BCCDAD17-4456-394A-AB36-546233FFDFFB}">
      <formula1>TempModelList_25</formula1>
    </dataValidation>
    <dataValidation type="list" allowBlank="1" sqref="Z26" xr:uid="{AD266CFE-0359-4343-964F-26E477BCC62F}">
      <formula1>cp_List</formula1>
    </dataValidation>
    <dataValidation type="list" allowBlank="1" sqref="Z34" xr:uid="{C6CD1193-FD62-CF47-84E5-6AC24D6EEB1B}">
      <formula1>TempMaterialList_26</formula1>
    </dataValidation>
    <dataValidation type="list" allowBlank="1" sqref="Z35" xr:uid="{8DDF8152-0013-0F4A-BB20-3DD91301B7F8}">
      <formula1>TempMountList_26</formula1>
    </dataValidation>
    <dataValidation type="list" allowBlank="1" sqref="Z36" xr:uid="{492CD02B-9C3F-894D-B352-12F8880A884B}">
      <formula1>TempInstallList_26</formula1>
    </dataValidation>
    <dataValidation type="list" allowBlank="1" sqref="Z37" xr:uid="{168D7B1D-A728-FB44-B007-E7869C225ABF}">
      <formula1>TempDeliveryList_26</formula1>
    </dataValidation>
    <dataValidation type="list" allowBlank="1" sqref="Z38" xr:uid="{61C574EE-16A6-2F49-A026-F485C16CC91A}">
      <formula1>TempModelList_26</formula1>
    </dataValidation>
    <dataValidation type="list" allowBlank="1" sqref="AA26" xr:uid="{53628415-46D6-3D48-AA8B-E8C3FB1C41E8}">
      <formula1>cp_List</formula1>
    </dataValidation>
    <dataValidation type="list" allowBlank="1" sqref="AA34" xr:uid="{03D6281B-0D43-9240-93BD-F2309A063686}">
      <formula1>TempMaterialList_27</formula1>
    </dataValidation>
    <dataValidation type="list" allowBlank="1" sqref="AA35" xr:uid="{B5713116-23D0-EC47-AACA-DAF97B4C6E24}">
      <formula1>TempMountList_27</formula1>
    </dataValidation>
    <dataValidation type="list" allowBlank="1" sqref="AA36" xr:uid="{3EA70EEC-B87F-E844-98C3-138EA37820F3}">
      <formula1>TempInstallList_27</formula1>
    </dataValidation>
    <dataValidation type="list" allowBlank="1" sqref="AA37" xr:uid="{99EB98EA-B3E5-A040-B2CF-F72F7EA0F973}">
      <formula1>TempDeliveryList_27</formula1>
    </dataValidation>
    <dataValidation type="list" allowBlank="1" sqref="AA38" xr:uid="{0DE21E1F-D80D-8A42-B50B-CB083BEEF369}">
      <formula1>TempModelList_27</formula1>
    </dataValidation>
    <dataValidation type="list" allowBlank="1" sqref="AB26" xr:uid="{85D41513-34FE-C644-8C32-54BED257E7B2}">
      <formula1>cp_List</formula1>
    </dataValidation>
    <dataValidation type="list" allowBlank="1" sqref="AB34" xr:uid="{9B3C6BCC-7CF4-214A-8800-102F2BC4881F}">
      <formula1>TempMaterialList_28</formula1>
    </dataValidation>
    <dataValidation type="list" allowBlank="1" sqref="AB35" xr:uid="{B431266E-63EF-4547-A1E2-95B732E39E3E}">
      <formula1>TempMountList_28</formula1>
    </dataValidation>
    <dataValidation type="list" allowBlank="1" sqref="AB36" xr:uid="{72981063-D56E-B742-BF39-03FECBF0C2B2}">
      <formula1>TempInstallList_28</formula1>
    </dataValidation>
    <dataValidation type="list" allowBlank="1" sqref="AB37" xr:uid="{F1E74B0B-537D-4641-8540-A7EA1BF7FC24}">
      <formula1>TempDeliveryList_28</formula1>
    </dataValidation>
    <dataValidation type="list" allowBlank="1" sqref="AB38" xr:uid="{7AA6F5FA-72A1-4A4D-A0C5-7528E32154A3}">
      <formula1>TempModelList_28</formula1>
    </dataValidation>
    <dataValidation type="list" allowBlank="1" sqref="AC26" xr:uid="{808733E0-AFB5-B540-9C14-DBC960146A15}">
      <formula1>cp_List</formula1>
    </dataValidation>
    <dataValidation type="list" allowBlank="1" sqref="AC34" xr:uid="{5C93382F-4769-6A4F-9ACE-B75B312D157F}">
      <formula1>TempMaterialList_29</formula1>
    </dataValidation>
    <dataValidation type="list" allowBlank="1" sqref="AC35" xr:uid="{D7F22A39-DF7B-1C4D-9FD0-6D7957DE4A51}">
      <formula1>TempMountList_29</formula1>
    </dataValidation>
    <dataValidation type="list" allowBlank="1" sqref="AC36" xr:uid="{0E5C3384-E861-9642-96B2-E089DBE8C710}">
      <formula1>TempInstallList_29</formula1>
    </dataValidation>
    <dataValidation type="list" allowBlank="1" sqref="AC37" xr:uid="{9CD2241E-D4CE-974D-8CBE-E840845663D4}">
      <formula1>TempDeliveryList_29</formula1>
    </dataValidation>
    <dataValidation type="list" allowBlank="1" sqref="AC38" xr:uid="{EF1C59DC-7A56-2844-A8E7-C548C78AF608}">
      <formula1>TempModelList_29</formula1>
    </dataValidation>
    <dataValidation type="list" allowBlank="1" sqref="AD26" xr:uid="{F55AC36A-632A-BE4F-83C2-CBFD56E02836}">
      <formula1>cp_List</formula1>
    </dataValidation>
    <dataValidation type="list" allowBlank="1" sqref="AD34" xr:uid="{7CF862ED-CC7E-684F-926F-96DF5BD1AD99}">
      <formula1>TempMaterialList_30</formula1>
    </dataValidation>
    <dataValidation type="list" allowBlank="1" sqref="AD35" xr:uid="{99063A9B-7D45-2944-8A10-E8C516195E38}">
      <formula1>TempMountList_30</formula1>
    </dataValidation>
    <dataValidation type="list" allowBlank="1" sqref="AD36" xr:uid="{D1866655-31F5-D34A-ABA9-720885D3BCE4}">
      <formula1>TempInstallList_30</formula1>
    </dataValidation>
    <dataValidation type="list" allowBlank="1" sqref="AD37" xr:uid="{E686B6BB-0955-354A-BBC6-7CCBFE39800B}">
      <formula1>TempDeliveryList_30</formula1>
    </dataValidation>
    <dataValidation type="list" allowBlank="1" sqref="AD38" xr:uid="{B62EC94C-EC7F-E54A-93EE-24F85C951547}">
      <formula1>TempModelList_30</formula1>
    </dataValidation>
    <dataValidation type="list" allowBlank="1" sqref="AE26" xr:uid="{17917015-19F2-CF48-BF75-A50A41AE127A}">
      <formula1>cp_List</formula1>
    </dataValidation>
    <dataValidation type="list" allowBlank="1" sqref="AE34" xr:uid="{F793C06F-5FAC-CF45-9594-6B4B9775EC58}">
      <formula1>TempMaterialList_31</formula1>
    </dataValidation>
    <dataValidation type="list" allowBlank="1" sqref="AE35" xr:uid="{51B0E46E-BDE8-5642-9CAB-737B38FCC91C}">
      <formula1>TempMountList_31</formula1>
    </dataValidation>
    <dataValidation type="list" allowBlank="1" sqref="AE36" xr:uid="{1C874325-8F18-134A-9D50-7299FB860E8E}">
      <formula1>TempInstallList_31</formula1>
    </dataValidation>
    <dataValidation type="list" allowBlank="1" sqref="AE37" xr:uid="{FBFEB017-ED46-B546-A5E2-895B5137204A}">
      <formula1>TempDeliveryList_31</formula1>
    </dataValidation>
    <dataValidation type="list" allowBlank="1" sqref="AE38" xr:uid="{D0FD4DF7-C7DA-EF4F-BD46-FA83E678A6C9}">
      <formula1>TempModelList_31</formula1>
    </dataValidation>
    <dataValidation type="list" allowBlank="1" sqref="AF26" xr:uid="{72C93148-481F-D049-8BD5-9DAC70878143}">
      <formula1>cp_List</formula1>
    </dataValidation>
    <dataValidation type="list" allowBlank="1" sqref="AF34" xr:uid="{119BB85C-3108-6C4B-824C-2021EE645515}">
      <formula1>TempMaterialList_32</formula1>
    </dataValidation>
    <dataValidation type="list" allowBlank="1" sqref="AF35" xr:uid="{F2999C93-D55F-1946-A0CE-44ADC42F56D4}">
      <formula1>TempMountList_32</formula1>
    </dataValidation>
    <dataValidation type="list" allowBlank="1" sqref="AF36" xr:uid="{945FC911-E767-3C46-B29E-C9AC2CE30EFB}">
      <formula1>TempInstallList_32</formula1>
    </dataValidation>
    <dataValidation type="list" allowBlank="1" sqref="AF37" xr:uid="{2C92DD54-2931-5C45-8C63-586E9BB65863}">
      <formula1>TempDeliveryList_32</formula1>
    </dataValidation>
    <dataValidation type="list" allowBlank="1" sqref="AF38" xr:uid="{30B08FBB-66EF-1D44-890F-BB6468D8380D}">
      <formula1>TempModelList_32</formula1>
    </dataValidation>
    <dataValidation type="list" allowBlank="1" sqref="AG26" xr:uid="{3A4CA421-5D1C-0C4E-9C74-A258AF3B39FF}">
      <formula1>cp_List</formula1>
    </dataValidation>
    <dataValidation type="list" allowBlank="1" sqref="AG34" xr:uid="{E1E8283F-DB25-B44D-9855-A6218359F160}">
      <formula1>TempMaterialList_33</formula1>
    </dataValidation>
    <dataValidation type="list" allowBlank="1" sqref="AG35" xr:uid="{E2BCA69B-CF4E-BE47-8E54-7D07A692AFC9}">
      <formula1>TempMountList_33</formula1>
    </dataValidation>
    <dataValidation type="list" allowBlank="1" sqref="AG36" xr:uid="{53B83F37-0564-FF43-819D-903BA37853AA}">
      <formula1>TempInstallList_33</formula1>
    </dataValidation>
    <dataValidation type="list" allowBlank="1" sqref="AG37" xr:uid="{2ADF8DC0-4E79-E44F-B45F-54AFBB1C0A1A}">
      <formula1>TempDeliveryList_33</formula1>
    </dataValidation>
    <dataValidation type="list" allowBlank="1" sqref="AG38" xr:uid="{BF86CEE1-D8EC-BB45-B7E7-3E4D70D46C40}">
      <formula1>TempModelList_33</formula1>
    </dataValidation>
    <dataValidation type="list" allowBlank="1" sqref="AH26" xr:uid="{FA17A0F0-1C62-A247-A4F1-CDA56604B977}">
      <formula1>cp_List</formula1>
    </dataValidation>
    <dataValidation type="list" allowBlank="1" sqref="AH34" xr:uid="{E3479DA7-2679-CD4E-AF7D-E65710C30EF9}">
      <formula1>TempMaterialList_34</formula1>
    </dataValidation>
    <dataValidation type="list" allowBlank="1" sqref="AH35" xr:uid="{A9F40381-2CBA-2248-8931-E99646D91B2F}">
      <formula1>TempMountList_34</formula1>
    </dataValidation>
    <dataValidation type="list" allowBlank="1" sqref="AH36" xr:uid="{3CAF7FBD-32EF-3C47-974C-67BBE6F15EE0}">
      <formula1>TempInstallList_34</formula1>
    </dataValidation>
    <dataValidation type="list" allowBlank="1" sqref="AH37" xr:uid="{D86DD1CF-508B-0E45-8131-5E18EDF29576}">
      <formula1>TempDeliveryList_34</formula1>
    </dataValidation>
    <dataValidation type="list" allowBlank="1" sqref="AH38" xr:uid="{0396D10E-1FA0-5B4B-AD90-1A07A0454C8A}">
      <formula1>TempModelList_34</formula1>
    </dataValidation>
    <dataValidation type="list" allowBlank="1" sqref="AI26" xr:uid="{7C1A3BAA-D55C-D84A-AA2A-5C6F588FD86B}">
      <formula1>cp_List</formula1>
    </dataValidation>
    <dataValidation type="list" allowBlank="1" sqref="AI34" xr:uid="{5475621A-92F7-D445-95E0-FCA1602431E5}">
      <formula1>TempMaterialList_35</formula1>
    </dataValidation>
    <dataValidation type="list" allowBlank="1" sqref="AI35" xr:uid="{906A1B15-B61D-0A4F-90AF-5239DC9F8E05}">
      <formula1>TempMountList_35</formula1>
    </dataValidation>
    <dataValidation type="list" allowBlank="1" sqref="AI36" xr:uid="{FE0373D8-6461-1D4A-9ECB-57A43EF5BB89}">
      <formula1>TempInstallList_35</formula1>
    </dataValidation>
    <dataValidation type="list" allowBlank="1" sqref="AI37" xr:uid="{A0DC0903-18B0-2641-8D73-9BE7A1B141C2}">
      <formula1>TempDeliveryList_35</formula1>
    </dataValidation>
    <dataValidation type="list" allowBlank="1" sqref="AI38" xr:uid="{69262513-5C4E-C14B-A52C-22F28551CA67}">
      <formula1>TempModelList_35</formula1>
    </dataValidation>
    <dataValidation type="list" allowBlank="1" sqref="AJ26" xr:uid="{FEC6325B-BEC6-F843-9CCA-01294B973912}">
      <formula1>cp_List</formula1>
    </dataValidation>
    <dataValidation type="list" allowBlank="1" sqref="AJ34" xr:uid="{A544FF11-48A5-C943-8E43-68A757E46A31}">
      <formula1>TempMaterialList_36</formula1>
    </dataValidation>
    <dataValidation type="list" allowBlank="1" sqref="AJ35" xr:uid="{235401E7-21F1-7849-8B6F-5A3C0131BEB5}">
      <formula1>TempMountList_36</formula1>
    </dataValidation>
    <dataValidation type="list" allowBlank="1" sqref="AJ36" xr:uid="{26E5BA10-31CC-A84B-9531-B73913A30652}">
      <formula1>TempInstallList_36</formula1>
    </dataValidation>
    <dataValidation type="list" allowBlank="1" sqref="AJ37" xr:uid="{D61EFFCE-EB6B-4941-B5DD-6C0B375D3E72}">
      <formula1>TempDeliveryList_36</formula1>
    </dataValidation>
    <dataValidation type="list" allowBlank="1" sqref="AJ38" xr:uid="{C7B64D53-8D3A-7F42-BFE8-5963C1FA28B0}">
      <formula1>TempModelList_36</formula1>
    </dataValidation>
    <dataValidation type="list" allowBlank="1" sqref="AK26" xr:uid="{EA63C4D0-C9A3-334F-ABEE-541811E1014B}">
      <formula1>cp_List</formula1>
    </dataValidation>
    <dataValidation type="list" allowBlank="1" sqref="AK34" xr:uid="{5DA07673-4A5E-A840-A432-9D5410EA91ED}">
      <formula1>TempMaterialList_37</formula1>
    </dataValidation>
    <dataValidation type="list" allowBlank="1" sqref="AK35" xr:uid="{507E232D-541F-E540-9A92-BF9FC430F7CC}">
      <formula1>TempMountList_37</formula1>
    </dataValidation>
    <dataValidation type="list" allowBlank="1" sqref="AK36" xr:uid="{F4ED2F0C-A70C-5B4A-B5A5-2446C0B754B2}">
      <formula1>TempInstallList_37</formula1>
    </dataValidation>
    <dataValidation type="list" allowBlank="1" sqref="AK37" xr:uid="{DDBC3BFA-F60F-8B4D-A2C5-DA5C3B518343}">
      <formula1>TempDeliveryList_37</formula1>
    </dataValidation>
    <dataValidation type="list" allowBlank="1" sqref="AK38" xr:uid="{58CD1036-D39E-314F-AC96-AC4E778387E2}">
      <formula1>TempModelList_37</formula1>
    </dataValidation>
    <dataValidation type="list" allowBlank="1" sqref="AL26" xr:uid="{3B3321F9-4304-D74E-A4E5-F6770A7BF65F}">
      <formula1>cp_List</formula1>
    </dataValidation>
    <dataValidation type="list" allowBlank="1" sqref="AL34" xr:uid="{8510923E-136A-AD4F-94BB-40169D357954}">
      <formula1>TempMaterialList_38</formula1>
    </dataValidation>
    <dataValidation type="list" allowBlank="1" sqref="AL35" xr:uid="{94EF3176-3333-0843-B59B-5DC8BB53BAF9}">
      <formula1>TempMountList_38</formula1>
    </dataValidation>
    <dataValidation type="list" allowBlank="1" sqref="AL36" xr:uid="{E365948E-0C63-F146-8597-2FA71EBFE98B}">
      <formula1>TempInstallList_38</formula1>
    </dataValidation>
    <dataValidation type="list" allowBlank="1" sqref="AL37" xr:uid="{3379004D-FB0A-0643-A7CD-DAD3FF38FBF8}">
      <formula1>TempDeliveryList_38</formula1>
    </dataValidation>
    <dataValidation type="list" allowBlank="1" sqref="AL38" xr:uid="{157265DE-3345-1140-B376-9FD0B24EE004}">
      <formula1>TempModelList_38</formula1>
    </dataValidation>
    <dataValidation type="list" allowBlank="1" sqref="AM26" xr:uid="{0184E0CF-BCE1-CF43-8F6E-472D71C4054C}">
      <formula1>cp_List</formula1>
    </dataValidation>
    <dataValidation type="list" allowBlank="1" sqref="AM34" xr:uid="{E314C479-472D-BF40-ADC6-5EE0072267FB}">
      <formula1>TempMaterialList_39</formula1>
    </dataValidation>
    <dataValidation type="list" allowBlank="1" sqref="AM35" xr:uid="{7BED4AFC-C396-B64D-BA3D-B6EA8B0A0BBE}">
      <formula1>TempMountList_39</formula1>
    </dataValidation>
    <dataValidation type="list" allowBlank="1" sqref="AM36" xr:uid="{87397C84-3D27-7848-BC1E-F8AFB1332F7D}">
      <formula1>TempInstallList_39</formula1>
    </dataValidation>
    <dataValidation type="list" allowBlank="1" sqref="AM37" xr:uid="{567947AE-DDFF-0644-8486-EB2BF2F3931B}">
      <formula1>TempDeliveryList_39</formula1>
    </dataValidation>
    <dataValidation type="list" allowBlank="1" sqref="AM38" xr:uid="{5D14DEB8-0FCC-5044-9BE7-233AA09705CB}">
      <formula1>TempModelList_39</formula1>
    </dataValidation>
    <dataValidation type="list" allowBlank="1" sqref="AN26" xr:uid="{EB1ABF24-CAC5-F74E-B202-A081E5B8BCD5}">
      <formula1>cp_List</formula1>
    </dataValidation>
    <dataValidation type="list" allowBlank="1" sqref="AN34" xr:uid="{28EEAAA4-D902-A24F-9862-245A954EF8A0}">
      <formula1>TempMaterialList_40</formula1>
    </dataValidation>
    <dataValidation type="list" allowBlank="1" sqref="AN35" xr:uid="{3B01EE60-5529-AC4D-830C-D36599418240}">
      <formula1>TempMountList_40</formula1>
    </dataValidation>
    <dataValidation type="list" allowBlank="1" sqref="AN36" xr:uid="{D45E8DE8-3C9C-0048-8EB7-5271F1790A29}">
      <formula1>TempInstallList_40</formula1>
    </dataValidation>
    <dataValidation type="list" allowBlank="1" sqref="AN37" xr:uid="{F5589BA7-0D82-5B4C-853A-8F7882AB956B}">
      <formula1>TempDeliveryList_40</formula1>
    </dataValidation>
    <dataValidation type="list" allowBlank="1" sqref="AN38" xr:uid="{F8E51DE6-8042-9841-B656-FB90A0A4C08C}">
      <formula1>TempModelList_40</formula1>
    </dataValidation>
    <dataValidation type="list" allowBlank="1" sqref="AO26" xr:uid="{E54BD3F7-A0CA-544D-B578-2A2B22CDD91A}">
      <formula1>cp_List</formula1>
    </dataValidation>
    <dataValidation type="list" allowBlank="1" sqref="AO34" xr:uid="{C4CBF97E-E622-EF4F-BB97-39CADBF0A27C}">
      <formula1>TempMaterialList_41</formula1>
    </dataValidation>
    <dataValidation type="list" allowBlank="1" sqref="AO35" xr:uid="{53A75B26-1E45-7844-A547-0CE1C161200E}">
      <formula1>TempMountList_41</formula1>
    </dataValidation>
    <dataValidation type="list" allowBlank="1" sqref="AO36" xr:uid="{EB64E51D-B694-6F43-8D52-8ADC72C9A167}">
      <formula1>TempInstallList_41</formula1>
    </dataValidation>
    <dataValidation type="list" allowBlank="1" sqref="AO37" xr:uid="{68814582-2795-3147-9E62-A781E450EA32}">
      <formula1>TempDeliveryList_41</formula1>
    </dataValidation>
    <dataValidation type="list" allowBlank="1" sqref="AO38" xr:uid="{D2F7751E-BCF4-CC46-B5DA-53EA6FBE29BB}">
      <formula1>TempModelList_41</formula1>
    </dataValidation>
    <dataValidation type="list" allowBlank="1" sqref="AP26" xr:uid="{12AB08C7-5AC1-964F-8092-E69344CE3358}">
      <formula1>cp_List</formula1>
    </dataValidation>
    <dataValidation type="list" allowBlank="1" sqref="AP34" xr:uid="{7DE15C59-FEED-6D44-9D74-416B29216148}">
      <formula1>TempMaterialList_42</formula1>
    </dataValidation>
    <dataValidation type="list" allowBlank="1" sqref="AP35" xr:uid="{07987D32-52CD-964E-9BA8-E6B92F78FF96}">
      <formula1>TempMountList_42</formula1>
    </dataValidation>
    <dataValidation type="list" allowBlank="1" sqref="AP36" xr:uid="{164F7ED2-974C-7145-980F-F89BC0261B45}">
      <formula1>TempInstallList_42</formula1>
    </dataValidation>
    <dataValidation type="list" allowBlank="1" sqref="AP37" xr:uid="{D100D446-D8A7-054B-B3C3-CE6DC2320463}">
      <formula1>TempDeliveryList_42</formula1>
    </dataValidation>
    <dataValidation type="list" allowBlank="1" sqref="AP38" xr:uid="{AE1A46E4-EE00-4940-88FC-56446DC23DE6}">
      <formula1>TempModelList_42</formula1>
    </dataValidation>
    <dataValidation type="list" allowBlank="1" sqref="AQ26" xr:uid="{8C706F3B-72C7-F441-8C73-C86E3C6789A4}">
      <formula1>cp_List</formula1>
    </dataValidation>
    <dataValidation type="list" allowBlank="1" sqref="AQ34" xr:uid="{F8D0973C-E463-1A44-B368-76FAE4D77E19}">
      <formula1>TempMaterialList_43</formula1>
    </dataValidation>
    <dataValidation type="list" allowBlank="1" sqref="AQ35" xr:uid="{F2E977DB-B78C-B94D-A9A4-C3B97C326008}">
      <formula1>TempMountList_43</formula1>
    </dataValidation>
    <dataValidation type="list" allowBlank="1" sqref="AQ36" xr:uid="{6306BD4C-C7B9-BE40-B71A-D9DFD977AC0B}">
      <formula1>TempInstallList_43</formula1>
    </dataValidation>
    <dataValidation type="list" allowBlank="1" sqref="AQ37" xr:uid="{C6619316-DAE8-DA48-A925-4ED67260A72C}">
      <formula1>TempDeliveryList_43</formula1>
    </dataValidation>
    <dataValidation type="list" allowBlank="1" sqref="AQ38" xr:uid="{F7E4AD2B-BAC8-6145-865F-11FA771B235E}">
      <formula1>TempModelList_43</formula1>
    </dataValidation>
    <dataValidation type="list" allowBlank="1" sqref="AR26" xr:uid="{FE57720A-CF25-4F44-BEFC-48C21595CFB5}">
      <formula1>cp_List</formula1>
    </dataValidation>
    <dataValidation type="list" allowBlank="1" sqref="AR34" xr:uid="{758BD703-DA88-6A4E-B759-391225BDD0D2}">
      <formula1>TempMaterialList_44</formula1>
    </dataValidation>
    <dataValidation type="list" allowBlank="1" sqref="AR35" xr:uid="{BE9B1943-81B7-884A-8B16-7C491EFA9605}">
      <formula1>TempMountList_44</formula1>
    </dataValidation>
    <dataValidation type="list" allowBlank="1" sqref="AR36" xr:uid="{1375F8CE-0E60-7F45-88A3-783523453F74}">
      <formula1>TempInstallList_44</formula1>
    </dataValidation>
    <dataValidation type="list" allowBlank="1" sqref="AR37" xr:uid="{D40E3932-F1FA-2948-BA6E-FD7E9AA9D226}">
      <formula1>TempDeliveryList_44</formula1>
    </dataValidation>
    <dataValidation type="list" allowBlank="1" sqref="AR38" xr:uid="{53C2923E-A4F1-9947-A253-E39852E3A224}">
      <formula1>TempModelList_44</formula1>
    </dataValidation>
    <dataValidation type="list" allowBlank="1" sqref="AS26" xr:uid="{2BCA7ADC-45B0-034A-820F-C99273305408}">
      <formula1>cp_List</formula1>
    </dataValidation>
    <dataValidation type="list" allowBlank="1" sqref="AS34" xr:uid="{7191E68D-1A16-4440-8A44-8291A76ADC49}">
      <formula1>TempMaterialList_45</formula1>
    </dataValidation>
    <dataValidation type="list" allowBlank="1" sqref="AS35" xr:uid="{F9D8B86C-BE1E-9947-B13D-2C4AA61B6CBC}">
      <formula1>TempMountList_45</formula1>
    </dataValidation>
    <dataValidation type="list" allowBlank="1" sqref="AS36" xr:uid="{0D2623D4-BD2B-2842-9F6F-5EA51C4EE2F4}">
      <formula1>TempInstallList_45</formula1>
    </dataValidation>
    <dataValidation type="list" allowBlank="1" sqref="AS37" xr:uid="{5EACE4E7-584A-7446-B99E-3FBA5E4F87B7}">
      <formula1>TempDeliveryList_45</formula1>
    </dataValidation>
    <dataValidation type="list" allowBlank="1" sqref="AS38" xr:uid="{7B61C3BA-6159-4E44-96AE-DC3AC5A5DA9D}">
      <formula1>TempModelList_45</formula1>
    </dataValidation>
    <dataValidation type="list" allowBlank="1" sqref="AT26" xr:uid="{E4742C48-2417-6241-BA87-CE79DD0BFE52}">
      <formula1>cp_List</formula1>
    </dataValidation>
    <dataValidation type="list" allowBlank="1" sqref="AT34" xr:uid="{024FE36A-AA6F-134E-9FEC-56220AE2F0F5}">
      <formula1>TempMaterialList_46</formula1>
    </dataValidation>
    <dataValidation type="list" allowBlank="1" sqref="AT35" xr:uid="{93BB774B-AF1C-CD4C-B485-1E663931AF98}">
      <formula1>TempMountList_46</formula1>
    </dataValidation>
    <dataValidation type="list" allowBlank="1" sqref="AT36" xr:uid="{BE6FDAEC-6B44-F845-8155-E0EFBFEABA51}">
      <formula1>TempInstallList_46</formula1>
    </dataValidation>
    <dataValidation type="list" allowBlank="1" sqref="AT37" xr:uid="{3198C0D9-287C-9145-AF85-C9470C7144C3}">
      <formula1>TempDeliveryList_46</formula1>
    </dataValidation>
    <dataValidation type="list" allowBlank="1" sqref="AT38" xr:uid="{22A651D9-B6CF-8048-9E6A-3C9069CDD8A5}">
      <formula1>TempModelList_46</formula1>
    </dataValidation>
    <dataValidation type="list" allowBlank="1" sqref="AU26" xr:uid="{7FC7AAAB-F6C1-834E-92DE-18FD13798758}">
      <formula1>cp_List</formula1>
    </dataValidation>
    <dataValidation type="list" allowBlank="1" sqref="AU34" xr:uid="{D4C3A2C0-C188-0646-A96B-1D45A14761EB}">
      <formula1>TempMaterialList_47</formula1>
    </dataValidation>
    <dataValidation type="list" allowBlank="1" sqref="AU35" xr:uid="{CEAD642E-3346-0A49-B1D2-9E6F2B199FBC}">
      <formula1>TempMountList_47</formula1>
    </dataValidation>
    <dataValidation type="list" allowBlank="1" sqref="AU36" xr:uid="{A60009C6-3FF4-5C43-BE4B-BC40106A45F7}">
      <formula1>TempInstallList_47</formula1>
    </dataValidation>
    <dataValidation type="list" allowBlank="1" sqref="AU37" xr:uid="{A9AA95D6-1A7C-6648-9AAF-B8FAFF71B1EB}">
      <formula1>TempDeliveryList_47</formula1>
    </dataValidation>
    <dataValidation type="list" allowBlank="1" sqref="AU38" xr:uid="{7F0124CD-B12F-0E4A-AB80-E629E3C35A4B}">
      <formula1>TempModelList_47</formula1>
    </dataValidation>
    <dataValidation type="list" allowBlank="1" sqref="AV26" xr:uid="{D2280664-2B51-5B4B-BF8E-7906A0DA0310}">
      <formula1>cp_List</formula1>
    </dataValidation>
    <dataValidation type="list" allowBlank="1" sqref="AV34" xr:uid="{7BD193E9-7C1C-0748-B514-78E47F895C24}">
      <formula1>TempMaterialList_48</formula1>
    </dataValidation>
    <dataValidation type="list" allowBlank="1" sqref="AV35" xr:uid="{67116BA3-B0E0-374D-B9A3-0646ABA16453}">
      <formula1>TempMountList_48</formula1>
    </dataValidation>
    <dataValidation type="list" allowBlank="1" sqref="AV36" xr:uid="{02954FF8-9B58-7B4A-9758-F34CF5A7F438}">
      <formula1>TempInstallList_48</formula1>
    </dataValidation>
    <dataValidation type="list" allowBlank="1" sqref="AV37" xr:uid="{DA511770-8473-0543-BE4E-37D989695A78}">
      <formula1>TempDeliveryList_48</formula1>
    </dataValidation>
    <dataValidation type="list" allowBlank="1" sqref="AV38" xr:uid="{EA2D6594-FE67-274C-9BC0-16432D80A6F8}">
      <formula1>TempModelList_48</formula1>
    </dataValidation>
    <dataValidation type="list" allowBlank="1" sqref="AW26" xr:uid="{BFE15854-DEAF-6D49-9187-7A5404329F14}">
      <formula1>cp_List</formula1>
    </dataValidation>
    <dataValidation type="list" allowBlank="1" sqref="AW34" xr:uid="{E49B6DB5-2A2D-6A4C-BAB2-74DB2CD4CA35}">
      <formula1>TempMaterialList_49</formula1>
    </dataValidation>
    <dataValidation type="list" allowBlank="1" sqref="AW35" xr:uid="{09A918DA-2702-3C46-B084-4E42B6A975FF}">
      <formula1>TempMountList_49</formula1>
    </dataValidation>
    <dataValidation type="list" allowBlank="1" sqref="AW36" xr:uid="{749C8142-4C92-334A-9D26-FABA418AB3DA}">
      <formula1>TempInstallList_49</formula1>
    </dataValidation>
    <dataValidation type="list" allowBlank="1" sqref="AW37" xr:uid="{A95DEEE3-24C4-524F-9CD7-4202F5CFE8F2}">
      <formula1>TempDeliveryList_49</formula1>
    </dataValidation>
    <dataValidation type="list" allowBlank="1" sqref="AW38" xr:uid="{CED9BB1B-FDA6-1742-8BBA-CD7D4957208A}">
      <formula1>TempModelList_49</formula1>
    </dataValidation>
    <dataValidation type="list" allowBlank="1" sqref="AX26" xr:uid="{ED47C741-25AF-0F4C-A80A-14BBBA357BD8}">
      <formula1>cp_List</formula1>
    </dataValidation>
    <dataValidation type="list" allowBlank="1" sqref="AX34" xr:uid="{86CFAB2A-76B2-3640-9D58-4968DA4FCC27}">
      <formula1>TempMaterialList_50</formula1>
    </dataValidation>
    <dataValidation type="list" allowBlank="1" sqref="AX35" xr:uid="{1BF1124E-724E-6B45-854A-077B25BF70C4}">
      <formula1>TempMountList_50</formula1>
    </dataValidation>
    <dataValidation type="list" allowBlank="1" sqref="AX36" xr:uid="{9C00A892-4B6E-8B4F-A1CB-299B823FB6DC}">
      <formula1>TempInstallList_50</formula1>
    </dataValidation>
    <dataValidation type="list" allowBlank="1" sqref="AX37" xr:uid="{3EF0C7CA-1B2B-FC43-992B-149D4771BA30}">
      <formula1>TempDeliveryList_50</formula1>
    </dataValidation>
    <dataValidation type="list" allowBlank="1" sqref="AX38" xr:uid="{23F142D3-892A-3E46-A69D-B45802BD94C4}">
      <formula1>TempModelList_50</formula1>
    </dataValidation>
    <dataValidation type="list" allowBlank="1" sqref="AY26" xr:uid="{8E27AB84-DEDA-9A4D-8307-D4A1B884D6DE}">
      <formula1>cp_List</formula1>
    </dataValidation>
    <dataValidation type="list" allowBlank="1" sqref="AY34" xr:uid="{878BE33E-0A7D-D14D-A9B4-FC38A7597BEB}">
      <formula1>TempMaterialList_51</formula1>
    </dataValidation>
    <dataValidation type="list" allowBlank="1" sqref="AY35" xr:uid="{8AB62030-2DF5-6A40-A5D1-54F841B70B56}">
      <formula1>TempMountList_51</formula1>
    </dataValidation>
    <dataValidation type="list" allowBlank="1" sqref="AY36" xr:uid="{A9B0DC23-4902-4645-B973-5D85B3CAE07E}">
      <formula1>TempInstallList_51</formula1>
    </dataValidation>
    <dataValidation type="list" allowBlank="1" sqref="AY37" xr:uid="{EAE01BA7-D788-5B40-991D-D3B83BEB57D8}">
      <formula1>TempDeliveryList_51</formula1>
    </dataValidation>
    <dataValidation type="list" allowBlank="1" sqref="AY38" xr:uid="{0D9B49B8-6221-AB4A-95B8-73CAE9CEB93F}">
      <formula1>TempModelList_51</formula1>
    </dataValidation>
    <dataValidation type="list" allowBlank="1" sqref="AZ26" xr:uid="{93C9CE51-954D-4145-87DA-6003503F73CB}">
      <formula1>cp_List</formula1>
    </dataValidation>
    <dataValidation type="list" allowBlank="1" sqref="AZ34" xr:uid="{177D2ABC-5E94-4849-B38E-0F2FB1E0F01B}">
      <formula1>TempMaterialList_52</formula1>
    </dataValidation>
    <dataValidation type="list" allowBlank="1" sqref="AZ35" xr:uid="{D7AEB5ED-C25E-BF47-9D3A-ED633697C331}">
      <formula1>TempMountList_52</formula1>
    </dataValidation>
    <dataValidation type="list" allowBlank="1" sqref="AZ36" xr:uid="{9DD65553-6C4C-4C4E-A582-E26871D7BFA4}">
      <formula1>TempInstallList_52</formula1>
    </dataValidation>
    <dataValidation type="list" allowBlank="1" sqref="AZ37" xr:uid="{3938E221-6BC4-1F4C-8268-98BBEC294977}">
      <formula1>TempDeliveryList_52</formula1>
    </dataValidation>
    <dataValidation type="list" allowBlank="1" sqref="AZ38" xr:uid="{12FDE12E-B26D-1540-951D-33C7E143B46F}">
      <formula1>TempModelList_52</formula1>
    </dataValidation>
    <dataValidation type="list" allowBlank="1" sqref="BA26" xr:uid="{1035975C-D963-E44C-A50D-AE0BA1A028AC}">
      <formula1>cp_List</formula1>
    </dataValidation>
    <dataValidation type="list" allowBlank="1" sqref="BA34" xr:uid="{114C2B6F-3A8A-834C-84AE-A93B55AB37DB}">
      <formula1>TempMaterialList_53</formula1>
    </dataValidation>
    <dataValidation type="list" allowBlank="1" sqref="BA35" xr:uid="{694EA9C8-DE95-7C4D-B7E8-5307F95D6AEE}">
      <formula1>TempMountList_53</formula1>
    </dataValidation>
    <dataValidation type="list" allowBlank="1" sqref="BA36" xr:uid="{C5EA7B69-D923-7540-8173-17C4AB77F17D}">
      <formula1>TempInstallList_53</formula1>
    </dataValidation>
    <dataValidation type="list" allowBlank="1" sqref="BA37" xr:uid="{24B0AC16-3CBC-2D46-AA84-9802F7BBF4A4}">
      <formula1>TempDeliveryList_53</formula1>
    </dataValidation>
    <dataValidation type="list" allowBlank="1" sqref="BA38" xr:uid="{2F956D8E-9C31-7748-9C31-008F17A1C41C}">
      <formula1>TempModelList_53</formula1>
    </dataValidation>
    <dataValidation type="list" allowBlank="1" sqref="BB26" xr:uid="{DE0B568C-FDE5-6345-A954-48F9DE1FC8BD}">
      <formula1>cp_List</formula1>
    </dataValidation>
    <dataValidation type="list" allowBlank="1" sqref="BB34" xr:uid="{B1F95BBE-31C9-3843-B75C-B3039F12CABB}">
      <formula1>TempMaterialList_54</formula1>
    </dataValidation>
    <dataValidation type="list" allowBlank="1" sqref="BB35" xr:uid="{BAAD2F63-01D0-DE49-9045-8BE741D4F34D}">
      <formula1>TempMountList_54</formula1>
    </dataValidation>
    <dataValidation type="list" allowBlank="1" sqref="BB36" xr:uid="{6F871394-6844-5948-BAA7-5DC39E5F418B}">
      <formula1>TempInstallList_54</formula1>
    </dataValidation>
    <dataValidation type="list" allowBlank="1" sqref="BB37" xr:uid="{1AE8B8AE-8D44-0D4E-A076-191B09B654DE}">
      <formula1>TempDeliveryList_54</formula1>
    </dataValidation>
    <dataValidation type="list" allowBlank="1" sqref="BB38" xr:uid="{293D521C-F704-4649-B4D6-501DB9B52A00}">
      <formula1>TempModelList_54</formula1>
    </dataValidation>
    <dataValidation type="list" allowBlank="1" sqref="BC26" xr:uid="{79CB4DC3-7E4D-A849-A5FC-5DB4B9B9187B}">
      <formula1>cp_List</formula1>
    </dataValidation>
    <dataValidation type="list" allowBlank="1" sqref="BC34" xr:uid="{794E8D26-B1A9-7748-AB4C-2C91C20D90FE}">
      <formula1>TempMaterialList_55</formula1>
    </dataValidation>
    <dataValidation type="list" allowBlank="1" sqref="BC35" xr:uid="{C26A99AC-FBC2-9D49-966F-5328FDA03172}">
      <formula1>TempMountList_55</formula1>
    </dataValidation>
    <dataValidation type="list" allowBlank="1" sqref="BC36" xr:uid="{538B88C5-85A7-B24A-B7C6-9B4B518CCDF7}">
      <formula1>TempInstallList_55</formula1>
    </dataValidation>
    <dataValidation type="list" allowBlank="1" sqref="BC37" xr:uid="{A2581BE4-8254-A04F-A489-158CD3A26450}">
      <formula1>TempDeliveryList_55</formula1>
    </dataValidation>
    <dataValidation type="list" allowBlank="1" sqref="BC38" xr:uid="{CAEAC901-6537-CF44-A8A0-15C05015B13F}">
      <formula1>TempModelList_55</formula1>
    </dataValidation>
    <dataValidation type="list" allowBlank="1" sqref="BD26" xr:uid="{11AB7D93-BF92-474E-94AC-6CA9A2EF33F0}">
      <formula1>cp_List</formula1>
    </dataValidation>
    <dataValidation type="list" allowBlank="1" sqref="BD34" xr:uid="{1E27E24C-F8F9-8541-9BFD-B3A394958550}">
      <formula1>TempMaterialList_56</formula1>
    </dataValidation>
    <dataValidation type="list" allowBlank="1" sqref="BD35" xr:uid="{84627F25-200C-2F45-8784-76F23616E9AC}">
      <formula1>TempMountList_56</formula1>
    </dataValidation>
    <dataValidation type="list" allowBlank="1" sqref="BD36" xr:uid="{E70F0E68-DFF1-DB49-9AC1-C0C60CE0C90C}">
      <formula1>TempInstallList_56</formula1>
    </dataValidation>
    <dataValidation type="list" allowBlank="1" sqref="BD37" xr:uid="{A34880B4-1CF8-074E-B4E0-3F97D6EF729F}">
      <formula1>TempDeliveryList_56</formula1>
    </dataValidation>
    <dataValidation type="list" allowBlank="1" sqref="BD38" xr:uid="{4BADAFB3-17CF-CB41-B0A1-6A447B7D5F22}">
      <formula1>TempModelList_56</formula1>
    </dataValidation>
    <dataValidation type="list" allowBlank="1" sqref="BE26" xr:uid="{E5699EF4-8B4C-F14F-AEFE-328A148A63D1}">
      <formula1>cp_List</formula1>
    </dataValidation>
    <dataValidation type="list" allowBlank="1" sqref="BE34" xr:uid="{8C94F7EF-B8D8-F149-B052-08942994B734}">
      <formula1>TempMaterialList_57</formula1>
    </dataValidation>
    <dataValidation type="list" allowBlank="1" sqref="BE35" xr:uid="{01AE2154-54DA-6247-A3CF-470BDCE5D797}">
      <formula1>TempMountList_57</formula1>
    </dataValidation>
    <dataValidation type="list" allowBlank="1" sqref="BE36" xr:uid="{901A1E28-0803-5840-8CB9-7F20894B4DB6}">
      <formula1>TempInstallList_57</formula1>
    </dataValidation>
    <dataValidation type="list" allowBlank="1" sqref="BE37" xr:uid="{355048F7-C878-ED46-84ED-B1D37A6ADED0}">
      <formula1>TempDeliveryList_57</formula1>
    </dataValidation>
    <dataValidation type="list" allowBlank="1" sqref="BE38" xr:uid="{92EAE021-23E7-F24E-A1E3-876B12D9ABB9}">
      <formula1>TempModelList_57</formula1>
    </dataValidation>
    <dataValidation type="list" allowBlank="1" sqref="BF26" xr:uid="{2777FB9B-FE3B-7F4B-8902-01EBE67A5864}">
      <formula1>cp_List</formula1>
    </dataValidation>
    <dataValidation type="list" allowBlank="1" sqref="BF34" xr:uid="{F113A86E-3A56-154D-B92C-C908CCACB5B4}">
      <formula1>TempMaterialList_58</formula1>
    </dataValidation>
    <dataValidation type="list" allowBlank="1" sqref="BF35" xr:uid="{67B60BF1-5AFD-DD46-8BA7-1469B2E51ED4}">
      <formula1>TempMountList_58</formula1>
    </dataValidation>
    <dataValidation type="list" allowBlank="1" sqref="BF36" xr:uid="{FCB00518-D954-4247-9722-68E2EFDBCF32}">
      <formula1>TempInstallList_58</formula1>
    </dataValidation>
    <dataValidation type="list" allowBlank="1" sqref="BF37" xr:uid="{3A43CE63-7992-CC43-8363-5614A28FE7E3}">
      <formula1>TempDeliveryList_58</formula1>
    </dataValidation>
    <dataValidation type="list" allowBlank="1" sqref="BF38" xr:uid="{2D6DD28B-4625-864A-B887-787C8B7B0CE4}">
      <formula1>TempModelList_58</formula1>
    </dataValidation>
    <dataValidation type="list" allowBlank="1" sqref="BG26" xr:uid="{AE21F907-770A-5943-8F66-797BEDFC1314}">
      <formula1>cp_List</formula1>
    </dataValidation>
    <dataValidation type="list" allowBlank="1" sqref="BG34" xr:uid="{B8798D02-3882-A840-8BA1-2A2B37B069D9}">
      <formula1>TempMaterialList_59</formula1>
    </dataValidation>
    <dataValidation type="list" allowBlank="1" sqref="BG35" xr:uid="{46A3532F-7253-AD47-AC56-364694FBEB54}">
      <formula1>TempMountList_59</formula1>
    </dataValidation>
    <dataValidation type="list" allowBlank="1" sqref="BG36" xr:uid="{2CA26D97-7A4C-6D4D-8434-5E6D7571ED5C}">
      <formula1>TempInstallList_59</formula1>
    </dataValidation>
    <dataValidation type="list" allowBlank="1" sqref="BG37" xr:uid="{9B9DEB6E-CEC1-6F42-9321-42DFDF3A7D19}">
      <formula1>TempDeliveryList_59</formula1>
    </dataValidation>
    <dataValidation type="list" allowBlank="1" sqref="BG38" xr:uid="{D39194C2-4A1C-9B4A-A404-81BD3124B2CD}">
      <formula1>TempModelList_59</formula1>
    </dataValidation>
    <dataValidation type="list" allowBlank="1" sqref="BH26" xr:uid="{F87135B6-AB80-6D44-A7B5-363B893A4070}">
      <formula1>cp_List</formula1>
    </dataValidation>
    <dataValidation type="list" allowBlank="1" sqref="BH34" xr:uid="{9D43BBE6-4E60-B244-A8D5-45BAB75E627A}">
      <formula1>TempMaterialList_60</formula1>
    </dataValidation>
    <dataValidation type="list" allowBlank="1" sqref="BH35" xr:uid="{EDC07713-B600-7C41-BB2F-DB2664219B51}">
      <formula1>TempMountList_60</formula1>
    </dataValidation>
    <dataValidation type="list" allowBlank="1" sqref="BH36" xr:uid="{445215F9-57B8-9D4D-A889-068F2516F485}">
      <formula1>TempInstallList_60</formula1>
    </dataValidation>
    <dataValidation type="list" allowBlank="1" sqref="BH37" xr:uid="{98D58C84-BD18-5642-8BB1-1D3C332C8866}">
      <formula1>TempDeliveryList_60</formula1>
    </dataValidation>
    <dataValidation type="list" allowBlank="1" sqref="BH38" xr:uid="{B50EEAB2-A769-C34F-B929-C421B20ED755}">
      <formula1>TempModelList_60</formula1>
    </dataValidation>
    <dataValidation type="list" allowBlank="1" sqref="BI26" xr:uid="{F3BAB1E8-EDC3-2443-A08D-80C2D4885BBE}">
      <formula1>cp_List</formula1>
    </dataValidation>
    <dataValidation type="list" allowBlank="1" sqref="BI34" xr:uid="{59CDE60F-6FDF-4A43-9D62-58AAE30D5E8C}">
      <formula1>TempMaterialList_61</formula1>
    </dataValidation>
    <dataValidation type="list" allowBlank="1" sqref="BI35" xr:uid="{FDF9E782-1ACE-4448-BCC5-DB96D1B9A3F5}">
      <formula1>TempMountList_61</formula1>
    </dataValidation>
    <dataValidation type="list" allowBlank="1" sqref="BI36" xr:uid="{C36B5442-BD47-8244-B00D-8B7D4CD00772}">
      <formula1>TempInstallList_61</formula1>
    </dataValidation>
    <dataValidation type="list" allowBlank="1" sqref="BI37" xr:uid="{5892D5D5-2EEF-D542-8117-CE2A0EF15C1C}">
      <formula1>TempDeliveryList_61</formula1>
    </dataValidation>
    <dataValidation type="list" allowBlank="1" sqref="BI38" xr:uid="{3FA3BE69-9049-BE48-A692-A4BA9BB44B47}">
      <formula1>TempModelList_61</formula1>
    </dataValidation>
    <dataValidation type="list" allowBlank="1" sqref="BJ26" xr:uid="{C262E872-787C-0140-8634-19817FF782BE}">
      <formula1>cp_List</formula1>
    </dataValidation>
    <dataValidation type="list" allowBlank="1" sqref="BJ34" xr:uid="{29167188-0B54-464B-90CE-65C033F75329}">
      <formula1>TempMaterialList_62</formula1>
    </dataValidation>
    <dataValidation type="list" allowBlank="1" sqref="BJ35" xr:uid="{07F4E435-CE41-3845-BA30-8339C129511E}">
      <formula1>TempMountList_62</formula1>
    </dataValidation>
    <dataValidation type="list" allowBlank="1" sqref="BJ36" xr:uid="{0A13A98E-5CD7-D145-8DF1-2E3E5B1B9AF9}">
      <formula1>TempInstallList_62</formula1>
    </dataValidation>
    <dataValidation type="list" allowBlank="1" sqref="BJ37" xr:uid="{CDB5A2D9-5F6C-0741-8307-6C12DAA95781}">
      <formula1>TempDeliveryList_62</formula1>
    </dataValidation>
    <dataValidation type="list" allowBlank="1" sqref="BJ38" xr:uid="{C0425533-A7F3-B04B-BA71-6A442F901E47}">
      <formula1>TempModelList_62</formula1>
    </dataValidation>
    <dataValidation type="list" allowBlank="1" sqref="BK26" xr:uid="{80721F91-E322-2546-BA77-0CEFC555D5E0}">
      <formula1>cp_List</formula1>
    </dataValidation>
    <dataValidation type="list" allowBlank="1" sqref="BK34" xr:uid="{20BC3F74-44BB-5349-9E22-0E5854232472}">
      <formula1>TempMaterialList_63</formula1>
    </dataValidation>
    <dataValidation type="list" allowBlank="1" sqref="BK35" xr:uid="{D51BDB41-7A64-7E44-90D6-8E17DA464AB6}">
      <formula1>TempMountList_63</formula1>
    </dataValidation>
    <dataValidation type="list" allowBlank="1" sqref="BK36" xr:uid="{7FA39450-4777-BE49-867A-492CE38473C3}">
      <formula1>TempInstallList_63</formula1>
    </dataValidation>
    <dataValidation type="list" allowBlank="1" sqref="BK37" xr:uid="{B820661E-EE7E-7F49-9C7A-0C757BA13F98}">
      <formula1>TempDeliveryList_63</formula1>
    </dataValidation>
    <dataValidation type="list" allowBlank="1" sqref="BK38" xr:uid="{4FC6E903-1E2E-DA48-BE21-1EACF1695C36}">
      <formula1>TempModelList_63</formula1>
    </dataValidation>
    <dataValidation type="list" allowBlank="1" sqref="BL26" xr:uid="{6D92027C-71A5-8F46-8A8E-F03B72CD6AE1}">
      <formula1>cp_List</formula1>
    </dataValidation>
    <dataValidation type="list" allowBlank="1" sqref="BL34" xr:uid="{D01507DB-ABB3-7241-ABD9-CD5391BFD2D0}">
      <formula1>TempMaterialList_64</formula1>
    </dataValidation>
    <dataValidation type="list" allowBlank="1" sqref="BL35" xr:uid="{A507A1D1-CED9-A646-8B11-A7B23C3FD522}">
      <formula1>TempMountList_64</formula1>
    </dataValidation>
    <dataValidation type="list" allowBlank="1" sqref="BL36" xr:uid="{86808863-0B55-DA42-AEA5-B7DB21D899E8}">
      <formula1>TempInstallList_64</formula1>
    </dataValidation>
    <dataValidation type="list" allowBlank="1" sqref="BL37" xr:uid="{62B7D1AF-F809-8743-8028-62EA9EC2D42E}">
      <formula1>TempDeliveryList_64</formula1>
    </dataValidation>
    <dataValidation type="list" allowBlank="1" sqref="BL38" xr:uid="{4B667DF1-0FC5-814A-9A85-E9EEE25D8DAD}">
      <formula1>TempModelList_64</formula1>
    </dataValidation>
    <dataValidation type="list" allowBlank="1" sqref="BM26" xr:uid="{191B7CA9-6600-374B-8D89-01190817D384}">
      <formula1>cp_List</formula1>
    </dataValidation>
    <dataValidation type="list" allowBlank="1" sqref="BM34" xr:uid="{B8920F3F-61E4-9F40-8933-6DE6EE4DDD9A}">
      <formula1>TempMaterialList_65</formula1>
    </dataValidation>
    <dataValidation type="list" allowBlank="1" sqref="BM35" xr:uid="{7D0AF2B5-E359-5E48-8BA6-C2E1549369A3}">
      <formula1>TempMountList_65</formula1>
    </dataValidation>
    <dataValidation type="list" allowBlank="1" sqref="BM36" xr:uid="{D178A746-0DB4-094D-82BF-37DA6DCDB7DC}">
      <formula1>TempInstallList_65</formula1>
    </dataValidation>
    <dataValidation type="list" allowBlank="1" sqref="BM37" xr:uid="{52E87AE0-5E63-F245-A355-5C1A2BEA2852}">
      <formula1>TempDeliveryList_65</formula1>
    </dataValidation>
    <dataValidation type="list" allowBlank="1" sqref="BM38" xr:uid="{E2C66C8A-2BB7-754A-8A77-045D452D2B88}">
      <formula1>TempModelList_65</formula1>
    </dataValidation>
    <dataValidation type="list" allowBlank="1" sqref="BN26" xr:uid="{20CE3119-CD53-CF42-9AAE-AFC68B94B266}">
      <formula1>cp_List</formula1>
    </dataValidation>
    <dataValidation type="list" allowBlank="1" sqref="BN34" xr:uid="{2D937227-4690-8947-8E7F-A9D629FF471F}">
      <formula1>TempMaterialList_66</formula1>
    </dataValidation>
    <dataValidation type="list" allowBlank="1" sqref="BN35" xr:uid="{1AC973F0-EABB-214A-B2E3-3E65D6F0E836}">
      <formula1>TempMountList_66</formula1>
    </dataValidation>
    <dataValidation type="list" allowBlank="1" sqref="BN36" xr:uid="{0A8347ED-CA36-394A-8813-38EFADC7932C}">
      <formula1>TempInstallList_66</formula1>
    </dataValidation>
    <dataValidation type="list" allowBlank="1" sqref="BN37" xr:uid="{1E6E8444-CCF5-ED48-8DD8-1C4950EE0254}">
      <formula1>TempDeliveryList_66</formula1>
    </dataValidation>
    <dataValidation type="list" allowBlank="1" sqref="BN38" xr:uid="{CFE6D5D6-39D5-7349-9D96-5E61473A9163}">
      <formula1>TempModelList_66</formula1>
    </dataValidation>
    <dataValidation type="list" allowBlank="1" sqref="D26" xr:uid="{79E744A7-AA1B-8F4D-96C2-4C1FE35BDE9A}">
      <formula1>cp_List</formula1>
    </dataValidation>
    <dataValidation type="list" allowBlank="1" sqref="D34" xr:uid="{A2A37ED5-F1C3-5C43-9C5A-6817796B8947}">
      <formula1>TempMaterialList_4</formula1>
    </dataValidation>
    <dataValidation type="list" allowBlank="1" sqref="D35" xr:uid="{9408FDA2-1A2E-0442-B681-D61949A37651}">
      <formula1>TempMountList_4</formula1>
    </dataValidation>
    <dataValidation type="list" allowBlank="1" sqref="D36" xr:uid="{46ED5A91-F740-3849-81A8-DA6E32B440BB}">
      <formula1>TempInstallList_4</formula1>
    </dataValidation>
    <dataValidation type="list" allowBlank="1" sqref="D37" xr:uid="{A02CD8AB-71C8-9646-96C2-B86EF1460D32}">
      <formula1>TempDeliveryList_4</formula1>
    </dataValidation>
    <dataValidation type="list" allowBlank="1" sqref="D38" xr:uid="{7081F369-D715-8D44-B573-5A1E5F34EE5D}">
      <formula1>TempModelList_4</formula1>
    </dataValidation>
    <dataValidation type="list" allowBlank="1" sqref="E26" xr:uid="{29A1F3FD-E2CB-D341-A8AF-60A30DBB7401}">
      <formula1>cp_List</formula1>
    </dataValidation>
    <dataValidation type="list" allowBlank="1" sqref="E34" xr:uid="{8AEDB834-DF04-C047-99C8-DB8F5C835010}">
      <formula1>TempMaterialList_5</formula1>
    </dataValidation>
    <dataValidation type="list" allowBlank="1" sqref="E35" xr:uid="{763CA55B-CD95-8A4E-ABA2-406EFFF6BF86}">
      <formula1>TempMountList_5</formula1>
    </dataValidation>
    <dataValidation type="list" allowBlank="1" sqref="E36" xr:uid="{A5384436-9E21-024E-8472-88E5CB8265E5}">
      <formula1>TempInstallList_5</formula1>
    </dataValidation>
    <dataValidation type="list" allowBlank="1" sqref="E37" xr:uid="{009CD27E-AAAC-D84D-90D5-A82CFE77A402}">
      <formula1>TempDeliveryList_5</formula1>
    </dataValidation>
    <dataValidation type="list" allowBlank="1" sqref="E38" xr:uid="{9AD773BF-C1E7-7549-B4B7-2A411957DC51}">
      <formula1>TempModelList_5</formula1>
    </dataValidation>
    <dataValidation type="list" allowBlank="1" sqref="F26" xr:uid="{7E6BA910-D941-5E45-9BE3-72DBEEFDF74B}">
      <formula1>cp_List</formula1>
    </dataValidation>
    <dataValidation type="list" allowBlank="1" sqref="F34" xr:uid="{E8EC8004-AFCF-1F4F-8A56-CDCD5C9774ED}">
      <formula1>TempMaterialList_6</formula1>
    </dataValidation>
    <dataValidation type="list" allowBlank="1" sqref="F35" xr:uid="{F04BB6F7-B977-E64D-809C-44F391D21493}">
      <formula1>TempMountList_6</formula1>
    </dataValidation>
    <dataValidation type="list" allowBlank="1" sqref="F36" xr:uid="{37081D1D-F4DE-5D40-B582-0FBAE4CF2C5D}">
      <formula1>TempInstallList_6</formula1>
    </dataValidation>
    <dataValidation type="list" allowBlank="1" sqref="F37" xr:uid="{18791569-FE6A-5245-9115-E70DE672AAEA}">
      <formula1>TempDeliveryList_6</formula1>
    </dataValidation>
    <dataValidation type="list" allowBlank="1" sqref="F38" xr:uid="{2430ABC5-00DE-9945-B890-E1C613AF84D5}">
      <formula1>TempModelList_6</formula1>
    </dataValidation>
    <dataValidation type="list" allowBlank="1" sqref="G26" xr:uid="{E003A8A5-E188-D042-A57B-BCC5AB0F8354}">
      <formula1>cp_List</formula1>
    </dataValidation>
    <dataValidation type="list" allowBlank="1" sqref="G34" xr:uid="{5EB6A894-AC15-A44C-B03C-01D37386EA85}">
      <formula1>TempMaterialList_7</formula1>
    </dataValidation>
    <dataValidation type="list" allowBlank="1" sqref="G35" xr:uid="{8FFCC1FA-2D09-ED4A-94FF-7065AD6F2FD1}">
      <formula1>TempMountList_7</formula1>
    </dataValidation>
    <dataValidation type="list" allowBlank="1" sqref="G36" xr:uid="{6E230BD8-A14C-5444-9B0F-E41039B31874}">
      <formula1>TempInstallList_7</formula1>
    </dataValidation>
    <dataValidation type="list" allowBlank="1" sqref="G37" xr:uid="{1C858A7B-E6F3-F341-BEA3-3CC193B403B0}">
      <formula1>TempDeliveryList_7</formula1>
    </dataValidation>
    <dataValidation type="list" allowBlank="1" sqref="G38" xr:uid="{96596FF5-0B0A-334B-8198-EED60313F417}">
      <formula1>TempModelList_7</formula1>
    </dataValidation>
    <dataValidation type="list" allowBlank="1" sqref="H26" xr:uid="{A25781DE-B90E-9641-A88E-ED0DB35BEFD5}">
      <formula1>cp_List</formula1>
    </dataValidation>
    <dataValidation type="list" allowBlank="1" sqref="H34" xr:uid="{56AC72B2-2B48-E54E-82A4-A7465231711A}">
      <formula1>TempMaterialList_8</formula1>
    </dataValidation>
    <dataValidation type="list" allowBlank="1" sqref="H35" xr:uid="{14761FBF-E10D-794E-A538-E649BD2B63E5}">
      <formula1>TempMountList_8</formula1>
    </dataValidation>
    <dataValidation type="list" allowBlank="1" sqref="H36" xr:uid="{8B24855B-80E2-0545-A38C-1AE8CAA10ABF}">
      <formula1>TempInstallList_8</formula1>
    </dataValidation>
    <dataValidation type="list" allowBlank="1" sqref="H37" xr:uid="{E14EABAD-BAB4-D54C-A31B-BA0A419A7314}">
      <formula1>TempDeliveryList_8</formula1>
    </dataValidation>
    <dataValidation type="list" allowBlank="1" sqref="H38" xr:uid="{2039954A-B443-7C46-9EBC-3948D1DC88A7}">
      <formula1>TempModelList_8</formula1>
    </dataValidation>
    <dataValidation type="list" allowBlank="1" sqref="I26" xr:uid="{06470A06-0848-B844-8BB1-2310CFEB86DD}">
      <formula1>cp_List</formula1>
    </dataValidation>
    <dataValidation type="list" allowBlank="1" sqref="I34" xr:uid="{06CDAA8E-F115-4149-9EC7-F279C6F61DA7}">
      <formula1>TempMaterialList_9</formula1>
    </dataValidation>
    <dataValidation type="list" allowBlank="1" sqref="I35" xr:uid="{02BEAA26-8940-E24B-9177-86D632312877}">
      <formula1>TempMountList_9</formula1>
    </dataValidation>
    <dataValidation type="list" allowBlank="1" sqref="I36" xr:uid="{FA035D6C-4C16-8E40-84C9-C5180E018309}">
      <formula1>TempInstallList_9</formula1>
    </dataValidation>
    <dataValidation type="list" allowBlank="1" sqref="I37" xr:uid="{AF0EA09A-13E4-DC42-B00E-942E5C343E7E}">
      <formula1>TempDeliveryList_9</formula1>
    </dataValidation>
    <dataValidation type="list" allowBlank="1" sqref="I38" xr:uid="{3FBAC4CD-4E37-D345-857A-37978CFFAB2D}">
      <formula1>TempModelList_9</formula1>
    </dataValidation>
    <dataValidation type="list" allowBlank="1" sqref="J26" xr:uid="{D7D21E02-381B-7341-952D-E28B92E3A221}">
      <formula1>cp_List</formula1>
    </dataValidation>
    <dataValidation type="list" allowBlank="1" sqref="J34" xr:uid="{9D4543D3-E29A-374A-A544-2676A7358D86}">
      <formula1>TempMaterialList_10</formula1>
    </dataValidation>
    <dataValidation type="list" allowBlank="1" sqref="J35" xr:uid="{B30847B3-ACEE-F449-BE69-D49CE2E1A252}">
      <formula1>TempMountList_10</formula1>
    </dataValidation>
    <dataValidation type="list" allowBlank="1" sqref="J36" xr:uid="{B2E7F50E-BF5C-F347-86F3-BB56C078DCBB}">
      <formula1>TempInstallList_10</formula1>
    </dataValidation>
    <dataValidation type="list" allowBlank="1" sqref="J37" xr:uid="{2D4585F7-E0E8-A945-B176-211C3EE35A7C}">
      <formula1>TempDeliveryList_10</formula1>
    </dataValidation>
    <dataValidation type="list" allowBlank="1" sqref="J38" xr:uid="{C498A582-424A-5940-87EA-73C516CD89AF}">
      <formula1>TempModelList_10</formula1>
    </dataValidation>
    <dataValidation type="list" allowBlank="1" sqref="K26" xr:uid="{F2641CD7-FE6E-674C-B085-45091AD76388}">
      <formula1>cp_List</formula1>
    </dataValidation>
    <dataValidation type="list" allowBlank="1" sqref="K34" xr:uid="{12BBAF2E-3367-D34C-9507-AAC7A7428B1D}">
      <formula1>TempMaterialList_11</formula1>
    </dataValidation>
    <dataValidation type="list" allowBlank="1" sqref="K35" xr:uid="{957611D2-0835-6F45-B73D-4CB1E533B74D}">
      <formula1>TempMountList_11</formula1>
    </dataValidation>
    <dataValidation type="list" allowBlank="1" sqref="K36" xr:uid="{EF911890-C173-704D-AE2C-8590082BBF4D}">
      <formula1>TempInstallList_11</formula1>
    </dataValidation>
    <dataValidation type="list" allowBlank="1" sqref="K37" xr:uid="{5109A2B9-B836-884B-896C-2243FF82D9DA}">
      <formula1>TempDeliveryList_11</formula1>
    </dataValidation>
    <dataValidation type="list" allowBlank="1" sqref="K38" xr:uid="{93F50217-226F-C04C-9084-D8892AB858D5}">
      <formula1>TempModelList_11</formula1>
    </dataValidation>
    <dataValidation type="list" allowBlank="1" sqref="L26" xr:uid="{B4867CB8-4723-A746-B569-7865EE38A054}">
      <formula1>cp_List</formula1>
    </dataValidation>
    <dataValidation type="list" allowBlank="1" sqref="L34" xr:uid="{B3BD2765-7A74-D64B-B465-39C04A8E5171}">
      <formula1>TempMaterialList_12</formula1>
    </dataValidation>
    <dataValidation type="list" allowBlank="1" sqref="L35" xr:uid="{37AF75C0-BAC4-094D-9FC4-57DC6BBB013A}">
      <formula1>TempMountList_12</formula1>
    </dataValidation>
    <dataValidation type="list" allowBlank="1" sqref="L36" xr:uid="{B17502C0-A51E-3748-8D80-6204B45ED009}">
      <formula1>TempInstallList_12</formula1>
    </dataValidation>
    <dataValidation type="list" allowBlank="1" sqref="L37" xr:uid="{5B3443DE-DA1C-3E4F-B13B-0600C2DCA41C}">
      <formula1>TempDeliveryList_12</formula1>
    </dataValidation>
    <dataValidation type="list" allowBlank="1" sqref="L38" xr:uid="{13C7ECA9-6F24-FB47-AA6F-0A94D90A2DE0}">
      <formula1>TempModelList_12</formula1>
    </dataValidation>
    <dataValidation type="list" allowBlank="1" sqref="M26" xr:uid="{8A375916-29A4-0446-B1DE-F56BEBFB6CDD}">
      <formula1>cp_List</formula1>
    </dataValidation>
    <dataValidation type="list" allowBlank="1" sqref="M34" xr:uid="{9DCCE155-8073-C647-9CBC-E4B85CEC60E1}">
      <formula1>TempMaterialList_13</formula1>
    </dataValidation>
    <dataValidation type="list" allowBlank="1" sqref="M35" xr:uid="{CC58AFCE-F6FD-3F48-B5F8-8E3EF0E4A310}">
      <formula1>TempMountList_13</formula1>
    </dataValidation>
    <dataValidation type="list" allowBlank="1" sqref="M36" xr:uid="{0F1F24D9-A4F8-A448-BF1C-A2C4DAF60945}">
      <formula1>TempInstallList_13</formula1>
    </dataValidation>
    <dataValidation type="list" allowBlank="1" sqref="M37" xr:uid="{8773E0D7-09D3-A145-9A52-DC34DB6471FD}">
      <formula1>TempDeliveryList_13</formula1>
    </dataValidation>
    <dataValidation type="list" allowBlank="1" sqref="M38" xr:uid="{98ABA5BC-AF76-134D-826B-9F35790A8ED0}">
      <formula1>TempModelList_13</formula1>
    </dataValidation>
  </dataValidations>
  <hyperlinks>
    <hyperlink ref="C1" location="Guide!R11C2" display=" Расчет параметров установок катодной защиты " xr:uid="{A97343DC-86A5-BD48-8CA2-E1E6DF6A8E5D}"/>
    <hyperlink ref="C15" location="Guide!R10C3" display="Определение параметров установок катодной защиты " xr:uid="{DD8A2886-A517-4E40-A138-39ADF14E830A}"/>
    <hyperlink ref="C2" location="Guide!R9C3" display="Исходные данные для определения параметров установок катодной защиты " xr:uid="{3B102F81-36D8-F94B-A4D9-D9B7E1B8EDB7}"/>
    <hyperlink ref="C35" location="Guide!R15C3" display="Тип монтажа" xr:uid="{DC562BE7-8A11-4F3F-BF9B-05ECBDD1F03E}"/>
    <hyperlink ref="C36" location="Guide!R16C3" display="Способ монтажа" xr:uid="{BF2B58A6-2E57-4FB8-8D29-6AF7116ABBFE}"/>
    <hyperlink ref="C37" location="Guide!R17C3" display="Комплектация" xr:uid="{C82C3722-7DC5-4396-933A-0CD13198A5BE}"/>
    <hyperlink ref="C38" location="Guide!R18C3" display="Модель" xr:uid="{9479D543-5BC9-4B09-AB66-0AC1F07865F5}"/>
    <hyperlink ref="C58" location="Guide!R28C2" display="Переходное сопротивление растеканию тока АЗ, состоящего из N электродов на последний год эксплуатации (Rз(t), Ом)" xr:uid="{557D98AC-2C34-47F8-B8F9-1352F942B58F}"/>
    <hyperlink ref="C39:C49" location="Guide!R18C2" display="диаметр электрода заземлителя (de, m)" xr:uid="{ABF7DB95-2082-BF47-A7B2-58E3DE966340}"/>
    <hyperlink ref="C51" location="Guide!R21C3" display="Глубина монтажа  анодного заземлителя (до середины заземлителя) (hп, м)" xr:uid="{2504EBFF-0453-0E48-8AE5-071F2E2210DC}"/>
    <hyperlink ref="C52" location="Guide!R22C3" display="Удельное электрическое сопротивление грунта в месте подповерхностного заземлителя (rг, Ом*м)" xr:uid="{E2DC070D-2D8A-E44F-B8B7-4A62ADB74C4D}"/>
    <hyperlink ref="C53" location="Guide!R23C3" display="Удельное электрическое сопротивление i -того слоя земли, в котором располагается глубинный заземлитель (ri, Ом*м)" xr:uid="{A9BE8D96-90B5-7A45-B3BB-2E55747898D3}"/>
    <hyperlink ref="C54" location="Guide!R24C3" display="Коэффициент неоднородности грунта (kг, )" xr:uid="{5495B731-587F-A340-83A8-522B99B75E07}"/>
    <hyperlink ref="C55" location="Guide!R25C3" display="Коэффициент использования массы рабочего элемента заземлителя (kи, )" xr:uid="{C13C3AA0-8B74-9C44-9F49-D3D49C3494C6}"/>
    <hyperlink ref="C56" location="Guide!R26C3" display="Коэффициент запаса (kв: - Uукз, В; - Nз, шт; - Rр1', Ом)" xr:uid="{EEF5D75E-036E-2F40-B80E-053A01A5A481}"/>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87_click">
                <anchor moveWithCells="1" sizeWithCells="1">
                  <from>
                    <xdr:col>2</xdr:col>
                    <xdr:colOff>3835400</xdr:colOff>
                    <xdr:row>69</xdr:row>
                    <xdr:rowOff>50800</xdr:rowOff>
                  </from>
                  <to>
                    <xdr:col>2</xdr:col>
                    <xdr:colOff>4521200</xdr:colOff>
                    <xdr:row>69</xdr:row>
                    <xdr:rowOff>317500</xdr:rowOff>
                  </to>
                </anchor>
              </controlPr>
            </control>
          </mc:Choice>
        </mc:AlternateContent>
        <mc:AlternateContent xmlns:mc="http://schemas.openxmlformats.org/markup-compatibility/2006">
          <mc:Choice Requires="x14">
            <control shapeId="6156" r:id="rId5" name="Button 12">
              <controlPr defaultSize="0" print="0" autoFill="0" autoPict="0" macro="[0]!btnAnodFullCalc" altText="Кнопка 669">
                <anchor moveWithCells="1" sizeWithCells="1">
                  <from>
                    <xdr:col>2</xdr:col>
                    <xdr:colOff>2959100</xdr:colOff>
                    <xdr:row>56</xdr:row>
                    <xdr:rowOff>12700</xdr:rowOff>
                  </from>
                  <to>
                    <xdr:col>2</xdr:col>
                    <xdr:colOff>6184900</xdr:colOff>
                    <xdr:row>57</xdr:row>
                    <xdr:rowOff>38100</xdr:rowOff>
                  </to>
                </anchor>
              </controlPr>
            </control>
          </mc:Choice>
        </mc:AlternateContent>
        <mc:AlternateContent xmlns:mc="http://schemas.openxmlformats.org/markup-compatibility/2006">
          <mc:Choice Requires="x14">
            <control shapeId="6158" r:id="rId6" name="Button 14">
              <controlPr defaultSize="0" print="0" autoFill="0" autoPict="0" macro="[0]!btnRecalcDerivedType1">
                <anchor moveWithCells="1" sizeWithCells="1">
                  <from>
                    <xdr:col>2</xdr:col>
                    <xdr:colOff>3835400</xdr:colOff>
                    <xdr:row>69</xdr:row>
                    <xdr:rowOff>50800</xdr:rowOff>
                  </from>
                  <to>
                    <xdr:col>2</xdr:col>
                    <xdr:colOff>4737100</xdr:colOff>
                    <xdr:row>69</xdr:row>
                    <xdr:rowOff>317500</xdr:rowOff>
                  </to>
                </anchor>
              </controlPr>
            </control>
          </mc:Choice>
        </mc:AlternateContent>
        <mc:AlternateContent xmlns:mc="http://schemas.openxmlformats.org/markup-compatibility/2006">
          <mc:Choice Requires="x14">
            <control shapeId="6167" r:id="rId7" name="Button 23">
              <controlPr defaultSize="0" print="0" autoFill="0" autoPict="0" macro="[0]!wsAnod.btnCalcProtectiveZone">
                <anchor moveWithCells="1" sizeWithCells="1">
                  <from>
                    <xdr:col>2</xdr:col>
                    <xdr:colOff>1054100</xdr:colOff>
                    <xdr:row>12</xdr:row>
                    <xdr:rowOff>368300</xdr:rowOff>
                  </from>
                  <to>
                    <xdr:col>2</xdr:col>
                    <xdr:colOff>4953000</xdr:colOff>
                    <xdr:row>14</xdr:row>
                    <xdr:rowOff>0</xdr:rowOff>
                  </to>
                </anchor>
              </controlPr>
            </control>
          </mc:Choice>
        </mc:AlternateContent>
        <mc:AlternateContent xmlns:mc="http://schemas.openxmlformats.org/markup-compatibility/2006">
          <mc:Choice Requires="x14">
            <control shapeId="6168" r:id="rId8" name="Button 24">
              <controlPr defaultSize="0" print="0" autoFill="0" autoPict="0" macro="[0]!wsAnod.btnDistributeLength">
                <anchor moveWithCells="1" sizeWithCells="1">
                  <from>
                    <xdr:col>2</xdr:col>
                    <xdr:colOff>25400</xdr:colOff>
                    <xdr:row>7</xdr:row>
                    <xdr:rowOff>0</xdr:rowOff>
                  </from>
                  <to>
                    <xdr:col>2</xdr:col>
                    <xdr:colOff>3073400</xdr:colOff>
                    <xdr:row>8</xdr:row>
                    <xdr:rowOff>25400</xdr:rowOff>
                  </to>
                </anchor>
              </controlPr>
            </control>
          </mc:Choice>
        </mc:AlternateContent>
        <mc:AlternateContent xmlns:mc="http://schemas.openxmlformats.org/markup-compatibility/2006">
          <mc:Choice Requires="x14">
            <control shapeId="6208" r:id="rId9" name="Button 64">
              <controlPr defaultSize="0" print="0" autoFill="0" autoPict="0" macro="[0]!RunAllTests">
                <anchor moveWithCells="1" sizeWithCells="1">
                  <from>
                    <xdr:col>0</xdr:col>
                    <xdr:colOff>0</xdr:colOff>
                    <xdr:row>0</xdr:row>
                    <xdr:rowOff>12700</xdr:rowOff>
                  </from>
                  <to>
                    <xdr:col>1</xdr:col>
                    <xdr:colOff>12700</xdr:colOff>
                    <xdr:row>1</xdr:row>
                    <xdr:rowOff>25400</xdr:rowOff>
                  </to>
                </anchor>
              </controlPr>
            </control>
          </mc:Choice>
        </mc:AlternateContent>
        <mc:AlternateContent xmlns:mc="http://schemas.openxmlformats.org/markup-compatibility/2006">
          <mc:Choice Requires="x14">
            <control shapeId="6209" r:id="rId10" name="Button 65">
              <controlPr defaultSize="0" print="0" autoFill="0" autoPict="0" macro="[0]!RunAllAGTests">
                <anchor moveWithCells="1" sizeWithCells="1">
                  <from>
                    <xdr:col>1</xdr:col>
                    <xdr:colOff>101600</xdr:colOff>
                    <xdr:row>0</xdr:row>
                    <xdr:rowOff>0</xdr:rowOff>
                  </from>
                  <to>
                    <xdr:col>2</xdr:col>
                    <xdr:colOff>12700</xdr:colOff>
                    <xdr:row>1</xdr:row>
                    <xdr:rowOff>0</xdr:rowOff>
                  </to>
                </anchor>
              </controlPr>
            </control>
          </mc:Choice>
        </mc:AlternateContent>
        <mc:AlternateContent xmlns:mc="http://schemas.openxmlformats.org/markup-compatibility/2006">
          <mc:Choice Requires="x14">
            <control shapeId="6210" r:id="rId11" name="Button 66">
              <controlPr defaultSize="0" print="0" autoFill="0" autoPict="0" macro="[0]!btnImportLength">
                <anchor moveWithCells="1" sizeWithCells="1">
                  <from>
                    <xdr:col>2</xdr:col>
                    <xdr:colOff>3454400</xdr:colOff>
                    <xdr:row>6</xdr:row>
                    <xdr:rowOff>0</xdr:rowOff>
                  </from>
                  <to>
                    <xdr:col>2</xdr:col>
                    <xdr:colOff>5943600</xdr:colOff>
                    <xdr:row>7</xdr:row>
                    <xdr:rowOff>12700</xdr:rowOff>
                  </to>
                </anchor>
              </controlPr>
            </control>
          </mc:Choice>
        </mc:AlternateContent>
        <mc:AlternateContent xmlns:mc="http://schemas.openxmlformats.org/markup-compatibility/2006">
          <mc:Choice Requires="x14">
            <control shapeId="6222" r:id="rId12" name="Button 78">
              <controlPr defaultSize="0" print="0" autoFill="0" autoPict="0" macro="[0]!btnAnodFullCalc" altText="Кнопка 669">
                <anchor moveWithCells="1" sizeWithCells="1">
                  <from>
                    <xdr:col>3</xdr:col>
                    <xdr:colOff>2959100</xdr:colOff>
                    <xdr:row>56</xdr:row>
                    <xdr:rowOff>12700</xdr:rowOff>
                  </from>
                  <to>
                    <xdr:col>3</xdr:col>
                    <xdr:colOff>6184900</xdr:colOff>
                    <xdr:row>57</xdr:row>
                    <xdr:rowOff>38100</xdr:rowOff>
                  </to>
                </anchor>
              </controlPr>
            </control>
          </mc:Choice>
        </mc:AlternateContent>
        <mc:AlternateContent xmlns:mc="http://schemas.openxmlformats.org/markup-compatibility/2006">
          <mc:Choice Requires="x14">
            <control shapeId="6251" r:id="rId13" name="Button 107">
              <controlPr defaultSize="0" print="0" autoFill="0" autoPict="0" macro="[0]!btnAnodFullCalc" altText="Кнопка 669">
                <anchor moveWithCells="1" sizeWithCells="1">
                  <from>
                    <xdr:col>3</xdr:col>
                    <xdr:colOff>2959100</xdr:colOff>
                    <xdr:row>56</xdr:row>
                    <xdr:rowOff>12700</xdr:rowOff>
                  </from>
                  <to>
                    <xdr:col>3</xdr:col>
                    <xdr:colOff>6184900</xdr:colOff>
                    <xdr:row>57</xdr:row>
                    <xdr:rowOff>38100</xdr:rowOff>
                  </to>
                </anchor>
              </controlPr>
            </control>
          </mc:Choice>
        </mc:AlternateContent>
        <mc:AlternateContent xmlns:mc="http://schemas.openxmlformats.org/markup-compatibility/2006">
          <mc:Choice Requires="x14">
            <control shapeId="6399" r:id="rId14" name="Button 255">
              <controlPr defaultSize="0" print="0" autoFill="0" autoPict="0" macro="[0]!buttonLayerDeep_click" altText="btnAnodLayerDeep2">
                <anchor moveWithCells="1" sizeWithCells="1">
                  <from>
                    <xdr:col>4</xdr:col>
                    <xdr:colOff>101600</xdr:colOff>
                    <xdr:row>52</xdr:row>
                    <xdr:rowOff>0</xdr:rowOff>
                  </from>
                  <to>
                    <xdr:col>4</xdr:col>
                    <xdr:colOff>685800</xdr:colOff>
                    <xdr:row>54</xdr:row>
                    <xdr:rowOff>12700</xdr:rowOff>
                  </to>
                </anchor>
              </controlPr>
            </control>
          </mc:Choice>
        </mc:AlternateContent>
        <mc:AlternateContent xmlns:mc="http://schemas.openxmlformats.org/markup-compatibility/2006">
          <mc:Choice Requires="x14">
            <control shapeId="6400" r:id="rId15" name="Button 256">
              <controlPr defaultSize="0" print="0" autoFill="0" autoPict="0" macro="[0]!buttonLayerDeep_click" altText="btnAnodLayerDeep8">
                <anchor moveWithCells="1" sizeWithCells="1">
                  <from>
                    <xdr:col>10</xdr:col>
                    <xdr:colOff>101600</xdr:colOff>
                    <xdr:row>52</xdr:row>
                    <xdr:rowOff>0</xdr:rowOff>
                  </from>
                  <to>
                    <xdr:col>10</xdr:col>
                    <xdr:colOff>685800</xdr:colOff>
                    <xdr:row>54</xdr:row>
                    <xdr:rowOff>12700</xdr:rowOff>
                  </to>
                </anchor>
              </controlPr>
            </control>
          </mc:Choice>
        </mc:AlternateContent>
        <mc:AlternateContent xmlns:mc="http://schemas.openxmlformats.org/markup-compatibility/2006">
          <mc:Choice Requires="x14">
            <control shapeId="6401" r:id="rId16" name="Button 257">
              <controlPr defaultSize="0" print="0" autoFill="0" autoPict="0" macro="[0]!buttonLayerDeep_click" altText="btnAnodLayerDeep9">
                <anchor moveWithCells="1" sizeWithCells="1">
                  <from>
                    <xdr:col>11</xdr:col>
                    <xdr:colOff>101600</xdr:colOff>
                    <xdr:row>52</xdr:row>
                    <xdr:rowOff>0</xdr:rowOff>
                  </from>
                  <to>
                    <xdr:col>11</xdr:col>
                    <xdr:colOff>685800</xdr:colOff>
                    <xdr:row>54</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15978-8F22-BF46-B4C9-568F51AB9257}">
  <sheetPr codeName="wsListCP">
    <tabColor theme="0"/>
  </sheetPr>
  <dimension ref="A1:I225"/>
  <sheetViews>
    <sheetView zoomScale="150" workbookViewId="0">
      <pane xSplit="1" ySplit="2" topLeftCell="G193" activePane="bottomRight" state="frozen"/>
      <selection pane="topRight" activeCell="B1" sqref="B1"/>
      <selection pane="bottomLeft" activeCell="A3" sqref="A3"/>
      <selection pane="bottomRight" activeCell="C198" sqref="C198"/>
    </sheetView>
  </sheetViews>
  <sheetFormatPr baseColWidth="10" defaultColWidth="10.6640625" defaultRowHeight="16"/>
  <cols>
    <col min="1" max="1" width="10.6640625" style="66"/>
    <col min="2" max="2" width="43.6640625" style="66" customWidth="1"/>
    <col min="3" max="3" width="22.5" style="66" customWidth="1"/>
    <col min="4" max="4" width="19" style="66" customWidth="1"/>
    <col min="5" max="5" width="29.6640625" style="66" customWidth="1"/>
    <col min="6" max="6" width="21.1640625" style="66" customWidth="1"/>
    <col min="7" max="7" width="39.5" style="66" customWidth="1"/>
    <col min="8" max="8" width="17.83203125" style="66" customWidth="1"/>
    <col min="9" max="14" width="10.6640625" style="66"/>
    <col min="15" max="15" width="20.83203125" style="66" customWidth="1"/>
    <col min="16" max="19" width="10.6640625" style="66"/>
    <col min="20" max="20" width="25.1640625" style="66" customWidth="1"/>
    <col min="21" max="24" width="10.6640625" style="66"/>
    <col min="25" max="25" width="40.83203125" style="66" customWidth="1"/>
    <col min="26" max="16384" width="10.6640625" style="66"/>
  </cols>
  <sheetData>
    <row r="1" spans="1:9" ht="51">
      <c r="A1" s="104" t="s">
        <v>187</v>
      </c>
      <c r="B1" s="104" t="s">
        <v>428</v>
      </c>
      <c r="C1" s="104" t="s">
        <v>429</v>
      </c>
      <c r="D1" s="104" t="s">
        <v>430</v>
      </c>
      <c r="E1" s="104" t="s">
        <v>431</v>
      </c>
      <c r="F1" s="104" t="s">
        <v>432</v>
      </c>
      <c r="G1" s="104" t="s">
        <v>433</v>
      </c>
    </row>
    <row r="2" spans="1:9" ht="17" thickBot="1">
      <c r="A2" s="66" t="s">
        <v>188</v>
      </c>
      <c r="B2" s="105" t="s">
        <v>351</v>
      </c>
      <c r="C2" s="105" t="s">
        <v>357</v>
      </c>
      <c r="D2" s="106" t="s">
        <v>359</v>
      </c>
      <c r="E2" s="106" t="s">
        <v>361</v>
      </c>
      <c r="F2" s="105" t="s">
        <v>434</v>
      </c>
      <c r="G2" s="107" t="s">
        <v>354</v>
      </c>
      <c r="I2" s="66" t="s">
        <v>435</v>
      </c>
    </row>
    <row r="3" spans="1:9">
      <c r="A3" s="66">
        <v>1</v>
      </c>
      <c r="B3" s="108" t="s">
        <v>436</v>
      </c>
      <c r="C3" s="108">
        <v>20</v>
      </c>
      <c r="D3" s="108">
        <v>30</v>
      </c>
      <c r="E3" s="108">
        <v>600</v>
      </c>
      <c r="F3" s="108">
        <v>1</v>
      </c>
      <c r="G3" s="109" t="s">
        <v>437</v>
      </c>
    </row>
    <row r="4" spans="1:9">
      <c r="A4" s="66">
        <v>2</v>
      </c>
      <c r="B4" s="110" t="s">
        <v>438</v>
      </c>
      <c r="C4" s="110">
        <v>40</v>
      </c>
      <c r="D4" s="110">
        <v>30</v>
      </c>
      <c r="E4" s="110"/>
      <c r="F4" s="110">
        <v>1</v>
      </c>
      <c r="G4" s="111" t="s">
        <v>437</v>
      </c>
    </row>
    <row r="5" spans="1:9">
      <c r="A5" s="66">
        <v>3</v>
      </c>
      <c r="B5" s="112" t="s">
        <v>439</v>
      </c>
      <c r="C5" s="112">
        <v>63</v>
      </c>
      <c r="D5" s="112">
        <v>48</v>
      </c>
      <c r="E5" s="112"/>
      <c r="F5" s="112">
        <v>1</v>
      </c>
      <c r="G5" s="113" t="s">
        <v>437</v>
      </c>
    </row>
    <row r="6" spans="1:9">
      <c r="A6" s="66">
        <v>4</v>
      </c>
      <c r="B6" s="112" t="s">
        <v>352</v>
      </c>
      <c r="C6" s="112">
        <v>25</v>
      </c>
      <c r="D6" s="112">
        <v>24</v>
      </c>
      <c r="E6" s="112"/>
      <c r="F6" s="112">
        <v>1</v>
      </c>
      <c r="G6" s="113" t="s">
        <v>356</v>
      </c>
    </row>
    <row r="7" spans="1:9">
      <c r="A7" s="66">
        <v>5</v>
      </c>
      <c r="B7" s="112" t="s">
        <v>440</v>
      </c>
      <c r="C7" s="112">
        <v>42</v>
      </c>
      <c r="D7" s="112">
        <v>24</v>
      </c>
      <c r="E7" s="112"/>
      <c r="F7" s="112">
        <v>1</v>
      </c>
      <c r="G7" s="113" t="s">
        <v>356</v>
      </c>
    </row>
    <row r="8" spans="1:9">
      <c r="A8" s="66">
        <v>6</v>
      </c>
      <c r="B8" s="112" t="s">
        <v>441</v>
      </c>
      <c r="C8" s="112">
        <v>42</v>
      </c>
      <c r="D8" s="112">
        <v>48</v>
      </c>
      <c r="E8" s="112"/>
      <c r="F8" s="112">
        <v>1</v>
      </c>
      <c r="G8" s="113" t="s">
        <v>356</v>
      </c>
    </row>
    <row r="9" spans="1:9">
      <c r="A9" s="66">
        <v>7</v>
      </c>
      <c r="B9" s="112" t="s">
        <v>442</v>
      </c>
      <c r="C9" s="112">
        <v>63</v>
      </c>
      <c r="D9" s="112">
        <v>48</v>
      </c>
      <c r="E9" s="112"/>
      <c r="F9" s="112">
        <v>1</v>
      </c>
      <c r="G9" s="113" t="s">
        <v>356</v>
      </c>
    </row>
    <row r="10" spans="1:9">
      <c r="A10" s="66">
        <v>8</v>
      </c>
      <c r="B10" s="112" t="s">
        <v>443</v>
      </c>
      <c r="C10" s="112">
        <v>20</v>
      </c>
      <c r="D10" s="112">
        <v>12</v>
      </c>
      <c r="E10" s="112"/>
      <c r="F10" s="112">
        <v>1</v>
      </c>
      <c r="G10" s="113" t="s">
        <v>444</v>
      </c>
    </row>
    <row r="11" spans="1:9">
      <c r="A11" s="66">
        <v>9</v>
      </c>
      <c r="B11" s="112" t="s">
        <v>445</v>
      </c>
      <c r="C11" s="112">
        <v>24</v>
      </c>
      <c r="D11" s="112">
        <v>25</v>
      </c>
      <c r="E11" s="112"/>
      <c r="F11" s="112">
        <v>1</v>
      </c>
      <c r="G11" s="113" t="s">
        <v>444</v>
      </c>
    </row>
    <row r="12" spans="1:9">
      <c r="A12" s="66">
        <v>10</v>
      </c>
      <c r="B12" s="112" t="s">
        <v>446</v>
      </c>
      <c r="C12" s="112">
        <v>24</v>
      </c>
      <c r="D12" s="112">
        <v>40</v>
      </c>
      <c r="E12" s="112"/>
      <c r="F12" s="112">
        <v>1</v>
      </c>
      <c r="G12" s="113" t="s">
        <v>444</v>
      </c>
    </row>
    <row r="13" spans="1:9">
      <c r="A13" s="66">
        <v>11</v>
      </c>
      <c r="B13" s="112" t="s">
        <v>447</v>
      </c>
      <c r="C13" s="112">
        <v>48</v>
      </c>
      <c r="D13" s="112">
        <v>40</v>
      </c>
      <c r="E13" s="112"/>
      <c r="F13" s="112">
        <v>1</v>
      </c>
      <c r="G13" s="113" t="s">
        <v>444</v>
      </c>
    </row>
    <row r="14" spans="1:9">
      <c r="A14" s="66">
        <v>12</v>
      </c>
      <c r="B14" s="112" t="s">
        <v>448</v>
      </c>
      <c r="C14" s="112">
        <v>48</v>
      </c>
      <c r="D14" s="112">
        <v>63</v>
      </c>
      <c r="E14" s="112"/>
      <c r="F14" s="112">
        <v>1</v>
      </c>
      <c r="G14" s="113" t="s">
        <v>444</v>
      </c>
    </row>
    <row r="15" spans="1:9">
      <c r="A15" s="66">
        <v>13</v>
      </c>
      <c r="B15" s="112" t="s">
        <v>449</v>
      </c>
      <c r="C15" s="112">
        <v>48</v>
      </c>
      <c r="D15" s="112">
        <v>80</v>
      </c>
      <c r="E15" s="112"/>
      <c r="F15" s="112">
        <v>1</v>
      </c>
      <c r="G15" s="113" t="s">
        <v>444</v>
      </c>
    </row>
    <row r="16" spans="1:9">
      <c r="A16" s="66">
        <v>14</v>
      </c>
      <c r="B16" s="112" t="s">
        <v>450</v>
      </c>
      <c r="C16" s="112">
        <v>48</v>
      </c>
      <c r="D16" s="112">
        <v>100</v>
      </c>
      <c r="E16" s="112"/>
      <c r="F16" s="112">
        <v>1</v>
      </c>
      <c r="G16" s="113" t="s">
        <v>444</v>
      </c>
    </row>
    <row r="17" spans="1:7">
      <c r="A17" s="66">
        <v>15</v>
      </c>
      <c r="B17" s="112" t="s">
        <v>451</v>
      </c>
      <c r="C17" s="112">
        <v>15</v>
      </c>
      <c r="D17" s="112">
        <v>24</v>
      </c>
      <c r="E17" s="112"/>
      <c r="F17" s="112">
        <v>1</v>
      </c>
      <c r="G17" s="113" t="s">
        <v>452</v>
      </c>
    </row>
    <row r="18" spans="1:7">
      <c r="A18" s="66">
        <v>16</v>
      </c>
      <c r="B18" s="112" t="s">
        <v>453</v>
      </c>
      <c r="C18" s="112">
        <v>25</v>
      </c>
      <c r="D18" s="112">
        <v>24</v>
      </c>
      <c r="E18" s="112"/>
      <c r="F18" s="112">
        <v>1</v>
      </c>
      <c r="G18" s="113" t="s">
        <v>454</v>
      </c>
    </row>
    <row r="19" spans="1:7">
      <c r="A19" s="66">
        <v>17</v>
      </c>
      <c r="B19" s="112" t="s">
        <v>455</v>
      </c>
      <c r="C19" s="112">
        <v>25</v>
      </c>
      <c r="D19" s="112">
        <v>48</v>
      </c>
      <c r="E19" s="112"/>
      <c r="F19" s="112">
        <v>1</v>
      </c>
      <c r="G19" s="113" t="s">
        <v>454</v>
      </c>
    </row>
    <row r="20" spans="1:7">
      <c r="A20" s="66">
        <v>18</v>
      </c>
      <c r="B20" s="112" t="s">
        <v>456</v>
      </c>
      <c r="C20" s="112">
        <v>42</v>
      </c>
      <c r="D20" s="112">
        <v>24</v>
      </c>
      <c r="E20" s="112"/>
      <c r="F20" s="112">
        <v>1</v>
      </c>
      <c r="G20" s="113" t="s">
        <v>454</v>
      </c>
    </row>
    <row r="21" spans="1:7">
      <c r="A21" s="66">
        <v>19</v>
      </c>
      <c r="B21" s="112" t="s">
        <v>457</v>
      </c>
      <c r="C21" s="112">
        <v>42</v>
      </c>
      <c r="D21" s="112">
        <v>48</v>
      </c>
      <c r="E21" s="112"/>
      <c r="F21" s="112">
        <v>1</v>
      </c>
      <c r="G21" s="113" t="s">
        <v>454</v>
      </c>
    </row>
    <row r="22" spans="1:7">
      <c r="A22" s="66">
        <v>20</v>
      </c>
      <c r="B22" s="112" t="s">
        <v>458</v>
      </c>
      <c r="C22" s="112">
        <v>63</v>
      </c>
      <c r="D22" s="112">
        <v>48</v>
      </c>
      <c r="E22" s="112"/>
      <c r="F22" s="112">
        <v>1</v>
      </c>
      <c r="G22" s="113" t="s">
        <v>454</v>
      </c>
    </row>
    <row r="23" spans="1:7">
      <c r="A23" s="66">
        <v>21</v>
      </c>
      <c r="B23" s="112" t="s">
        <v>459</v>
      </c>
      <c r="C23" s="112">
        <v>84</v>
      </c>
      <c r="D23" s="112">
        <v>48</v>
      </c>
      <c r="E23" s="112"/>
      <c r="F23" s="112">
        <v>1</v>
      </c>
      <c r="G23" s="113" t="s">
        <v>454</v>
      </c>
    </row>
    <row r="24" spans="1:7">
      <c r="A24" s="66">
        <v>22</v>
      </c>
      <c r="B24" s="112" t="s">
        <v>460</v>
      </c>
      <c r="C24" s="112">
        <v>104</v>
      </c>
      <c r="D24" s="112">
        <v>48</v>
      </c>
      <c r="E24" s="112"/>
      <c r="F24" s="112">
        <v>1</v>
      </c>
      <c r="G24" s="113" t="s">
        <v>454</v>
      </c>
    </row>
    <row r="25" spans="1:7">
      <c r="A25" s="66">
        <v>23</v>
      </c>
      <c r="B25" s="112" t="s">
        <v>461</v>
      </c>
      <c r="C25" s="112">
        <v>15</v>
      </c>
      <c r="D25" s="112">
        <v>24</v>
      </c>
      <c r="E25" s="112"/>
      <c r="F25" s="112">
        <v>1</v>
      </c>
      <c r="G25" s="113" t="s">
        <v>462</v>
      </c>
    </row>
    <row r="26" spans="1:7">
      <c r="A26" s="66">
        <v>24</v>
      </c>
      <c r="B26" s="112" t="s">
        <v>463</v>
      </c>
      <c r="C26" s="112">
        <v>25</v>
      </c>
      <c r="D26" s="112">
        <v>24</v>
      </c>
      <c r="E26" s="112"/>
      <c r="F26" s="112">
        <v>1</v>
      </c>
      <c r="G26" s="113" t="s">
        <v>462</v>
      </c>
    </row>
    <row r="27" spans="1:7">
      <c r="A27" s="66">
        <v>25</v>
      </c>
      <c r="B27" s="112" t="s">
        <v>464</v>
      </c>
      <c r="C27" s="112">
        <v>25</v>
      </c>
      <c r="D27" s="112">
        <v>48</v>
      </c>
      <c r="E27" s="112"/>
      <c r="F27" s="112">
        <v>1</v>
      </c>
      <c r="G27" s="113" t="s">
        <v>462</v>
      </c>
    </row>
    <row r="28" spans="1:7">
      <c r="A28" s="66">
        <v>26</v>
      </c>
      <c r="B28" s="112" t="s">
        <v>465</v>
      </c>
      <c r="C28" s="112">
        <v>42</v>
      </c>
      <c r="D28" s="112">
        <v>24</v>
      </c>
      <c r="E28" s="112"/>
      <c r="F28" s="112">
        <v>1</v>
      </c>
      <c r="G28" s="113" t="s">
        <v>462</v>
      </c>
    </row>
    <row r="29" spans="1:7">
      <c r="A29" s="66">
        <v>27</v>
      </c>
      <c r="B29" s="112" t="s">
        <v>466</v>
      </c>
      <c r="C29" s="112">
        <v>42</v>
      </c>
      <c r="D29" s="112">
        <v>48</v>
      </c>
      <c r="E29" s="112"/>
      <c r="F29" s="112">
        <v>1</v>
      </c>
      <c r="G29" s="113" t="s">
        <v>462</v>
      </c>
    </row>
    <row r="30" spans="1:7">
      <c r="A30" s="66">
        <v>28</v>
      </c>
      <c r="B30" s="112" t="s">
        <v>467</v>
      </c>
      <c r="C30" s="112">
        <v>63</v>
      </c>
      <c r="D30" s="112">
        <v>48</v>
      </c>
      <c r="E30" s="112"/>
      <c r="F30" s="112">
        <v>1</v>
      </c>
      <c r="G30" s="113" t="s">
        <v>462</v>
      </c>
    </row>
    <row r="31" spans="1:7">
      <c r="A31" s="66">
        <v>29</v>
      </c>
      <c r="B31" s="112" t="s">
        <v>468</v>
      </c>
      <c r="C31" s="112">
        <v>84</v>
      </c>
      <c r="D31" s="112">
        <v>48</v>
      </c>
      <c r="E31" s="112"/>
      <c r="F31" s="112">
        <v>1</v>
      </c>
      <c r="G31" s="113" t="s">
        <v>462</v>
      </c>
    </row>
    <row r="32" spans="1:7">
      <c r="A32" s="66">
        <v>30</v>
      </c>
      <c r="B32" s="112" t="s">
        <v>469</v>
      </c>
      <c r="C32" s="112">
        <v>104</v>
      </c>
      <c r="D32" s="112">
        <v>48</v>
      </c>
      <c r="E32" s="112"/>
      <c r="F32" s="112">
        <v>1</v>
      </c>
      <c r="G32" s="113" t="s">
        <v>462</v>
      </c>
    </row>
    <row r="33" spans="1:7">
      <c r="A33" s="66">
        <v>31</v>
      </c>
      <c r="B33" s="112" t="s">
        <v>470</v>
      </c>
      <c r="C33" s="112">
        <v>15</v>
      </c>
      <c r="D33" s="112">
        <v>24</v>
      </c>
      <c r="E33" s="112"/>
      <c r="F33" s="112">
        <v>1</v>
      </c>
      <c r="G33" s="113" t="s">
        <v>471</v>
      </c>
    </row>
    <row r="34" spans="1:7">
      <c r="A34" s="66">
        <v>32</v>
      </c>
      <c r="B34" s="112" t="s">
        <v>472</v>
      </c>
      <c r="C34" s="112">
        <v>25</v>
      </c>
      <c r="D34" s="112">
        <v>24</v>
      </c>
      <c r="E34" s="112"/>
      <c r="F34" s="112">
        <v>1</v>
      </c>
      <c r="G34" s="113" t="s">
        <v>471</v>
      </c>
    </row>
    <row r="35" spans="1:7">
      <c r="A35" s="66">
        <v>33</v>
      </c>
      <c r="B35" s="112" t="s">
        <v>473</v>
      </c>
      <c r="C35" s="112">
        <v>25</v>
      </c>
      <c r="D35" s="112">
        <v>48</v>
      </c>
      <c r="E35" s="112"/>
      <c r="F35" s="112">
        <v>1</v>
      </c>
      <c r="G35" s="113" t="s">
        <v>471</v>
      </c>
    </row>
    <row r="36" spans="1:7">
      <c r="A36" s="66">
        <v>34</v>
      </c>
      <c r="B36" s="112" t="s">
        <v>474</v>
      </c>
      <c r="C36" s="112">
        <v>42</v>
      </c>
      <c r="D36" s="112">
        <v>24</v>
      </c>
      <c r="E36" s="112"/>
      <c r="F36" s="112">
        <v>1</v>
      </c>
      <c r="G36" s="113" t="s">
        <v>471</v>
      </c>
    </row>
    <row r="37" spans="1:7">
      <c r="A37" s="66">
        <v>35</v>
      </c>
      <c r="B37" s="112" t="s">
        <v>475</v>
      </c>
      <c r="C37" s="112">
        <v>42</v>
      </c>
      <c r="D37" s="112">
        <v>48</v>
      </c>
      <c r="E37" s="112"/>
      <c r="F37" s="112">
        <v>1</v>
      </c>
      <c r="G37" s="113" t="s">
        <v>471</v>
      </c>
    </row>
    <row r="38" spans="1:7">
      <c r="A38" s="66">
        <v>36</v>
      </c>
      <c r="B38" s="112" t="s">
        <v>476</v>
      </c>
      <c r="C38" s="112">
        <v>63</v>
      </c>
      <c r="D38" s="112">
        <v>48</v>
      </c>
      <c r="E38" s="112"/>
      <c r="F38" s="112">
        <v>1</v>
      </c>
      <c r="G38" s="113" t="s">
        <v>471</v>
      </c>
    </row>
    <row r="39" spans="1:7">
      <c r="A39" s="66">
        <v>37</v>
      </c>
      <c r="B39" s="112" t="s">
        <v>477</v>
      </c>
      <c r="C39" s="112">
        <v>84</v>
      </c>
      <c r="D39" s="112">
        <v>48</v>
      </c>
      <c r="E39" s="112"/>
      <c r="F39" s="112">
        <v>1</v>
      </c>
      <c r="G39" s="113" t="s">
        <v>471</v>
      </c>
    </row>
    <row r="40" spans="1:7">
      <c r="A40" s="66">
        <v>38</v>
      </c>
      <c r="B40" s="112" t="s">
        <v>478</v>
      </c>
      <c r="C40" s="112">
        <v>104</v>
      </c>
      <c r="D40" s="112">
        <v>48</v>
      </c>
      <c r="E40" s="112"/>
      <c r="F40" s="112">
        <v>1</v>
      </c>
      <c r="G40" s="113" t="s">
        <v>471</v>
      </c>
    </row>
    <row r="41" spans="1:7">
      <c r="A41" s="66">
        <v>39</v>
      </c>
      <c r="B41" s="112" t="s">
        <v>479</v>
      </c>
      <c r="C41" s="112">
        <v>15</v>
      </c>
      <c r="D41" s="112">
        <v>24</v>
      </c>
      <c r="E41" s="112"/>
      <c r="F41" s="112">
        <v>1</v>
      </c>
      <c r="G41" s="113" t="s">
        <v>480</v>
      </c>
    </row>
    <row r="42" spans="1:7">
      <c r="A42" s="66">
        <v>40</v>
      </c>
      <c r="B42" s="112" t="s">
        <v>481</v>
      </c>
      <c r="C42" s="112">
        <v>25</v>
      </c>
      <c r="D42" s="112">
        <v>24</v>
      </c>
      <c r="E42" s="112"/>
      <c r="F42" s="112">
        <v>1</v>
      </c>
      <c r="G42" s="113" t="s">
        <v>480</v>
      </c>
    </row>
    <row r="43" spans="1:7">
      <c r="A43" s="66">
        <v>41</v>
      </c>
      <c r="B43" s="112" t="s">
        <v>482</v>
      </c>
      <c r="C43" s="112">
        <v>25</v>
      </c>
      <c r="D43" s="112">
        <v>48</v>
      </c>
      <c r="E43" s="112"/>
      <c r="F43" s="112">
        <v>1</v>
      </c>
      <c r="G43" s="113" t="s">
        <v>480</v>
      </c>
    </row>
    <row r="44" spans="1:7">
      <c r="A44" s="66">
        <v>42</v>
      </c>
      <c r="B44" s="112" t="s">
        <v>483</v>
      </c>
      <c r="C44" s="112">
        <v>42</v>
      </c>
      <c r="D44" s="112">
        <v>24</v>
      </c>
      <c r="E44" s="112"/>
      <c r="F44" s="112">
        <v>1</v>
      </c>
      <c r="G44" s="113" t="s">
        <v>480</v>
      </c>
    </row>
    <row r="45" spans="1:7">
      <c r="A45" s="66">
        <v>43</v>
      </c>
      <c r="B45" s="112" t="s">
        <v>484</v>
      </c>
      <c r="C45" s="112">
        <v>42</v>
      </c>
      <c r="D45" s="112">
        <v>48</v>
      </c>
      <c r="E45" s="112"/>
      <c r="F45" s="112">
        <v>1</v>
      </c>
      <c r="G45" s="113" t="s">
        <v>480</v>
      </c>
    </row>
    <row r="46" spans="1:7">
      <c r="A46" s="66">
        <v>44</v>
      </c>
      <c r="B46" s="112" t="s">
        <v>485</v>
      </c>
      <c r="C46" s="112">
        <v>63</v>
      </c>
      <c r="D46" s="112">
        <v>48</v>
      </c>
      <c r="E46" s="112"/>
      <c r="F46" s="112">
        <v>1</v>
      </c>
      <c r="G46" s="113" t="s">
        <v>480</v>
      </c>
    </row>
    <row r="47" spans="1:7">
      <c r="A47" s="66">
        <v>45</v>
      </c>
      <c r="B47" s="112" t="s">
        <v>486</v>
      </c>
      <c r="C47" s="112">
        <v>84</v>
      </c>
      <c r="D47" s="112">
        <v>48</v>
      </c>
      <c r="E47" s="112"/>
      <c r="F47" s="112">
        <v>1</v>
      </c>
      <c r="G47" s="113" t="s">
        <v>480</v>
      </c>
    </row>
    <row r="48" spans="1:7">
      <c r="A48" s="66">
        <v>46</v>
      </c>
      <c r="B48" s="112" t="s">
        <v>487</v>
      </c>
      <c r="C48" s="112">
        <v>104</v>
      </c>
      <c r="D48" s="112">
        <v>48</v>
      </c>
      <c r="E48" s="112"/>
      <c r="F48" s="112">
        <v>1</v>
      </c>
      <c r="G48" s="113" t="s">
        <v>480</v>
      </c>
    </row>
    <row r="49" spans="1:7">
      <c r="A49" s="66">
        <v>47</v>
      </c>
      <c r="B49" s="112" t="s">
        <v>488</v>
      </c>
      <c r="C49" s="112">
        <v>12.5</v>
      </c>
      <c r="D49" s="112">
        <v>48</v>
      </c>
      <c r="E49" s="112"/>
      <c r="F49" s="112">
        <v>1</v>
      </c>
      <c r="G49" s="113" t="s">
        <v>489</v>
      </c>
    </row>
    <row r="50" spans="1:7">
      <c r="A50" s="66">
        <v>48</v>
      </c>
      <c r="B50" s="112" t="s">
        <v>490</v>
      </c>
      <c r="C50" s="112">
        <v>20</v>
      </c>
      <c r="D50" s="112">
        <v>48</v>
      </c>
      <c r="E50" s="112"/>
      <c r="F50" s="112">
        <v>1</v>
      </c>
      <c r="G50" s="113" t="s">
        <v>489</v>
      </c>
    </row>
    <row r="51" spans="1:7">
      <c r="A51" s="66">
        <v>49</v>
      </c>
      <c r="B51" s="112" t="s">
        <v>491</v>
      </c>
      <c r="C51" s="112">
        <v>25</v>
      </c>
      <c r="D51" s="112">
        <v>48</v>
      </c>
      <c r="E51" s="112"/>
      <c r="F51" s="112">
        <v>1</v>
      </c>
      <c r="G51" s="113" t="s">
        <v>489</v>
      </c>
    </row>
    <row r="52" spans="1:7">
      <c r="A52" s="66">
        <v>50</v>
      </c>
      <c r="B52" s="112" t="s">
        <v>492</v>
      </c>
      <c r="C52" s="112">
        <v>40</v>
      </c>
      <c r="D52" s="112">
        <v>48</v>
      </c>
      <c r="E52" s="112"/>
      <c r="F52" s="112">
        <v>1</v>
      </c>
      <c r="G52" s="113" t="s">
        <v>489</v>
      </c>
    </row>
    <row r="53" spans="1:7">
      <c r="A53" s="66">
        <v>51</v>
      </c>
      <c r="B53" s="112" t="s">
        <v>493</v>
      </c>
      <c r="C53" s="112">
        <v>12.5</v>
      </c>
      <c r="D53" s="112">
        <v>48</v>
      </c>
      <c r="E53" s="112"/>
      <c r="F53" s="112">
        <v>1</v>
      </c>
      <c r="G53" s="113" t="s">
        <v>494</v>
      </c>
    </row>
    <row r="54" spans="1:7">
      <c r="A54" s="66">
        <v>52</v>
      </c>
      <c r="B54" s="112" t="s">
        <v>495</v>
      </c>
      <c r="C54" s="112">
        <v>20</v>
      </c>
      <c r="D54" s="112">
        <v>48</v>
      </c>
      <c r="E54" s="112"/>
      <c r="F54" s="112">
        <v>1</v>
      </c>
      <c r="G54" s="113" t="s">
        <v>494</v>
      </c>
    </row>
    <row r="55" spans="1:7">
      <c r="A55" s="66">
        <v>53</v>
      </c>
      <c r="B55" s="112" t="s">
        <v>496</v>
      </c>
      <c r="C55" s="112">
        <v>25</v>
      </c>
      <c r="D55" s="112">
        <v>48</v>
      </c>
      <c r="E55" s="112"/>
      <c r="F55" s="112">
        <v>1</v>
      </c>
      <c r="G55" s="113" t="s">
        <v>494</v>
      </c>
    </row>
    <row r="56" spans="1:7">
      <c r="A56" s="66">
        <v>54</v>
      </c>
      <c r="B56" s="112" t="s">
        <v>497</v>
      </c>
      <c r="C56" s="112">
        <v>40</v>
      </c>
      <c r="D56" s="112">
        <v>48</v>
      </c>
      <c r="E56" s="112"/>
      <c r="F56" s="112">
        <v>1</v>
      </c>
      <c r="G56" s="113" t="s">
        <v>494</v>
      </c>
    </row>
    <row r="57" spans="1:7">
      <c r="A57" s="66">
        <v>55</v>
      </c>
      <c r="B57" s="112" t="s">
        <v>498</v>
      </c>
      <c r="C57" s="112">
        <v>40</v>
      </c>
      <c r="D57" s="112">
        <v>96</v>
      </c>
      <c r="E57" s="112"/>
      <c r="F57" s="112">
        <v>1</v>
      </c>
      <c r="G57" s="113" t="s">
        <v>494</v>
      </c>
    </row>
    <row r="58" spans="1:7">
      <c r="A58" s="66">
        <v>56</v>
      </c>
      <c r="B58" s="112" t="s">
        <v>499</v>
      </c>
      <c r="C58" s="112">
        <v>60</v>
      </c>
      <c r="D58" s="112">
        <v>48</v>
      </c>
      <c r="E58" s="112"/>
      <c r="F58" s="112">
        <v>1</v>
      </c>
      <c r="G58" s="113" t="s">
        <v>494</v>
      </c>
    </row>
    <row r="59" spans="1:7">
      <c r="A59" s="66">
        <v>57</v>
      </c>
      <c r="B59" s="112" t="s">
        <v>500</v>
      </c>
      <c r="C59" s="112">
        <v>80</v>
      </c>
      <c r="D59" s="112">
        <v>48</v>
      </c>
      <c r="E59" s="112"/>
      <c r="F59" s="112">
        <v>1</v>
      </c>
      <c r="G59" s="113" t="s">
        <v>494</v>
      </c>
    </row>
    <row r="60" spans="1:7">
      <c r="A60" s="66">
        <v>58</v>
      </c>
      <c r="B60" s="112" t="s">
        <v>501</v>
      </c>
      <c r="C60" s="112">
        <v>10</v>
      </c>
      <c r="D60" s="112">
        <v>96</v>
      </c>
      <c r="E60" s="112"/>
      <c r="F60" s="112">
        <v>1</v>
      </c>
      <c r="G60" s="113" t="s">
        <v>452</v>
      </c>
    </row>
    <row r="61" spans="1:7">
      <c r="A61" s="66">
        <v>59</v>
      </c>
      <c r="B61" s="112" t="s">
        <v>502</v>
      </c>
      <c r="C61" s="112">
        <v>10</v>
      </c>
      <c r="D61" s="112">
        <v>48</v>
      </c>
      <c r="E61" s="112"/>
      <c r="F61" s="112">
        <v>1</v>
      </c>
      <c r="G61" s="113" t="s">
        <v>452</v>
      </c>
    </row>
    <row r="62" spans="1:7">
      <c r="A62" s="66">
        <v>60</v>
      </c>
      <c r="B62" s="112" t="s">
        <v>503</v>
      </c>
      <c r="C62" s="112">
        <v>12.5</v>
      </c>
      <c r="D62" s="112">
        <v>48</v>
      </c>
      <c r="E62" s="112"/>
      <c r="F62" s="112">
        <v>1</v>
      </c>
      <c r="G62" s="113" t="s">
        <v>452</v>
      </c>
    </row>
    <row r="63" spans="1:7">
      <c r="A63" s="66">
        <v>61</v>
      </c>
      <c r="B63" s="112" t="s">
        <v>504</v>
      </c>
      <c r="C63" s="112">
        <v>20</v>
      </c>
      <c r="D63" s="112">
        <v>48</v>
      </c>
      <c r="E63" s="112"/>
      <c r="F63" s="112">
        <v>3</v>
      </c>
      <c r="G63" s="113" t="s">
        <v>452</v>
      </c>
    </row>
    <row r="64" spans="1:7">
      <c r="A64" s="66">
        <v>62</v>
      </c>
      <c r="B64" s="112" t="s">
        <v>505</v>
      </c>
      <c r="C64" s="112">
        <v>20</v>
      </c>
      <c r="D64" s="112">
        <v>48</v>
      </c>
      <c r="E64" s="112"/>
      <c r="F64" s="112">
        <v>1</v>
      </c>
      <c r="G64" s="113" t="s">
        <v>452</v>
      </c>
    </row>
    <row r="65" spans="1:7">
      <c r="A65" s="66">
        <v>63</v>
      </c>
      <c r="B65" s="112" t="s">
        <v>506</v>
      </c>
      <c r="C65" s="112">
        <v>20</v>
      </c>
      <c r="D65" s="112">
        <v>48</v>
      </c>
      <c r="E65" s="112"/>
      <c r="F65" s="112">
        <v>1</v>
      </c>
      <c r="G65" s="113" t="s">
        <v>452</v>
      </c>
    </row>
    <row r="66" spans="1:7">
      <c r="A66" s="66">
        <v>64</v>
      </c>
      <c r="B66" s="112" t="s">
        <v>507</v>
      </c>
      <c r="C66" s="112">
        <v>20</v>
      </c>
      <c r="D66" s="112">
        <v>48</v>
      </c>
      <c r="E66" s="112"/>
      <c r="F66" s="112">
        <v>1</v>
      </c>
      <c r="G66" s="113" t="s">
        <v>452</v>
      </c>
    </row>
    <row r="67" spans="1:7">
      <c r="A67" s="66">
        <v>65</v>
      </c>
      <c r="B67" s="112" t="s">
        <v>508</v>
      </c>
      <c r="C67" s="112">
        <v>20</v>
      </c>
      <c r="D67" s="112">
        <v>48</v>
      </c>
      <c r="E67" s="112"/>
      <c r="F67" s="112">
        <v>1</v>
      </c>
      <c r="G67" s="113" t="s">
        <v>452</v>
      </c>
    </row>
    <row r="68" spans="1:7">
      <c r="A68" s="66">
        <v>66</v>
      </c>
      <c r="B68" s="112" t="s">
        <v>509</v>
      </c>
      <c r="C68" s="112">
        <v>20</v>
      </c>
      <c r="D68" s="112">
        <v>96</v>
      </c>
      <c r="E68" s="112"/>
      <c r="F68" s="112">
        <v>1</v>
      </c>
      <c r="G68" s="113" t="s">
        <v>452</v>
      </c>
    </row>
    <row r="69" spans="1:7">
      <c r="A69" s="66">
        <v>67</v>
      </c>
      <c r="B69" s="112" t="s">
        <v>510</v>
      </c>
      <c r="C69" s="112">
        <v>20</v>
      </c>
      <c r="D69" s="112">
        <v>48</v>
      </c>
      <c r="E69" s="112"/>
      <c r="F69" s="112">
        <v>2</v>
      </c>
      <c r="G69" s="113" t="s">
        <v>452</v>
      </c>
    </row>
    <row r="70" spans="1:7">
      <c r="A70" s="66">
        <v>68</v>
      </c>
      <c r="B70" s="112" t="s">
        <v>511</v>
      </c>
      <c r="C70" s="112">
        <v>20</v>
      </c>
      <c r="D70" s="112">
        <v>48</v>
      </c>
      <c r="E70" s="112"/>
      <c r="F70" s="112">
        <v>2</v>
      </c>
      <c r="G70" s="113" t="s">
        <v>452</v>
      </c>
    </row>
    <row r="71" spans="1:7">
      <c r="A71" s="66">
        <v>69</v>
      </c>
      <c r="B71" s="112" t="s">
        <v>512</v>
      </c>
      <c r="C71" s="112">
        <v>20</v>
      </c>
      <c r="D71" s="112">
        <v>96</v>
      </c>
      <c r="E71" s="112"/>
      <c r="F71" s="112">
        <v>2</v>
      </c>
      <c r="G71" s="113" t="s">
        <v>452</v>
      </c>
    </row>
    <row r="72" spans="1:7">
      <c r="A72" s="66">
        <v>70</v>
      </c>
      <c r="B72" s="112" t="s">
        <v>513</v>
      </c>
      <c r="C72" s="112">
        <v>20</v>
      </c>
      <c r="D72" s="112">
        <v>48</v>
      </c>
      <c r="E72" s="112"/>
      <c r="F72" s="112">
        <v>3</v>
      </c>
      <c r="G72" s="113" t="s">
        <v>452</v>
      </c>
    </row>
    <row r="73" spans="1:7">
      <c r="A73" s="66">
        <v>71</v>
      </c>
      <c r="B73" s="112" t="s">
        <v>514</v>
      </c>
      <c r="C73" s="112">
        <v>20</v>
      </c>
      <c r="D73" s="112">
        <v>48</v>
      </c>
      <c r="E73" s="112"/>
      <c r="F73" s="112">
        <v>1</v>
      </c>
      <c r="G73" s="113" t="s">
        <v>452</v>
      </c>
    </row>
    <row r="74" spans="1:7">
      <c r="A74" s="66">
        <v>72</v>
      </c>
      <c r="B74" s="112" t="s">
        <v>515</v>
      </c>
      <c r="C74" s="112">
        <v>20</v>
      </c>
      <c r="D74" s="112">
        <v>96</v>
      </c>
      <c r="E74" s="112"/>
      <c r="F74" s="112">
        <v>1</v>
      </c>
      <c r="G74" s="113" t="s">
        <v>452</v>
      </c>
    </row>
    <row r="75" spans="1:7">
      <c r="A75" s="66">
        <v>73</v>
      </c>
      <c r="B75" s="112" t="s">
        <v>516</v>
      </c>
      <c r="C75" s="112">
        <v>20</v>
      </c>
      <c r="D75" s="112">
        <v>48</v>
      </c>
      <c r="E75" s="112"/>
      <c r="F75" s="112">
        <v>3</v>
      </c>
      <c r="G75" s="113" t="s">
        <v>452</v>
      </c>
    </row>
    <row r="76" spans="1:7">
      <c r="A76" s="66">
        <v>74</v>
      </c>
      <c r="B76" s="112" t="s">
        <v>517</v>
      </c>
      <c r="C76" s="112">
        <v>20</v>
      </c>
      <c r="D76" s="112">
        <v>48</v>
      </c>
      <c r="E76" s="112"/>
      <c r="F76" s="112">
        <v>2</v>
      </c>
      <c r="G76" s="113" t="s">
        <v>452</v>
      </c>
    </row>
    <row r="77" spans="1:7">
      <c r="A77" s="66">
        <v>75</v>
      </c>
      <c r="B77" s="112" t="s">
        <v>518</v>
      </c>
      <c r="C77" s="112">
        <v>20</v>
      </c>
      <c r="D77" s="112">
        <v>48</v>
      </c>
      <c r="E77" s="112"/>
      <c r="F77" s="112">
        <v>2</v>
      </c>
      <c r="G77" s="113" t="s">
        <v>452</v>
      </c>
    </row>
    <row r="78" spans="1:7">
      <c r="A78" s="66">
        <v>76</v>
      </c>
      <c r="B78" s="112" t="s">
        <v>519</v>
      </c>
      <c r="C78" s="112">
        <v>25</v>
      </c>
      <c r="D78" s="112">
        <v>48</v>
      </c>
      <c r="E78" s="112"/>
      <c r="F78" s="112">
        <v>2</v>
      </c>
      <c r="G78" s="113" t="s">
        <v>452</v>
      </c>
    </row>
    <row r="79" spans="1:7">
      <c r="A79" s="66">
        <v>77</v>
      </c>
      <c r="B79" s="112" t="s">
        <v>520</v>
      </c>
      <c r="C79" s="112">
        <v>40</v>
      </c>
      <c r="D79" s="112">
        <v>48</v>
      </c>
      <c r="E79" s="112"/>
      <c r="F79" s="112">
        <v>1</v>
      </c>
      <c r="G79" s="113" t="s">
        <v>452</v>
      </c>
    </row>
    <row r="80" spans="1:7">
      <c r="A80" s="66">
        <v>78</v>
      </c>
      <c r="B80" s="112" t="s">
        <v>521</v>
      </c>
      <c r="C80" s="112">
        <v>40</v>
      </c>
      <c r="D80" s="112">
        <v>48</v>
      </c>
      <c r="E80" s="112"/>
      <c r="F80" s="112">
        <v>1</v>
      </c>
      <c r="G80" s="113" t="s">
        <v>452</v>
      </c>
    </row>
    <row r="81" spans="1:7">
      <c r="A81" s="66">
        <v>79</v>
      </c>
      <c r="B81" s="112" t="s">
        <v>522</v>
      </c>
      <c r="C81" s="112">
        <v>40</v>
      </c>
      <c r="D81" s="112">
        <v>48</v>
      </c>
      <c r="E81" s="112"/>
      <c r="F81" s="112">
        <v>1</v>
      </c>
      <c r="G81" s="113" t="s">
        <v>452</v>
      </c>
    </row>
    <row r="82" spans="1:7">
      <c r="A82" s="66">
        <v>80</v>
      </c>
      <c r="B82" s="112" t="s">
        <v>523</v>
      </c>
      <c r="C82" s="112">
        <v>40</v>
      </c>
      <c r="D82" s="112">
        <v>96</v>
      </c>
      <c r="E82" s="112"/>
      <c r="F82" s="112">
        <v>1</v>
      </c>
      <c r="G82" s="113" t="s">
        <v>452</v>
      </c>
    </row>
    <row r="83" spans="1:7">
      <c r="A83" s="66">
        <v>81</v>
      </c>
      <c r="B83" s="112" t="s">
        <v>524</v>
      </c>
      <c r="C83" s="112">
        <v>40</v>
      </c>
      <c r="D83" s="112">
        <v>48</v>
      </c>
      <c r="E83" s="112"/>
      <c r="F83" s="112">
        <v>2</v>
      </c>
      <c r="G83" s="113" t="s">
        <v>452</v>
      </c>
    </row>
    <row r="84" spans="1:7">
      <c r="A84" s="66">
        <v>82</v>
      </c>
      <c r="B84" s="112" t="s">
        <v>525</v>
      </c>
      <c r="C84" s="112">
        <v>40</v>
      </c>
      <c r="D84" s="112">
        <v>48</v>
      </c>
      <c r="E84" s="112"/>
      <c r="F84" s="112">
        <v>1</v>
      </c>
      <c r="G84" s="113" t="s">
        <v>452</v>
      </c>
    </row>
    <row r="85" spans="1:7">
      <c r="A85" s="66">
        <v>83</v>
      </c>
      <c r="B85" s="112" t="s">
        <v>526</v>
      </c>
      <c r="C85" s="112">
        <v>40</v>
      </c>
      <c r="D85" s="112">
        <v>96</v>
      </c>
      <c r="E85" s="112"/>
      <c r="F85" s="112">
        <v>1</v>
      </c>
      <c r="G85" s="113" t="s">
        <v>452</v>
      </c>
    </row>
    <row r="86" spans="1:7">
      <c r="A86" s="66">
        <v>84</v>
      </c>
      <c r="B86" s="112" t="s">
        <v>527</v>
      </c>
      <c r="C86" s="112">
        <v>40</v>
      </c>
      <c r="D86" s="112">
        <v>48</v>
      </c>
      <c r="E86" s="112"/>
      <c r="F86" s="112">
        <v>2</v>
      </c>
      <c r="G86" s="113" t="s">
        <v>452</v>
      </c>
    </row>
    <row r="87" spans="1:7">
      <c r="A87" s="66">
        <v>85</v>
      </c>
      <c r="B87" s="112" t="s">
        <v>528</v>
      </c>
      <c r="C87" s="112">
        <v>40</v>
      </c>
      <c r="D87" s="112">
        <v>48</v>
      </c>
      <c r="E87" s="112"/>
      <c r="F87" s="112">
        <v>1</v>
      </c>
      <c r="G87" s="113" t="s">
        <v>452</v>
      </c>
    </row>
    <row r="88" spans="1:7">
      <c r="A88" s="66">
        <v>86</v>
      </c>
      <c r="B88" s="112" t="s">
        <v>529</v>
      </c>
      <c r="C88" s="112">
        <v>40</v>
      </c>
      <c r="D88" s="112">
        <v>48</v>
      </c>
      <c r="E88" s="112"/>
      <c r="F88" s="112">
        <v>1</v>
      </c>
      <c r="G88" s="113" t="s">
        <v>452</v>
      </c>
    </row>
    <row r="89" spans="1:7">
      <c r="A89" s="66">
        <v>87</v>
      </c>
      <c r="B89" s="112" t="s">
        <v>530</v>
      </c>
      <c r="C89" s="112">
        <v>60</v>
      </c>
      <c r="D89" s="112">
        <v>48</v>
      </c>
      <c r="E89" s="112"/>
      <c r="F89" s="112">
        <v>1</v>
      </c>
      <c r="G89" s="113" t="s">
        <v>452</v>
      </c>
    </row>
    <row r="90" spans="1:7">
      <c r="A90" s="66">
        <v>88</v>
      </c>
      <c r="B90" s="112" t="s">
        <v>531</v>
      </c>
      <c r="C90" s="112">
        <v>60</v>
      </c>
      <c r="D90" s="112">
        <v>48</v>
      </c>
      <c r="E90" s="112"/>
      <c r="F90" s="112">
        <v>1</v>
      </c>
      <c r="G90" s="113" t="s">
        <v>452</v>
      </c>
    </row>
    <row r="91" spans="1:7">
      <c r="A91" s="66">
        <v>89</v>
      </c>
      <c r="B91" s="112" t="s">
        <v>532</v>
      </c>
      <c r="C91" s="112">
        <v>60</v>
      </c>
      <c r="D91" s="112">
        <v>48</v>
      </c>
      <c r="E91" s="112"/>
      <c r="F91" s="112">
        <v>1</v>
      </c>
      <c r="G91" s="113" t="s">
        <v>452</v>
      </c>
    </row>
    <row r="92" spans="1:7">
      <c r="A92" s="66">
        <v>90</v>
      </c>
      <c r="B92" s="112" t="s">
        <v>533</v>
      </c>
      <c r="C92" s="112">
        <v>60</v>
      </c>
      <c r="D92" s="112">
        <v>48</v>
      </c>
      <c r="E92" s="112"/>
      <c r="F92" s="112">
        <v>1</v>
      </c>
      <c r="G92" s="113" t="s">
        <v>452</v>
      </c>
    </row>
    <row r="93" spans="1:7">
      <c r="A93" s="66">
        <v>91</v>
      </c>
      <c r="B93" s="112" t="s">
        <v>534</v>
      </c>
      <c r="C93" s="112">
        <v>80</v>
      </c>
      <c r="D93" s="112">
        <v>48</v>
      </c>
      <c r="E93" s="112"/>
      <c r="F93" s="112">
        <v>1</v>
      </c>
      <c r="G93" s="113" t="s">
        <v>452</v>
      </c>
    </row>
    <row r="94" spans="1:7">
      <c r="A94" s="66">
        <v>92</v>
      </c>
      <c r="B94" s="112" t="s">
        <v>535</v>
      </c>
      <c r="C94" s="112">
        <v>80</v>
      </c>
      <c r="D94" s="112">
        <v>48</v>
      </c>
      <c r="E94" s="112"/>
      <c r="F94" s="112">
        <v>1</v>
      </c>
      <c r="G94" s="113" t="s">
        <v>452</v>
      </c>
    </row>
    <row r="95" spans="1:7">
      <c r="A95" s="66">
        <v>93</v>
      </c>
      <c r="B95" s="112" t="s">
        <v>536</v>
      </c>
      <c r="C95" s="112">
        <v>80</v>
      </c>
      <c r="D95" s="112">
        <v>48</v>
      </c>
      <c r="E95" s="112"/>
      <c r="F95" s="112">
        <v>1</v>
      </c>
      <c r="G95" s="113" t="s">
        <v>452</v>
      </c>
    </row>
    <row r="96" spans="1:7">
      <c r="A96" s="66">
        <v>94</v>
      </c>
      <c r="B96" s="112" t="s">
        <v>537</v>
      </c>
      <c r="C96" s="112">
        <v>10</v>
      </c>
      <c r="D96" s="112">
        <v>62</v>
      </c>
      <c r="E96" s="112"/>
      <c r="F96" s="112">
        <v>1</v>
      </c>
      <c r="G96" s="113" t="s">
        <v>538</v>
      </c>
    </row>
    <row r="97" spans="1:7">
      <c r="A97" s="66">
        <v>95</v>
      </c>
      <c r="B97" s="112" t="s">
        <v>539</v>
      </c>
      <c r="C97" s="112">
        <v>15</v>
      </c>
      <c r="D97" s="112">
        <v>62</v>
      </c>
      <c r="E97" s="112"/>
      <c r="F97" s="112">
        <v>1</v>
      </c>
      <c r="G97" s="113" t="s">
        <v>538</v>
      </c>
    </row>
    <row r="98" spans="1:7">
      <c r="A98" s="66">
        <v>96</v>
      </c>
      <c r="B98" s="112" t="s">
        <v>540</v>
      </c>
      <c r="C98" s="112">
        <v>20</v>
      </c>
      <c r="D98" s="112">
        <v>62</v>
      </c>
      <c r="E98" s="112"/>
      <c r="F98" s="112">
        <v>1</v>
      </c>
      <c r="G98" s="113" t="s">
        <v>538</v>
      </c>
    </row>
    <row r="99" spans="1:7">
      <c r="A99" s="66">
        <v>97</v>
      </c>
      <c r="B99" s="112" t="s">
        <v>541</v>
      </c>
      <c r="C99" s="112">
        <v>30</v>
      </c>
      <c r="D99" s="112">
        <v>62</v>
      </c>
      <c r="E99" s="112"/>
      <c r="F99" s="112">
        <v>1</v>
      </c>
      <c r="G99" s="113" t="s">
        <v>538</v>
      </c>
    </row>
    <row r="100" spans="1:7">
      <c r="A100" s="66">
        <v>98</v>
      </c>
      <c r="B100" s="112" t="s">
        <v>542</v>
      </c>
      <c r="C100" s="112">
        <v>45</v>
      </c>
      <c r="D100" s="112">
        <v>62</v>
      </c>
      <c r="E100" s="112"/>
      <c r="F100" s="112">
        <v>1</v>
      </c>
      <c r="G100" s="113" t="s">
        <v>538</v>
      </c>
    </row>
    <row r="101" spans="1:7">
      <c r="A101" s="66">
        <v>99</v>
      </c>
      <c r="B101" s="112" t="s">
        <v>543</v>
      </c>
      <c r="C101" s="112">
        <v>75</v>
      </c>
      <c r="D101" s="112">
        <v>62</v>
      </c>
      <c r="E101" s="112"/>
      <c r="F101" s="112">
        <v>1</v>
      </c>
      <c r="G101" s="113" t="s">
        <v>538</v>
      </c>
    </row>
    <row r="102" spans="1:7">
      <c r="A102" s="66">
        <v>100</v>
      </c>
      <c r="B102" s="112" t="s">
        <v>544</v>
      </c>
      <c r="C102" s="112">
        <v>20</v>
      </c>
      <c r="D102" s="112">
        <v>48</v>
      </c>
      <c r="E102" s="112"/>
      <c r="F102" s="112">
        <v>1</v>
      </c>
      <c r="G102" s="113" t="s">
        <v>545</v>
      </c>
    </row>
    <row r="103" spans="1:7">
      <c r="A103" s="66">
        <v>101</v>
      </c>
      <c r="B103" s="112" t="s">
        <v>546</v>
      </c>
      <c r="C103" s="112">
        <v>40</v>
      </c>
      <c r="D103" s="112">
        <v>48</v>
      </c>
      <c r="E103" s="112"/>
      <c r="F103" s="112">
        <v>2</v>
      </c>
      <c r="G103" s="113" t="s">
        <v>545</v>
      </c>
    </row>
    <row r="104" spans="1:7">
      <c r="A104" s="66">
        <v>102</v>
      </c>
      <c r="B104" s="112" t="s">
        <v>547</v>
      </c>
      <c r="C104" s="112">
        <v>60</v>
      </c>
      <c r="D104" s="112">
        <v>48</v>
      </c>
      <c r="E104" s="112"/>
      <c r="F104" s="112">
        <v>3</v>
      </c>
      <c r="G104" s="113" t="s">
        <v>545</v>
      </c>
    </row>
    <row r="105" spans="1:7">
      <c r="A105" s="66">
        <v>103</v>
      </c>
      <c r="B105" s="112" t="s">
        <v>548</v>
      </c>
      <c r="C105" s="112">
        <v>6</v>
      </c>
      <c r="D105" s="112">
        <v>48</v>
      </c>
      <c r="E105" s="112"/>
      <c r="F105" s="112">
        <v>1</v>
      </c>
      <c r="G105" s="113" t="s">
        <v>549</v>
      </c>
    </row>
    <row r="106" spans="1:7">
      <c r="A106" s="66">
        <v>104</v>
      </c>
      <c r="B106" s="112" t="s">
        <v>550</v>
      </c>
      <c r="C106" s="112">
        <v>12</v>
      </c>
      <c r="D106" s="112">
        <v>48</v>
      </c>
      <c r="E106" s="112"/>
      <c r="F106" s="112">
        <v>1</v>
      </c>
      <c r="G106" s="113" t="s">
        <v>549</v>
      </c>
    </row>
    <row r="107" spans="1:7">
      <c r="A107" s="66">
        <v>105</v>
      </c>
      <c r="B107" s="112" t="s">
        <v>551</v>
      </c>
      <c r="C107" s="112">
        <v>20</v>
      </c>
      <c r="D107" s="112">
        <v>48</v>
      </c>
      <c r="E107" s="112"/>
      <c r="F107" s="112">
        <v>1</v>
      </c>
      <c r="G107" s="113" t="s">
        <v>549</v>
      </c>
    </row>
    <row r="108" spans="1:7">
      <c r="A108" s="66">
        <v>106</v>
      </c>
      <c r="B108" s="112" t="s">
        <v>552</v>
      </c>
      <c r="C108" s="112">
        <v>40</v>
      </c>
      <c r="D108" s="112">
        <v>48</v>
      </c>
      <c r="E108" s="112"/>
      <c r="F108" s="112">
        <v>1</v>
      </c>
      <c r="G108" s="113" t="s">
        <v>549</v>
      </c>
    </row>
    <row r="109" spans="1:7">
      <c r="A109" s="66">
        <v>107</v>
      </c>
      <c r="B109" s="112" t="s">
        <v>553</v>
      </c>
      <c r="C109" s="112">
        <v>60</v>
      </c>
      <c r="D109" s="112">
        <v>48</v>
      </c>
      <c r="E109" s="112"/>
      <c r="F109" s="112">
        <v>1</v>
      </c>
      <c r="G109" s="113" t="s">
        <v>549</v>
      </c>
    </row>
    <row r="110" spans="1:7">
      <c r="A110" s="66">
        <v>108</v>
      </c>
      <c r="B110" s="112" t="s">
        <v>554</v>
      </c>
      <c r="C110" s="112">
        <v>80</v>
      </c>
      <c r="D110" s="112">
        <v>48</v>
      </c>
      <c r="E110" s="112"/>
      <c r="F110" s="112">
        <v>1</v>
      </c>
      <c r="G110" s="113" t="s">
        <v>549</v>
      </c>
    </row>
    <row r="111" spans="1:7">
      <c r="A111" s="66">
        <v>109</v>
      </c>
      <c r="B111" s="112" t="s">
        <v>555</v>
      </c>
      <c r="C111" s="112">
        <v>100</v>
      </c>
      <c r="D111" s="112">
        <v>48</v>
      </c>
      <c r="E111" s="112"/>
      <c r="F111" s="112">
        <v>1</v>
      </c>
      <c r="G111" s="113" t="s">
        <v>549</v>
      </c>
    </row>
    <row r="112" spans="1:7">
      <c r="A112" s="66">
        <v>110</v>
      </c>
      <c r="B112" s="112" t="s">
        <v>556</v>
      </c>
      <c r="C112" s="112">
        <v>6</v>
      </c>
      <c r="D112" s="112">
        <v>48</v>
      </c>
      <c r="E112" s="112"/>
      <c r="F112" s="112">
        <v>1</v>
      </c>
      <c r="G112" s="113" t="s">
        <v>549</v>
      </c>
    </row>
    <row r="113" spans="1:7">
      <c r="A113" s="66">
        <v>111</v>
      </c>
      <c r="B113" s="112" t="s">
        <v>557</v>
      </c>
      <c r="C113" s="112">
        <v>12</v>
      </c>
      <c r="D113" s="112">
        <v>48</v>
      </c>
      <c r="E113" s="112"/>
      <c r="F113" s="112">
        <v>1</v>
      </c>
      <c r="G113" s="113" t="s">
        <v>549</v>
      </c>
    </row>
    <row r="114" spans="1:7">
      <c r="A114" s="66">
        <v>112</v>
      </c>
      <c r="B114" s="112" t="s">
        <v>558</v>
      </c>
      <c r="C114" s="112">
        <v>20</v>
      </c>
      <c r="D114" s="112">
        <v>48</v>
      </c>
      <c r="E114" s="112"/>
      <c r="F114" s="112">
        <v>1</v>
      </c>
      <c r="G114" s="113" t="s">
        <v>549</v>
      </c>
    </row>
    <row r="115" spans="1:7">
      <c r="A115" s="66">
        <v>113</v>
      </c>
      <c r="B115" s="112" t="s">
        <v>559</v>
      </c>
      <c r="C115" s="112">
        <v>40</v>
      </c>
      <c r="D115" s="112">
        <v>48</v>
      </c>
      <c r="E115" s="112"/>
      <c r="F115" s="112">
        <v>1</v>
      </c>
      <c r="G115" s="113" t="s">
        <v>549</v>
      </c>
    </row>
    <row r="116" spans="1:7">
      <c r="A116" s="66">
        <v>114</v>
      </c>
      <c r="B116" s="112" t="s">
        <v>560</v>
      </c>
      <c r="C116" s="112">
        <v>60</v>
      </c>
      <c r="D116" s="112">
        <v>48</v>
      </c>
      <c r="E116" s="112"/>
      <c r="F116" s="112">
        <v>1</v>
      </c>
      <c r="G116" s="113" t="s">
        <v>549</v>
      </c>
    </row>
    <row r="117" spans="1:7">
      <c r="A117" s="66">
        <v>115</v>
      </c>
      <c r="B117" s="112" t="s">
        <v>561</v>
      </c>
      <c r="C117" s="112">
        <v>80</v>
      </c>
      <c r="D117" s="112">
        <v>48</v>
      </c>
      <c r="E117" s="112"/>
      <c r="F117" s="112">
        <v>1</v>
      </c>
      <c r="G117" s="113" t="s">
        <v>549</v>
      </c>
    </row>
    <row r="118" spans="1:7">
      <c r="A118" s="66">
        <v>116</v>
      </c>
      <c r="B118" s="112" t="s">
        <v>562</v>
      </c>
      <c r="C118" s="112">
        <v>100</v>
      </c>
      <c r="D118" s="112">
        <v>48</v>
      </c>
      <c r="E118" s="112"/>
      <c r="F118" s="112">
        <v>1</v>
      </c>
      <c r="G118" s="113" t="s">
        <v>549</v>
      </c>
    </row>
    <row r="119" spans="1:7">
      <c r="A119" s="66">
        <v>117</v>
      </c>
      <c r="B119" s="112" t="s">
        <v>563</v>
      </c>
      <c r="C119" s="112">
        <v>6</v>
      </c>
      <c r="D119" s="112">
        <v>48</v>
      </c>
      <c r="E119" s="112"/>
      <c r="F119" s="112">
        <v>1</v>
      </c>
      <c r="G119" s="113" t="s">
        <v>549</v>
      </c>
    </row>
    <row r="120" spans="1:7">
      <c r="A120" s="66">
        <v>118</v>
      </c>
      <c r="B120" s="112" t="s">
        <v>564</v>
      </c>
      <c r="C120" s="112">
        <v>12</v>
      </c>
      <c r="D120" s="112">
        <v>48</v>
      </c>
      <c r="E120" s="112"/>
      <c r="F120" s="112">
        <v>1</v>
      </c>
      <c r="G120" s="113" t="s">
        <v>549</v>
      </c>
    </row>
    <row r="121" spans="1:7">
      <c r="A121" s="66">
        <v>119</v>
      </c>
      <c r="B121" s="112" t="s">
        <v>565</v>
      </c>
      <c r="C121" s="112">
        <v>20</v>
      </c>
      <c r="D121" s="112">
        <v>48</v>
      </c>
      <c r="E121" s="112"/>
      <c r="F121" s="112">
        <v>1</v>
      </c>
      <c r="G121" s="113" t="s">
        <v>549</v>
      </c>
    </row>
    <row r="122" spans="1:7">
      <c r="A122" s="66">
        <v>120</v>
      </c>
      <c r="B122" s="112" t="s">
        <v>566</v>
      </c>
      <c r="C122" s="112">
        <v>40</v>
      </c>
      <c r="D122" s="112">
        <v>48</v>
      </c>
      <c r="E122" s="112"/>
      <c r="F122" s="112">
        <v>1</v>
      </c>
      <c r="G122" s="113" t="s">
        <v>549</v>
      </c>
    </row>
    <row r="123" spans="1:7">
      <c r="A123" s="66">
        <v>121</v>
      </c>
      <c r="B123" s="112" t="s">
        <v>567</v>
      </c>
      <c r="C123" s="112">
        <v>60</v>
      </c>
      <c r="D123" s="112">
        <v>48</v>
      </c>
      <c r="E123" s="112"/>
      <c r="F123" s="112">
        <v>1</v>
      </c>
      <c r="G123" s="113" t="s">
        <v>549</v>
      </c>
    </row>
    <row r="124" spans="1:7">
      <c r="A124" s="66">
        <v>122</v>
      </c>
      <c r="B124" s="112" t="s">
        <v>568</v>
      </c>
      <c r="C124" s="112">
        <v>80</v>
      </c>
      <c r="D124" s="112">
        <v>48</v>
      </c>
      <c r="E124" s="112"/>
      <c r="F124" s="112">
        <v>1</v>
      </c>
      <c r="G124" s="113" t="s">
        <v>549</v>
      </c>
    </row>
    <row r="125" spans="1:7">
      <c r="A125" s="66">
        <v>123</v>
      </c>
      <c r="B125" s="112" t="s">
        <v>569</v>
      </c>
      <c r="C125" s="112">
        <v>100</v>
      </c>
      <c r="D125" s="112">
        <v>48</v>
      </c>
      <c r="E125" s="112"/>
      <c r="F125" s="112">
        <v>1</v>
      </c>
      <c r="G125" s="113" t="s">
        <v>549</v>
      </c>
    </row>
    <row r="126" spans="1:7">
      <c r="A126" s="66">
        <v>124</v>
      </c>
      <c r="B126" s="112" t="s">
        <v>570</v>
      </c>
      <c r="C126" s="112">
        <v>6</v>
      </c>
      <c r="D126" s="112">
        <v>48</v>
      </c>
      <c r="E126" s="112"/>
      <c r="F126" s="112">
        <v>1</v>
      </c>
      <c r="G126" s="113" t="s">
        <v>549</v>
      </c>
    </row>
    <row r="127" spans="1:7">
      <c r="A127" s="66">
        <v>125</v>
      </c>
      <c r="B127" s="112" t="s">
        <v>571</v>
      </c>
      <c r="C127" s="112">
        <v>12</v>
      </c>
      <c r="D127" s="112">
        <v>48</v>
      </c>
      <c r="E127" s="112"/>
      <c r="F127" s="112">
        <v>1</v>
      </c>
      <c r="G127" s="113" t="s">
        <v>549</v>
      </c>
    </row>
    <row r="128" spans="1:7">
      <c r="A128" s="66">
        <v>126</v>
      </c>
      <c r="B128" s="112" t="s">
        <v>572</v>
      </c>
      <c r="C128" s="112">
        <v>20</v>
      </c>
      <c r="D128" s="112">
        <v>48</v>
      </c>
      <c r="E128" s="112"/>
      <c r="F128" s="112">
        <v>1</v>
      </c>
      <c r="G128" s="113" t="s">
        <v>549</v>
      </c>
    </row>
    <row r="129" spans="1:7">
      <c r="A129" s="66">
        <v>127</v>
      </c>
      <c r="B129" s="112" t="s">
        <v>573</v>
      </c>
      <c r="C129" s="112">
        <v>40</v>
      </c>
      <c r="D129" s="112">
        <v>48</v>
      </c>
      <c r="E129" s="112"/>
      <c r="F129" s="112">
        <v>1</v>
      </c>
      <c r="G129" s="113" t="s">
        <v>549</v>
      </c>
    </row>
    <row r="130" spans="1:7">
      <c r="A130" s="66">
        <v>128</v>
      </c>
      <c r="B130" s="112" t="s">
        <v>574</v>
      </c>
      <c r="C130" s="112">
        <v>60</v>
      </c>
      <c r="D130" s="112">
        <v>48</v>
      </c>
      <c r="E130" s="112"/>
      <c r="F130" s="112">
        <v>1</v>
      </c>
      <c r="G130" s="113" t="s">
        <v>549</v>
      </c>
    </row>
    <row r="131" spans="1:7">
      <c r="A131" s="66">
        <v>129</v>
      </c>
      <c r="B131" s="112" t="s">
        <v>575</v>
      </c>
      <c r="C131" s="112">
        <v>80</v>
      </c>
      <c r="D131" s="112">
        <v>48</v>
      </c>
      <c r="E131" s="112"/>
      <c r="F131" s="112">
        <v>1</v>
      </c>
      <c r="G131" s="113" t="s">
        <v>549</v>
      </c>
    </row>
    <row r="132" spans="1:7">
      <c r="A132" s="66">
        <v>130</v>
      </c>
      <c r="B132" s="112" t="s">
        <v>576</v>
      </c>
      <c r="C132" s="112">
        <v>100</v>
      </c>
      <c r="D132" s="112">
        <v>48</v>
      </c>
      <c r="E132" s="112"/>
      <c r="F132" s="112">
        <v>1</v>
      </c>
      <c r="G132" s="113" t="s">
        <v>549</v>
      </c>
    </row>
    <row r="133" spans="1:7">
      <c r="A133" s="66">
        <v>131</v>
      </c>
      <c r="B133" s="112" t="s">
        <v>577</v>
      </c>
      <c r="C133" s="112">
        <v>6</v>
      </c>
      <c r="D133" s="112">
        <v>48</v>
      </c>
      <c r="E133" s="112"/>
      <c r="F133" s="112">
        <v>1</v>
      </c>
      <c r="G133" s="113" t="s">
        <v>549</v>
      </c>
    </row>
    <row r="134" spans="1:7">
      <c r="A134" s="66">
        <v>132</v>
      </c>
      <c r="B134" s="112" t="s">
        <v>578</v>
      </c>
      <c r="C134" s="112">
        <v>12</v>
      </c>
      <c r="D134" s="112">
        <v>48</v>
      </c>
      <c r="E134" s="112"/>
      <c r="F134" s="112">
        <v>1</v>
      </c>
      <c r="G134" s="113" t="s">
        <v>549</v>
      </c>
    </row>
    <row r="135" spans="1:7">
      <c r="A135" s="66">
        <v>133</v>
      </c>
      <c r="B135" s="112" t="s">
        <v>579</v>
      </c>
      <c r="C135" s="112">
        <v>20</v>
      </c>
      <c r="D135" s="112">
        <v>48</v>
      </c>
      <c r="E135" s="112"/>
      <c r="F135" s="112">
        <v>1</v>
      </c>
      <c r="G135" s="113" t="s">
        <v>549</v>
      </c>
    </row>
    <row r="136" spans="1:7">
      <c r="A136" s="66">
        <v>134</v>
      </c>
      <c r="B136" s="112" t="s">
        <v>580</v>
      </c>
      <c r="C136" s="112">
        <v>40</v>
      </c>
      <c r="D136" s="112">
        <v>48</v>
      </c>
      <c r="E136" s="112"/>
      <c r="F136" s="112">
        <v>1</v>
      </c>
      <c r="G136" s="113" t="s">
        <v>549</v>
      </c>
    </row>
    <row r="137" spans="1:7">
      <c r="A137" s="66">
        <v>135</v>
      </c>
      <c r="B137" s="112" t="s">
        <v>581</v>
      </c>
      <c r="C137" s="112">
        <v>60</v>
      </c>
      <c r="D137" s="112">
        <v>48</v>
      </c>
      <c r="E137" s="112"/>
      <c r="F137" s="112">
        <v>1</v>
      </c>
      <c r="G137" s="113" t="s">
        <v>549</v>
      </c>
    </row>
    <row r="138" spans="1:7">
      <c r="A138" s="66">
        <v>136</v>
      </c>
      <c r="B138" s="112" t="s">
        <v>582</v>
      </c>
      <c r="C138" s="112">
        <v>80</v>
      </c>
      <c r="D138" s="112">
        <v>48</v>
      </c>
      <c r="E138" s="112"/>
      <c r="F138" s="112">
        <v>1</v>
      </c>
      <c r="G138" s="113" t="s">
        <v>549</v>
      </c>
    </row>
    <row r="139" spans="1:7">
      <c r="A139" s="66">
        <v>137</v>
      </c>
      <c r="B139" s="112" t="s">
        <v>583</v>
      </c>
      <c r="C139" s="112">
        <v>100</v>
      </c>
      <c r="D139" s="112">
        <v>48</v>
      </c>
      <c r="E139" s="112"/>
      <c r="F139" s="112">
        <v>1</v>
      </c>
      <c r="G139" s="113" t="s">
        <v>549</v>
      </c>
    </row>
    <row r="140" spans="1:7">
      <c r="A140" s="66">
        <v>138</v>
      </c>
      <c r="B140" s="112" t="s">
        <v>584</v>
      </c>
      <c r="C140" s="112">
        <v>6</v>
      </c>
      <c r="D140" s="112">
        <v>48</v>
      </c>
      <c r="E140" s="112"/>
      <c r="F140" s="112">
        <v>1</v>
      </c>
      <c r="G140" s="113" t="s">
        <v>549</v>
      </c>
    </row>
    <row r="141" spans="1:7">
      <c r="A141" s="66">
        <v>139</v>
      </c>
      <c r="B141" s="112" t="s">
        <v>585</v>
      </c>
      <c r="C141" s="112">
        <v>12</v>
      </c>
      <c r="D141" s="112">
        <v>48</v>
      </c>
      <c r="E141" s="112"/>
      <c r="F141" s="112">
        <v>1</v>
      </c>
      <c r="G141" s="113" t="s">
        <v>549</v>
      </c>
    </row>
    <row r="142" spans="1:7">
      <c r="A142" s="66">
        <v>140</v>
      </c>
      <c r="B142" s="112" t="s">
        <v>586</v>
      </c>
      <c r="C142" s="112">
        <v>20</v>
      </c>
      <c r="D142" s="112">
        <v>48</v>
      </c>
      <c r="E142" s="112"/>
      <c r="F142" s="112">
        <v>1</v>
      </c>
      <c r="G142" s="113" t="s">
        <v>549</v>
      </c>
    </row>
    <row r="143" spans="1:7">
      <c r="A143" s="66">
        <v>141</v>
      </c>
      <c r="B143" s="112" t="s">
        <v>587</v>
      </c>
      <c r="C143" s="112">
        <v>40</v>
      </c>
      <c r="D143" s="112">
        <v>48</v>
      </c>
      <c r="E143" s="112"/>
      <c r="F143" s="112">
        <v>1</v>
      </c>
      <c r="G143" s="113" t="s">
        <v>549</v>
      </c>
    </row>
    <row r="144" spans="1:7">
      <c r="A144" s="66">
        <v>142</v>
      </c>
      <c r="B144" s="112" t="s">
        <v>588</v>
      </c>
      <c r="C144" s="112">
        <v>60</v>
      </c>
      <c r="D144" s="112">
        <v>48</v>
      </c>
      <c r="E144" s="112"/>
      <c r="F144" s="112">
        <v>1</v>
      </c>
      <c r="G144" s="113" t="s">
        <v>549</v>
      </c>
    </row>
    <row r="145" spans="1:7">
      <c r="A145" s="66">
        <v>143</v>
      </c>
      <c r="B145" s="112" t="s">
        <v>589</v>
      </c>
      <c r="C145" s="112">
        <v>80</v>
      </c>
      <c r="D145" s="112">
        <v>48</v>
      </c>
      <c r="E145" s="112"/>
      <c r="F145" s="112">
        <v>1</v>
      </c>
      <c r="G145" s="113" t="s">
        <v>549</v>
      </c>
    </row>
    <row r="146" spans="1:7">
      <c r="A146" s="66">
        <v>144</v>
      </c>
      <c r="B146" s="112" t="s">
        <v>590</v>
      </c>
      <c r="C146" s="112">
        <v>100</v>
      </c>
      <c r="D146" s="112">
        <v>48</v>
      </c>
      <c r="E146" s="112"/>
      <c r="F146" s="112">
        <v>1</v>
      </c>
      <c r="G146" s="113" t="s">
        <v>549</v>
      </c>
    </row>
    <row r="147" spans="1:7">
      <c r="A147" s="66">
        <v>145</v>
      </c>
      <c r="B147" s="112" t="s">
        <v>591</v>
      </c>
      <c r="C147" s="112">
        <v>6</v>
      </c>
      <c r="D147" s="112">
        <v>48</v>
      </c>
      <c r="E147" s="112"/>
      <c r="F147" s="112">
        <v>1</v>
      </c>
      <c r="G147" s="113" t="s">
        <v>549</v>
      </c>
    </row>
    <row r="148" spans="1:7">
      <c r="A148" s="66">
        <v>146</v>
      </c>
      <c r="B148" s="112" t="s">
        <v>592</v>
      </c>
      <c r="C148" s="112">
        <v>12</v>
      </c>
      <c r="D148" s="112">
        <v>48</v>
      </c>
      <c r="E148" s="112"/>
      <c r="F148" s="112">
        <v>1</v>
      </c>
      <c r="G148" s="113" t="s">
        <v>549</v>
      </c>
    </row>
    <row r="149" spans="1:7">
      <c r="A149" s="66">
        <v>147</v>
      </c>
      <c r="B149" s="112" t="s">
        <v>593</v>
      </c>
      <c r="C149" s="112">
        <v>20</v>
      </c>
      <c r="D149" s="112">
        <v>48</v>
      </c>
      <c r="E149" s="112"/>
      <c r="F149" s="112">
        <v>1</v>
      </c>
      <c r="G149" s="113" t="s">
        <v>549</v>
      </c>
    </row>
    <row r="150" spans="1:7">
      <c r="A150" s="66">
        <v>148</v>
      </c>
      <c r="B150" s="112" t="s">
        <v>594</v>
      </c>
      <c r="C150" s="112">
        <v>40</v>
      </c>
      <c r="D150" s="112">
        <v>48</v>
      </c>
      <c r="E150" s="112"/>
      <c r="F150" s="112">
        <v>1</v>
      </c>
      <c r="G150" s="113" t="s">
        <v>549</v>
      </c>
    </row>
    <row r="151" spans="1:7">
      <c r="A151" s="66">
        <v>149</v>
      </c>
      <c r="B151" s="112" t="s">
        <v>595</v>
      </c>
      <c r="C151" s="112">
        <v>60</v>
      </c>
      <c r="D151" s="112">
        <v>48</v>
      </c>
      <c r="E151" s="112"/>
      <c r="F151" s="112">
        <v>1</v>
      </c>
      <c r="G151" s="113" t="s">
        <v>549</v>
      </c>
    </row>
    <row r="152" spans="1:7">
      <c r="A152" s="66">
        <v>150</v>
      </c>
      <c r="B152" s="112" t="s">
        <v>596</v>
      </c>
      <c r="C152" s="112">
        <v>80</v>
      </c>
      <c r="D152" s="112">
        <v>48</v>
      </c>
      <c r="E152" s="112"/>
      <c r="F152" s="112">
        <v>1</v>
      </c>
      <c r="G152" s="113" t="s">
        <v>549</v>
      </c>
    </row>
    <row r="153" spans="1:7">
      <c r="A153" s="66">
        <v>151</v>
      </c>
      <c r="B153" s="112" t="s">
        <v>597</v>
      </c>
      <c r="C153" s="112">
        <v>100</v>
      </c>
      <c r="D153" s="112">
        <v>48</v>
      </c>
      <c r="E153" s="112"/>
      <c r="F153" s="112">
        <v>1</v>
      </c>
      <c r="G153" s="113" t="s">
        <v>549</v>
      </c>
    </row>
    <row r="154" spans="1:7">
      <c r="A154" s="66">
        <v>152</v>
      </c>
      <c r="B154" s="112" t="s">
        <v>598</v>
      </c>
      <c r="C154" s="112">
        <v>100</v>
      </c>
      <c r="D154" s="112">
        <v>48</v>
      </c>
      <c r="E154" s="112"/>
      <c r="F154" s="112">
        <v>1</v>
      </c>
      <c r="G154" s="113" t="s">
        <v>549</v>
      </c>
    </row>
    <row r="155" spans="1:7">
      <c r="A155" s="66">
        <v>153</v>
      </c>
      <c r="B155" s="112" t="s">
        <v>599</v>
      </c>
      <c r="C155" s="112">
        <v>6</v>
      </c>
      <c r="D155" s="112">
        <v>48</v>
      </c>
      <c r="E155" s="112"/>
      <c r="F155" s="112">
        <v>1</v>
      </c>
      <c r="G155" s="113" t="s">
        <v>549</v>
      </c>
    </row>
    <row r="156" spans="1:7">
      <c r="A156" s="66">
        <v>154</v>
      </c>
      <c r="B156" s="112" t="s">
        <v>600</v>
      </c>
      <c r="C156" s="112">
        <v>12</v>
      </c>
      <c r="D156" s="112">
        <v>48</v>
      </c>
      <c r="E156" s="112"/>
      <c r="F156" s="112">
        <v>1</v>
      </c>
      <c r="G156" s="113" t="s">
        <v>549</v>
      </c>
    </row>
    <row r="157" spans="1:7">
      <c r="A157" s="66">
        <v>155</v>
      </c>
      <c r="B157" s="112" t="s">
        <v>601</v>
      </c>
      <c r="C157" s="112">
        <v>20</v>
      </c>
      <c r="D157" s="112">
        <v>48</v>
      </c>
      <c r="E157" s="112"/>
      <c r="F157" s="112">
        <v>1</v>
      </c>
      <c r="G157" s="113" t="s">
        <v>549</v>
      </c>
    </row>
    <row r="158" spans="1:7">
      <c r="A158" s="66">
        <v>156</v>
      </c>
      <c r="B158" s="112" t="s">
        <v>602</v>
      </c>
      <c r="C158" s="112">
        <v>40</v>
      </c>
      <c r="D158" s="112">
        <v>48</v>
      </c>
      <c r="E158" s="112"/>
      <c r="F158" s="112">
        <v>1</v>
      </c>
      <c r="G158" s="113" t="s">
        <v>549</v>
      </c>
    </row>
    <row r="159" spans="1:7">
      <c r="A159" s="66">
        <v>157</v>
      </c>
      <c r="B159" s="112" t="s">
        <v>603</v>
      </c>
      <c r="C159" s="112">
        <v>60</v>
      </c>
      <c r="D159" s="112">
        <v>48</v>
      </c>
      <c r="E159" s="112"/>
      <c r="F159" s="112">
        <v>1</v>
      </c>
      <c r="G159" s="113" t="s">
        <v>549</v>
      </c>
    </row>
    <row r="160" spans="1:7">
      <c r="A160" s="66">
        <v>158</v>
      </c>
      <c r="B160" s="112" t="s">
        <v>604</v>
      </c>
      <c r="C160" s="112">
        <v>80</v>
      </c>
      <c r="D160" s="112">
        <v>48</v>
      </c>
      <c r="E160" s="112"/>
      <c r="F160" s="112">
        <v>1</v>
      </c>
      <c r="G160" s="113" t="s">
        <v>549</v>
      </c>
    </row>
    <row r="161" spans="1:7">
      <c r="A161" s="66">
        <v>159</v>
      </c>
      <c r="B161" s="112" t="s">
        <v>605</v>
      </c>
      <c r="C161" s="112">
        <v>100</v>
      </c>
      <c r="D161" s="112">
        <v>48</v>
      </c>
      <c r="E161" s="112"/>
      <c r="F161" s="112">
        <v>1</v>
      </c>
      <c r="G161" s="113" t="s">
        <v>549</v>
      </c>
    </row>
    <row r="162" spans="1:7">
      <c r="A162" s="66">
        <v>160</v>
      </c>
      <c r="B162" s="112" t="s">
        <v>606</v>
      </c>
      <c r="C162" s="112">
        <v>6</v>
      </c>
      <c r="D162" s="112">
        <v>48</v>
      </c>
      <c r="E162" s="112"/>
      <c r="F162" s="112">
        <v>1</v>
      </c>
      <c r="G162" s="113" t="s">
        <v>549</v>
      </c>
    </row>
    <row r="163" spans="1:7">
      <c r="A163" s="66">
        <v>161</v>
      </c>
      <c r="B163" s="112" t="s">
        <v>607</v>
      </c>
      <c r="C163" s="112">
        <v>12</v>
      </c>
      <c r="D163" s="112">
        <v>48</v>
      </c>
      <c r="E163" s="112"/>
      <c r="F163" s="112">
        <v>1</v>
      </c>
      <c r="G163" s="113" t="s">
        <v>549</v>
      </c>
    </row>
    <row r="164" spans="1:7">
      <c r="A164" s="66">
        <v>162</v>
      </c>
      <c r="B164" s="112" t="s">
        <v>608</v>
      </c>
      <c r="C164" s="112">
        <v>20</v>
      </c>
      <c r="D164" s="112">
        <v>48</v>
      </c>
      <c r="E164" s="112"/>
      <c r="F164" s="112">
        <v>1</v>
      </c>
      <c r="G164" s="113" t="s">
        <v>549</v>
      </c>
    </row>
    <row r="165" spans="1:7">
      <c r="A165" s="66">
        <v>163</v>
      </c>
      <c r="B165" s="112" t="s">
        <v>609</v>
      </c>
      <c r="C165" s="112">
        <v>40</v>
      </c>
      <c r="D165" s="112">
        <v>48</v>
      </c>
      <c r="E165" s="112"/>
      <c r="F165" s="112">
        <v>1</v>
      </c>
      <c r="G165" s="113" t="s">
        <v>549</v>
      </c>
    </row>
    <row r="166" spans="1:7">
      <c r="A166" s="66">
        <v>164</v>
      </c>
      <c r="B166" s="112" t="s">
        <v>610</v>
      </c>
      <c r="C166" s="112">
        <v>60</v>
      </c>
      <c r="D166" s="112">
        <v>48</v>
      </c>
      <c r="E166" s="112"/>
      <c r="F166" s="112">
        <v>1</v>
      </c>
      <c r="G166" s="113" t="s">
        <v>549</v>
      </c>
    </row>
    <row r="167" spans="1:7">
      <c r="A167" s="66">
        <v>165</v>
      </c>
      <c r="B167" s="112" t="s">
        <v>611</v>
      </c>
      <c r="C167" s="112">
        <v>80</v>
      </c>
      <c r="D167" s="112">
        <v>48</v>
      </c>
      <c r="E167" s="112"/>
      <c r="F167" s="112">
        <v>1</v>
      </c>
      <c r="G167" s="113" t="s">
        <v>549</v>
      </c>
    </row>
    <row r="168" spans="1:7">
      <c r="A168" s="66">
        <v>166</v>
      </c>
      <c r="B168" s="112" t="s">
        <v>612</v>
      </c>
      <c r="C168" s="112">
        <v>100</v>
      </c>
      <c r="D168" s="112">
        <v>48</v>
      </c>
      <c r="E168" s="112"/>
      <c r="F168" s="112">
        <v>1</v>
      </c>
      <c r="G168" s="113" t="s">
        <v>549</v>
      </c>
    </row>
    <row r="169" spans="1:7">
      <c r="A169" s="66">
        <v>167</v>
      </c>
      <c r="B169" s="112" t="s">
        <v>613</v>
      </c>
      <c r="C169" s="112">
        <v>6</v>
      </c>
      <c r="D169" s="112">
        <v>48</v>
      </c>
      <c r="E169" s="112"/>
      <c r="F169" s="112">
        <v>1</v>
      </c>
      <c r="G169" s="113" t="s">
        <v>549</v>
      </c>
    </row>
    <row r="170" spans="1:7">
      <c r="A170" s="66">
        <v>168</v>
      </c>
      <c r="B170" s="112" t="s">
        <v>614</v>
      </c>
      <c r="C170" s="112">
        <v>12</v>
      </c>
      <c r="D170" s="112">
        <v>48</v>
      </c>
      <c r="E170" s="112"/>
      <c r="F170" s="112">
        <v>1</v>
      </c>
      <c r="G170" s="113" t="s">
        <v>549</v>
      </c>
    </row>
    <row r="171" spans="1:7">
      <c r="A171" s="66">
        <v>169</v>
      </c>
      <c r="B171" s="112" t="s">
        <v>615</v>
      </c>
      <c r="C171" s="112">
        <v>20</v>
      </c>
      <c r="D171" s="112">
        <v>48</v>
      </c>
      <c r="E171" s="112"/>
      <c r="F171" s="112">
        <v>1</v>
      </c>
      <c r="G171" s="113" t="s">
        <v>549</v>
      </c>
    </row>
    <row r="172" spans="1:7">
      <c r="A172" s="66">
        <v>170</v>
      </c>
      <c r="B172" s="112" t="s">
        <v>616</v>
      </c>
      <c r="C172" s="112">
        <v>40</v>
      </c>
      <c r="D172" s="112">
        <v>48</v>
      </c>
      <c r="E172" s="112"/>
      <c r="F172" s="112">
        <v>1</v>
      </c>
      <c r="G172" s="113" t="s">
        <v>549</v>
      </c>
    </row>
    <row r="173" spans="1:7">
      <c r="A173" s="66">
        <v>171</v>
      </c>
      <c r="B173" s="112" t="s">
        <v>617</v>
      </c>
      <c r="C173" s="112">
        <v>60</v>
      </c>
      <c r="D173" s="112">
        <v>48</v>
      </c>
      <c r="E173" s="112"/>
      <c r="F173" s="112">
        <v>1</v>
      </c>
      <c r="G173" s="113" t="s">
        <v>549</v>
      </c>
    </row>
    <row r="174" spans="1:7">
      <c r="A174" s="66">
        <v>172</v>
      </c>
      <c r="B174" s="112" t="s">
        <v>618</v>
      </c>
      <c r="C174" s="112">
        <v>80</v>
      </c>
      <c r="D174" s="112">
        <v>48</v>
      </c>
      <c r="E174" s="112"/>
      <c r="F174" s="112">
        <v>1</v>
      </c>
      <c r="G174" s="113" t="s">
        <v>549</v>
      </c>
    </row>
    <row r="175" spans="1:7">
      <c r="A175" s="66">
        <v>173</v>
      </c>
      <c r="B175" s="112" t="s">
        <v>619</v>
      </c>
      <c r="C175" s="112">
        <v>100</v>
      </c>
      <c r="D175" s="112">
        <v>48</v>
      </c>
      <c r="E175" s="112"/>
      <c r="F175" s="112">
        <v>1</v>
      </c>
      <c r="G175" s="113" t="s">
        <v>549</v>
      </c>
    </row>
    <row r="176" spans="1:7">
      <c r="A176" s="66">
        <v>174</v>
      </c>
      <c r="B176" s="112" t="s">
        <v>620</v>
      </c>
      <c r="C176" s="112">
        <v>100</v>
      </c>
      <c r="D176" s="112">
        <v>48</v>
      </c>
      <c r="E176" s="112"/>
      <c r="F176" s="112">
        <v>1</v>
      </c>
      <c r="G176" s="113" t="s">
        <v>549</v>
      </c>
    </row>
    <row r="177" spans="1:7">
      <c r="A177" s="66">
        <v>175</v>
      </c>
      <c r="B177" s="112" t="s">
        <v>621</v>
      </c>
      <c r="C177" s="112">
        <v>16</v>
      </c>
      <c r="D177" s="112">
        <v>48</v>
      </c>
      <c r="E177" s="112" t="s">
        <v>30</v>
      </c>
      <c r="F177" s="112" t="s">
        <v>622</v>
      </c>
      <c r="G177" s="113" t="s">
        <v>623</v>
      </c>
    </row>
    <row r="178" spans="1:7">
      <c r="A178" s="66">
        <v>176</v>
      </c>
      <c r="B178" s="112" t="s">
        <v>624</v>
      </c>
      <c r="C178" s="112">
        <v>32</v>
      </c>
      <c r="D178" s="112">
        <v>48</v>
      </c>
      <c r="E178" s="112" t="s">
        <v>625</v>
      </c>
      <c r="F178" s="112" t="s">
        <v>622</v>
      </c>
      <c r="G178" s="113" t="s">
        <v>623</v>
      </c>
    </row>
    <row r="179" spans="1:7">
      <c r="A179" s="66">
        <v>177</v>
      </c>
      <c r="B179" s="112" t="s">
        <v>626</v>
      </c>
      <c r="C179" s="112">
        <v>48</v>
      </c>
      <c r="D179" s="112">
        <v>48</v>
      </c>
      <c r="E179" s="112" t="s">
        <v>627</v>
      </c>
      <c r="F179" s="112" t="s">
        <v>622</v>
      </c>
      <c r="G179" s="113" t="s">
        <v>623</v>
      </c>
    </row>
    <row r="180" spans="1:7">
      <c r="A180" s="66">
        <v>178</v>
      </c>
      <c r="B180" s="112" t="s">
        <v>628</v>
      </c>
      <c r="C180" s="112">
        <v>64</v>
      </c>
      <c r="D180" s="112">
        <v>48</v>
      </c>
      <c r="E180" s="112" t="s">
        <v>629</v>
      </c>
      <c r="F180" s="112" t="s">
        <v>622</v>
      </c>
      <c r="G180" s="113" t="s">
        <v>623</v>
      </c>
    </row>
    <row r="181" spans="1:7">
      <c r="A181" s="66">
        <v>179</v>
      </c>
      <c r="B181" s="112" t="s">
        <v>630</v>
      </c>
      <c r="C181" s="112">
        <v>8</v>
      </c>
      <c r="D181" s="112">
        <v>96</v>
      </c>
      <c r="E181" s="112" t="s">
        <v>30</v>
      </c>
      <c r="F181" s="112" t="s">
        <v>622</v>
      </c>
      <c r="G181" s="113" t="s">
        <v>623</v>
      </c>
    </row>
    <row r="182" spans="1:7">
      <c r="A182" s="66">
        <v>180</v>
      </c>
      <c r="B182" s="112" t="s">
        <v>631</v>
      </c>
      <c r="C182" s="112">
        <v>16</v>
      </c>
      <c r="D182" s="112">
        <v>96</v>
      </c>
      <c r="E182" s="112" t="s">
        <v>625</v>
      </c>
      <c r="F182" s="112" t="s">
        <v>622</v>
      </c>
      <c r="G182" s="113" t="s">
        <v>623</v>
      </c>
    </row>
    <row r="183" spans="1:7">
      <c r="A183" s="66">
        <v>181</v>
      </c>
      <c r="B183" s="112" t="s">
        <v>632</v>
      </c>
      <c r="C183" s="112">
        <v>24</v>
      </c>
      <c r="D183" s="112">
        <v>96</v>
      </c>
      <c r="E183" s="112" t="s">
        <v>627</v>
      </c>
      <c r="F183" s="112" t="s">
        <v>622</v>
      </c>
      <c r="G183" s="113" t="s">
        <v>623</v>
      </c>
    </row>
    <row r="184" spans="1:7">
      <c r="A184" s="66">
        <v>182</v>
      </c>
      <c r="B184" s="112" t="s">
        <v>633</v>
      </c>
      <c r="C184" s="112">
        <v>32</v>
      </c>
      <c r="D184" s="112">
        <v>96</v>
      </c>
      <c r="E184" s="112" t="s">
        <v>629</v>
      </c>
      <c r="F184" s="112" t="s">
        <v>622</v>
      </c>
      <c r="G184" s="113" t="s">
        <v>623</v>
      </c>
    </row>
    <row r="185" spans="1:7">
      <c r="A185" s="66">
        <v>183</v>
      </c>
      <c r="B185" s="112" t="s">
        <v>634</v>
      </c>
      <c r="C185" s="112">
        <v>16</v>
      </c>
      <c r="D185" s="112">
        <v>48</v>
      </c>
      <c r="E185" s="112" t="s">
        <v>30</v>
      </c>
      <c r="F185" s="112" t="s">
        <v>622</v>
      </c>
      <c r="G185" s="113" t="s">
        <v>623</v>
      </c>
    </row>
    <row r="186" spans="1:7">
      <c r="A186" s="66">
        <v>184</v>
      </c>
      <c r="B186" s="112" t="s">
        <v>635</v>
      </c>
      <c r="C186" s="112">
        <v>32</v>
      </c>
      <c r="D186" s="112">
        <v>48</v>
      </c>
      <c r="E186" s="112" t="s">
        <v>625</v>
      </c>
      <c r="F186" s="112" t="s">
        <v>622</v>
      </c>
      <c r="G186" s="113" t="s">
        <v>623</v>
      </c>
    </row>
    <row r="187" spans="1:7">
      <c r="A187" s="66">
        <v>185</v>
      </c>
      <c r="B187" s="112" t="s">
        <v>636</v>
      </c>
      <c r="C187" s="112">
        <v>48</v>
      </c>
      <c r="D187" s="112">
        <v>48</v>
      </c>
      <c r="E187" s="112" t="s">
        <v>627</v>
      </c>
      <c r="F187" s="112" t="s">
        <v>622</v>
      </c>
      <c r="G187" s="113" t="s">
        <v>623</v>
      </c>
    </row>
    <row r="188" spans="1:7">
      <c r="A188" s="66">
        <v>186</v>
      </c>
      <c r="B188" s="112" t="s">
        <v>637</v>
      </c>
      <c r="C188" s="112">
        <v>64</v>
      </c>
      <c r="D188" s="112">
        <v>48</v>
      </c>
      <c r="E188" s="112" t="s">
        <v>629</v>
      </c>
      <c r="F188" s="112" t="s">
        <v>622</v>
      </c>
      <c r="G188" s="113" t="s">
        <v>623</v>
      </c>
    </row>
    <row r="189" spans="1:7">
      <c r="A189" s="66">
        <v>187</v>
      </c>
      <c r="B189" s="112" t="s">
        <v>638</v>
      </c>
      <c r="C189" s="112">
        <v>25</v>
      </c>
      <c r="D189" s="112">
        <v>48</v>
      </c>
      <c r="E189" s="112" t="s">
        <v>639</v>
      </c>
      <c r="F189" s="112" t="s">
        <v>622</v>
      </c>
      <c r="G189" s="113" t="s">
        <v>623</v>
      </c>
    </row>
    <row r="190" spans="1:7">
      <c r="A190" s="66">
        <v>188</v>
      </c>
      <c r="B190" s="112" t="s">
        <v>640</v>
      </c>
      <c r="C190" s="112">
        <v>50</v>
      </c>
      <c r="D190" s="112">
        <v>48</v>
      </c>
      <c r="E190" s="112" t="s">
        <v>641</v>
      </c>
      <c r="F190" s="112" t="s">
        <v>622</v>
      </c>
      <c r="G190" s="113" t="s">
        <v>623</v>
      </c>
    </row>
    <row r="191" spans="1:7">
      <c r="A191" s="66">
        <v>189</v>
      </c>
      <c r="B191" s="112" t="s">
        <v>642</v>
      </c>
      <c r="C191" s="112">
        <v>75</v>
      </c>
      <c r="D191" s="112">
        <v>48</v>
      </c>
      <c r="E191" s="112" t="s">
        <v>643</v>
      </c>
      <c r="F191" s="112" t="s">
        <v>622</v>
      </c>
      <c r="G191" s="113" t="s">
        <v>623</v>
      </c>
    </row>
    <row r="192" spans="1:7">
      <c r="A192" s="66">
        <v>190</v>
      </c>
      <c r="B192" s="112" t="s">
        <v>644</v>
      </c>
      <c r="C192" s="112">
        <v>100</v>
      </c>
      <c r="D192" s="112">
        <v>48</v>
      </c>
      <c r="E192" s="112" t="s">
        <v>645</v>
      </c>
      <c r="F192" s="112" t="s">
        <v>622</v>
      </c>
      <c r="G192" s="113" t="s">
        <v>623</v>
      </c>
    </row>
    <row r="193" spans="1:7">
      <c r="A193" s="66">
        <v>191</v>
      </c>
      <c r="B193" s="112" t="s">
        <v>646</v>
      </c>
      <c r="C193" s="112">
        <v>21</v>
      </c>
      <c r="D193" s="112">
        <v>48</v>
      </c>
      <c r="E193" s="112" t="s">
        <v>647</v>
      </c>
      <c r="F193" s="112" t="s">
        <v>622</v>
      </c>
      <c r="G193" s="113" t="s">
        <v>623</v>
      </c>
    </row>
    <row r="194" spans="1:7">
      <c r="A194" s="66">
        <v>192</v>
      </c>
      <c r="B194" s="112" t="s">
        <v>648</v>
      </c>
      <c r="C194" s="112">
        <v>42</v>
      </c>
      <c r="D194" s="112">
        <v>48</v>
      </c>
      <c r="E194" s="112" t="s">
        <v>649</v>
      </c>
      <c r="F194" s="112" t="s">
        <v>622</v>
      </c>
      <c r="G194" s="113" t="s">
        <v>623</v>
      </c>
    </row>
    <row r="195" spans="1:7">
      <c r="A195" s="66">
        <v>193</v>
      </c>
      <c r="B195" s="112" t="s">
        <v>650</v>
      </c>
      <c r="C195" s="112">
        <v>63</v>
      </c>
      <c r="D195" s="112">
        <v>48</v>
      </c>
      <c r="E195" s="112" t="s">
        <v>629</v>
      </c>
      <c r="F195" s="112" t="s">
        <v>622</v>
      </c>
      <c r="G195" s="113" t="s">
        <v>623</v>
      </c>
    </row>
    <row r="196" spans="1:7">
      <c r="A196" s="66">
        <v>194</v>
      </c>
      <c r="B196" s="112" t="s">
        <v>651</v>
      </c>
      <c r="C196" s="112">
        <v>84</v>
      </c>
      <c r="D196" s="112">
        <v>48</v>
      </c>
      <c r="E196" s="112" t="s">
        <v>652</v>
      </c>
      <c r="F196" s="112" t="s">
        <v>622</v>
      </c>
      <c r="G196" s="113" t="s">
        <v>623</v>
      </c>
    </row>
    <row r="197" spans="1:7">
      <c r="A197" s="66">
        <v>195</v>
      </c>
      <c r="B197" s="112" t="s">
        <v>653</v>
      </c>
      <c r="C197" s="112">
        <v>105</v>
      </c>
      <c r="D197" s="112">
        <v>48</v>
      </c>
      <c r="E197" s="112" t="s">
        <v>654</v>
      </c>
      <c r="F197" s="112" t="s">
        <v>622</v>
      </c>
      <c r="G197" s="113" t="s">
        <v>623</v>
      </c>
    </row>
    <row r="198" spans="1:7">
      <c r="A198" s="66">
        <v>196</v>
      </c>
      <c r="B198" s="112" t="s">
        <v>655</v>
      </c>
      <c r="C198" s="112">
        <v>16</v>
      </c>
      <c r="D198" s="112">
        <v>48</v>
      </c>
      <c r="E198" s="112"/>
      <c r="F198" s="112"/>
      <c r="G198" s="113" t="s">
        <v>656</v>
      </c>
    </row>
    <row r="199" spans="1:7">
      <c r="A199" s="66">
        <v>197</v>
      </c>
      <c r="B199" s="112" t="s">
        <v>657</v>
      </c>
      <c r="C199" s="112">
        <v>32</v>
      </c>
      <c r="D199" s="112">
        <v>48</v>
      </c>
      <c r="E199" s="112"/>
      <c r="F199" s="112"/>
      <c r="G199" s="113" t="s">
        <v>656</v>
      </c>
    </row>
    <row r="200" spans="1:7">
      <c r="A200" s="66">
        <v>198</v>
      </c>
      <c r="B200" s="112" t="s">
        <v>658</v>
      </c>
      <c r="C200" s="112">
        <v>48</v>
      </c>
      <c r="D200" s="112">
        <v>48</v>
      </c>
      <c r="E200" s="112"/>
      <c r="F200" s="112"/>
      <c r="G200" s="113" t="s">
        <v>656</v>
      </c>
    </row>
    <row r="201" spans="1:7">
      <c r="A201" s="66">
        <v>199</v>
      </c>
      <c r="B201" s="112" t="s">
        <v>659</v>
      </c>
      <c r="C201" s="112">
        <v>64</v>
      </c>
      <c r="D201" s="112">
        <v>48</v>
      </c>
      <c r="E201" s="112"/>
      <c r="F201" s="112"/>
      <c r="G201" s="113" t="s">
        <v>656</v>
      </c>
    </row>
    <row r="202" spans="1:7">
      <c r="A202" s="66">
        <v>200</v>
      </c>
      <c r="B202" s="112" t="s">
        <v>660</v>
      </c>
      <c r="C202" s="112">
        <v>20</v>
      </c>
      <c r="D202" s="112">
        <v>48</v>
      </c>
      <c r="E202" s="112"/>
      <c r="F202" s="112"/>
      <c r="G202" s="113" t="s">
        <v>656</v>
      </c>
    </row>
    <row r="203" spans="1:7">
      <c r="A203" s="66">
        <v>201</v>
      </c>
      <c r="B203" s="112" t="s">
        <v>661</v>
      </c>
      <c r="C203" s="112">
        <v>40</v>
      </c>
      <c r="D203" s="112">
        <v>48</v>
      </c>
      <c r="E203" s="112"/>
      <c r="F203" s="112"/>
      <c r="G203" s="113" t="s">
        <v>656</v>
      </c>
    </row>
    <row r="204" spans="1:7">
      <c r="A204" s="66">
        <v>202</v>
      </c>
      <c r="B204" s="112" t="s">
        <v>662</v>
      </c>
      <c r="C204" s="112">
        <v>60</v>
      </c>
      <c r="D204" s="112">
        <v>48</v>
      </c>
      <c r="E204" s="112"/>
      <c r="F204" s="112"/>
      <c r="G204" s="113" t="s">
        <v>656</v>
      </c>
    </row>
    <row r="205" spans="1:7">
      <c r="A205" s="66">
        <v>203</v>
      </c>
      <c r="B205" s="112" t="s">
        <v>663</v>
      </c>
      <c r="C205" s="112">
        <v>80</v>
      </c>
      <c r="D205" s="112">
        <v>48</v>
      </c>
      <c r="E205" s="112"/>
      <c r="F205" s="112"/>
      <c r="G205" s="113" t="s">
        <v>656</v>
      </c>
    </row>
    <row r="206" spans="1:7">
      <c r="A206" s="66">
        <v>204</v>
      </c>
      <c r="B206" s="112" t="s">
        <v>664</v>
      </c>
      <c r="C206" s="112">
        <v>25</v>
      </c>
      <c r="D206" s="112">
        <v>48</v>
      </c>
      <c r="E206" s="112"/>
      <c r="F206" s="112"/>
      <c r="G206" s="113" t="s">
        <v>656</v>
      </c>
    </row>
    <row r="207" spans="1:7">
      <c r="A207" s="66">
        <v>205</v>
      </c>
      <c r="B207" s="112" t="s">
        <v>665</v>
      </c>
      <c r="C207" s="112">
        <v>50</v>
      </c>
      <c r="D207" s="112">
        <v>48</v>
      </c>
      <c r="E207" s="112"/>
      <c r="F207" s="112"/>
      <c r="G207" s="113" t="s">
        <v>656</v>
      </c>
    </row>
    <row r="208" spans="1:7">
      <c r="A208" s="66">
        <v>206</v>
      </c>
      <c r="B208" s="112" t="s">
        <v>666</v>
      </c>
      <c r="C208" s="112">
        <v>75</v>
      </c>
      <c r="D208" s="112">
        <v>48</v>
      </c>
      <c r="E208" s="112"/>
      <c r="F208" s="112"/>
      <c r="G208" s="113" t="s">
        <v>656</v>
      </c>
    </row>
    <row r="209" spans="1:7">
      <c r="A209" s="66">
        <v>207</v>
      </c>
      <c r="B209" s="112" t="s">
        <v>667</v>
      </c>
      <c r="C209" s="112">
        <v>100</v>
      </c>
      <c r="D209" s="112">
        <v>48</v>
      </c>
      <c r="E209" s="112"/>
      <c r="F209" s="112"/>
      <c r="G209" s="113" t="s">
        <v>656</v>
      </c>
    </row>
    <row r="210" spans="1:7">
      <c r="A210" s="66">
        <v>208</v>
      </c>
      <c r="B210" s="112" t="s">
        <v>668</v>
      </c>
      <c r="C210" s="112">
        <v>12.5</v>
      </c>
      <c r="D210" s="112">
        <v>96</v>
      </c>
      <c r="E210" s="112"/>
      <c r="F210" s="112"/>
      <c r="G210" s="113" t="s">
        <v>656</v>
      </c>
    </row>
    <row r="211" spans="1:7">
      <c r="A211" s="66">
        <v>209</v>
      </c>
      <c r="B211" s="112" t="s">
        <v>669</v>
      </c>
      <c r="C211" s="112">
        <v>25</v>
      </c>
      <c r="D211" s="112">
        <v>96</v>
      </c>
      <c r="E211" s="112"/>
      <c r="F211" s="112"/>
      <c r="G211" s="113" t="s">
        <v>656</v>
      </c>
    </row>
    <row r="212" spans="1:7">
      <c r="A212" s="66">
        <v>210</v>
      </c>
      <c r="B212" s="112" t="s">
        <v>670</v>
      </c>
      <c r="C212" s="112">
        <v>37.5</v>
      </c>
      <c r="D212" s="112">
        <v>96</v>
      </c>
      <c r="E212" s="112"/>
      <c r="F212" s="112"/>
      <c r="G212" s="113" t="s">
        <v>656</v>
      </c>
    </row>
    <row r="213" spans="1:7">
      <c r="A213" s="66">
        <v>211</v>
      </c>
      <c r="B213" s="112" t="s">
        <v>671</v>
      </c>
      <c r="C213" s="112">
        <v>50</v>
      </c>
      <c r="D213" s="112">
        <v>96</v>
      </c>
      <c r="E213" s="112"/>
      <c r="F213" s="112"/>
      <c r="G213" s="113" t="s">
        <v>656</v>
      </c>
    </row>
    <row r="214" spans="1:7">
      <c r="A214" s="66">
        <v>212</v>
      </c>
      <c r="B214" s="112" t="s">
        <v>672</v>
      </c>
      <c r="C214" s="112">
        <v>50</v>
      </c>
      <c r="D214" s="112">
        <v>48</v>
      </c>
      <c r="E214" s="112"/>
      <c r="F214" s="112"/>
      <c r="G214" s="113" t="s">
        <v>656</v>
      </c>
    </row>
    <row r="215" spans="1:7">
      <c r="A215" s="66">
        <v>213</v>
      </c>
      <c r="B215" s="112" t="s">
        <v>673</v>
      </c>
      <c r="C215" s="112">
        <v>75</v>
      </c>
      <c r="D215" s="112">
        <v>48</v>
      </c>
      <c r="E215" s="112"/>
      <c r="F215" s="112"/>
      <c r="G215" s="113" t="s">
        <v>656</v>
      </c>
    </row>
    <row r="216" spans="1:7">
      <c r="A216" s="66">
        <v>214</v>
      </c>
      <c r="B216" s="112" t="s">
        <v>674</v>
      </c>
      <c r="C216" s="112">
        <v>100</v>
      </c>
      <c r="D216" s="112">
        <v>48</v>
      </c>
      <c r="E216" s="112"/>
      <c r="F216" s="112"/>
      <c r="G216" s="113" t="s">
        <v>656</v>
      </c>
    </row>
    <row r="217" spans="1:7">
      <c r="A217" s="66">
        <v>215</v>
      </c>
      <c r="B217" s="112" t="s">
        <v>675</v>
      </c>
      <c r="C217" s="112">
        <v>12.5</v>
      </c>
      <c r="D217" s="112">
        <v>96</v>
      </c>
      <c r="E217" s="112"/>
      <c r="F217" s="112"/>
      <c r="G217" s="113" t="s">
        <v>656</v>
      </c>
    </row>
    <row r="218" spans="1:7">
      <c r="A218" s="66">
        <v>216</v>
      </c>
      <c r="B218" s="112" t="s">
        <v>676</v>
      </c>
      <c r="C218" s="112">
        <v>25</v>
      </c>
      <c r="D218" s="112">
        <v>96</v>
      </c>
      <c r="E218" s="112"/>
      <c r="F218" s="112"/>
      <c r="G218" s="113" t="s">
        <v>656</v>
      </c>
    </row>
    <row r="219" spans="1:7">
      <c r="A219" s="66">
        <v>217</v>
      </c>
      <c r="B219" s="112" t="s">
        <v>677</v>
      </c>
      <c r="C219" s="112">
        <v>37.5</v>
      </c>
      <c r="D219" s="112">
        <v>96</v>
      </c>
      <c r="E219" s="112"/>
      <c r="F219" s="112"/>
      <c r="G219" s="113" t="s">
        <v>656</v>
      </c>
    </row>
    <row r="220" spans="1:7">
      <c r="A220" s="66">
        <v>218</v>
      </c>
      <c r="B220" s="112" t="s">
        <v>678</v>
      </c>
      <c r="C220" s="112">
        <v>50</v>
      </c>
      <c r="D220" s="112">
        <v>96</v>
      </c>
      <c r="E220" s="112"/>
      <c r="F220" s="112"/>
      <c r="G220" s="113" t="s">
        <v>656</v>
      </c>
    </row>
    <row r="221" spans="1:7">
      <c r="A221" s="66">
        <v>219</v>
      </c>
      <c r="B221" s="112" t="s">
        <v>679</v>
      </c>
      <c r="C221" s="112">
        <v>12.5</v>
      </c>
      <c r="D221" s="112">
        <v>48</v>
      </c>
      <c r="E221" s="112"/>
      <c r="F221" s="112"/>
      <c r="G221" s="113" t="s">
        <v>680</v>
      </c>
    </row>
    <row r="222" spans="1:7">
      <c r="A222" s="66">
        <v>220</v>
      </c>
      <c r="B222" s="112" t="s">
        <v>681</v>
      </c>
      <c r="C222" s="112">
        <v>25</v>
      </c>
      <c r="D222" s="112">
        <v>48</v>
      </c>
      <c r="E222" s="112"/>
      <c r="F222" s="112"/>
      <c r="G222" s="113" t="s">
        <v>680</v>
      </c>
    </row>
    <row r="223" spans="1:7">
      <c r="A223" s="66">
        <v>221</v>
      </c>
      <c r="B223" s="112" t="s">
        <v>682</v>
      </c>
      <c r="C223" s="112">
        <v>37.5</v>
      </c>
      <c r="D223" s="112">
        <v>48</v>
      </c>
      <c r="E223" s="112"/>
      <c r="F223" s="112"/>
      <c r="G223" s="113" t="s">
        <v>680</v>
      </c>
    </row>
    <row r="224" spans="1:7">
      <c r="A224" s="66">
        <v>222</v>
      </c>
      <c r="B224" s="112" t="s">
        <v>683</v>
      </c>
      <c r="C224" s="112">
        <v>50</v>
      </c>
      <c r="D224" s="112">
        <v>48</v>
      </c>
      <c r="E224" s="112"/>
      <c r="F224" s="112"/>
      <c r="G224" s="113" t="s">
        <v>680</v>
      </c>
    </row>
    <row r="225" spans="1:7">
      <c r="A225" s="66">
        <v>223</v>
      </c>
      <c r="B225" s="112" t="s">
        <v>684</v>
      </c>
      <c r="C225" s="112">
        <v>16</v>
      </c>
      <c r="D225" s="112">
        <v>48</v>
      </c>
      <c r="E225" s="112"/>
      <c r="F225" s="112"/>
      <c r="G225" s="113" t="s">
        <v>680</v>
      </c>
    </row>
  </sheetData>
  <sheetProtection algorithmName="SHA-512" hashValue="kxnfW/rdmnOJffgB7q0xj+IWiAj6kk3mU3z/FL/o0OrJjLeaCSUYTRO+vJVA6rDryQUZ+fjAawLxny+YC6RGDQ==" saltValue="T0iOm3kb6QdtiXly6w396g==" spinCount="100000" sheet="1" objects="1" scenarios="1" insertRows="0" autoFilter="0"/>
  <conditionalFormatting sqref="B2:B1048576">
    <cfRule type="duplicateValues" dxfId="141" priority="1"/>
  </conditionalFormatting>
  <hyperlinks>
    <hyperlink ref="G4" r:id="rId1" xr:uid="{8BFB50AA-1EBB-754D-B4D2-5A1E78CF2865}"/>
    <hyperlink ref="G5" r:id="rId2" xr:uid="{6ACA408E-DAD4-224C-88D3-AC4F9B71C373}"/>
    <hyperlink ref="G6" r:id="rId3" xr:uid="{2C4F3966-1773-5A49-99C0-5DB3591EB454}"/>
    <hyperlink ref="G7" r:id="rId4" xr:uid="{09FF73C6-F37E-A241-8728-1A49A4F4172A}"/>
    <hyperlink ref="G8" r:id="rId5" xr:uid="{FFCEB977-069E-3D4F-83BE-874F12ABD9D5}"/>
    <hyperlink ref="G9" r:id="rId6" xr:uid="{7BFE3D37-6905-E148-8C46-F41D83092C0C}"/>
    <hyperlink ref="G10" r:id="rId7" xr:uid="{29922695-9F82-B542-8967-6904FE7D40CF}"/>
    <hyperlink ref="G11" r:id="rId8" xr:uid="{B1808EF9-12AB-F74F-AC93-4F5FBECC8532}"/>
    <hyperlink ref="G12" r:id="rId9" xr:uid="{50223E6F-BB69-D84C-A001-3FE323567C8A}"/>
    <hyperlink ref="G13" r:id="rId10" xr:uid="{2B2C468E-4739-FD4A-914E-6ABA2E055100}"/>
    <hyperlink ref="G14" r:id="rId11" xr:uid="{33057E3B-C19F-AD41-A244-60A252AAD25F}"/>
    <hyperlink ref="G15" r:id="rId12" xr:uid="{3EB0BA22-BBAD-1D44-8708-F2F25AC0D7ED}"/>
    <hyperlink ref="G16" r:id="rId13" xr:uid="{7EC41EC2-CC4E-4340-A1AF-0382E39F219E}"/>
    <hyperlink ref="G17" r:id="rId14" xr:uid="{8B51C760-FB6D-1746-98FF-E06969070E98}"/>
    <hyperlink ref="G18" r:id="rId15" xr:uid="{9739BAAD-C524-924C-92DA-989EE3F65982}"/>
    <hyperlink ref="G19" r:id="rId16" xr:uid="{014D9000-72ED-3D49-A4EE-BB83D0E54EFB}"/>
    <hyperlink ref="G20" r:id="rId17" xr:uid="{CD765770-9225-4945-892D-5EF25F7C8658}"/>
    <hyperlink ref="G21" r:id="rId18" xr:uid="{7CFF8025-78FB-0C44-B42C-AB3B400D8BD5}"/>
    <hyperlink ref="G22" r:id="rId19" xr:uid="{308C1E2E-5177-9348-9AD8-6949867D97EA}"/>
    <hyperlink ref="G23" r:id="rId20" xr:uid="{267C2A0A-1E53-0846-98BB-7549B362A38E}"/>
    <hyperlink ref="G24" r:id="rId21" xr:uid="{6A3D42D0-7D4B-064B-AC95-B4B422B1A39B}"/>
    <hyperlink ref="G25" r:id="rId22" xr:uid="{4AF1E1D7-2FFD-C04B-B407-9DE89B30CA76}"/>
    <hyperlink ref="G26" r:id="rId23" xr:uid="{1C71BDF9-F26E-6E4A-9349-BEC99CA49DA8}"/>
    <hyperlink ref="G27" r:id="rId24" xr:uid="{966329C0-B3D6-0A4E-AA4D-B3D9BDACD54C}"/>
    <hyperlink ref="G28" r:id="rId25" xr:uid="{B8431C80-B170-434A-9BAD-FC343ED01A48}"/>
    <hyperlink ref="G29" r:id="rId26" xr:uid="{D063AFAE-5616-5745-AE66-CE19E7DAF454}"/>
    <hyperlink ref="G30" r:id="rId27" xr:uid="{6C2AB2F5-4A87-3E4C-AE8F-A883103F03E0}"/>
    <hyperlink ref="G31" r:id="rId28" xr:uid="{A9BB4C44-6687-794D-BAE0-B1AB05729C98}"/>
    <hyperlink ref="G32" r:id="rId29" xr:uid="{12F9A323-65A2-664F-BE28-24E91D8F710B}"/>
    <hyperlink ref="G33" r:id="rId30" xr:uid="{560828C9-057A-7D44-AFB9-0AE544005067}"/>
    <hyperlink ref="G34" r:id="rId31" xr:uid="{ECF166E7-6B8A-4B42-AAF2-01E2CDE6A0F1}"/>
    <hyperlink ref="G35" r:id="rId32" xr:uid="{E9B34AD9-DB5B-E84C-88CE-9223C7FB8822}"/>
    <hyperlink ref="G36" r:id="rId33" xr:uid="{BB50B721-EDF5-A945-ABA1-0A9C0A4AB3E9}"/>
    <hyperlink ref="G37" r:id="rId34" xr:uid="{D6351D75-AAC2-564A-B5AC-BFA151C0A9F0}"/>
    <hyperlink ref="G38" r:id="rId35" xr:uid="{6C278B1A-A9DC-834A-99DF-36DC3C1F2922}"/>
    <hyperlink ref="G39" r:id="rId36" xr:uid="{F57846E6-268A-F044-B35F-B65E79633BD0}"/>
    <hyperlink ref="G40" r:id="rId37" xr:uid="{EC7FBA35-EF25-2F4F-B792-066093135D61}"/>
    <hyperlink ref="G41" r:id="rId38" xr:uid="{ACAEBBAA-E6B9-F74E-B8DB-16CC90B68CB0}"/>
    <hyperlink ref="G42" r:id="rId39" xr:uid="{2447E2A5-30BF-B84D-A057-F92E00B1D1D2}"/>
    <hyperlink ref="G43" r:id="rId40" xr:uid="{5B76AE0A-093A-8D40-BEF1-13494B1CD514}"/>
    <hyperlink ref="G44" r:id="rId41" xr:uid="{692E5132-F65D-2041-B8D3-F0447689D397}"/>
    <hyperlink ref="G45" r:id="rId42" xr:uid="{99D779A5-6D87-3943-BEBA-CCAB8247E476}"/>
    <hyperlink ref="G46" r:id="rId43" xr:uid="{CAB2ADCB-6820-364C-B255-908780D3A398}"/>
    <hyperlink ref="G47" r:id="rId44" xr:uid="{3B17FCB6-4339-CA49-8828-84534374B9E4}"/>
    <hyperlink ref="G48" r:id="rId45" xr:uid="{B42A689F-FD33-5A4E-8FB5-452B8BAB5763}"/>
    <hyperlink ref="G49" r:id="rId46" xr:uid="{2ED0D764-4FD8-8047-9B22-53CC08A1A99C}"/>
    <hyperlink ref="G50" r:id="rId47" xr:uid="{83A2F2CD-8EE7-6E44-96C4-5B1358C56F96}"/>
    <hyperlink ref="G51" r:id="rId48" xr:uid="{45DB7530-7B1B-0344-9545-6A68DE1CF7FF}"/>
    <hyperlink ref="G52" r:id="rId49" xr:uid="{DFFFA97D-58AE-6E4A-8163-6928FE9D11B9}"/>
    <hyperlink ref="G53" r:id="rId50" xr:uid="{2A535013-E5BA-E342-B1BF-B3DDB81BD8D5}"/>
    <hyperlink ref="G54" r:id="rId51" xr:uid="{8BA7D7A4-5297-E14C-989D-06BB62E70110}"/>
    <hyperlink ref="G55" r:id="rId52" xr:uid="{24D5BA8E-7FB2-C842-B914-91AA408E236F}"/>
    <hyperlink ref="G56" r:id="rId53" xr:uid="{746E1EC2-333C-DB4A-914A-EF9B4F3D2BF9}"/>
    <hyperlink ref="G57" r:id="rId54" xr:uid="{AB349EFC-ED04-504D-B041-8222D1486D71}"/>
    <hyperlink ref="G58" r:id="rId55" xr:uid="{E5BB55F8-4F60-AB41-AAB5-60D4C101F167}"/>
    <hyperlink ref="G59" r:id="rId56" xr:uid="{784E3B6A-03A9-BF4E-B697-F9F6A90E037A}"/>
    <hyperlink ref="G60" r:id="rId57" xr:uid="{7DE4691A-B1E5-B647-8931-60AC910CB66D}"/>
    <hyperlink ref="G61" r:id="rId58" xr:uid="{797A87F3-C876-E34A-BF6A-A322C2754059}"/>
    <hyperlink ref="G62" r:id="rId59" xr:uid="{771050D1-0867-524A-BBCF-7A61F8B9F73B}"/>
    <hyperlink ref="G63" r:id="rId60" xr:uid="{D5631E68-01BD-B343-9D69-21743E7DED84}"/>
    <hyperlink ref="G64" r:id="rId61" xr:uid="{C22F1415-071D-B04B-91FD-5C9336A8B0F4}"/>
    <hyperlink ref="G65" r:id="rId62" xr:uid="{272C7234-2C08-E643-AA1A-C6F1159B6A42}"/>
    <hyperlink ref="G66" r:id="rId63" xr:uid="{FB8713E4-7355-3149-878D-9D085C769247}"/>
    <hyperlink ref="G67" r:id="rId64" xr:uid="{306201E0-A47B-FB4A-A990-784E2C29AB25}"/>
    <hyperlink ref="G68" r:id="rId65" xr:uid="{3A3C5CC5-3D60-9147-8D44-D48E48EBC639}"/>
    <hyperlink ref="G69" r:id="rId66" xr:uid="{D63F0434-7B7A-FB46-9693-1B4ECBF27186}"/>
    <hyperlink ref="G70" r:id="rId67" xr:uid="{5AA13289-A2F5-C34B-9DA9-2858C84FC1BE}"/>
    <hyperlink ref="G71" r:id="rId68" xr:uid="{3D7146E8-2F9D-1441-8903-8D720AA2D840}"/>
    <hyperlink ref="G72" r:id="rId69" xr:uid="{934EDAE6-B6B4-A443-8718-B7397D890D0F}"/>
    <hyperlink ref="G73" r:id="rId70" xr:uid="{E429B0E9-44F1-0D40-A890-A2093D6F4CD8}"/>
    <hyperlink ref="G74" r:id="rId71" xr:uid="{0C49DB7A-A6D8-194B-AC75-244720E74F7C}"/>
    <hyperlink ref="G75" r:id="rId72" xr:uid="{22D54551-9ABF-0D47-848D-C6E9A1A898C1}"/>
    <hyperlink ref="G76" r:id="rId73" xr:uid="{27AEEA12-B154-E447-95CC-21F12310AC01}"/>
    <hyperlink ref="G77" r:id="rId74" xr:uid="{CF068820-079F-CB46-B9AD-06E4BF31D338}"/>
    <hyperlink ref="G78" r:id="rId75" xr:uid="{0A8155A0-42B5-A94A-B4CD-8FF1B3A1ED3F}"/>
    <hyperlink ref="G79" r:id="rId76" xr:uid="{2ADA40B0-0D85-334C-8272-3E45BBFD07F5}"/>
    <hyperlink ref="G80" r:id="rId77" xr:uid="{D23801DE-C1F1-D045-AF48-32DB862400DA}"/>
    <hyperlink ref="G81" r:id="rId78" xr:uid="{70AD3548-F0C2-4845-872D-ED01D66AF8F4}"/>
    <hyperlink ref="G82" r:id="rId79" xr:uid="{F1F69817-9F16-304F-886B-70C3FD0081FA}"/>
    <hyperlink ref="G83" r:id="rId80" xr:uid="{3C87D040-EFA4-6E41-B1BC-B662D2EC4DDF}"/>
    <hyperlink ref="G84" r:id="rId81" xr:uid="{C1592641-620C-8444-B6D7-9DA7C702089F}"/>
    <hyperlink ref="G85" r:id="rId82" xr:uid="{2CFF6C2D-3FB1-B943-8F05-55167DA84FBC}"/>
    <hyperlink ref="G86" r:id="rId83" xr:uid="{9079EEEB-FC43-7349-80E8-9B5B6BF86AEE}"/>
    <hyperlink ref="G87" r:id="rId84" xr:uid="{D67056CF-273D-5C44-B424-2B45A56F237F}"/>
    <hyperlink ref="G88" r:id="rId85" xr:uid="{C707B9E8-88E3-3448-B1D7-9F3FD42BABFC}"/>
    <hyperlink ref="G89" r:id="rId86" xr:uid="{96981E36-DFA9-F649-BF54-208EE7D03CA4}"/>
    <hyperlink ref="G90" r:id="rId87" xr:uid="{BEC1A694-94F7-3D4A-A360-3CC51CAC01E0}"/>
    <hyperlink ref="G91" r:id="rId88" xr:uid="{1B81E11A-AA0F-C24C-835D-D2D9C812BE36}"/>
    <hyperlink ref="G92" r:id="rId89" xr:uid="{F568CD18-9FDD-1242-92AC-361B2626B181}"/>
    <hyperlink ref="G93" r:id="rId90" xr:uid="{FF039558-724B-E64D-B2BE-1D9D85A1BC90}"/>
    <hyperlink ref="G94" r:id="rId91" xr:uid="{18CF5B11-CB77-E041-A6B3-6C670290A49E}"/>
    <hyperlink ref="G95" r:id="rId92" xr:uid="{16CB60CB-7830-754F-BE91-D6DEF425E73B}"/>
    <hyperlink ref="G96" r:id="rId93" xr:uid="{18233271-B91F-5843-AE6F-E961D8217AC1}"/>
    <hyperlink ref="G97" r:id="rId94" xr:uid="{0A2CDD35-5101-B844-B4DC-1133A2E1CBFE}"/>
    <hyperlink ref="G98" r:id="rId95" xr:uid="{33AD8681-BDDA-A947-A20C-D1A99941932B}"/>
    <hyperlink ref="G99" r:id="rId96" xr:uid="{831DA74F-DC2D-9C4B-A42F-C4D6F39B1E3F}"/>
    <hyperlink ref="G100" r:id="rId97" xr:uid="{31419AC4-B3E7-684F-8801-E915B30977C6}"/>
    <hyperlink ref="G101" r:id="rId98" xr:uid="{3DDC863A-1852-DC40-94C9-F7B89D182451}"/>
    <hyperlink ref="G102" r:id="rId99" xr:uid="{FE8F0171-E2F5-494A-A391-A299B153BCAF}"/>
    <hyperlink ref="G103" r:id="rId100" xr:uid="{F0507445-C441-D340-ACE2-3B0656ECB8A0}"/>
    <hyperlink ref="G104" r:id="rId101" xr:uid="{9B1E767B-54F3-5147-B988-A71C41A11D68}"/>
    <hyperlink ref="G105" r:id="rId102" xr:uid="{21678A32-0960-0544-9AC2-4D162CFCAAC7}"/>
    <hyperlink ref="G106" r:id="rId103" xr:uid="{0B34D837-1E1D-1D49-87DB-ABA09D6ECD98}"/>
    <hyperlink ref="G107" r:id="rId104" xr:uid="{4885D0BB-1054-4145-9D84-51EDEC0666CD}"/>
    <hyperlink ref="G108" r:id="rId105" xr:uid="{4A2ECBA3-5649-FB47-AA33-B83A37F9F7D7}"/>
    <hyperlink ref="G109" r:id="rId106" xr:uid="{337BE803-E32C-4F4C-AB1E-26F57A4F9682}"/>
    <hyperlink ref="G110" r:id="rId107" xr:uid="{F5E5FAA0-2347-9342-A8A2-DC2D0924115B}"/>
    <hyperlink ref="G111" r:id="rId108" xr:uid="{D24DD721-3AE2-C449-A7E1-C06C5C94B6E2}"/>
    <hyperlink ref="G112" r:id="rId109" xr:uid="{700F56F4-AF0F-DA4C-91C0-D37B5D547C64}"/>
    <hyperlink ref="G113" r:id="rId110" xr:uid="{56AB6659-0EBD-D047-9E81-15601612B8B2}"/>
    <hyperlink ref="G114" r:id="rId111" xr:uid="{F364D24D-3DC8-A64E-A02D-C95FBCF074A5}"/>
    <hyperlink ref="G115" r:id="rId112" xr:uid="{BD3CA5FD-C568-814E-A603-F1A9810A56B3}"/>
    <hyperlink ref="G116" r:id="rId113" xr:uid="{DE6C90BD-11C3-2745-BDF6-024D9D314592}"/>
    <hyperlink ref="G117" r:id="rId114" xr:uid="{6DF7DD4D-F6A4-2F45-AD20-6EF89B870BA9}"/>
    <hyperlink ref="G118" r:id="rId115" xr:uid="{7EE2FB59-FFC0-9741-A2EB-B1B9D01ED1E8}"/>
    <hyperlink ref="G119" r:id="rId116" xr:uid="{45F99545-E7BD-6843-B763-D2A71D977A5E}"/>
    <hyperlink ref="G120" r:id="rId117" xr:uid="{68905BEB-3AE9-834D-B940-429C5A4A9E90}"/>
    <hyperlink ref="G121" r:id="rId118" xr:uid="{23979488-E11F-764D-ABCE-7977284FFBB1}"/>
    <hyperlink ref="G122" r:id="rId119" xr:uid="{7748752C-8BD5-0842-A8C5-65C6BEFAC042}"/>
    <hyperlink ref="G123" r:id="rId120" xr:uid="{29173A02-BA60-2142-98D2-BC7E673220C9}"/>
    <hyperlink ref="G124" r:id="rId121" xr:uid="{9C7369BD-3FAF-6F4E-B39C-124B61ADC86E}"/>
    <hyperlink ref="G125" r:id="rId122" xr:uid="{860DE5CE-04DE-AF47-866B-3D8FC47400C1}"/>
    <hyperlink ref="G126" r:id="rId123" xr:uid="{4749A728-761C-5D4F-8A87-B838588BBEB8}"/>
    <hyperlink ref="G127" r:id="rId124" xr:uid="{3FC22C11-F072-9140-816C-FEF215B9D6AE}"/>
    <hyperlink ref="G128" r:id="rId125" xr:uid="{DBC4A969-3C98-3840-80D6-637B0337EB58}"/>
    <hyperlink ref="G129" r:id="rId126" xr:uid="{5BF6C143-211A-9641-858A-2C7D8A713436}"/>
    <hyperlink ref="G130" r:id="rId127" xr:uid="{44C847E3-EA27-1440-A932-6FA4F18D895C}"/>
    <hyperlink ref="G131" r:id="rId128" xr:uid="{3679ED2D-CD4D-8742-B79D-2375A1A13B18}"/>
    <hyperlink ref="G132" r:id="rId129" xr:uid="{82AA22CD-2312-9A4E-97BE-A93EEF5E1E25}"/>
    <hyperlink ref="G133" r:id="rId130" xr:uid="{31050FDB-4592-4E45-B010-9B75F6C2A788}"/>
    <hyperlink ref="G134" r:id="rId131" xr:uid="{CA67402D-2029-6745-BA8D-255A6E477BD1}"/>
    <hyperlink ref="G135" r:id="rId132" xr:uid="{4A9B07A8-3159-F144-9C92-9A25A272F64B}"/>
    <hyperlink ref="G136" r:id="rId133" xr:uid="{24E14261-2307-3743-BF28-23F0CF4E03F2}"/>
    <hyperlink ref="G137" r:id="rId134" xr:uid="{F943562F-9DE4-0749-AD9F-FE17224253B8}"/>
    <hyperlink ref="G138" r:id="rId135" xr:uid="{EE9A41E4-DC48-7643-8D84-66D0DBCD7CA5}"/>
    <hyperlink ref="G139" r:id="rId136" xr:uid="{C3135C06-12DE-5948-AEA0-3665F920F8E4}"/>
    <hyperlink ref="G140" r:id="rId137" xr:uid="{ADF4298A-4988-1E49-827A-2720897240F8}"/>
    <hyperlink ref="G141" r:id="rId138" xr:uid="{5DBB7B54-50A6-0644-BCED-B1378D1E6EA7}"/>
    <hyperlink ref="G142" r:id="rId139" xr:uid="{2F3ADAF2-7CFB-E34C-B170-4EC687B5DB70}"/>
    <hyperlink ref="G143" r:id="rId140" xr:uid="{41C13A18-7862-314A-968B-97784F81338C}"/>
    <hyperlink ref="G144" r:id="rId141" xr:uid="{513310DB-C8AA-EF4D-B2C1-7A89B29F4E74}"/>
    <hyperlink ref="G145" r:id="rId142" xr:uid="{F287368F-C90B-3F4F-A10B-162F8FDDE50E}"/>
    <hyperlink ref="G146" r:id="rId143" xr:uid="{072EA58B-7BCF-4F45-BCE9-CDBE32D03F52}"/>
    <hyperlink ref="G147" r:id="rId144" xr:uid="{744D5FCB-4934-2445-8D97-B3867B7490A0}"/>
    <hyperlink ref="G148" r:id="rId145" xr:uid="{0F985B54-A21F-3E49-B9BF-DB54E0256ACD}"/>
    <hyperlink ref="G149" r:id="rId146" xr:uid="{FFBE70F7-AF16-6E47-B800-5476DB9512C7}"/>
    <hyperlink ref="G150" r:id="rId147" xr:uid="{10B198FF-B759-044C-8360-550CD991F897}"/>
    <hyperlink ref="G151" r:id="rId148" xr:uid="{7DF970C1-F14B-F545-A7B2-A6AF8F2A2B26}"/>
    <hyperlink ref="G152" r:id="rId149" xr:uid="{32B2A463-AA54-E94E-A9F7-A283F1CD7976}"/>
    <hyperlink ref="G153" r:id="rId150" xr:uid="{CACBEF19-D0D8-9E45-9372-2D2D96482A3C}"/>
    <hyperlink ref="G154" r:id="rId151" xr:uid="{4F965B53-1B80-0247-968D-5E878C704036}"/>
    <hyperlink ref="G155" r:id="rId152" xr:uid="{DF44C661-2C8B-9C49-9104-755AA47F12B0}"/>
    <hyperlink ref="G156" r:id="rId153" xr:uid="{A7B1B32C-CE1D-6242-9B28-B7451C356183}"/>
    <hyperlink ref="G157" r:id="rId154" xr:uid="{66FB0900-F98E-3F4F-BFA1-1E10479DBBB7}"/>
    <hyperlink ref="G158" r:id="rId155" xr:uid="{C51FC2D8-C184-4B4C-91FA-8CC981D2F615}"/>
    <hyperlink ref="G159" r:id="rId156" xr:uid="{8DE2899A-C0C3-3741-8B20-DBED46CD186D}"/>
    <hyperlink ref="G160" r:id="rId157" xr:uid="{F548916F-E457-6142-A26D-FE649686FB97}"/>
    <hyperlink ref="G161" r:id="rId158" xr:uid="{5758FD3F-653D-324D-92D7-8FF6F5D1974A}"/>
    <hyperlink ref="G162" r:id="rId159" xr:uid="{F3DB1132-F81E-F848-91B0-B9E0D7F15A25}"/>
    <hyperlink ref="G163" r:id="rId160" xr:uid="{60451B4B-776E-454E-9776-FE5B23D441A7}"/>
    <hyperlink ref="G164" r:id="rId161" xr:uid="{C0E6C29D-1225-4940-B44A-1F0B9DB04351}"/>
    <hyperlink ref="G165" r:id="rId162" xr:uid="{91532410-9C9F-DE49-ADA8-D19B349E373C}"/>
    <hyperlink ref="G166" r:id="rId163" xr:uid="{10B231EF-4ED4-B24E-A86E-3C04F3CB6BD0}"/>
    <hyperlink ref="G167" r:id="rId164" xr:uid="{CC97FED3-29DE-6546-AE02-0BF1BA05AC8A}"/>
    <hyperlink ref="G168" r:id="rId165" xr:uid="{91FB87BE-2FB0-A042-A608-90DA2A3A3082}"/>
    <hyperlink ref="G169" r:id="rId166" xr:uid="{1EC9ED81-A34C-F54A-B143-3E6987D6FF2D}"/>
    <hyperlink ref="G170" r:id="rId167" xr:uid="{4A952840-616F-A24F-A85E-14A29DC70262}"/>
    <hyperlink ref="G171" r:id="rId168" xr:uid="{BF5A984C-6BF2-8940-BF9F-92E0D7A684AA}"/>
    <hyperlink ref="G172" r:id="rId169" xr:uid="{238A012B-43F0-0B42-88CF-FABF8338F9C8}"/>
    <hyperlink ref="G173" r:id="rId170" xr:uid="{3FC5C9BC-4E22-4A48-B75F-A6ABC6632348}"/>
    <hyperlink ref="G174" r:id="rId171" xr:uid="{A5DC89AF-3DD1-B543-8406-C1BE0E803D4B}"/>
    <hyperlink ref="G175" r:id="rId172" xr:uid="{B87E5DC2-8690-0A4A-9649-2C995D3E5059}"/>
    <hyperlink ref="G176" r:id="rId173" xr:uid="{96761C44-1ED4-B949-9C3C-A417021314CC}"/>
    <hyperlink ref="G177" r:id="rId174" xr:uid="{234D1B72-D3FA-EE4C-A10E-A95D419D98B3}"/>
    <hyperlink ref="G178" r:id="rId175" xr:uid="{C5B9F794-48EA-D043-B70D-3D556AB96D75}"/>
    <hyperlink ref="G179" r:id="rId176" xr:uid="{3FF5E662-3AFB-AE44-A2F4-C63E4B120BC0}"/>
    <hyperlink ref="G180" r:id="rId177" xr:uid="{16121255-C952-3949-B999-F78369F092F6}"/>
    <hyperlink ref="G181" r:id="rId178" xr:uid="{F36A3B29-8584-D540-9093-2ABA054A57EC}"/>
    <hyperlink ref="G182" r:id="rId179" xr:uid="{26168851-1F80-F848-8324-4C7E1482292B}"/>
    <hyperlink ref="G183" r:id="rId180" xr:uid="{C74253AC-2AE4-6140-99EC-2764D1567928}"/>
    <hyperlink ref="G184" r:id="rId181" xr:uid="{22A13362-6D29-C645-8202-B5E2826ED51C}"/>
    <hyperlink ref="G185" r:id="rId182" xr:uid="{344EC711-0E4D-4244-A722-4F2AAD2A6A91}"/>
    <hyperlink ref="G186" r:id="rId183" xr:uid="{2F3A11EC-A1E5-F341-B390-8DBCAB293372}"/>
    <hyperlink ref="G187" r:id="rId184" xr:uid="{78B4023B-5E12-704D-A014-66D0C018C961}"/>
    <hyperlink ref="G188" r:id="rId185" xr:uid="{99EE580B-E3BA-0B42-8A12-2E0B5857DAD9}"/>
    <hyperlink ref="G189" r:id="rId186" xr:uid="{CA7D44C4-3CF3-F444-9EFD-DED92E357E8D}"/>
    <hyperlink ref="G190" r:id="rId187" xr:uid="{25F49AA5-D31D-904C-893D-1C4C02C39B43}"/>
    <hyperlink ref="G191" r:id="rId188" xr:uid="{60B7AACC-7757-1046-BA0E-36B8541617FE}"/>
    <hyperlink ref="G192" r:id="rId189" xr:uid="{ED35A474-06B8-DA41-ACAB-C194CCB1DF08}"/>
    <hyperlink ref="G193" r:id="rId190" xr:uid="{BB586192-A615-5047-8E36-53C9D3BE24D2}"/>
    <hyperlink ref="G194" r:id="rId191" xr:uid="{AF15D503-8C9B-B449-BA5C-C33388A6D0FC}"/>
    <hyperlink ref="G195" r:id="rId192" xr:uid="{637CD146-5812-854A-AB30-BD9AF7F6CDDD}"/>
    <hyperlink ref="G196" r:id="rId193" xr:uid="{AF365346-6BA3-E548-8DCC-F5452A01C86F}"/>
    <hyperlink ref="G197" r:id="rId194" xr:uid="{1EC09F32-0FE9-F145-80A5-B86E360FEED5}"/>
    <hyperlink ref="G198" r:id="rId195" xr:uid="{85BEE961-6979-8E4D-842B-D1DDFA6F221A}"/>
    <hyperlink ref="G199" r:id="rId196" xr:uid="{4E0D8A8D-5544-5A43-840E-4D2CD991F24F}"/>
    <hyperlink ref="G200" r:id="rId197" xr:uid="{BCB1A9D7-CBD4-6540-A944-0CB5D4E846D7}"/>
    <hyperlink ref="G201" r:id="rId198" xr:uid="{532A5A33-09AD-C442-9DBA-B6A9C4530E63}"/>
    <hyperlink ref="G202" r:id="rId199" xr:uid="{F14568AC-364C-AB49-8653-092DB862CBCA}"/>
    <hyperlink ref="G203" r:id="rId200" xr:uid="{C690E9F1-FD16-914F-90BC-7B6A1EE25D66}"/>
    <hyperlink ref="G204" r:id="rId201" xr:uid="{C41352E2-B279-4643-8789-AC131F39B605}"/>
    <hyperlink ref="G205" r:id="rId202" xr:uid="{B9B3D657-6110-9845-8ECD-606066106724}"/>
    <hyperlink ref="G206" r:id="rId203" xr:uid="{C77D99B5-157B-9440-9126-9D6AD1A93221}"/>
    <hyperlink ref="G207" r:id="rId204" xr:uid="{291722C5-619D-AE47-8994-EBD846696AD1}"/>
    <hyperlink ref="G208" r:id="rId205" xr:uid="{44EC081F-22BE-234F-9D70-12F0AE430EA7}"/>
    <hyperlink ref="G209" r:id="rId206" xr:uid="{C78311BB-4120-5848-9F67-295D3E78CE65}"/>
    <hyperlink ref="G210" r:id="rId207" xr:uid="{FCFFF55A-03EC-E94F-AD9D-D952DD930848}"/>
    <hyperlink ref="G211" r:id="rId208" xr:uid="{83671A18-F0F7-A648-8547-561454F2269B}"/>
    <hyperlink ref="G212" r:id="rId209" xr:uid="{C1514B92-08DE-AF45-BDF0-97AC1426E0DC}"/>
    <hyperlink ref="G213" r:id="rId210" xr:uid="{A01F0472-0E10-864A-9EF1-9D68850B5DFB}"/>
    <hyperlink ref="G214" r:id="rId211" xr:uid="{DEF736CD-127C-9E4F-BEE3-AFB8E4AA934F}"/>
    <hyperlink ref="G215" r:id="rId212" xr:uid="{AFCF8377-7301-064C-A985-E79DEFFF68AB}"/>
    <hyperlink ref="G216" r:id="rId213" xr:uid="{B382E8AC-E43A-A944-8C98-5C8ED6117B98}"/>
    <hyperlink ref="G217" r:id="rId214" xr:uid="{63637E8E-D1B2-1541-8D88-AF490B61DD2A}"/>
    <hyperlink ref="G218" r:id="rId215" xr:uid="{58D99D30-A295-844D-B604-B14C8EB5A3C4}"/>
    <hyperlink ref="G219" r:id="rId216" xr:uid="{D44E5DE8-CFA6-0042-B2A8-AC0F2DD346F4}"/>
    <hyperlink ref="G220" r:id="rId217" xr:uid="{02B5CF49-5508-534D-964F-268FEB3F4B03}"/>
    <hyperlink ref="G221" r:id="rId218" xr:uid="{EA894F5F-F4FC-D544-995B-2262752D2640}"/>
    <hyperlink ref="G222" r:id="rId219" xr:uid="{C1906CDB-C587-A94E-A819-1B348005C1A6}"/>
    <hyperlink ref="G223" r:id="rId220" xr:uid="{CC47F573-0573-A545-9FFB-CC5D19DA0D62}"/>
    <hyperlink ref="G224" r:id="rId221" xr:uid="{67FEF941-312C-2F4C-9BB8-956D473CADE1}"/>
    <hyperlink ref="G225" r:id="rId222" xr:uid="{6131BF93-05D6-AB41-97E5-525B7B63FC27}"/>
  </hyperlinks>
  <pageMargins left="0.7" right="0.7" top="0.75" bottom="0.75" header="0.3" footer="0.3"/>
  <pageSetup paperSize="9" orientation="portrait" horizontalDpi="0" verticalDpi="0"/>
  <drawing r:id="rId223"/>
  <legacyDrawing r:id="rId224"/>
  <mc:AlternateContent xmlns:mc="http://schemas.openxmlformats.org/markup-compatibility/2006">
    <mc:Choice Requires="x14">
      <controls>
        <mc:AlternateContent xmlns:mc="http://schemas.openxmlformats.org/markup-compatibility/2006">
          <mc:Choice Requires="x14">
            <control shapeId="7169" r:id="rId225" name="Button 1">
              <controlPr defaultSize="0" print="0" autoFill="0" autoPict="0" macro="[0]!AuditTableCP">
                <anchor moveWithCells="1" sizeWithCells="1">
                  <from>
                    <xdr:col>7</xdr:col>
                    <xdr:colOff>0</xdr:colOff>
                    <xdr:row>0</xdr:row>
                    <xdr:rowOff>12700</xdr:rowOff>
                  </from>
                  <to>
                    <xdr:col>7</xdr:col>
                    <xdr:colOff>1346200</xdr:colOff>
                    <xdr:row>1</xdr:row>
                    <xdr:rowOff>50800</xdr:rowOff>
                  </to>
                </anchor>
              </controlPr>
            </control>
          </mc:Choice>
        </mc:AlternateContent>
      </controls>
    </mc:Choice>
  </mc:AlternateContent>
  <tableParts count="1">
    <tablePart r:id="rId22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A7819-5AB4-7949-A1DA-0EE044F5ADF8}">
  <sheetPr codeName="wsListAG">
    <tabColor theme="0"/>
  </sheetPr>
  <dimension ref="A1:AMJ107"/>
  <sheetViews>
    <sheetView topLeftCell="Y1" zoomScale="125" zoomScaleNormal="70" workbookViewId="0">
      <pane ySplit="2" topLeftCell="A17" activePane="bottomLeft" state="frozen"/>
      <selection pane="bottomLeft" activeCell="AI45" sqref="AI45"/>
    </sheetView>
  </sheetViews>
  <sheetFormatPr baseColWidth="10" defaultColWidth="10.6640625" defaultRowHeight="16"/>
  <cols>
    <col min="1" max="1" width="0.83203125" style="66" hidden="1" customWidth="1"/>
    <col min="2" max="3" width="0.1640625" style="66" hidden="1" customWidth="1"/>
    <col min="4" max="4" width="2.1640625" style="66" hidden="1" customWidth="1"/>
    <col min="5" max="5" width="11" style="66" hidden="1" customWidth="1"/>
    <col min="6" max="6" width="14.6640625" style="66" hidden="1" customWidth="1"/>
    <col min="7" max="7" width="12.5" style="66" hidden="1" customWidth="1"/>
    <col min="8" max="8" width="22.1640625" style="66" hidden="1" customWidth="1"/>
    <col min="9" max="9" width="20.83203125" style="66" hidden="1" customWidth="1"/>
    <col min="10" max="10" width="13.33203125" style="66" hidden="1" customWidth="1"/>
    <col min="11" max="12" width="13" style="66" hidden="1" customWidth="1"/>
    <col min="13" max="13" width="14" style="66" hidden="1" customWidth="1"/>
    <col min="14" max="14" width="15.6640625" style="66" hidden="1" customWidth="1"/>
    <col min="15" max="15" width="0.1640625" style="66" hidden="1" customWidth="1"/>
    <col min="16" max="16" width="21.83203125" style="66" hidden="1" customWidth="1"/>
    <col min="17" max="17" width="6" style="66" customWidth="1"/>
    <col min="18" max="18" width="6" style="66" bestFit="1" customWidth="1"/>
    <col min="19" max="19" width="7.5" style="66" bestFit="1" customWidth="1"/>
    <col min="20" max="20" width="59.1640625" style="66" customWidth="1"/>
    <col min="21" max="21" width="19.83203125" style="66" customWidth="1"/>
    <col min="22" max="22" width="18.5" style="66" customWidth="1"/>
    <col min="23" max="23" width="7.5" style="66" customWidth="1"/>
    <col min="24" max="24" width="8.6640625" style="66" customWidth="1"/>
    <col min="25" max="25" width="14.83203125" style="66" customWidth="1"/>
    <col min="26" max="26" width="4.1640625" style="66" customWidth="1"/>
    <col min="27" max="27" width="28.1640625" style="66" customWidth="1"/>
    <col min="28" max="28" width="20.5" style="66" customWidth="1"/>
    <col min="29" max="29" width="17.6640625" style="66" bestFit="1" customWidth="1"/>
    <col min="30" max="30" width="17.83203125" style="66" customWidth="1"/>
    <col min="31" max="31" width="14.1640625" style="114" bestFit="1" customWidth="1"/>
    <col min="32" max="33" width="10.6640625" style="66"/>
    <col min="34" max="34" width="22.6640625" style="66" bestFit="1" customWidth="1"/>
    <col min="35" max="36" width="8.1640625" style="66" bestFit="1" customWidth="1"/>
    <col min="37" max="37" width="12.83203125" style="66" customWidth="1"/>
    <col min="38" max="38" width="11.1640625" style="66" customWidth="1"/>
    <col min="39" max="39" width="14.33203125" style="66" customWidth="1"/>
    <col min="40" max="40" width="13.5" style="66" customWidth="1"/>
    <col min="41" max="41" width="14.1640625" style="66" customWidth="1"/>
    <col min="42" max="42" width="15.33203125" style="66" customWidth="1"/>
    <col min="43" max="43" width="14.33203125" style="66" bestFit="1" customWidth="1"/>
    <col min="44" max="44" width="10.6640625" style="66" customWidth="1"/>
    <col min="45" max="45" width="14" style="66" customWidth="1"/>
    <col min="46" max="46" width="10.6640625" style="66"/>
    <col min="47" max="47" width="10.33203125" style="66" bestFit="1" customWidth="1"/>
    <col min="48" max="48" width="12.1640625" style="66" customWidth="1"/>
    <col min="49" max="49" width="8" style="66" customWidth="1"/>
    <col min="50" max="50" width="15" style="66" customWidth="1"/>
    <col min="51" max="51" width="15" style="66" bestFit="1" customWidth="1"/>
    <col min="52" max="52" width="10.6640625" style="115" bestFit="1" customWidth="1"/>
    <col min="53" max="54" width="10.33203125" style="66" bestFit="1" customWidth="1"/>
    <col min="55" max="55" width="12.6640625" style="66" bestFit="1" customWidth="1"/>
    <col min="56" max="56" width="38.6640625" style="66" customWidth="1"/>
    <col min="57" max="57" width="25" style="66" customWidth="1"/>
    <col min="58" max="59" width="32.5" style="66" customWidth="1"/>
    <col min="60" max="63" width="14" style="66" customWidth="1"/>
    <col min="64" max="68" width="10.6640625" style="66" customWidth="1"/>
    <col min="69" max="69" width="26.5" style="116" customWidth="1"/>
    <col min="70" max="70" width="26.33203125" style="66" customWidth="1"/>
    <col min="71" max="72" width="10.6640625" style="66" customWidth="1"/>
    <col min="73" max="73" width="15.33203125" style="66" customWidth="1"/>
    <col min="74" max="80" width="10.6640625" style="66" customWidth="1"/>
    <col min="81" max="81" width="16.5" style="66" customWidth="1"/>
    <col min="82" max="109" width="10.6640625" style="66"/>
    <col min="110" max="110" width="13.33203125" style="66" customWidth="1"/>
    <col min="111" max="111" width="6" style="66" customWidth="1"/>
    <col min="112" max="115" width="10.6640625" style="66"/>
    <col min="116" max="116" width="11.83203125" style="66" customWidth="1"/>
    <col min="117" max="16384" width="10.6640625" style="66"/>
  </cols>
  <sheetData>
    <row r="1" spans="1:1024">
      <c r="E1" s="439"/>
      <c r="F1" s="439"/>
      <c r="G1" s="439"/>
      <c r="H1" s="439"/>
      <c r="I1" s="439"/>
      <c r="J1" s="439"/>
      <c r="K1" s="439"/>
      <c r="L1" s="439"/>
      <c r="M1" s="439"/>
      <c r="N1" s="439"/>
      <c r="AU1" s="115"/>
      <c r="AZ1" s="66"/>
      <c r="BD1" s="116"/>
      <c r="BQ1" s="66"/>
    </row>
    <row r="2" spans="1:1024" s="104" customFormat="1" ht="83" customHeight="1" thickBot="1">
      <c r="A2" s="364"/>
      <c r="B2" s="364"/>
      <c r="C2" s="365"/>
      <c r="D2" s="364"/>
      <c r="E2" s="366"/>
      <c r="F2" s="366"/>
      <c r="G2" s="366"/>
      <c r="H2" s="366"/>
      <c r="I2" s="366"/>
      <c r="J2" s="366"/>
      <c r="K2" s="366"/>
      <c r="L2" s="366"/>
      <c r="M2" s="366"/>
      <c r="N2" s="366"/>
      <c r="O2" s="364"/>
      <c r="P2" s="364"/>
      <c r="R2" s="66" t="s">
        <v>188</v>
      </c>
      <c r="S2" s="117" t="s">
        <v>796</v>
      </c>
      <c r="T2" s="117" t="s">
        <v>797</v>
      </c>
      <c r="U2" s="117" t="s">
        <v>772</v>
      </c>
      <c r="V2" s="104" t="s">
        <v>773</v>
      </c>
      <c r="Z2" s="66" t="s">
        <v>188</v>
      </c>
      <c r="AA2" s="118" t="s">
        <v>771</v>
      </c>
      <c r="AB2" s="118" t="s">
        <v>772</v>
      </c>
      <c r="AC2" s="118" t="s">
        <v>773</v>
      </c>
      <c r="AD2" s="104" t="s">
        <v>774</v>
      </c>
      <c r="AE2" s="119" t="s">
        <v>775</v>
      </c>
      <c r="AF2" s="120" t="s">
        <v>776</v>
      </c>
      <c r="AG2" s="120" t="s">
        <v>777</v>
      </c>
      <c r="AH2" s="120" t="s">
        <v>778</v>
      </c>
      <c r="AI2" s="120" t="s">
        <v>779</v>
      </c>
      <c r="AJ2" s="120" t="s">
        <v>780</v>
      </c>
      <c r="AK2" s="120" t="s">
        <v>781</v>
      </c>
      <c r="AL2" s="120" t="s">
        <v>782</v>
      </c>
      <c r="AM2" s="120" t="s">
        <v>783</v>
      </c>
      <c r="AN2" s="120" t="s">
        <v>803</v>
      </c>
      <c r="AO2" s="120" t="s">
        <v>808</v>
      </c>
      <c r="AP2" s="121" t="s">
        <v>804</v>
      </c>
      <c r="AQ2" s="121" t="s">
        <v>784</v>
      </c>
      <c r="AR2" s="121" t="s">
        <v>785</v>
      </c>
      <c r="AS2" s="122" t="s">
        <v>805</v>
      </c>
      <c r="AT2" s="121" t="s">
        <v>786</v>
      </c>
      <c r="AU2" s="123" t="s">
        <v>787</v>
      </c>
      <c r="AV2" s="121" t="s">
        <v>788</v>
      </c>
      <c r="AW2" s="121" t="s">
        <v>789</v>
      </c>
      <c r="AX2" s="121" t="s">
        <v>790</v>
      </c>
      <c r="AY2" s="121" t="s">
        <v>791</v>
      </c>
      <c r="AZ2" s="66" t="s">
        <v>806</v>
      </c>
      <c r="BA2" s="104" t="s">
        <v>807</v>
      </c>
      <c r="BB2" s="124" t="s">
        <v>792</v>
      </c>
      <c r="BC2" s="124" t="s">
        <v>793</v>
      </c>
      <c r="BD2" s="125" t="s">
        <v>794</v>
      </c>
      <c r="BF2" s="126" t="s">
        <v>795</v>
      </c>
      <c r="BG2" s="126"/>
      <c r="BH2" s="127" t="s">
        <v>763</v>
      </c>
      <c r="BI2" s="128" t="s">
        <v>749</v>
      </c>
      <c r="BJ2" s="128" t="s">
        <v>748</v>
      </c>
      <c r="BK2" s="129" t="s">
        <v>747</v>
      </c>
      <c r="BL2" s="342" t="s">
        <v>896</v>
      </c>
      <c r="BM2" s="343" t="s">
        <v>897</v>
      </c>
      <c r="BN2" s="344" t="s">
        <v>898</v>
      </c>
      <c r="BO2" s="343" t="s">
        <v>899</v>
      </c>
      <c r="BP2" s="344" t="s">
        <v>900</v>
      </c>
      <c r="BQ2" s="343" t="s">
        <v>901</v>
      </c>
      <c r="BR2" s="344" t="s">
        <v>902</v>
      </c>
      <c r="BS2" s="343" t="s">
        <v>903</v>
      </c>
      <c r="BT2" s="344" t="s">
        <v>904</v>
      </c>
      <c r="BU2" s="343" t="s">
        <v>905</v>
      </c>
      <c r="DA2" s="130"/>
      <c r="DB2" s="130"/>
      <c r="DC2" s="130"/>
      <c r="DD2" s="130"/>
      <c r="DE2" s="130"/>
      <c r="DF2" s="130"/>
      <c r="DG2" s="130"/>
      <c r="DH2" s="130"/>
      <c r="DI2" s="130"/>
      <c r="DJ2" s="130"/>
      <c r="DK2" s="131"/>
      <c r="DL2" s="131"/>
      <c r="DM2" s="131"/>
      <c r="DN2" s="132"/>
      <c r="DO2" s="132"/>
      <c r="DP2" s="131"/>
      <c r="DQ2" s="131"/>
      <c r="DR2" s="131"/>
      <c r="DS2" s="131"/>
      <c r="DT2" s="131"/>
      <c r="DU2" s="133"/>
      <c r="DV2" s="133"/>
      <c r="DW2" s="133"/>
      <c r="DX2" s="133"/>
      <c r="DY2" s="133"/>
      <c r="DZ2" s="133"/>
      <c r="EA2" s="133"/>
      <c r="EB2" s="133"/>
      <c r="EC2" s="133"/>
      <c r="ED2" s="133"/>
      <c r="EE2" s="134"/>
      <c r="EF2" s="134"/>
      <c r="EG2" s="134"/>
      <c r="EH2" s="134"/>
      <c r="EI2" s="134"/>
      <c r="EJ2" s="134"/>
      <c r="EK2" s="134"/>
      <c r="EL2" s="134"/>
      <c r="EM2" s="134"/>
      <c r="EN2" s="134"/>
      <c r="EO2" s="130"/>
      <c r="EP2" s="130"/>
      <c r="EQ2" s="130"/>
      <c r="ER2" s="130"/>
      <c r="ES2" s="130"/>
      <c r="ET2" s="130"/>
      <c r="EU2" s="130"/>
      <c r="EV2" s="130"/>
      <c r="EW2" s="130"/>
      <c r="EX2" s="130"/>
      <c r="EY2" s="131"/>
      <c r="EZ2" s="131"/>
      <c r="FA2" s="131"/>
      <c r="FB2" s="132"/>
      <c r="FC2" s="132"/>
      <c r="FD2" s="131"/>
      <c r="FE2" s="131"/>
      <c r="FF2" s="131"/>
      <c r="FG2" s="131"/>
      <c r="FH2" s="131"/>
      <c r="FI2" s="133"/>
      <c r="FJ2" s="133"/>
      <c r="FK2" s="133"/>
      <c r="FL2" s="133"/>
      <c r="FM2" s="133"/>
      <c r="FN2" s="133"/>
      <c r="FO2" s="133"/>
      <c r="FP2" s="133"/>
      <c r="FQ2" s="133"/>
      <c r="FR2" s="133"/>
      <c r="FS2" s="134"/>
      <c r="FT2" s="134"/>
      <c r="FU2" s="134"/>
      <c r="FV2" s="134"/>
      <c r="FW2" s="134"/>
      <c r="FX2" s="134"/>
      <c r="FY2" s="134"/>
      <c r="FZ2" s="134"/>
      <c r="GA2" s="134"/>
      <c r="GB2" s="134"/>
      <c r="GC2" s="130"/>
      <c r="GD2" s="130"/>
      <c r="GE2" s="130"/>
      <c r="GF2" s="130"/>
      <c r="GG2" s="130"/>
      <c r="GH2" s="130"/>
      <c r="GI2" s="130"/>
      <c r="GJ2" s="130"/>
      <c r="GK2" s="130"/>
      <c r="GL2" s="130"/>
      <c r="GM2" s="131"/>
      <c r="GN2" s="131"/>
      <c r="GO2" s="131"/>
      <c r="GP2" s="132"/>
      <c r="GQ2" s="132"/>
      <c r="GR2" s="131"/>
      <c r="GS2" s="131"/>
      <c r="GT2" s="131"/>
      <c r="GU2" s="131"/>
      <c r="GV2" s="131"/>
      <c r="GW2" s="133"/>
      <c r="GX2" s="133"/>
      <c r="GY2" s="133"/>
      <c r="GZ2" s="133"/>
      <c r="HA2" s="133"/>
      <c r="HB2" s="133"/>
      <c r="HC2" s="133"/>
      <c r="HD2" s="133"/>
      <c r="HE2" s="133"/>
      <c r="HF2" s="133"/>
      <c r="HG2" s="134"/>
      <c r="HH2" s="134"/>
      <c r="HI2" s="134"/>
      <c r="HJ2" s="134"/>
      <c r="HK2" s="134"/>
      <c r="HL2" s="134"/>
      <c r="HM2" s="134"/>
      <c r="HN2" s="134"/>
      <c r="HO2" s="134"/>
      <c r="HP2" s="134"/>
      <c r="HQ2" s="130"/>
      <c r="HR2" s="130"/>
      <c r="HS2" s="130"/>
      <c r="HT2" s="130"/>
      <c r="HU2" s="130"/>
      <c r="HV2" s="130"/>
      <c r="HW2" s="130"/>
      <c r="HX2" s="130"/>
      <c r="HY2" s="130"/>
      <c r="HZ2" s="130"/>
      <c r="IA2" s="131"/>
      <c r="IB2" s="131"/>
      <c r="IC2" s="131"/>
      <c r="ID2" s="132"/>
      <c r="IE2" s="132"/>
      <c r="IF2" s="131"/>
      <c r="IG2" s="131"/>
      <c r="IH2" s="131"/>
      <c r="II2" s="131"/>
      <c r="IJ2" s="131"/>
      <c r="IK2" s="133"/>
      <c r="IL2" s="133"/>
      <c r="IM2" s="133"/>
      <c r="IN2" s="133"/>
      <c r="IO2" s="133"/>
      <c r="IP2" s="133"/>
      <c r="IQ2" s="133"/>
      <c r="IR2" s="133"/>
      <c r="IS2" s="133"/>
      <c r="IT2" s="133"/>
      <c r="IU2" s="134"/>
      <c r="IV2" s="134"/>
      <c r="IW2" s="134"/>
      <c r="IX2" s="134"/>
      <c r="IY2" s="134"/>
      <c r="IZ2" s="134"/>
      <c r="JA2" s="134"/>
      <c r="JB2" s="134"/>
      <c r="JC2" s="134"/>
      <c r="JD2" s="134"/>
      <c r="JE2" s="130"/>
      <c r="JF2" s="130"/>
      <c r="JG2" s="130"/>
      <c r="JH2" s="130"/>
      <c r="JI2" s="130"/>
      <c r="JJ2" s="130"/>
      <c r="JK2" s="130"/>
      <c r="JL2" s="130"/>
      <c r="JM2" s="130"/>
      <c r="JN2" s="130"/>
      <c r="JO2" s="131"/>
      <c r="JP2" s="131"/>
      <c r="JQ2" s="131"/>
      <c r="JR2" s="132"/>
      <c r="JS2" s="132"/>
      <c r="JT2" s="131"/>
      <c r="JU2" s="131"/>
      <c r="JV2" s="131"/>
      <c r="JW2" s="131"/>
      <c r="JX2" s="131"/>
      <c r="JY2" s="133"/>
      <c r="JZ2" s="133"/>
      <c r="KA2" s="133"/>
      <c r="KB2" s="133"/>
      <c r="KC2" s="133"/>
      <c r="KD2" s="133"/>
      <c r="KE2" s="133"/>
      <c r="KF2" s="133"/>
      <c r="KG2" s="133"/>
      <c r="KH2" s="133"/>
      <c r="KI2" s="134"/>
      <c r="KJ2" s="134"/>
      <c r="KK2" s="134"/>
      <c r="KL2" s="134"/>
      <c r="KM2" s="134"/>
      <c r="KN2" s="134"/>
      <c r="KO2" s="134"/>
      <c r="KP2" s="134"/>
      <c r="KQ2" s="134"/>
      <c r="KR2" s="134"/>
      <c r="KS2" s="130"/>
      <c r="KT2" s="130"/>
      <c r="KU2" s="130"/>
      <c r="KV2" s="130"/>
      <c r="KW2" s="130"/>
      <c r="KX2" s="130"/>
      <c r="KY2" s="130"/>
      <c r="KZ2" s="130"/>
      <c r="LA2" s="130"/>
      <c r="LB2" s="130"/>
      <c r="LC2" s="131"/>
      <c r="LD2" s="131"/>
      <c r="LE2" s="131"/>
      <c r="LF2" s="132"/>
      <c r="LG2" s="132"/>
      <c r="LH2" s="131"/>
      <c r="LI2" s="131"/>
      <c r="LJ2" s="131"/>
      <c r="LK2" s="131"/>
      <c r="LL2" s="131"/>
      <c r="LM2" s="133"/>
      <c r="LN2" s="133"/>
      <c r="LO2" s="133"/>
      <c r="LP2" s="133"/>
      <c r="LQ2" s="133"/>
      <c r="LR2" s="133"/>
      <c r="LS2" s="133"/>
      <c r="LT2" s="133"/>
      <c r="LU2" s="133"/>
      <c r="LV2" s="133"/>
      <c r="LW2" s="134"/>
      <c r="LX2" s="134"/>
      <c r="LY2" s="134"/>
      <c r="LZ2" s="134"/>
      <c r="MA2" s="134"/>
      <c r="MB2" s="134"/>
      <c r="MC2" s="134"/>
      <c r="MD2" s="134"/>
      <c r="ME2" s="134"/>
      <c r="MF2" s="134"/>
      <c r="MG2" s="130"/>
      <c r="MH2" s="130"/>
      <c r="MI2" s="130"/>
      <c r="MJ2" s="130"/>
      <c r="MK2" s="130"/>
      <c r="ML2" s="130"/>
      <c r="MM2" s="130"/>
      <c r="MN2" s="130"/>
      <c r="MO2" s="130"/>
      <c r="MP2" s="130"/>
      <c r="MQ2" s="131"/>
      <c r="MR2" s="131"/>
      <c r="MS2" s="131"/>
      <c r="MT2" s="132"/>
      <c r="MU2" s="132"/>
      <c r="MV2" s="131"/>
      <c r="MW2" s="131"/>
      <c r="MX2" s="131"/>
      <c r="MY2" s="131"/>
      <c r="MZ2" s="131"/>
      <c r="NA2" s="133"/>
      <c r="NB2" s="133"/>
      <c r="NC2" s="133"/>
      <c r="ND2" s="133"/>
      <c r="NE2" s="133"/>
      <c r="NF2" s="133"/>
      <c r="NG2" s="133"/>
      <c r="NH2" s="133"/>
      <c r="NI2" s="133"/>
      <c r="NJ2" s="133"/>
      <c r="NK2" s="134"/>
      <c r="NL2" s="134"/>
      <c r="NM2" s="134"/>
      <c r="NN2" s="134"/>
      <c r="NO2" s="134"/>
      <c r="NP2" s="134"/>
      <c r="NQ2" s="134"/>
      <c r="NR2" s="134"/>
      <c r="NS2" s="134"/>
      <c r="NT2" s="134"/>
      <c r="NU2" s="130"/>
      <c r="NV2" s="130"/>
      <c r="NW2" s="130"/>
      <c r="NX2" s="130"/>
      <c r="NY2" s="130"/>
      <c r="NZ2" s="130"/>
      <c r="OA2" s="130"/>
      <c r="OB2" s="130"/>
      <c r="OC2" s="130"/>
      <c r="OD2" s="130"/>
      <c r="OE2" s="131"/>
      <c r="OF2" s="131"/>
      <c r="OG2" s="131"/>
      <c r="OH2" s="132"/>
      <c r="OI2" s="132"/>
      <c r="OJ2" s="131"/>
      <c r="OK2" s="131"/>
      <c r="OL2" s="131"/>
      <c r="OM2" s="131"/>
      <c r="ON2" s="131"/>
      <c r="OO2" s="133"/>
      <c r="OP2" s="133"/>
      <c r="OQ2" s="133"/>
      <c r="OR2" s="133"/>
      <c r="OS2" s="133"/>
      <c r="OT2" s="133"/>
      <c r="OU2" s="133"/>
      <c r="OV2" s="133"/>
      <c r="OW2" s="133"/>
      <c r="OX2" s="133"/>
      <c r="OY2" s="134"/>
      <c r="OZ2" s="134"/>
      <c r="PA2" s="134"/>
      <c r="PB2" s="134"/>
      <c r="PC2" s="134"/>
      <c r="PD2" s="134"/>
      <c r="PE2" s="134"/>
      <c r="PF2" s="134"/>
      <c r="PG2" s="134"/>
      <c r="PH2" s="134"/>
      <c r="PI2" s="130"/>
      <c r="PJ2" s="130"/>
      <c r="PK2" s="130"/>
      <c r="PL2" s="130"/>
      <c r="PM2" s="130"/>
      <c r="PN2" s="130"/>
      <c r="PO2" s="130"/>
      <c r="PP2" s="130"/>
      <c r="PQ2" s="130"/>
      <c r="PR2" s="130"/>
      <c r="PS2" s="131"/>
      <c r="PT2" s="131"/>
      <c r="PU2" s="131"/>
      <c r="PV2" s="132"/>
      <c r="PW2" s="132"/>
      <c r="PX2" s="131"/>
      <c r="PY2" s="131"/>
      <c r="PZ2" s="131"/>
      <c r="QA2" s="131"/>
      <c r="QB2" s="131"/>
      <c r="QC2" s="133"/>
      <c r="QD2" s="133"/>
      <c r="QE2" s="133"/>
      <c r="QF2" s="133"/>
      <c r="QG2" s="133"/>
      <c r="QH2" s="133"/>
      <c r="QI2" s="133"/>
      <c r="QJ2" s="133"/>
      <c r="QK2" s="133"/>
      <c r="QL2" s="133"/>
      <c r="QM2" s="134"/>
      <c r="QN2" s="134"/>
      <c r="QO2" s="134"/>
      <c r="QP2" s="134"/>
      <c r="QQ2" s="134"/>
      <c r="QR2" s="134"/>
      <c r="QS2" s="134"/>
      <c r="QT2" s="134"/>
      <c r="QU2" s="134"/>
      <c r="QV2" s="134"/>
      <c r="QW2" s="130"/>
      <c r="QX2" s="130"/>
      <c r="QY2" s="130"/>
      <c r="QZ2" s="130"/>
      <c r="RA2" s="130"/>
      <c r="RB2" s="130"/>
      <c r="RC2" s="130"/>
      <c r="RD2" s="130"/>
      <c r="RE2" s="130"/>
      <c r="RF2" s="130"/>
      <c r="RG2" s="131"/>
      <c r="RH2" s="131"/>
      <c r="RI2" s="131"/>
      <c r="RJ2" s="132"/>
      <c r="RK2" s="132"/>
      <c r="RL2" s="131"/>
      <c r="RM2" s="131"/>
      <c r="RN2" s="131"/>
      <c r="RO2" s="131"/>
      <c r="RP2" s="131"/>
      <c r="RQ2" s="133"/>
      <c r="RR2" s="133"/>
      <c r="RS2" s="133"/>
      <c r="RT2" s="133"/>
      <c r="RU2" s="133"/>
      <c r="RV2" s="133"/>
      <c r="RW2" s="133"/>
      <c r="RX2" s="133"/>
      <c r="RY2" s="133"/>
      <c r="RZ2" s="133"/>
      <c r="SA2" s="134"/>
      <c r="SB2" s="134"/>
      <c r="SC2" s="134"/>
      <c r="SD2" s="134"/>
      <c r="SE2" s="134"/>
      <c r="SF2" s="134"/>
      <c r="SG2" s="134"/>
      <c r="SH2" s="134"/>
      <c r="SI2" s="134"/>
      <c r="SJ2" s="134"/>
      <c r="SK2" s="130"/>
      <c r="SL2" s="130"/>
      <c r="SM2" s="130"/>
      <c r="SN2" s="130"/>
      <c r="SO2" s="130"/>
      <c r="SP2" s="130"/>
      <c r="SQ2" s="130"/>
      <c r="SR2" s="130"/>
      <c r="SS2" s="130"/>
      <c r="ST2" s="130"/>
      <c r="SU2" s="131"/>
      <c r="SV2" s="131"/>
      <c r="SW2" s="131"/>
      <c r="SX2" s="132"/>
      <c r="SY2" s="132"/>
      <c r="SZ2" s="131"/>
      <c r="TA2" s="131"/>
      <c r="TB2" s="131"/>
      <c r="TC2" s="131"/>
      <c r="TD2" s="131"/>
      <c r="TE2" s="133"/>
      <c r="TF2" s="133"/>
      <c r="TG2" s="133"/>
      <c r="TH2" s="133"/>
      <c r="TI2" s="133"/>
      <c r="TJ2" s="133"/>
      <c r="TK2" s="133"/>
      <c r="TL2" s="133"/>
      <c r="TM2" s="133"/>
      <c r="TN2" s="133"/>
      <c r="TO2" s="134"/>
      <c r="TP2" s="134"/>
      <c r="TQ2" s="134"/>
      <c r="TR2" s="134"/>
      <c r="TS2" s="134"/>
      <c r="TT2" s="134"/>
      <c r="TU2" s="134"/>
      <c r="TV2" s="134"/>
      <c r="TW2" s="134"/>
      <c r="TX2" s="134"/>
      <c r="TY2" s="130"/>
      <c r="TZ2" s="130"/>
      <c r="UA2" s="130"/>
      <c r="UB2" s="130"/>
      <c r="UC2" s="130"/>
      <c r="UD2" s="130"/>
      <c r="UE2" s="130"/>
      <c r="UF2" s="130"/>
      <c r="UG2" s="130"/>
      <c r="UH2" s="130"/>
      <c r="UI2" s="131"/>
      <c r="UJ2" s="131"/>
      <c r="UK2" s="131"/>
      <c r="UL2" s="132"/>
      <c r="UM2" s="132"/>
      <c r="UN2" s="131"/>
      <c r="UO2" s="131"/>
      <c r="UP2" s="131"/>
      <c r="UQ2" s="131"/>
      <c r="UR2" s="131"/>
      <c r="US2" s="133"/>
      <c r="UT2" s="133"/>
      <c r="UU2" s="133"/>
      <c r="UV2" s="133"/>
      <c r="UW2" s="133"/>
      <c r="UX2" s="133"/>
      <c r="UY2" s="133"/>
      <c r="UZ2" s="133"/>
      <c r="VA2" s="133"/>
      <c r="VB2" s="133"/>
      <c r="VC2" s="134"/>
      <c r="VD2" s="134"/>
      <c r="VE2" s="134"/>
      <c r="VF2" s="134"/>
      <c r="VG2" s="134"/>
      <c r="VH2" s="134"/>
      <c r="VI2" s="134"/>
      <c r="VJ2" s="134"/>
      <c r="VK2" s="134"/>
      <c r="VL2" s="134"/>
      <c r="VM2" s="130"/>
      <c r="VN2" s="130"/>
      <c r="VO2" s="130"/>
      <c r="VP2" s="130"/>
      <c r="VQ2" s="130"/>
      <c r="VR2" s="130"/>
      <c r="VS2" s="130"/>
      <c r="VT2" s="130"/>
      <c r="VU2" s="130"/>
      <c r="VV2" s="130"/>
      <c r="VW2" s="131"/>
      <c r="VX2" s="131"/>
      <c r="VY2" s="131"/>
      <c r="VZ2" s="132"/>
      <c r="WA2" s="132"/>
      <c r="WB2" s="131"/>
      <c r="WC2" s="131"/>
      <c r="WD2" s="131"/>
      <c r="WE2" s="131"/>
      <c r="WF2" s="131"/>
      <c r="WG2" s="133"/>
      <c r="WH2" s="133"/>
      <c r="WI2" s="133"/>
      <c r="WJ2" s="133"/>
      <c r="WK2" s="133"/>
      <c r="WL2" s="133"/>
      <c r="WM2" s="133"/>
      <c r="WN2" s="133"/>
      <c r="WO2" s="133"/>
      <c r="WP2" s="133"/>
      <c r="WQ2" s="134"/>
      <c r="WR2" s="134"/>
      <c r="WS2" s="134"/>
      <c r="WT2" s="134"/>
      <c r="WU2" s="134"/>
      <c r="WV2" s="134"/>
      <c r="WW2" s="134"/>
      <c r="WX2" s="134"/>
      <c r="WY2" s="134"/>
      <c r="WZ2" s="134"/>
      <c r="XA2" s="130"/>
      <c r="XB2" s="130"/>
      <c r="XC2" s="130"/>
      <c r="XD2" s="130"/>
      <c r="XE2" s="130"/>
      <c r="XF2" s="130"/>
      <c r="XG2" s="130"/>
      <c r="XH2" s="130"/>
      <c r="XI2" s="130"/>
      <c r="XJ2" s="130"/>
      <c r="XK2" s="131"/>
      <c r="XL2" s="131"/>
      <c r="XM2" s="131"/>
      <c r="XN2" s="132"/>
      <c r="XO2" s="132"/>
      <c r="XP2" s="131"/>
      <c r="XQ2" s="131"/>
      <c r="XR2" s="131"/>
      <c r="XS2" s="131"/>
      <c r="XT2" s="131"/>
      <c r="XU2" s="133"/>
      <c r="XV2" s="133"/>
      <c r="XW2" s="133"/>
      <c r="XX2" s="133"/>
      <c r="XY2" s="133"/>
      <c r="XZ2" s="133"/>
      <c r="YA2" s="133"/>
      <c r="YB2" s="133"/>
      <c r="YC2" s="133"/>
      <c r="YD2" s="133"/>
      <c r="YE2" s="134"/>
      <c r="YF2" s="134"/>
      <c r="YG2" s="134"/>
      <c r="YH2" s="134"/>
      <c r="YI2" s="134"/>
      <c r="YJ2" s="134"/>
      <c r="YK2" s="134"/>
      <c r="YL2" s="134"/>
      <c r="YM2" s="134"/>
      <c r="YN2" s="134"/>
      <c r="YO2" s="130"/>
      <c r="YP2" s="130"/>
      <c r="YQ2" s="130"/>
      <c r="YR2" s="130"/>
      <c r="YS2" s="130"/>
      <c r="YT2" s="130"/>
      <c r="YU2" s="130"/>
      <c r="YV2" s="130"/>
      <c r="YW2" s="130"/>
      <c r="YX2" s="130"/>
      <c r="YY2" s="131"/>
      <c r="YZ2" s="131"/>
      <c r="ZA2" s="131"/>
      <c r="ZB2" s="132"/>
      <c r="ZC2" s="132"/>
      <c r="ZD2" s="131"/>
      <c r="ZE2" s="131"/>
      <c r="ZF2" s="131"/>
      <c r="ZG2" s="131"/>
      <c r="ZH2" s="131"/>
      <c r="ZI2" s="133"/>
      <c r="ZJ2" s="133"/>
      <c r="ZK2" s="133"/>
      <c r="ZL2" s="133"/>
      <c r="ZM2" s="133"/>
      <c r="ZN2" s="133"/>
      <c r="ZO2" s="133"/>
      <c r="ZP2" s="133"/>
      <c r="ZQ2" s="133"/>
      <c r="ZR2" s="133"/>
      <c r="ZS2" s="134"/>
      <c r="ZT2" s="134"/>
      <c r="ZU2" s="134"/>
      <c r="ZV2" s="134"/>
      <c r="ZW2" s="134"/>
      <c r="ZX2" s="134"/>
      <c r="ZY2" s="134"/>
      <c r="ZZ2" s="134"/>
      <c r="AAA2" s="134"/>
      <c r="AAB2" s="134"/>
      <c r="AAC2" s="130"/>
      <c r="AAD2" s="130"/>
      <c r="AAE2" s="130"/>
      <c r="AAF2" s="130"/>
      <c r="AAG2" s="130"/>
      <c r="AAH2" s="130"/>
      <c r="AAI2" s="130"/>
      <c r="AAJ2" s="130"/>
      <c r="AAK2" s="130"/>
      <c r="AAL2" s="130"/>
      <c r="AAM2" s="131"/>
      <c r="AAN2" s="131"/>
      <c r="AAO2" s="131"/>
      <c r="AAP2" s="132"/>
      <c r="AAQ2" s="132"/>
      <c r="AAR2" s="131"/>
      <c r="AAS2" s="131"/>
      <c r="AAT2" s="131"/>
      <c r="AAU2" s="131"/>
      <c r="AAV2" s="131"/>
      <c r="AAW2" s="133"/>
      <c r="AAX2" s="133"/>
      <c r="AAY2" s="133"/>
      <c r="AAZ2" s="133"/>
      <c r="ABA2" s="133"/>
      <c r="ABB2" s="133"/>
      <c r="ABC2" s="133"/>
      <c r="ABD2" s="133"/>
      <c r="ABE2" s="133"/>
      <c r="ABF2" s="133"/>
      <c r="ABG2" s="134"/>
      <c r="ABH2" s="134"/>
      <c r="ABI2" s="134"/>
      <c r="ABJ2" s="134"/>
      <c r="ABK2" s="134"/>
      <c r="ABL2" s="134"/>
      <c r="ABM2" s="134"/>
      <c r="ABN2" s="134"/>
      <c r="ABO2" s="134"/>
      <c r="ABP2" s="134"/>
      <c r="ABQ2" s="130"/>
      <c r="ABR2" s="130"/>
      <c r="ABS2" s="130"/>
      <c r="ABT2" s="130"/>
      <c r="ABU2" s="130"/>
      <c r="ABV2" s="130"/>
      <c r="ABW2" s="130"/>
      <c r="ABX2" s="130"/>
      <c r="ABY2" s="130"/>
      <c r="ABZ2" s="130"/>
      <c r="ACA2" s="131"/>
      <c r="ACB2" s="131"/>
      <c r="ACC2" s="131"/>
      <c r="ACD2" s="132"/>
      <c r="ACE2" s="132"/>
      <c r="ACF2" s="131"/>
      <c r="ACG2" s="131"/>
      <c r="ACH2" s="131"/>
      <c r="ACI2" s="131"/>
      <c r="ACJ2" s="131"/>
      <c r="ACK2" s="133"/>
      <c r="ACL2" s="133"/>
      <c r="ACM2" s="133"/>
      <c r="ACN2" s="133"/>
      <c r="ACO2" s="133"/>
      <c r="ACP2" s="133"/>
      <c r="ACQ2" s="133"/>
      <c r="ACR2" s="133"/>
      <c r="ACS2" s="133"/>
      <c r="ACT2" s="133"/>
      <c r="ACU2" s="134"/>
      <c r="ACV2" s="134"/>
      <c r="ACW2" s="134"/>
      <c r="ACX2" s="134"/>
      <c r="ACY2" s="134"/>
      <c r="ACZ2" s="134"/>
      <c r="ADA2" s="134"/>
      <c r="ADB2" s="134"/>
      <c r="ADC2" s="134"/>
      <c r="ADD2" s="134"/>
      <c r="ADE2" s="130"/>
      <c r="ADF2" s="130"/>
      <c r="ADG2" s="130"/>
      <c r="ADH2" s="130"/>
      <c r="ADI2" s="130"/>
      <c r="ADJ2" s="130"/>
      <c r="ADK2" s="130"/>
      <c r="ADL2" s="130"/>
      <c r="ADM2" s="130"/>
      <c r="ADN2" s="130"/>
      <c r="ADO2" s="131"/>
      <c r="ADP2" s="131"/>
      <c r="ADQ2" s="131"/>
      <c r="ADR2" s="132"/>
      <c r="ADS2" s="132"/>
      <c r="ADT2" s="131"/>
      <c r="ADU2" s="131"/>
      <c r="ADV2" s="131"/>
      <c r="ADW2" s="131"/>
      <c r="ADX2" s="131"/>
      <c r="ADY2" s="133"/>
      <c r="ADZ2" s="133"/>
      <c r="AEA2" s="133"/>
      <c r="AEB2" s="133"/>
      <c r="AEC2" s="133"/>
      <c r="AED2" s="133"/>
      <c r="AEE2" s="133"/>
      <c r="AEF2" s="133"/>
      <c r="AEG2" s="133"/>
      <c r="AEH2" s="133"/>
      <c r="AEI2" s="134"/>
      <c r="AEJ2" s="134"/>
      <c r="AEK2" s="134"/>
      <c r="AEL2" s="134"/>
      <c r="AEM2" s="134"/>
      <c r="AEN2" s="134"/>
      <c r="AEO2" s="134"/>
      <c r="AEP2" s="134"/>
      <c r="AEQ2" s="134"/>
      <c r="AER2" s="134"/>
      <c r="AES2" s="130"/>
      <c r="AET2" s="130"/>
      <c r="AEU2" s="130"/>
      <c r="AEV2" s="130"/>
      <c r="AEW2" s="130"/>
      <c r="AEX2" s="130"/>
      <c r="AEY2" s="130"/>
      <c r="AEZ2" s="130"/>
      <c r="AFA2" s="130"/>
      <c r="AFB2" s="130"/>
      <c r="AFC2" s="131"/>
      <c r="AFD2" s="131"/>
      <c r="AFE2" s="131"/>
      <c r="AFF2" s="132"/>
      <c r="AFG2" s="132"/>
      <c r="AFH2" s="131"/>
      <c r="AFI2" s="131"/>
      <c r="AFJ2" s="131"/>
      <c r="AFK2" s="131"/>
      <c r="AFL2" s="131"/>
      <c r="AFM2" s="133"/>
      <c r="AFN2" s="133"/>
      <c r="AFO2" s="133"/>
      <c r="AFP2" s="133"/>
      <c r="AFQ2" s="133"/>
      <c r="AFR2" s="133"/>
      <c r="AFS2" s="133"/>
      <c r="AFT2" s="133"/>
      <c r="AFU2" s="133"/>
      <c r="AFV2" s="133"/>
      <c r="AFW2" s="134"/>
      <c r="AFX2" s="134"/>
      <c r="AFY2" s="134"/>
      <c r="AFZ2" s="134"/>
      <c r="AGA2" s="134"/>
      <c r="AGB2" s="134"/>
      <c r="AGC2" s="134"/>
      <c r="AGD2" s="134"/>
      <c r="AGE2" s="134"/>
      <c r="AGF2" s="134"/>
      <c r="AGG2" s="130"/>
      <c r="AGH2" s="130"/>
      <c r="AGI2" s="130"/>
      <c r="AGJ2" s="130"/>
      <c r="AGK2" s="130"/>
      <c r="AGL2" s="130"/>
      <c r="AGM2" s="130"/>
      <c r="AGN2" s="130"/>
      <c r="AGO2" s="130"/>
      <c r="AGP2" s="130"/>
      <c r="AGQ2" s="131"/>
      <c r="AGR2" s="131"/>
      <c r="AGS2" s="131"/>
      <c r="AGT2" s="132"/>
      <c r="AGU2" s="132"/>
      <c r="AGV2" s="131"/>
      <c r="AGW2" s="131"/>
      <c r="AGX2" s="131"/>
      <c r="AGY2" s="131"/>
      <c r="AGZ2" s="131"/>
      <c r="AHA2" s="133"/>
      <c r="AHB2" s="133"/>
      <c r="AHC2" s="133"/>
      <c r="AHD2" s="133"/>
      <c r="AHE2" s="133"/>
      <c r="AHF2" s="133"/>
      <c r="AHG2" s="133"/>
      <c r="AHH2" s="133"/>
      <c r="AHI2" s="133"/>
      <c r="AHJ2" s="133"/>
      <c r="AHK2" s="134"/>
      <c r="AHL2" s="134"/>
      <c r="AHM2" s="134"/>
      <c r="AHN2" s="134"/>
      <c r="AHO2" s="134"/>
      <c r="AHP2" s="134"/>
      <c r="AHQ2" s="134"/>
      <c r="AHR2" s="134"/>
      <c r="AHS2" s="134"/>
      <c r="AHT2" s="134"/>
      <c r="AHU2" s="130"/>
      <c r="AHV2" s="130"/>
      <c r="AHW2" s="130"/>
      <c r="AHX2" s="130"/>
      <c r="AHY2" s="130"/>
      <c r="AHZ2" s="130"/>
      <c r="AIA2" s="130"/>
      <c r="AIB2" s="130"/>
      <c r="AIC2" s="130"/>
      <c r="AID2" s="130"/>
      <c r="AIE2" s="131"/>
      <c r="AIF2" s="131"/>
      <c r="AIG2" s="131"/>
      <c r="AIH2" s="132"/>
      <c r="AII2" s="132"/>
      <c r="AIJ2" s="131"/>
      <c r="AIK2" s="131"/>
      <c r="AIL2" s="131"/>
      <c r="AIM2" s="131"/>
      <c r="AIN2" s="131"/>
      <c r="AIO2" s="133"/>
      <c r="AIP2" s="133"/>
      <c r="AIQ2" s="133"/>
      <c r="AIR2" s="133"/>
      <c r="AIS2" s="133"/>
      <c r="AIT2" s="133"/>
      <c r="AIU2" s="133"/>
      <c r="AIV2" s="133"/>
      <c r="AIW2" s="133"/>
      <c r="AIX2" s="133"/>
      <c r="AIY2" s="134"/>
      <c r="AIZ2" s="134"/>
      <c r="AJA2" s="134"/>
      <c r="AJB2" s="134"/>
      <c r="AJC2" s="134"/>
      <c r="AJD2" s="134"/>
      <c r="AJE2" s="134"/>
      <c r="AJF2" s="134"/>
      <c r="AJG2" s="134"/>
      <c r="AJH2" s="134"/>
      <c r="AJI2" s="130"/>
      <c r="AJJ2" s="130"/>
      <c r="AJK2" s="130"/>
      <c r="AJL2" s="130"/>
      <c r="AJM2" s="130"/>
      <c r="AJN2" s="130"/>
      <c r="AJO2" s="130"/>
      <c r="AJP2" s="130"/>
      <c r="AJQ2" s="130"/>
      <c r="AJR2" s="130"/>
      <c r="AJS2" s="131"/>
      <c r="AJT2" s="131"/>
      <c r="AJU2" s="131"/>
      <c r="AJV2" s="132"/>
      <c r="AJW2" s="132"/>
      <c r="AJX2" s="131"/>
      <c r="AJY2" s="131"/>
      <c r="AJZ2" s="131"/>
      <c r="AKA2" s="131"/>
      <c r="AKB2" s="131"/>
      <c r="AKC2" s="133"/>
      <c r="AKD2" s="133"/>
      <c r="AKE2" s="133"/>
      <c r="AKF2" s="133"/>
      <c r="AKG2" s="133"/>
      <c r="AKH2" s="133"/>
      <c r="AKI2" s="133"/>
      <c r="AKJ2" s="133"/>
      <c r="AKK2" s="133"/>
      <c r="AKL2" s="133"/>
      <c r="AKM2" s="134"/>
      <c r="AKN2" s="134"/>
      <c r="AKO2" s="134"/>
      <c r="AKP2" s="134"/>
      <c r="AKQ2" s="134"/>
      <c r="AKR2" s="134"/>
      <c r="AKS2" s="134"/>
      <c r="AKT2" s="134"/>
      <c r="AKU2" s="134"/>
      <c r="AKV2" s="134"/>
      <c r="AKW2" s="130"/>
      <c r="AKX2" s="130"/>
      <c r="AKY2" s="130"/>
      <c r="AKZ2" s="130"/>
      <c r="ALA2" s="130"/>
      <c r="ALB2" s="130"/>
      <c r="ALC2" s="130"/>
      <c r="ALD2" s="130"/>
      <c r="ALE2" s="130"/>
      <c r="ALF2" s="130"/>
      <c r="ALG2" s="131"/>
      <c r="ALH2" s="131"/>
      <c r="ALI2" s="131"/>
      <c r="ALJ2" s="132"/>
      <c r="ALK2" s="132"/>
      <c r="ALL2" s="131"/>
      <c r="ALM2" s="131"/>
      <c r="ALN2" s="131"/>
      <c r="ALO2" s="131"/>
      <c r="ALP2" s="131"/>
      <c r="ALQ2" s="133"/>
      <c r="ALR2" s="133"/>
      <c r="ALS2" s="133"/>
      <c r="ALT2" s="133"/>
      <c r="ALU2" s="133"/>
      <c r="ALV2" s="133"/>
      <c r="ALW2" s="133"/>
      <c r="ALX2" s="133"/>
      <c r="ALY2" s="133"/>
      <c r="ALZ2" s="133"/>
      <c r="AMA2" s="134"/>
      <c r="AMB2" s="134"/>
      <c r="AMC2" s="134"/>
      <c r="AMD2" s="134"/>
      <c r="AME2" s="134"/>
      <c r="AMF2" s="134"/>
      <c r="AMG2" s="134"/>
      <c r="AMH2" s="134"/>
      <c r="AMI2" s="134"/>
      <c r="AMJ2" s="134"/>
    </row>
    <row r="3" spans="1:1024" s="104" customFormat="1" ht="29" customHeight="1">
      <c r="A3" s="364"/>
      <c r="B3" s="78"/>
      <c r="C3" s="66"/>
      <c r="D3" s="66"/>
      <c r="E3" s="66"/>
      <c r="F3" s="66"/>
      <c r="G3" s="66"/>
      <c r="H3" s="66"/>
      <c r="I3" s="66"/>
      <c r="J3" s="66"/>
      <c r="K3" s="66"/>
      <c r="L3" s="66"/>
      <c r="M3" s="66"/>
      <c r="N3" s="66"/>
      <c r="O3" s="66"/>
      <c r="P3" s="367"/>
      <c r="R3" s="66">
        <v>1</v>
      </c>
      <c r="S3" s="117" t="s">
        <v>685</v>
      </c>
      <c r="T3" s="135" t="s">
        <v>686</v>
      </c>
      <c r="U3" s="117" t="s">
        <v>371</v>
      </c>
      <c r="Z3" s="136">
        <v>1</v>
      </c>
      <c r="AA3" s="137" t="s">
        <v>767</v>
      </c>
      <c r="AB3" s="137" t="s">
        <v>372</v>
      </c>
      <c r="AC3" s="137" t="s">
        <v>383</v>
      </c>
      <c r="AD3" s="138" t="s">
        <v>809</v>
      </c>
      <c r="AE3" s="139">
        <v>1.2999999999999999E-3</v>
      </c>
      <c r="AF3" s="139">
        <v>200</v>
      </c>
      <c r="AG3" s="139">
        <f t="shared" ref="AG3:AG10" si="0">45/1000</f>
        <v>4.4999999999999998E-2</v>
      </c>
      <c r="AH3" s="140">
        <v>200</v>
      </c>
      <c r="AI3" s="141"/>
      <c r="AJ3" s="140">
        <v>0.35</v>
      </c>
      <c r="AK3" s="142">
        <v>0.03</v>
      </c>
      <c r="AL3" s="142">
        <v>0.67</v>
      </c>
      <c r="AM3" s="142">
        <v>0.5</v>
      </c>
      <c r="AN3" s="143">
        <v>0.1</v>
      </c>
      <c r="AO3" s="144">
        <v>1.4</v>
      </c>
      <c r="AP3" s="143">
        <v>1.5999999999999999E-5</v>
      </c>
      <c r="AQ3" s="145">
        <v>2.7</v>
      </c>
      <c r="AR3" s="142"/>
      <c r="AS3" s="142">
        <v>0.05</v>
      </c>
      <c r="AT3" s="142">
        <v>0.12</v>
      </c>
      <c r="AU3" s="146">
        <v>25</v>
      </c>
      <c r="AV3" s="142"/>
      <c r="AW3" s="142"/>
      <c r="AX3" s="142"/>
      <c r="AY3" s="147">
        <v>96</v>
      </c>
      <c r="AZ3" s="148" t="s">
        <v>687</v>
      </c>
      <c r="BA3" s="148" t="s">
        <v>688</v>
      </c>
      <c r="BB3" s="149" t="s">
        <v>689</v>
      </c>
      <c r="BC3" s="150"/>
      <c r="BD3" s="137" t="s">
        <v>690</v>
      </c>
      <c r="BH3" s="151" t="s">
        <v>742</v>
      </c>
      <c r="BI3" s="151" t="s">
        <v>366</v>
      </c>
      <c r="BJ3" s="151" t="s">
        <v>367</v>
      </c>
      <c r="BK3" s="152" t="s">
        <v>229</v>
      </c>
      <c r="BL3" s="339" t="s">
        <v>764</v>
      </c>
      <c r="BM3" s="153" t="s">
        <v>765</v>
      </c>
      <c r="BN3" s="153" t="s">
        <v>766</v>
      </c>
      <c r="BO3" s="153" t="s">
        <v>765</v>
      </c>
      <c r="BP3" s="153" t="s">
        <v>766</v>
      </c>
      <c r="BQ3" s="153" t="s">
        <v>767</v>
      </c>
      <c r="BR3" s="153" t="s">
        <v>768</v>
      </c>
      <c r="BS3" s="153" t="s">
        <v>765</v>
      </c>
      <c r="BT3" s="153" t="s">
        <v>765</v>
      </c>
      <c r="BU3" s="154" t="s">
        <v>767</v>
      </c>
    </row>
    <row r="4" spans="1:1024" s="104" customFormat="1" ht="30">
      <c r="A4" s="66"/>
      <c r="B4" s="66"/>
      <c r="C4" s="66"/>
      <c r="D4" s="66"/>
      <c r="E4" s="66"/>
      <c r="F4" s="66"/>
      <c r="G4" s="66"/>
      <c r="H4" s="66"/>
      <c r="I4" s="66"/>
      <c r="J4" s="66"/>
      <c r="K4" s="66"/>
      <c r="L4" s="66"/>
      <c r="M4" s="66"/>
      <c r="N4" s="66"/>
      <c r="O4" s="66"/>
      <c r="P4" s="367"/>
      <c r="R4" s="66">
        <v>2</v>
      </c>
      <c r="S4" s="117" t="s">
        <v>685</v>
      </c>
      <c r="T4" s="155" t="s">
        <v>799</v>
      </c>
      <c r="U4" s="117" t="s">
        <v>371</v>
      </c>
      <c r="Z4" s="75">
        <v>2</v>
      </c>
      <c r="AA4" s="156" t="s">
        <v>768</v>
      </c>
      <c r="AB4" s="156" t="s">
        <v>372</v>
      </c>
      <c r="AC4" s="137" t="s">
        <v>383</v>
      </c>
      <c r="AD4" s="157" t="s">
        <v>810</v>
      </c>
      <c r="AE4" s="158">
        <v>3.0000000000000001E-3</v>
      </c>
      <c r="AF4" s="158">
        <v>200</v>
      </c>
      <c r="AG4" s="158">
        <f t="shared" si="0"/>
        <v>4.4999999999999998E-2</v>
      </c>
      <c r="AH4" s="158">
        <v>200</v>
      </c>
      <c r="AI4" s="158"/>
      <c r="AJ4" s="158">
        <v>0.01</v>
      </c>
      <c r="AK4" s="159"/>
      <c r="AL4" s="159">
        <v>5.6000000000000004E-7</v>
      </c>
      <c r="AM4" s="160">
        <v>0.5</v>
      </c>
      <c r="AN4" s="161">
        <v>0.9</v>
      </c>
      <c r="AO4" s="162">
        <v>0.35</v>
      </c>
      <c r="AP4" s="161"/>
      <c r="AQ4" s="159"/>
      <c r="AR4" s="160"/>
      <c r="AS4" s="158">
        <v>100</v>
      </c>
      <c r="AT4" s="159">
        <v>1.35</v>
      </c>
      <c r="AU4" s="163">
        <v>30</v>
      </c>
      <c r="AV4" s="159"/>
      <c r="AW4" s="159"/>
      <c r="AX4" s="159"/>
      <c r="AY4" s="164">
        <v>7.5</v>
      </c>
      <c r="AZ4" s="165" t="s">
        <v>687</v>
      </c>
      <c r="BA4" s="166" t="s">
        <v>688</v>
      </c>
      <c r="BB4" s="167" t="s">
        <v>689</v>
      </c>
      <c r="BC4" s="168"/>
      <c r="BD4" s="156" t="s">
        <v>691</v>
      </c>
      <c r="BH4" s="169" t="s">
        <v>743</v>
      </c>
      <c r="BI4" s="169" t="s">
        <v>368</v>
      </c>
      <c r="BJ4" s="169" t="s">
        <v>369</v>
      </c>
      <c r="BK4" s="170" t="s">
        <v>231</v>
      </c>
      <c r="BL4" s="340" t="s">
        <v>371</v>
      </c>
      <c r="BM4" s="171" t="s">
        <v>370</v>
      </c>
      <c r="BN4" s="171" t="s">
        <v>371</v>
      </c>
      <c r="BO4" s="171" t="s">
        <v>371</v>
      </c>
      <c r="BP4" s="171" t="s">
        <v>371</v>
      </c>
      <c r="BQ4" s="171" t="s">
        <v>372</v>
      </c>
      <c r="BR4" s="171" t="s">
        <v>372</v>
      </c>
      <c r="BS4" s="171" t="s">
        <v>370</v>
      </c>
      <c r="BT4" s="171" t="s">
        <v>370</v>
      </c>
      <c r="BU4" s="172" t="s">
        <v>372</v>
      </c>
    </row>
    <row r="5" spans="1:1024" s="104" customFormat="1" ht="28" customHeight="1">
      <c r="A5" s="364"/>
      <c r="B5" s="66"/>
      <c r="C5" s="66"/>
      <c r="D5" s="66"/>
      <c r="E5" s="66"/>
      <c r="F5" s="66"/>
      <c r="G5" s="66"/>
      <c r="H5" s="66"/>
      <c r="I5" s="66"/>
      <c r="J5" s="66"/>
      <c r="K5" s="66"/>
      <c r="L5" s="66"/>
      <c r="M5" s="368"/>
      <c r="N5" s="66"/>
      <c r="O5" s="66"/>
      <c r="P5" s="367"/>
      <c r="R5" s="66">
        <v>3</v>
      </c>
      <c r="S5" s="117" t="s">
        <v>685</v>
      </c>
      <c r="T5" s="135" t="s">
        <v>377</v>
      </c>
      <c r="U5" s="117" t="s">
        <v>371</v>
      </c>
      <c r="Z5" s="136">
        <v>3</v>
      </c>
      <c r="AA5" s="137" t="s">
        <v>767</v>
      </c>
      <c r="AB5" s="137" t="s">
        <v>372</v>
      </c>
      <c r="AC5" s="137" t="s">
        <v>383</v>
      </c>
      <c r="AD5" s="138" t="s">
        <v>692</v>
      </c>
      <c r="AE5" s="139">
        <f>11/1000</f>
        <v>1.0999999999999999E-2</v>
      </c>
      <c r="AF5" s="139">
        <v>200</v>
      </c>
      <c r="AG5" s="139">
        <f t="shared" si="0"/>
        <v>4.4999999999999998E-2</v>
      </c>
      <c r="AH5" s="140">
        <v>200</v>
      </c>
      <c r="AI5" s="141">
        <v>0.55500000000000005</v>
      </c>
      <c r="AJ5" s="140">
        <f t="shared" ref="AJ5:AJ10" si="1">(0.1+0.6)/2</f>
        <v>0.35</v>
      </c>
      <c r="AK5" s="142">
        <v>0.03</v>
      </c>
      <c r="AL5" s="142">
        <v>0.67</v>
      </c>
      <c r="AM5" s="142">
        <v>0.5</v>
      </c>
      <c r="AN5" s="143">
        <v>8.5000000000000006E-2</v>
      </c>
      <c r="AO5" s="265">
        <v>1.4</v>
      </c>
      <c r="AP5" s="143"/>
      <c r="AQ5" s="173"/>
      <c r="AR5" s="142"/>
      <c r="AS5" s="142">
        <v>0.05</v>
      </c>
      <c r="AT5" s="142">
        <v>0.05</v>
      </c>
      <c r="AU5" s="146">
        <v>30</v>
      </c>
      <c r="AV5" s="173"/>
      <c r="AW5" s="173"/>
      <c r="AX5" s="173"/>
      <c r="AY5" s="147"/>
      <c r="AZ5" s="148" t="s">
        <v>693</v>
      </c>
      <c r="BA5" s="142" t="s">
        <v>688</v>
      </c>
      <c r="BB5" s="149" t="s">
        <v>694</v>
      </c>
      <c r="BC5" s="174"/>
      <c r="BD5" s="137" t="s">
        <v>690</v>
      </c>
      <c r="BH5" s="151" t="s">
        <v>744</v>
      </c>
      <c r="BI5" s="151" t="s">
        <v>373</v>
      </c>
      <c r="BJ5" s="151" t="s">
        <v>374</v>
      </c>
      <c r="BK5" s="152" t="s">
        <v>375</v>
      </c>
      <c r="BL5" s="341" t="s">
        <v>686</v>
      </c>
      <c r="BM5" s="171" t="s">
        <v>376</v>
      </c>
      <c r="BN5" s="171" t="s">
        <v>799</v>
      </c>
      <c r="BO5" s="171" t="s">
        <v>377</v>
      </c>
      <c r="BP5" s="171" t="s">
        <v>800</v>
      </c>
      <c r="BQ5" s="171" t="s">
        <v>802</v>
      </c>
      <c r="BR5" s="171" t="s">
        <v>802</v>
      </c>
      <c r="BS5" s="171" t="s">
        <v>378</v>
      </c>
      <c r="BT5" s="171" t="s">
        <v>379</v>
      </c>
      <c r="BU5" s="172" t="s">
        <v>801</v>
      </c>
    </row>
    <row r="6" spans="1:1024" s="104" customFormat="1" ht="30">
      <c r="A6" s="364"/>
      <c r="B6" s="66"/>
      <c r="C6" s="66"/>
      <c r="D6" s="66"/>
      <c r="E6" s="66"/>
      <c r="F6" s="66"/>
      <c r="G6" s="66"/>
      <c r="H6" s="66"/>
      <c r="I6" s="66"/>
      <c r="J6" s="66"/>
      <c r="K6" s="66"/>
      <c r="L6" s="66"/>
      <c r="M6" s="368"/>
      <c r="N6" s="66"/>
      <c r="O6" s="66"/>
      <c r="P6" s="367"/>
      <c r="R6" s="66">
        <v>4</v>
      </c>
      <c r="S6" s="117" t="s">
        <v>685</v>
      </c>
      <c r="T6" s="135" t="s">
        <v>800</v>
      </c>
      <c r="U6" s="117" t="s">
        <v>371</v>
      </c>
      <c r="V6" s="104" t="s">
        <v>383</v>
      </c>
      <c r="Z6" s="136">
        <v>4</v>
      </c>
      <c r="AA6" s="137" t="s">
        <v>767</v>
      </c>
      <c r="AB6" s="137" t="s">
        <v>372</v>
      </c>
      <c r="AC6" s="137" t="s">
        <v>383</v>
      </c>
      <c r="AD6" s="138" t="s">
        <v>695</v>
      </c>
      <c r="AE6" s="139">
        <f>13/1000</f>
        <v>1.2999999999999999E-2</v>
      </c>
      <c r="AF6" s="139">
        <v>200</v>
      </c>
      <c r="AG6" s="139">
        <f t="shared" si="0"/>
        <v>4.4999999999999998E-2</v>
      </c>
      <c r="AH6" s="140">
        <v>200</v>
      </c>
      <c r="AI6" s="141">
        <v>0.55500000000000005</v>
      </c>
      <c r="AJ6" s="140">
        <f t="shared" si="1"/>
        <v>0.35</v>
      </c>
      <c r="AK6" s="142">
        <v>0.03</v>
      </c>
      <c r="AL6" s="142">
        <v>0.67</v>
      </c>
      <c r="AM6" s="142">
        <v>0.5</v>
      </c>
      <c r="AN6" s="143">
        <v>0.1</v>
      </c>
      <c r="AO6" s="265">
        <v>1.4</v>
      </c>
      <c r="AP6" s="143"/>
      <c r="AQ6" s="175"/>
      <c r="AR6" s="142"/>
      <c r="AS6" s="142">
        <v>0.05</v>
      </c>
      <c r="AT6" s="142">
        <v>0.05</v>
      </c>
      <c r="AU6" s="146">
        <v>30</v>
      </c>
      <c r="AV6" s="175"/>
      <c r="AW6" s="175"/>
      <c r="AX6" s="175"/>
      <c r="AY6" s="176"/>
      <c r="AZ6" s="148" t="s">
        <v>693</v>
      </c>
      <c r="BA6" s="142" t="s">
        <v>688</v>
      </c>
      <c r="BB6" s="149" t="s">
        <v>694</v>
      </c>
      <c r="BC6" s="174"/>
      <c r="BD6" s="137" t="s">
        <v>696</v>
      </c>
      <c r="BH6" s="151" t="s">
        <v>745</v>
      </c>
      <c r="BI6" s="151" t="s">
        <v>380</v>
      </c>
      <c r="BJ6" s="151" t="s">
        <v>381</v>
      </c>
      <c r="BK6" s="152" t="s">
        <v>382</v>
      </c>
      <c r="BL6" s="340" t="s">
        <v>384</v>
      </c>
      <c r="BM6" s="171" t="s">
        <v>383</v>
      </c>
      <c r="BN6" s="171" t="s">
        <v>384</v>
      </c>
      <c r="BO6" s="171" t="s">
        <v>384</v>
      </c>
      <c r="BP6" s="171" t="s">
        <v>383</v>
      </c>
      <c r="BQ6" s="171" t="s">
        <v>383</v>
      </c>
      <c r="BR6" s="171" t="s">
        <v>383</v>
      </c>
      <c r="BS6" s="171" t="s">
        <v>383</v>
      </c>
      <c r="BT6" s="171" t="s">
        <v>384</v>
      </c>
      <c r="BU6" s="172" t="s">
        <v>384</v>
      </c>
    </row>
    <row r="7" spans="1:1024" s="104" customFormat="1" ht="30">
      <c r="A7" s="364"/>
      <c r="B7" s="66"/>
      <c r="C7" s="66"/>
      <c r="D7" s="66"/>
      <c r="E7" s="66"/>
      <c r="F7" s="66"/>
      <c r="G7" s="66"/>
      <c r="H7" s="66"/>
      <c r="I7" s="66"/>
      <c r="J7" s="66"/>
      <c r="K7" s="66"/>
      <c r="L7" s="66"/>
      <c r="M7" s="368"/>
      <c r="N7" s="66"/>
      <c r="O7" s="66"/>
      <c r="P7" s="367"/>
      <c r="R7" s="66">
        <v>5</v>
      </c>
      <c r="S7" s="117" t="s">
        <v>685</v>
      </c>
      <c r="T7" s="135" t="s">
        <v>801</v>
      </c>
      <c r="U7" s="117" t="s">
        <v>372</v>
      </c>
      <c r="Z7" s="136">
        <v>5</v>
      </c>
      <c r="AA7" s="137" t="s">
        <v>767</v>
      </c>
      <c r="AB7" s="137" t="s">
        <v>372</v>
      </c>
      <c r="AC7" s="137" t="s">
        <v>383</v>
      </c>
      <c r="AD7" s="138" t="s">
        <v>697</v>
      </c>
      <c r="AE7" s="139">
        <f>15/1000</f>
        <v>1.4999999999999999E-2</v>
      </c>
      <c r="AF7" s="139">
        <v>200</v>
      </c>
      <c r="AG7" s="139">
        <f t="shared" si="0"/>
        <v>4.4999999999999998E-2</v>
      </c>
      <c r="AH7" s="140">
        <v>200</v>
      </c>
      <c r="AI7" s="141">
        <v>0.55500000000000005</v>
      </c>
      <c r="AJ7" s="140">
        <f t="shared" si="1"/>
        <v>0.35</v>
      </c>
      <c r="AK7" s="142">
        <v>0.03</v>
      </c>
      <c r="AL7" s="142">
        <v>0.67</v>
      </c>
      <c r="AM7" s="142">
        <v>0.5</v>
      </c>
      <c r="AN7" s="143">
        <v>0.115</v>
      </c>
      <c r="AO7" s="265">
        <v>1.4</v>
      </c>
      <c r="AP7" s="143"/>
      <c r="AQ7" s="175"/>
      <c r="AR7" s="142"/>
      <c r="AS7" s="142">
        <v>0.05</v>
      </c>
      <c r="AT7" s="142">
        <v>0.05</v>
      </c>
      <c r="AU7" s="146">
        <v>30</v>
      </c>
      <c r="AV7" s="175"/>
      <c r="AW7" s="175"/>
      <c r="AX7" s="175"/>
      <c r="AY7" s="176"/>
      <c r="AZ7" s="148" t="s">
        <v>693</v>
      </c>
      <c r="BA7" s="142" t="s">
        <v>688</v>
      </c>
      <c r="BB7" s="149" t="s">
        <v>694</v>
      </c>
      <c r="BC7" s="174"/>
      <c r="BD7" s="137" t="s">
        <v>698</v>
      </c>
      <c r="BH7" s="151" t="s">
        <v>746</v>
      </c>
      <c r="BI7" s="151" t="s">
        <v>385</v>
      </c>
      <c r="BJ7" s="151" t="s">
        <v>386</v>
      </c>
      <c r="BK7" s="152" t="s">
        <v>387</v>
      </c>
      <c r="BL7" s="345" t="s">
        <v>699</v>
      </c>
      <c r="BM7" s="346" t="s">
        <v>388</v>
      </c>
      <c r="BN7" s="346" t="s">
        <v>389</v>
      </c>
      <c r="BO7" s="346" t="s">
        <v>390</v>
      </c>
      <c r="BP7" s="346" t="s">
        <v>391</v>
      </c>
      <c r="BQ7" s="346" t="s">
        <v>809</v>
      </c>
      <c r="BR7" s="346" t="s">
        <v>810</v>
      </c>
      <c r="BS7" s="346" t="s">
        <v>388</v>
      </c>
      <c r="BT7" s="346" t="s">
        <v>392</v>
      </c>
      <c r="BU7" s="347" t="s">
        <v>798</v>
      </c>
    </row>
    <row r="8" spans="1:1024" s="104" customFormat="1" ht="18">
      <c r="A8" s="364"/>
      <c r="B8" s="66"/>
      <c r="C8" s="66"/>
      <c r="D8" s="66"/>
      <c r="E8" s="66"/>
      <c r="F8" s="66"/>
      <c r="G8" s="66"/>
      <c r="H8" s="66"/>
      <c r="I8" s="66"/>
      <c r="J8" s="66"/>
      <c r="K8" s="66"/>
      <c r="L8" s="66"/>
      <c r="M8" s="66"/>
      <c r="N8" s="66"/>
      <c r="O8" s="66"/>
      <c r="P8" s="367"/>
      <c r="R8" s="66">
        <v>6</v>
      </c>
      <c r="S8" s="117" t="s">
        <v>685</v>
      </c>
      <c r="T8" s="135" t="s">
        <v>802</v>
      </c>
      <c r="U8" s="117" t="s">
        <v>372</v>
      </c>
      <c r="V8" s="104" t="s">
        <v>383</v>
      </c>
      <c r="Z8" s="136">
        <v>6</v>
      </c>
      <c r="AA8" s="137" t="s">
        <v>767</v>
      </c>
      <c r="AB8" s="137" t="s">
        <v>372</v>
      </c>
      <c r="AC8" s="137" t="s">
        <v>383</v>
      </c>
      <c r="AD8" s="138" t="s">
        <v>700</v>
      </c>
      <c r="AE8" s="139">
        <f>1/1000</f>
        <v>1E-3</v>
      </c>
      <c r="AF8" s="139">
        <v>200</v>
      </c>
      <c r="AG8" s="139">
        <f t="shared" si="0"/>
        <v>4.4999999999999998E-2</v>
      </c>
      <c r="AH8" s="140">
        <v>200</v>
      </c>
      <c r="AI8" s="141">
        <v>0.55500000000000005</v>
      </c>
      <c r="AJ8" s="140">
        <f t="shared" si="1"/>
        <v>0.35</v>
      </c>
      <c r="AK8" s="177">
        <v>0.15</v>
      </c>
      <c r="AL8" s="178"/>
      <c r="AM8" s="142">
        <v>0.5</v>
      </c>
      <c r="AN8" s="143">
        <v>7.7000000000000002E-3</v>
      </c>
      <c r="AO8" s="265">
        <v>1.4</v>
      </c>
      <c r="AP8" s="143"/>
      <c r="AQ8" s="175"/>
      <c r="AR8" s="142"/>
      <c r="AS8" s="142">
        <v>100</v>
      </c>
      <c r="AT8" s="177">
        <v>0.3</v>
      </c>
      <c r="AU8" s="146">
        <v>30</v>
      </c>
      <c r="AV8" s="175"/>
      <c r="AW8" s="175"/>
      <c r="AX8" s="175"/>
      <c r="AY8" s="176"/>
      <c r="AZ8" s="148" t="s">
        <v>693</v>
      </c>
      <c r="BA8" s="142" t="s">
        <v>688</v>
      </c>
      <c r="BB8" s="149" t="s">
        <v>694</v>
      </c>
      <c r="BC8" s="174"/>
      <c r="BD8" s="137" t="s">
        <v>701</v>
      </c>
      <c r="BU8" s="180"/>
    </row>
    <row r="9" spans="1:1024" s="104" customFormat="1" ht="17">
      <c r="A9" s="364"/>
      <c r="B9" s="66"/>
      <c r="C9" s="66"/>
      <c r="D9" s="66"/>
      <c r="E9" s="66"/>
      <c r="F9" s="66"/>
      <c r="G9" s="66"/>
      <c r="H9" s="66"/>
      <c r="I9" s="66"/>
      <c r="J9" s="66"/>
      <c r="K9" s="66"/>
      <c r="L9" s="66"/>
      <c r="M9" s="66"/>
      <c r="N9" s="66"/>
      <c r="O9" s="66"/>
      <c r="P9" s="367"/>
      <c r="R9" s="66">
        <v>7</v>
      </c>
      <c r="S9" s="117" t="s">
        <v>702</v>
      </c>
      <c r="T9" s="181" t="s">
        <v>379</v>
      </c>
      <c r="U9" s="117" t="s">
        <v>370</v>
      </c>
      <c r="V9" s="104" t="s">
        <v>384</v>
      </c>
      <c r="Z9" s="136">
        <v>7</v>
      </c>
      <c r="AA9" s="137" t="s">
        <v>767</v>
      </c>
      <c r="AB9" s="137" t="s">
        <v>372</v>
      </c>
      <c r="AC9" s="137" t="s">
        <v>383</v>
      </c>
      <c r="AD9" s="138" t="s">
        <v>703</v>
      </c>
      <c r="AE9" s="139">
        <f>1.5/1000</f>
        <v>1.5E-3</v>
      </c>
      <c r="AF9" s="139">
        <v>200</v>
      </c>
      <c r="AG9" s="139">
        <f t="shared" si="0"/>
        <v>4.4999999999999998E-2</v>
      </c>
      <c r="AH9" s="140">
        <v>200</v>
      </c>
      <c r="AI9" s="141">
        <v>0.55500000000000005</v>
      </c>
      <c r="AJ9" s="140">
        <f t="shared" si="1"/>
        <v>0.35</v>
      </c>
      <c r="AK9" s="177">
        <v>0.2</v>
      </c>
      <c r="AL9" s="177"/>
      <c r="AM9" s="142">
        <v>0.5</v>
      </c>
      <c r="AN9" s="143">
        <v>1.15E-2</v>
      </c>
      <c r="AO9" s="265">
        <v>1.4</v>
      </c>
      <c r="AP9" s="143"/>
      <c r="AQ9" s="175"/>
      <c r="AR9" s="142"/>
      <c r="AS9" s="142">
        <v>100</v>
      </c>
      <c r="AT9" s="177">
        <v>1.3</v>
      </c>
      <c r="AU9" s="146">
        <v>30</v>
      </c>
      <c r="AV9" s="175"/>
      <c r="AW9" s="175"/>
      <c r="AX9" s="175"/>
      <c r="AY9" s="176"/>
      <c r="AZ9" s="148" t="s">
        <v>693</v>
      </c>
      <c r="BA9" s="142" t="s">
        <v>688</v>
      </c>
      <c r="BB9" s="149" t="s">
        <v>694</v>
      </c>
      <c r="BC9" s="174"/>
      <c r="BD9" s="137" t="s">
        <v>704</v>
      </c>
    </row>
    <row r="10" spans="1:1024" s="104" customFormat="1" ht="17">
      <c r="A10" s="364"/>
      <c r="B10" s="66"/>
      <c r="C10" s="66"/>
      <c r="D10" s="66"/>
      <c r="E10" s="66"/>
      <c r="F10" s="66"/>
      <c r="G10" s="66"/>
      <c r="H10" s="66"/>
      <c r="I10" s="66"/>
      <c r="J10" s="66"/>
      <c r="K10" s="66"/>
      <c r="L10" s="66"/>
      <c r="M10" s="66"/>
      <c r="N10" s="66"/>
      <c r="O10" s="66"/>
      <c r="P10" s="367"/>
      <c r="R10" s="66">
        <v>8</v>
      </c>
      <c r="S10" s="117" t="s">
        <v>702</v>
      </c>
      <c r="T10" s="135" t="s">
        <v>376</v>
      </c>
      <c r="U10" s="117" t="s">
        <v>370</v>
      </c>
      <c r="V10" s="104" t="s">
        <v>383</v>
      </c>
      <c r="Z10" s="136">
        <v>8</v>
      </c>
      <c r="AA10" s="137" t="s">
        <v>767</v>
      </c>
      <c r="AB10" s="137" t="s">
        <v>372</v>
      </c>
      <c r="AC10" s="137" t="s">
        <v>383</v>
      </c>
      <c r="AD10" s="138" t="s">
        <v>705</v>
      </c>
      <c r="AE10" s="139">
        <f>1.8/1000</f>
        <v>1.8E-3</v>
      </c>
      <c r="AF10" s="139">
        <v>200</v>
      </c>
      <c r="AG10" s="139">
        <f t="shared" si="0"/>
        <v>4.4999999999999998E-2</v>
      </c>
      <c r="AH10" s="140">
        <v>200</v>
      </c>
      <c r="AI10" s="141">
        <v>0.55500000000000005</v>
      </c>
      <c r="AJ10" s="140">
        <f t="shared" si="1"/>
        <v>0.35</v>
      </c>
      <c r="AK10" s="177">
        <v>0.2</v>
      </c>
      <c r="AL10" s="177"/>
      <c r="AM10" s="142">
        <v>0.5</v>
      </c>
      <c r="AN10" s="143">
        <v>1.4E-2</v>
      </c>
      <c r="AO10" s="265">
        <v>1.4</v>
      </c>
      <c r="AP10" s="143"/>
      <c r="AQ10" s="175"/>
      <c r="AR10" s="142"/>
      <c r="AS10" s="142">
        <v>100</v>
      </c>
      <c r="AT10" s="177">
        <v>2.2999999999999998</v>
      </c>
      <c r="AU10" s="146">
        <v>30</v>
      </c>
      <c r="AV10" s="175"/>
      <c r="AW10" s="175"/>
      <c r="AX10" s="175"/>
      <c r="AY10" s="176"/>
      <c r="AZ10" s="148" t="s">
        <v>693</v>
      </c>
      <c r="BA10" s="142" t="s">
        <v>688</v>
      </c>
      <c r="BB10" s="149" t="s">
        <v>694</v>
      </c>
      <c r="BC10" s="174"/>
      <c r="BD10" s="137" t="s">
        <v>706</v>
      </c>
    </row>
    <row r="11" spans="1:1024" s="104" customFormat="1" ht="17">
      <c r="B11" s="66"/>
      <c r="I11" s="369"/>
      <c r="J11" s="369"/>
      <c r="K11" s="369"/>
      <c r="L11" s="369"/>
      <c r="M11" s="369"/>
      <c r="N11" s="369"/>
      <c r="P11" s="370"/>
      <c r="R11" s="66">
        <v>9</v>
      </c>
      <c r="S11" s="117" t="s">
        <v>702</v>
      </c>
      <c r="T11" s="135" t="s">
        <v>378</v>
      </c>
      <c r="U11" s="117" t="s">
        <v>370</v>
      </c>
      <c r="V11" s="104" t="s">
        <v>383</v>
      </c>
      <c r="Z11" s="182">
        <v>9</v>
      </c>
      <c r="AA11" s="183" t="s">
        <v>764</v>
      </c>
      <c r="AB11" s="183" t="s">
        <v>371</v>
      </c>
      <c r="AC11" s="183" t="s">
        <v>384</v>
      </c>
      <c r="AD11" s="184" t="s">
        <v>699</v>
      </c>
      <c r="AE11" s="185">
        <f>56/1000</f>
        <v>5.6000000000000001E-2</v>
      </c>
      <c r="AF11" s="185">
        <v>1.2</v>
      </c>
      <c r="AG11" s="185"/>
      <c r="AH11" s="185"/>
      <c r="AI11" s="186">
        <v>24</v>
      </c>
      <c r="AJ11" s="185">
        <v>0.3</v>
      </c>
      <c r="AK11" s="187">
        <v>3.2</v>
      </c>
      <c r="AL11" s="187">
        <v>5.5499999999999998E-7</v>
      </c>
      <c r="AM11" s="188">
        <v>0.5</v>
      </c>
      <c r="AN11" s="189"/>
      <c r="AO11" s="187"/>
      <c r="AP11" s="189"/>
      <c r="AQ11" s="190"/>
      <c r="AR11" s="187">
        <v>5</v>
      </c>
      <c r="AS11" s="191">
        <v>15</v>
      </c>
      <c r="AT11" s="188"/>
      <c r="AU11" s="188">
        <v>30</v>
      </c>
      <c r="AV11" s="190"/>
      <c r="AW11" s="190"/>
      <c r="AX11" s="192"/>
      <c r="AY11" s="173"/>
      <c r="AZ11" s="193" t="s">
        <v>687</v>
      </c>
      <c r="BA11" s="194" t="s">
        <v>688</v>
      </c>
      <c r="BB11" s="195" t="s">
        <v>707</v>
      </c>
      <c r="BC11" s="196"/>
      <c r="BD11" s="196" t="s">
        <v>708</v>
      </c>
    </row>
    <row r="12" spans="1:1024" s="104" customFormat="1">
      <c r="E12" s="66"/>
      <c r="I12" s="369"/>
      <c r="J12" s="369"/>
      <c r="K12" s="369"/>
      <c r="L12" s="369"/>
      <c r="M12" s="369"/>
      <c r="N12" s="369"/>
      <c r="Z12" s="136">
        <v>10</v>
      </c>
      <c r="AA12" s="197" t="s">
        <v>764</v>
      </c>
      <c r="AB12" s="197" t="s">
        <v>371</v>
      </c>
      <c r="AC12" s="197" t="s">
        <v>384</v>
      </c>
      <c r="AD12" s="198" t="s">
        <v>709</v>
      </c>
      <c r="AE12" s="199">
        <v>0.08</v>
      </c>
      <c r="AF12" s="199">
        <v>1.2</v>
      </c>
      <c r="AG12" s="200"/>
      <c r="AH12" s="200"/>
      <c r="AI12" s="201">
        <v>43</v>
      </c>
      <c r="AJ12" s="199">
        <v>0.3</v>
      </c>
      <c r="AK12" s="191">
        <v>6</v>
      </c>
      <c r="AL12" s="191">
        <v>5.5499999999999998E-7</v>
      </c>
      <c r="AM12" s="142">
        <v>0.5</v>
      </c>
      <c r="AN12" s="189"/>
      <c r="AO12" s="202"/>
      <c r="AP12" s="189"/>
      <c r="AQ12" s="189"/>
      <c r="AR12" s="191">
        <v>8</v>
      </c>
      <c r="AS12" s="191">
        <v>15</v>
      </c>
      <c r="AT12" s="203"/>
      <c r="AU12" s="204">
        <v>30</v>
      </c>
      <c r="AV12" s="189"/>
      <c r="AW12" s="189"/>
      <c r="AX12" s="205"/>
      <c r="AY12" s="173"/>
      <c r="AZ12" s="206" t="s">
        <v>710</v>
      </c>
      <c r="BA12" s="207" t="s">
        <v>688</v>
      </c>
      <c r="BB12" s="208" t="s">
        <v>711</v>
      </c>
      <c r="BC12" s="209"/>
      <c r="BD12" s="210" t="s">
        <v>708</v>
      </c>
    </row>
    <row r="13" spans="1:1024" s="104" customFormat="1">
      <c r="E13" s="66"/>
      <c r="I13" s="369"/>
      <c r="J13" s="369"/>
      <c r="K13" s="369"/>
      <c r="L13" s="369"/>
      <c r="M13" s="369"/>
      <c r="N13" s="369"/>
      <c r="R13" s="66"/>
      <c r="S13" s="66"/>
      <c r="T13" s="66"/>
      <c r="U13" s="66"/>
      <c r="Z13" s="136">
        <v>11</v>
      </c>
      <c r="AA13" s="197" t="s">
        <v>764</v>
      </c>
      <c r="AB13" s="197" t="s">
        <v>371</v>
      </c>
      <c r="AC13" s="211" t="s">
        <v>383</v>
      </c>
      <c r="AD13" s="198" t="s">
        <v>712</v>
      </c>
      <c r="AE13" s="199">
        <f>56/1000</f>
        <v>5.6000000000000001E-2</v>
      </c>
      <c r="AF13" s="199">
        <v>1.2</v>
      </c>
      <c r="AG13" s="199">
        <f>160/1000</f>
        <v>0.16</v>
      </c>
      <c r="AH13" s="199">
        <v>1.5</v>
      </c>
      <c r="AI13" s="201">
        <v>24</v>
      </c>
      <c r="AJ13" s="199">
        <v>0.3</v>
      </c>
      <c r="AK13" s="191">
        <v>5</v>
      </c>
      <c r="AL13" s="191">
        <v>5.5499999999999998E-7</v>
      </c>
      <c r="AM13" s="142">
        <v>0.5</v>
      </c>
      <c r="AN13" s="189"/>
      <c r="AO13" s="202"/>
      <c r="AP13" s="189"/>
      <c r="AQ13" s="189"/>
      <c r="AR13" s="191">
        <v>6</v>
      </c>
      <c r="AS13" s="199">
        <v>24</v>
      </c>
      <c r="AT13" s="203"/>
      <c r="AU13" s="204">
        <v>30</v>
      </c>
      <c r="AV13" s="189"/>
      <c r="AW13" s="189"/>
      <c r="AX13" s="205"/>
      <c r="AY13" s="173"/>
      <c r="AZ13" s="206" t="s">
        <v>687</v>
      </c>
      <c r="BA13" s="207" t="s">
        <v>688</v>
      </c>
      <c r="BB13" s="208" t="s">
        <v>707</v>
      </c>
      <c r="BC13" s="209"/>
      <c r="BD13" s="210" t="s">
        <v>708</v>
      </c>
    </row>
    <row r="14" spans="1:1024" s="104" customFormat="1">
      <c r="E14" s="66"/>
      <c r="I14" s="369"/>
      <c r="J14" s="369"/>
      <c r="K14" s="369"/>
      <c r="L14" s="369"/>
      <c r="M14" s="369"/>
      <c r="N14" s="369"/>
      <c r="R14" s="66"/>
      <c r="S14" s="66"/>
      <c r="T14" s="66"/>
      <c r="U14" s="66"/>
      <c r="Z14" s="136">
        <v>12</v>
      </c>
      <c r="AA14" s="197" t="s">
        <v>764</v>
      </c>
      <c r="AB14" s="197" t="s">
        <v>371</v>
      </c>
      <c r="AC14" s="211" t="s">
        <v>383</v>
      </c>
      <c r="AD14" s="198" t="s">
        <v>713</v>
      </c>
      <c r="AE14" s="199">
        <f>80/1000</f>
        <v>0.08</v>
      </c>
      <c r="AF14" s="199">
        <v>1.2</v>
      </c>
      <c r="AG14" s="199">
        <f>160/1000</f>
        <v>0.16</v>
      </c>
      <c r="AH14" s="199">
        <v>1.5</v>
      </c>
      <c r="AI14" s="201">
        <v>43</v>
      </c>
      <c r="AJ14" s="199">
        <v>0.3</v>
      </c>
      <c r="AK14" s="191">
        <v>7</v>
      </c>
      <c r="AL14" s="191">
        <v>5.5499999999999998E-7</v>
      </c>
      <c r="AM14" s="142">
        <v>0.5</v>
      </c>
      <c r="AN14" s="189"/>
      <c r="AO14" s="202"/>
      <c r="AP14" s="189"/>
      <c r="AQ14" s="189"/>
      <c r="AR14" s="191">
        <v>8</v>
      </c>
      <c r="AS14" s="199">
        <v>24</v>
      </c>
      <c r="AT14" s="203"/>
      <c r="AU14" s="204">
        <v>30</v>
      </c>
      <c r="AV14" s="189"/>
      <c r="AW14" s="189"/>
      <c r="AX14" s="205"/>
      <c r="AY14" s="173"/>
      <c r="AZ14" s="206" t="s">
        <v>710</v>
      </c>
      <c r="BA14" s="207" t="s">
        <v>688</v>
      </c>
      <c r="BB14" s="208" t="s">
        <v>711</v>
      </c>
      <c r="BC14" s="209"/>
      <c r="BD14" s="210" t="s">
        <v>708</v>
      </c>
    </row>
    <row r="15" spans="1:1024" s="104" customFormat="1">
      <c r="E15" s="66"/>
      <c r="I15" s="369"/>
      <c r="J15" s="369"/>
      <c r="K15" s="369"/>
      <c r="L15" s="369"/>
      <c r="M15" s="369"/>
      <c r="N15" s="369"/>
      <c r="R15" s="66"/>
      <c r="S15" s="66"/>
      <c r="T15" s="66"/>
      <c r="U15" s="66"/>
      <c r="Z15" s="136">
        <v>13</v>
      </c>
      <c r="AA15" s="197" t="s">
        <v>764</v>
      </c>
      <c r="AB15" s="197" t="s">
        <v>370</v>
      </c>
      <c r="AC15" s="197" t="s">
        <v>384</v>
      </c>
      <c r="AD15" s="198" t="s">
        <v>714</v>
      </c>
      <c r="AE15" s="199">
        <f>56/1000</f>
        <v>5.6000000000000001E-2</v>
      </c>
      <c r="AF15" s="199">
        <v>1.2</v>
      </c>
      <c r="AG15" s="200"/>
      <c r="AH15" s="200"/>
      <c r="AI15" s="201">
        <v>24</v>
      </c>
      <c r="AJ15" s="199">
        <v>0.3</v>
      </c>
      <c r="AK15" s="191">
        <v>3.2</v>
      </c>
      <c r="AL15" s="191">
        <v>4.9999999999999998E-7</v>
      </c>
      <c r="AM15" s="142">
        <v>0.5</v>
      </c>
      <c r="AN15" s="189"/>
      <c r="AO15" s="202"/>
      <c r="AP15" s="189"/>
      <c r="AQ15" s="189"/>
      <c r="AR15" s="191">
        <v>5</v>
      </c>
      <c r="AS15" s="191">
        <v>15</v>
      </c>
      <c r="AT15" s="203"/>
      <c r="AU15" s="212">
        <v>30</v>
      </c>
      <c r="AV15" s="189"/>
      <c r="AW15" s="189"/>
      <c r="AX15" s="205"/>
      <c r="AY15" s="173"/>
      <c r="AZ15" s="206" t="s">
        <v>715</v>
      </c>
      <c r="BA15" s="213" t="s">
        <v>688</v>
      </c>
      <c r="BB15" s="208" t="s">
        <v>707</v>
      </c>
      <c r="BC15" s="209"/>
      <c r="BD15" s="210" t="s">
        <v>708</v>
      </c>
    </row>
    <row r="16" spans="1:1024" s="104" customFormat="1">
      <c r="E16" s="66"/>
      <c r="I16" s="369"/>
      <c r="J16" s="369"/>
      <c r="K16" s="369"/>
      <c r="L16" s="369"/>
      <c r="M16" s="369"/>
      <c r="N16" s="369"/>
      <c r="R16" s="66"/>
      <c r="S16" s="66"/>
      <c r="T16" s="66"/>
      <c r="U16" s="66"/>
      <c r="Z16" s="136">
        <v>14</v>
      </c>
      <c r="AA16" s="197" t="s">
        <v>764</v>
      </c>
      <c r="AB16" s="197" t="s">
        <v>370</v>
      </c>
      <c r="AC16" s="197" t="s">
        <v>384</v>
      </c>
      <c r="AD16" s="198" t="s">
        <v>716</v>
      </c>
      <c r="AE16" s="199">
        <f>80/1000</f>
        <v>0.08</v>
      </c>
      <c r="AF16" s="199">
        <v>1.2</v>
      </c>
      <c r="AG16" s="200"/>
      <c r="AH16" s="200"/>
      <c r="AI16" s="201">
        <v>43</v>
      </c>
      <c r="AJ16" s="199">
        <v>0.3</v>
      </c>
      <c r="AK16" s="191">
        <v>6</v>
      </c>
      <c r="AL16" s="191">
        <v>4.9999999999999998E-7</v>
      </c>
      <c r="AM16" s="142">
        <v>0.5</v>
      </c>
      <c r="AN16" s="189"/>
      <c r="AO16" s="202"/>
      <c r="AP16" s="189"/>
      <c r="AQ16" s="214"/>
      <c r="AR16" s="191">
        <v>8</v>
      </c>
      <c r="AS16" s="191">
        <v>15</v>
      </c>
      <c r="AT16" s="215"/>
      <c r="AU16" s="216">
        <v>30</v>
      </c>
      <c r="AV16" s="214"/>
      <c r="AW16" s="214"/>
      <c r="AX16" s="217"/>
      <c r="AY16" s="173"/>
      <c r="AZ16" s="206" t="s">
        <v>710</v>
      </c>
      <c r="BA16" s="213" t="s">
        <v>688</v>
      </c>
      <c r="BB16" s="208" t="s">
        <v>711</v>
      </c>
      <c r="BC16" s="214"/>
      <c r="BD16" s="210" t="s">
        <v>708</v>
      </c>
    </row>
    <row r="17" spans="1:56" s="104" customFormat="1">
      <c r="E17" s="66"/>
      <c r="I17" s="369"/>
      <c r="J17" s="369"/>
      <c r="K17" s="369"/>
      <c r="L17" s="369"/>
      <c r="M17" s="369"/>
      <c r="N17" s="369"/>
      <c r="R17" s="66"/>
      <c r="S17" s="66"/>
      <c r="T17" s="66"/>
      <c r="U17" s="66"/>
      <c r="Z17" s="136">
        <v>15</v>
      </c>
      <c r="AA17" s="197" t="s">
        <v>764</v>
      </c>
      <c r="AB17" s="197" t="s">
        <v>370</v>
      </c>
      <c r="AC17" s="197" t="s">
        <v>383</v>
      </c>
      <c r="AD17" s="198" t="s">
        <v>717</v>
      </c>
      <c r="AE17" s="218">
        <f>56/1000</f>
        <v>5.6000000000000001E-2</v>
      </c>
      <c r="AF17" s="218">
        <v>1.2</v>
      </c>
      <c r="AG17" s="218">
        <f>160/1000</f>
        <v>0.16</v>
      </c>
      <c r="AH17" s="218">
        <v>1.5</v>
      </c>
      <c r="AI17" s="201">
        <v>24</v>
      </c>
      <c r="AJ17" s="218">
        <v>0.3</v>
      </c>
      <c r="AK17" s="191">
        <v>5</v>
      </c>
      <c r="AL17" s="191">
        <v>4.9999999999999998E-7</v>
      </c>
      <c r="AM17" s="142">
        <v>0.5</v>
      </c>
      <c r="AN17" s="189"/>
      <c r="AO17" s="202"/>
      <c r="AP17" s="189"/>
      <c r="AQ17" s="214"/>
      <c r="AR17" s="191">
        <v>6</v>
      </c>
      <c r="AS17" s="199">
        <v>24</v>
      </c>
      <c r="AT17" s="219"/>
      <c r="AU17" s="216">
        <v>30</v>
      </c>
      <c r="AV17" s="214"/>
      <c r="AW17" s="214"/>
      <c r="AX17" s="217"/>
      <c r="AY17" s="173"/>
      <c r="AZ17" s="206" t="s">
        <v>715</v>
      </c>
      <c r="BA17" s="213" t="s">
        <v>688</v>
      </c>
      <c r="BB17" s="208" t="s">
        <v>707</v>
      </c>
      <c r="BC17" s="214"/>
      <c r="BD17" s="210" t="s">
        <v>708</v>
      </c>
    </row>
    <row r="18" spans="1:56" s="104" customFormat="1">
      <c r="E18" s="66"/>
      <c r="I18" s="369"/>
      <c r="J18" s="369"/>
      <c r="K18" s="369"/>
      <c r="L18" s="369"/>
      <c r="M18" s="369"/>
      <c r="N18" s="369"/>
      <c r="R18" s="66"/>
      <c r="S18" s="66"/>
      <c r="T18" s="66"/>
      <c r="U18" s="66"/>
      <c r="Z18" s="136">
        <v>16</v>
      </c>
      <c r="AA18" s="197" t="s">
        <v>764</v>
      </c>
      <c r="AB18" s="197" t="s">
        <v>370</v>
      </c>
      <c r="AC18" s="197" t="s">
        <v>383</v>
      </c>
      <c r="AD18" s="220" t="s">
        <v>718</v>
      </c>
      <c r="AE18" s="221">
        <f>80/1000</f>
        <v>0.08</v>
      </c>
      <c r="AF18" s="221">
        <v>1.2</v>
      </c>
      <c r="AG18" s="221">
        <f>160/1000</f>
        <v>0.16</v>
      </c>
      <c r="AH18" s="221">
        <v>1.5</v>
      </c>
      <c r="AI18" s="222">
        <v>43</v>
      </c>
      <c r="AJ18" s="221">
        <v>0.3</v>
      </c>
      <c r="AK18" s="223">
        <v>7</v>
      </c>
      <c r="AL18" s="191">
        <v>4.9999999999999998E-7</v>
      </c>
      <c r="AM18" s="142">
        <v>0.5</v>
      </c>
      <c r="AN18" s="189"/>
      <c r="AO18" s="224"/>
      <c r="AP18" s="189"/>
      <c r="AQ18" s="214"/>
      <c r="AR18" s="223">
        <v>8</v>
      </c>
      <c r="AS18" s="199">
        <v>24</v>
      </c>
      <c r="AT18" s="225"/>
      <c r="AU18" s="216">
        <v>30</v>
      </c>
      <c r="AV18" s="214"/>
      <c r="AW18" s="214"/>
      <c r="AX18" s="217"/>
      <c r="AY18" s="173"/>
      <c r="AZ18" s="206" t="s">
        <v>710</v>
      </c>
      <c r="BA18" s="226" t="s">
        <v>688</v>
      </c>
      <c r="BB18" s="227" t="s">
        <v>711</v>
      </c>
      <c r="BC18" s="214"/>
      <c r="BD18" s="210" t="s">
        <v>708</v>
      </c>
    </row>
    <row r="19" spans="1:56" s="104" customFormat="1">
      <c r="E19" s="66"/>
      <c r="I19" s="369"/>
      <c r="J19" s="369"/>
      <c r="K19" s="369"/>
      <c r="L19" s="369"/>
      <c r="M19" s="369"/>
      <c r="N19" s="369"/>
      <c r="R19" s="66"/>
      <c r="S19" s="66"/>
      <c r="T19" s="66"/>
      <c r="U19" s="66"/>
      <c r="Z19" s="136">
        <v>17</v>
      </c>
      <c r="AA19" s="228" t="s">
        <v>766</v>
      </c>
      <c r="AB19" s="228" t="s">
        <v>371</v>
      </c>
      <c r="AC19" s="228" t="s">
        <v>384</v>
      </c>
      <c r="AD19" s="229" t="s">
        <v>389</v>
      </c>
      <c r="AE19" s="230">
        <f>60/1000</f>
        <v>0.06</v>
      </c>
      <c r="AF19" s="231">
        <v>0.65</v>
      </c>
      <c r="AG19" s="200"/>
      <c r="AH19" s="232"/>
      <c r="AI19" s="233">
        <v>8</v>
      </c>
      <c r="AJ19" s="231">
        <v>0.03</v>
      </c>
      <c r="AK19" s="234">
        <v>4</v>
      </c>
      <c r="AL19" s="234">
        <v>0.01</v>
      </c>
      <c r="AM19" s="142">
        <v>0.5</v>
      </c>
      <c r="AN19" s="235"/>
      <c r="AO19" s="235"/>
      <c r="AP19" s="235"/>
      <c r="AQ19" s="236"/>
      <c r="AR19" s="234">
        <v>6</v>
      </c>
      <c r="AS19" s="187">
        <v>33</v>
      </c>
      <c r="AT19" s="234"/>
      <c r="AU19" s="237">
        <v>30</v>
      </c>
      <c r="AV19" s="236"/>
      <c r="AW19" s="236"/>
      <c r="AX19" s="236"/>
      <c r="AY19" s="173"/>
      <c r="AZ19" s="238" t="s">
        <v>710</v>
      </c>
      <c r="BA19" s="239" t="s">
        <v>688</v>
      </c>
      <c r="BB19" s="240" t="s">
        <v>711</v>
      </c>
      <c r="BC19" s="236"/>
      <c r="BD19" s="241" t="s">
        <v>719</v>
      </c>
    </row>
    <row r="20" spans="1:56" s="104" customFormat="1">
      <c r="A20" s="66"/>
      <c r="C20" s="66"/>
      <c r="D20" s="66"/>
      <c r="E20" s="66"/>
      <c r="I20" s="369"/>
      <c r="J20" s="369"/>
      <c r="K20" s="369"/>
      <c r="L20" s="369"/>
      <c r="M20" s="369"/>
      <c r="N20" s="369"/>
      <c r="R20" s="66"/>
      <c r="S20" s="66"/>
      <c r="T20" s="66"/>
      <c r="U20" s="66"/>
      <c r="Z20" s="136">
        <v>18</v>
      </c>
      <c r="AA20" s="228" t="s">
        <v>766</v>
      </c>
      <c r="AB20" s="228" t="s">
        <v>371</v>
      </c>
      <c r="AC20" s="242" t="s">
        <v>383</v>
      </c>
      <c r="AD20" s="229" t="s">
        <v>391</v>
      </c>
      <c r="AE20" s="230">
        <f>60/1000</f>
        <v>0.06</v>
      </c>
      <c r="AF20" s="231">
        <v>1.65</v>
      </c>
      <c r="AG20" s="231">
        <f>160/1000</f>
        <v>0.16</v>
      </c>
      <c r="AH20" s="231">
        <v>1.5</v>
      </c>
      <c r="AI20" s="233">
        <v>8</v>
      </c>
      <c r="AJ20" s="231">
        <v>0.03</v>
      </c>
      <c r="AK20" s="234">
        <v>6</v>
      </c>
      <c r="AL20" s="234">
        <v>0.01</v>
      </c>
      <c r="AM20" s="142">
        <v>0.5</v>
      </c>
      <c r="AN20" s="235"/>
      <c r="AO20" s="235"/>
      <c r="AP20" s="235"/>
      <c r="AQ20" s="236"/>
      <c r="AR20" s="234">
        <v>8</v>
      </c>
      <c r="AS20" s="187">
        <v>150</v>
      </c>
      <c r="AT20" s="234"/>
      <c r="AU20" s="237">
        <v>30</v>
      </c>
      <c r="AV20" s="236"/>
      <c r="AW20" s="236"/>
      <c r="AX20" s="236"/>
      <c r="AY20" s="173"/>
      <c r="AZ20" s="238" t="s">
        <v>710</v>
      </c>
      <c r="BA20" s="239" t="s">
        <v>688</v>
      </c>
      <c r="BB20" s="240" t="s">
        <v>711</v>
      </c>
      <c r="BC20" s="236"/>
      <c r="BD20" s="241" t="s">
        <v>719</v>
      </c>
    </row>
    <row r="21" spans="1:56" s="104" customFormat="1">
      <c r="A21" s="124"/>
      <c r="B21" s="66"/>
      <c r="C21" s="124"/>
      <c r="D21" s="124"/>
      <c r="E21" s="124"/>
      <c r="F21" s="124"/>
      <c r="G21" s="124"/>
      <c r="H21" s="124"/>
      <c r="I21" s="124"/>
      <c r="J21" s="124"/>
      <c r="K21" s="124"/>
      <c r="L21" s="124"/>
      <c r="M21" s="124"/>
      <c r="N21" s="124"/>
      <c r="O21" s="124"/>
      <c r="P21" s="124"/>
      <c r="R21" s="66"/>
      <c r="S21" s="66"/>
      <c r="T21" s="66"/>
      <c r="U21" s="66"/>
      <c r="Z21" s="136">
        <v>19</v>
      </c>
      <c r="AA21" s="228" t="s">
        <v>766</v>
      </c>
      <c r="AB21" s="228" t="s">
        <v>370</v>
      </c>
      <c r="AC21" s="228" t="s">
        <v>384</v>
      </c>
      <c r="AD21" s="229" t="s">
        <v>720</v>
      </c>
      <c r="AE21" s="230">
        <f>60/1000</f>
        <v>0.06</v>
      </c>
      <c r="AF21" s="231">
        <v>2.65</v>
      </c>
      <c r="AG21" s="200"/>
      <c r="AH21" s="232"/>
      <c r="AI21" s="233">
        <v>8</v>
      </c>
      <c r="AJ21" s="231">
        <v>0.03</v>
      </c>
      <c r="AK21" s="234">
        <v>4</v>
      </c>
      <c r="AL21" s="234">
        <v>0.01</v>
      </c>
      <c r="AM21" s="142">
        <v>0.5</v>
      </c>
      <c r="AN21" s="235"/>
      <c r="AO21" s="235"/>
      <c r="AP21" s="235"/>
      <c r="AQ21" s="236"/>
      <c r="AR21" s="234">
        <v>6</v>
      </c>
      <c r="AS21" s="187">
        <v>100</v>
      </c>
      <c r="AT21" s="234"/>
      <c r="AU21" s="237">
        <v>30</v>
      </c>
      <c r="AV21" s="236"/>
      <c r="AW21" s="236"/>
      <c r="AX21" s="236"/>
      <c r="AY21" s="173"/>
      <c r="AZ21" s="238" t="s">
        <v>710</v>
      </c>
      <c r="BA21" s="243" t="s">
        <v>688</v>
      </c>
      <c r="BB21" s="240" t="s">
        <v>711</v>
      </c>
      <c r="BC21" s="236"/>
      <c r="BD21" s="241" t="s">
        <v>719</v>
      </c>
    </row>
    <row r="22" spans="1:56" s="104" customFormat="1">
      <c r="A22" s="136"/>
      <c r="B22" s="124"/>
      <c r="C22" s="136"/>
      <c r="D22" s="136"/>
      <c r="E22" s="136"/>
      <c r="F22" s="136"/>
      <c r="G22" s="136"/>
      <c r="H22" s="136"/>
      <c r="I22" s="136"/>
      <c r="J22" s="136"/>
      <c r="K22" s="136"/>
      <c r="L22" s="136"/>
      <c r="M22" s="136"/>
      <c r="N22" s="136"/>
      <c r="O22" s="136"/>
      <c r="P22" s="136"/>
      <c r="R22" s="66"/>
      <c r="S22" s="66"/>
      <c r="T22" s="66"/>
      <c r="U22" s="66"/>
      <c r="Z22" s="136">
        <v>20</v>
      </c>
      <c r="AA22" s="228" t="s">
        <v>766</v>
      </c>
      <c r="AB22" s="228" t="s">
        <v>370</v>
      </c>
      <c r="AC22" s="228" t="s">
        <v>383</v>
      </c>
      <c r="AD22" s="244" t="s">
        <v>721</v>
      </c>
      <c r="AE22" s="231">
        <f>60/1000</f>
        <v>0.06</v>
      </c>
      <c r="AF22" s="231">
        <v>3.65</v>
      </c>
      <c r="AG22" s="231">
        <f>160/1000</f>
        <v>0.16</v>
      </c>
      <c r="AH22" s="231">
        <v>1.5</v>
      </c>
      <c r="AI22" s="233">
        <v>8</v>
      </c>
      <c r="AJ22" s="231">
        <v>0.03</v>
      </c>
      <c r="AK22" s="234">
        <v>6</v>
      </c>
      <c r="AL22" s="234">
        <v>0.01</v>
      </c>
      <c r="AM22" s="142">
        <v>0.5</v>
      </c>
      <c r="AN22" s="235"/>
      <c r="AO22" s="235"/>
      <c r="AP22" s="235"/>
      <c r="AQ22" s="236"/>
      <c r="AR22" s="234">
        <v>8</v>
      </c>
      <c r="AS22" s="187">
        <v>150</v>
      </c>
      <c r="AT22" s="234"/>
      <c r="AU22" s="237">
        <v>30</v>
      </c>
      <c r="AV22" s="236"/>
      <c r="AW22" s="236"/>
      <c r="AX22" s="236"/>
      <c r="AY22" s="173"/>
      <c r="AZ22" s="238" t="s">
        <v>710</v>
      </c>
      <c r="BA22" s="243" t="s">
        <v>688</v>
      </c>
      <c r="BB22" s="240" t="s">
        <v>711</v>
      </c>
      <c r="BC22" s="236"/>
      <c r="BD22" s="241" t="s">
        <v>719</v>
      </c>
    </row>
    <row r="23" spans="1:56" s="124" customFormat="1">
      <c r="A23" s="136"/>
      <c r="B23" s="136"/>
      <c r="C23" s="136"/>
      <c r="D23" s="136"/>
      <c r="E23" s="136"/>
      <c r="F23" s="136"/>
      <c r="G23" s="136"/>
      <c r="H23" s="136"/>
      <c r="I23" s="136"/>
      <c r="J23" s="136"/>
      <c r="K23" s="136"/>
      <c r="L23" s="136"/>
      <c r="M23" s="136"/>
      <c r="N23" s="136"/>
      <c r="O23" s="136"/>
      <c r="P23" s="136"/>
      <c r="Z23" s="136">
        <v>21</v>
      </c>
      <c r="AA23" s="245" t="s">
        <v>765</v>
      </c>
      <c r="AB23" s="245" t="s">
        <v>371</v>
      </c>
      <c r="AC23" s="245" t="s">
        <v>384</v>
      </c>
      <c r="AD23" s="246" t="s">
        <v>390</v>
      </c>
      <c r="AE23" s="247">
        <f>50/1000</f>
        <v>0.05</v>
      </c>
      <c r="AF23" s="247">
        <v>1</v>
      </c>
      <c r="AG23" s="200"/>
      <c r="AH23" s="248"/>
      <c r="AI23" s="249">
        <v>5.5</v>
      </c>
      <c r="AJ23" s="247">
        <v>0.01</v>
      </c>
      <c r="AK23" s="247">
        <v>6</v>
      </c>
      <c r="AL23" s="250">
        <f>(0.42+0.55)/2000000+0.000000000111</f>
        <v>4.8511100000000001E-7</v>
      </c>
      <c r="AM23" s="142">
        <v>0.5</v>
      </c>
      <c r="AN23" s="143"/>
      <c r="AO23" s="248"/>
      <c r="AP23" s="143"/>
      <c r="AQ23" s="251"/>
      <c r="AR23" s="247">
        <v>8</v>
      </c>
      <c r="AS23" s="179">
        <v>250</v>
      </c>
      <c r="AT23" s="247"/>
      <c r="AU23" s="252">
        <v>30</v>
      </c>
      <c r="AV23" s="251"/>
      <c r="AW23" s="251"/>
      <c r="AX23" s="251"/>
      <c r="AY23" s="253">
        <v>7.5</v>
      </c>
      <c r="AZ23" s="254" t="s">
        <v>710</v>
      </c>
      <c r="BA23" s="255" t="s">
        <v>688</v>
      </c>
      <c r="BB23" s="256" t="s">
        <v>711</v>
      </c>
      <c r="BC23" s="251"/>
      <c r="BD23" s="257" t="s">
        <v>719</v>
      </c>
    </row>
    <row r="24" spans="1:56" s="136" customFormat="1">
      <c r="Z24" s="136">
        <v>22</v>
      </c>
      <c r="AA24" s="245" t="s">
        <v>765</v>
      </c>
      <c r="AB24" s="245" t="s">
        <v>371</v>
      </c>
      <c r="AC24" s="245" t="s">
        <v>383</v>
      </c>
      <c r="AD24" s="246" t="s">
        <v>722</v>
      </c>
      <c r="AE24" s="247">
        <f>50/1000</f>
        <v>0.05</v>
      </c>
      <c r="AF24" s="247">
        <v>1</v>
      </c>
      <c r="AG24" s="258">
        <f>160/1000</f>
        <v>0.16</v>
      </c>
      <c r="AH24" s="258">
        <v>1.5</v>
      </c>
      <c r="AI24" s="249">
        <v>5.5</v>
      </c>
      <c r="AJ24" s="247">
        <v>0.01</v>
      </c>
      <c r="AK24" s="247">
        <v>8</v>
      </c>
      <c r="AL24" s="250">
        <f>(0.42+0.55)/2000000+0.000000000111</f>
        <v>4.8511100000000001E-7</v>
      </c>
      <c r="AM24" s="142">
        <v>0.5</v>
      </c>
      <c r="AN24" s="143"/>
      <c r="AO24" s="248"/>
      <c r="AP24" s="143"/>
      <c r="AQ24" s="251"/>
      <c r="AR24" s="247">
        <v>10</v>
      </c>
      <c r="AS24" s="179">
        <v>325</v>
      </c>
      <c r="AT24" s="247"/>
      <c r="AU24" s="252">
        <v>30</v>
      </c>
      <c r="AV24" s="251"/>
      <c r="AW24" s="251"/>
      <c r="AX24" s="251"/>
      <c r="AY24" s="253">
        <v>7.5</v>
      </c>
      <c r="AZ24" s="254" t="s">
        <v>710</v>
      </c>
      <c r="BA24" s="255" t="s">
        <v>688</v>
      </c>
      <c r="BB24" s="256" t="s">
        <v>723</v>
      </c>
      <c r="BC24" s="251"/>
      <c r="BD24" s="257" t="s">
        <v>719</v>
      </c>
    </row>
    <row r="25" spans="1:56" s="136" customFormat="1" ht="35" customHeight="1">
      <c r="Z25" s="136">
        <v>23</v>
      </c>
      <c r="AA25" s="259" t="s">
        <v>765</v>
      </c>
      <c r="AB25" s="245" t="s">
        <v>370</v>
      </c>
      <c r="AC25" s="245" t="s">
        <v>384</v>
      </c>
      <c r="AD25" s="246" t="s">
        <v>392</v>
      </c>
      <c r="AE25" s="247">
        <f>50/1000</f>
        <v>0.05</v>
      </c>
      <c r="AF25" s="247">
        <v>1</v>
      </c>
      <c r="AG25" s="200"/>
      <c r="AH25" s="248"/>
      <c r="AI25" s="249">
        <v>5.5</v>
      </c>
      <c r="AJ25" s="247">
        <v>0.01</v>
      </c>
      <c r="AK25" s="247">
        <v>6</v>
      </c>
      <c r="AL25" s="250">
        <f>(0.42+0.55)/2000000+0.000000000111</f>
        <v>4.8511100000000001E-7</v>
      </c>
      <c r="AM25" s="142">
        <v>0.5</v>
      </c>
      <c r="AN25" s="143"/>
      <c r="AO25" s="248"/>
      <c r="AP25" s="143"/>
      <c r="AQ25" s="251"/>
      <c r="AR25" s="247">
        <v>8</v>
      </c>
      <c r="AS25" s="179">
        <v>250</v>
      </c>
      <c r="AT25" s="247"/>
      <c r="AU25" s="252">
        <v>30</v>
      </c>
      <c r="AV25" s="251"/>
      <c r="AW25" s="251"/>
      <c r="AX25" s="251"/>
      <c r="AY25" s="253">
        <v>7.5</v>
      </c>
      <c r="AZ25" s="254" t="s">
        <v>710</v>
      </c>
      <c r="BA25" s="260" t="s">
        <v>688</v>
      </c>
      <c r="BB25" s="256" t="s">
        <v>711</v>
      </c>
      <c r="BC25" s="251"/>
      <c r="BD25" s="257" t="s">
        <v>719</v>
      </c>
    </row>
    <row r="26" spans="1:56" s="261" customFormat="1">
      <c r="Z26" s="261">
        <v>24</v>
      </c>
      <c r="AA26" s="262" t="s">
        <v>765</v>
      </c>
      <c r="AB26" s="262" t="s">
        <v>370</v>
      </c>
      <c r="AC26" s="262" t="s">
        <v>383</v>
      </c>
      <c r="AD26" s="263" t="s">
        <v>388</v>
      </c>
      <c r="AE26" s="249">
        <f>50/1000</f>
        <v>0.05</v>
      </c>
      <c r="AF26" s="249">
        <v>1</v>
      </c>
      <c r="AG26" s="248">
        <f>160/1000</f>
        <v>0.16</v>
      </c>
      <c r="AH26" s="248">
        <v>1.5</v>
      </c>
      <c r="AI26" s="249">
        <v>5.5</v>
      </c>
      <c r="AJ26" s="249">
        <v>0.01</v>
      </c>
      <c r="AK26" s="249">
        <v>8</v>
      </c>
      <c r="AL26" s="250">
        <f>(0.42+0.55)/2000000+0.000000000111</f>
        <v>4.8511100000000001E-7</v>
      </c>
      <c r="AM26" s="146">
        <v>0.5</v>
      </c>
      <c r="AN26" s="143"/>
      <c r="AO26" s="248"/>
      <c r="AP26" s="143"/>
      <c r="AQ26" s="264"/>
      <c r="AR26" s="249">
        <v>10</v>
      </c>
      <c r="AS26" s="179">
        <v>325</v>
      </c>
      <c r="AT26" s="249"/>
      <c r="AU26" s="252">
        <v>30</v>
      </c>
      <c r="AV26" s="264"/>
      <c r="AW26" s="264"/>
      <c r="AX26" s="264"/>
      <c r="AY26" s="253">
        <v>7.5</v>
      </c>
      <c r="AZ26" s="265" t="s">
        <v>710</v>
      </c>
      <c r="BA26" s="266" t="s">
        <v>688</v>
      </c>
      <c r="BB26" s="267" t="s">
        <v>711</v>
      </c>
      <c r="BC26" s="264"/>
      <c r="BD26" s="268" t="s">
        <v>719</v>
      </c>
    </row>
    <row r="27" spans="1:56" s="136" customFormat="1">
      <c r="Z27" s="136">
        <v>25</v>
      </c>
      <c r="AA27" s="245" t="s">
        <v>770</v>
      </c>
      <c r="AB27" s="245" t="s">
        <v>371</v>
      </c>
      <c r="AC27" s="245" t="s">
        <v>384</v>
      </c>
      <c r="AD27" s="246" t="s">
        <v>724</v>
      </c>
      <c r="AE27" s="269">
        <v>0.05</v>
      </c>
      <c r="AF27" s="247">
        <v>1</v>
      </c>
      <c r="AG27" s="200"/>
      <c r="AH27" s="248"/>
      <c r="AI27" s="247">
        <v>5</v>
      </c>
      <c r="AJ27" s="247">
        <v>0.17</v>
      </c>
      <c r="AK27" s="247">
        <v>3</v>
      </c>
      <c r="AL27" s="250">
        <v>0.55500000000000005</v>
      </c>
      <c r="AM27" s="142">
        <v>0.5</v>
      </c>
      <c r="AN27" s="143"/>
      <c r="AO27" s="248"/>
      <c r="AP27" s="143"/>
      <c r="AQ27" s="251"/>
      <c r="AR27" s="247">
        <v>5</v>
      </c>
      <c r="AS27" s="187">
        <v>20</v>
      </c>
      <c r="AT27" s="247"/>
      <c r="AU27" s="252">
        <v>30</v>
      </c>
      <c r="AV27" s="251"/>
      <c r="AW27" s="251"/>
      <c r="AX27" s="251"/>
      <c r="AY27" s="173"/>
      <c r="AZ27" s="254" t="s">
        <v>687</v>
      </c>
      <c r="BA27" s="270" t="s">
        <v>688</v>
      </c>
      <c r="BB27" s="271" t="s">
        <v>707</v>
      </c>
      <c r="BC27" s="251"/>
      <c r="BD27" s="257" t="s">
        <v>725</v>
      </c>
    </row>
    <row r="28" spans="1:56" s="136" customFormat="1">
      <c r="Z28" s="136">
        <v>26</v>
      </c>
      <c r="AA28" s="245" t="s">
        <v>767</v>
      </c>
      <c r="AB28" s="245" t="s">
        <v>371</v>
      </c>
      <c r="AC28" s="245" t="s">
        <v>384</v>
      </c>
      <c r="AD28" s="246" t="s">
        <v>726</v>
      </c>
      <c r="AE28" s="247">
        <f>45/1000</f>
        <v>4.4999999999999998E-2</v>
      </c>
      <c r="AF28" s="247">
        <v>1.2</v>
      </c>
      <c r="AG28" s="200"/>
      <c r="AH28" s="248"/>
      <c r="AI28" s="247">
        <v>10</v>
      </c>
      <c r="AJ28" s="249">
        <v>0.1</v>
      </c>
      <c r="AK28" s="247">
        <v>3</v>
      </c>
      <c r="AL28" s="250">
        <v>0.5</v>
      </c>
      <c r="AM28" s="142"/>
      <c r="AN28" s="143"/>
      <c r="AO28" s="248"/>
      <c r="AP28" s="143"/>
      <c r="AQ28" s="251"/>
      <c r="AR28" s="247">
        <v>5</v>
      </c>
      <c r="AS28" s="142">
        <v>2.5000000000000001E-2</v>
      </c>
      <c r="AT28" s="247"/>
      <c r="AU28" s="252">
        <v>30</v>
      </c>
      <c r="AV28" s="251"/>
      <c r="AW28" s="251"/>
      <c r="AX28" s="251"/>
      <c r="AY28" s="173"/>
      <c r="AZ28" s="254" t="s">
        <v>710</v>
      </c>
      <c r="BA28" s="270" t="s">
        <v>688</v>
      </c>
      <c r="BB28" s="271" t="s">
        <v>711</v>
      </c>
      <c r="BC28" s="251"/>
      <c r="BD28" s="257" t="s">
        <v>725</v>
      </c>
    </row>
    <row r="29" spans="1:56" s="136" customFormat="1">
      <c r="Z29" s="136">
        <v>27</v>
      </c>
      <c r="AA29" s="245" t="s">
        <v>770</v>
      </c>
      <c r="AB29" s="245" t="s">
        <v>371</v>
      </c>
      <c r="AC29" s="245" t="s">
        <v>383</v>
      </c>
      <c r="AD29" s="246" t="s">
        <v>727</v>
      </c>
      <c r="AE29" s="269">
        <v>0.05</v>
      </c>
      <c r="AF29" s="247">
        <v>1</v>
      </c>
      <c r="AG29" s="258">
        <f>160/1000</f>
        <v>0.16</v>
      </c>
      <c r="AH29" s="258">
        <v>1.5</v>
      </c>
      <c r="AI29" s="247">
        <v>5</v>
      </c>
      <c r="AJ29" s="247">
        <v>0.17</v>
      </c>
      <c r="AK29" s="247">
        <v>4</v>
      </c>
      <c r="AL29" s="250">
        <v>0.55500000000000005</v>
      </c>
      <c r="AM29" s="142">
        <v>0.5</v>
      </c>
      <c r="AN29" s="143"/>
      <c r="AO29" s="248"/>
      <c r="AP29" s="143"/>
      <c r="AQ29" s="251"/>
      <c r="AR29" s="247">
        <v>6</v>
      </c>
      <c r="AS29" s="187">
        <v>25</v>
      </c>
      <c r="AT29" s="247"/>
      <c r="AU29" s="252">
        <v>30</v>
      </c>
      <c r="AV29" s="251"/>
      <c r="AW29" s="251"/>
      <c r="AX29" s="251"/>
      <c r="AY29" s="173"/>
      <c r="AZ29" s="254" t="s">
        <v>687</v>
      </c>
      <c r="BA29" s="270" t="s">
        <v>688</v>
      </c>
      <c r="BB29" s="271" t="s">
        <v>707</v>
      </c>
      <c r="BC29" s="251"/>
      <c r="BD29" s="257" t="s">
        <v>725</v>
      </c>
    </row>
    <row r="30" spans="1:56" s="136" customFormat="1">
      <c r="Z30" s="136">
        <v>28</v>
      </c>
      <c r="AA30" s="245" t="s">
        <v>767</v>
      </c>
      <c r="AB30" s="245" t="s">
        <v>371</v>
      </c>
      <c r="AC30" s="245" t="s">
        <v>383</v>
      </c>
      <c r="AD30" s="246" t="s">
        <v>728</v>
      </c>
      <c r="AE30" s="247">
        <f>45/1000</f>
        <v>4.4999999999999998E-2</v>
      </c>
      <c r="AF30" s="247">
        <v>1.2</v>
      </c>
      <c r="AG30" s="258">
        <f>160/1000</f>
        <v>0.16</v>
      </c>
      <c r="AH30" s="258">
        <v>1.5</v>
      </c>
      <c r="AI30" s="247">
        <v>10</v>
      </c>
      <c r="AJ30" s="249">
        <v>0.1</v>
      </c>
      <c r="AK30" s="247">
        <v>4</v>
      </c>
      <c r="AL30" s="250">
        <v>0.5</v>
      </c>
      <c r="AM30" s="142">
        <v>0.5</v>
      </c>
      <c r="AN30" s="143"/>
      <c r="AO30" s="248"/>
      <c r="AP30" s="143"/>
      <c r="AQ30" s="251"/>
      <c r="AR30" s="247">
        <v>6</v>
      </c>
      <c r="AS30" s="142">
        <v>2.5000000000000001E-2</v>
      </c>
      <c r="AT30" s="247"/>
      <c r="AU30" s="252">
        <v>30</v>
      </c>
      <c r="AV30" s="251"/>
      <c r="AW30" s="251"/>
      <c r="AX30" s="251"/>
      <c r="AY30" s="173"/>
      <c r="AZ30" s="254" t="s">
        <v>710</v>
      </c>
      <c r="BA30" s="270" t="s">
        <v>688</v>
      </c>
      <c r="BB30" s="271" t="s">
        <v>711</v>
      </c>
      <c r="BC30" s="251"/>
      <c r="BD30" s="257" t="s">
        <v>725</v>
      </c>
    </row>
    <row r="31" spans="1:56" s="136" customFormat="1">
      <c r="Z31" s="136">
        <v>29</v>
      </c>
      <c r="AA31" s="245" t="s">
        <v>770</v>
      </c>
      <c r="AB31" s="245" t="s">
        <v>370</v>
      </c>
      <c r="AC31" s="245" t="s">
        <v>384</v>
      </c>
      <c r="AD31" s="246" t="s">
        <v>729</v>
      </c>
      <c r="AE31" s="269">
        <v>0.05</v>
      </c>
      <c r="AF31" s="247">
        <v>1</v>
      </c>
      <c r="AG31" s="200"/>
      <c r="AH31" s="248"/>
      <c r="AI31" s="247">
        <v>5</v>
      </c>
      <c r="AJ31" s="247">
        <v>0.17</v>
      </c>
      <c r="AK31" s="247">
        <v>3</v>
      </c>
      <c r="AL31" s="250">
        <v>0.5</v>
      </c>
      <c r="AM31" s="142">
        <v>0.5</v>
      </c>
      <c r="AN31" s="143"/>
      <c r="AO31" s="248"/>
      <c r="AP31" s="143"/>
      <c r="AQ31" s="251"/>
      <c r="AR31" s="247">
        <v>5</v>
      </c>
      <c r="AS31" s="187">
        <v>20</v>
      </c>
      <c r="AT31" s="247"/>
      <c r="AU31" s="252">
        <v>30</v>
      </c>
      <c r="AV31" s="251"/>
      <c r="AW31" s="251"/>
      <c r="AX31" s="251"/>
      <c r="AY31" s="173"/>
      <c r="AZ31" s="254" t="s">
        <v>715</v>
      </c>
      <c r="BA31" s="272" t="s">
        <v>688</v>
      </c>
      <c r="BB31" s="271" t="s">
        <v>707</v>
      </c>
      <c r="BC31" s="251"/>
      <c r="BD31" s="257" t="s">
        <v>725</v>
      </c>
    </row>
    <row r="32" spans="1:56" s="136" customFormat="1">
      <c r="Z32" s="136">
        <v>30</v>
      </c>
      <c r="AA32" s="245" t="s">
        <v>767</v>
      </c>
      <c r="AB32" s="245" t="s">
        <v>370</v>
      </c>
      <c r="AC32" s="245" t="s">
        <v>384</v>
      </c>
      <c r="AD32" s="246" t="s">
        <v>730</v>
      </c>
      <c r="AE32" s="247">
        <f>45/1000</f>
        <v>4.4999999999999998E-2</v>
      </c>
      <c r="AF32" s="247">
        <v>1.2</v>
      </c>
      <c r="AG32" s="200"/>
      <c r="AH32" s="248"/>
      <c r="AI32" s="247">
        <v>10</v>
      </c>
      <c r="AJ32" s="249">
        <v>0.1</v>
      </c>
      <c r="AK32" s="247">
        <v>3</v>
      </c>
      <c r="AL32" s="250">
        <v>0.5</v>
      </c>
      <c r="AM32" s="142"/>
      <c r="AN32" s="143"/>
      <c r="AO32" s="248"/>
      <c r="AP32" s="143"/>
      <c r="AQ32" s="251"/>
      <c r="AR32" s="247">
        <v>5</v>
      </c>
      <c r="AS32" s="142">
        <v>2.5000000000000001E-2</v>
      </c>
      <c r="AT32" s="247"/>
      <c r="AU32" s="252">
        <v>30</v>
      </c>
      <c r="AV32" s="251"/>
      <c r="AW32" s="251"/>
      <c r="AX32" s="251"/>
      <c r="AY32" s="173"/>
      <c r="AZ32" s="254" t="s">
        <v>710</v>
      </c>
      <c r="BA32" s="272" t="s">
        <v>688</v>
      </c>
      <c r="BB32" s="271" t="s">
        <v>711</v>
      </c>
      <c r="BC32" s="251"/>
      <c r="BD32" s="257" t="s">
        <v>725</v>
      </c>
    </row>
    <row r="33" spans="1:69" s="136" customFormat="1">
      <c r="Z33" s="136">
        <v>31</v>
      </c>
      <c r="AA33" s="245" t="s">
        <v>770</v>
      </c>
      <c r="AB33" s="245" t="s">
        <v>370</v>
      </c>
      <c r="AC33" s="245" t="s">
        <v>383</v>
      </c>
      <c r="AD33" s="246" t="s">
        <v>731</v>
      </c>
      <c r="AE33" s="269">
        <v>0.05</v>
      </c>
      <c r="AF33" s="247">
        <v>1</v>
      </c>
      <c r="AG33" s="258">
        <f>160/1000</f>
        <v>0.16</v>
      </c>
      <c r="AH33" s="258">
        <v>1.5</v>
      </c>
      <c r="AI33" s="247">
        <v>5</v>
      </c>
      <c r="AJ33" s="247">
        <v>0.17</v>
      </c>
      <c r="AK33" s="247">
        <v>4</v>
      </c>
      <c r="AL33" s="250">
        <v>0.5</v>
      </c>
      <c r="AM33" s="142">
        <v>0.5</v>
      </c>
      <c r="AN33" s="143"/>
      <c r="AO33" s="248"/>
      <c r="AP33" s="143"/>
      <c r="AQ33" s="251"/>
      <c r="AR33" s="247">
        <v>6</v>
      </c>
      <c r="AS33" s="187">
        <v>25</v>
      </c>
      <c r="AT33" s="247"/>
      <c r="AU33" s="252">
        <v>30</v>
      </c>
      <c r="AV33" s="251"/>
      <c r="AW33" s="251"/>
      <c r="AX33" s="251"/>
      <c r="AY33" s="173"/>
      <c r="AZ33" s="254" t="s">
        <v>715</v>
      </c>
      <c r="BA33" s="272" t="s">
        <v>688</v>
      </c>
      <c r="BB33" s="271" t="s">
        <v>707</v>
      </c>
      <c r="BC33" s="251"/>
      <c r="BD33" s="257" t="s">
        <v>725</v>
      </c>
    </row>
    <row r="34" spans="1:69" s="136" customFormat="1">
      <c r="Z34" s="136">
        <v>32</v>
      </c>
      <c r="AA34" s="245" t="s">
        <v>767</v>
      </c>
      <c r="AB34" s="245" t="s">
        <v>370</v>
      </c>
      <c r="AC34" s="245" t="s">
        <v>383</v>
      </c>
      <c r="AD34" s="273" t="s">
        <v>732</v>
      </c>
      <c r="AE34" s="247">
        <f>45/1000</f>
        <v>4.4999999999999998E-2</v>
      </c>
      <c r="AF34" s="247">
        <v>1.2</v>
      </c>
      <c r="AG34" s="258">
        <f>160/1000</f>
        <v>0.16</v>
      </c>
      <c r="AH34" s="258">
        <v>1.5</v>
      </c>
      <c r="AI34" s="247">
        <v>10</v>
      </c>
      <c r="AJ34" s="249">
        <v>0.1</v>
      </c>
      <c r="AK34" s="247">
        <v>4</v>
      </c>
      <c r="AL34" s="250">
        <v>0.5</v>
      </c>
      <c r="AM34" s="142">
        <v>0.5</v>
      </c>
      <c r="AN34" s="143"/>
      <c r="AO34" s="248"/>
      <c r="AP34" s="143"/>
      <c r="AQ34" s="251"/>
      <c r="AR34" s="247">
        <v>6</v>
      </c>
      <c r="AS34" s="142">
        <v>2.5000000000000001E-2</v>
      </c>
      <c r="AT34" s="247"/>
      <c r="AU34" s="252">
        <v>30</v>
      </c>
      <c r="AV34" s="251"/>
      <c r="AW34" s="251"/>
      <c r="AX34" s="251"/>
      <c r="AY34" s="173"/>
      <c r="AZ34" s="254" t="s">
        <v>710</v>
      </c>
      <c r="BA34" s="260" t="s">
        <v>688</v>
      </c>
      <c r="BB34" s="256" t="s">
        <v>711</v>
      </c>
      <c r="BC34" s="251"/>
      <c r="BD34" s="257" t="s">
        <v>725</v>
      </c>
    </row>
    <row r="35" spans="1:69" s="136" customFormat="1">
      <c r="Z35" s="136">
        <v>33</v>
      </c>
      <c r="AA35" s="274" t="s">
        <v>815</v>
      </c>
      <c r="AB35" s="274" t="s">
        <v>371</v>
      </c>
      <c r="AC35" s="274" t="s">
        <v>383</v>
      </c>
      <c r="AD35" s="275" t="s">
        <v>733</v>
      </c>
      <c r="AE35" s="139">
        <v>0.05</v>
      </c>
      <c r="AF35" s="139">
        <v>1.5</v>
      </c>
      <c r="AG35" s="139">
        <v>0.2</v>
      </c>
      <c r="AH35" s="139">
        <v>1.7</v>
      </c>
      <c r="AI35" s="141">
        <v>40</v>
      </c>
      <c r="AJ35" s="139">
        <v>0.3</v>
      </c>
      <c r="AK35" s="139">
        <v>6</v>
      </c>
      <c r="AL35" s="142">
        <v>0.5</v>
      </c>
      <c r="AM35" s="142">
        <v>0.5</v>
      </c>
      <c r="AN35" s="189"/>
      <c r="AO35" s="140">
        <v>6</v>
      </c>
      <c r="AP35" s="189"/>
      <c r="AQ35" s="139"/>
      <c r="AR35" s="142">
        <v>8</v>
      </c>
      <c r="AS35" s="187">
        <f>ROUND(TableAG[[#This Row],[удельная номинальная токовая нагрузка на погонный метр изделия (Iaz.n, A/m)]],0)</f>
        <v>0</v>
      </c>
      <c r="AT35" s="142"/>
      <c r="AU35" s="146">
        <v>30</v>
      </c>
      <c r="AV35" s="142"/>
      <c r="AW35" s="142"/>
      <c r="AX35" s="142"/>
      <c r="AY35" s="173"/>
      <c r="AZ35" s="142"/>
      <c r="BA35" s="148"/>
      <c r="BB35" s="149"/>
      <c r="BC35" s="276"/>
      <c r="BD35" s="277"/>
    </row>
    <row r="36" spans="1:69" s="136" customFormat="1" ht="16" customHeight="1">
      <c r="Z36" s="136">
        <v>34</v>
      </c>
      <c r="AA36" s="274" t="s">
        <v>764</v>
      </c>
      <c r="AB36" s="274" t="s">
        <v>371</v>
      </c>
      <c r="AC36" s="274" t="s">
        <v>384</v>
      </c>
      <c r="AD36" s="275" t="s">
        <v>734</v>
      </c>
      <c r="AE36" s="139">
        <v>0.09</v>
      </c>
      <c r="AF36" s="139">
        <v>1.5</v>
      </c>
      <c r="AG36" s="139"/>
      <c r="AH36" s="139"/>
      <c r="AI36" s="141">
        <v>43</v>
      </c>
      <c r="AJ36" s="139">
        <v>0.3</v>
      </c>
      <c r="AK36" s="139">
        <v>2.5</v>
      </c>
      <c r="AL36" s="191">
        <v>5.5499999999999998E-7</v>
      </c>
      <c r="AM36" s="142">
        <v>0.5</v>
      </c>
      <c r="AN36" s="189"/>
      <c r="AO36" s="140"/>
      <c r="AP36" s="189"/>
      <c r="AQ36" s="139"/>
      <c r="AR36" s="142">
        <v>5</v>
      </c>
      <c r="AS36" s="142">
        <v>6</v>
      </c>
      <c r="AT36" s="142"/>
      <c r="AU36" s="146">
        <v>30</v>
      </c>
      <c r="AV36" s="142"/>
      <c r="AW36" s="142"/>
      <c r="AX36" s="142"/>
      <c r="AY36" s="173"/>
      <c r="AZ36" s="142"/>
      <c r="BA36" s="148"/>
      <c r="BB36" s="149" t="s">
        <v>735</v>
      </c>
      <c r="BC36" s="276"/>
      <c r="BD36" s="277"/>
    </row>
    <row r="37" spans="1:69" s="136" customFormat="1">
      <c r="Z37" s="75">
        <v>35</v>
      </c>
      <c r="AA37" s="376" t="s">
        <v>769</v>
      </c>
      <c r="AB37" s="376" t="s">
        <v>370</v>
      </c>
      <c r="AC37" s="376" t="s">
        <v>383</v>
      </c>
      <c r="AD37" s="377" t="s">
        <v>736</v>
      </c>
      <c r="AE37" s="378">
        <v>0.05</v>
      </c>
      <c r="AF37" s="378">
        <v>1</v>
      </c>
      <c r="AG37" s="379">
        <v>0.19</v>
      </c>
      <c r="AH37" s="379">
        <v>1.1000000000000001</v>
      </c>
      <c r="AI37" s="378">
        <v>6</v>
      </c>
      <c r="AJ37" s="379">
        <v>0.35</v>
      </c>
      <c r="AK37" s="380">
        <v>4</v>
      </c>
      <c r="AL37" s="144">
        <v>0.5</v>
      </c>
      <c r="AM37" s="142">
        <v>0.5</v>
      </c>
      <c r="AN37" s="143"/>
      <c r="AO37" s="142"/>
      <c r="AP37" s="143"/>
      <c r="AQ37" s="379">
        <v>10</v>
      </c>
      <c r="AR37" s="379"/>
      <c r="AS37" s="142">
        <v>2.5000000000000001E-2</v>
      </c>
      <c r="AT37" s="379"/>
      <c r="AU37" s="252">
        <v>30</v>
      </c>
      <c r="AV37" s="379"/>
      <c r="AW37" s="379"/>
      <c r="AX37" s="379"/>
      <c r="AY37" s="381"/>
      <c r="AZ37" s="379"/>
      <c r="BA37" s="379"/>
      <c r="BB37" s="382"/>
      <c r="BC37" s="383"/>
      <c r="BD37" s="282"/>
    </row>
    <row r="38" spans="1:69" s="136" customFormat="1">
      <c r="Z38" s="75">
        <v>36</v>
      </c>
      <c r="AA38" s="376" t="s">
        <v>769</v>
      </c>
      <c r="AB38" s="376" t="s">
        <v>370</v>
      </c>
      <c r="AC38" s="376" t="s">
        <v>383</v>
      </c>
      <c r="AD38" s="377" t="s">
        <v>737</v>
      </c>
      <c r="AE38" s="378">
        <v>0.05</v>
      </c>
      <c r="AF38" s="378">
        <v>1</v>
      </c>
      <c r="AG38" s="379">
        <v>0.19</v>
      </c>
      <c r="AH38" s="379">
        <v>1.1000000000000001</v>
      </c>
      <c r="AI38" s="378">
        <v>6</v>
      </c>
      <c r="AJ38" s="379">
        <v>0.35</v>
      </c>
      <c r="AK38" s="380">
        <v>4</v>
      </c>
      <c r="AL38" s="144">
        <v>0.5</v>
      </c>
      <c r="AM38" s="142">
        <v>0.5</v>
      </c>
      <c r="AN38" s="143"/>
      <c r="AO38" s="142"/>
      <c r="AP38" s="143"/>
      <c r="AQ38" s="379">
        <v>10</v>
      </c>
      <c r="AR38" s="379"/>
      <c r="AS38" s="142">
        <v>2.5000000000000001E-2</v>
      </c>
      <c r="AT38" s="379"/>
      <c r="AU38" s="252">
        <v>30</v>
      </c>
      <c r="AV38" s="379"/>
      <c r="AW38" s="379"/>
      <c r="AX38" s="379"/>
      <c r="AY38" s="381"/>
      <c r="AZ38" s="379"/>
      <c r="BA38" s="379"/>
      <c r="BB38" s="382"/>
      <c r="BC38" s="383"/>
      <c r="BD38" s="282"/>
    </row>
    <row r="39" spans="1:69" s="136" customFormat="1">
      <c r="A39" s="283"/>
      <c r="C39" s="283"/>
      <c r="D39" s="283"/>
      <c r="O39" s="283"/>
      <c r="P39" s="283"/>
      <c r="Z39" s="75">
        <v>37</v>
      </c>
      <c r="AA39" s="278" t="s">
        <v>738</v>
      </c>
      <c r="AB39" s="278" t="s">
        <v>371</v>
      </c>
      <c r="AC39" s="278" t="s">
        <v>384</v>
      </c>
      <c r="AD39" s="284" t="s">
        <v>739</v>
      </c>
      <c r="AE39" s="160">
        <v>7.0000000000000007E-2</v>
      </c>
      <c r="AF39" s="160">
        <v>1.5</v>
      </c>
      <c r="AG39" s="160"/>
      <c r="AH39" s="160"/>
      <c r="AI39" s="160">
        <v>40</v>
      </c>
      <c r="AJ39" s="160">
        <v>0.3</v>
      </c>
      <c r="AK39" s="285"/>
      <c r="AL39" s="142"/>
      <c r="AM39" s="160"/>
      <c r="AN39" s="189"/>
      <c r="AO39" s="140">
        <v>1</v>
      </c>
      <c r="AP39" s="189"/>
      <c r="AQ39" s="160"/>
      <c r="AR39" s="160"/>
      <c r="AS39" s="187">
        <f>ROUND(TableAG[[#This Row],[удельная номинальная токовая нагрузка на погонный метр изделия (Iaz.n, A/m)]],0)</f>
        <v>0</v>
      </c>
      <c r="AT39" s="160"/>
      <c r="AU39" s="160"/>
      <c r="AV39" s="160"/>
      <c r="AW39" s="160"/>
      <c r="AX39" s="160"/>
      <c r="AY39" s="279"/>
      <c r="AZ39" s="160"/>
      <c r="BA39" s="160"/>
      <c r="BB39" s="280"/>
      <c r="BC39" s="281"/>
      <c r="BD39" s="282"/>
    </row>
    <row r="40" spans="1:69" s="136" customFormat="1">
      <c r="B40" s="283"/>
      <c r="Z40" s="286">
        <v>38</v>
      </c>
      <c r="AA40" s="287" t="s">
        <v>767</v>
      </c>
      <c r="AB40" s="287" t="s">
        <v>372</v>
      </c>
      <c r="AC40" s="288" t="s">
        <v>383</v>
      </c>
      <c r="AD40" s="289" t="s">
        <v>740</v>
      </c>
      <c r="AE40" s="139">
        <f>2*SQRT(50*0.000001/PI())</f>
        <v>7.9788456080286535E-3</v>
      </c>
      <c r="AF40" s="139">
        <v>1</v>
      </c>
      <c r="AG40" s="139">
        <v>0.08</v>
      </c>
      <c r="AH40" s="139">
        <v>1</v>
      </c>
      <c r="AI40" s="139"/>
      <c r="AJ40" s="139">
        <v>0.25</v>
      </c>
      <c r="AK40" s="290"/>
      <c r="AL40" s="139">
        <v>0.5</v>
      </c>
      <c r="AM40" s="139">
        <v>0.5</v>
      </c>
      <c r="AN40" s="189">
        <v>40</v>
      </c>
      <c r="AO40" s="140">
        <v>1</v>
      </c>
      <c r="AP40" s="189"/>
      <c r="AQ40" s="139"/>
      <c r="AR40" s="139"/>
      <c r="AS40" s="187">
        <f>ROUND(TableAG[[#This Row],[удельная номинальная токовая нагрузка на погонный метр изделия (Iaz.n, A/m)]],0)</f>
        <v>40</v>
      </c>
      <c r="AT40" s="139"/>
      <c r="AU40" s="140">
        <v>30</v>
      </c>
      <c r="AV40" s="139"/>
      <c r="AW40" s="139"/>
      <c r="AX40" s="139"/>
      <c r="AY40" s="291"/>
      <c r="AZ40" s="139"/>
      <c r="BA40" s="292"/>
      <c r="BB40" s="293"/>
      <c r="BC40" s="294"/>
      <c r="BD40" s="295"/>
    </row>
    <row r="41" spans="1:69" s="283" customFormat="1" ht="43" customHeight="1">
      <c r="A41" s="136"/>
      <c r="B41" s="136"/>
      <c r="C41" s="136"/>
      <c r="D41" s="136"/>
      <c r="E41" s="136"/>
      <c r="F41" s="136"/>
      <c r="G41" s="136"/>
      <c r="H41" s="136"/>
      <c r="I41" s="136"/>
      <c r="J41" s="136"/>
      <c r="K41" s="136"/>
      <c r="L41" s="371"/>
      <c r="M41" s="371"/>
      <c r="N41" s="371"/>
      <c r="O41" s="136"/>
      <c r="P41" s="136"/>
      <c r="Z41" s="136">
        <v>39</v>
      </c>
      <c r="AA41" s="296" t="s">
        <v>767</v>
      </c>
      <c r="AB41" s="296" t="s">
        <v>372</v>
      </c>
      <c r="AC41" s="296" t="s">
        <v>384</v>
      </c>
      <c r="AD41" s="297" t="s">
        <v>798</v>
      </c>
      <c r="AE41" s="290">
        <v>1.2999999999999999E-2</v>
      </c>
      <c r="AF41" s="290">
        <v>20</v>
      </c>
      <c r="AG41" s="290"/>
      <c r="AH41" s="290"/>
      <c r="AI41" s="298"/>
      <c r="AJ41" s="290">
        <v>0.35</v>
      </c>
      <c r="AK41" s="290"/>
      <c r="AL41" s="142">
        <v>0.67</v>
      </c>
      <c r="AM41" s="177">
        <v>0.5</v>
      </c>
      <c r="AN41" s="143">
        <v>0.1</v>
      </c>
      <c r="AO41" s="144">
        <v>1.4</v>
      </c>
      <c r="AP41" s="190"/>
      <c r="AQ41" s="290"/>
      <c r="AR41" s="177"/>
      <c r="AS41" s="187">
        <f>ROUND(TableAG[[#This Row],[удельная номинальная токовая нагрузка на погонный метр изделия (Iaz.n, A/m)]],3)</f>
        <v>0.1</v>
      </c>
      <c r="AT41" s="177"/>
      <c r="AU41" s="299"/>
      <c r="AV41" s="177"/>
      <c r="AW41" s="177"/>
      <c r="AX41" s="177"/>
      <c r="AY41" s="175"/>
      <c r="AZ41" s="177"/>
      <c r="BA41" s="300"/>
      <c r="BB41" s="301"/>
      <c r="BC41" s="302"/>
      <c r="BD41" s="277"/>
    </row>
    <row r="42" spans="1:69" s="136" customFormat="1">
      <c r="Z42" s="66"/>
      <c r="AA42" s="66"/>
      <c r="AB42" s="66"/>
      <c r="AC42" s="66"/>
      <c r="AE42" s="303"/>
      <c r="AH42" s="66"/>
      <c r="AI42" s="66"/>
      <c r="AJ42" s="66"/>
      <c r="AK42" s="66"/>
      <c r="AL42" s="66"/>
      <c r="AM42" s="66"/>
      <c r="AN42" s="66"/>
      <c r="AO42" s="66"/>
      <c r="AP42" s="66"/>
      <c r="AQ42" s="66"/>
      <c r="AR42" s="66"/>
      <c r="AS42" s="66"/>
      <c r="AU42" s="66"/>
      <c r="AX42" s="66"/>
      <c r="AZ42" s="115"/>
      <c r="BA42" s="66"/>
      <c r="BB42" s="66"/>
      <c r="BD42" s="66"/>
      <c r="BE42" s="66"/>
      <c r="BF42" s="66"/>
      <c r="BG42" s="66"/>
      <c r="BH42" s="66"/>
      <c r="BI42" s="66"/>
      <c r="BJ42" s="66"/>
      <c r="BK42" s="66"/>
      <c r="BM42" s="66"/>
      <c r="BN42" s="66"/>
      <c r="BO42" s="66"/>
      <c r="BP42" s="66"/>
      <c r="BQ42" s="116"/>
    </row>
    <row r="43" spans="1:69" s="136" customFormat="1" ht="16" customHeight="1">
      <c r="Z43" s="66"/>
      <c r="AA43" s="66"/>
      <c r="AB43" s="66"/>
      <c r="AC43" s="66"/>
      <c r="AE43" s="303"/>
      <c r="AH43" s="66"/>
      <c r="AI43" s="66"/>
      <c r="AJ43" s="66"/>
      <c r="AK43" s="66"/>
      <c r="AL43" s="66"/>
      <c r="AM43" s="66"/>
      <c r="AN43" s="66"/>
      <c r="AO43" s="66"/>
      <c r="AP43" s="66"/>
      <c r="AQ43" s="66"/>
      <c r="AR43" s="66"/>
      <c r="AS43" s="66"/>
      <c r="AU43" s="66"/>
      <c r="AX43" s="66"/>
      <c r="AZ43" s="115"/>
      <c r="BA43" s="66"/>
      <c r="BB43" s="66"/>
      <c r="BD43" s="66"/>
      <c r="BE43" s="66"/>
      <c r="BF43" s="66"/>
      <c r="BG43" s="66"/>
      <c r="BH43" s="66"/>
      <c r="BI43" s="66"/>
      <c r="BJ43" s="66"/>
      <c r="BK43" s="66"/>
      <c r="BM43" s="66"/>
      <c r="BN43" s="66"/>
      <c r="BO43" s="66"/>
      <c r="BP43" s="66"/>
      <c r="BQ43" s="116"/>
    </row>
    <row r="44" spans="1:69" s="136" customFormat="1">
      <c r="Z44" s="66"/>
      <c r="AA44" s="66"/>
      <c r="AB44" s="66"/>
      <c r="AC44" s="66"/>
      <c r="AE44" s="303"/>
      <c r="AH44" s="66"/>
      <c r="AI44" s="66"/>
      <c r="AJ44" s="66"/>
      <c r="AK44" s="66"/>
      <c r="AL44" s="66"/>
      <c r="AM44" s="66"/>
      <c r="AN44" s="66"/>
      <c r="AO44" s="66"/>
      <c r="AP44" s="66"/>
      <c r="AQ44" s="66"/>
      <c r="AR44" s="66"/>
      <c r="AS44" s="66"/>
      <c r="AU44" s="66"/>
      <c r="AX44" s="66"/>
      <c r="AZ44" s="115"/>
      <c r="BA44" s="66"/>
      <c r="BB44" s="66"/>
      <c r="BD44" s="66"/>
      <c r="BE44" s="66"/>
      <c r="BF44" s="66"/>
      <c r="BG44" s="66"/>
      <c r="BH44" s="66"/>
      <c r="BI44" s="66"/>
      <c r="BJ44" s="66"/>
      <c r="BK44" s="66"/>
      <c r="BM44" s="66"/>
      <c r="BN44" s="66"/>
      <c r="BO44" s="66"/>
      <c r="BP44" s="66"/>
      <c r="BQ44" s="116"/>
    </row>
    <row r="45" spans="1:69" s="136" customFormat="1">
      <c r="Z45" s="66"/>
      <c r="AA45" s="66"/>
      <c r="AB45" s="66"/>
      <c r="AC45" s="66"/>
      <c r="AE45" s="303"/>
      <c r="AH45" s="66"/>
      <c r="AI45" s="66"/>
      <c r="AJ45" s="66"/>
      <c r="AK45" s="66"/>
      <c r="AL45" s="66"/>
      <c r="AM45" s="66"/>
      <c r="AN45" s="66"/>
      <c r="AO45" s="66"/>
      <c r="AP45" s="66"/>
      <c r="AQ45" s="66"/>
      <c r="AR45" s="66"/>
      <c r="AS45" s="66"/>
      <c r="AU45" s="66"/>
      <c r="AX45" s="66"/>
      <c r="AZ45" s="115"/>
      <c r="BA45" s="66"/>
      <c r="BB45" s="66"/>
      <c r="BD45" s="66"/>
      <c r="BE45" s="66"/>
      <c r="BF45" s="66"/>
      <c r="BG45" s="66"/>
      <c r="BH45" s="66"/>
      <c r="BI45" s="66"/>
      <c r="BJ45" s="66"/>
      <c r="BK45" s="66"/>
      <c r="BM45" s="66"/>
      <c r="BN45" s="66"/>
      <c r="BO45" s="66"/>
      <c r="BP45" s="66"/>
      <c r="BQ45" s="116"/>
    </row>
    <row r="46" spans="1:69" s="136" customFormat="1">
      <c r="Z46" s="66"/>
      <c r="AA46" s="66"/>
      <c r="AB46" s="66"/>
      <c r="AC46" s="66"/>
      <c r="AE46" s="303"/>
      <c r="AH46" s="66"/>
      <c r="AI46" s="66"/>
      <c r="AJ46" s="66"/>
      <c r="AK46" s="66"/>
      <c r="AL46" s="66"/>
      <c r="AM46" s="66"/>
      <c r="AN46" s="66"/>
      <c r="AO46" s="66"/>
      <c r="AP46" s="66"/>
      <c r="AQ46" s="66"/>
      <c r="AR46" s="66"/>
      <c r="AS46" s="66"/>
      <c r="AU46" s="66"/>
      <c r="AX46" s="66"/>
      <c r="AZ46" s="115"/>
      <c r="BA46" s="66"/>
      <c r="BB46" s="66"/>
      <c r="BD46" s="66"/>
      <c r="BE46" s="66"/>
      <c r="BF46" s="66"/>
      <c r="BG46" s="66"/>
      <c r="BH46" s="66"/>
      <c r="BI46" s="66"/>
      <c r="BJ46" s="66"/>
      <c r="BK46" s="66"/>
      <c r="BM46" s="66"/>
      <c r="BN46" s="66"/>
      <c r="BO46" s="66"/>
      <c r="BP46" s="66"/>
      <c r="BQ46" s="116"/>
    </row>
    <row r="47" spans="1:69" s="136" customFormat="1">
      <c r="Z47" s="66"/>
      <c r="AA47" s="66"/>
      <c r="AB47" s="66"/>
      <c r="AC47" s="66"/>
      <c r="AE47" s="303"/>
      <c r="AH47" s="66"/>
      <c r="AI47" s="66"/>
      <c r="AJ47" s="66"/>
      <c r="AK47" s="66"/>
      <c r="AL47" s="66"/>
      <c r="AM47" s="66"/>
      <c r="AN47" s="66"/>
      <c r="AO47" s="66"/>
      <c r="AP47" s="66"/>
      <c r="AQ47" s="66"/>
      <c r="AR47" s="66"/>
      <c r="AS47" s="66"/>
      <c r="AU47" s="66"/>
      <c r="AX47" s="66"/>
      <c r="AZ47" s="115"/>
      <c r="BA47" s="66"/>
      <c r="BB47" s="66"/>
      <c r="BD47" s="66"/>
      <c r="BE47" s="66"/>
      <c r="BF47" s="66"/>
      <c r="BG47" s="66"/>
      <c r="BH47" s="66"/>
      <c r="BI47" s="66"/>
      <c r="BJ47" s="66"/>
      <c r="BK47" s="66"/>
      <c r="BM47" s="66"/>
      <c r="BN47" s="66"/>
      <c r="BO47" s="66"/>
      <c r="BP47" s="66"/>
      <c r="BQ47" s="116"/>
    </row>
    <row r="48" spans="1:69" s="136" customFormat="1">
      <c r="Z48" s="66"/>
      <c r="AA48" s="66"/>
      <c r="AB48" s="66"/>
      <c r="AC48" s="66"/>
      <c r="AE48" s="303"/>
      <c r="AH48" s="66"/>
      <c r="AI48" s="66"/>
      <c r="AJ48" s="66"/>
      <c r="AK48" s="66"/>
      <c r="AL48" s="66"/>
      <c r="AM48" s="66"/>
      <c r="AN48" s="66"/>
      <c r="AO48" s="66"/>
      <c r="AP48" s="66"/>
      <c r="AQ48" s="66"/>
      <c r="AR48" s="66"/>
      <c r="AS48" s="66"/>
      <c r="AU48" s="66"/>
      <c r="AX48" s="66"/>
      <c r="AZ48" s="115"/>
      <c r="BA48" s="66"/>
      <c r="BB48" s="66"/>
      <c r="BD48" s="66"/>
      <c r="BE48" s="66"/>
      <c r="BF48" s="66"/>
      <c r="BG48" s="66"/>
      <c r="BH48" s="66"/>
      <c r="BI48" s="66"/>
      <c r="BJ48" s="66"/>
      <c r="BK48" s="66"/>
      <c r="BM48" s="66"/>
      <c r="BN48" s="66"/>
      <c r="BO48" s="66"/>
      <c r="BP48" s="66"/>
      <c r="BQ48" s="116"/>
    </row>
    <row r="49" spans="1:69" s="136" customFormat="1" ht="16" customHeight="1">
      <c r="Z49" s="66"/>
      <c r="AA49" s="66"/>
      <c r="AB49" s="66"/>
      <c r="AC49" s="66"/>
      <c r="AE49" s="303"/>
      <c r="AH49" s="66"/>
      <c r="AI49" s="66"/>
      <c r="AJ49" s="66"/>
      <c r="AK49" s="66"/>
      <c r="AL49" s="66"/>
      <c r="AM49" s="66"/>
      <c r="AN49" s="66"/>
      <c r="AO49" s="66"/>
      <c r="AP49" s="66"/>
      <c r="AQ49" s="66"/>
      <c r="AR49" s="66"/>
      <c r="AS49" s="66"/>
      <c r="AU49" s="66"/>
      <c r="AX49" s="66"/>
      <c r="AZ49" s="115"/>
      <c r="BA49" s="66"/>
      <c r="BB49" s="66"/>
      <c r="BD49" s="66"/>
      <c r="BE49" s="66"/>
      <c r="BF49" s="66"/>
      <c r="BG49" s="66"/>
      <c r="BH49" s="66"/>
      <c r="BI49" s="66"/>
      <c r="BJ49" s="66"/>
      <c r="BK49" s="66"/>
      <c r="BM49" s="66"/>
      <c r="BN49" s="66"/>
      <c r="BO49" s="66"/>
      <c r="BP49" s="66"/>
      <c r="BQ49" s="116"/>
    </row>
    <row r="50" spans="1:69" s="136" customFormat="1">
      <c r="Z50" s="66"/>
      <c r="AA50" s="66"/>
      <c r="AB50" s="66"/>
      <c r="AC50" s="66"/>
      <c r="AE50" s="303"/>
      <c r="AH50" s="66"/>
      <c r="AI50" s="66"/>
      <c r="AJ50" s="66"/>
      <c r="AK50" s="66"/>
      <c r="AL50" s="66"/>
      <c r="AM50" s="66"/>
      <c r="AN50" s="66"/>
      <c r="AO50" s="66"/>
      <c r="AP50" s="66"/>
      <c r="AQ50" s="66"/>
      <c r="AR50" s="66"/>
      <c r="AS50" s="66"/>
      <c r="AU50" s="66"/>
      <c r="AX50" s="66"/>
      <c r="AZ50" s="115"/>
      <c r="BA50" s="66"/>
      <c r="BB50" s="66"/>
      <c r="BD50" s="66"/>
      <c r="BE50" s="66"/>
      <c r="BF50" s="66"/>
      <c r="BG50" s="66"/>
      <c r="BH50" s="66"/>
      <c r="BI50" s="66"/>
      <c r="BJ50" s="66"/>
      <c r="BK50" s="66"/>
      <c r="BM50" s="66"/>
      <c r="BN50" s="66"/>
      <c r="BO50" s="66"/>
      <c r="BP50" s="66"/>
      <c r="BQ50" s="116"/>
    </row>
    <row r="51" spans="1:69" s="136" customFormat="1">
      <c r="Z51" s="66"/>
      <c r="AA51" s="66"/>
      <c r="AB51" s="66"/>
      <c r="AC51" s="66"/>
      <c r="AE51" s="303"/>
      <c r="AH51" s="66"/>
      <c r="AI51" s="66"/>
      <c r="AJ51" s="66"/>
      <c r="AK51" s="66"/>
      <c r="AL51" s="66"/>
      <c r="AM51" s="66"/>
      <c r="AN51" s="66"/>
      <c r="AO51" s="66"/>
      <c r="AP51" s="66"/>
      <c r="AQ51" s="66"/>
      <c r="AR51" s="66"/>
      <c r="AS51" s="66"/>
      <c r="AU51" s="66"/>
      <c r="AX51" s="66"/>
      <c r="AZ51" s="115"/>
      <c r="BA51" s="66"/>
      <c r="BB51" s="66"/>
      <c r="BD51" s="66"/>
      <c r="BE51" s="66"/>
      <c r="BF51" s="66"/>
      <c r="BG51" s="66"/>
      <c r="BH51" s="66"/>
      <c r="BI51" s="66"/>
      <c r="BJ51" s="66"/>
      <c r="BK51" s="66"/>
      <c r="BM51" s="66"/>
      <c r="BN51" s="66"/>
      <c r="BO51" s="66"/>
      <c r="BP51" s="66"/>
      <c r="BQ51" s="116"/>
    </row>
    <row r="52" spans="1:69" s="136" customFormat="1" ht="16" customHeight="1">
      <c r="Z52" s="66"/>
      <c r="AA52" s="66"/>
      <c r="AB52" s="66"/>
      <c r="AC52" s="66"/>
      <c r="AE52" s="303"/>
      <c r="AH52" s="66"/>
      <c r="AI52" s="66"/>
      <c r="AJ52" s="66"/>
      <c r="AK52" s="66"/>
      <c r="AL52" s="66"/>
      <c r="AM52" s="66"/>
      <c r="AN52" s="66"/>
      <c r="AO52" s="66"/>
      <c r="AP52" s="66"/>
      <c r="AQ52" s="66"/>
      <c r="AR52" s="66"/>
      <c r="AS52" s="66"/>
      <c r="AU52" s="66"/>
      <c r="AX52" s="66"/>
      <c r="AZ52" s="115"/>
      <c r="BA52" s="66"/>
      <c r="BB52" s="66"/>
      <c r="BD52" s="66"/>
      <c r="BE52" s="66"/>
      <c r="BF52" s="66"/>
      <c r="BG52" s="66"/>
      <c r="BH52" s="66"/>
      <c r="BI52" s="66"/>
      <c r="BJ52" s="66"/>
      <c r="BK52" s="66"/>
      <c r="BM52" s="66"/>
      <c r="BN52" s="66"/>
      <c r="BO52" s="66"/>
      <c r="BP52" s="66"/>
      <c r="BQ52" s="116"/>
    </row>
    <row r="53" spans="1:69" s="136" customFormat="1">
      <c r="Z53" s="66"/>
      <c r="AA53" s="66"/>
      <c r="AB53" s="66"/>
      <c r="AC53" s="66"/>
      <c r="AE53" s="303"/>
      <c r="AH53" s="66"/>
      <c r="AI53" s="66"/>
      <c r="AJ53" s="66"/>
      <c r="AK53" s="66"/>
      <c r="AL53" s="66"/>
      <c r="AM53" s="66"/>
      <c r="AN53" s="66"/>
      <c r="AO53" s="66"/>
      <c r="AP53" s="66"/>
      <c r="AQ53" s="66"/>
      <c r="AR53" s="66"/>
      <c r="AS53" s="66"/>
      <c r="AU53" s="66"/>
      <c r="AX53" s="66"/>
      <c r="AZ53" s="115"/>
      <c r="BA53" s="66"/>
      <c r="BB53" s="66"/>
      <c r="BD53" s="66"/>
      <c r="BE53" s="66"/>
      <c r="BF53" s="66"/>
      <c r="BG53" s="66"/>
      <c r="BH53" s="66"/>
      <c r="BI53" s="66"/>
      <c r="BJ53" s="66"/>
      <c r="BK53" s="66"/>
      <c r="BM53" s="66"/>
      <c r="BN53" s="66"/>
      <c r="BO53" s="66"/>
      <c r="BP53" s="66"/>
      <c r="BQ53" s="116"/>
    </row>
    <row r="54" spans="1:69" s="136" customFormat="1">
      <c r="Z54" s="66"/>
      <c r="AA54" s="66"/>
      <c r="AB54" s="66"/>
      <c r="AC54" s="66"/>
      <c r="AE54" s="303"/>
      <c r="AH54" s="66"/>
      <c r="AI54" s="66"/>
      <c r="AJ54" s="66"/>
      <c r="AK54" s="66"/>
      <c r="AL54" s="66"/>
      <c r="AM54" s="66"/>
      <c r="AN54" s="66"/>
      <c r="AO54" s="66"/>
      <c r="AP54" s="66"/>
      <c r="AQ54" s="66"/>
      <c r="AR54" s="66"/>
      <c r="AS54" s="66"/>
      <c r="AU54" s="66"/>
      <c r="AX54" s="66"/>
      <c r="AZ54" s="115"/>
      <c r="BA54" s="66"/>
      <c r="BB54" s="66"/>
      <c r="BD54" s="66"/>
      <c r="BE54" s="66"/>
      <c r="BF54" s="66"/>
      <c r="BG54" s="66"/>
      <c r="BH54" s="66"/>
      <c r="BI54" s="66"/>
      <c r="BJ54" s="66"/>
      <c r="BK54" s="66"/>
      <c r="BM54" s="66"/>
      <c r="BN54" s="66"/>
      <c r="BO54" s="66"/>
      <c r="BP54" s="66"/>
      <c r="BQ54" s="116"/>
    </row>
    <row r="55" spans="1:69" s="136" customFormat="1" ht="16" customHeight="1">
      <c r="Z55" s="66"/>
      <c r="AA55" s="66"/>
      <c r="AB55" s="66"/>
      <c r="AC55" s="66"/>
      <c r="AE55" s="303"/>
      <c r="AH55" s="66"/>
      <c r="AI55" s="66"/>
      <c r="AJ55" s="66"/>
      <c r="AK55" s="66"/>
      <c r="AL55" s="66"/>
      <c r="AM55" s="66"/>
      <c r="AN55" s="66"/>
      <c r="AO55" s="66"/>
      <c r="AP55" s="66"/>
      <c r="AQ55" s="66"/>
      <c r="AR55" s="66"/>
      <c r="AS55" s="66"/>
      <c r="AU55" s="66"/>
      <c r="AX55" s="66"/>
      <c r="AZ55" s="115"/>
      <c r="BA55" s="66"/>
      <c r="BB55" s="66"/>
      <c r="BD55" s="66"/>
      <c r="BE55" s="66"/>
      <c r="BF55" s="66"/>
      <c r="BG55" s="66"/>
      <c r="BH55" s="66"/>
      <c r="BI55" s="66"/>
      <c r="BJ55" s="66"/>
      <c r="BK55" s="66"/>
      <c r="BM55" s="66"/>
      <c r="BN55" s="66"/>
      <c r="BO55" s="66"/>
      <c r="BP55" s="66"/>
      <c r="BQ55" s="116"/>
    </row>
    <row r="56" spans="1:69" s="136" customFormat="1">
      <c r="Z56" s="66"/>
      <c r="AA56" s="66"/>
      <c r="AB56" s="66"/>
      <c r="AC56" s="66"/>
      <c r="AE56" s="303"/>
      <c r="AH56" s="66"/>
      <c r="AI56" s="66"/>
      <c r="AJ56" s="66"/>
      <c r="AK56" s="66"/>
      <c r="AL56" s="66"/>
      <c r="AM56" s="66"/>
      <c r="AN56" s="66"/>
      <c r="AO56" s="66"/>
      <c r="AP56" s="66"/>
      <c r="AQ56" s="66"/>
      <c r="AR56" s="66"/>
      <c r="AS56" s="66"/>
      <c r="AU56" s="66"/>
      <c r="AX56" s="66"/>
      <c r="AZ56" s="115"/>
      <c r="BA56" s="66"/>
      <c r="BB56" s="66"/>
      <c r="BD56" s="66"/>
      <c r="BE56" s="66"/>
      <c r="BF56" s="66"/>
      <c r="BG56" s="66"/>
      <c r="BH56" s="66"/>
      <c r="BI56" s="66"/>
      <c r="BJ56" s="66"/>
      <c r="BK56" s="66"/>
      <c r="BM56" s="66"/>
      <c r="BN56" s="66"/>
      <c r="BO56" s="66"/>
      <c r="BP56" s="66"/>
      <c r="BQ56" s="116"/>
    </row>
    <row r="57" spans="1:69" s="136" customFormat="1">
      <c r="Z57" s="66"/>
      <c r="AA57" s="66"/>
      <c r="AB57" s="66"/>
      <c r="AC57" s="66"/>
      <c r="AE57" s="303"/>
      <c r="AH57" s="66"/>
      <c r="AI57" s="66"/>
      <c r="AJ57" s="66"/>
      <c r="AK57" s="66"/>
      <c r="AL57" s="66"/>
      <c r="AM57" s="66"/>
      <c r="AN57" s="66"/>
      <c r="AO57" s="66"/>
      <c r="AP57" s="66"/>
      <c r="AQ57" s="66"/>
      <c r="AR57" s="66"/>
      <c r="AS57" s="66"/>
      <c r="AU57" s="66"/>
      <c r="AX57" s="66"/>
      <c r="AZ57" s="115"/>
      <c r="BA57" s="66"/>
      <c r="BB57" s="66"/>
      <c r="BD57" s="66"/>
      <c r="BE57" s="66"/>
      <c r="BF57" s="66"/>
      <c r="BG57" s="66"/>
      <c r="BH57" s="66"/>
      <c r="BI57" s="66"/>
      <c r="BJ57" s="66"/>
      <c r="BK57" s="66"/>
      <c r="BM57" s="66"/>
      <c r="BN57" s="66"/>
      <c r="BO57" s="66"/>
      <c r="BP57" s="66"/>
      <c r="BQ57" s="116"/>
    </row>
    <row r="58" spans="1:69" s="136" customFormat="1">
      <c r="A58" s="66"/>
      <c r="C58" s="66"/>
      <c r="D58" s="66"/>
      <c r="E58" s="66"/>
      <c r="F58" s="66"/>
      <c r="G58" s="66"/>
      <c r="H58" s="66"/>
      <c r="I58" s="66"/>
      <c r="N58" s="372"/>
      <c r="P58" s="286"/>
      <c r="Z58" s="66"/>
      <c r="AA58" s="66"/>
      <c r="AB58" s="66"/>
      <c r="AC58" s="66"/>
      <c r="AE58" s="303"/>
      <c r="AH58" s="66"/>
      <c r="AI58" s="66"/>
      <c r="AJ58" s="66"/>
      <c r="AK58" s="66"/>
      <c r="AL58" s="66"/>
      <c r="AM58" s="66"/>
      <c r="AN58" s="66"/>
      <c r="AO58" s="66"/>
      <c r="AP58" s="66"/>
      <c r="AQ58" s="66"/>
      <c r="AR58" s="66"/>
      <c r="AS58" s="66"/>
      <c r="AU58" s="66"/>
      <c r="AX58" s="66"/>
      <c r="AZ58" s="115"/>
      <c r="BA58" s="66"/>
      <c r="BB58" s="66"/>
      <c r="BD58" s="66"/>
      <c r="BE58" s="66"/>
      <c r="BF58" s="66"/>
      <c r="BG58" s="66"/>
      <c r="BH58" s="66"/>
      <c r="BI58" s="66"/>
      <c r="BJ58" s="66"/>
      <c r="BK58" s="66"/>
      <c r="BM58" s="66"/>
      <c r="BN58" s="66"/>
      <c r="BO58" s="66"/>
      <c r="BP58" s="66"/>
      <c r="BQ58" s="116"/>
    </row>
    <row r="59" spans="1:69" s="136" customFormat="1" ht="16" customHeight="1">
      <c r="A59" s="66"/>
      <c r="C59" s="66"/>
      <c r="D59" s="66"/>
      <c r="F59" s="66"/>
      <c r="G59" s="66"/>
      <c r="H59" s="66"/>
      <c r="I59" s="66"/>
      <c r="N59" s="372"/>
      <c r="P59" s="286"/>
      <c r="Z59" s="66"/>
      <c r="AA59" s="66"/>
      <c r="AB59" s="66"/>
      <c r="AC59" s="66"/>
      <c r="AE59" s="303"/>
      <c r="AH59" s="66"/>
      <c r="AI59" s="66"/>
      <c r="AJ59" s="66"/>
      <c r="AK59" s="66"/>
      <c r="AL59" s="66"/>
      <c r="AM59" s="66"/>
      <c r="AN59" s="66"/>
      <c r="AO59" s="66"/>
      <c r="AP59" s="66"/>
      <c r="AQ59" s="66"/>
      <c r="AR59" s="66"/>
      <c r="AS59" s="66"/>
      <c r="AU59" s="66"/>
      <c r="AX59" s="66"/>
      <c r="AZ59" s="115"/>
      <c r="BA59" s="66"/>
      <c r="BB59" s="66"/>
      <c r="BD59" s="66"/>
      <c r="BE59" s="66"/>
      <c r="BF59" s="66"/>
      <c r="BG59" s="66"/>
      <c r="BH59" s="66"/>
      <c r="BI59" s="66"/>
      <c r="BJ59" s="66"/>
      <c r="BK59" s="66"/>
      <c r="BM59" s="66"/>
      <c r="BN59" s="66"/>
      <c r="BO59" s="66"/>
      <c r="BP59" s="66"/>
      <c r="BQ59" s="116"/>
    </row>
    <row r="60" spans="1:69" s="136" customFormat="1">
      <c r="A60" s="66"/>
      <c r="C60" s="66"/>
      <c r="D60" s="66"/>
      <c r="E60" s="66"/>
      <c r="F60" s="66"/>
      <c r="G60" s="66"/>
      <c r="H60" s="66"/>
      <c r="I60" s="66"/>
      <c r="J60" s="66"/>
      <c r="K60" s="66"/>
      <c r="L60" s="66"/>
      <c r="M60" s="66"/>
      <c r="N60" s="66"/>
      <c r="O60" s="66"/>
      <c r="P60" s="66"/>
      <c r="Q60" s="286"/>
      <c r="R60" s="286"/>
      <c r="S60" s="286"/>
      <c r="T60" s="286"/>
      <c r="U60" s="286"/>
      <c r="Z60" s="66"/>
      <c r="AA60" s="66"/>
      <c r="AB60" s="66"/>
      <c r="AC60" s="66"/>
      <c r="AE60" s="303"/>
      <c r="AH60" s="66"/>
      <c r="AI60" s="66"/>
      <c r="AJ60" s="66"/>
      <c r="AK60" s="66"/>
      <c r="AL60" s="66"/>
      <c r="AM60" s="66"/>
      <c r="AN60" s="66"/>
      <c r="AO60" s="66"/>
      <c r="AP60" s="66"/>
      <c r="AQ60" s="66"/>
      <c r="AR60" s="66"/>
      <c r="AS60" s="66"/>
      <c r="AU60" s="66"/>
      <c r="AX60" s="66"/>
      <c r="AZ60" s="115"/>
      <c r="BA60" s="66"/>
      <c r="BB60" s="66"/>
      <c r="BD60" s="66"/>
      <c r="BE60" s="66"/>
      <c r="BF60" s="66"/>
      <c r="BG60" s="66"/>
      <c r="BH60" s="66"/>
      <c r="BI60" s="66"/>
      <c r="BJ60" s="66"/>
      <c r="BK60" s="66"/>
      <c r="BM60" s="66"/>
      <c r="BN60" s="66"/>
      <c r="BO60" s="66"/>
      <c r="BP60" s="66"/>
      <c r="BQ60" s="116"/>
    </row>
    <row r="61" spans="1:69" s="136" customFormat="1">
      <c r="A61" s="66"/>
      <c r="C61" s="66"/>
      <c r="D61" s="66"/>
      <c r="E61" s="66"/>
      <c r="F61" s="66"/>
      <c r="G61" s="66"/>
      <c r="H61" s="66"/>
      <c r="I61" s="66"/>
      <c r="J61" s="66"/>
      <c r="K61" s="66"/>
      <c r="L61" s="66"/>
      <c r="M61" s="66"/>
      <c r="N61" s="66"/>
      <c r="O61" s="66"/>
      <c r="P61" s="66"/>
      <c r="Q61" s="286"/>
      <c r="R61" s="286"/>
      <c r="S61" s="286"/>
      <c r="T61" s="286"/>
      <c r="U61" s="286"/>
      <c r="Z61" s="66"/>
      <c r="AA61" s="66"/>
      <c r="AB61" s="66"/>
      <c r="AC61" s="66"/>
      <c r="AE61" s="303"/>
      <c r="AH61" s="66"/>
      <c r="AI61" s="66"/>
      <c r="AJ61" s="66"/>
      <c r="AK61" s="66"/>
      <c r="AL61" s="66"/>
      <c r="AM61" s="66"/>
      <c r="AN61" s="66"/>
      <c r="AO61" s="66"/>
      <c r="AP61" s="66"/>
      <c r="AQ61" s="66"/>
      <c r="AR61" s="66"/>
      <c r="AS61" s="66"/>
      <c r="AU61" s="66"/>
      <c r="AX61" s="66"/>
      <c r="AZ61" s="115"/>
      <c r="BA61" s="66"/>
      <c r="BB61" s="66"/>
      <c r="BD61" s="66"/>
      <c r="BE61" s="66"/>
      <c r="BF61" s="66"/>
      <c r="BG61" s="66"/>
      <c r="BH61" s="66"/>
      <c r="BI61" s="66"/>
      <c r="BJ61" s="66"/>
      <c r="BK61" s="66"/>
      <c r="BM61" s="66"/>
      <c r="BN61" s="66"/>
      <c r="BO61" s="66"/>
      <c r="BP61" s="66"/>
      <c r="BQ61" s="116"/>
    </row>
    <row r="62" spans="1:69">
      <c r="B62" s="136"/>
      <c r="AD62" s="136"/>
      <c r="AE62" s="303"/>
      <c r="AF62" s="136"/>
      <c r="AG62" s="136"/>
      <c r="AT62" s="136"/>
      <c r="AV62" s="136"/>
      <c r="AW62" s="136"/>
      <c r="AY62" s="136"/>
      <c r="BC62" s="136"/>
    </row>
    <row r="63" spans="1:69">
      <c r="B63" s="136"/>
      <c r="AD63" s="136"/>
      <c r="AE63" s="303"/>
      <c r="AF63" s="136"/>
      <c r="AG63" s="136"/>
      <c r="AT63" s="136"/>
      <c r="AV63" s="136"/>
      <c r="AW63" s="136"/>
      <c r="AY63" s="136"/>
      <c r="BC63" s="136"/>
    </row>
    <row r="64" spans="1:69">
      <c r="B64" s="136"/>
      <c r="AD64" s="136"/>
      <c r="AE64" s="303"/>
      <c r="AF64" s="136"/>
      <c r="AG64" s="136"/>
      <c r="AT64" s="136"/>
      <c r="AV64" s="136"/>
      <c r="AW64" s="136"/>
      <c r="AY64" s="136"/>
      <c r="BC64" s="136"/>
    </row>
    <row r="65" spans="2:55">
      <c r="B65" s="136"/>
      <c r="AD65" s="136"/>
      <c r="AE65" s="303"/>
      <c r="AF65" s="136"/>
      <c r="AG65" s="136"/>
      <c r="AT65" s="136"/>
      <c r="AV65" s="136"/>
      <c r="AW65" s="136"/>
      <c r="AY65" s="136"/>
      <c r="BC65" s="136"/>
    </row>
    <row r="66" spans="2:55">
      <c r="B66" s="136"/>
    </row>
    <row r="67" spans="2:55">
      <c r="B67" s="136"/>
    </row>
    <row r="68" spans="2:55">
      <c r="B68" s="136"/>
    </row>
    <row r="69" spans="2:55">
      <c r="B69" s="136"/>
    </row>
    <row r="70" spans="2:55">
      <c r="B70" s="136"/>
    </row>
    <row r="71" spans="2:55">
      <c r="B71" s="136"/>
    </row>
    <row r="72" spans="2:55">
      <c r="B72" s="136"/>
    </row>
    <row r="73" spans="2:55">
      <c r="B73" s="136"/>
    </row>
    <row r="74" spans="2:55">
      <c r="B74" s="136"/>
    </row>
    <row r="75" spans="2:55">
      <c r="B75" s="136"/>
    </row>
    <row r="76" spans="2:55">
      <c r="B76" s="136"/>
    </row>
    <row r="77" spans="2:55">
      <c r="B77" s="136"/>
    </row>
    <row r="78" spans="2:55">
      <c r="B78" s="136"/>
    </row>
    <row r="79" spans="2:55">
      <c r="B79" s="136"/>
    </row>
    <row r="80" spans="2:55">
      <c r="B80" s="136"/>
    </row>
    <row r="81" spans="2:2">
      <c r="B81" s="136"/>
    </row>
    <row r="82" spans="2:2">
      <c r="B82" s="136"/>
    </row>
    <row r="83" spans="2:2">
      <c r="B83" s="136"/>
    </row>
    <row r="84" spans="2:2">
      <c r="B84" s="136"/>
    </row>
    <row r="85" spans="2:2">
      <c r="B85" s="136"/>
    </row>
    <row r="86" spans="2:2">
      <c r="B86" s="136"/>
    </row>
    <row r="87" spans="2:2">
      <c r="B87" s="136"/>
    </row>
    <row r="88" spans="2:2">
      <c r="B88" s="136"/>
    </row>
    <row r="89" spans="2:2">
      <c r="B89" s="136"/>
    </row>
    <row r="90" spans="2:2">
      <c r="B90" s="136"/>
    </row>
    <row r="91" spans="2:2">
      <c r="B91" s="136"/>
    </row>
    <row r="92" spans="2:2">
      <c r="B92" s="136"/>
    </row>
    <row r="93" spans="2:2">
      <c r="B93" s="136"/>
    </row>
    <row r="94" spans="2:2">
      <c r="B94" s="136"/>
    </row>
    <row r="95" spans="2:2">
      <c r="B95" s="136"/>
    </row>
    <row r="96" spans="2:2">
      <c r="B96" s="136"/>
    </row>
    <row r="97" spans="2:2">
      <c r="B97" s="136"/>
    </row>
    <row r="98" spans="2:2">
      <c r="B98" s="136"/>
    </row>
    <row r="99" spans="2:2">
      <c r="B99" s="136"/>
    </row>
    <row r="100" spans="2:2">
      <c r="B100" s="136"/>
    </row>
    <row r="101" spans="2:2">
      <c r="B101" s="136"/>
    </row>
    <row r="102" spans="2:2">
      <c r="B102" s="136"/>
    </row>
    <row r="103" spans="2:2">
      <c r="B103" s="136"/>
    </row>
    <row r="104" spans="2:2">
      <c r="B104" s="136"/>
    </row>
    <row r="105" spans="2:2">
      <c r="B105" s="136"/>
    </row>
    <row r="106" spans="2:2">
      <c r="B106" s="136"/>
    </row>
    <row r="107" spans="2:2">
      <c r="B107" s="136"/>
    </row>
  </sheetData>
  <sheetProtection algorithmName="SHA-512" hashValue="xPQp3AdxddX4LbfIGllB8FJxXYsNa6qywfqzn0QwhIXWmKjhqGXZmeDiJx4ugsUTAJlyg5rMpJgm6oOP8qzdDQ==" saltValue="PTRZBp9TPLQvwq0R9yNx1w==" spinCount="100000" sheet="1" objects="1" scenarios="1" insertRows="0" autoFilter="0"/>
  <dataConsolidate/>
  <mergeCells count="1">
    <mergeCell ref="E1:N1"/>
  </mergeCells>
  <phoneticPr fontId="70" type="noConversion"/>
  <conditionalFormatting sqref="E2:N2">
    <cfRule type="duplicateValues" dxfId="140" priority="11"/>
  </conditionalFormatting>
  <conditionalFormatting sqref="E3:N3">
    <cfRule type="duplicateValues" dxfId="139" priority="10"/>
  </conditionalFormatting>
  <conditionalFormatting sqref="E4:N4">
    <cfRule type="duplicateValues" dxfId="138" priority="9"/>
  </conditionalFormatting>
  <conditionalFormatting sqref="E5:H7 J5:N7">
    <cfRule type="duplicateValues" dxfId="137" priority="8"/>
  </conditionalFormatting>
  <conditionalFormatting sqref="AD3:AD34 AD36">
    <cfRule type="duplicateValues" dxfId="136" priority="12"/>
  </conditionalFormatting>
  <conditionalFormatting sqref="AD35">
    <cfRule type="duplicateValues" dxfId="135" priority="7"/>
  </conditionalFormatting>
  <conditionalFormatting sqref="AS2">
    <cfRule type="duplicateValues" dxfId="134" priority="5"/>
  </conditionalFormatting>
  <conditionalFormatting sqref="AS2">
    <cfRule type="duplicateValues" dxfId="133" priority="6"/>
  </conditionalFormatting>
  <conditionalFormatting sqref="AE2:AO2">
    <cfRule type="duplicateValues" dxfId="132" priority="4"/>
  </conditionalFormatting>
  <conditionalFormatting sqref="BU8">
    <cfRule type="cellIs" dxfId="131" priority="3" operator="equal">
      <formula>$BU$7</formula>
    </cfRule>
  </conditionalFormatting>
  <conditionalFormatting sqref="BH23">
    <cfRule type="cellIs" dxfId="130" priority="1" operator="equal">
      <formula>$AD$41</formula>
    </cfRule>
  </conditionalFormatting>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FullDataCleanupAndRefresh">
                <anchor moveWithCells="1" sizeWithCells="1">
                  <from>
                    <xdr:col>24</xdr:col>
                    <xdr:colOff>12700</xdr:colOff>
                    <xdr:row>1</xdr:row>
                    <xdr:rowOff>139700</xdr:rowOff>
                  </from>
                  <to>
                    <xdr:col>24</xdr:col>
                    <xdr:colOff>1066800</xdr:colOff>
                    <xdr:row>2</xdr:row>
                    <xdr:rowOff>0</xdr:rowOff>
                  </to>
                </anchor>
              </controlPr>
            </control>
          </mc:Choice>
        </mc:AlternateContent>
      </controls>
    </mc:Choice>
  </mc:AlternateContent>
  <tableParts count="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CC7E9-137D-C54E-9B87-6BB9A4C4BEF6}">
  <sheetPr codeName="sheet1"/>
  <dimension ref="A1:FE223"/>
  <sheetViews>
    <sheetView workbookViewId="0"/>
  </sheetViews>
  <sheetFormatPr baseColWidth="10" defaultColWidth="10.6640625" defaultRowHeight="16"/>
  <sheetData>
    <row r="1" spans="1:161">
      <c r="A1" t="s">
        <v>436</v>
      </c>
      <c r="B1" t="s">
        <v>372</v>
      </c>
      <c r="C1" t="s">
        <v>801</v>
      </c>
      <c r="D1" t="s">
        <v>384</v>
      </c>
      <c r="E1" t="s">
        <v>798</v>
      </c>
      <c r="F1" t="s">
        <v>699</v>
      </c>
      <c r="G1" t="s">
        <v>765</v>
      </c>
      <c r="H1" t="s">
        <v>370</v>
      </c>
      <c r="I1" t="s">
        <v>379</v>
      </c>
      <c r="J1" t="s">
        <v>383</v>
      </c>
      <c r="K1" t="s">
        <v>388</v>
      </c>
      <c r="L1" t="s">
        <v>766</v>
      </c>
      <c r="M1" t="s">
        <v>371</v>
      </c>
      <c r="N1" t="s">
        <v>686</v>
      </c>
      <c r="O1" t="s">
        <v>384</v>
      </c>
      <c r="P1" t="s">
        <v>389</v>
      </c>
      <c r="Q1" t="s">
        <v>765</v>
      </c>
      <c r="R1" t="s">
        <v>371</v>
      </c>
      <c r="S1" t="s">
        <v>686</v>
      </c>
      <c r="T1" t="s">
        <v>384</v>
      </c>
      <c r="U1" t="s">
        <v>390</v>
      </c>
      <c r="V1" t="s">
        <v>766</v>
      </c>
      <c r="W1" t="s">
        <v>371</v>
      </c>
      <c r="X1" t="s">
        <v>686</v>
      </c>
      <c r="Y1" t="s">
        <v>383</v>
      </c>
      <c r="Z1" t="s">
        <v>391</v>
      </c>
      <c r="AA1" t="s">
        <v>767</v>
      </c>
      <c r="AB1" t="s">
        <v>372</v>
      </c>
      <c r="AC1" t="s">
        <v>801</v>
      </c>
      <c r="AD1" t="s">
        <v>383</v>
      </c>
      <c r="AE1" t="s">
        <v>809</v>
      </c>
      <c r="AF1" t="s">
        <v>768</v>
      </c>
      <c r="AG1" t="s">
        <v>372</v>
      </c>
      <c r="AH1" t="s">
        <v>801</v>
      </c>
      <c r="AI1" t="s">
        <v>383</v>
      </c>
      <c r="AJ1" t="s">
        <v>810</v>
      </c>
      <c r="AK1" t="s">
        <v>765</v>
      </c>
      <c r="AL1" t="s">
        <v>370</v>
      </c>
      <c r="AM1" t="s">
        <v>379</v>
      </c>
      <c r="AN1" t="s">
        <v>383</v>
      </c>
      <c r="AO1" t="s">
        <v>388</v>
      </c>
      <c r="AP1" t="s">
        <v>765</v>
      </c>
      <c r="AQ1" t="s">
        <v>370</v>
      </c>
      <c r="AR1" t="s">
        <v>379</v>
      </c>
      <c r="AS1" t="s">
        <v>384</v>
      </c>
      <c r="AT1" t="s">
        <v>392</v>
      </c>
      <c r="AU1" t="s">
        <v>767</v>
      </c>
      <c r="AV1" t="s">
        <v>372</v>
      </c>
      <c r="AW1" t="s">
        <v>801</v>
      </c>
      <c r="AX1" t="s">
        <v>384</v>
      </c>
      <c r="AY1" t="s">
        <v>798</v>
      </c>
      <c r="AZ1" t="s">
        <v>764</v>
      </c>
      <c r="BA1" t="s">
        <v>371</v>
      </c>
      <c r="BB1" t="s">
        <v>686</v>
      </c>
      <c r="BC1" t="s">
        <v>384</v>
      </c>
      <c r="BD1" t="s">
        <v>699</v>
      </c>
      <c r="BE1" t="s">
        <v>765</v>
      </c>
      <c r="BF1" t="s">
        <v>370</v>
      </c>
      <c r="BG1" t="s">
        <v>379</v>
      </c>
      <c r="BH1" t="s">
        <v>383</v>
      </c>
      <c r="BI1" t="s">
        <v>388</v>
      </c>
      <c r="BJ1" t="s">
        <v>766</v>
      </c>
      <c r="BK1" t="s">
        <v>371</v>
      </c>
      <c r="BL1" t="s">
        <v>686</v>
      </c>
      <c r="BM1" t="s">
        <v>384</v>
      </c>
      <c r="BN1" t="s">
        <v>389</v>
      </c>
      <c r="BO1" t="s">
        <v>765</v>
      </c>
      <c r="BP1" t="s">
        <v>371</v>
      </c>
      <c r="BQ1" t="s">
        <v>686</v>
      </c>
      <c r="BR1" t="s">
        <v>384</v>
      </c>
      <c r="BS1" t="s">
        <v>390</v>
      </c>
      <c r="BT1" t="s">
        <v>766</v>
      </c>
      <c r="BU1" t="s">
        <v>371</v>
      </c>
      <c r="BV1" t="s">
        <v>686</v>
      </c>
      <c r="BW1" t="s">
        <v>383</v>
      </c>
      <c r="BX1" t="s">
        <v>391</v>
      </c>
      <c r="BY1" t="s">
        <v>767</v>
      </c>
      <c r="BZ1" t="s">
        <v>372</v>
      </c>
      <c r="CA1" t="s">
        <v>801</v>
      </c>
      <c r="CB1" t="s">
        <v>383</v>
      </c>
      <c r="CC1" t="s">
        <v>809</v>
      </c>
      <c r="CD1" t="s">
        <v>768</v>
      </c>
      <c r="CE1" t="s">
        <v>372</v>
      </c>
      <c r="CF1" t="s">
        <v>801</v>
      </c>
      <c r="CG1" t="s">
        <v>383</v>
      </c>
      <c r="CH1" t="s">
        <v>810</v>
      </c>
      <c r="CI1" t="s">
        <v>765</v>
      </c>
      <c r="CJ1" t="s">
        <v>370</v>
      </c>
      <c r="CK1" t="s">
        <v>379</v>
      </c>
      <c r="CL1" t="s">
        <v>383</v>
      </c>
      <c r="CM1" t="s">
        <v>388</v>
      </c>
      <c r="CN1" t="s">
        <v>765</v>
      </c>
      <c r="CO1" t="s">
        <v>370</v>
      </c>
      <c r="CP1" t="s">
        <v>379</v>
      </c>
      <c r="CQ1" t="s">
        <v>384</v>
      </c>
      <c r="CR1" t="s">
        <v>392</v>
      </c>
      <c r="CS1" t="s">
        <v>767</v>
      </c>
      <c r="CT1" t="s">
        <v>372</v>
      </c>
      <c r="CU1" t="s">
        <v>801</v>
      </c>
      <c r="CV1" t="s">
        <v>384</v>
      </c>
      <c r="CW1" t="s">
        <v>798</v>
      </c>
      <c r="CX1" t="s">
        <v>764</v>
      </c>
      <c r="CY1" t="s">
        <v>371</v>
      </c>
      <c r="CZ1" t="s">
        <v>686</v>
      </c>
      <c r="DA1" t="s">
        <v>384</v>
      </c>
      <c r="DB1" t="s">
        <v>699</v>
      </c>
      <c r="DC1" t="s">
        <v>765</v>
      </c>
      <c r="DD1" t="s">
        <v>370</v>
      </c>
      <c r="DE1" t="s">
        <v>379</v>
      </c>
      <c r="DF1" t="s">
        <v>383</v>
      </c>
      <c r="DG1" t="s">
        <v>388</v>
      </c>
      <c r="DH1" t="s">
        <v>766</v>
      </c>
      <c r="DI1" t="s">
        <v>371</v>
      </c>
      <c r="DJ1" t="s">
        <v>686</v>
      </c>
      <c r="DK1" t="s">
        <v>384</v>
      </c>
      <c r="DL1" t="s">
        <v>389</v>
      </c>
      <c r="DM1" t="s">
        <v>765</v>
      </c>
      <c r="DN1" t="s">
        <v>371</v>
      </c>
      <c r="DO1" t="s">
        <v>686</v>
      </c>
      <c r="DP1" t="s">
        <v>384</v>
      </c>
      <c r="DQ1" t="s">
        <v>390</v>
      </c>
      <c r="DR1" t="s">
        <v>766</v>
      </c>
      <c r="DS1" t="s">
        <v>371</v>
      </c>
      <c r="DT1" t="s">
        <v>686</v>
      </c>
      <c r="DU1" t="s">
        <v>383</v>
      </c>
      <c r="DV1" t="s">
        <v>391</v>
      </c>
      <c r="DW1" t="s">
        <v>767</v>
      </c>
      <c r="DX1" t="s">
        <v>372</v>
      </c>
      <c r="DY1" t="s">
        <v>801</v>
      </c>
      <c r="DZ1" t="s">
        <v>383</v>
      </c>
      <c r="EA1" t="s">
        <v>809</v>
      </c>
      <c r="EB1" t="s">
        <v>768</v>
      </c>
      <c r="EC1" t="s">
        <v>372</v>
      </c>
      <c r="ED1" t="s">
        <v>801</v>
      </c>
      <c r="EE1" t="s">
        <v>383</v>
      </c>
      <c r="EF1" t="s">
        <v>810</v>
      </c>
      <c r="EG1" t="s">
        <v>765</v>
      </c>
      <c r="EH1" t="s">
        <v>370</v>
      </c>
      <c r="EI1" t="s">
        <v>379</v>
      </c>
      <c r="EJ1" t="s">
        <v>383</v>
      </c>
      <c r="EK1" t="s">
        <v>388</v>
      </c>
      <c r="EL1" t="s">
        <v>765</v>
      </c>
      <c r="EM1" t="s">
        <v>370</v>
      </c>
      <c r="EN1" t="s">
        <v>379</v>
      </c>
      <c r="EO1" t="s">
        <v>384</v>
      </c>
      <c r="EP1" t="s">
        <v>392</v>
      </c>
      <c r="EQ1" t="s">
        <v>767</v>
      </c>
      <c r="ER1" t="s">
        <v>372</v>
      </c>
      <c r="ES1" t="s">
        <v>801</v>
      </c>
      <c r="ET1" t="s">
        <v>384</v>
      </c>
      <c r="EU1" t="s">
        <v>798</v>
      </c>
      <c r="EV1" t="s">
        <v>764</v>
      </c>
      <c r="EW1" t="s">
        <v>371</v>
      </c>
      <c r="EX1" t="s">
        <v>686</v>
      </c>
      <c r="EY1" t="s">
        <v>384</v>
      </c>
      <c r="EZ1" t="s">
        <v>699</v>
      </c>
      <c r="FA1" t="s">
        <v>764</v>
      </c>
      <c r="FB1" t="s">
        <v>371</v>
      </c>
      <c r="FC1" t="s">
        <v>686</v>
      </c>
      <c r="FD1" t="s">
        <v>384</v>
      </c>
      <c r="FE1" t="s">
        <v>699</v>
      </c>
    </row>
    <row r="2" spans="1:161">
      <c r="A2" t="s">
        <v>438</v>
      </c>
      <c r="C2" t="s">
        <v>802</v>
      </c>
      <c r="F2" t="s">
        <v>709</v>
      </c>
      <c r="I2" t="s">
        <v>376</v>
      </c>
      <c r="N2" t="s">
        <v>799</v>
      </c>
      <c r="S2" t="s">
        <v>799</v>
      </c>
      <c r="X2" t="s">
        <v>799</v>
      </c>
      <c r="AC2" t="s">
        <v>802</v>
      </c>
      <c r="AE2" t="s">
        <v>692</v>
      </c>
      <c r="AH2" t="s">
        <v>802</v>
      </c>
      <c r="AM2" t="s">
        <v>376</v>
      </c>
      <c r="AR2" t="s">
        <v>376</v>
      </c>
      <c r="AW2" t="s">
        <v>802</v>
      </c>
      <c r="BB2" t="s">
        <v>799</v>
      </c>
      <c r="BD2" t="s">
        <v>709</v>
      </c>
      <c r="BG2" t="s">
        <v>376</v>
      </c>
      <c r="BL2" t="s">
        <v>799</v>
      </c>
      <c r="BQ2" t="s">
        <v>799</v>
      </c>
      <c r="BV2" t="s">
        <v>799</v>
      </c>
      <c r="CA2" t="s">
        <v>802</v>
      </c>
      <c r="CC2" t="s">
        <v>692</v>
      </c>
      <c r="CF2" t="s">
        <v>802</v>
      </c>
      <c r="CK2" t="s">
        <v>376</v>
      </c>
      <c r="CP2" t="s">
        <v>376</v>
      </c>
      <c r="CU2" t="s">
        <v>802</v>
      </c>
      <c r="CZ2" t="s">
        <v>799</v>
      </c>
      <c r="DB2" t="s">
        <v>709</v>
      </c>
      <c r="DE2" t="s">
        <v>376</v>
      </c>
      <c r="DJ2" t="s">
        <v>799</v>
      </c>
      <c r="DO2" t="s">
        <v>799</v>
      </c>
      <c r="DT2" t="s">
        <v>799</v>
      </c>
      <c r="DY2" t="s">
        <v>802</v>
      </c>
      <c r="EA2" t="s">
        <v>692</v>
      </c>
      <c r="ED2" t="s">
        <v>802</v>
      </c>
      <c r="EI2" t="s">
        <v>376</v>
      </c>
      <c r="EN2" t="s">
        <v>376</v>
      </c>
      <c r="ES2" t="s">
        <v>802</v>
      </c>
      <c r="EV2" t="s">
        <v>766</v>
      </c>
      <c r="EX2" t="s">
        <v>799</v>
      </c>
      <c r="EY2" t="s">
        <v>383</v>
      </c>
      <c r="EZ2" t="s">
        <v>709</v>
      </c>
      <c r="FC2" t="s">
        <v>799</v>
      </c>
      <c r="FE2" t="s">
        <v>709</v>
      </c>
    </row>
    <row r="3" spans="1:161">
      <c r="A3" t="s">
        <v>439</v>
      </c>
      <c r="F3" t="s">
        <v>734</v>
      </c>
      <c r="I3" t="s">
        <v>378</v>
      </c>
      <c r="N3" t="s">
        <v>377</v>
      </c>
      <c r="S3" t="s">
        <v>377</v>
      </c>
      <c r="X3" t="s">
        <v>377</v>
      </c>
      <c r="AE3" t="s">
        <v>695</v>
      </c>
      <c r="AM3" t="s">
        <v>378</v>
      </c>
      <c r="AR3" t="s">
        <v>378</v>
      </c>
      <c r="BB3" t="s">
        <v>377</v>
      </c>
      <c r="BD3" t="s">
        <v>734</v>
      </c>
      <c r="BG3" t="s">
        <v>378</v>
      </c>
      <c r="BL3" t="s">
        <v>377</v>
      </c>
      <c r="BQ3" t="s">
        <v>377</v>
      </c>
      <c r="BV3" t="s">
        <v>377</v>
      </c>
      <c r="CC3" t="s">
        <v>695</v>
      </c>
      <c r="CK3" t="s">
        <v>378</v>
      </c>
      <c r="CP3" t="s">
        <v>378</v>
      </c>
      <c r="CZ3" t="s">
        <v>377</v>
      </c>
      <c r="DB3" t="s">
        <v>734</v>
      </c>
      <c r="DE3" t="s">
        <v>378</v>
      </c>
      <c r="DJ3" t="s">
        <v>377</v>
      </c>
      <c r="DO3" t="s">
        <v>377</v>
      </c>
      <c r="DT3" t="s">
        <v>377</v>
      </c>
      <c r="EA3" t="s">
        <v>695</v>
      </c>
      <c r="EI3" t="s">
        <v>378</v>
      </c>
      <c r="EN3" t="s">
        <v>378</v>
      </c>
      <c r="EV3" t="s">
        <v>765</v>
      </c>
      <c r="EX3" t="s">
        <v>377</v>
      </c>
      <c r="EZ3" t="s">
        <v>734</v>
      </c>
      <c r="FC3" t="s">
        <v>377</v>
      </c>
      <c r="FE3" t="s">
        <v>734</v>
      </c>
    </row>
    <row r="4" spans="1:161">
      <c r="A4" t="s">
        <v>352</v>
      </c>
      <c r="N4" t="s">
        <v>800</v>
      </c>
      <c r="S4" t="s">
        <v>800</v>
      </c>
      <c r="X4" t="s">
        <v>800</v>
      </c>
      <c r="AE4" t="s">
        <v>697</v>
      </c>
      <c r="BB4" t="s">
        <v>800</v>
      </c>
      <c r="BL4" t="s">
        <v>800</v>
      </c>
      <c r="BQ4" t="s">
        <v>800</v>
      </c>
      <c r="BV4" t="s">
        <v>800</v>
      </c>
      <c r="CC4" t="s">
        <v>697</v>
      </c>
      <c r="CZ4" t="s">
        <v>800</v>
      </c>
      <c r="DJ4" t="s">
        <v>800</v>
      </c>
      <c r="DO4" t="s">
        <v>800</v>
      </c>
      <c r="DT4" t="s">
        <v>800</v>
      </c>
      <c r="EA4" t="s">
        <v>697</v>
      </c>
      <c r="EV4" t="s">
        <v>770</v>
      </c>
      <c r="EX4" t="s">
        <v>800</v>
      </c>
      <c r="FC4" t="s">
        <v>800</v>
      </c>
    </row>
    <row r="5" spans="1:161">
      <c r="A5" t="s">
        <v>440</v>
      </c>
      <c r="AE5" t="s">
        <v>700</v>
      </c>
      <c r="CC5" t="s">
        <v>700</v>
      </c>
      <c r="EA5" t="s">
        <v>700</v>
      </c>
      <c r="EV5" t="s">
        <v>767</v>
      </c>
    </row>
    <row r="6" spans="1:161">
      <c r="A6" t="s">
        <v>441</v>
      </c>
      <c r="AE6" t="s">
        <v>703</v>
      </c>
      <c r="CC6" t="s">
        <v>703</v>
      </c>
      <c r="EA6" t="s">
        <v>703</v>
      </c>
      <c r="EV6" t="s">
        <v>738</v>
      </c>
    </row>
    <row r="7" spans="1:161">
      <c r="A7" t="s">
        <v>442</v>
      </c>
      <c r="AE7" t="s">
        <v>705</v>
      </c>
      <c r="CC7" t="s">
        <v>705</v>
      </c>
      <c r="EA7" t="s">
        <v>705</v>
      </c>
    </row>
    <row r="8" spans="1:161">
      <c r="A8" t="s">
        <v>443</v>
      </c>
      <c r="AE8" t="s">
        <v>740</v>
      </c>
      <c r="CC8" t="s">
        <v>740</v>
      </c>
      <c r="EA8" t="s">
        <v>740</v>
      </c>
    </row>
    <row r="9" spans="1:161">
      <c r="A9" t="s">
        <v>445</v>
      </c>
    </row>
    <row r="10" spans="1:161">
      <c r="A10" t="s">
        <v>446</v>
      </c>
    </row>
    <row r="11" spans="1:161">
      <c r="A11" t="s">
        <v>447</v>
      </c>
    </row>
    <row r="12" spans="1:161">
      <c r="A12" t="s">
        <v>448</v>
      </c>
    </row>
    <row r="13" spans="1:161">
      <c r="A13" t="s">
        <v>449</v>
      </c>
    </row>
    <row r="14" spans="1:161">
      <c r="A14" t="s">
        <v>450</v>
      </c>
    </row>
    <row r="15" spans="1:161">
      <c r="A15" t="s">
        <v>451</v>
      </c>
    </row>
    <row r="16" spans="1:161">
      <c r="A16" t="s">
        <v>453</v>
      </c>
    </row>
    <row r="17" spans="1:1">
      <c r="A17" t="s">
        <v>455</v>
      </c>
    </row>
    <row r="18" spans="1:1">
      <c r="A18" t="s">
        <v>456</v>
      </c>
    </row>
    <row r="19" spans="1:1">
      <c r="A19" t="s">
        <v>457</v>
      </c>
    </row>
    <row r="20" spans="1:1">
      <c r="A20" t="s">
        <v>458</v>
      </c>
    </row>
    <row r="21" spans="1:1">
      <c r="A21" t="s">
        <v>459</v>
      </c>
    </row>
    <row r="22" spans="1:1">
      <c r="A22" t="s">
        <v>460</v>
      </c>
    </row>
    <row r="23" spans="1:1">
      <c r="A23" t="s">
        <v>461</v>
      </c>
    </row>
    <row r="24" spans="1:1">
      <c r="A24" t="s">
        <v>463</v>
      </c>
    </row>
    <row r="25" spans="1:1">
      <c r="A25" t="s">
        <v>464</v>
      </c>
    </row>
    <row r="26" spans="1:1">
      <c r="A26" t="s">
        <v>465</v>
      </c>
    </row>
    <row r="27" spans="1:1">
      <c r="A27" t="s">
        <v>466</v>
      </c>
    </row>
    <row r="28" spans="1:1">
      <c r="A28" t="s">
        <v>467</v>
      </c>
    </row>
    <row r="29" spans="1:1">
      <c r="A29" t="s">
        <v>468</v>
      </c>
    </row>
    <row r="30" spans="1:1">
      <c r="A30" t="s">
        <v>469</v>
      </c>
    </row>
    <row r="31" spans="1:1">
      <c r="A31" t="s">
        <v>470</v>
      </c>
    </row>
    <row r="32" spans="1:1">
      <c r="A32" t="s">
        <v>472</v>
      </c>
    </row>
    <row r="33" spans="1:1">
      <c r="A33" t="s">
        <v>473</v>
      </c>
    </row>
    <row r="34" spans="1:1">
      <c r="A34" t="s">
        <v>474</v>
      </c>
    </row>
    <row r="35" spans="1:1">
      <c r="A35" t="s">
        <v>475</v>
      </c>
    </row>
    <row r="36" spans="1:1">
      <c r="A36" t="s">
        <v>476</v>
      </c>
    </row>
    <row r="37" spans="1:1">
      <c r="A37" t="s">
        <v>477</v>
      </c>
    </row>
    <row r="38" spans="1:1">
      <c r="A38" t="s">
        <v>478</v>
      </c>
    </row>
    <row r="39" spans="1:1">
      <c r="A39" t="s">
        <v>479</v>
      </c>
    </row>
    <row r="40" spans="1:1">
      <c r="A40" t="s">
        <v>481</v>
      </c>
    </row>
    <row r="41" spans="1:1">
      <c r="A41" t="s">
        <v>482</v>
      </c>
    </row>
    <row r="42" spans="1:1">
      <c r="A42" t="s">
        <v>483</v>
      </c>
    </row>
    <row r="43" spans="1:1">
      <c r="A43" t="s">
        <v>484</v>
      </c>
    </row>
    <row r="44" spans="1:1">
      <c r="A44" t="s">
        <v>485</v>
      </c>
    </row>
    <row r="45" spans="1:1">
      <c r="A45" t="s">
        <v>486</v>
      </c>
    </row>
    <row r="46" spans="1:1">
      <c r="A46" t="s">
        <v>487</v>
      </c>
    </row>
    <row r="47" spans="1:1">
      <c r="A47" t="s">
        <v>488</v>
      </c>
    </row>
    <row r="48" spans="1:1">
      <c r="A48" t="s">
        <v>490</v>
      </c>
    </row>
    <row r="49" spans="1:1">
      <c r="A49" t="s">
        <v>491</v>
      </c>
    </row>
    <row r="50" spans="1:1">
      <c r="A50" t="s">
        <v>492</v>
      </c>
    </row>
    <row r="51" spans="1:1">
      <c r="A51" t="s">
        <v>493</v>
      </c>
    </row>
    <row r="52" spans="1:1">
      <c r="A52" t="s">
        <v>495</v>
      </c>
    </row>
    <row r="53" spans="1:1">
      <c r="A53" t="s">
        <v>496</v>
      </c>
    </row>
    <row r="54" spans="1:1">
      <c r="A54" t="s">
        <v>497</v>
      </c>
    </row>
    <row r="55" spans="1:1">
      <c r="A55" t="s">
        <v>498</v>
      </c>
    </row>
    <row r="56" spans="1:1">
      <c r="A56" t="s">
        <v>499</v>
      </c>
    </row>
    <row r="57" spans="1:1">
      <c r="A57" t="s">
        <v>500</v>
      </c>
    </row>
    <row r="58" spans="1:1">
      <c r="A58" t="s">
        <v>501</v>
      </c>
    </row>
    <row r="59" spans="1:1">
      <c r="A59" t="s">
        <v>502</v>
      </c>
    </row>
    <row r="60" spans="1:1">
      <c r="A60" t="s">
        <v>503</v>
      </c>
    </row>
    <row r="61" spans="1:1">
      <c r="A61" t="s">
        <v>504</v>
      </c>
    </row>
    <row r="62" spans="1:1">
      <c r="A62" t="s">
        <v>505</v>
      </c>
    </row>
    <row r="63" spans="1:1">
      <c r="A63" t="s">
        <v>506</v>
      </c>
    </row>
    <row r="64" spans="1:1">
      <c r="A64" t="s">
        <v>507</v>
      </c>
    </row>
    <row r="65" spans="1:1">
      <c r="A65" t="s">
        <v>508</v>
      </c>
    </row>
    <row r="66" spans="1:1">
      <c r="A66" t="s">
        <v>509</v>
      </c>
    </row>
    <row r="67" spans="1:1">
      <c r="A67" t="s">
        <v>510</v>
      </c>
    </row>
    <row r="68" spans="1:1">
      <c r="A68" t="s">
        <v>511</v>
      </c>
    </row>
    <row r="69" spans="1:1">
      <c r="A69" t="s">
        <v>512</v>
      </c>
    </row>
    <row r="70" spans="1:1">
      <c r="A70" t="s">
        <v>513</v>
      </c>
    </row>
    <row r="71" spans="1:1">
      <c r="A71" t="s">
        <v>514</v>
      </c>
    </row>
    <row r="72" spans="1:1">
      <c r="A72" t="s">
        <v>515</v>
      </c>
    </row>
    <row r="73" spans="1:1">
      <c r="A73" t="s">
        <v>516</v>
      </c>
    </row>
    <row r="74" spans="1:1">
      <c r="A74" t="s">
        <v>517</v>
      </c>
    </row>
    <row r="75" spans="1:1">
      <c r="A75" t="s">
        <v>518</v>
      </c>
    </row>
    <row r="76" spans="1:1">
      <c r="A76" t="s">
        <v>519</v>
      </c>
    </row>
    <row r="77" spans="1:1">
      <c r="A77" t="s">
        <v>520</v>
      </c>
    </row>
    <row r="78" spans="1:1">
      <c r="A78" t="s">
        <v>521</v>
      </c>
    </row>
    <row r="79" spans="1:1">
      <c r="A79" t="s">
        <v>522</v>
      </c>
    </row>
    <row r="80" spans="1:1">
      <c r="A80" t="s">
        <v>523</v>
      </c>
    </row>
    <row r="81" spans="1:1">
      <c r="A81" t="s">
        <v>524</v>
      </c>
    </row>
    <row r="82" spans="1:1">
      <c r="A82" t="s">
        <v>525</v>
      </c>
    </row>
    <row r="83" spans="1:1">
      <c r="A83" t="s">
        <v>526</v>
      </c>
    </row>
    <row r="84" spans="1:1">
      <c r="A84" t="s">
        <v>527</v>
      </c>
    </row>
    <row r="85" spans="1:1">
      <c r="A85" t="s">
        <v>528</v>
      </c>
    </row>
    <row r="86" spans="1:1">
      <c r="A86" t="s">
        <v>529</v>
      </c>
    </row>
    <row r="87" spans="1:1">
      <c r="A87" t="s">
        <v>530</v>
      </c>
    </row>
    <row r="88" spans="1:1">
      <c r="A88" t="s">
        <v>531</v>
      </c>
    </row>
    <row r="89" spans="1:1">
      <c r="A89" t="s">
        <v>532</v>
      </c>
    </row>
    <row r="90" spans="1:1">
      <c r="A90" t="s">
        <v>533</v>
      </c>
    </row>
    <row r="91" spans="1:1">
      <c r="A91" t="s">
        <v>534</v>
      </c>
    </row>
    <row r="92" spans="1:1">
      <c r="A92" t="s">
        <v>535</v>
      </c>
    </row>
    <row r="93" spans="1:1">
      <c r="A93" t="s">
        <v>536</v>
      </c>
    </row>
    <row r="94" spans="1:1">
      <c r="A94" t="s">
        <v>537</v>
      </c>
    </row>
    <row r="95" spans="1:1">
      <c r="A95" t="s">
        <v>539</v>
      </c>
    </row>
    <row r="96" spans="1:1">
      <c r="A96" t="s">
        <v>540</v>
      </c>
    </row>
    <row r="97" spans="1:1">
      <c r="A97" t="s">
        <v>541</v>
      </c>
    </row>
    <row r="98" spans="1:1">
      <c r="A98" t="s">
        <v>542</v>
      </c>
    </row>
    <row r="99" spans="1:1">
      <c r="A99" t="s">
        <v>543</v>
      </c>
    </row>
    <row r="100" spans="1:1">
      <c r="A100" t="s">
        <v>544</v>
      </c>
    </row>
    <row r="101" spans="1:1">
      <c r="A101" t="s">
        <v>546</v>
      </c>
    </row>
    <row r="102" spans="1:1">
      <c r="A102" t="s">
        <v>547</v>
      </c>
    </row>
    <row r="103" spans="1:1">
      <c r="A103" t="s">
        <v>548</v>
      </c>
    </row>
    <row r="104" spans="1:1">
      <c r="A104" t="s">
        <v>550</v>
      </c>
    </row>
    <row r="105" spans="1:1">
      <c r="A105" t="s">
        <v>551</v>
      </c>
    </row>
    <row r="106" spans="1:1">
      <c r="A106" t="s">
        <v>552</v>
      </c>
    </row>
    <row r="107" spans="1:1">
      <c r="A107" t="s">
        <v>553</v>
      </c>
    </row>
    <row r="108" spans="1:1">
      <c r="A108" t="s">
        <v>554</v>
      </c>
    </row>
    <row r="109" spans="1:1">
      <c r="A109" t="s">
        <v>555</v>
      </c>
    </row>
    <row r="110" spans="1:1">
      <c r="A110" t="s">
        <v>556</v>
      </c>
    </row>
    <row r="111" spans="1:1">
      <c r="A111" t="s">
        <v>557</v>
      </c>
    </row>
    <row r="112" spans="1:1">
      <c r="A112" t="s">
        <v>558</v>
      </c>
    </row>
    <row r="113" spans="1:1">
      <c r="A113" t="s">
        <v>559</v>
      </c>
    </row>
    <row r="114" spans="1:1">
      <c r="A114" t="s">
        <v>560</v>
      </c>
    </row>
    <row r="115" spans="1:1">
      <c r="A115" t="s">
        <v>561</v>
      </c>
    </row>
    <row r="116" spans="1:1">
      <c r="A116" t="s">
        <v>562</v>
      </c>
    </row>
    <row r="117" spans="1:1">
      <c r="A117" t="s">
        <v>563</v>
      </c>
    </row>
    <row r="118" spans="1:1">
      <c r="A118" t="s">
        <v>564</v>
      </c>
    </row>
    <row r="119" spans="1:1">
      <c r="A119" t="s">
        <v>565</v>
      </c>
    </row>
    <row r="120" spans="1:1">
      <c r="A120" t="s">
        <v>566</v>
      </c>
    </row>
    <row r="121" spans="1:1">
      <c r="A121" t="s">
        <v>567</v>
      </c>
    </row>
    <row r="122" spans="1:1">
      <c r="A122" t="s">
        <v>568</v>
      </c>
    </row>
    <row r="123" spans="1:1">
      <c r="A123" t="s">
        <v>569</v>
      </c>
    </row>
    <row r="124" spans="1:1">
      <c r="A124" t="s">
        <v>570</v>
      </c>
    </row>
    <row r="125" spans="1:1">
      <c r="A125" t="s">
        <v>571</v>
      </c>
    </row>
    <row r="126" spans="1:1">
      <c r="A126" t="s">
        <v>572</v>
      </c>
    </row>
    <row r="127" spans="1:1">
      <c r="A127" t="s">
        <v>573</v>
      </c>
    </row>
    <row r="128" spans="1:1">
      <c r="A128" t="s">
        <v>574</v>
      </c>
    </row>
    <row r="129" spans="1:1">
      <c r="A129" t="s">
        <v>575</v>
      </c>
    </row>
    <row r="130" spans="1:1">
      <c r="A130" t="s">
        <v>576</v>
      </c>
    </row>
    <row r="131" spans="1:1">
      <c r="A131" t="s">
        <v>577</v>
      </c>
    </row>
    <row r="132" spans="1:1">
      <c r="A132" t="s">
        <v>578</v>
      </c>
    </row>
    <row r="133" spans="1:1">
      <c r="A133" t="s">
        <v>579</v>
      </c>
    </row>
    <row r="134" spans="1:1">
      <c r="A134" t="s">
        <v>580</v>
      </c>
    </row>
    <row r="135" spans="1:1">
      <c r="A135" t="s">
        <v>581</v>
      </c>
    </row>
    <row r="136" spans="1:1">
      <c r="A136" t="s">
        <v>582</v>
      </c>
    </row>
    <row r="137" spans="1:1">
      <c r="A137" t="s">
        <v>583</v>
      </c>
    </row>
    <row r="138" spans="1:1">
      <c r="A138" t="s">
        <v>584</v>
      </c>
    </row>
    <row r="139" spans="1:1">
      <c r="A139" t="s">
        <v>585</v>
      </c>
    </row>
    <row r="140" spans="1:1">
      <c r="A140" t="s">
        <v>586</v>
      </c>
    </row>
    <row r="141" spans="1:1">
      <c r="A141" t="s">
        <v>587</v>
      </c>
    </row>
    <row r="142" spans="1:1">
      <c r="A142" t="s">
        <v>588</v>
      </c>
    </row>
    <row r="143" spans="1:1">
      <c r="A143" t="s">
        <v>589</v>
      </c>
    </row>
    <row r="144" spans="1:1">
      <c r="A144" t="s">
        <v>590</v>
      </c>
    </row>
    <row r="145" spans="1:1">
      <c r="A145" t="s">
        <v>591</v>
      </c>
    </row>
    <row r="146" spans="1:1">
      <c r="A146" t="s">
        <v>592</v>
      </c>
    </row>
    <row r="147" spans="1:1">
      <c r="A147" t="s">
        <v>593</v>
      </c>
    </row>
    <row r="148" spans="1:1">
      <c r="A148" t="s">
        <v>594</v>
      </c>
    </row>
    <row r="149" spans="1:1">
      <c r="A149" t="s">
        <v>595</v>
      </c>
    </row>
    <row r="150" spans="1:1">
      <c r="A150" t="s">
        <v>596</v>
      </c>
    </row>
    <row r="151" spans="1:1">
      <c r="A151" t="s">
        <v>597</v>
      </c>
    </row>
    <row r="152" spans="1:1">
      <c r="A152" t="s">
        <v>598</v>
      </c>
    </row>
    <row r="153" spans="1:1">
      <c r="A153" t="s">
        <v>599</v>
      </c>
    </row>
    <row r="154" spans="1:1">
      <c r="A154" t="s">
        <v>600</v>
      </c>
    </row>
    <row r="155" spans="1:1">
      <c r="A155" t="s">
        <v>601</v>
      </c>
    </row>
    <row r="156" spans="1:1">
      <c r="A156" t="s">
        <v>602</v>
      </c>
    </row>
    <row r="157" spans="1:1">
      <c r="A157" t="s">
        <v>603</v>
      </c>
    </row>
    <row r="158" spans="1:1">
      <c r="A158" t="s">
        <v>604</v>
      </c>
    </row>
    <row r="159" spans="1:1">
      <c r="A159" t="s">
        <v>605</v>
      </c>
    </row>
    <row r="160" spans="1:1">
      <c r="A160" t="s">
        <v>606</v>
      </c>
    </row>
    <row r="161" spans="1:1">
      <c r="A161" t="s">
        <v>607</v>
      </c>
    </row>
    <row r="162" spans="1:1">
      <c r="A162" t="s">
        <v>608</v>
      </c>
    </row>
    <row r="163" spans="1:1">
      <c r="A163" t="s">
        <v>609</v>
      </c>
    </row>
    <row r="164" spans="1:1">
      <c r="A164" t="s">
        <v>610</v>
      </c>
    </row>
    <row r="165" spans="1:1">
      <c r="A165" t="s">
        <v>611</v>
      </c>
    </row>
    <row r="166" spans="1:1">
      <c r="A166" t="s">
        <v>612</v>
      </c>
    </row>
    <row r="167" spans="1:1">
      <c r="A167" t="s">
        <v>613</v>
      </c>
    </row>
    <row r="168" spans="1:1">
      <c r="A168" t="s">
        <v>614</v>
      </c>
    </row>
    <row r="169" spans="1:1">
      <c r="A169" t="s">
        <v>615</v>
      </c>
    </row>
    <row r="170" spans="1:1">
      <c r="A170" t="s">
        <v>616</v>
      </c>
    </row>
    <row r="171" spans="1:1">
      <c r="A171" t="s">
        <v>617</v>
      </c>
    </row>
    <row r="172" spans="1:1">
      <c r="A172" t="s">
        <v>618</v>
      </c>
    </row>
    <row r="173" spans="1:1">
      <c r="A173" t="s">
        <v>619</v>
      </c>
    </row>
    <row r="174" spans="1:1">
      <c r="A174" t="s">
        <v>620</v>
      </c>
    </row>
    <row r="175" spans="1:1">
      <c r="A175" t="s">
        <v>621</v>
      </c>
    </row>
    <row r="176" spans="1:1">
      <c r="A176" t="s">
        <v>624</v>
      </c>
    </row>
    <row r="177" spans="1:1">
      <c r="A177" t="s">
        <v>626</v>
      </c>
    </row>
    <row r="178" spans="1:1">
      <c r="A178" t="s">
        <v>628</v>
      </c>
    </row>
    <row r="179" spans="1:1">
      <c r="A179" t="s">
        <v>630</v>
      </c>
    </row>
    <row r="180" spans="1:1">
      <c r="A180" t="s">
        <v>631</v>
      </c>
    </row>
    <row r="181" spans="1:1">
      <c r="A181" t="s">
        <v>632</v>
      </c>
    </row>
    <row r="182" spans="1:1">
      <c r="A182" t="s">
        <v>633</v>
      </c>
    </row>
    <row r="183" spans="1:1">
      <c r="A183" t="s">
        <v>634</v>
      </c>
    </row>
    <row r="184" spans="1:1">
      <c r="A184" t="s">
        <v>635</v>
      </c>
    </row>
    <row r="185" spans="1:1">
      <c r="A185" t="s">
        <v>636</v>
      </c>
    </row>
    <row r="186" spans="1:1">
      <c r="A186" t="s">
        <v>637</v>
      </c>
    </row>
    <row r="187" spans="1:1">
      <c r="A187" t="s">
        <v>638</v>
      </c>
    </row>
    <row r="188" spans="1:1">
      <c r="A188" t="s">
        <v>640</v>
      </c>
    </row>
    <row r="189" spans="1:1">
      <c r="A189" t="s">
        <v>642</v>
      </c>
    </row>
    <row r="190" spans="1:1">
      <c r="A190" t="s">
        <v>644</v>
      </c>
    </row>
    <row r="191" spans="1:1">
      <c r="A191" t="s">
        <v>646</v>
      </c>
    </row>
    <row r="192" spans="1:1">
      <c r="A192" t="s">
        <v>648</v>
      </c>
    </row>
    <row r="193" spans="1:1">
      <c r="A193" t="s">
        <v>650</v>
      </c>
    </row>
    <row r="194" spans="1:1">
      <c r="A194" t="s">
        <v>651</v>
      </c>
    </row>
    <row r="195" spans="1:1">
      <c r="A195" t="s">
        <v>653</v>
      </c>
    </row>
    <row r="196" spans="1:1">
      <c r="A196" t="s">
        <v>655</v>
      </c>
    </row>
    <row r="197" spans="1:1">
      <c r="A197" t="s">
        <v>657</v>
      </c>
    </row>
    <row r="198" spans="1:1">
      <c r="A198" t="s">
        <v>658</v>
      </c>
    </row>
    <row r="199" spans="1:1">
      <c r="A199" t="s">
        <v>659</v>
      </c>
    </row>
    <row r="200" spans="1:1">
      <c r="A200" t="s">
        <v>660</v>
      </c>
    </row>
    <row r="201" spans="1:1">
      <c r="A201" t="s">
        <v>661</v>
      </c>
    </row>
    <row r="202" spans="1:1">
      <c r="A202" t="s">
        <v>662</v>
      </c>
    </row>
    <row r="203" spans="1:1">
      <c r="A203" t="s">
        <v>663</v>
      </c>
    </row>
    <row r="204" spans="1:1">
      <c r="A204" t="s">
        <v>664</v>
      </c>
    </row>
    <row r="205" spans="1:1">
      <c r="A205" t="s">
        <v>665</v>
      </c>
    </row>
    <row r="206" spans="1:1">
      <c r="A206" t="s">
        <v>666</v>
      </c>
    </row>
    <row r="207" spans="1:1">
      <c r="A207" t="s">
        <v>667</v>
      </c>
    </row>
    <row r="208" spans="1:1">
      <c r="A208" t="s">
        <v>668</v>
      </c>
    </row>
    <row r="209" spans="1:1">
      <c r="A209" t="s">
        <v>669</v>
      </c>
    </row>
    <row r="210" spans="1:1">
      <c r="A210" t="s">
        <v>670</v>
      </c>
    </row>
    <row r="211" spans="1:1">
      <c r="A211" t="s">
        <v>671</v>
      </c>
    </row>
    <row r="212" spans="1:1">
      <c r="A212" t="s">
        <v>672</v>
      </c>
    </row>
    <row r="213" spans="1:1">
      <c r="A213" t="s">
        <v>673</v>
      </c>
    </row>
    <row r="214" spans="1:1">
      <c r="A214" t="s">
        <v>674</v>
      </c>
    </row>
    <row r="215" spans="1:1">
      <c r="A215" t="s">
        <v>675</v>
      </c>
    </row>
    <row r="216" spans="1:1">
      <c r="A216" t="s">
        <v>676</v>
      </c>
    </row>
    <row r="217" spans="1:1">
      <c r="A217" t="s">
        <v>677</v>
      </c>
    </row>
    <row r="218" spans="1:1">
      <c r="A218" t="s">
        <v>678</v>
      </c>
    </row>
    <row r="219" spans="1:1">
      <c r="A219" t="s">
        <v>679</v>
      </c>
    </row>
    <row r="220" spans="1:1">
      <c r="A220" t="s">
        <v>681</v>
      </c>
    </row>
    <row r="221" spans="1:1">
      <c r="A221" t="s">
        <v>682</v>
      </c>
    </row>
    <row r="222" spans="1:1">
      <c r="A222" t="s">
        <v>683</v>
      </c>
    </row>
    <row r="223" spans="1:1">
      <c r="A223" t="s">
        <v>684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24E4-0A35-A642-87E9-678688007478}">
  <sheetPr codeName="wsSTO">
    <tabColor theme="4" tint="0.59999389629810485"/>
  </sheetPr>
  <dimension ref="A1:CH103"/>
  <sheetViews>
    <sheetView zoomScale="117" zoomScaleNormal="83" workbookViewId="0">
      <selection activeCell="C3" sqref="C3:C5"/>
    </sheetView>
  </sheetViews>
  <sheetFormatPr baseColWidth="10" defaultColWidth="10.6640625" defaultRowHeight="16"/>
  <cols>
    <col min="1" max="1" width="10.6640625" style="442"/>
    <col min="2" max="2" width="50.1640625" style="442" customWidth="1"/>
    <col min="3" max="24" width="11.83203125" style="442" customWidth="1"/>
    <col min="25" max="25" width="10.6640625" style="442"/>
    <col min="26" max="26" width="16.33203125" style="442" customWidth="1"/>
    <col min="27" max="16384" width="10.6640625" style="442"/>
  </cols>
  <sheetData>
    <row r="1" spans="2:9">
      <c r="B1" s="90" t="s">
        <v>0</v>
      </c>
    </row>
    <row r="2" spans="2:9">
      <c r="B2" s="598" t="s">
        <v>1</v>
      </c>
      <c r="C2" s="599"/>
      <c r="D2" s="599"/>
      <c r="E2" s="599"/>
      <c r="F2" s="599"/>
      <c r="G2" s="599"/>
      <c r="H2" s="599"/>
      <c r="I2" s="599"/>
    </row>
    <row r="3" spans="2:9" ht="141" customHeight="1" thickBot="1">
      <c r="B3" s="600" t="s">
        <v>2</v>
      </c>
      <c r="C3" s="601" t="s">
        <v>3</v>
      </c>
    </row>
    <row r="4" spans="2:9" ht="45">
      <c r="B4" s="602" t="s">
        <v>4</v>
      </c>
      <c r="C4" s="603">
        <v>1000000</v>
      </c>
    </row>
    <row r="5" spans="2:9">
      <c r="B5" s="604" t="s">
        <v>5</v>
      </c>
      <c r="C5" s="605">
        <v>100000</v>
      </c>
    </row>
    <row r="7" spans="2:9">
      <c r="B7" s="598" t="s">
        <v>6</v>
      </c>
    </row>
    <row r="8" spans="2:9" ht="79" customHeight="1">
      <c r="B8" s="606" t="s">
        <v>7</v>
      </c>
      <c r="C8" s="607" t="s">
        <v>8</v>
      </c>
    </row>
    <row r="9" spans="2:9">
      <c r="B9" s="608" t="s">
        <v>9</v>
      </c>
      <c r="C9" s="609">
        <v>2.4499999999999998E-7</v>
      </c>
    </row>
    <row r="10" spans="2:9">
      <c r="B10" s="608" t="s">
        <v>10</v>
      </c>
      <c r="C10" s="609">
        <v>2.4499999999999998E-7</v>
      </c>
    </row>
    <row r="11" spans="2:9">
      <c r="B11" s="608" t="s">
        <v>11</v>
      </c>
      <c r="C11" s="609">
        <v>2.4499999999999998E-7</v>
      </c>
    </row>
    <row r="12" spans="2:9">
      <c r="B12" s="608" t="s">
        <v>12</v>
      </c>
      <c r="C12" s="609">
        <v>2.1799999999999999E-7</v>
      </c>
    </row>
    <row r="13" spans="2:9">
      <c r="B13" s="608" t="s">
        <v>13</v>
      </c>
      <c r="C13" s="609">
        <v>2.1799999999999999E-7</v>
      </c>
    </row>
    <row r="14" spans="2:9">
      <c r="B14" s="608" t="s">
        <v>14</v>
      </c>
      <c r="C14" s="609">
        <v>2.6300000000000001E-7</v>
      </c>
    </row>
    <row r="15" spans="2:9">
      <c r="B15" s="608" t="s">
        <v>15</v>
      </c>
      <c r="C15" s="609">
        <v>2.6300000000000001E-7</v>
      </c>
    </row>
    <row r="16" spans="2:9">
      <c r="B16" s="608" t="s">
        <v>16</v>
      </c>
      <c r="C16" s="609">
        <v>2.8099999999999999E-7</v>
      </c>
    </row>
    <row r="17" spans="2:4">
      <c r="B17" s="608" t="s">
        <v>17</v>
      </c>
      <c r="C17" s="609">
        <v>2.4499999999999998E-7</v>
      </c>
    </row>
    <row r="19" spans="2:4">
      <c r="B19" s="442" t="s">
        <v>18</v>
      </c>
    </row>
    <row r="20" spans="2:4" ht="17" thickBot="1">
      <c r="B20" s="600" t="s">
        <v>19</v>
      </c>
      <c r="C20" s="610" t="s">
        <v>20</v>
      </c>
      <c r="D20" s="611" t="s">
        <v>21</v>
      </c>
    </row>
    <row r="21" spans="2:4">
      <c r="B21" s="612" t="s">
        <v>22</v>
      </c>
      <c r="C21" s="613" t="s">
        <v>23</v>
      </c>
      <c r="D21" s="614" t="s">
        <v>23</v>
      </c>
    </row>
    <row r="22" spans="2:4">
      <c r="B22" s="615" t="s">
        <v>24</v>
      </c>
      <c r="C22" s="616" t="s">
        <v>25</v>
      </c>
      <c r="D22" s="617" t="s">
        <v>26</v>
      </c>
    </row>
    <row r="24" spans="2:4">
      <c r="B24" s="442" t="s">
        <v>27</v>
      </c>
    </row>
    <row r="25" spans="2:4" ht="75">
      <c r="B25" s="618" t="s">
        <v>28</v>
      </c>
      <c r="C25" s="619" t="s">
        <v>29</v>
      </c>
    </row>
    <row r="26" spans="2:4">
      <c r="B26" s="612"/>
      <c r="C26" s="620"/>
    </row>
    <row r="27" spans="2:4">
      <c r="B27" s="621">
        <v>1</v>
      </c>
      <c r="C27" s="622" t="s">
        <v>30</v>
      </c>
    </row>
    <row r="28" spans="2:4">
      <c r="B28" s="621">
        <v>2</v>
      </c>
      <c r="C28" s="622" t="s">
        <v>31</v>
      </c>
    </row>
    <row r="29" spans="2:4">
      <c r="B29" s="621">
        <v>3</v>
      </c>
      <c r="C29" s="622" t="s">
        <v>32</v>
      </c>
    </row>
    <row r="30" spans="2:4">
      <c r="B30" s="621">
        <v>4</v>
      </c>
      <c r="C30" s="622" t="s">
        <v>33</v>
      </c>
    </row>
    <row r="31" spans="2:4">
      <c r="B31" s="615" t="s">
        <v>34</v>
      </c>
      <c r="C31" s="617" t="s">
        <v>35</v>
      </c>
    </row>
    <row r="33" spans="2:6">
      <c r="B33" s="442" t="s">
        <v>36</v>
      </c>
    </row>
    <row r="34" spans="2:6">
      <c r="B34" s="612" t="s">
        <v>37</v>
      </c>
      <c r="C34" s="613" t="s">
        <v>38</v>
      </c>
      <c r="D34" s="613" t="s">
        <v>39</v>
      </c>
      <c r="E34" s="623" t="s">
        <v>40</v>
      </c>
      <c r="F34" s="624" t="s">
        <v>41</v>
      </c>
    </row>
    <row r="35" spans="2:6" ht="45">
      <c r="B35" s="625" t="s">
        <v>42</v>
      </c>
      <c r="C35" s="626">
        <v>10</v>
      </c>
      <c r="D35" s="626">
        <v>11</v>
      </c>
      <c r="E35" s="626">
        <v>12</v>
      </c>
      <c r="F35" s="622">
        <v>13</v>
      </c>
    </row>
    <row r="36" spans="2:6" ht="30">
      <c r="B36" s="604" t="s">
        <v>43</v>
      </c>
      <c r="C36" s="616" t="s">
        <v>44</v>
      </c>
      <c r="D36" s="616">
        <v>3</v>
      </c>
      <c r="E36" s="616">
        <v>5</v>
      </c>
      <c r="F36" s="617">
        <v>6</v>
      </c>
    </row>
    <row r="38" spans="2:6">
      <c r="B38" s="442" t="s">
        <v>45</v>
      </c>
    </row>
    <row r="39" spans="2:6" ht="42" customHeight="1">
      <c r="B39" s="612" t="s">
        <v>46</v>
      </c>
      <c r="C39" s="613" t="s">
        <v>47</v>
      </c>
      <c r="D39" s="613" t="s">
        <v>48</v>
      </c>
      <c r="E39" s="624" t="s">
        <v>49</v>
      </c>
    </row>
    <row r="40" spans="2:6">
      <c r="B40" s="621" t="s">
        <v>50</v>
      </c>
      <c r="C40" s="626" t="s">
        <v>51</v>
      </c>
      <c r="D40" s="626" t="s">
        <v>52</v>
      </c>
      <c r="E40" s="627">
        <v>0.19</v>
      </c>
    </row>
    <row r="41" spans="2:6">
      <c r="B41" s="621" t="s">
        <v>50</v>
      </c>
      <c r="C41" s="626" t="s">
        <v>53</v>
      </c>
      <c r="D41" s="626" t="s">
        <v>54</v>
      </c>
      <c r="E41" s="627">
        <v>0.14000000000000001</v>
      </c>
    </row>
    <row r="42" spans="2:6">
      <c r="B42" s="621" t="s">
        <v>50</v>
      </c>
      <c r="C42" s="626" t="s">
        <v>55</v>
      </c>
      <c r="D42" s="626" t="s">
        <v>52</v>
      </c>
      <c r="E42" s="627">
        <v>0.11</v>
      </c>
    </row>
    <row r="43" spans="2:6">
      <c r="B43" s="621" t="s">
        <v>50</v>
      </c>
      <c r="C43" s="626" t="s">
        <v>56</v>
      </c>
      <c r="D43" s="626" t="s">
        <v>54</v>
      </c>
      <c r="E43" s="627">
        <v>0.08</v>
      </c>
    </row>
    <row r="44" spans="2:6">
      <c r="B44" s="625" t="s">
        <v>57</v>
      </c>
      <c r="C44" s="626" t="s">
        <v>51</v>
      </c>
      <c r="D44" s="626" t="s">
        <v>58</v>
      </c>
      <c r="E44" s="627">
        <v>300</v>
      </c>
    </row>
    <row r="45" spans="2:6">
      <c r="B45" s="625" t="s">
        <v>57</v>
      </c>
      <c r="C45" s="626" t="s">
        <v>55</v>
      </c>
      <c r="D45" s="626" t="s">
        <v>58</v>
      </c>
      <c r="E45" s="627">
        <v>200</v>
      </c>
    </row>
    <row r="46" spans="2:6">
      <c r="B46" s="621" t="s">
        <v>59</v>
      </c>
      <c r="C46" s="626" t="s">
        <v>51</v>
      </c>
      <c r="D46" s="626" t="s">
        <v>58</v>
      </c>
      <c r="E46" s="627">
        <v>10</v>
      </c>
    </row>
    <row r="47" spans="2:6">
      <c r="B47" s="615" t="s">
        <v>59</v>
      </c>
      <c r="C47" s="616" t="s">
        <v>55</v>
      </c>
      <c r="D47" s="616" t="s">
        <v>58</v>
      </c>
      <c r="E47" s="628">
        <v>8</v>
      </c>
    </row>
    <row r="50" spans="2:26">
      <c r="B50" s="442" t="s">
        <v>60</v>
      </c>
      <c r="L50" s="442" t="s">
        <v>61</v>
      </c>
    </row>
    <row r="51" spans="2:26">
      <c r="B51" s="442" t="s">
        <v>62</v>
      </c>
      <c r="C51" s="629" t="s">
        <v>63</v>
      </c>
      <c r="D51" s="629" t="s">
        <v>64</v>
      </c>
      <c r="E51" s="629" t="s">
        <v>65</v>
      </c>
      <c r="F51" s="629" t="s">
        <v>66</v>
      </c>
      <c r="G51" s="629" t="s">
        <v>67</v>
      </c>
      <c r="H51" s="629" t="s">
        <v>68</v>
      </c>
      <c r="I51" s="629" t="s">
        <v>69</v>
      </c>
      <c r="J51" s="629" t="s">
        <v>70</v>
      </c>
      <c r="K51" s="629" t="s">
        <v>71</v>
      </c>
      <c r="L51" s="629" t="s">
        <v>72</v>
      </c>
      <c r="M51" s="629" t="s">
        <v>73</v>
      </c>
      <c r="N51" s="629" t="s">
        <v>74</v>
      </c>
      <c r="O51" s="629" t="s">
        <v>75</v>
      </c>
      <c r="P51" s="629" t="s">
        <v>76</v>
      </c>
      <c r="Q51" s="629" t="s">
        <v>77</v>
      </c>
      <c r="R51" s="629" t="s">
        <v>78</v>
      </c>
      <c r="S51" s="629" t="s">
        <v>79</v>
      </c>
      <c r="T51" s="629" t="s">
        <v>80</v>
      </c>
      <c r="U51" s="629" t="s">
        <v>81</v>
      </c>
      <c r="V51" s="629" t="s">
        <v>82</v>
      </c>
      <c r="W51" s="629" t="s">
        <v>83</v>
      </c>
      <c r="X51" s="629" t="s">
        <v>84</v>
      </c>
    </row>
    <row r="52" spans="2:26">
      <c r="B52" s="630">
        <v>0.14599999999999999</v>
      </c>
      <c r="C52" s="442">
        <v>1.37E-4</v>
      </c>
      <c r="D52" s="442">
        <v>1.11E-4</v>
      </c>
      <c r="E52" s="442">
        <v>1.01E-4</v>
      </c>
      <c r="F52" s="442">
        <v>9.2799999999999992E-5</v>
      </c>
      <c r="G52" s="442">
        <v>8.599999999999999E-5</v>
      </c>
      <c r="H52" s="442">
        <v>8.0199999999999998E-5</v>
      </c>
      <c r="I52" s="442">
        <v>7.5099999999999996E-5</v>
      </c>
      <c r="J52" s="442">
        <v>7.0599999999999995E-5</v>
      </c>
      <c r="K52" s="442" t="s">
        <v>85</v>
      </c>
      <c r="L52" s="442" t="s">
        <v>85</v>
      </c>
      <c r="M52" s="442" t="s">
        <v>85</v>
      </c>
      <c r="N52" s="442" t="s">
        <v>85</v>
      </c>
      <c r="O52" s="442" t="s">
        <v>85</v>
      </c>
      <c r="P52" s="442" t="s">
        <v>85</v>
      </c>
      <c r="Q52" s="442" t="s">
        <v>85</v>
      </c>
      <c r="R52" s="442" t="s">
        <v>85</v>
      </c>
      <c r="S52" s="442" t="s">
        <v>85</v>
      </c>
      <c r="T52" s="442" t="s">
        <v>85</v>
      </c>
      <c r="U52" s="442" t="s">
        <v>85</v>
      </c>
      <c r="V52" s="442" t="s">
        <v>85</v>
      </c>
      <c r="W52" s="442" t="s">
        <v>85</v>
      </c>
      <c r="X52" s="442" t="s">
        <v>85</v>
      </c>
      <c r="Z52" s="631"/>
    </row>
    <row r="53" spans="2:26">
      <c r="B53" s="630">
        <v>0.152</v>
      </c>
      <c r="C53" s="442">
        <v>1.3199999999999998E-4</v>
      </c>
      <c r="D53" s="442">
        <v>1.06E-4</v>
      </c>
      <c r="E53" s="442">
        <v>9.6799999999999995E-5</v>
      </c>
      <c r="F53" s="442">
        <v>8.8999999999999995E-5</v>
      </c>
      <c r="G53" s="442">
        <v>8.25E-5</v>
      </c>
      <c r="H53" s="442">
        <v>7.6799999999999997E-5</v>
      </c>
      <c r="I53" s="442">
        <v>7.2000000000000002E-5</v>
      </c>
      <c r="J53" s="442">
        <v>6.7700000000000006E-5</v>
      </c>
      <c r="K53" s="442" t="s">
        <v>85</v>
      </c>
      <c r="L53" s="442" t="s">
        <v>85</v>
      </c>
      <c r="M53" s="442" t="s">
        <v>85</v>
      </c>
      <c r="N53" s="442" t="s">
        <v>85</v>
      </c>
      <c r="O53" s="442" t="s">
        <v>85</v>
      </c>
      <c r="P53" s="442" t="s">
        <v>85</v>
      </c>
      <c r="Q53" s="442" t="s">
        <v>85</v>
      </c>
      <c r="R53" s="442" t="s">
        <v>85</v>
      </c>
      <c r="S53" s="442" t="s">
        <v>85</v>
      </c>
      <c r="T53" s="442" t="s">
        <v>85</v>
      </c>
      <c r="U53" s="442" t="s">
        <v>85</v>
      </c>
      <c r="V53" s="442" t="s">
        <v>85</v>
      </c>
      <c r="W53" s="442" t="s">
        <v>85</v>
      </c>
      <c r="X53" s="442" t="s">
        <v>85</v>
      </c>
      <c r="Z53" s="632"/>
    </row>
    <row r="54" spans="2:26">
      <c r="B54" s="630">
        <v>0.159</v>
      </c>
      <c r="C54" s="442">
        <v>1.26E-4</v>
      </c>
      <c r="D54" s="442">
        <v>1.01E-4</v>
      </c>
      <c r="E54" s="442">
        <v>9.2399999999999996E-5</v>
      </c>
      <c r="F54" s="442">
        <v>8.4999999999999993E-5</v>
      </c>
      <c r="G54" s="442">
        <v>7.8700000000000002E-5</v>
      </c>
      <c r="H54" s="442">
        <v>7.3299999999999993E-5</v>
      </c>
      <c r="I54" s="442">
        <v>6.8599999999999987E-5</v>
      </c>
      <c r="J54" s="442">
        <v>6.4599999999999998E-5</v>
      </c>
      <c r="K54" s="442" t="s">
        <v>85</v>
      </c>
      <c r="L54" s="442" t="s">
        <v>85</v>
      </c>
      <c r="M54" s="442" t="s">
        <v>85</v>
      </c>
      <c r="N54" s="442" t="s">
        <v>85</v>
      </c>
      <c r="O54" s="442" t="s">
        <v>85</v>
      </c>
      <c r="P54" s="442" t="s">
        <v>85</v>
      </c>
      <c r="Q54" s="442" t="s">
        <v>85</v>
      </c>
      <c r="R54" s="442" t="s">
        <v>85</v>
      </c>
      <c r="S54" s="442" t="s">
        <v>85</v>
      </c>
      <c r="T54" s="442" t="s">
        <v>85</v>
      </c>
      <c r="U54" s="442" t="s">
        <v>85</v>
      </c>
      <c r="V54" s="442" t="s">
        <v>85</v>
      </c>
      <c r="W54" s="442" t="s">
        <v>85</v>
      </c>
      <c r="X54" s="442" t="s">
        <v>85</v>
      </c>
    </row>
    <row r="55" spans="2:26">
      <c r="B55" s="630">
        <v>0.16800000000000001</v>
      </c>
      <c r="C55" s="442">
        <v>1.1899999999999999E-4</v>
      </c>
      <c r="D55" s="442">
        <v>9.5699999999999995E-5</v>
      </c>
      <c r="E55" s="442">
        <v>8.7299999999999994E-5</v>
      </c>
      <c r="F55" s="442">
        <v>8.0199999999999998E-5</v>
      </c>
      <c r="G55" s="442">
        <v>7.429999999999999E-5</v>
      </c>
      <c r="H55" s="442">
        <v>6.9200000000000002E-5</v>
      </c>
      <c r="I55" s="442">
        <v>6.4799999999999989E-5</v>
      </c>
      <c r="J55" s="442">
        <v>6.0899999999999996E-5</v>
      </c>
      <c r="K55" s="442" t="s">
        <v>85</v>
      </c>
      <c r="L55" s="442" t="s">
        <v>85</v>
      </c>
      <c r="M55" s="442" t="s">
        <v>85</v>
      </c>
      <c r="N55" s="442" t="s">
        <v>85</v>
      </c>
      <c r="O55" s="442" t="s">
        <v>85</v>
      </c>
      <c r="P55" s="442" t="s">
        <v>85</v>
      </c>
      <c r="Q55" s="442" t="s">
        <v>85</v>
      </c>
      <c r="R55" s="442" t="s">
        <v>85</v>
      </c>
      <c r="S55" s="442" t="s">
        <v>85</v>
      </c>
      <c r="T55" s="442" t="s">
        <v>85</v>
      </c>
      <c r="U55" s="442" t="s">
        <v>85</v>
      </c>
      <c r="V55" s="442" t="s">
        <v>85</v>
      </c>
      <c r="W55" s="442" t="s">
        <v>85</v>
      </c>
      <c r="X55" s="442" t="s">
        <v>85</v>
      </c>
    </row>
    <row r="56" spans="2:26">
      <c r="B56" s="630">
        <v>0.18</v>
      </c>
      <c r="C56" s="442">
        <v>1.11E-4</v>
      </c>
      <c r="D56" s="442">
        <v>8.9099999999999984E-5</v>
      </c>
      <c r="E56" s="442">
        <v>8.1299999999999997E-5</v>
      </c>
      <c r="F56" s="442">
        <v>7.47E-5</v>
      </c>
      <c r="G56" s="442">
        <v>6.9200000000000002E-5</v>
      </c>
      <c r="H56" s="442">
        <v>6.4400000000000007E-5</v>
      </c>
      <c r="I56" s="442">
        <v>6.0299999999999995E-5</v>
      </c>
      <c r="J56" s="442">
        <v>5.6700000000000003E-5</v>
      </c>
      <c r="K56" s="442" t="s">
        <v>85</v>
      </c>
      <c r="L56" s="442" t="s">
        <v>85</v>
      </c>
      <c r="M56" s="442" t="s">
        <v>85</v>
      </c>
      <c r="N56" s="442" t="s">
        <v>85</v>
      </c>
      <c r="O56" s="442" t="s">
        <v>85</v>
      </c>
      <c r="P56" s="442" t="s">
        <v>85</v>
      </c>
      <c r="Q56" s="442" t="s">
        <v>85</v>
      </c>
      <c r="R56" s="442" t="s">
        <v>85</v>
      </c>
      <c r="S56" s="442" t="s">
        <v>85</v>
      </c>
      <c r="T56" s="442" t="s">
        <v>85</v>
      </c>
      <c r="U56" s="442" t="s">
        <v>85</v>
      </c>
      <c r="V56" s="442" t="s">
        <v>85</v>
      </c>
      <c r="W56" s="442" t="s">
        <v>85</v>
      </c>
      <c r="X56" s="442" t="s">
        <v>85</v>
      </c>
      <c r="Z56" s="633"/>
    </row>
    <row r="57" spans="2:26">
      <c r="B57" s="630">
        <v>0.19400000000000001</v>
      </c>
      <c r="C57" s="442">
        <v>1.03E-4</v>
      </c>
      <c r="D57" s="442">
        <v>8.25E-5</v>
      </c>
      <c r="E57" s="442">
        <v>7.5199999999999998E-5</v>
      </c>
      <c r="F57" s="442">
        <v>6.9099999999999986E-5</v>
      </c>
      <c r="G57" s="442">
        <v>6.3999999999999997E-5</v>
      </c>
      <c r="H57" s="442">
        <v>5.9599999999999999E-5</v>
      </c>
      <c r="I57" s="442">
        <v>5.5799999999999994E-5</v>
      </c>
      <c r="J57" s="442">
        <v>5.2399999999999993E-5</v>
      </c>
      <c r="K57" s="442" t="s">
        <v>85</v>
      </c>
      <c r="L57" s="442" t="s">
        <v>85</v>
      </c>
      <c r="M57" s="442" t="s">
        <v>85</v>
      </c>
      <c r="N57" s="442" t="s">
        <v>85</v>
      </c>
      <c r="O57" s="442" t="s">
        <v>85</v>
      </c>
      <c r="P57" s="442" t="s">
        <v>85</v>
      </c>
      <c r="Q57" s="442" t="s">
        <v>85</v>
      </c>
      <c r="R57" s="442" t="s">
        <v>85</v>
      </c>
      <c r="S57" s="442" t="s">
        <v>85</v>
      </c>
      <c r="T57" s="442" t="s">
        <v>85</v>
      </c>
      <c r="U57" s="442" t="s">
        <v>85</v>
      </c>
      <c r="V57" s="442" t="s">
        <v>85</v>
      </c>
      <c r="W57" s="442" t="s">
        <v>85</v>
      </c>
      <c r="X57" s="442" t="s">
        <v>85</v>
      </c>
    </row>
    <row r="58" spans="2:26">
      <c r="B58" s="630">
        <v>0.219</v>
      </c>
      <c r="C58" s="442">
        <v>9.0699999999999996E-5</v>
      </c>
      <c r="D58" s="442">
        <v>7.2899999999999997E-5</v>
      </c>
      <c r="E58" s="442">
        <v>6.6400000000000001E-5</v>
      </c>
      <c r="F58" s="442">
        <v>6.0999999999999999E-5</v>
      </c>
      <c r="G58" s="442">
        <v>5.6499999999999998E-5</v>
      </c>
      <c r="H58" s="442">
        <v>5.2599999999999998E-5</v>
      </c>
      <c r="I58" s="442">
        <v>4.9200000000000003E-5</v>
      </c>
      <c r="J58" s="442">
        <v>4.6199999999999998E-5</v>
      </c>
      <c r="K58" s="442" t="s">
        <v>85</v>
      </c>
      <c r="L58" s="442" t="s">
        <v>85</v>
      </c>
      <c r="M58" s="442" t="s">
        <v>85</v>
      </c>
      <c r="N58" s="442" t="s">
        <v>85</v>
      </c>
      <c r="O58" s="442" t="s">
        <v>85</v>
      </c>
      <c r="P58" s="442" t="s">
        <v>85</v>
      </c>
      <c r="Q58" s="442" t="s">
        <v>85</v>
      </c>
      <c r="R58" s="442" t="s">
        <v>85</v>
      </c>
      <c r="S58" s="442" t="s">
        <v>85</v>
      </c>
      <c r="T58" s="442" t="s">
        <v>85</v>
      </c>
      <c r="U58" s="442" t="s">
        <v>85</v>
      </c>
      <c r="V58" s="442" t="s">
        <v>85</v>
      </c>
      <c r="W58" s="442" t="s">
        <v>85</v>
      </c>
      <c r="X58" s="442" t="s">
        <v>85</v>
      </c>
    </row>
    <row r="59" spans="2:26">
      <c r="B59" s="630">
        <v>0.245</v>
      </c>
      <c r="C59" s="442">
        <v>8.0900000000000001E-5</v>
      </c>
      <c r="D59" s="442">
        <v>6.4999999999999994E-5</v>
      </c>
      <c r="E59" s="442">
        <v>5.9200000000000002E-5</v>
      </c>
      <c r="F59" s="442">
        <v>5.4399999999999994E-5</v>
      </c>
      <c r="G59" s="442">
        <v>5.0299999999999996E-5</v>
      </c>
      <c r="H59" s="442">
        <v>4.6799999999999992E-5</v>
      </c>
      <c r="I59" s="442">
        <v>4.3799999999999994E-5</v>
      </c>
      <c r="J59" s="442">
        <v>4.1100000000000003E-5</v>
      </c>
      <c r="K59" s="442" t="s">
        <v>85</v>
      </c>
      <c r="L59" s="442" t="s">
        <v>85</v>
      </c>
      <c r="M59" s="442" t="s">
        <v>85</v>
      </c>
      <c r="N59" s="442" t="s">
        <v>85</v>
      </c>
      <c r="O59" s="442" t="s">
        <v>85</v>
      </c>
      <c r="P59" s="442" t="s">
        <v>85</v>
      </c>
      <c r="Q59" s="442" t="s">
        <v>85</v>
      </c>
      <c r="R59" s="442" t="s">
        <v>85</v>
      </c>
      <c r="S59" s="442" t="s">
        <v>85</v>
      </c>
      <c r="T59" s="442" t="s">
        <v>85</v>
      </c>
      <c r="U59" s="442" t="s">
        <v>85</v>
      </c>
      <c r="V59" s="442" t="s">
        <v>85</v>
      </c>
      <c r="W59" s="442" t="s">
        <v>85</v>
      </c>
      <c r="X59" s="442" t="s">
        <v>85</v>
      </c>
    </row>
    <row r="60" spans="2:26">
      <c r="B60" s="630">
        <v>0.27300000000000002</v>
      </c>
      <c r="C60" s="442">
        <v>7.25E-5</v>
      </c>
      <c r="D60" s="442">
        <v>5.8199999999999998E-5</v>
      </c>
      <c r="E60" s="442">
        <v>5.3000000000000001E-5</v>
      </c>
      <c r="F60" s="442">
        <v>4.8699999999999998E-5</v>
      </c>
      <c r="G60" s="442">
        <v>4.4999999999999996E-5</v>
      </c>
      <c r="H60" s="442">
        <v>4.1899999999999995E-5</v>
      </c>
      <c r="I60" s="442">
        <v>3.9200000000000004E-5</v>
      </c>
      <c r="J60" s="442">
        <v>3.6799999999999993E-5</v>
      </c>
      <c r="K60" s="442" t="s">
        <v>85</v>
      </c>
      <c r="L60" s="442" t="s">
        <v>85</v>
      </c>
      <c r="M60" s="442" t="s">
        <v>85</v>
      </c>
      <c r="N60" s="442" t="s">
        <v>85</v>
      </c>
      <c r="O60" s="442" t="s">
        <v>85</v>
      </c>
      <c r="P60" s="442" t="s">
        <v>85</v>
      </c>
      <c r="Q60" s="442" t="s">
        <v>85</v>
      </c>
      <c r="R60" s="442" t="s">
        <v>85</v>
      </c>
      <c r="S60" s="442" t="s">
        <v>85</v>
      </c>
      <c r="T60" s="442" t="s">
        <v>85</v>
      </c>
      <c r="U60" s="442" t="s">
        <v>85</v>
      </c>
      <c r="V60" s="442" t="s">
        <v>85</v>
      </c>
      <c r="W60" s="442" t="s">
        <v>85</v>
      </c>
      <c r="X60" s="442" t="s">
        <v>85</v>
      </c>
    </row>
    <row r="61" spans="2:26">
      <c r="B61" s="630">
        <v>0.29899999999999999</v>
      </c>
      <c r="C61" s="442">
        <v>6.6099999999999994E-5</v>
      </c>
      <c r="D61" s="442">
        <v>5.3099999999999996E-5</v>
      </c>
      <c r="E61" s="442">
        <v>4.8299999999999995E-5</v>
      </c>
      <c r="F61" s="442">
        <v>4.4399999999999995E-5</v>
      </c>
      <c r="G61" s="442">
        <v>4.1E-5</v>
      </c>
      <c r="H61" s="442">
        <v>3.82E-5</v>
      </c>
      <c r="I61" s="442">
        <v>3.57E-5</v>
      </c>
      <c r="J61" s="442">
        <v>3.3500000000000001E-5</v>
      </c>
      <c r="K61" s="442" t="s">
        <v>85</v>
      </c>
      <c r="L61" s="442" t="s">
        <v>85</v>
      </c>
      <c r="M61" s="442" t="s">
        <v>85</v>
      </c>
      <c r="N61" s="442" t="s">
        <v>85</v>
      </c>
      <c r="O61" s="442" t="s">
        <v>85</v>
      </c>
      <c r="P61" s="442" t="s">
        <v>85</v>
      </c>
      <c r="Q61" s="442" t="s">
        <v>85</v>
      </c>
      <c r="R61" s="442" t="s">
        <v>85</v>
      </c>
      <c r="S61" s="442" t="s">
        <v>85</v>
      </c>
      <c r="T61" s="442" t="s">
        <v>85</v>
      </c>
      <c r="U61" s="442" t="s">
        <v>85</v>
      </c>
      <c r="V61" s="442" t="s">
        <v>85</v>
      </c>
      <c r="W61" s="442" t="s">
        <v>85</v>
      </c>
      <c r="X61" s="442" t="s">
        <v>85</v>
      </c>
    </row>
    <row r="62" spans="2:26">
      <c r="B62" s="630">
        <v>0.32500000000000001</v>
      </c>
      <c r="C62" s="442">
        <v>6.0699999999999998E-5</v>
      </c>
      <c r="D62" s="442">
        <v>4.8699999999999998E-5</v>
      </c>
      <c r="E62" s="442">
        <v>4.4399999999999995E-5</v>
      </c>
      <c r="F62" s="442">
        <v>4.07E-5</v>
      </c>
      <c r="G62" s="442">
        <v>3.7700000000000002E-5</v>
      </c>
      <c r="H62" s="442">
        <v>3.4999999999999997E-5</v>
      </c>
      <c r="I62" s="442">
        <v>3.2799999999999998E-5</v>
      </c>
      <c r="J62" s="442">
        <v>3.0799999999999996E-5</v>
      </c>
      <c r="K62" s="442" t="s">
        <v>85</v>
      </c>
      <c r="L62" s="442" t="s">
        <v>85</v>
      </c>
      <c r="M62" s="442" t="s">
        <v>85</v>
      </c>
      <c r="N62" s="442" t="s">
        <v>85</v>
      </c>
      <c r="O62" s="442" t="s">
        <v>85</v>
      </c>
      <c r="P62" s="442" t="s">
        <v>85</v>
      </c>
      <c r="Q62" s="442" t="s">
        <v>85</v>
      </c>
      <c r="R62" s="442" t="s">
        <v>85</v>
      </c>
      <c r="S62" s="442" t="s">
        <v>85</v>
      </c>
      <c r="T62" s="442" t="s">
        <v>85</v>
      </c>
      <c r="U62" s="442" t="s">
        <v>85</v>
      </c>
      <c r="V62" s="442" t="s">
        <v>85</v>
      </c>
      <c r="W62" s="442" t="s">
        <v>85</v>
      </c>
      <c r="X62" s="442" t="s">
        <v>85</v>
      </c>
    </row>
    <row r="63" spans="2:26">
      <c r="B63" s="630">
        <v>0.377</v>
      </c>
      <c r="C63" s="442">
        <v>5.2299999999999997E-5</v>
      </c>
      <c r="D63" s="442">
        <v>4.1899999999999995E-5</v>
      </c>
      <c r="E63" s="442">
        <v>3.82E-5</v>
      </c>
      <c r="F63" s="442">
        <v>3.4999999999999997E-5</v>
      </c>
      <c r="G63" s="442">
        <v>3.2399999999999995E-5</v>
      </c>
      <c r="H63" s="442">
        <v>3.01E-5</v>
      </c>
      <c r="I63" s="442">
        <v>2.8099999999999999E-5</v>
      </c>
      <c r="J63" s="442">
        <v>2.6399999999999998E-5</v>
      </c>
      <c r="K63" s="442">
        <v>2.4899999999999999E-5</v>
      </c>
      <c r="L63" s="442" t="s">
        <v>85</v>
      </c>
      <c r="M63" s="442" t="s">
        <v>85</v>
      </c>
      <c r="N63" s="442" t="s">
        <v>85</v>
      </c>
      <c r="O63" s="442" t="s">
        <v>85</v>
      </c>
      <c r="P63" s="442" t="s">
        <v>85</v>
      </c>
      <c r="Q63" s="442" t="s">
        <v>85</v>
      </c>
      <c r="R63" s="442" t="s">
        <v>85</v>
      </c>
      <c r="S63" s="442" t="s">
        <v>85</v>
      </c>
      <c r="T63" s="442" t="s">
        <v>85</v>
      </c>
      <c r="U63" s="442" t="s">
        <v>85</v>
      </c>
      <c r="V63" s="442" t="s">
        <v>85</v>
      </c>
      <c r="W63" s="442" t="s">
        <v>85</v>
      </c>
      <c r="X63" s="442" t="s">
        <v>85</v>
      </c>
    </row>
    <row r="64" spans="2:26">
      <c r="B64" s="630">
        <v>0.42599999999999999</v>
      </c>
      <c r="C64" s="442">
        <v>4.6199999999999998E-5</v>
      </c>
      <c r="D64" s="442">
        <v>3.6999999999999998E-5</v>
      </c>
      <c r="E64" s="442">
        <v>3.3699999999999999E-5</v>
      </c>
      <c r="F64" s="442">
        <v>3.0899999999999999E-5</v>
      </c>
      <c r="G64" s="442">
        <v>2.8600000000000001E-5</v>
      </c>
      <c r="H64" s="442">
        <v>2.6599999999999999E-5</v>
      </c>
      <c r="I64" s="442">
        <v>2.48E-5</v>
      </c>
      <c r="J64" s="442">
        <v>2.3300000000000001E-5</v>
      </c>
      <c r="K64" s="442">
        <v>2.1999999999999999E-5</v>
      </c>
      <c r="L64" s="442">
        <v>2.0800000000000001E-5</v>
      </c>
      <c r="M64" s="442" t="s">
        <v>85</v>
      </c>
      <c r="N64" s="442" t="s">
        <v>85</v>
      </c>
      <c r="O64" s="442" t="s">
        <v>85</v>
      </c>
      <c r="P64" s="442" t="s">
        <v>85</v>
      </c>
      <c r="Q64" s="442" t="s">
        <v>85</v>
      </c>
      <c r="R64" s="442" t="s">
        <v>85</v>
      </c>
      <c r="S64" s="442" t="s">
        <v>85</v>
      </c>
      <c r="T64" s="442" t="s">
        <v>85</v>
      </c>
      <c r="U64" s="442" t="s">
        <v>85</v>
      </c>
      <c r="V64" s="442" t="s">
        <v>85</v>
      </c>
      <c r="W64" s="442" t="s">
        <v>85</v>
      </c>
      <c r="X64" s="442" t="s">
        <v>85</v>
      </c>
    </row>
    <row r="65" spans="1:86" ht="23">
      <c r="B65" s="630">
        <v>0.53</v>
      </c>
      <c r="C65" s="442" t="s">
        <v>85</v>
      </c>
      <c r="D65" s="442">
        <v>2.9699999999999997E-5</v>
      </c>
      <c r="E65" s="442">
        <v>2.6999999999999999E-5</v>
      </c>
      <c r="F65" s="442">
        <v>2.48E-5</v>
      </c>
      <c r="G65" s="442">
        <v>2.2899999999999998E-5</v>
      </c>
      <c r="H65" s="442">
        <v>2.1299999999999999E-5</v>
      </c>
      <c r="I65" s="442">
        <v>1.9899999999999999E-5</v>
      </c>
      <c r="J65" s="442">
        <v>1.8699999999999997E-5</v>
      </c>
      <c r="K65" s="442">
        <v>1.7600000000000001E-5</v>
      </c>
      <c r="L65" s="442">
        <v>1.66E-5</v>
      </c>
      <c r="M65" s="442" t="s">
        <v>85</v>
      </c>
      <c r="N65" s="442" t="s">
        <v>85</v>
      </c>
      <c r="O65" s="442" t="s">
        <v>85</v>
      </c>
      <c r="P65" s="442" t="s">
        <v>85</v>
      </c>
      <c r="Q65" s="442" t="s">
        <v>85</v>
      </c>
      <c r="R65" s="442" t="s">
        <v>85</v>
      </c>
      <c r="S65" s="442" t="s">
        <v>85</v>
      </c>
      <c r="T65" s="442" t="s">
        <v>85</v>
      </c>
      <c r="U65" s="442" t="s">
        <v>85</v>
      </c>
      <c r="V65" s="442" t="s">
        <v>85</v>
      </c>
      <c r="W65" s="442" t="s">
        <v>85</v>
      </c>
      <c r="X65" s="442" t="s">
        <v>85</v>
      </c>
      <c r="AB65" s="634"/>
    </row>
    <row r="66" spans="1:86">
      <c r="B66" s="630">
        <v>0.72</v>
      </c>
      <c r="C66" s="442" t="s">
        <v>85</v>
      </c>
      <c r="D66" s="442" t="s">
        <v>85</v>
      </c>
      <c r="E66" s="442" t="s">
        <v>85</v>
      </c>
      <c r="F66" s="442" t="s">
        <v>85</v>
      </c>
      <c r="G66" s="442">
        <v>1.6799999999999998E-5</v>
      </c>
      <c r="H66" s="442">
        <v>1.56E-5</v>
      </c>
      <c r="I66" s="442">
        <v>1.4599999999999999E-5</v>
      </c>
      <c r="J66" s="442">
        <v>1.3699999999999999E-5</v>
      </c>
      <c r="K66" s="442">
        <v>1.29E-5</v>
      </c>
      <c r="L66" s="442">
        <v>1.2199999999999998E-5</v>
      </c>
      <c r="M66" s="442">
        <v>1.1599999999999999E-5</v>
      </c>
      <c r="N66" s="442">
        <v>1.1E-5</v>
      </c>
      <c r="O66" s="442">
        <v>1.0499999999999999E-5</v>
      </c>
      <c r="P66" s="442">
        <v>9.9999999999999991E-6</v>
      </c>
      <c r="Q66" s="442" t="s">
        <v>85</v>
      </c>
      <c r="R66" s="442" t="s">
        <v>85</v>
      </c>
      <c r="S66" s="442" t="s">
        <v>85</v>
      </c>
      <c r="T66" s="442" t="s">
        <v>85</v>
      </c>
      <c r="U66" s="442" t="s">
        <v>85</v>
      </c>
      <c r="V66" s="442" t="s">
        <v>85</v>
      </c>
      <c r="W66" s="442" t="s">
        <v>85</v>
      </c>
      <c r="X66" s="442" t="s">
        <v>85</v>
      </c>
    </row>
    <row r="67" spans="1:86">
      <c r="B67" s="630">
        <v>0.82</v>
      </c>
      <c r="C67" s="442" t="s">
        <v>85</v>
      </c>
      <c r="D67" s="442" t="s">
        <v>85</v>
      </c>
      <c r="E67" s="442" t="s">
        <v>85</v>
      </c>
      <c r="F67" s="442" t="s">
        <v>85</v>
      </c>
      <c r="G67" s="442" t="s">
        <v>85</v>
      </c>
      <c r="H67" s="442" t="s">
        <v>85</v>
      </c>
      <c r="I67" s="442">
        <v>1.2799999999999999E-5</v>
      </c>
      <c r="J67" s="442">
        <v>1.2E-5</v>
      </c>
      <c r="K67" s="442">
        <v>1.13E-5</v>
      </c>
      <c r="L67" s="442">
        <v>1.0699999999999999E-5</v>
      </c>
      <c r="M67" s="442">
        <v>1.01E-5</v>
      </c>
      <c r="N67" s="442">
        <v>9.630000000000001E-6</v>
      </c>
      <c r="O67" s="442">
        <v>9.1799999999999985E-6</v>
      </c>
      <c r="P67" s="442">
        <v>8.7599999999999991E-6</v>
      </c>
      <c r="Q67" s="442">
        <v>8.390000000000001E-6</v>
      </c>
      <c r="R67" s="442" t="s">
        <v>85</v>
      </c>
      <c r="S67" s="442" t="s">
        <v>85</v>
      </c>
      <c r="T67" s="442" t="s">
        <v>85</v>
      </c>
      <c r="U67" s="442" t="s">
        <v>85</v>
      </c>
      <c r="V67" s="442" t="s">
        <v>85</v>
      </c>
      <c r="W67" s="442" t="s">
        <v>85</v>
      </c>
      <c r="X67" s="442" t="s">
        <v>85</v>
      </c>
    </row>
    <row r="68" spans="1:86">
      <c r="B68" s="630">
        <v>1.02</v>
      </c>
      <c r="C68" s="442" t="s">
        <v>85</v>
      </c>
      <c r="D68" s="442" t="s">
        <v>85</v>
      </c>
      <c r="E68" s="442" t="s">
        <v>85</v>
      </c>
      <c r="F68" s="442" t="s">
        <v>85</v>
      </c>
      <c r="G68" s="442" t="s">
        <v>85</v>
      </c>
      <c r="H68" s="442" t="s">
        <v>85</v>
      </c>
      <c r="I68" s="442" t="s">
        <v>85</v>
      </c>
      <c r="J68" s="442" t="s">
        <v>85</v>
      </c>
      <c r="K68" s="442" t="s">
        <v>85</v>
      </c>
      <c r="L68" s="442">
        <v>8.5699999999999993E-6</v>
      </c>
      <c r="M68" s="442">
        <v>8.1199999999999985E-6</v>
      </c>
      <c r="N68" s="442">
        <v>7.7199999999999989E-6</v>
      </c>
      <c r="O68" s="442">
        <v>7.3599999999999998E-6</v>
      </c>
      <c r="P68" s="442">
        <v>7.0299999999999996E-6</v>
      </c>
      <c r="Q68" s="442">
        <v>6.7199999999999992E-6</v>
      </c>
      <c r="R68" s="442">
        <v>6.4500000000000001E-6</v>
      </c>
      <c r="S68" s="442">
        <v>6.19E-6</v>
      </c>
      <c r="T68" s="442">
        <v>5.5399999999999995E-6</v>
      </c>
      <c r="U68" s="442">
        <v>5.1699999999999996E-6</v>
      </c>
      <c r="V68" s="442">
        <v>4.8499999999999993E-6</v>
      </c>
      <c r="W68" s="442">
        <v>4.5700000000000003E-6</v>
      </c>
      <c r="X68" s="442" t="s">
        <v>85</v>
      </c>
    </row>
    <row r="69" spans="1:86">
      <c r="B69" s="630">
        <v>1.22</v>
      </c>
      <c r="C69" s="442" t="s">
        <v>85</v>
      </c>
      <c r="D69" s="442" t="s">
        <v>85</v>
      </c>
      <c r="E69" s="442" t="s">
        <v>85</v>
      </c>
      <c r="F69" s="442" t="s">
        <v>85</v>
      </c>
      <c r="G69" s="442" t="s">
        <v>85</v>
      </c>
      <c r="H69" s="442" t="s">
        <v>85</v>
      </c>
      <c r="I69" s="442" t="s">
        <v>85</v>
      </c>
      <c r="J69" s="442" t="s">
        <v>85</v>
      </c>
      <c r="K69" s="442" t="s">
        <v>85</v>
      </c>
      <c r="L69" s="442" t="s">
        <v>85</v>
      </c>
      <c r="M69" s="442" t="s">
        <v>85</v>
      </c>
      <c r="N69" s="442" t="s">
        <v>85</v>
      </c>
      <c r="O69" s="442" t="s">
        <v>85</v>
      </c>
      <c r="P69" s="442">
        <v>5.8599999999999998E-6</v>
      </c>
      <c r="Q69" s="442">
        <v>5.6099999999999997E-6</v>
      </c>
      <c r="R69" s="442">
        <v>5.3799999999999993E-6</v>
      </c>
      <c r="S69" s="442">
        <v>5.1699999999999996E-6</v>
      </c>
      <c r="T69" s="442">
        <v>4.6199999999999998E-6</v>
      </c>
      <c r="U69" s="442">
        <v>4.3099999999999994E-6</v>
      </c>
      <c r="V69" s="442">
        <v>4.0499999999999993E-6</v>
      </c>
      <c r="W69" s="442">
        <v>3.8099999999999999E-6</v>
      </c>
      <c r="X69" s="442">
        <v>3.2499999999999998E-6</v>
      </c>
    </row>
    <row r="70" spans="1:86">
      <c r="B70" s="630">
        <v>1.42</v>
      </c>
      <c r="C70" s="442" t="s">
        <v>85</v>
      </c>
      <c r="D70" s="442" t="s">
        <v>85</v>
      </c>
      <c r="E70" s="442" t="s">
        <v>85</v>
      </c>
      <c r="F70" s="442" t="s">
        <v>85</v>
      </c>
      <c r="G70" s="442" t="s">
        <v>85</v>
      </c>
      <c r="H70" s="442" t="s">
        <v>85</v>
      </c>
      <c r="I70" s="442" t="s">
        <v>85</v>
      </c>
      <c r="J70" s="442" t="s">
        <v>85</v>
      </c>
      <c r="K70" s="442" t="s">
        <v>85</v>
      </c>
      <c r="L70" s="442" t="s">
        <v>85</v>
      </c>
      <c r="M70" s="442" t="s">
        <v>85</v>
      </c>
      <c r="N70" s="442" t="s">
        <v>85</v>
      </c>
      <c r="O70" s="442" t="s">
        <v>85</v>
      </c>
      <c r="P70" s="442" t="s">
        <v>85</v>
      </c>
      <c r="Q70" s="442" t="s">
        <v>85</v>
      </c>
      <c r="R70" s="442" t="s">
        <v>85</v>
      </c>
      <c r="S70" s="442" t="s">
        <v>85</v>
      </c>
      <c r="T70" s="442">
        <v>3.9600000000000002E-6</v>
      </c>
      <c r="U70" s="442">
        <v>3.7000000000000002E-6</v>
      </c>
      <c r="V70" s="442">
        <v>3.4700000000000002E-6</v>
      </c>
      <c r="W70" s="442">
        <v>3.27E-6</v>
      </c>
      <c r="X70" s="442">
        <v>2.79E-6</v>
      </c>
    </row>
    <row r="71" spans="1:86">
      <c r="B71" s="630">
        <v>1.62</v>
      </c>
      <c r="C71" s="442" t="s">
        <v>85</v>
      </c>
      <c r="D71" s="442" t="s">
        <v>85</v>
      </c>
      <c r="E71" s="442" t="s">
        <v>85</v>
      </c>
      <c r="F71" s="442" t="s">
        <v>85</v>
      </c>
      <c r="G71" s="442" t="s">
        <v>85</v>
      </c>
      <c r="H71" s="442" t="s">
        <v>85</v>
      </c>
      <c r="I71" s="442" t="s">
        <v>85</v>
      </c>
      <c r="J71" s="442" t="s">
        <v>85</v>
      </c>
      <c r="K71" s="442" t="s">
        <v>85</v>
      </c>
      <c r="L71" s="442" t="s">
        <v>85</v>
      </c>
      <c r="M71" s="442" t="s">
        <v>85</v>
      </c>
      <c r="N71" s="442" t="s">
        <v>85</v>
      </c>
      <c r="O71" s="442" t="s">
        <v>85</v>
      </c>
      <c r="P71" s="442" t="s">
        <v>85</v>
      </c>
      <c r="Q71" s="442" t="s">
        <v>85</v>
      </c>
      <c r="R71" s="442" t="s">
        <v>85</v>
      </c>
      <c r="S71" s="442" t="s">
        <v>85</v>
      </c>
      <c r="T71" s="442">
        <v>3.4700000000000002E-6</v>
      </c>
      <c r="U71" s="442">
        <v>3.2399999999999999E-6</v>
      </c>
      <c r="V71" s="442">
        <v>3.0399999999999997E-6</v>
      </c>
      <c r="W71" s="442">
        <v>2.8599999999999997E-6</v>
      </c>
      <c r="X71" s="442">
        <v>2.4399999999999999E-6</v>
      </c>
    </row>
    <row r="73" spans="1:86">
      <c r="A73" s="635"/>
    </row>
    <row r="75" spans="1:86" s="639" customFormat="1">
      <c r="A75" s="636" t="s">
        <v>86</v>
      </c>
      <c r="B75" s="637"/>
      <c r="C75" s="442"/>
      <c r="D75" s="442"/>
      <c r="E75" s="442"/>
      <c r="F75" s="442"/>
      <c r="G75" s="442"/>
      <c r="H75" s="442"/>
      <c r="I75" s="442"/>
      <c r="J75" s="442"/>
      <c r="K75" s="442"/>
      <c r="L75" s="442"/>
      <c r="M75" s="442"/>
      <c r="N75" s="442"/>
      <c r="O75" s="442"/>
      <c r="P75" s="442"/>
      <c r="Q75" s="442"/>
      <c r="R75" s="442"/>
      <c r="S75" s="442"/>
      <c r="T75" s="442"/>
      <c r="U75" s="442"/>
      <c r="V75" s="442"/>
      <c r="W75" s="442"/>
      <c r="X75" s="442"/>
      <c r="Y75" s="638"/>
      <c r="Z75" s="638"/>
      <c r="AA75" s="442"/>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c r="BJ75" s="638"/>
      <c r="BK75" s="638"/>
      <c r="BL75" s="638"/>
      <c r="BM75" s="638"/>
      <c r="BN75" s="638"/>
      <c r="BO75" s="638"/>
      <c r="BP75" s="638"/>
      <c r="BQ75" s="638"/>
      <c r="BR75" s="638"/>
      <c r="BS75" s="638"/>
      <c r="BT75" s="638"/>
      <c r="BU75" s="638"/>
      <c r="BV75" s="638"/>
      <c r="BW75" s="638"/>
      <c r="BX75" s="638"/>
      <c r="BY75" s="638"/>
      <c r="BZ75" s="638"/>
      <c r="CA75" s="638"/>
      <c r="CB75" s="638"/>
      <c r="CC75" s="638"/>
      <c r="CD75" s="638"/>
      <c r="CE75" s="638"/>
      <c r="CF75" s="638"/>
      <c r="CG75" s="638"/>
      <c r="CH75" s="638"/>
    </row>
    <row r="76" spans="1:86" s="639" customFormat="1">
      <c r="A76" s="640"/>
      <c r="B76" s="641" t="s">
        <v>87</v>
      </c>
      <c r="C76" s="442"/>
      <c r="D76" s="442"/>
      <c r="E76" s="442"/>
      <c r="F76" s="442"/>
      <c r="G76" s="442"/>
      <c r="H76" s="442"/>
      <c r="I76" s="442"/>
      <c r="J76" s="442"/>
      <c r="K76" s="442"/>
      <c r="L76" s="442"/>
      <c r="M76" s="442"/>
      <c r="N76" s="442"/>
      <c r="O76" s="442"/>
      <c r="P76" s="442"/>
      <c r="Q76" s="442"/>
      <c r="R76" s="442"/>
      <c r="S76" s="442"/>
      <c r="T76" s="442"/>
      <c r="U76" s="442"/>
      <c r="V76" s="442"/>
      <c r="W76" s="442"/>
      <c r="X76" s="442"/>
      <c r="Y76" s="638"/>
      <c r="Z76" s="638"/>
      <c r="AA76" s="442"/>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c r="BJ76" s="638"/>
      <c r="BK76" s="638"/>
      <c r="BL76" s="638"/>
      <c r="BM76" s="638"/>
      <c r="BN76" s="638"/>
      <c r="BO76" s="638"/>
      <c r="BP76" s="638"/>
      <c r="BQ76" s="638"/>
      <c r="BR76" s="638"/>
      <c r="BS76" s="638"/>
      <c r="BT76" s="638"/>
      <c r="BU76" s="638"/>
      <c r="BV76" s="638"/>
      <c r="BW76" s="638"/>
      <c r="BX76" s="638"/>
      <c r="BY76" s="638"/>
      <c r="BZ76" s="638"/>
      <c r="CA76" s="638"/>
      <c r="CB76" s="638"/>
      <c r="CC76" s="638"/>
      <c r="CD76" s="638"/>
      <c r="CE76" s="638"/>
      <c r="CF76" s="638"/>
      <c r="CG76" s="638"/>
      <c r="CH76" s="638"/>
    </row>
    <row r="77" spans="1:86" s="639" customFormat="1">
      <c r="A77" s="640"/>
      <c r="B77" s="641" t="s">
        <v>88</v>
      </c>
      <c r="C77" s="442"/>
      <c r="D77" s="442"/>
      <c r="E77" s="442"/>
      <c r="F77" s="442"/>
      <c r="G77" s="442"/>
      <c r="H77" s="442"/>
      <c r="I77" s="442"/>
      <c r="J77" s="442"/>
      <c r="K77" s="442"/>
      <c r="L77" s="442"/>
      <c r="M77" s="442"/>
      <c r="N77" s="442"/>
      <c r="O77" s="442"/>
      <c r="P77" s="442"/>
      <c r="Q77" s="442"/>
      <c r="R77" s="442"/>
      <c r="S77" s="442"/>
      <c r="T77" s="442"/>
      <c r="U77" s="442"/>
      <c r="V77" s="442"/>
      <c r="W77" s="442"/>
      <c r="X77" s="442"/>
      <c r="Y77" s="638"/>
      <c r="Z77" s="638"/>
      <c r="AA77" s="442"/>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c r="BJ77" s="638"/>
      <c r="BK77" s="638"/>
      <c r="BL77" s="638"/>
      <c r="BM77" s="638"/>
      <c r="BN77" s="638"/>
      <c r="BO77" s="638"/>
      <c r="BP77" s="638"/>
      <c r="BQ77" s="638"/>
      <c r="BR77" s="638"/>
      <c r="BS77" s="638"/>
      <c r="BT77" s="638"/>
      <c r="BU77" s="638"/>
      <c r="BV77" s="638"/>
      <c r="BW77" s="638"/>
      <c r="BX77" s="638"/>
      <c r="BY77" s="638"/>
      <c r="BZ77" s="638"/>
      <c r="CA77" s="638"/>
      <c r="CB77" s="638"/>
      <c r="CC77" s="638"/>
      <c r="CD77" s="638"/>
      <c r="CE77" s="638"/>
      <c r="CF77" s="638"/>
      <c r="CG77" s="638"/>
      <c r="CH77" s="638"/>
    </row>
    <row r="78" spans="1:86" s="639" customFormat="1">
      <c r="A78" s="640"/>
      <c r="B78" s="641" t="s">
        <v>89</v>
      </c>
      <c r="C78" s="442"/>
      <c r="D78" s="442"/>
      <c r="E78" s="442"/>
      <c r="F78" s="442"/>
      <c r="G78" s="442"/>
      <c r="H78" s="442"/>
      <c r="I78" s="442"/>
      <c r="J78" s="442"/>
      <c r="K78" s="442"/>
      <c r="L78" s="442"/>
      <c r="M78" s="442"/>
      <c r="N78" s="442"/>
      <c r="O78" s="442"/>
      <c r="P78" s="442"/>
      <c r="Q78" s="442"/>
      <c r="R78" s="442"/>
      <c r="S78" s="442"/>
      <c r="T78" s="442"/>
      <c r="U78" s="442"/>
      <c r="V78" s="442"/>
      <c r="W78" s="442"/>
      <c r="X78" s="442"/>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c r="BJ78" s="638"/>
      <c r="BK78" s="638"/>
      <c r="BL78" s="638"/>
      <c r="BM78" s="638"/>
      <c r="BN78" s="638"/>
      <c r="BO78" s="638"/>
      <c r="BP78" s="638"/>
      <c r="BQ78" s="638"/>
      <c r="BR78" s="638"/>
      <c r="BS78" s="638"/>
      <c r="BT78" s="638"/>
      <c r="BU78" s="638"/>
      <c r="BV78" s="638"/>
      <c r="BW78" s="638"/>
      <c r="BX78" s="638"/>
      <c r="BY78" s="638"/>
      <c r="BZ78" s="638"/>
      <c r="CA78" s="638"/>
      <c r="CB78" s="638"/>
      <c r="CC78" s="638"/>
      <c r="CD78" s="638"/>
      <c r="CE78" s="638"/>
      <c r="CF78" s="638"/>
      <c r="CG78" s="638"/>
      <c r="CH78" s="638"/>
    </row>
    <row r="79" spans="1:86" s="639" customFormat="1">
      <c r="A79" s="640"/>
      <c r="B79" s="641" t="s">
        <v>90</v>
      </c>
      <c r="C79" s="442"/>
      <c r="D79" s="442"/>
      <c r="E79" s="442"/>
      <c r="F79" s="442"/>
      <c r="G79" s="442"/>
      <c r="H79" s="442"/>
      <c r="I79" s="442"/>
      <c r="J79" s="442"/>
      <c r="K79" s="442"/>
      <c r="L79" s="442"/>
      <c r="M79" s="442"/>
      <c r="N79" s="442"/>
      <c r="O79" s="442"/>
      <c r="P79" s="442"/>
      <c r="Q79" s="442"/>
      <c r="R79" s="442"/>
      <c r="S79" s="442"/>
      <c r="T79" s="442"/>
      <c r="U79" s="442"/>
      <c r="V79" s="442"/>
      <c r="W79" s="442"/>
      <c r="X79" s="442"/>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c r="BJ79" s="638"/>
      <c r="BK79" s="638"/>
      <c r="BL79" s="638"/>
      <c r="BM79" s="638"/>
      <c r="BN79" s="638"/>
      <c r="BO79" s="638"/>
      <c r="BP79" s="638"/>
      <c r="BQ79" s="638"/>
      <c r="BR79" s="638"/>
      <c r="BS79" s="638"/>
      <c r="BT79" s="638"/>
      <c r="BU79" s="638"/>
      <c r="BV79" s="638"/>
      <c r="BW79" s="638"/>
      <c r="BX79" s="638"/>
      <c r="BY79" s="638"/>
      <c r="BZ79" s="638"/>
      <c r="CA79" s="638"/>
      <c r="CB79" s="638"/>
      <c r="CC79" s="638"/>
      <c r="CD79" s="638"/>
      <c r="CE79" s="638"/>
      <c r="CF79" s="638"/>
      <c r="CG79" s="638"/>
      <c r="CH79" s="638"/>
    </row>
    <row r="80" spans="1:86" s="639" customFormat="1">
      <c r="A80" s="640"/>
      <c r="B80" s="641" t="s">
        <v>91</v>
      </c>
      <c r="C80" s="442"/>
      <c r="D80" s="442"/>
      <c r="E80" s="442"/>
      <c r="F80" s="442"/>
      <c r="G80" s="442"/>
      <c r="H80" s="442"/>
      <c r="I80" s="442"/>
      <c r="J80" s="442"/>
      <c r="K80" s="442"/>
      <c r="L80" s="442"/>
      <c r="M80" s="442"/>
      <c r="N80" s="442"/>
      <c r="O80" s="442"/>
      <c r="P80" s="442"/>
      <c r="Q80" s="442"/>
      <c r="R80" s="442"/>
      <c r="S80" s="442"/>
      <c r="T80" s="442"/>
      <c r="U80" s="442"/>
      <c r="V80" s="442"/>
      <c r="W80" s="442"/>
      <c r="X80" s="442"/>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c r="BJ80" s="638"/>
      <c r="BK80" s="638"/>
      <c r="BL80" s="638"/>
      <c r="BM80" s="638"/>
      <c r="BN80" s="638"/>
      <c r="BO80" s="638"/>
      <c r="BP80" s="638"/>
      <c r="BQ80" s="638"/>
      <c r="BR80" s="638"/>
      <c r="BS80" s="638"/>
      <c r="BT80" s="638"/>
      <c r="BU80" s="638"/>
      <c r="BV80" s="638"/>
      <c r="BW80" s="638"/>
      <c r="BX80" s="638"/>
      <c r="BY80" s="638"/>
      <c r="BZ80" s="638"/>
      <c r="CA80" s="638"/>
      <c r="CB80" s="638"/>
      <c r="CC80" s="638"/>
      <c r="CD80" s="638"/>
      <c r="CE80" s="638"/>
      <c r="CF80" s="638"/>
      <c r="CG80" s="638"/>
      <c r="CH80" s="638"/>
    </row>
    <row r="81" spans="1:86" s="639" customFormat="1">
      <c r="A81" s="640"/>
      <c r="B81" s="641" t="s">
        <v>92</v>
      </c>
      <c r="C81" s="442"/>
      <c r="D81" s="442"/>
      <c r="E81" s="442"/>
      <c r="F81" s="442"/>
      <c r="G81" s="442"/>
      <c r="H81" s="442"/>
      <c r="I81" s="442"/>
      <c r="J81" s="442"/>
      <c r="K81" s="442"/>
      <c r="L81" s="442"/>
      <c r="M81" s="442"/>
      <c r="N81" s="442"/>
      <c r="O81" s="442"/>
      <c r="P81" s="442"/>
      <c r="Q81" s="442"/>
      <c r="R81" s="442"/>
      <c r="S81" s="442"/>
      <c r="T81" s="442"/>
      <c r="U81" s="442"/>
      <c r="V81" s="442"/>
      <c r="W81" s="442"/>
      <c r="X81" s="442"/>
      <c r="Y81" s="638"/>
      <c r="Z81" s="638"/>
      <c r="AA81" s="638"/>
      <c r="AB81" s="63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c r="BJ81" s="638"/>
      <c r="BK81" s="638"/>
      <c r="BL81" s="638"/>
      <c r="BM81" s="638"/>
      <c r="BN81" s="638"/>
      <c r="BO81" s="638"/>
      <c r="BP81" s="638"/>
      <c r="BQ81" s="638"/>
      <c r="BR81" s="638"/>
      <c r="BS81" s="638"/>
      <c r="BT81" s="638"/>
      <c r="BU81" s="638"/>
      <c r="BV81" s="638"/>
      <c r="BW81" s="638"/>
      <c r="BX81" s="638"/>
      <c r="BY81" s="638"/>
      <c r="BZ81" s="638"/>
      <c r="CA81" s="638"/>
      <c r="CB81" s="638"/>
      <c r="CC81" s="638"/>
      <c r="CD81" s="638"/>
      <c r="CE81" s="638"/>
      <c r="CF81" s="638"/>
      <c r="CG81" s="638"/>
      <c r="CH81" s="638"/>
    </row>
    <row r="82" spans="1:86" s="639" customFormat="1">
      <c r="A82" s="640"/>
      <c r="B82" s="641" t="s">
        <v>93</v>
      </c>
      <c r="C82" s="442"/>
      <c r="D82" s="442"/>
      <c r="E82" s="442"/>
      <c r="F82" s="442"/>
      <c r="G82" s="442"/>
      <c r="H82" s="442"/>
      <c r="I82" s="442"/>
      <c r="J82" s="442"/>
      <c r="K82" s="442"/>
      <c r="L82" s="442"/>
      <c r="M82" s="442"/>
      <c r="N82" s="442"/>
      <c r="O82" s="442"/>
      <c r="P82" s="442"/>
      <c r="Q82" s="442"/>
      <c r="R82" s="442"/>
      <c r="S82" s="442"/>
      <c r="T82" s="442"/>
      <c r="U82" s="442"/>
      <c r="V82" s="442"/>
      <c r="W82" s="442"/>
      <c r="X82" s="442"/>
      <c r="Y82" s="638"/>
      <c r="Z82" s="638"/>
      <c r="AA82" s="638"/>
      <c r="AB82" s="638"/>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c r="BJ82" s="638"/>
      <c r="BK82" s="638"/>
      <c r="BL82" s="638"/>
      <c r="BM82" s="638"/>
      <c r="BN82" s="638"/>
      <c r="BO82" s="638"/>
      <c r="BP82" s="638"/>
      <c r="BQ82" s="638"/>
      <c r="BR82" s="638"/>
      <c r="BS82" s="638"/>
      <c r="BT82" s="638"/>
      <c r="BU82" s="638"/>
      <c r="BV82" s="638"/>
      <c r="BW82" s="638"/>
      <c r="BX82" s="638"/>
      <c r="BY82" s="638"/>
      <c r="BZ82" s="638"/>
      <c r="CA82" s="638"/>
      <c r="CB82" s="638"/>
      <c r="CC82" s="638"/>
      <c r="CD82" s="638"/>
      <c r="CE82" s="638"/>
      <c r="CF82" s="638"/>
      <c r="CG82" s="638"/>
      <c r="CH82" s="638"/>
    </row>
    <row r="83" spans="1:86" s="639" customFormat="1">
      <c r="A83" s="640"/>
      <c r="B83" s="641" t="s">
        <v>94</v>
      </c>
      <c r="C83" s="442"/>
      <c r="D83" s="442"/>
      <c r="E83" s="442"/>
      <c r="F83" s="442"/>
      <c r="G83" s="442"/>
      <c r="H83" s="442"/>
      <c r="I83" s="442"/>
      <c r="J83" s="442"/>
      <c r="K83" s="442"/>
      <c r="L83" s="442"/>
      <c r="M83" s="442"/>
      <c r="N83" s="442"/>
      <c r="O83" s="442"/>
      <c r="P83" s="442"/>
      <c r="Q83" s="442"/>
      <c r="R83" s="442"/>
      <c r="S83" s="442"/>
      <c r="T83" s="442"/>
      <c r="U83" s="442"/>
      <c r="V83" s="442"/>
      <c r="W83" s="442"/>
      <c r="X83" s="442"/>
      <c r="Y83" s="638"/>
      <c r="Z83" s="638"/>
      <c r="AA83" s="638"/>
      <c r="AB83" s="638"/>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c r="BJ83" s="638"/>
      <c r="BK83" s="638"/>
      <c r="BL83" s="638"/>
      <c r="BM83" s="638"/>
      <c r="BN83" s="638"/>
      <c r="BO83" s="638"/>
      <c r="BP83" s="638"/>
      <c r="BQ83" s="638"/>
      <c r="BR83" s="638"/>
      <c r="BS83" s="638"/>
      <c r="BT83" s="638"/>
      <c r="BU83" s="638"/>
      <c r="BV83" s="638"/>
      <c r="BW83" s="638"/>
      <c r="BX83" s="638"/>
      <c r="BY83" s="638"/>
      <c r="BZ83" s="638"/>
      <c r="CA83" s="638"/>
      <c r="CB83" s="638"/>
      <c r="CC83" s="638"/>
      <c r="CD83" s="638"/>
      <c r="CE83" s="638"/>
      <c r="CF83" s="638"/>
      <c r="CG83" s="638"/>
      <c r="CH83" s="638"/>
    </row>
    <row r="84" spans="1:86" s="639" customFormat="1">
      <c r="A84" s="640"/>
      <c r="B84" s="641" t="s">
        <v>95</v>
      </c>
      <c r="C84" s="442"/>
      <c r="D84" s="442"/>
      <c r="E84" s="442"/>
      <c r="F84" s="442"/>
      <c r="G84" s="442"/>
      <c r="H84" s="442"/>
      <c r="I84" s="442"/>
      <c r="J84" s="442"/>
      <c r="K84" s="442"/>
      <c r="L84" s="442"/>
      <c r="M84" s="442"/>
      <c r="N84" s="442"/>
      <c r="O84" s="442"/>
      <c r="P84" s="442"/>
      <c r="Q84" s="442"/>
      <c r="R84" s="442"/>
      <c r="S84" s="442"/>
      <c r="T84" s="442"/>
      <c r="U84" s="442"/>
      <c r="V84" s="442"/>
      <c r="W84" s="442"/>
      <c r="X84" s="442"/>
      <c r="Y84" s="638"/>
      <c r="Z84" s="638"/>
      <c r="AA84" s="638"/>
      <c r="AB84" s="638"/>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c r="BJ84" s="638"/>
      <c r="BK84" s="638"/>
      <c r="BL84" s="638"/>
      <c r="BM84" s="638"/>
      <c r="BN84" s="638"/>
      <c r="BO84" s="638"/>
      <c r="BP84" s="638"/>
      <c r="BQ84" s="638"/>
      <c r="BR84" s="638"/>
      <c r="BS84" s="638"/>
      <c r="BT84" s="638"/>
      <c r="BU84" s="638"/>
      <c r="BV84" s="638"/>
      <c r="BW84" s="638"/>
      <c r="BX84" s="638"/>
      <c r="BY84" s="638"/>
      <c r="BZ84" s="638"/>
      <c r="CA84" s="638"/>
      <c r="CB84" s="638"/>
      <c r="CC84" s="638"/>
      <c r="CD84" s="638"/>
      <c r="CE84" s="638"/>
      <c r="CF84" s="638"/>
      <c r="CG84" s="638"/>
      <c r="CH84" s="638"/>
    </row>
    <row r="85" spans="1:86" s="639" customFormat="1">
      <c r="A85" s="640"/>
      <c r="B85" s="641" t="s">
        <v>96</v>
      </c>
      <c r="C85" s="442"/>
      <c r="D85" s="442"/>
      <c r="E85" s="442"/>
      <c r="F85" s="442"/>
      <c r="G85" s="442"/>
      <c r="H85" s="442"/>
      <c r="I85" s="442"/>
      <c r="J85" s="442"/>
      <c r="K85" s="442"/>
      <c r="L85" s="442"/>
      <c r="M85" s="442"/>
      <c r="N85" s="442"/>
      <c r="O85" s="442"/>
      <c r="P85" s="442"/>
      <c r="Q85" s="442"/>
      <c r="R85" s="442"/>
      <c r="S85" s="442"/>
      <c r="T85" s="442"/>
      <c r="U85" s="442"/>
      <c r="V85" s="442"/>
      <c r="W85" s="442"/>
      <c r="X85" s="442"/>
      <c r="Y85" s="638"/>
      <c r="Z85" s="638"/>
      <c r="AA85" s="638"/>
      <c r="AB85" s="638"/>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c r="BJ85" s="638"/>
      <c r="BK85" s="638"/>
      <c r="BL85" s="638"/>
      <c r="BM85" s="638"/>
      <c r="BN85" s="638"/>
      <c r="BO85" s="638"/>
      <c r="BP85" s="638"/>
      <c r="BQ85" s="638"/>
      <c r="BR85" s="638"/>
      <c r="BS85" s="638"/>
      <c r="BT85" s="638"/>
      <c r="BU85" s="638"/>
      <c r="BV85" s="638"/>
      <c r="BW85" s="638"/>
      <c r="BX85" s="638"/>
      <c r="BY85" s="638"/>
      <c r="BZ85" s="638"/>
      <c r="CA85" s="638"/>
      <c r="CB85" s="638"/>
      <c r="CC85" s="638"/>
      <c r="CD85" s="638"/>
      <c r="CE85" s="638"/>
      <c r="CF85" s="638"/>
      <c r="CG85" s="638"/>
      <c r="CH85" s="638"/>
    </row>
    <row r="86" spans="1:86" s="639" customFormat="1" ht="30">
      <c r="A86" s="640"/>
      <c r="B86" s="641" t="s">
        <v>97</v>
      </c>
      <c r="C86" s="442"/>
      <c r="D86" s="442"/>
      <c r="E86" s="442"/>
      <c r="F86" s="442"/>
      <c r="G86" s="442"/>
      <c r="H86" s="442"/>
      <c r="I86" s="442"/>
      <c r="J86" s="442"/>
      <c r="K86" s="442"/>
      <c r="L86" s="442"/>
      <c r="M86" s="442"/>
      <c r="N86" s="442"/>
      <c r="O86" s="442"/>
      <c r="P86" s="442"/>
      <c r="Q86" s="442"/>
      <c r="R86" s="442"/>
      <c r="S86" s="442"/>
      <c r="T86" s="442"/>
      <c r="U86" s="442"/>
      <c r="V86" s="442"/>
      <c r="W86" s="442"/>
      <c r="X86" s="442"/>
      <c r="Y86" s="638"/>
      <c r="Z86" s="638"/>
      <c r="AA86" s="638"/>
      <c r="AB86" s="638"/>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c r="BJ86" s="638"/>
      <c r="BK86" s="638"/>
      <c r="BL86" s="638"/>
      <c r="BM86" s="638"/>
      <c r="BN86" s="638"/>
      <c r="BO86" s="638"/>
      <c r="BP86" s="638"/>
      <c r="BQ86" s="638"/>
      <c r="BR86" s="638"/>
      <c r="BS86" s="638"/>
      <c r="BT86" s="638"/>
      <c r="BU86" s="638"/>
      <c r="BV86" s="638"/>
      <c r="BW86" s="638"/>
      <c r="BX86" s="638"/>
      <c r="BY86" s="638"/>
      <c r="BZ86" s="638"/>
      <c r="CA86" s="638"/>
      <c r="CB86" s="638"/>
      <c r="CC86" s="638"/>
      <c r="CD86" s="638"/>
      <c r="CE86" s="638"/>
      <c r="CF86" s="638"/>
      <c r="CG86" s="638"/>
      <c r="CH86" s="638"/>
    </row>
    <row r="87" spans="1:86" s="639" customFormat="1">
      <c r="A87" s="640"/>
      <c r="B87" s="641" t="s">
        <v>98</v>
      </c>
      <c r="C87" s="442"/>
      <c r="D87" s="442"/>
      <c r="E87" s="442"/>
      <c r="F87" s="442"/>
      <c r="G87" s="442"/>
      <c r="H87" s="442"/>
      <c r="I87" s="442"/>
      <c r="J87" s="442"/>
      <c r="K87" s="442"/>
      <c r="L87" s="442"/>
      <c r="M87" s="442"/>
      <c r="N87" s="442"/>
      <c r="O87" s="442"/>
      <c r="P87" s="442"/>
      <c r="Q87" s="442"/>
      <c r="R87" s="442"/>
      <c r="S87" s="442"/>
      <c r="T87" s="442"/>
      <c r="U87" s="442"/>
      <c r="V87" s="442"/>
      <c r="W87" s="442"/>
      <c r="X87" s="442"/>
      <c r="Y87" s="638"/>
      <c r="Z87" s="638"/>
      <c r="AA87" s="638"/>
      <c r="AB87" s="638"/>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c r="BJ87" s="638"/>
      <c r="BK87" s="638"/>
      <c r="BL87" s="638"/>
      <c r="BM87" s="638"/>
      <c r="BN87" s="638"/>
      <c r="BO87" s="638"/>
      <c r="BP87" s="638"/>
      <c r="BQ87" s="638"/>
      <c r="BR87" s="638"/>
      <c r="BS87" s="638"/>
      <c r="BT87" s="638"/>
      <c r="BU87" s="638"/>
      <c r="BV87" s="638"/>
      <c r="BW87" s="638"/>
      <c r="BX87" s="638"/>
      <c r="BY87" s="638"/>
      <c r="BZ87" s="638"/>
      <c r="CA87" s="638"/>
      <c r="CB87" s="638"/>
      <c r="CC87" s="638"/>
      <c r="CD87" s="638"/>
      <c r="CE87" s="638"/>
      <c r="CF87" s="638"/>
      <c r="CG87" s="638"/>
      <c r="CH87" s="638"/>
    </row>
    <row r="88" spans="1:86" s="639" customFormat="1">
      <c r="A88" s="640"/>
      <c r="B88" s="641" t="s">
        <v>99</v>
      </c>
      <c r="C88" s="442"/>
      <c r="D88" s="442"/>
      <c r="E88" s="442"/>
      <c r="F88" s="442"/>
      <c r="G88" s="442"/>
      <c r="H88" s="442"/>
      <c r="I88" s="442"/>
      <c r="J88" s="442"/>
      <c r="K88" s="442"/>
      <c r="L88" s="442"/>
      <c r="M88" s="442"/>
      <c r="N88" s="442"/>
      <c r="O88" s="442"/>
      <c r="P88" s="442"/>
      <c r="Q88" s="442"/>
      <c r="R88" s="442"/>
      <c r="S88" s="442"/>
      <c r="T88" s="442"/>
      <c r="U88" s="442"/>
      <c r="V88" s="442"/>
      <c r="W88" s="442"/>
      <c r="X88" s="442"/>
      <c r="Y88" s="638"/>
      <c r="Z88" s="638"/>
      <c r="AA88" s="638"/>
      <c r="AB88" s="638"/>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c r="BJ88" s="638"/>
      <c r="BK88" s="638"/>
      <c r="BL88" s="638"/>
      <c r="BM88" s="638"/>
      <c r="BN88" s="638"/>
      <c r="BO88" s="638"/>
      <c r="BP88" s="638"/>
      <c r="BQ88" s="638"/>
      <c r="BR88" s="638"/>
      <c r="BS88" s="638"/>
      <c r="BT88" s="638"/>
      <c r="BU88" s="638"/>
      <c r="BV88" s="638"/>
      <c r="BW88" s="638"/>
      <c r="BX88" s="638"/>
      <c r="BY88" s="638"/>
      <c r="BZ88" s="638"/>
      <c r="CA88" s="638"/>
      <c r="CB88" s="638"/>
      <c r="CC88" s="638"/>
      <c r="CD88" s="638"/>
      <c r="CE88" s="638"/>
      <c r="CF88" s="638"/>
      <c r="CG88" s="638"/>
      <c r="CH88" s="638"/>
    </row>
    <row r="89" spans="1:86" s="639" customFormat="1">
      <c r="A89" s="640"/>
      <c r="B89" s="641" t="s">
        <v>100</v>
      </c>
      <c r="C89" s="442"/>
      <c r="D89" s="442"/>
      <c r="E89" s="442"/>
      <c r="F89" s="442"/>
      <c r="G89" s="442"/>
      <c r="H89" s="442"/>
      <c r="I89" s="442"/>
      <c r="J89" s="442"/>
      <c r="K89" s="442"/>
      <c r="L89" s="442"/>
      <c r="M89" s="442"/>
      <c r="N89" s="442"/>
      <c r="O89" s="442"/>
      <c r="P89" s="442"/>
      <c r="Q89" s="442"/>
      <c r="R89" s="442"/>
      <c r="S89" s="442"/>
      <c r="T89" s="442"/>
      <c r="U89" s="442"/>
      <c r="V89" s="442"/>
      <c r="W89" s="442"/>
      <c r="X89" s="442"/>
      <c r="Y89" s="638"/>
      <c r="Z89" s="638"/>
      <c r="AA89" s="638"/>
      <c r="AB89" s="638"/>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c r="BJ89" s="638"/>
      <c r="BK89" s="638"/>
      <c r="BL89" s="638"/>
      <c r="BM89" s="638"/>
      <c r="BN89" s="638"/>
      <c r="BO89" s="638"/>
      <c r="BP89" s="638"/>
      <c r="BQ89" s="638"/>
      <c r="BR89" s="638"/>
      <c r="BS89" s="638"/>
      <c r="BT89" s="638"/>
      <c r="BU89" s="638"/>
      <c r="BV89" s="638"/>
      <c r="BW89" s="638"/>
      <c r="BX89" s="638"/>
      <c r="BY89" s="638"/>
      <c r="BZ89" s="638"/>
      <c r="CA89" s="638"/>
      <c r="CB89" s="638"/>
      <c r="CC89" s="638"/>
      <c r="CD89" s="638"/>
      <c r="CE89" s="638"/>
      <c r="CF89" s="638"/>
      <c r="CG89" s="638"/>
      <c r="CH89" s="638"/>
    </row>
    <row r="90" spans="1:86" s="639" customFormat="1">
      <c r="A90" s="640"/>
      <c r="B90" s="641" t="s">
        <v>101</v>
      </c>
      <c r="C90" s="442"/>
      <c r="D90" s="442"/>
      <c r="E90" s="442"/>
      <c r="F90" s="442"/>
      <c r="G90" s="442"/>
      <c r="H90" s="442"/>
      <c r="I90" s="442"/>
      <c r="J90" s="442"/>
      <c r="K90" s="442"/>
      <c r="L90" s="442"/>
      <c r="M90" s="442"/>
      <c r="N90" s="442"/>
      <c r="O90" s="442"/>
      <c r="P90" s="442"/>
      <c r="Q90" s="442"/>
      <c r="R90" s="442"/>
      <c r="S90" s="442"/>
      <c r="T90" s="442"/>
      <c r="U90" s="442"/>
      <c r="V90" s="442"/>
      <c r="W90" s="442"/>
      <c r="X90" s="442"/>
      <c r="Y90" s="638"/>
      <c r="Z90" s="638"/>
      <c r="AA90" s="638"/>
      <c r="AB90" s="638"/>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c r="BJ90" s="638"/>
      <c r="BK90" s="638"/>
      <c r="BL90" s="638"/>
      <c r="BM90" s="638"/>
      <c r="BN90" s="638"/>
      <c r="BO90" s="638"/>
      <c r="BP90" s="638"/>
      <c r="BQ90" s="638"/>
      <c r="BR90" s="638"/>
      <c r="BS90" s="638"/>
      <c r="BT90" s="638"/>
      <c r="BU90" s="638"/>
      <c r="BV90" s="638"/>
      <c r="BW90" s="638"/>
      <c r="BX90" s="638"/>
      <c r="BY90" s="638"/>
      <c r="BZ90" s="638"/>
      <c r="CA90" s="638"/>
      <c r="CB90" s="638"/>
      <c r="CC90" s="638"/>
      <c r="CD90" s="638"/>
      <c r="CE90" s="638"/>
      <c r="CF90" s="638"/>
      <c r="CG90" s="638"/>
      <c r="CH90" s="638"/>
    </row>
    <row r="91" spans="1:86" s="639" customFormat="1">
      <c r="A91" s="640"/>
      <c r="B91" s="641" t="s">
        <v>102</v>
      </c>
      <c r="C91" s="442"/>
      <c r="D91" s="442"/>
      <c r="E91" s="442"/>
      <c r="F91" s="442"/>
      <c r="G91" s="442"/>
      <c r="H91" s="442"/>
      <c r="I91" s="442"/>
      <c r="J91" s="442"/>
      <c r="K91" s="442"/>
      <c r="L91" s="442"/>
      <c r="M91" s="442"/>
      <c r="N91" s="442"/>
      <c r="O91" s="442"/>
      <c r="P91" s="442"/>
      <c r="Q91" s="442"/>
      <c r="R91" s="442"/>
      <c r="S91" s="442"/>
      <c r="T91" s="442"/>
      <c r="U91" s="442"/>
      <c r="V91" s="442"/>
      <c r="W91" s="442"/>
      <c r="X91" s="442"/>
      <c r="Y91" s="638"/>
      <c r="Z91" s="638"/>
      <c r="AA91" s="638"/>
      <c r="AB91" s="638"/>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c r="BJ91" s="638"/>
      <c r="BK91" s="638"/>
      <c r="BL91" s="638"/>
      <c r="BM91" s="638"/>
      <c r="BN91" s="638"/>
      <c r="BO91" s="638"/>
      <c r="BP91" s="638"/>
      <c r="BQ91" s="638"/>
      <c r="BR91" s="638"/>
      <c r="BS91" s="638"/>
      <c r="BT91" s="638"/>
      <c r="BU91" s="638"/>
      <c r="BV91" s="638"/>
      <c r="BW91" s="638"/>
      <c r="BX91" s="638"/>
      <c r="BY91" s="638"/>
      <c r="BZ91" s="638"/>
      <c r="CA91" s="638"/>
      <c r="CB91" s="638"/>
      <c r="CC91" s="638"/>
      <c r="CD91" s="638"/>
      <c r="CE91" s="638"/>
      <c r="CF91" s="638"/>
      <c r="CG91" s="638"/>
      <c r="CH91" s="638"/>
    </row>
    <row r="92" spans="1:86" s="639" customFormat="1">
      <c r="A92" s="640"/>
      <c r="B92" s="641" t="s">
        <v>103</v>
      </c>
      <c r="C92" s="442"/>
      <c r="D92" s="442"/>
      <c r="E92" s="442"/>
      <c r="F92" s="442"/>
      <c r="G92" s="442"/>
      <c r="H92" s="442"/>
      <c r="I92" s="442"/>
      <c r="J92" s="442"/>
      <c r="K92" s="442"/>
      <c r="L92" s="442"/>
      <c r="M92" s="442"/>
      <c r="N92" s="442"/>
      <c r="O92" s="442"/>
      <c r="P92" s="442"/>
      <c r="Q92" s="442"/>
      <c r="R92" s="442"/>
      <c r="S92" s="442"/>
      <c r="T92" s="442"/>
      <c r="U92" s="442"/>
      <c r="V92" s="442"/>
      <c r="W92" s="442"/>
      <c r="X92" s="442"/>
      <c r="Y92" s="638"/>
      <c r="Z92" s="638"/>
      <c r="AA92" s="638"/>
      <c r="AB92" s="638"/>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c r="BJ92" s="638"/>
      <c r="BK92" s="638"/>
      <c r="BL92" s="638"/>
      <c r="BM92" s="638"/>
      <c r="BN92" s="638"/>
      <c r="BO92" s="638"/>
      <c r="BP92" s="638"/>
      <c r="BQ92" s="638"/>
      <c r="BR92" s="638"/>
      <c r="BS92" s="638"/>
      <c r="BT92" s="638"/>
      <c r="BU92" s="638"/>
      <c r="BV92" s="638"/>
      <c r="BW92" s="638"/>
      <c r="BX92" s="638"/>
      <c r="BY92" s="638"/>
      <c r="BZ92" s="638"/>
      <c r="CA92" s="638"/>
      <c r="CB92" s="638"/>
      <c r="CC92" s="638"/>
      <c r="CD92" s="638"/>
      <c r="CE92" s="638"/>
      <c r="CF92" s="638"/>
      <c r="CG92" s="638"/>
      <c r="CH92" s="638"/>
    </row>
    <row r="93" spans="1:86" s="639" customFormat="1">
      <c r="A93" s="640"/>
      <c r="B93" s="641" t="s">
        <v>104</v>
      </c>
      <c r="C93" s="442"/>
      <c r="D93" s="638"/>
      <c r="E93" s="638"/>
      <c r="F93" s="638"/>
      <c r="G93" s="638"/>
      <c r="H93" s="642"/>
      <c r="I93" s="638"/>
      <c r="J93" s="643"/>
      <c r="K93" s="643"/>
      <c r="L93" s="643"/>
      <c r="M93" s="643"/>
      <c r="N93" s="643"/>
      <c r="O93" s="643"/>
      <c r="P93" s="638"/>
      <c r="Q93" s="638"/>
      <c r="R93" s="638"/>
      <c r="S93" s="638"/>
      <c r="T93" s="638"/>
      <c r="U93" s="638"/>
      <c r="V93" s="638"/>
      <c r="W93" s="638"/>
      <c r="X93" s="638"/>
      <c r="Y93" s="638"/>
      <c r="Z93" s="638"/>
      <c r="AA93" s="638"/>
      <c r="AB93" s="638"/>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c r="BJ93" s="638"/>
      <c r="BK93" s="638"/>
      <c r="BL93" s="638"/>
      <c r="BM93" s="638"/>
      <c r="BN93" s="638"/>
      <c r="BO93" s="638"/>
      <c r="BP93" s="638"/>
      <c r="BQ93" s="638"/>
      <c r="BR93" s="638"/>
      <c r="BS93" s="638"/>
      <c r="BT93" s="638"/>
      <c r="BU93" s="638"/>
      <c r="BV93" s="638"/>
      <c r="BW93" s="638"/>
      <c r="BX93" s="638"/>
      <c r="BY93" s="638"/>
      <c r="BZ93" s="638"/>
      <c r="CA93" s="638"/>
      <c r="CB93" s="638"/>
      <c r="CC93" s="638"/>
      <c r="CD93" s="638"/>
      <c r="CE93" s="638"/>
      <c r="CF93" s="638"/>
      <c r="CG93" s="638"/>
      <c r="CH93" s="638"/>
    </row>
    <row r="94" spans="1:86" s="639" customFormat="1">
      <c r="A94" s="640"/>
      <c r="B94" s="641" t="s">
        <v>105</v>
      </c>
      <c r="C94" s="442"/>
      <c r="D94" s="638"/>
      <c r="E94" s="638"/>
      <c r="F94" s="638"/>
      <c r="G94" s="638"/>
      <c r="H94" s="642"/>
      <c r="I94" s="638"/>
      <c r="J94" s="643"/>
      <c r="K94" s="643"/>
      <c r="L94" s="643"/>
      <c r="M94" s="643"/>
      <c r="N94" s="643"/>
      <c r="O94" s="643"/>
      <c r="P94" s="638"/>
      <c r="Q94" s="638"/>
      <c r="R94" s="638"/>
      <c r="S94" s="638"/>
      <c r="T94" s="638"/>
      <c r="U94" s="638"/>
      <c r="V94" s="638"/>
      <c r="W94" s="638"/>
      <c r="X94" s="638"/>
      <c r="Y94" s="638"/>
      <c r="Z94" s="638"/>
      <c r="AA94" s="638"/>
      <c r="AB94" s="638"/>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c r="BJ94" s="638"/>
      <c r="BK94" s="638"/>
      <c r="BL94" s="638"/>
      <c r="BM94" s="638"/>
      <c r="BN94" s="638"/>
      <c r="BO94" s="638"/>
      <c r="BP94" s="638"/>
      <c r="BQ94" s="638"/>
      <c r="BR94" s="638"/>
      <c r="BS94" s="638"/>
      <c r="BT94" s="638"/>
      <c r="BU94" s="638"/>
      <c r="BV94" s="638"/>
      <c r="BW94" s="638"/>
      <c r="BX94" s="638"/>
      <c r="BY94" s="638"/>
      <c r="BZ94" s="638"/>
      <c r="CA94" s="638"/>
      <c r="CB94" s="638"/>
      <c r="CC94" s="638"/>
      <c r="CD94" s="638"/>
      <c r="CE94" s="638"/>
      <c r="CF94" s="638"/>
      <c r="CG94" s="638"/>
      <c r="CH94" s="638"/>
    </row>
    <row r="95" spans="1:86" s="639" customFormat="1">
      <c r="A95" s="640"/>
      <c r="B95" s="641" t="s">
        <v>106</v>
      </c>
      <c r="C95" s="442"/>
      <c r="D95" s="638"/>
      <c r="E95" s="638"/>
      <c r="F95" s="638"/>
      <c r="G95" s="638"/>
      <c r="H95" s="642"/>
      <c r="I95" s="638"/>
      <c r="J95" s="643"/>
      <c r="K95" s="643"/>
      <c r="L95" s="643"/>
      <c r="M95" s="643"/>
      <c r="N95" s="643"/>
      <c r="O95" s="643"/>
      <c r="P95" s="638"/>
      <c r="Q95" s="638"/>
      <c r="R95" s="638"/>
      <c r="S95" s="638"/>
      <c r="T95" s="638"/>
      <c r="U95" s="638"/>
      <c r="V95" s="638"/>
      <c r="W95" s="638"/>
      <c r="X95" s="638"/>
      <c r="Y95" s="638"/>
      <c r="Z95" s="638"/>
      <c r="AA95" s="638"/>
      <c r="AB95" s="638"/>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c r="BJ95" s="638"/>
      <c r="BK95" s="638"/>
      <c r="BL95" s="638"/>
      <c r="BM95" s="638"/>
      <c r="BN95" s="638"/>
      <c r="BO95" s="638"/>
      <c r="BP95" s="638"/>
      <c r="BQ95" s="638"/>
      <c r="BR95" s="638"/>
      <c r="BS95" s="638"/>
      <c r="BT95" s="638"/>
      <c r="BU95" s="638"/>
      <c r="BV95" s="638"/>
      <c r="BW95" s="638"/>
      <c r="BX95" s="638"/>
      <c r="BY95" s="638"/>
      <c r="BZ95" s="638"/>
      <c r="CA95" s="638"/>
      <c r="CB95" s="638"/>
      <c r="CC95" s="638"/>
      <c r="CD95" s="638"/>
      <c r="CE95" s="638"/>
      <c r="CF95" s="638"/>
      <c r="CG95" s="638"/>
      <c r="CH95" s="638"/>
    </row>
    <row r="96" spans="1:86" s="639" customFormat="1">
      <c r="A96" s="640"/>
      <c r="B96" s="641" t="s">
        <v>107</v>
      </c>
      <c r="D96" s="638"/>
      <c r="E96" s="638"/>
      <c r="F96" s="638"/>
      <c r="G96" s="638"/>
      <c r="H96" s="642"/>
      <c r="I96" s="638"/>
      <c r="J96" s="643"/>
      <c r="K96" s="643"/>
      <c r="L96" s="643"/>
      <c r="M96" s="643"/>
      <c r="N96" s="643"/>
      <c r="O96" s="643"/>
      <c r="P96" s="638"/>
      <c r="Q96" s="638"/>
      <c r="R96" s="638"/>
      <c r="S96" s="638"/>
      <c r="T96" s="638"/>
      <c r="U96" s="638"/>
      <c r="V96" s="638"/>
      <c r="W96" s="638"/>
      <c r="X96" s="638"/>
      <c r="Y96" s="638"/>
      <c r="Z96" s="638"/>
      <c r="AA96" s="638"/>
      <c r="AB96" s="638"/>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c r="BJ96" s="638"/>
      <c r="BK96" s="638"/>
      <c r="BL96" s="638"/>
      <c r="BM96" s="638"/>
      <c r="BN96" s="638"/>
      <c r="BO96" s="638"/>
      <c r="BP96" s="638"/>
      <c r="BQ96" s="638"/>
      <c r="BR96" s="638"/>
      <c r="BS96" s="638"/>
      <c r="BT96" s="638"/>
      <c r="BU96" s="638"/>
      <c r="BV96" s="638"/>
      <c r="BW96" s="638"/>
      <c r="BX96" s="638"/>
      <c r="BY96" s="638"/>
      <c r="BZ96" s="638"/>
      <c r="CA96" s="638"/>
      <c r="CB96" s="638"/>
      <c r="CC96" s="638"/>
      <c r="CD96" s="638"/>
      <c r="CE96" s="638"/>
      <c r="CF96" s="638"/>
      <c r="CG96" s="638"/>
      <c r="CH96" s="638"/>
    </row>
    <row r="97" spans="1:86" s="639" customFormat="1">
      <c r="A97" s="640"/>
      <c r="B97" s="641" t="s">
        <v>108</v>
      </c>
      <c r="D97" s="638"/>
      <c r="E97" s="638"/>
      <c r="F97" s="638"/>
      <c r="G97" s="638"/>
      <c r="H97" s="642"/>
      <c r="I97" s="638"/>
      <c r="J97" s="643"/>
      <c r="K97" s="643"/>
      <c r="L97" s="643"/>
      <c r="M97" s="643"/>
      <c r="N97" s="643"/>
      <c r="O97" s="643"/>
      <c r="P97" s="638"/>
      <c r="Q97" s="638"/>
      <c r="R97" s="638"/>
      <c r="S97" s="638"/>
      <c r="T97" s="638"/>
      <c r="U97" s="638"/>
      <c r="V97" s="638"/>
      <c r="W97" s="638"/>
      <c r="X97" s="638"/>
      <c r="Y97" s="638"/>
      <c r="Z97" s="638"/>
      <c r="AA97" s="638"/>
      <c r="AB97" s="63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c r="BJ97" s="638"/>
      <c r="BK97" s="638"/>
      <c r="BL97" s="638"/>
      <c r="BM97" s="638"/>
      <c r="BN97" s="638"/>
      <c r="BO97" s="638"/>
      <c r="BP97" s="638"/>
      <c r="BQ97" s="638"/>
      <c r="BR97" s="638"/>
      <c r="BS97" s="638"/>
      <c r="BT97" s="638"/>
      <c r="BU97" s="638"/>
      <c r="BV97" s="638"/>
      <c r="BW97" s="638"/>
      <c r="BX97" s="638"/>
      <c r="BY97" s="638"/>
      <c r="BZ97" s="638"/>
      <c r="CA97" s="638"/>
      <c r="CB97" s="638"/>
      <c r="CC97" s="638"/>
      <c r="CD97" s="638"/>
      <c r="CE97" s="638"/>
      <c r="CF97" s="638"/>
      <c r="CG97" s="638"/>
      <c r="CH97" s="638"/>
    </row>
    <row r="98" spans="1:86" s="639" customFormat="1">
      <c r="A98" s="640"/>
      <c r="B98" s="641" t="s">
        <v>109</v>
      </c>
      <c r="D98" s="638"/>
      <c r="E98" s="638"/>
      <c r="F98" s="638"/>
      <c r="G98" s="638"/>
      <c r="H98" s="642"/>
      <c r="I98" s="638"/>
      <c r="J98" s="643"/>
      <c r="K98" s="643"/>
      <c r="L98" s="643"/>
      <c r="M98" s="643"/>
      <c r="N98" s="643"/>
      <c r="O98" s="643"/>
      <c r="P98" s="638"/>
      <c r="Q98" s="638"/>
      <c r="R98" s="638"/>
      <c r="S98" s="638"/>
      <c r="T98" s="638"/>
      <c r="U98" s="638"/>
      <c r="V98" s="638"/>
      <c r="W98" s="638"/>
      <c r="X98" s="638"/>
      <c r="Y98" s="638"/>
      <c r="Z98" s="638"/>
      <c r="AA98" s="638"/>
      <c r="AB98" s="638"/>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c r="BJ98" s="638"/>
      <c r="BK98" s="638"/>
      <c r="BL98" s="638"/>
      <c r="BM98" s="638"/>
      <c r="BN98" s="638"/>
      <c r="BO98" s="638"/>
      <c r="BP98" s="638"/>
      <c r="BQ98" s="638"/>
      <c r="BR98" s="638"/>
      <c r="BS98" s="638"/>
      <c r="BT98" s="638"/>
      <c r="BU98" s="638"/>
      <c r="BV98" s="638"/>
      <c r="BW98" s="638"/>
      <c r="BX98" s="638"/>
      <c r="BY98" s="638"/>
      <c r="BZ98" s="638"/>
      <c r="CA98" s="638"/>
      <c r="CB98" s="638"/>
      <c r="CC98" s="638"/>
      <c r="CD98" s="638"/>
      <c r="CE98" s="638"/>
      <c r="CF98" s="638"/>
      <c r="CG98" s="638"/>
      <c r="CH98" s="638"/>
    </row>
    <row r="99" spans="1:86" s="639" customFormat="1" ht="45">
      <c r="A99" s="640"/>
      <c r="B99" s="641" t="s">
        <v>110</v>
      </c>
      <c r="D99" s="638"/>
      <c r="E99" s="638"/>
      <c r="F99" s="638"/>
      <c r="G99" s="638"/>
      <c r="H99" s="642"/>
      <c r="I99" s="638"/>
      <c r="J99" s="643"/>
      <c r="K99" s="643"/>
      <c r="L99" s="643"/>
      <c r="M99" s="643"/>
      <c r="N99" s="643"/>
      <c r="O99" s="643"/>
      <c r="P99" s="638"/>
      <c r="Q99" s="638"/>
      <c r="R99" s="638"/>
      <c r="S99" s="638"/>
      <c r="T99" s="638"/>
      <c r="U99" s="638"/>
      <c r="V99" s="638"/>
      <c r="W99" s="638"/>
      <c r="X99" s="638"/>
      <c r="Y99" s="638"/>
      <c r="Z99" s="638"/>
      <c r="AA99" s="638"/>
      <c r="AB99" s="638"/>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c r="BJ99" s="638"/>
      <c r="BK99" s="638"/>
      <c r="BL99" s="638"/>
      <c r="BM99" s="638"/>
      <c r="BN99" s="638"/>
      <c r="BO99" s="638"/>
      <c r="BP99" s="638"/>
      <c r="BQ99" s="638"/>
      <c r="BR99" s="638"/>
      <c r="BS99" s="638"/>
      <c r="BT99" s="638"/>
      <c r="BU99" s="638"/>
      <c r="BV99" s="638"/>
      <c r="BW99" s="638"/>
      <c r="BX99" s="638"/>
      <c r="BY99" s="638"/>
      <c r="BZ99" s="638"/>
      <c r="CA99" s="638"/>
      <c r="CB99" s="638"/>
      <c r="CC99" s="638"/>
      <c r="CD99" s="638"/>
      <c r="CE99" s="638"/>
      <c r="CF99" s="638"/>
      <c r="CG99" s="638"/>
      <c r="CH99" s="638"/>
    </row>
    <row r="100" spans="1:86" s="639" customFormat="1">
      <c r="A100" s="640"/>
      <c r="B100" s="641" t="s">
        <v>111</v>
      </c>
      <c r="D100" s="638"/>
      <c r="E100" s="638"/>
      <c r="F100" s="638"/>
      <c r="G100" s="638"/>
      <c r="H100" s="642"/>
      <c r="I100" s="638"/>
      <c r="J100" s="643"/>
      <c r="K100" s="643"/>
      <c r="L100" s="643"/>
      <c r="M100" s="643"/>
      <c r="N100" s="643"/>
      <c r="O100" s="643"/>
      <c r="P100" s="638"/>
      <c r="Q100" s="638"/>
      <c r="R100" s="638"/>
      <c r="S100" s="638"/>
      <c r="T100" s="638"/>
      <c r="U100" s="638"/>
      <c r="V100" s="638"/>
      <c r="W100" s="638"/>
      <c r="X100" s="638"/>
      <c r="Y100" s="638"/>
      <c r="Z100" s="638"/>
      <c r="AA100" s="638"/>
      <c r="AB100" s="638"/>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c r="BJ100" s="638"/>
      <c r="BK100" s="638"/>
      <c r="BL100" s="638"/>
      <c r="BM100" s="638"/>
      <c r="BN100" s="638"/>
      <c r="BO100" s="638"/>
      <c r="BP100" s="638"/>
      <c r="BQ100" s="638"/>
      <c r="BR100" s="638"/>
      <c r="BS100" s="638"/>
      <c r="BT100" s="638"/>
      <c r="BU100" s="638"/>
      <c r="BV100" s="638"/>
      <c r="BW100" s="638"/>
      <c r="BX100" s="638"/>
      <c r="BY100" s="638"/>
      <c r="BZ100" s="638"/>
      <c r="CA100" s="638"/>
      <c r="CB100" s="638"/>
      <c r="CC100" s="638"/>
      <c r="CD100" s="638"/>
      <c r="CE100" s="638"/>
      <c r="CF100" s="638"/>
      <c r="CG100" s="638"/>
      <c r="CH100" s="638"/>
    </row>
    <row r="101" spans="1:86" s="639" customFormat="1" ht="30">
      <c r="A101" s="640"/>
      <c r="B101" s="641" t="s">
        <v>112</v>
      </c>
      <c r="D101" s="638"/>
      <c r="E101" s="638"/>
      <c r="F101" s="638"/>
      <c r="G101" s="638"/>
      <c r="H101" s="642"/>
      <c r="I101" s="638"/>
      <c r="J101" s="643"/>
      <c r="K101" s="643"/>
      <c r="L101" s="643"/>
      <c r="M101" s="643"/>
      <c r="N101" s="643"/>
      <c r="O101" s="643"/>
      <c r="P101" s="638"/>
      <c r="Q101" s="638"/>
      <c r="R101" s="638"/>
      <c r="S101" s="638"/>
      <c r="T101" s="638"/>
      <c r="U101" s="638"/>
      <c r="V101" s="638"/>
      <c r="W101" s="638"/>
      <c r="X101" s="638"/>
      <c r="Y101" s="638"/>
      <c r="Z101" s="638"/>
      <c r="AA101" s="638"/>
      <c r="AB101" s="638"/>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c r="BJ101" s="638"/>
      <c r="BK101" s="638"/>
      <c r="BL101" s="638"/>
      <c r="BM101" s="638"/>
      <c r="BN101" s="638"/>
      <c r="BO101" s="638"/>
      <c r="BP101" s="638"/>
      <c r="BQ101" s="638"/>
      <c r="BR101" s="638"/>
      <c r="BS101" s="638"/>
      <c r="BT101" s="638"/>
      <c r="BU101" s="638"/>
      <c r="BV101" s="638"/>
      <c r="BW101" s="638"/>
      <c r="BX101" s="638"/>
      <c r="BY101" s="638"/>
      <c r="BZ101" s="638"/>
      <c r="CA101" s="638"/>
      <c r="CB101" s="638"/>
      <c r="CC101" s="638"/>
      <c r="CD101" s="638"/>
      <c r="CE101" s="638"/>
      <c r="CF101" s="638"/>
      <c r="CG101" s="638"/>
      <c r="CH101" s="638"/>
    </row>
    <row r="102" spans="1:86" s="639" customFormat="1">
      <c r="A102" s="640"/>
      <c r="B102" s="641" t="s">
        <v>113</v>
      </c>
      <c r="D102" s="638"/>
      <c r="E102" s="638"/>
      <c r="F102" s="638"/>
      <c r="G102" s="638"/>
      <c r="H102" s="642"/>
      <c r="I102" s="638"/>
      <c r="J102" s="643"/>
      <c r="K102" s="643"/>
      <c r="L102" s="643"/>
      <c r="M102" s="643"/>
      <c r="N102" s="643"/>
      <c r="O102" s="643"/>
      <c r="P102" s="638"/>
      <c r="Q102" s="638"/>
      <c r="R102" s="638"/>
      <c r="S102" s="638"/>
      <c r="T102" s="638"/>
      <c r="U102" s="638"/>
      <c r="V102" s="638"/>
      <c r="W102" s="638"/>
      <c r="X102" s="638"/>
      <c r="Y102" s="638"/>
      <c r="Z102" s="638"/>
      <c r="AA102" s="638"/>
      <c r="AB102" s="638"/>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c r="BJ102" s="638"/>
      <c r="BK102" s="638"/>
      <c r="BL102" s="638"/>
      <c r="BM102" s="638"/>
      <c r="BN102" s="638"/>
      <c r="BO102" s="638"/>
      <c r="BP102" s="638"/>
      <c r="BQ102" s="638"/>
      <c r="BR102" s="638"/>
      <c r="BS102" s="638"/>
      <c r="BT102" s="638"/>
      <c r="BU102" s="638"/>
      <c r="BV102" s="638"/>
      <c r="BW102" s="638"/>
      <c r="BX102" s="638"/>
      <c r="BY102" s="638"/>
      <c r="BZ102" s="638"/>
      <c r="CA102" s="638"/>
      <c r="CB102" s="638"/>
      <c r="CC102" s="638"/>
      <c r="CD102" s="638"/>
      <c r="CE102" s="638"/>
      <c r="CF102" s="638"/>
      <c r="CG102" s="638"/>
      <c r="CH102" s="638"/>
    </row>
    <row r="103" spans="1:86" s="639" customFormat="1">
      <c r="A103" s="640"/>
      <c r="B103" s="641" t="s">
        <v>114</v>
      </c>
      <c r="D103" s="638"/>
      <c r="E103" s="638"/>
      <c r="F103" s="638"/>
      <c r="G103" s="638"/>
      <c r="H103" s="642"/>
      <c r="I103" s="638"/>
      <c r="J103" s="643"/>
      <c r="K103" s="643"/>
      <c r="L103" s="643"/>
      <c r="M103" s="643"/>
      <c r="N103" s="643"/>
      <c r="O103" s="643"/>
      <c r="P103" s="638"/>
      <c r="Q103" s="638"/>
      <c r="R103" s="638"/>
      <c r="S103" s="638"/>
      <c r="T103" s="638"/>
      <c r="U103" s="638"/>
      <c r="V103" s="638"/>
      <c r="W103" s="638"/>
      <c r="X103" s="638"/>
      <c r="Y103" s="638"/>
      <c r="Z103" s="638"/>
      <c r="AA103" s="638"/>
      <c r="AB103" s="638"/>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c r="BJ103" s="638"/>
      <c r="BK103" s="638"/>
      <c r="BL103" s="638"/>
      <c r="BM103" s="638"/>
      <c r="BN103" s="638"/>
      <c r="BO103" s="638"/>
      <c r="BP103" s="638"/>
      <c r="BQ103" s="638"/>
      <c r="BR103" s="638"/>
      <c r="BS103" s="638"/>
      <c r="BT103" s="638"/>
      <c r="BU103" s="638"/>
      <c r="BV103" s="638"/>
      <c r="BW103" s="638"/>
      <c r="BX103" s="638"/>
      <c r="BY103" s="638"/>
      <c r="BZ103" s="638"/>
      <c r="CA103" s="638"/>
      <c r="CB103" s="638"/>
      <c r="CC103" s="638"/>
      <c r="CD103" s="638"/>
      <c r="CE103" s="638"/>
      <c r="CF103" s="638"/>
      <c r="CG103" s="638"/>
      <c r="CH103" s="638"/>
    </row>
  </sheetData>
  <sheetProtection algorithmName="SHA-512" hashValue="VhoEyR9HP5AN47/NyAQsGhI+qKn6C2fQ6NL3opOBT8fQdoK1S+2h/LQlSaeTddW0k4/45A85PyfhoslYre3eJA==" saltValue="r35O0M4eprkQkRcAADnG8w==" spinCount="100000" sheet="1" objects="1" scenarios="1"/>
  <hyperlinks>
    <hyperlink ref="B1" r:id="rId1" xr:uid="{665E607D-3F30-5546-8E8E-B8BF0ECC69D8}"/>
  </hyperlinks>
  <pageMargins left="0.7" right="0.7" top="0.75" bottom="0.75" header="0.3" footer="0.3"/>
  <pageSetup paperSize="9" orientation="portrait" horizontalDpi="0" verticalDpi="0"/>
  <drawing r:id="rId2"/>
  <tableParts count="7">
    <tablePart r:id="rId3"/>
    <tablePart r:id="rId4"/>
    <tablePart r:id="rId5"/>
    <tablePart r:id="rId6"/>
    <tablePart r:id="rId7"/>
    <tablePart r:id="rId8"/>
    <tablePart r:id="rId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3F550-C20F-E942-8984-A77F3B1E47B8}">
  <sheetPr codeName="Лист1"/>
  <dimension ref="A1:F51"/>
  <sheetViews>
    <sheetView tabSelected="1" workbookViewId="0">
      <selection activeCell="I13" sqref="I13"/>
    </sheetView>
  </sheetViews>
  <sheetFormatPr baseColWidth="10" defaultRowHeight="16"/>
  <cols>
    <col min="1" max="1" width="76.83203125" style="751" bestFit="1" customWidth="1"/>
    <col min="2" max="2" width="28.1640625" style="725" bestFit="1" customWidth="1"/>
    <col min="3" max="3" width="11.1640625" style="725" bestFit="1" customWidth="1"/>
    <col min="4" max="4" width="12.1640625" style="725" bestFit="1" customWidth="1"/>
    <col min="5" max="5" width="13.6640625" style="725" bestFit="1" customWidth="1"/>
    <col min="6" max="6" width="9.5" style="725" bestFit="1" customWidth="1"/>
    <col min="7" max="16384" width="10.83203125" style="725"/>
  </cols>
  <sheetData>
    <row r="1" spans="1:6" ht="21">
      <c r="A1" s="765" t="s">
        <v>906</v>
      </c>
      <c r="B1" s="753"/>
      <c r="C1" s="753"/>
      <c r="D1" s="753"/>
      <c r="E1" s="753"/>
      <c r="F1" s="753"/>
    </row>
    <row r="2" spans="1:6">
      <c r="A2" s="752" t="s">
        <v>1081</v>
      </c>
      <c r="B2" s="753"/>
      <c r="C2" s="753"/>
      <c r="D2" s="753"/>
      <c r="E2" s="753"/>
      <c r="F2" s="753"/>
    </row>
    <row r="3" spans="1:6">
      <c r="A3" s="752"/>
      <c r="B3" s="753"/>
      <c r="C3" s="753"/>
      <c r="D3" s="753"/>
      <c r="E3" s="753"/>
      <c r="F3" s="753"/>
    </row>
    <row r="4" spans="1:6">
      <c r="A4" s="763" t="s">
        <v>887</v>
      </c>
      <c r="B4" s="764" t="s">
        <v>888</v>
      </c>
      <c r="C4" s="764" t="s">
        <v>889</v>
      </c>
      <c r="D4" s="764" t="s">
        <v>890</v>
      </c>
      <c r="E4" s="764" t="s">
        <v>891</v>
      </c>
      <c r="F4" s="764" t="s">
        <v>892</v>
      </c>
    </row>
    <row r="5" spans="1:6">
      <c r="A5" s="752" t="s">
        <v>893</v>
      </c>
      <c r="B5" s="753" t="s">
        <v>894</v>
      </c>
      <c r="C5" s="753"/>
      <c r="D5" s="753"/>
      <c r="E5" s="753"/>
      <c r="F5" s="753" t="s">
        <v>895</v>
      </c>
    </row>
    <row r="6" spans="1:6">
      <c r="A6" s="752" t="s">
        <v>907</v>
      </c>
      <c r="B6" s="753" t="s">
        <v>908</v>
      </c>
      <c r="C6" s="753">
        <v>2.4E-2</v>
      </c>
      <c r="D6" s="753">
        <v>2.399602614321706E-2</v>
      </c>
      <c r="E6" s="753">
        <v>1.6557736595585827E-2</v>
      </c>
      <c r="F6" s="753" t="s">
        <v>895</v>
      </c>
    </row>
    <row r="7" spans="1:6">
      <c r="A7" s="752" t="s">
        <v>909</v>
      </c>
      <c r="B7" s="753" t="s">
        <v>910</v>
      </c>
      <c r="C7" s="753">
        <v>10</v>
      </c>
      <c r="D7" s="753">
        <v>10</v>
      </c>
      <c r="E7" s="753">
        <v>0</v>
      </c>
      <c r="F7" s="753" t="s">
        <v>895</v>
      </c>
    </row>
    <row r="8" spans="1:6">
      <c r="A8" s="752" t="s">
        <v>909</v>
      </c>
      <c r="B8" s="753" t="s">
        <v>911</v>
      </c>
      <c r="C8" s="753">
        <v>1</v>
      </c>
      <c r="D8" s="753">
        <v>1.0001422952715111</v>
      </c>
      <c r="E8" s="753">
        <v>1.4229527151110588E-2</v>
      </c>
      <c r="F8" s="753" t="s">
        <v>895</v>
      </c>
    </row>
    <row r="9" spans="1:6">
      <c r="A9" s="752" t="s">
        <v>909</v>
      </c>
      <c r="B9" s="753" t="s">
        <v>912</v>
      </c>
      <c r="C9" s="753">
        <v>5</v>
      </c>
      <c r="D9" s="753">
        <v>5.0008280239317999</v>
      </c>
      <c r="E9" s="753">
        <v>1.6560478635998521E-2</v>
      </c>
      <c r="F9" s="753" t="s">
        <v>895</v>
      </c>
    </row>
    <row r="10" spans="1:6">
      <c r="A10" s="754" t="s">
        <v>989</v>
      </c>
      <c r="B10" s="352" t="s">
        <v>913</v>
      </c>
      <c r="C10" s="352">
        <v>26.2</v>
      </c>
      <c r="D10" s="352">
        <v>26.178449195867589</v>
      </c>
      <c r="E10" s="352">
        <v>8.2254977604618126E-2</v>
      </c>
      <c r="F10" s="352" t="s">
        <v>895</v>
      </c>
    </row>
    <row r="11" spans="1:6">
      <c r="A11" s="754" t="s">
        <v>989</v>
      </c>
      <c r="B11" s="352" t="s">
        <v>914</v>
      </c>
      <c r="C11" s="352">
        <v>6</v>
      </c>
      <c r="D11" s="352">
        <v>6</v>
      </c>
      <c r="E11" s="352">
        <v>0</v>
      </c>
      <c r="F11" s="352" t="s">
        <v>895</v>
      </c>
    </row>
    <row r="12" spans="1:6">
      <c r="A12" s="754" t="s">
        <v>989</v>
      </c>
      <c r="B12" s="352" t="s">
        <v>915</v>
      </c>
      <c r="C12" s="352">
        <v>92</v>
      </c>
      <c r="D12" s="352">
        <v>92</v>
      </c>
      <c r="E12" s="352">
        <v>0</v>
      </c>
      <c r="F12" s="352" t="s">
        <v>895</v>
      </c>
    </row>
    <row r="13" spans="1:6">
      <c r="A13" s="754" t="s">
        <v>989</v>
      </c>
      <c r="B13" s="352" t="s">
        <v>916</v>
      </c>
      <c r="C13" s="352">
        <v>144</v>
      </c>
      <c r="D13" s="352">
        <v>144</v>
      </c>
      <c r="E13" s="352">
        <v>0</v>
      </c>
      <c r="F13" s="352" t="s">
        <v>895</v>
      </c>
    </row>
    <row r="14" spans="1:6">
      <c r="A14" s="755" t="s">
        <v>990</v>
      </c>
      <c r="B14" s="353" t="s">
        <v>913</v>
      </c>
      <c r="C14" s="353">
        <v>19.3</v>
      </c>
      <c r="D14" s="353">
        <v>19.289618196849286</v>
      </c>
      <c r="E14" s="353">
        <v>5.3791726169505567E-2</v>
      </c>
      <c r="F14" s="353" t="s">
        <v>895</v>
      </c>
    </row>
    <row r="15" spans="1:6">
      <c r="A15" s="755" t="s">
        <v>990</v>
      </c>
      <c r="B15" s="353" t="s">
        <v>914</v>
      </c>
      <c r="C15" s="353">
        <v>5</v>
      </c>
      <c r="D15" s="353">
        <v>5</v>
      </c>
      <c r="E15" s="353">
        <v>0</v>
      </c>
      <c r="F15" s="353" t="s">
        <v>895</v>
      </c>
    </row>
    <row r="16" spans="1:6">
      <c r="A16" s="755" t="s">
        <v>990</v>
      </c>
      <c r="B16" s="353" t="s">
        <v>915</v>
      </c>
      <c r="C16" s="353">
        <v>531</v>
      </c>
      <c r="D16" s="353">
        <v>531</v>
      </c>
      <c r="E16" s="353">
        <v>0</v>
      </c>
      <c r="F16" s="353" t="s">
        <v>895</v>
      </c>
    </row>
    <row r="17" spans="1:6">
      <c r="A17" s="755" t="s">
        <v>990</v>
      </c>
      <c r="B17" s="353" t="s">
        <v>916</v>
      </c>
      <c r="C17" s="353">
        <v>27.5</v>
      </c>
      <c r="D17" s="353">
        <v>27.5</v>
      </c>
      <c r="E17" s="353">
        <v>0</v>
      </c>
      <c r="F17" s="353" t="s">
        <v>895</v>
      </c>
    </row>
    <row r="18" spans="1:6">
      <c r="A18" s="756" t="s">
        <v>991</v>
      </c>
      <c r="B18" s="354" t="s">
        <v>913</v>
      </c>
      <c r="C18" s="354">
        <v>37.65</v>
      </c>
      <c r="D18" s="354">
        <v>37.655753238518663</v>
      </c>
      <c r="E18" s="354">
        <v>1.5280845999109472E-2</v>
      </c>
      <c r="F18" s="354" t="s">
        <v>895</v>
      </c>
    </row>
    <row r="19" spans="1:6">
      <c r="A19" s="756" t="s">
        <v>991</v>
      </c>
      <c r="B19" s="354" t="s">
        <v>914</v>
      </c>
      <c r="C19" s="354">
        <v>9</v>
      </c>
      <c r="D19" s="354">
        <v>9</v>
      </c>
      <c r="E19" s="354">
        <v>0</v>
      </c>
      <c r="F19" s="354" t="s">
        <v>895</v>
      </c>
    </row>
    <row r="20" spans="1:6">
      <c r="A20" s="756" t="s">
        <v>991</v>
      </c>
      <c r="B20" s="354" t="s">
        <v>915</v>
      </c>
      <c r="C20" s="354">
        <v>464</v>
      </c>
      <c r="D20" s="354">
        <v>464</v>
      </c>
      <c r="E20" s="354">
        <v>0</v>
      </c>
      <c r="F20" s="354" t="s">
        <v>895</v>
      </c>
    </row>
    <row r="21" spans="1:6">
      <c r="A21" s="756" t="s">
        <v>991</v>
      </c>
      <c r="B21" s="354" t="s">
        <v>916</v>
      </c>
      <c r="C21" s="354">
        <v>72</v>
      </c>
      <c r="D21" s="354">
        <v>72</v>
      </c>
      <c r="E21" s="354">
        <v>0</v>
      </c>
      <c r="F21" s="354" t="s">
        <v>895</v>
      </c>
    </row>
    <row r="22" spans="1:6">
      <c r="A22" s="757" t="s">
        <v>992</v>
      </c>
      <c r="B22" s="355" t="s">
        <v>913</v>
      </c>
      <c r="C22" s="355">
        <v>30.6</v>
      </c>
      <c r="D22" s="355">
        <v>30.608837630800959</v>
      </c>
      <c r="E22" s="355">
        <v>2.8881146408359135E-2</v>
      </c>
      <c r="F22" s="355" t="s">
        <v>895</v>
      </c>
    </row>
    <row r="23" spans="1:6">
      <c r="A23" s="757" t="s">
        <v>992</v>
      </c>
      <c r="B23" s="355" t="s">
        <v>914</v>
      </c>
      <c r="C23" s="355">
        <v>7</v>
      </c>
      <c r="D23" s="355">
        <v>7</v>
      </c>
      <c r="E23" s="355">
        <v>0</v>
      </c>
      <c r="F23" s="355" t="s">
        <v>895</v>
      </c>
    </row>
    <row r="24" spans="1:6">
      <c r="A24" s="757" t="s">
        <v>992</v>
      </c>
      <c r="B24" s="355" t="s">
        <v>915</v>
      </c>
      <c r="C24" s="355">
        <v>744</v>
      </c>
      <c r="D24" s="355">
        <v>744</v>
      </c>
      <c r="E24" s="355">
        <v>0</v>
      </c>
      <c r="F24" s="355" t="s">
        <v>895</v>
      </c>
    </row>
    <row r="25" spans="1:6">
      <c r="A25" s="757" t="s">
        <v>992</v>
      </c>
      <c r="B25" s="355" t="s">
        <v>916</v>
      </c>
      <c r="C25" s="355">
        <v>38.5</v>
      </c>
      <c r="D25" s="355">
        <v>38.5</v>
      </c>
      <c r="E25" s="355">
        <v>0</v>
      </c>
      <c r="F25" s="355" t="s">
        <v>895</v>
      </c>
    </row>
    <row r="26" spans="1:6">
      <c r="A26" s="757" t="s">
        <v>993</v>
      </c>
      <c r="B26" s="355" t="s">
        <v>913</v>
      </c>
      <c r="C26" s="355">
        <v>29.36</v>
      </c>
      <c r="D26" s="355">
        <v>29.355169979618271</v>
      </c>
      <c r="E26" s="355">
        <v>1.645102309853003E-2</v>
      </c>
      <c r="F26" s="355" t="s">
        <v>895</v>
      </c>
    </row>
    <row r="27" spans="1:6">
      <c r="A27" s="758" t="s">
        <v>994</v>
      </c>
      <c r="B27" s="356" t="s">
        <v>913</v>
      </c>
      <c r="C27" s="356">
        <v>16.8</v>
      </c>
      <c r="D27" s="356">
        <v>16.834787305695684</v>
      </c>
      <c r="E27" s="356">
        <v>0.20706729580764022</v>
      </c>
      <c r="F27" s="356" t="s">
        <v>895</v>
      </c>
    </row>
    <row r="28" spans="1:6">
      <c r="A28" s="758" t="s">
        <v>994</v>
      </c>
      <c r="B28" s="356" t="s">
        <v>914</v>
      </c>
      <c r="C28" s="356">
        <v>4</v>
      </c>
      <c r="D28" s="356">
        <v>4</v>
      </c>
      <c r="E28" s="356">
        <v>0</v>
      </c>
      <c r="F28" s="356" t="s">
        <v>895</v>
      </c>
    </row>
    <row r="29" spans="1:6">
      <c r="A29" s="758" t="s">
        <v>994</v>
      </c>
      <c r="B29" s="356" t="s">
        <v>915</v>
      </c>
      <c r="C29" s="356">
        <v>206</v>
      </c>
      <c r="D29" s="356">
        <v>206</v>
      </c>
      <c r="E29" s="356">
        <v>0</v>
      </c>
      <c r="F29" s="356" t="s">
        <v>895</v>
      </c>
    </row>
    <row r="30" spans="1:6">
      <c r="A30" s="758" t="s">
        <v>994</v>
      </c>
      <c r="B30" s="356" t="s">
        <v>916</v>
      </c>
      <c r="C30" s="356">
        <v>32</v>
      </c>
      <c r="D30" s="356">
        <v>32</v>
      </c>
      <c r="E30" s="356">
        <v>0</v>
      </c>
      <c r="F30" s="356" t="s">
        <v>895</v>
      </c>
    </row>
    <row r="31" spans="1:6">
      <c r="A31" s="759" t="s">
        <v>995</v>
      </c>
      <c r="B31" s="357" t="s">
        <v>913</v>
      </c>
      <c r="C31" s="357">
        <v>0.52600000000000002</v>
      </c>
      <c r="D31" s="357">
        <v>0.52772464231477489</v>
      </c>
      <c r="E31" s="357">
        <v>0.32787876706746599</v>
      </c>
      <c r="F31" s="357" t="s">
        <v>895</v>
      </c>
    </row>
    <row r="32" spans="1:6">
      <c r="A32" s="759" t="s">
        <v>995</v>
      </c>
      <c r="B32" s="357" t="s">
        <v>914</v>
      </c>
      <c r="C32" s="357">
        <v>0.12</v>
      </c>
      <c r="D32" s="357">
        <v>0.12</v>
      </c>
      <c r="E32" s="357">
        <v>0</v>
      </c>
      <c r="F32" s="357" t="s">
        <v>895</v>
      </c>
    </row>
    <row r="33" spans="1:6">
      <c r="A33" s="759" t="s">
        <v>995</v>
      </c>
      <c r="B33" s="357" t="s">
        <v>915</v>
      </c>
      <c r="C33" s="357">
        <v>18</v>
      </c>
      <c r="D33" s="357">
        <v>18</v>
      </c>
      <c r="E33" s="357">
        <v>0</v>
      </c>
      <c r="F33" s="357" t="s">
        <v>895</v>
      </c>
    </row>
    <row r="34" spans="1:6">
      <c r="A34" s="759" t="s">
        <v>995</v>
      </c>
      <c r="B34" s="357" t="s">
        <v>916</v>
      </c>
      <c r="C34" s="357">
        <v>33.6</v>
      </c>
      <c r="D34" s="357">
        <v>33.6</v>
      </c>
      <c r="E34" s="357">
        <v>0</v>
      </c>
      <c r="F34" s="357" t="s">
        <v>895</v>
      </c>
    </row>
    <row r="35" spans="1:6">
      <c r="A35" s="759" t="s">
        <v>996</v>
      </c>
      <c r="B35" s="357" t="s">
        <v>913</v>
      </c>
      <c r="C35" s="357">
        <v>0.52700000000000002</v>
      </c>
      <c r="D35" s="357">
        <v>0.52739190979801898</v>
      </c>
      <c r="E35" s="357">
        <v>7.4366185582343883E-2</v>
      </c>
      <c r="F35" s="357" t="s">
        <v>895</v>
      </c>
    </row>
    <row r="36" spans="1:6">
      <c r="A36" s="759" t="s">
        <v>996</v>
      </c>
      <c r="B36" s="357" t="s">
        <v>914</v>
      </c>
      <c r="C36" s="357">
        <v>0.12</v>
      </c>
      <c r="D36" s="357">
        <v>0.12</v>
      </c>
      <c r="E36" s="357">
        <v>0</v>
      </c>
      <c r="F36" s="357" t="s">
        <v>895</v>
      </c>
    </row>
    <row r="37" spans="1:6">
      <c r="A37" s="759" t="s">
        <v>996</v>
      </c>
      <c r="B37" s="357" t="s">
        <v>915</v>
      </c>
      <c r="C37" s="357">
        <v>162</v>
      </c>
      <c r="D37" s="357">
        <v>162</v>
      </c>
      <c r="E37" s="357">
        <v>0</v>
      </c>
      <c r="F37" s="357" t="s">
        <v>895</v>
      </c>
    </row>
    <row r="38" spans="1:6">
      <c r="A38" s="759" t="s">
        <v>996</v>
      </c>
      <c r="B38" s="357" t="s">
        <v>916</v>
      </c>
      <c r="C38" s="357">
        <v>8.4</v>
      </c>
      <c r="D38" s="357">
        <v>8.4</v>
      </c>
      <c r="E38" s="357">
        <v>0</v>
      </c>
      <c r="F38" s="357" t="s">
        <v>895</v>
      </c>
    </row>
    <row r="39" spans="1:6">
      <c r="A39" s="760" t="s">
        <v>997</v>
      </c>
      <c r="B39" s="358" t="s">
        <v>913</v>
      </c>
      <c r="C39" s="358">
        <v>16.87</v>
      </c>
      <c r="D39" s="358">
        <v>16.879304631516977</v>
      </c>
      <c r="E39" s="358">
        <v>5.515489933002847E-2</v>
      </c>
      <c r="F39" s="358" t="s">
        <v>895</v>
      </c>
    </row>
    <row r="40" spans="1:6">
      <c r="A40" s="760" t="s">
        <v>997</v>
      </c>
      <c r="B40" s="358" t="s">
        <v>914</v>
      </c>
      <c r="C40" s="358">
        <v>4</v>
      </c>
      <c r="D40" s="358">
        <v>4</v>
      </c>
      <c r="E40" s="358">
        <v>0</v>
      </c>
      <c r="F40" s="358" t="s">
        <v>895</v>
      </c>
    </row>
    <row r="41" spans="1:6">
      <c r="A41" s="760" t="s">
        <v>997</v>
      </c>
      <c r="B41" s="358" t="s">
        <v>915</v>
      </c>
      <c r="C41" s="358">
        <v>425</v>
      </c>
      <c r="D41" s="358">
        <v>425</v>
      </c>
      <c r="E41" s="358">
        <v>0</v>
      </c>
      <c r="F41" s="358" t="s">
        <v>895</v>
      </c>
    </row>
    <row r="42" spans="1:6">
      <c r="A42" s="760" t="s">
        <v>997</v>
      </c>
      <c r="B42" s="358" t="s">
        <v>916</v>
      </c>
      <c r="C42" s="358">
        <v>22</v>
      </c>
      <c r="D42" s="358">
        <v>22</v>
      </c>
      <c r="E42" s="358">
        <v>0</v>
      </c>
      <c r="F42" s="358" t="s">
        <v>895</v>
      </c>
    </row>
    <row r="43" spans="1:6">
      <c r="A43" s="761" t="s">
        <v>998</v>
      </c>
      <c r="B43" s="359" t="s">
        <v>913</v>
      </c>
      <c r="C43" s="359">
        <v>30.6</v>
      </c>
      <c r="D43" s="359">
        <v>30.608837630800959</v>
      </c>
      <c r="E43" s="359">
        <v>2.8881146408359135E-2</v>
      </c>
      <c r="F43" s="359" t="s">
        <v>895</v>
      </c>
    </row>
    <row r="44" spans="1:6">
      <c r="A44" s="761" t="s">
        <v>998</v>
      </c>
      <c r="B44" s="359" t="s">
        <v>914</v>
      </c>
      <c r="C44" s="359">
        <v>7</v>
      </c>
      <c r="D44" s="359">
        <v>7</v>
      </c>
      <c r="E44" s="359">
        <v>0</v>
      </c>
      <c r="F44" s="359" t="s">
        <v>895</v>
      </c>
    </row>
    <row r="45" spans="1:6">
      <c r="A45" s="761" t="s">
        <v>998</v>
      </c>
      <c r="B45" s="359" t="s">
        <v>915</v>
      </c>
      <c r="C45" s="359">
        <v>744</v>
      </c>
      <c r="D45" s="359">
        <v>744</v>
      </c>
      <c r="E45" s="359">
        <v>0</v>
      </c>
      <c r="F45" s="359" t="s">
        <v>895</v>
      </c>
    </row>
    <row r="46" spans="1:6">
      <c r="A46" s="761" t="s">
        <v>998</v>
      </c>
      <c r="B46" s="359" t="s">
        <v>916</v>
      </c>
      <c r="C46" s="359">
        <v>38.5</v>
      </c>
      <c r="D46" s="359">
        <v>38.5</v>
      </c>
      <c r="E46" s="359">
        <v>0</v>
      </c>
      <c r="F46" s="359" t="s">
        <v>895</v>
      </c>
    </row>
    <row r="47" spans="1:6">
      <c r="A47" s="762" t="s">
        <v>999</v>
      </c>
      <c r="B47" s="360" t="s">
        <v>913</v>
      </c>
      <c r="C47" s="360">
        <v>3.92</v>
      </c>
      <c r="D47" s="360">
        <v>3.9248670686631182</v>
      </c>
      <c r="E47" s="360">
        <v>0.12415991487546574</v>
      </c>
      <c r="F47" s="360" t="s">
        <v>895</v>
      </c>
    </row>
    <row r="48" spans="1:6">
      <c r="A48" s="762" t="s">
        <v>999</v>
      </c>
      <c r="B48" s="360" t="s">
        <v>914</v>
      </c>
      <c r="C48" s="360">
        <v>0.86</v>
      </c>
      <c r="D48" s="360">
        <v>0.87</v>
      </c>
      <c r="E48" s="360">
        <v>1.1627906976744196</v>
      </c>
      <c r="F48" s="360" t="s">
        <v>895</v>
      </c>
    </row>
    <row r="49" spans="1:6">
      <c r="A49" s="762" t="s">
        <v>999</v>
      </c>
      <c r="B49" s="360" t="s">
        <v>915</v>
      </c>
      <c r="C49" s="360">
        <v>13</v>
      </c>
      <c r="D49" s="360">
        <v>13</v>
      </c>
      <c r="E49" s="360">
        <v>0</v>
      </c>
      <c r="F49" s="360" t="s">
        <v>895</v>
      </c>
    </row>
    <row r="50" spans="1:6">
      <c r="A50" s="762" t="s">
        <v>999</v>
      </c>
      <c r="B50" s="360" t="s">
        <v>916</v>
      </c>
      <c r="C50" s="360">
        <v>24</v>
      </c>
      <c r="D50" s="360">
        <v>24.36</v>
      </c>
      <c r="E50" s="360">
        <v>1.4999999999999978</v>
      </c>
      <c r="F50" s="360" t="s">
        <v>895</v>
      </c>
    </row>
    <row r="51" spans="1:6">
      <c r="A51" s="752"/>
      <c r="B51" s="753"/>
      <c r="C51" s="753"/>
      <c r="D51" s="753"/>
      <c r="E51" s="753"/>
      <c r="F51" s="75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C851-82C7-6141-95CB-30B64E52B1F2}">
  <sheetPr codeName="Лист2"/>
  <dimension ref="A1:G5"/>
  <sheetViews>
    <sheetView workbookViewId="0"/>
  </sheetViews>
  <sheetFormatPr baseColWidth="10" defaultRowHeight="16"/>
  <cols>
    <col min="1" max="1" width="51.5" style="361" bestFit="1" customWidth="1"/>
    <col min="2" max="2" width="8.33203125" style="361" bestFit="1" customWidth="1"/>
    <col min="3" max="3" width="6.83203125" style="361" bestFit="1" customWidth="1"/>
    <col min="4" max="4" width="5.33203125" style="361" bestFit="1" customWidth="1"/>
    <col min="5" max="5" width="5.83203125" style="361" bestFit="1" customWidth="1"/>
    <col min="6" max="6" width="14.1640625" style="361" bestFit="1" customWidth="1"/>
    <col min="7" max="7" width="10.6640625" style="361" bestFit="1" customWidth="1"/>
    <col min="8" max="16384" width="10.83203125" style="361"/>
  </cols>
  <sheetData>
    <row r="1" spans="1:7" ht="21">
      <c r="A1" s="425" t="s">
        <v>926</v>
      </c>
    </row>
    <row r="2" spans="1:7">
      <c r="A2" s="361" t="s">
        <v>1000</v>
      </c>
    </row>
    <row r="3" spans="1:7">
      <c r="A3" s="361" t="s">
        <v>935</v>
      </c>
    </row>
    <row r="4" spans="1:7">
      <c r="A4" s="363" t="s">
        <v>927</v>
      </c>
      <c r="B4" s="363" t="s">
        <v>928</v>
      </c>
      <c r="C4" s="363" t="s">
        <v>929</v>
      </c>
      <c r="D4" s="363" t="s">
        <v>930</v>
      </c>
      <c r="E4" s="363" t="s">
        <v>931</v>
      </c>
      <c r="F4" s="363" t="s">
        <v>932</v>
      </c>
      <c r="G4" s="363" t="s">
        <v>933</v>
      </c>
    </row>
    <row r="5" spans="1:7">
      <c r="A5" s="373" t="s">
        <v>934</v>
      </c>
      <c r="B5" s="373"/>
      <c r="C5" s="373"/>
      <c r="D5" s="373"/>
      <c r="E5" s="373"/>
      <c r="F5" s="373"/>
      <c r="G5" s="37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E58FA-24D5-FF45-972B-E08ACE9793B9}">
  <sheetPr codeName="Лист3"/>
  <dimension ref="A1:G33"/>
  <sheetViews>
    <sheetView topLeftCell="A8" workbookViewId="0"/>
  </sheetViews>
  <sheetFormatPr baseColWidth="10" defaultRowHeight="16"/>
  <cols>
    <col min="1" max="1" width="53" style="361" bestFit="1" customWidth="1"/>
    <col min="2" max="2" width="8.33203125" style="361" bestFit="1" customWidth="1"/>
    <col min="3" max="3" width="6.83203125" style="361" bestFit="1" customWidth="1"/>
    <col min="4" max="4" width="8.33203125" style="361" bestFit="1" customWidth="1"/>
    <col min="5" max="5" width="5.83203125" style="361" bestFit="1" customWidth="1"/>
    <col min="6" max="6" width="14.1640625" style="361" bestFit="1" customWidth="1"/>
    <col min="7" max="7" width="11.33203125" style="361" bestFit="1" customWidth="1"/>
    <col min="8" max="16384" width="10.83203125" style="361"/>
  </cols>
  <sheetData>
    <row r="1" spans="1:7" ht="21">
      <c r="A1" s="425" t="s">
        <v>936</v>
      </c>
    </row>
    <row r="2" spans="1:7">
      <c r="A2" s="361" t="s">
        <v>1001</v>
      </c>
    </row>
    <row r="3" spans="1:7">
      <c r="A3" s="361" t="s">
        <v>940</v>
      </c>
    </row>
    <row r="4" spans="1:7">
      <c r="A4" s="363" t="s">
        <v>927</v>
      </c>
      <c r="B4" s="363" t="s">
        <v>928</v>
      </c>
      <c r="C4" s="363" t="s">
        <v>929</v>
      </c>
      <c r="D4" s="363" t="s">
        <v>930</v>
      </c>
      <c r="E4" s="363" t="s">
        <v>931</v>
      </c>
      <c r="F4" s="363" t="s">
        <v>932</v>
      </c>
      <c r="G4" s="363" t="s">
        <v>933</v>
      </c>
    </row>
    <row r="5" spans="1:7">
      <c r="A5" s="374" t="s">
        <v>937</v>
      </c>
      <c r="B5" s="374" t="s">
        <v>938</v>
      </c>
      <c r="C5" s="374">
        <v>196</v>
      </c>
      <c r="D5" s="374" t="s">
        <v>434</v>
      </c>
      <c r="E5" s="374"/>
      <c r="F5" s="374"/>
      <c r="G5" s="374" t="s">
        <v>939</v>
      </c>
    </row>
    <row r="6" spans="1:7">
      <c r="A6" s="374" t="s">
        <v>937</v>
      </c>
      <c r="B6" s="374" t="s">
        <v>938</v>
      </c>
      <c r="C6" s="374">
        <v>197</v>
      </c>
      <c r="D6" s="374" t="s">
        <v>434</v>
      </c>
      <c r="E6" s="374"/>
      <c r="F6" s="374"/>
      <c r="G6" s="374" t="s">
        <v>939</v>
      </c>
    </row>
    <row r="7" spans="1:7">
      <c r="A7" s="374" t="s">
        <v>937</v>
      </c>
      <c r="B7" s="374" t="s">
        <v>938</v>
      </c>
      <c r="C7" s="374">
        <v>198</v>
      </c>
      <c r="D7" s="374" t="s">
        <v>434</v>
      </c>
      <c r="E7" s="374"/>
      <c r="F7" s="374"/>
      <c r="G7" s="374" t="s">
        <v>939</v>
      </c>
    </row>
    <row r="8" spans="1:7">
      <c r="A8" s="374" t="s">
        <v>937</v>
      </c>
      <c r="B8" s="374" t="s">
        <v>938</v>
      </c>
      <c r="C8" s="374">
        <v>199</v>
      </c>
      <c r="D8" s="374" t="s">
        <v>434</v>
      </c>
      <c r="E8" s="374"/>
      <c r="F8" s="374"/>
      <c r="G8" s="374" t="s">
        <v>939</v>
      </c>
    </row>
    <row r="9" spans="1:7">
      <c r="A9" s="374" t="s">
        <v>937</v>
      </c>
      <c r="B9" s="374" t="s">
        <v>938</v>
      </c>
      <c r="C9" s="374">
        <v>200</v>
      </c>
      <c r="D9" s="374" t="s">
        <v>434</v>
      </c>
      <c r="E9" s="374"/>
      <c r="F9" s="374"/>
      <c r="G9" s="374" t="s">
        <v>939</v>
      </c>
    </row>
    <row r="10" spans="1:7">
      <c r="A10" s="374" t="s">
        <v>937</v>
      </c>
      <c r="B10" s="374" t="s">
        <v>938</v>
      </c>
      <c r="C10" s="374">
        <v>201</v>
      </c>
      <c r="D10" s="374" t="s">
        <v>434</v>
      </c>
      <c r="E10" s="374"/>
      <c r="F10" s="374"/>
      <c r="G10" s="374" t="s">
        <v>939</v>
      </c>
    </row>
    <row r="11" spans="1:7">
      <c r="A11" s="374" t="s">
        <v>937</v>
      </c>
      <c r="B11" s="374" t="s">
        <v>938</v>
      </c>
      <c r="C11" s="374">
        <v>202</v>
      </c>
      <c r="D11" s="374" t="s">
        <v>434</v>
      </c>
      <c r="E11" s="374"/>
      <c r="F11" s="374"/>
      <c r="G11" s="374" t="s">
        <v>939</v>
      </c>
    </row>
    <row r="12" spans="1:7">
      <c r="A12" s="374" t="s">
        <v>937</v>
      </c>
      <c r="B12" s="374" t="s">
        <v>938</v>
      </c>
      <c r="C12" s="374">
        <v>203</v>
      </c>
      <c r="D12" s="374" t="s">
        <v>434</v>
      </c>
      <c r="E12" s="374"/>
      <c r="F12" s="374"/>
      <c r="G12" s="374" t="s">
        <v>939</v>
      </c>
    </row>
    <row r="13" spans="1:7">
      <c r="A13" s="374" t="s">
        <v>937</v>
      </c>
      <c r="B13" s="374" t="s">
        <v>938</v>
      </c>
      <c r="C13" s="374">
        <v>204</v>
      </c>
      <c r="D13" s="374" t="s">
        <v>434</v>
      </c>
      <c r="E13" s="374"/>
      <c r="F13" s="374"/>
      <c r="G13" s="374" t="s">
        <v>939</v>
      </c>
    </row>
    <row r="14" spans="1:7">
      <c r="A14" s="374" t="s">
        <v>937</v>
      </c>
      <c r="B14" s="374" t="s">
        <v>938</v>
      </c>
      <c r="C14" s="374">
        <v>205</v>
      </c>
      <c r="D14" s="374" t="s">
        <v>434</v>
      </c>
      <c r="E14" s="374"/>
      <c r="F14" s="374"/>
      <c r="G14" s="374" t="s">
        <v>939</v>
      </c>
    </row>
    <row r="15" spans="1:7">
      <c r="A15" s="374" t="s">
        <v>937</v>
      </c>
      <c r="B15" s="374" t="s">
        <v>938</v>
      </c>
      <c r="C15" s="374">
        <v>206</v>
      </c>
      <c r="D15" s="374" t="s">
        <v>434</v>
      </c>
      <c r="E15" s="374"/>
      <c r="F15" s="374"/>
      <c r="G15" s="374" t="s">
        <v>939</v>
      </c>
    </row>
    <row r="16" spans="1:7">
      <c r="A16" s="374" t="s">
        <v>937</v>
      </c>
      <c r="B16" s="374" t="s">
        <v>938</v>
      </c>
      <c r="C16" s="374">
        <v>207</v>
      </c>
      <c r="D16" s="374" t="s">
        <v>434</v>
      </c>
      <c r="E16" s="374"/>
      <c r="F16" s="374"/>
      <c r="G16" s="374" t="s">
        <v>939</v>
      </c>
    </row>
    <row r="17" spans="1:7">
      <c r="A17" s="374" t="s">
        <v>937</v>
      </c>
      <c r="B17" s="374" t="s">
        <v>938</v>
      </c>
      <c r="C17" s="374">
        <v>208</v>
      </c>
      <c r="D17" s="374" t="s">
        <v>434</v>
      </c>
      <c r="E17" s="374"/>
      <c r="F17" s="374"/>
      <c r="G17" s="374" t="s">
        <v>939</v>
      </c>
    </row>
    <row r="18" spans="1:7">
      <c r="A18" s="374" t="s">
        <v>937</v>
      </c>
      <c r="B18" s="374" t="s">
        <v>938</v>
      </c>
      <c r="C18" s="374">
        <v>209</v>
      </c>
      <c r="D18" s="374" t="s">
        <v>434</v>
      </c>
      <c r="E18" s="374"/>
      <c r="F18" s="374"/>
      <c r="G18" s="374" t="s">
        <v>939</v>
      </c>
    </row>
    <row r="19" spans="1:7">
      <c r="A19" s="374" t="s">
        <v>937</v>
      </c>
      <c r="B19" s="374" t="s">
        <v>938</v>
      </c>
      <c r="C19" s="374">
        <v>210</v>
      </c>
      <c r="D19" s="374" t="s">
        <v>434</v>
      </c>
      <c r="E19" s="374"/>
      <c r="F19" s="374"/>
      <c r="G19" s="374" t="s">
        <v>939</v>
      </c>
    </row>
    <row r="20" spans="1:7">
      <c r="A20" s="374" t="s">
        <v>937</v>
      </c>
      <c r="B20" s="374" t="s">
        <v>938</v>
      </c>
      <c r="C20" s="374">
        <v>211</v>
      </c>
      <c r="D20" s="374" t="s">
        <v>434</v>
      </c>
      <c r="E20" s="374"/>
      <c r="F20" s="374"/>
      <c r="G20" s="374" t="s">
        <v>939</v>
      </c>
    </row>
    <row r="21" spans="1:7">
      <c r="A21" s="374" t="s">
        <v>937</v>
      </c>
      <c r="B21" s="374" t="s">
        <v>938</v>
      </c>
      <c r="C21" s="374">
        <v>212</v>
      </c>
      <c r="D21" s="374" t="s">
        <v>434</v>
      </c>
      <c r="E21" s="374"/>
      <c r="F21" s="374"/>
      <c r="G21" s="374" t="s">
        <v>939</v>
      </c>
    </row>
    <row r="22" spans="1:7">
      <c r="A22" s="374" t="s">
        <v>937</v>
      </c>
      <c r="B22" s="374" t="s">
        <v>938</v>
      </c>
      <c r="C22" s="374">
        <v>213</v>
      </c>
      <c r="D22" s="374" t="s">
        <v>434</v>
      </c>
      <c r="E22" s="374"/>
      <c r="F22" s="374"/>
      <c r="G22" s="374" t="s">
        <v>939</v>
      </c>
    </row>
    <row r="23" spans="1:7">
      <c r="A23" s="374" t="s">
        <v>937</v>
      </c>
      <c r="B23" s="374" t="s">
        <v>938</v>
      </c>
      <c r="C23" s="374">
        <v>214</v>
      </c>
      <c r="D23" s="374" t="s">
        <v>434</v>
      </c>
      <c r="E23" s="374"/>
      <c r="F23" s="374"/>
      <c r="G23" s="374" t="s">
        <v>939</v>
      </c>
    </row>
    <row r="24" spans="1:7">
      <c r="A24" s="374" t="s">
        <v>937</v>
      </c>
      <c r="B24" s="374" t="s">
        <v>938</v>
      </c>
      <c r="C24" s="374">
        <v>215</v>
      </c>
      <c r="D24" s="374" t="s">
        <v>434</v>
      </c>
      <c r="E24" s="374"/>
      <c r="F24" s="374"/>
      <c r="G24" s="374" t="s">
        <v>939</v>
      </c>
    </row>
    <row r="25" spans="1:7">
      <c r="A25" s="374" t="s">
        <v>937</v>
      </c>
      <c r="B25" s="374" t="s">
        <v>938</v>
      </c>
      <c r="C25" s="374">
        <v>216</v>
      </c>
      <c r="D25" s="374" t="s">
        <v>434</v>
      </c>
      <c r="E25" s="374"/>
      <c r="F25" s="374"/>
      <c r="G25" s="374" t="s">
        <v>939</v>
      </c>
    </row>
    <row r="26" spans="1:7">
      <c r="A26" s="374" t="s">
        <v>937</v>
      </c>
      <c r="B26" s="374" t="s">
        <v>938</v>
      </c>
      <c r="C26" s="374">
        <v>217</v>
      </c>
      <c r="D26" s="374" t="s">
        <v>434</v>
      </c>
      <c r="E26" s="374"/>
      <c r="F26" s="374"/>
      <c r="G26" s="374" t="s">
        <v>939</v>
      </c>
    </row>
    <row r="27" spans="1:7">
      <c r="A27" s="374" t="s">
        <v>937</v>
      </c>
      <c r="B27" s="374" t="s">
        <v>938</v>
      </c>
      <c r="C27" s="374">
        <v>218</v>
      </c>
      <c r="D27" s="374" t="s">
        <v>434</v>
      </c>
      <c r="E27" s="374"/>
      <c r="F27" s="374"/>
      <c r="G27" s="374" t="s">
        <v>939</v>
      </c>
    </row>
    <row r="28" spans="1:7">
      <c r="A28" s="374" t="s">
        <v>937</v>
      </c>
      <c r="B28" s="374" t="s">
        <v>938</v>
      </c>
      <c r="C28" s="374">
        <v>219</v>
      </c>
      <c r="D28" s="374" t="s">
        <v>434</v>
      </c>
      <c r="E28" s="374"/>
      <c r="F28" s="374"/>
      <c r="G28" s="374" t="s">
        <v>939</v>
      </c>
    </row>
    <row r="29" spans="1:7">
      <c r="A29" s="374" t="s">
        <v>937</v>
      </c>
      <c r="B29" s="374" t="s">
        <v>938</v>
      </c>
      <c r="C29" s="374">
        <v>220</v>
      </c>
      <c r="D29" s="374" t="s">
        <v>434</v>
      </c>
      <c r="E29" s="374"/>
      <c r="F29" s="374"/>
      <c r="G29" s="374" t="s">
        <v>939</v>
      </c>
    </row>
    <row r="30" spans="1:7">
      <c r="A30" s="374" t="s">
        <v>937</v>
      </c>
      <c r="B30" s="374" t="s">
        <v>938</v>
      </c>
      <c r="C30" s="374">
        <v>221</v>
      </c>
      <c r="D30" s="374" t="s">
        <v>434</v>
      </c>
      <c r="E30" s="374"/>
      <c r="F30" s="374"/>
      <c r="G30" s="374" t="s">
        <v>939</v>
      </c>
    </row>
    <row r="31" spans="1:7">
      <c r="A31" s="374" t="s">
        <v>937</v>
      </c>
      <c r="B31" s="374" t="s">
        <v>938</v>
      </c>
      <c r="C31" s="374">
        <v>222</v>
      </c>
      <c r="D31" s="374" t="s">
        <v>434</v>
      </c>
      <c r="E31" s="374"/>
      <c r="F31" s="374"/>
      <c r="G31" s="374" t="s">
        <v>939</v>
      </c>
    </row>
    <row r="32" spans="1:7">
      <c r="A32" s="374" t="s">
        <v>937</v>
      </c>
      <c r="B32" s="374" t="s">
        <v>938</v>
      </c>
      <c r="C32" s="374">
        <v>223</v>
      </c>
      <c r="D32" s="374" t="s">
        <v>434</v>
      </c>
      <c r="E32" s="374"/>
      <c r="F32" s="374"/>
      <c r="G32" s="374" t="s">
        <v>939</v>
      </c>
    </row>
    <row r="33" spans="1:7">
      <c r="A33" s="362"/>
      <c r="B33" s="362"/>
      <c r="C33" s="362"/>
      <c r="D33" s="362"/>
      <c r="E33" s="362"/>
      <c r="F33" s="362"/>
      <c r="G33" s="36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8542E-F38D-DF44-B976-415E4C935A44}">
  <sheetPr codeName="Лист4"/>
  <dimension ref="A1:F271"/>
  <sheetViews>
    <sheetView topLeftCell="A235" workbookViewId="0"/>
  </sheetViews>
  <sheetFormatPr baseColWidth="10" defaultRowHeight="16"/>
  <cols>
    <col min="1" max="1" width="83.5" style="751" bestFit="1" customWidth="1"/>
    <col min="2" max="2" width="28.1640625" style="725" bestFit="1" customWidth="1"/>
    <col min="3" max="3" width="11.1640625" style="725" bestFit="1" customWidth="1"/>
    <col min="4" max="4" width="12.1640625" style="725" bestFit="1" customWidth="1"/>
    <col min="5" max="5" width="13.6640625" style="725" bestFit="1" customWidth="1"/>
    <col min="6" max="6" width="9.5" style="725" bestFit="1" customWidth="1"/>
    <col min="7" max="16384" width="10.83203125" style="725"/>
  </cols>
  <sheetData>
    <row r="1" spans="1:6" ht="21">
      <c r="A1" s="765" t="s">
        <v>941</v>
      </c>
      <c r="B1" s="753"/>
      <c r="C1" s="753"/>
      <c r="D1" s="753"/>
      <c r="E1" s="753"/>
      <c r="F1" s="753"/>
    </row>
    <row r="2" spans="1:6">
      <c r="A2" s="752" t="s">
        <v>1080</v>
      </c>
      <c r="B2" s="753"/>
      <c r="C2" s="753"/>
      <c r="D2" s="753"/>
      <c r="E2" s="753"/>
      <c r="F2" s="753"/>
    </row>
    <row r="3" spans="1:6">
      <c r="A3" s="752"/>
      <c r="B3" s="753"/>
      <c r="C3" s="753"/>
      <c r="D3" s="753"/>
      <c r="E3" s="753"/>
      <c r="F3" s="753"/>
    </row>
    <row r="4" spans="1:6">
      <c r="A4" s="763" t="s">
        <v>887</v>
      </c>
      <c r="B4" s="764" t="s">
        <v>888</v>
      </c>
      <c r="C4" s="764" t="s">
        <v>889</v>
      </c>
      <c r="D4" s="764" t="s">
        <v>890</v>
      </c>
      <c r="E4" s="764" t="s">
        <v>891</v>
      </c>
      <c r="F4" s="764" t="s">
        <v>892</v>
      </c>
    </row>
    <row r="5" spans="1:6">
      <c r="A5" s="752" t="s">
        <v>893</v>
      </c>
      <c r="B5" s="753" t="s">
        <v>894</v>
      </c>
      <c r="C5" s="753"/>
      <c r="D5" s="753"/>
      <c r="E5" s="753"/>
      <c r="F5" s="753" t="s">
        <v>895</v>
      </c>
    </row>
    <row r="6" spans="1:6">
      <c r="A6" s="752" t="s">
        <v>942</v>
      </c>
      <c r="B6" s="753" t="s">
        <v>943</v>
      </c>
      <c r="C6" s="753" t="s">
        <v>44</v>
      </c>
      <c r="D6" s="753">
        <v>63</v>
      </c>
      <c r="E6" s="753" t="s">
        <v>44</v>
      </c>
      <c r="F6" s="753" t="s">
        <v>895</v>
      </c>
    </row>
    <row r="7" spans="1:6">
      <c r="A7" s="752" t="s">
        <v>907</v>
      </c>
      <c r="B7" s="753" t="s">
        <v>908</v>
      </c>
      <c r="C7" s="753">
        <v>2.4E-2</v>
      </c>
      <c r="D7" s="753">
        <v>2.399602614321706E-2</v>
      </c>
      <c r="E7" s="753">
        <v>1.6557736595585827E-2</v>
      </c>
      <c r="F7" s="753" t="s">
        <v>895</v>
      </c>
    </row>
    <row r="8" spans="1:6">
      <c r="A8" s="752" t="s">
        <v>909</v>
      </c>
      <c r="B8" s="753" t="s">
        <v>911</v>
      </c>
      <c r="C8" s="753" t="s">
        <v>44</v>
      </c>
      <c r="D8" s="753">
        <v>1.0001422952715111</v>
      </c>
      <c r="E8" s="753" t="s">
        <v>44</v>
      </c>
      <c r="F8" s="753" t="s">
        <v>895</v>
      </c>
    </row>
    <row r="9" spans="1:6">
      <c r="A9" s="752" t="s">
        <v>909</v>
      </c>
      <c r="B9" s="753" t="s">
        <v>912</v>
      </c>
      <c r="C9" s="753" t="s">
        <v>44</v>
      </c>
      <c r="D9" s="753">
        <v>5.0008280239317999</v>
      </c>
      <c r="E9" s="753" t="s">
        <v>44</v>
      </c>
      <c r="F9" s="753" t="s">
        <v>895</v>
      </c>
    </row>
    <row r="10" spans="1:6">
      <c r="A10" s="752" t="s">
        <v>909</v>
      </c>
      <c r="B10" s="753" t="s">
        <v>910</v>
      </c>
      <c r="C10" s="753">
        <v>63</v>
      </c>
      <c r="D10" s="753">
        <v>63</v>
      </c>
      <c r="E10" s="753">
        <v>0</v>
      </c>
      <c r="F10" s="753" t="s">
        <v>895</v>
      </c>
    </row>
    <row r="11" spans="1:6">
      <c r="A11" s="759" t="s">
        <v>1009</v>
      </c>
      <c r="B11" s="357" t="s">
        <v>913</v>
      </c>
      <c r="C11" s="357" t="s">
        <v>44</v>
      </c>
      <c r="D11" s="357">
        <v>0.52772464231477489</v>
      </c>
      <c r="E11" s="357" t="s">
        <v>44</v>
      </c>
      <c r="F11" s="357" t="s">
        <v>895</v>
      </c>
    </row>
    <row r="12" spans="1:6">
      <c r="A12" s="759" t="s">
        <v>1009</v>
      </c>
      <c r="B12" s="357" t="s">
        <v>914</v>
      </c>
      <c r="C12" s="357" t="s">
        <v>44</v>
      </c>
      <c r="D12" s="357">
        <v>0.12</v>
      </c>
      <c r="E12" s="357" t="s">
        <v>44</v>
      </c>
      <c r="F12" s="357" t="s">
        <v>895</v>
      </c>
    </row>
    <row r="13" spans="1:6">
      <c r="A13" s="759" t="s">
        <v>1009</v>
      </c>
      <c r="B13" s="357" t="s">
        <v>915</v>
      </c>
      <c r="C13" s="357" t="s">
        <v>44</v>
      </c>
      <c r="D13" s="357">
        <v>18</v>
      </c>
      <c r="E13" s="357" t="s">
        <v>44</v>
      </c>
      <c r="F13" s="357" t="s">
        <v>895</v>
      </c>
    </row>
    <row r="14" spans="1:6">
      <c r="A14" s="759" t="s">
        <v>1009</v>
      </c>
      <c r="B14" s="357" t="s">
        <v>916</v>
      </c>
      <c r="C14" s="357" t="s">
        <v>44</v>
      </c>
      <c r="D14" s="357">
        <v>33.6</v>
      </c>
      <c r="E14" s="357" t="s">
        <v>44</v>
      </c>
      <c r="F14" s="357" t="s">
        <v>895</v>
      </c>
    </row>
    <row r="15" spans="1:6">
      <c r="A15" s="759" t="s">
        <v>1010</v>
      </c>
      <c r="B15" s="357" t="s">
        <v>913</v>
      </c>
      <c r="C15" s="357" t="s">
        <v>44</v>
      </c>
      <c r="D15" s="357">
        <v>0.52739190979801898</v>
      </c>
      <c r="E15" s="357" t="s">
        <v>44</v>
      </c>
      <c r="F15" s="357" t="s">
        <v>895</v>
      </c>
    </row>
    <row r="16" spans="1:6">
      <c r="A16" s="759" t="s">
        <v>1010</v>
      </c>
      <c r="B16" s="357" t="s">
        <v>914</v>
      </c>
      <c r="C16" s="357" t="s">
        <v>44</v>
      </c>
      <c r="D16" s="357">
        <v>0.12</v>
      </c>
      <c r="E16" s="357" t="s">
        <v>44</v>
      </c>
      <c r="F16" s="357" t="s">
        <v>895</v>
      </c>
    </row>
    <row r="17" spans="1:6">
      <c r="A17" s="759" t="s">
        <v>1010</v>
      </c>
      <c r="B17" s="357" t="s">
        <v>915</v>
      </c>
      <c r="C17" s="357" t="s">
        <v>44</v>
      </c>
      <c r="D17" s="357">
        <v>162</v>
      </c>
      <c r="E17" s="357" t="s">
        <v>44</v>
      </c>
      <c r="F17" s="357" t="s">
        <v>895</v>
      </c>
    </row>
    <row r="18" spans="1:6">
      <c r="A18" s="759" t="s">
        <v>1010</v>
      </c>
      <c r="B18" s="357" t="s">
        <v>916</v>
      </c>
      <c r="C18" s="357" t="s">
        <v>44</v>
      </c>
      <c r="D18" s="357">
        <v>8.4</v>
      </c>
      <c r="E18" s="357" t="s">
        <v>44</v>
      </c>
      <c r="F18" s="357" t="s">
        <v>895</v>
      </c>
    </row>
    <row r="19" spans="1:6">
      <c r="A19" s="759" t="s">
        <v>1011</v>
      </c>
      <c r="B19" s="357" t="s">
        <v>913</v>
      </c>
      <c r="C19" s="357" t="s">
        <v>44</v>
      </c>
      <c r="D19" s="357">
        <v>0.52687494152452008</v>
      </c>
      <c r="E19" s="357" t="s">
        <v>44</v>
      </c>
      <c r="F19" s="357" t="s">
        <v>895</v>
      </c>
    </row>
    <row r="20" spans="1:6">
      <c r="A20" s="759" t="s">
        <v>1011</v>
      </c>
      <c r="B20" s="357" t="s">
        <v>914</v>
      </c>
      <c r="C20" s="357" t="s">
        <v>44</v>
      </c>
      <c r="D20" s="357">
        <v>0.12</v>
      </c>
      <c r="E20" s="357" t="s">
        <v>44</v>
      </c>
      <c r="F20" s="357" t="s">
        <v>895</v>
      </c>
    </row>
    <row r="21" spans="1:6">
      <c r="A21" s="759" t="s">
        <v>1011</v>
      </c>
      <c r="B21" s="357" t="s">
        <v>915</v>
      </c>
      <c r="C21" s="357" t="s">
        <v>44</v>
      </c>
      <c r="D21" s="357">
        <v>18</v>
      </c>
      <c r="E21" s="357" t="s">
        <v>44</v>
      </c>
      <c r="F21" s="357" t="s">
        <v>895</v>
      </c>
    </row>
    <row r="22" spans="1:6">
      <c r="A22" s="759" t="s">
        <v>1011</v>
      </c>
      <c r="B22" s="357" t="s">
        <v>916</v>
      </c>
      <c r="C22" s="357" t="s">
        <v>44</v>
      </c>
      <c r="D22" s="357">
        <v>33.6</v>
      </c>
      <c r="E22" s="357" t="s">
        <v>44</v>
      </c>
      <c r="F22" s="357" t="s">
        <v>895</v>
      </c>
    </row>
    <row r="23" spans="1:6">
      <c r="A23" s="759" t="s">
        <v>1012</v>
      </c>
      <c r="B23" s="357" t="s">
        <v>913</v>
      </c>
      <c r="C23" s="357" t="s">
        <v>44</v>
      </c>
      <c r="D23" s="357">
        <v>0.5268084728161756</v>
      </c>
      <c r="E23" s="357" t="s">
        <v>44</v>
      </c>
      <c r="F23" s="357" t="s">
        <v>895</v>
      </c>
    </row>
    <row r="24" spans="1:6">
      <c r="A24" s="759" t="s">
        <v>1012</v>
      </c>
      <c r="B24" s="357" t="s">
        <v>914</v>
      </c>
      <c r="C24" s="357" t="s">
        <v>44</v>
      </c>
      <c r="D24" s="357">
        <v>0.12</v>
      </c>
      <c r="E24" s="357" t="s">
        <v>44</v>
      </c>
      <c r="F24" s="357" t="s">
        <v>895</v>
      </c>
    </row>
    <row r="25" spans="1:6">
      <c r="A25" s="759" t="s">
        <v>1012</v>
      </c>
      <c r="B25" s="357" t="s">
        <v>915</v>
      </c>
      <c r="C25" s="357" t="s">
        <v>44</v>
      </c>
      <c r="D25" s="357">
        <v>18</v>
      </c>
      <c r="E25" s="357" t="s">
        <v>44</v>
      </c>
      <c r="F25" s="357" t="s">
        <v>895</v>
      </c>
    </row>
    <row r="26" spans="1:6">
      <c r="A26" s="759" t="s">
        <v>1012</v>
      </c>
      <c r="B26" s="357" t="s">
        <v>916</v>
      </c>
      <c r="C26" s="357" t="s">
        <v>44</v>
      </c>
      <c r="D26" s="357">
        <v>33.6</v>
      </c>
      <c r="E26" s="357" t="s">
        <v>44</v>
      </c>
      <c r="F26" s="357" t="s">
        <v>895</v>
      </c>
    </row>
    <row r="27" spans="1:6">
      <c r="A27" s="759" t="s">
        <v>1013</v>
      </c>
      <c r="B27" s="357" t="s">
        <v>913</v>
      </c>
      <c r="C27" s="357" t="s">
        <v>44</v>
      </c>
      <c r="D27" s="357">
        <v>0.52675153479961045</v>
      </c>
      <c r="E27" s="357" t="s">
        <v>44</v>
      </c>
      <c r="F27" s="357" t="s">
        <v>895</v>
      </c>
    </row>
    <row r="28" spans="1:6">
      <c r="A28" s="759" t="s">
        <v>1013</v>
      </c>
      <c r="B28" s="357" t="s">
        <v>914</v>
      </c>
      <c r="C28" s="357" t="s">
        <v>44</v>
      </c>
      <c r="D28" s="357">
        <v>0.12</v>
      </c>
      <c r="E28" s="357" t="s">
        <v>44</v>
      </c>
      <c r="F28" s="357" t="s">
        <v>895</v>
      </c>
    </row>
    <row r="29" spans="1:6">
      <c r="A29" s="759" t="s">
        <v>1013</v>
      </c>
      <c r="B29" s="357" t="s">
        <v>915</v>
      </c>
      <c r="C29" s="357" t="s">
        <v>44</v>
      </c>
      <c r="D29" s="357">
        <v>18</v>
      </c>
      <c r="E29" s="357" t="s">
        <v>44</v>
      </c>
      <c r="F29" s="357" t="s">
        <v>895</v>
      </c>
    </row>
    <row r="30" spans="1:6">
      <c r="A30" s="759" t="s">
        <v>1013</v>
      </c>
      <c r="B30" s="357" t="s">
        <v>916</v>
      </c>
      <c r="C30" s="357" t="s">
        <v>44</v>
      </c>
      <c r="D30" s="357">
        <v>33.6</v>
      </c>
      <c r="E30" s="357" t="s">
        <v>44</v>
      </c>
      <c r="F30" s="357" t="s">
        <v>895</v>
      </c>
    </row>
    <row r="31" spans="1:6">
      <c r="A31" s="759" t="s">
        <v>1014</v>
      </c>
      <c r="B31" s="357" t="s">
        <v>913</v>
      </c>
      <c r="C31" s="357" t="s">
        <v>44</v>
      </c>
      <c r="D31" s="357">
        <v>0.52782903373872658</v>
      </c>
      <c r="E31" s="357" t="s">
        <v>44</v>
      </c>
      <c r="F31" s="357" t="s">
        <v>895</v>
      </c>
    </row>
    <row r="32" spans="1:6">
      <c r="A32" s="759" t="s">
        <v>1014</v>
      </c>
      <c r="B32" s="357" t="s">
        <v>914</v>
      </c>
      <c r="C32" s="357" t="s">
        <v>44</v>
      </c>
      <c r="D32" s="357">
        <v>0.12</v>
      </c>
      <c r="E32" s="357" t="s">
        <v>44</v>
      </c>
      <c r="F32" s="357" t="s">
        <v>895</v>
      </c>
    </row>
    <row r="33" spans="1:6">
      <c r="A33" s="759" t="s">
        <v>1014</v>
      </c>
      <c r="B33" s="357" t="s">
        <v>915</v>
      </c>
      <c r="C33" s="357" t="s">
        <v>44</v>
      </c>
      <c r="D33" s="357">
        <v>18</v>
      </c>
      <c r="E33" s="357" t="s">
        <v>44</v>
      </c>
      <c r="F33" s="357" t="s">
        <v>895</v>
      </c>
    </row>
    <row r="34" spans="1:6">
      <c r="A34" s="759" t="s">
        <v>1014</v>
      </c>
      <c r="B34" s="357" t="s">
        <v>916</v>
      </c>
      <c r="C34" s="357" t="s">
        <v>44</v>
      </c>
      <c r="D34" s="357">
        <v>33.6</v>
      </c>
      <c r="E34" s="357" t="s">
        <v>44</v>
      </c>
      <c r="F34" s="357" t="s">
        <v>895</v>
      </c>
    </row>
    <row r="35" spans="1:6">
      <c r="A35" s="759" t="s">
        <v>1015</v>
      </c>
      <c r="B35" s="357" t="s">
        <v>913</v>
      </c>
      <c r="C35" s="357" t="s">
        <v>44</v>
      </c>
      <c r="D35" s="357">
        <v>0.52766770429820975</v>
      </c>
      <c r="E35" s="357" t="s">
        <v>44</v>
      </c>
      <c r="F35" s="357" t="s">
        <v>895</v>
      </c>
    </row>
    <row r="36" spans="1:6">
      <c r="A36" s="759" t="s">
        <v>1015</v>
      </c>
      <c r="B36" s="357" t="s">
        <v>914</v>
      </c>
      <c r="C36" s="357" t="s">
        <v>44</v>
      </c>
      <c r="D36" s="357">
        <v>0.12</v>
      </c>
      <c r="E36" s="357" t="s">
        <v>44</v>
      </c>
      <c r="F36" s="357" t="s">
        <v>895</v>
      </c>
    </row>
    <row r="37" spans="1:6">
      <c r="A37" s="759" t="s">
        <v>1015</v>
      </c>
      <c r="B37" s="357" t="s">
        <v>915</v>
      </c>
      <c r="C37" s="357" t="s">
        <v>44</v>
      </c>
      <c r="D37" s="357">
        <v>18</v>
      </c>
      <c r="E37" s="357" t="s">
        <v>44</v>
      </c>
      <c r="F37" s="357" t="s">
        <v>895</v>
      </c>
    </row>
    <row r="38" spans="1:6">
      <c r="A38" s="759" t="s">
        <v>1015</v>
      </c>
      <c r="B38" s="357" t="s">
        <v>916</v>
      </c>
      <c r="C38" s="357" t="s">
        <v>44</v>
      </c>
      <c r="D38" s="357">
        <v>33.6</v>
      </c>
      <c r="E38" s="357" t="s">
        <v>44</v>
      </c>
      <c r="F38" s="357" t="s">
        <v>895</v>
      </c>
    </row>
    <row r="39" spans="1:6">
      <c r="A39" s="759" t="s">
        <v>1016</v>
      </c>
      <c r="B39" s="357" t="s">
        <v>913</v>
      </c>
      <c r="C39" s="357" t="s">
        <v>44</v>
      </c>
      <c r="D39" s="357">
        <v>0.52759516085571978</v>
      </c>
      <c r="E39" s="357" t="s">
        <v>44</v>
      </c>
      <c r="F39" s="357" t="s">
        <v>895</v>
      </c>
    </row>
    <row r="40" spans="1:6">
      <c r="A40" s="759" t="s">
        <v>1016</v>
      </c>
      <c r="B40" s="357" t="s">
        <v>914</v>
      </c>
      <c r="C40" s="357" t="s">
        <v>44</v>
      </c>
      <c r="D40" s="357">
        <v>0.12</v>
      </c>
      <c r="E40" s="357" t="s">
        <v>44</v>
      </c>
      <c r="F40" s="357" t="s">
        <v>895</v>
      </c>
    </row>
    <row r="41" spans="1:6">
      <c r="A41" s="759" t="s">
        <v>1016</v>
      </c>
      <c r="B41" s="357" t="s">
        <v>915</v>
      </c>
      <c r="C41" s="357" t="s">
        <v>44</v>
      </c>
      <c r="D41" s="357">
        <v>18</v>
      </c>
      <c r="E41" s="357" t="s">
        <v>44</v>
      </c>
      <c r="F41" s="357" t="s">
        <v>895</v>
      </c>
    </row>
    <row r="42" spans="1:6">
      <c r="A42" s="759" t="s">
        <v>1016</v>
      </c>
      <c r="B42" s="357" t="s">
        <v>916</v>
      </c>
      <c r="C42" s="357" t="s">
        <v>44</v>
      </c>
      <c r="D42" s="357">
        <v>33.6</v>
      </c>
      <c r="E42" s="357" t="s">
        <v>44</v>
      </c>
      <c r="F42" s="357" t="s">
        <v>895</v>
      </c>
    </row>
    <row r="43" spans="1:6">
      <c r="A43" s="754" t="s">
        <v>1017</v>
      </c>
      <c r="B43" s="352" t="s">
        <v>913</v>
      </c>
      <c r="C43" s="352" t="s">
        <v>44</v>
      </c>
      <c r="D43" s="352">
        <v>26.178449195867589</v>
      </c>
      <c r="E43" s="352" t="s">
        <v>44</v>
      </c>
      <c r="F43" s="352" t="s">
        <v>895</v>
      </c>
    </row>
    <row r="44" spans="1:6">
      <c r="A44" s="754" t="s">
        <v>1017</v>
      </c>
      <c r="B44" s="352" t="s">
        <v>914</v>
      </c>
      <c r="C44" s="352" t="s">
        <v>44</v>
      </c>
      <c r="D44" s="352">
        <v>6</v>
      </c>
      <c r="E44" s="352" t="s">
        <v>44</v>
      </c>
      <c r="F44" s="352" t="s">
        <v>895</v>
      </c>
    </row>
    <row r="45" spans="1:6">
      <c r="A45" s="754" t="s">
        <v>1017</v>
      </c>
      <c r="B45" s="352" t="s">
        <v>915</v>
      </c>
      <c r="C45" s="352" t="s">
        <v>44</v>
      </c>
      <c r="D45" s="352">
        <v>92</v>
      </c>
      <c r="E45" s="352" t="s">
        <v>44</v>
      </c>
      <c r="F45" s="352" t="s">
        <v>895</v>
      </c>
    </row>
    <row r="46" spans="1:6">
      <c r="A46" s="754" t="s">
        <v>1017</v>
      </c>
      <c r="B46" s="352" t="s">
        <v>916</v>
      </c>
      <c r="C46" s="352" t="s">
        <v>44</v>
      </c>
      <c r="D46" s="352">
        <v>144</v>
      </c>
      <c r="E46" s="352" t="s">
        <v>44</v>
      </c>
      <c r="F46" s="352" t="s">
        <v>895</v>
      </c>
    </row>
    <row r="47" spans="1:6">
      <c r="A47" s="756" t="s">
        <v>1018</v>
      </c>
      <c r="B47" s="354" t="s">
        <v>913</v>
      </c>
      <c r="C47" s="354" t="s">
        <v>44</v>
      </c>
      <c r="D47" s="354">
        <v>24.920164838650738</v>
      </c>
      <c r="E47" s="354" t="s">
        <v>44</v>
      </c>
      <c r="F47" s="354" t="s">
        <v>895</v>
      </c>
    </row>
    <row r="48" spans="1:6">
      <c r="A48" s="756" t="s">
        <v>1018</v>
      </c>
      <c r="B48" s="354" t="s">
        <v>914</v>
      </c>
      <c r="C48" s="354" t="s">
        <v>44</v>
      </c>
      <c r="D48" s="354">
        <v>6</v>
      </c>
      <c r="E48" s="354" t="s">
        <v>44</v>
      </c>
      <c r="F48" s="354" t="s">
        <v>895</v>
      </c>
    </row>
    <row r="49" spans="1:6">
      <c r="A49" s="756" t="s">
        <v>1018</v>
      </c>
      <c r="B49" s="354" t="s">
        <v>915</v>
      </c>
      <c r="C49" s="354" t="s">
        <v>44</v>
      </c>
      <c r="D49" s="354">
        <v>92</v>
      </c>
      <c r="E49" s="354" t="s">
        <v>44</v>
      </c>
      <c r="F49" s="354" t="s">
        <v>895</v>
      </c>
    </row>
    <row r="50" spans="1:6">
      <c r="A50" s="756" t="s">
        <v>1018</v>
      </c>
      <c r="B50" s="354" t="s">
        <v>916</v>
      </c>
      <c r="C50" s="354" t="s">
        <v>44</v>
      </c>
      <c r="D50" s="354">
        <v>144</v>
      </c>
      <c r="E50" s="354" t="s">
        <v>44</v>
      </c>
      <c r="F50" s="354" t="s">
        <v>895</v>
      </c>
    </row>
    <row r="51" spans="1:6">
      <c r="A51" s="757" t="s">
        <v>1019</v>
      </c>
      <c r="B51" s="355" t="s">
        <v>913</v>
      </c>
      <c r="C51" s="355" t="s">
        <v>44</v>
      </c>
      <c r="D51" s="355">
        <v>26.178449195867589</v>
      </c>
      <c r="E51" s="355" t="s">
        <v>44</v>
      </c>
      <c r="F51" s="355" t="s">
        <v>895</v>
      </c>
    </row>
    <row r="52" spans="1:6">
      <c r="A52" s="757" t="s">
        <v>1019</v>
      </c>
      <c r="B52" s="355" t="s">
        <v>914</v>
      </c>
      <c r="C52" s="355" t="s">
        <v>44</v>
      </c>
      <c r="D52" s="355">
        <v>6</v>
      </c>
      <c r="E52" s="355" t="s">
        <v>44</v>
      </c>
      <c r="F52" s="355" t="s">
        <v>895</v>
      </c>
    </row>
    <row r="53" spans="1:6">
      <c r="A53" s="757" t="s">
        <v>1019</v>
      </c>
      <c r="B53" s="355" t="s">
        <v>915</v>
      </c>
      <c r="C53" s="355" t="s">
        <v>44</v>
      </c>
      <c r="D53" s="355">
        <v>92</v>
      </c>
      <c r="E53" s="355" t="s">
        <v>44</v>
      </c>
      <c r="F53" s="355" t="s">
        <v>895</v>
      </c>
    </row>
    <row r="54" spans="1:6">
      <c r="A54" s="757" t="s">
        <v>1019</v>
      </c>
      <c r="B54" s="355" t="s">
        <v>916</v>
      </c>
      <c r="C54" s="355" t="s">
        <v>44</v>
      </c>
      <c r="D54" s="355">
        <v>144</v>
      </c>
      <c r="E54" s="355" t="s">
        <v>44</v>
      </c>
      <c r="F54" s="355" t="s">
        <v>895</v>
      </c>
    </row>
    <row r="55" spans="1:6">
      <c r="A55" s="757" t="s">
        <v>1020</v>
      </c>
      <c r="B55" s="355" t="s">
        <v>913</v>
      </c>
      <c r="C55" s="355" t="s">
        <v>44</v>
      </c>
      <c r="D55" s="355">
        <v>24.920164838650738</v>
      </c>
      <c r="E55" s="355" t="s">
        <v>44</v>
      </c>
      <c r="F55" s="355" t="s">
        <v>895</v>
      </c>
    </row>
    <row r="56" spans="1:6">
      <c r="A56" s="754" t="s">
        <v>1021</v>
      </c>
      <c r="B56" s="352" t="s">
        <v>913</v>
      </c>
      <c r="C56" s="352" t="s">
        <v>44</v>
      </c>
      <c r="D56" s="352">
        <v>23.813175012331179</v>
      </c>
      <c r="E56" s="352" t="s">
        <v>44</v>
      </c>
      <c r="F56" s="352" t="s">
        <v>895</v>
      </c>
    </row>
    <row r="57" spans="1:6">
      <c r="A57" s="754" t="s">
        <v>1021</v>
      </c>
      <c r="B57" s="352" t="s">
        <v>914</v>
      </c>
      <c r="C57" s="352" t="s">
        <v>44</v>
      </c>
      <c r="D57" s="352">
        <v>6</v>
      </c>
      <c r="E57" s="352" t="s">
        <v>44</v>
      </c>
      <c r="F57" s="352" t="s">
        <v>895</v>
      </c>
    </row>
    <row r="58" spans="1:6">
      <c r="A58" s="754" t="s">
        <v>1021</v>
      </c>
      <c r="B58" s="352" t="s">
        <v>915</v>
      </c>
      <c r="C58" s="352" t="s">
        <v>44</v>
      </c>
      <c r="D58" s="352">
        <v>166</v>
      </c>
      <c r="E58" s="352" t="s">
        <v>44</v>
      </c>
      <c r="F58" s="352" t="s">
        <v>895</v>
      </c>
    </row>
    <row r="59" spans="1:6">
      <c r="A59" s="754" t="s">
        <v>1021</v>
      </c>
      <c r="B59" s="352" t="s">
        <v>916</v>
      </c>
      <c r="C59" s="352" t="s">
        <v>44</v>
      </c>
      <c r="D59" s="352">
        <v>258</v>
      </c>
      <c r="E59" s="352" t="s">
        <v>44</v>
      </c>
      <c r="F59" s="352" t="s">
        <v>895</v>
      </c>
    </row>
    <row r="60" spans="1:6">
      <c r="A60" s="756" t="s">
        <v>1022</v>
      </c>
      <c r="B60" s="354" t="s">
        <v>913</v>
      </c>
      <c r="C60" s="354" t="s">
        <v>44</v>
      </c>
      <c r="D60" s="354">
        <v>22.554890655114324</v>
      </c>
      <c r="E60" s="354" t="s">
        <v>44</v>
      </c>
      <c r="F60" s="354" t="s">
        <v>895</v>
      </c>
    </row>
    <row r="61" spans="1:6">
      <c r="A61" s="756" t="s">
        <v>1022</v>
      </c>
      <c r="B61" s="354" t="s">
        <v>914</v>
      </c>
      <c r="C61" s="354" t="s">
        <v>44</v>
      </c>
      <c r="D61" s="354">
        <v>5</v>
      </c>
      <c r="E61" s="354" t="s">
        <v>44</v>
      </c>
      <c r="F61" s="354" t="s">
        <v>895</v>
      </c>
    </row>
    <row r="62" spans="1:6">
      <c r="A62" s="756" t="s">
        <v>1022</v>
      </c>
      <c r="B62" s="354" t="s">
        <v>915</v>
      </c>
      <c r="C62" s="354" t="s">
        <v>44</v>
      </c>
      <c r="D62" s="354">
        <v>138</v>
      </c>
      <c r="E62" s="354" t="s">
        <v>44</v>
      </c>
      <c r="F62" s="354" t="s">
        <v>895</v>
      </c>
    </row>
    <row r="63" spans="1:6">
      <c r="A63" s="756" t="s">
        <v>1022</v>
      </c>
      <c r="B63" s="354" t="s">
        <v>916</v>
      </c>
      <c r="C63" s="354" t="s">
        <v>44</v>
      </c>
      <c r="D63" s="354">
        <v>215</v>
      </c>
      <c r="E63" s="354" t="s">
        <v>44</v>
      </c>
      <c r="F63" s="354" t="s">
        <v>895</v>
      </c>
    </row>
    <row r="64" spans="1:6">
      <c r="A64" s="757" t="s">
        <v>1023</v>
      </c>
      <c r="B64" s="355" t="s">
        <v>913</v>
      </c>
      <c r="C64" s="355" t="s">
        <v>44</v>
      </c>
      <c r="D64" s="355">
        <v>23.813175012331179</v>
      </c>
      <c r="E64" s="355" t="s">
        <v>44</v>
      </c>
      <c r="F64" s="355" t="s">
        <v>895</v>
      </c>
    </row>
    <row r="65" spans="1:6">
      <c r="A65" s="757" t="s">
        <v>1023</v>
      </c>
      <c r="B65" s="355" t="s">
        <v>914</v>
      </c>
      <c r="C65" s="355" t="s">
        <v>44</v>
      </c>
      <c r="D65" s="355">
        <v>5</v>
      </c>
      <c r="E65" s="355" t="s">
        <v>44</v>
      </c>
      <c r="F65" s="355" t="s">
        <v>895</v>
      </c>
    </row>
    <row r="66" spans="1:6">
      <c r="A66" s="757" t="s">
        <v>1023</v>
      </c>
      <c r="B66" s="355" t="s">
        <v>915</v>
      </c>
      <c r="C66" s="355" t="s">
        <v>44</v>
      </c>
      <c r="D66" s="355">
        <v>138</v>
      </c>
      <c r="E66" s="355" t="s">
        <v>44</v>
      </c>
      <c r="F66" s="355" t="s">
        <v>895</v>
      </c>
    </row>
    <row r="67" spans="1:6">
      <c r="A67" s="757" t="s">
        <v>1023</v>
      </c>
      <c r="B67" s="355" t="s">
        <v>916</v>
      </c>
      <c r="C67" s="355" t="s">
        <v>44</v>
      </c>
      <c r="D67" s="355">
        <v>215</v>
      </c>
      <c r="E67" s="355" t="s">
        <v>44</v>
      </c>
      <c r="F67" s="355" t="s">
        <v>895</v>
      </c>
    </row>
    <row r="68" spans="1:6">
      <c r="A68" s="757" t="s">
        <v>1024</v>
      </c>
      <c r="B68" s="355" t="s">
        <v>913</v>
      </c>
      <c r="C68" s="355" t="s">
        <v>44</v>
      </c>
      <c r="D68" s="355">
        <v>22.554890655114324</v>
      </c>
      <c r="E68" s="355" t="s">
        <v>44</v>
      </c>
      <c r="F68" s="355" t="s">
        <v>895</v>
      </c>
    </row>
    <row r="69" spans="1:6">
      <c r="A69" s="758" t="s">
        <v>1025</v>
      </c>
      <c r="B69" s="356" t="s">
        <v>913</v>
      </c>
      <c r="C69" s="356" t="s">
        <v>44</v>
      </c>
      <c r="D69" s="356">
        <v>16.838447491207436</v>
      </c>
      <c r="E69" s="356" t="s">
        <v>44</v>
      </c>
      <c r="F69" s="356" t="s">
        <v>895</v>
      </c>
    </row>
    <row r="70" spans="1:6">
      <c r="A70" s="758" t="s">
        <v>1025</v>
      </c>
      <c r="B70" s="356" t="s">
        <v>914</v>
      </c>
      <c r="C70" s="356" t="s">
        <v>44</v>
      </c>
      <c r="D70" s="356">
        <v>4</v>
      </c>
      <c r="E70" s="356" t="s">
        <v>44</v>
      </c>
      <c r="F70" s="356" t="s">
        <v>895</v>
      </c>
    </row>
    <row r="71" spans="1:6">
      <c r="A71" s="758" t="s">
        <v>1025</v>
      </c>
      <c r="B71" s="356" t="s">
        <v>915</v>
      </c>
      <c r="C71" s="356" t="s">
        <v>44</v>
      </c>
      <c r="D71" s="356">
        <v>61</v>
      </c>
      <c r="E71" s="356" t="s">
        <v>44</v>
      </c>
      <c r="F71" s="356" t="s">
        <v>895</v>
      </c>
    </row>
    <row r="72" spans="1:6">
      <c r="A72" s="758" t="s">
        <v>1025</v>
      </c>
      <c r="B72" s="356" t="s">
        <v>916</v>
      </c>
      <c r="C72" s="356" t="s">
        <v>44</v>
      </c>
      <c r="D72" s="356">
        <v>96</v>
      </c>
      <c r="E72" s="356" t="s">
        <v>44</v>
      </c>
      <c r="F72" s="356" t="s">
        <v>895</v>
      </c>
    </row>
    <row r="73" spans="1:6">
      <c r="A73" s="758" t="s">
        <v>1026</v>
      </c>
      <c r="B73" s="356" t="s">
        <v>913</v>
      </c>
      <c r="C73" s="356" t="s">
        <v>44</v>
      </c>
      <c r="D73" s="356">
        <v>16.819525297739144</v>
      </c>
      <c r="E73" s="356" t="s">
        <v>44</v>
      </c>
      <c r="F73" s="356" t="s">
        <v>895</v>
      </c>
    </row>
    <row r="74" spans="1:6">
      <c r="A74" s="758" t="s">
        <v>1026</v>
      </c>
      <c r="B74" s="356" t="s">
        <v>914</v>
      </c>
      <c r="C74" s="356" t="s">
        <v>44</v>
      </c>
      <c r="D74" s="356">
        <v>4</v>
      </c>
      <c r="E74" s="356" t="s">
        <v>44</v>
      </c>
      <c r="F74" s="356" t="s">
        <v>895</v>
      </c>
    </row>
    <row r="75" spans="1:6">
      <c r="A75" s="758" t="s">
        <v>1026</v>
      </c>
      <c r="B75" s="356" t="s">
        <v>915</v>
      </c>
      <c r="C75" s="356" t="s">
        <v>44</v>
      </c>
      <c r="D75" s="356">
        <v>110</v>
      </c>
      <c r="E75" s="356" t="s">
        <v>44</v>
      </c>
      <c r="F75" s="356" t="s">
        <v>895</v>
      </c>
    </row>
    <row r="76" spans="1:6">
      <c r="A76" s="758" t="s">
        <v>1026</v>
      </c>
      <c r="B76" s="356" t="s">
        <v>916</v>
      </c>
      <c r="C76" s="356" t="s">
        <v>44</v>
      </c>
      <c r="D76" s="356">
        <v>172</v>
      </c>
      <c r="E76" s="356" t="s">
        <v>44</v>
      </c>
      <c r="F76" s="356" t="s">
        <v>895</v>
      </c>
    </row>
    <row r="77" spans="1:6">
      <c r="A77" s="761" t="s">
        <v>1027</v>
      </c>
      <c r="B77" s="359" t="s">
        <v>913</v>
      </c>
      <c r="C77" s="359" t="s">
        <v>44</v>
      </c>
      <c r="D77" s="359">
        <v>26.178449195867589</v>
      </c>
      <c r="E77" s="359" t="s">
        <v>44</v>
      </c>
      <c r="F77" s="359" t="s">
        <v>895</v>
      </c>
    </row>
    <row r="78" spans="1:6">
      <c r="A78" s="761" t="s">
        <v>1027</v>
      </c>
      <c r="B78" s="359" t="s">
        <v>914</v>
      </c>
      <c r="C78" s="359" t="s">
        <v>44</v>
      </c>
      <c r="D78" s="359">
        <v>6</v>
      </c>
      <c r="E78" s="359" t="s">
        <v>44</v>
      </c>
      <c r="F78" s="359" t="s">
        <v>895</v>
      </c>
    </row>
    <row r="79" spans="1:6">
      <c r="A79" s="761" t="s">
        <v>1027</v>
      </c>
      <c r="B79" s="359" t="s">
        <v>915</v>
      </c>
      <c r="C79" s="359" t="s">
        <v>44</v>
      </c>
      <c r="D79" s="359">
        <v>92</v>
      </c>
      <c r="E79" s="359" t="s">
        <v>44</v>
      </c>
      <c r="F79" s="359" t="s">
        <v>895</v>
      </c>
    </row>
    <row r="80" spans="1:6">
      <c r="A80" s="761" t="s">
        <v>1027</v>
      </c>
      <c r="B80" s="359" t="s">
        <v>916</v>
      </c>
      <c r="C80" s="359" t="s">
        <v>44</v>
      </c>
      <c r="D80" s="359">
        <v>144</v>
      </c>
      <c r="E80" s="359" t="s">
        <v>44</v>
      </c>
      <c r="F80" s="359" t="s">
        <v>895</v>
      </c>
    </row>
    <row r="81" spans="1:6">
      <c r="A81" s="761" t="s">
        <v>1028</v>
      </c>
      <c r="B81" s="359" t="s">
        <v>913</v>
      </c>
      <c r="C81" s="359" t="s">
        <v>44</v>
      </c>
      <c r="D81" s="359">
        <v>23.813175012331179</v>
      </c>
      <c r="E81" s="359" t="s">
        <v>44</v>
      </c>
      <c r="F81" s="359" t="s">
        <v>895</v>
      </c>
    </row>
    <row r="82" spans="1:6">
      <c r="A82" s="761" t="s">
        <v>1028</v>
      </c>
      <c r="B82" s="359" t="s">
        <v>914</v>
      </c>
      <c r="C82" s="359" t="s">
        <v>44</v>
      </c>
      <c r="D82" s="359">
        <v>6</v>
      </c>
      <c r="E82" s="359" t="s">
        <v>44</v>
      </c>
      <c r="F82" s="359" t="s">
        <v>895</v>
      </c>
    </row>
    <row r="83" spans="1:6">
      <c r="A83" s="761" t="s">
        <v>1028</v>
      </c>
      <c r="B83" s="359" t="s">
        <v>915</v>
      </c>
      <c r="C83" s="359" t="s">
        <v>44</v>
      </c>
      <c r="D83" s="359">
        <v>166</v>
      </c>
      <c r="E83" s="359" t="s">
        <v>44</v>
      </c>
      <c r="F83" s="359" t="s">
        <v>895</v>
      </c>
    </row>
    <row r="84" spans="1:6">
      <c r="A84" s="761" t="s">
        <v>1028</v>
      </c>
      <c r="B84" s="359" t="s">
        <v>916</v>
      </c>
      <c r="C84" s="359" t="s">
        <v>44</v>
      </c>
      <c r="D84" s="359">
        <v>258</v>
      </c>
      <c r="E84" s="359" t="s">
        <v>44</v>
      </c>
      <c r="F84" s="359" t="s">
        <v>895</v>
      </c>
    </row>
    <row r="85" spans="1:6">
      <c r="A85" s="755" t="s">
        <v>1029</v>
      </c>
      <c r="B85" s="353" t="s">
        <v>913</v>
      </c>
      <c r="C85" s="353" t="s">
        <v>44</v>
      </c>
      <c r="D85" s="353">
        <v>19.2835728774252</v>
      </c>
      <c r="E85" s="353" t="s">
        <v>44</v>
      </c>
      <c r="F85" s="353" t="s">
        <v>895</v>
      </c>
    </row>
    <row r="86" spans="1:6">
      <c r="A86" s="755" t="s">
        <v>1029</v>
      </c>
      <c r="B86" s="353" t="s">
        <v>914</v>
      </c>
      <c r="C86" s="353" t="s">
        <v>44</v>
      </c>
      <c r="D86" s="353">
        <v>5</v>
      </c>
      <c r="E86" s="353" t="s">
        <v>44</v>
      </c>
      <c r="F86" s="353" t="s">
        <v>895</v>
      </c>
    </row>
    <row r="87" spans="1:6">
      <c r="A87" s="755" t="s">
        <v>1029</v>
      </c>
      <c r="B87" s="353" t="s">
        <v>915</v>
      </c>
      <c r="C87" s="353" t="s">
        <v>44</v>
      </c>
      <c r="D87" s="353">
        <v>77</v>
      </c>
      <c r="E87" s="353" t="s">
        <v>44</v>
      </c>
      <c r="F87" s="353" t="s">
        <v>895</v>
      </c>
    </row>
    <row r="88" spans="1:6">
      <c r="A88" s="755" t="s">
        <v>1029</v>
      </c>
      <c r="B88" s="353" t="s">
        <v>916</v>
      </c>
      <c r="C88" s="353" t="s">
        <v>44</v>
      </c>
      <c r="D88" s="353">
        <v>120</v>
      </c>
      <c r="E88" s="353" t="s">
        <v>44</v>
      </c>
      <c r="F88" s="353" t="s">
        <v>895</v>
      </c>
    </row>
    <row r="89" spans="1:6">
      <c r="A89" s="760" t="s">
        <v>1030</v>
      </c>
      <c r="B89" s="358" t="s">
        <v>913</v>
      </c>
      <c r="C89" s="358" t="s">
        <v>44</v>
      </c>
      <c r="D89" s="358">
        <v>16.873259312092891</v>
      </c>
      <c r="E89" s="358" t="s">
        <v>44</v>
      </c>
      <c r="F89" s="358" t="s">
        <v>895</v>
      </c>
    </row>
    <row r="90" spans="1:6">
      <c r="A90" s="760" t="s">
        <v>1030</v>
      </c>
      <c r="B90" s="358" t="s">
        <v>914</v>
      </c>
      <c r="C90" s="358" t="s">
        <v>44</v>
      </c>
      <c r="D90" s="358">
        <v>4</v>
      </c>
      <c r="E90" s="358" t="s">
        <v>44</v>
      </c>
      <c r="F90" s="358" t="s">
        <v>895</v>
      </c>
    </row>
    <row r="91" spans="1:6">
      <c r="A91" s="760" t="s">
        <v>1030</v>
      </c>
      <c r="B91" s="358" t="s">
        <v>915</v>
      </c>
      <c r="C91" s="358" t="s">
        <v>44</v>
      </c>
      <c r="D91" s="358">
        <v>61</v>
      </c>
      <c r="E91" s="358" t="s">
        <v>44</v>
      </c>
      <c r="F91" s="358" t="s">
        <v>895</v>
      </c>
    </row>
    <row r="92" spans="1:6">
      <c r="A92" s="760" t="s">
        <v>1030</v>
      </c>
      <c r="B92" s="358" t="s">
        <v>916</v>
      </c>
      <c r="C92" s="358" t="s">
        <v>44</v>
      </c>
      <c r="D92" s="358">
        <v>96</v>
      </c>
      <c r="E92" s="358" t="s">
        <v>44</v>
      </c>
      <c r="F92" s="358" t="s">
        <v>895</v>
      </c>
    </row>
    <row r="93" spans="1:6">
      <c r="A93" s="755" t="s">
        <v>1031</v>
      </c>
      <c r="B93" s="353" t="s">
        <v>913</v>
      </c>
      <c r="C93" s="353" t="s">
        <v>44</v>
      </c>
      <c r="D93" s="353">
        <v>19.264573035021026</v>
      </c>
      <c r="E93" s="353" t="s">
        <v>44</v>
      </c>
      <c r="F93" s="353" t="s">
        <v>895</v>
      </c>
    </row>
    <row r="94" spans="1:6">
      <c r="A94" s="755" t="s">
        <v>1031</v>
      </c>
      <c r="B94" s="353" t="s">
        <v>914</v>
      </c>
      <c r="C94" s="353" t="s">
        <v>44</v>
      </c>
      <c r="D94" s="353">
        <v>5</v>
      </c>
      <c r="E94" s="353" t="s">
        <v>44</v>
      </c>
      <c r="F94" s="353" t="s">
        <v>895</v>
      </c>
    </row>
    <row r="95" spans="1:6">
      <c r="A95" s="755" t="s">
        <v>1031</v>
      </c>
      <c r="B95" s="353" t="s">
        <v>915</v>
      </c>
      <c r="C95" s="353" t="s">
        <v>44</v>
      </c>
      <c r="D95" s="353">
        <v>138</v>
      </c>
      <c r="E95" s="353" t="s">
        <v>44</v>
      </c>
      <c r="F95" s="353" t="s">
        <v>895</v>
      </c>
    </row>
    <row r="96" spans="1:6">
      <c r="A96" s="755" t="s">
        <v>1031</v>
      </c>
      <c r="B96" s="353" t="s">
        <v>916</v>
      </c>
      <c r="C96" s="353" t="s">
        <v>44</v>
      </c>
      <c r="D96" s="353">
        <v>215</v>
      </c>
      <c r="E96" s="353" t="s">
        <v>44</v>
      </c>
      <c r="F96" s="353" t="s">
        <v>895</v>
      </c>
    </row>
    <row r="97" spans="1:6">
      <c r="A97" s="760" t="s">
        <v>1032</v>
      </c>
      <c r="B97" s="358" t="s">
        <v>913</v>
      </c>
      <c r="C97" s="358" t="s">
        <v>44</v>
      </c>
      <c r="D97" s="358">
        <v>16.854259469688717</v>
      </c>
      <c r="E97" s="358" t="s">
        <v>44</v>
      </c>
      <c r="F97" s="358" t="s">
        <v>895</v>
      </c>
    </row>
    <row r="98" spans="1:6">
      <c r="A98" s="760" t="s">
        <v>1032</v>
      </c>
      <c r="B98" s="358" t="s">
        <v>914</v>
      </c>
      <c r="C98" s="358" t="s">
        <v>44</v>
      </c>
      <c r="D98" s="358">
        <v>4</v>
      </c>
      <c r="E98" s="358" t="s">
        <v>44</v>
      </c>
      <c r="F98" s="358" t="s">
        <v>895</v>
      </c>
    </row>
    <row r="99" spans="1:6">
      <c r="A99" s="760" t="s">
        <v>1032</v>
      </c>
      <c r="B99" s="358" t="s">
        <v>915</v>
      </c>
      <c r="C99" s="358" t="s">
        <v>44</v>
      </c>
      <c r="D99" s="358">
        <v>110</v>
      </c>
      <c r="E99" s="358" t="s">
        <v>44</v>
      </c>
      <c r="F99" s="358" t="s">
        <v>895</v>
      </c>
    </row>
    <row r="100" spans="1:6">
      <c r="A100" s="760" t="s">
        <v>1032</v>
      </c>
      <c r="B100" s="358" t="s">
        <v>916</v>
      </c>
      <c r="C100" s="358" t="s">
        <v>44</v>
      </c>
      <c r="D100" s="358">
        <v>172</v>
      </c>
      <c r="E100" s="358" t="s">
        <v>44</v>
      </c>
      <c r="F100" s="358" t="s">
        <v>895</v>
      </c>
    </row>
    <row r="101" spans="1:6">
      <c r="A101" s="754" t="s">
        <v>1033</v>
      </c>
      <c r="B101" s="352" t="s">
        <v>913</v>
      </c>
      <c r="C101" s="352" t="s">
        <v>44</v>
      </c>
      <c r="D101" s="352">
        <v>38.903453079442997</v>
      </c>
      <c r="E101" s="352" t="s">
        <v>44</v>
      </c>
      <c r="F101" s="352" t="s">
        <v>895</v>
      </c>
    </row>
    <row r="102" spans="1:6">
      <c r="A102" s="754" t="s">
        <v>1033</v>
      </c>
      <c r="B102" s="352" t="s">
        <v>914</v>
      </c>
      <c r="C102" s="352" t="s">
        <v>44</v>
      </c>
      <c r="D102" s="352">
        <v>9</v>
      </c>
      <c r="E102" s="352" t="s">
        <v>44</v>
      </c>
      <c r="F102" s="352" t="s">
        <v>895</v>
      </c>
    </row>
    <row r="103" spans="1:6">
      <c r="A103" s="754" t="s">
        <v>1033</v>
      </c>
      <c r="B103" s="352" t="s">
        <v>915</v>
      </c>
      <c r="C103" s="352" t="s">
        <v>44</v>
      </c>
      <c r="D103" s="352">
        <v>464</v>
      </c>
      <c r="E103" s="352" t="s">
        <v>44</v>
      </c>
      <c r="F103" s="352" t="s">
        <v>895</v>
      </c>
    </row>
    <row r="104" spans="1:6">
      <c r="A104" s="754" t="s">
        <v>1033</v>
      </c>
      <c r="B104" s="352" t="s">
        <v>916</v>
      </c>
      <c r="C104" s="352" t="s">
        <v>44</v>
      </c>
      <c r="D104" s="352">
        <v>72</v>
      </c>
      <c r="E104" s="352" t="s">
        <v>44</v>
      </c>
      <c r="F104" s="352" t="s">
        <v>895</v>
      </c>
    </row>
    <row r="105" spans="1:6">
      <c r="A105" s="756" t="s">
        <v>1034</v>
      </c>
      <c r="B105" s="354" t="s">
        <v>913</v>
      </c>
      <c r="C105" s="354" t="s">
        <v>44</v>
      </c>
      <c r="D105" s="354">
        <v>37.655753238518663</v>
      </c>
      <c r="E105" s="354" t="s">
        <v>44</v>
      </c>
      <c r="F105" s="354" t="s">
        <v>895</v>
      </c>
    </row>
    <row r="106" spans="1:6">
      <c r="A106" s="756" t="s">
        <v>1034</v>
      </c>
      <c r="B106" s="354" t="s">
        <v>914</v>
      </c>
      <c r="C106" s="354" t="s">
        <v>44</v>
      </c>
      <c r="D106" s="354">
        <v>9</v>
      </c>
      <c r="E106" s="354" t="s">
        <v>44</v>
      </c>
      <c r="F106" s="354" t="s">
        <v>895</v>
      </c>
    </row>
    <row r="107" spans="1:6">
      <c r="A107" s="756" t="s">
        <v>1034</v>
      </c>
      <c r="B107" s="354" t="s">
        <v>915</v>
      </c>
      <c r="C107" s="354" t="s">
        <v>44</v>
      </c>
      <c r="D107" s="354">
        <v>464</v>
      </c>
      <c r="E107" s="354" t="s">
        <v>44</v>
      </c>
      <c r="F107" s="354" t="s">
        <v>895</v>
      </c>
    </row>
    <row r="108" spans="1:6">
      <c r="A108" s="756" t="s">
        <v>1034</v>
      </c>
      <c r="B108" s="354" t="s">
        <v>916</v>
      </c>
      <c r="C108" s="354" t="s">
        <v>44</v>
      </c>
      <c r="D108" s="354">
        <v>72</v>
      </c>
      <c r="E108" s="354" t="s">
        <v>44</v>
      </c>
      <c r="F108" s="354" t="s">
        <v>895</v>
      </c>
    </row>
    <row r="109" spans="1:6">
      <c r="A109" s="757" t="s">
        <v>1035</v>
      </c>
      <c r="B109" s="355" t="s">
        <v>913</v>
      </c>
      <c r="C109" s="355" t="s">
        <v>44</v>
      </c>
      <c r="D109" s="355">
        <v>38.903453079442997</v>
      </c>
      <c r="E109" s="355" t="s">
        <v>44</v>
      </c>
      <c r="F109" s="355" t="s">
        <v>895</v>
      </c>
    </row>
    <row r="110" spans="1:6">
      <c r="A110" s="757" t="s">
        <v>1035</v>
      </c>
      <c r="B110" s="355" t="s">
        <v>914</v>
      </c>
      <c r="C110" s="355" t="s">
        <v>44</v>
      </c>
      <c r="D110" s="355">
        <v>9</v>
      </c>
      <c r="E110" s="355" t="s">
        <v>44</v>
      </c>
      <c r="F110" s="355" t="s">
        <v>895</v>
      </c>
    </row>
    <row r="111" spans="1:6">
      <c r="A111" s="757" t="s">
        <v>1035</v>
      </c>
      <c r="B111" s="355" t="s">
        <v>915</v>
      </c>
      <c r="C111" s="355" t="s">
        <v>44</v>
      </c>
      <c r="D111" s="355">
        <v>464</v>
      </c>
      <c r="E111" s="355" t="s">
        <v>44</v>
      </c>
      <c r="F111" s="355" t="s">
        <v>895</v>
      </c>
    </row>
    <row r="112" spans="1:6">
      <c r="A112" s="757" t="s">
        <v>1035</v>
      </c>
      <c r="B112" s="355" t="s">
        <v>916</v>
      </c>
      <c r="C112" s="355" t="s">
        <v>44</v>
      </c>
      <c r="D112" s="355">
        <v>72</v>
      </c>
      <c r="E112" s="355" t="s">
        <v>44</v>
      </c>
      <c r="F112" s="355" t="s">
        <v>895</v>
      </c>
    </row>
    <row r="113" spans="1:6">
      <c r="A113" s="757" t="s">
        <v>1036</v>
      </c>
      <c r="B113" s="355" t="s">
        <v>913</v>
      </c>
      <c r="C113" s="355" t="s">
        <v>44</v>
      </c>
      <c r="D113" s="355">
        <v>37.655753238518663</v>
      </c>
      <c r="E113" s="355" t="s">
        <v>44</v>
      </c>
      <c r="F113" s="355" t="s">
        <v>895</v>
      </c>
    </row>
    <row r="114" spans="1:6">
      <c r="A114" s="758" t="s">
        <v>1037</v>
      </c>
      <c r="B114" s="356" t="s">
        <v>913</v>
      </c>
      <c r="C114" s="356" t="s">
        <v>44</v>
      </c>
      <c r="D114" s="356">
        <v>16.834787305695684</v>
      </c>
      <c r="E114" s="356" t="s">
        <v>44</v>
      </c>
      <c r="F114" s="356" t="s">
        <v>895</v>
      </c>
    </row>
    <row r="115" spans="1:6">
      <c r="A115" s="758" t="s">
        <v>1037</v>
      </c>
      <c r="B115" s="356" t="s">
        <v>914</v>
      </c>
      <c r="C115" s="356" t="s">
        <v>44</v>
      </c>
      <c r="D115" s="356">
        <v>4</v>
      </c>
      <c r="E115" s="356" t="s">
        <v>44</v>
      </c>
      <c r="F115" s="356" t="s">
        <v>895</v>
      </c>
    </row>
    <row r="116" spans="1:6">
      <c r="A116" s="758" t="s">
        <v>1037</v>
      </c>
      <c r="B116" s="356" t="s">
        <v>915</v>
      </c>
      <c r="C116" s="356" t="s">
        <v>44</v>
      </c>
      <c r="D116" s="356">
        <v>206</v>
      </c>
      <c r="E116" s="356" t="s">
        <v>44</v>
      </c>
      <c r="F116" s="356" t="s">
        <v>895</v>
      </c>
    </row>
    <row r="117" spans="1:6">
      <c r="A117" s="758" t="s">
        <v>1037</v>
      </c>
      <c r="B117" s="356" t="s">
        <v>916</v>
      </c>
      <c r="C117" s="356" t="s">
        <v>44</v>
      </c>
      <c r="D117" s="356">
        <v>32</v>
      </c>
      <c r="E117" s="356" t="s">
        <v>44</v>
      </c>
      <c r="F117" s="356" t="s">
        <v>895</v>
      </c>
    </row>
    <row r="118" spans="1:6">
      <c r="A118" s="761" t="s">
        <v>1038</v>
      </c>
      <c r="B118" s="359" t="s">
        <v>913</v>
      </c>
      <c r="C118" s="359" t="s">
        <v>44</v>
      </c>
      <c r="D118" s="359">
        <v>14.779254126835944</v>
      </c>
      <c r="E118" s="359" t="s">
        <v>44</v>
      </c>
      <c r="F118" s="359" t="s">
        <v>895</v>
      </c>
    </row>
    <row r="119" spans="1:6">
      <c r="A119" s="761" t="s">
        <v>1038</v>
      </c>
      <c r="B119" s="359" t="s">
        <v>914</v>
      </c>
      <c r="C119" s="359" t="s">
        <v>44</v>
      </c>
      <c r="D119" s="359">
        <v>4</v>
      </c>
      <c r="E119" s="359" t="s">
        <v>44</v>
      </c>
      <c r="F119" s="359" t="s">
        <v>895</v>
      </c>
    </row>
    <row r="120" spans="1:6">
      <c r="A120" s="761" t="s">
        <v>1038</v>
      </c>
      <c r="B120" s="359" t="s">
        <v>915</v>
      </c>
      <c r="C120" s="359" t="s">
        <v>44</v>
      </c>
      <c r="D120" s="359">
        <v>206</v>
      </c>
      <c r="E120" s="359" t="s">
        <v>44</v>
      </c>
      <c r="F120" s="359" t="s">
        <v>895</v>
      </c>
    </row>
    <row r="121" spans="1:6">
      <c r="A121" s="761" t="s">
        <v>1038</v>
      </c>
      <c r="B121" s="359" t="s">
        <v>916</v>
      </c>
      <c r="C121" s="359" t="s">
        <v>44</v>
      </c>
      <c r="D121" s="359">
        <v>32</v>
      </c>
      <c r="E121" s="359" t="s">
        <v>44</v>
      </c>
      <c r="F121" s="359" t="s">
        <v>895</v>
      </c>
    </row>
    <row r="122" spans="1:6">
      <c r="A122" s="755" t="s">
        <v>1039</v>
      </c>
      <c r="B122" s="353" t="s">
        <v>913</v>
      </c>
      <c r="C122" s="353" t="s">
        <v>44</v>
      </c>
      <c r="D122" s="353">
        <v>21.932342823962912</v>
      </c>
      <c r="E122" s="353" t="s">
        <v>44</v>
      </c>
      <c r="F122" s="353" t="s">
        <v>895</v>
      </c>
    </row>
    <row r="123" spans="1:6">
      <c r="A123" s="755" t="s">
        <v>1039</v>
      </c>
      <c r="B123" s="353" t="s">
        <v>914</v>
      </c>
      <c r="C123" s="353" t="s">
        <v>44</v>
      </c>
      <c r="D123" s="353">
        <v>5</v>
      </c>
      <c r="E123" s="353" t="s">
        <v>44</v>
      </c>
      <c r="F123" s="353" t="s">
        <v>895</v>
      </c>
    </row>
    <row r="124" spans="1:6">
      <c r="A124" s="755" t="s">
        <v>1039</v>
      </c>
      <c r="B124" s="353" t="s">
        <v>915</v>
      </c>
      <c r="C124" s="353" t="s">
        <v>44</v>
      </c>
      <c r="D124" s="353">
        <v>257</v>
      </c>
      <c r="E124" s="353" t="s">
        <v>44</v>
      </c>
      <c r="F124" s="353" t="s">
        <v>895</v>
      </c>
    </row>
    <row r="125" spans="1:6">
      <c r="A125" s="755" t="s">
        <v>1039</v>
      </c>
      <c r="B125" s="353" t="s">
        <v>916</v>
      </c>
      <c r="C125" s="353" t="s">
        <v>44</v>
      </c>
      <c r="D125" s="353">
        <v>40</v>
      </c>
      <c r="E125" s="353" t="s">
        <v>44</v>
      </c>
      <c r="F125" s="353" t="s">
        <v>895</v>
      </c>
    </row>
    <row r="126" spans="1:6">
      <c r="A126" s="760" t="s">
        <v>1040</v>
      </c>
      <c r="B126" s="358" t="s">
        <v>913</v>
      </c>
      <c r="C126" s="358" t="s">
        <v>44</v>
      </c>
      <c r="D126" s="358">
        <v>19.522029258630603</v>
      </c>
      <c r="E126" s="358" t="s">
        <v>44</v>
      </c>
      <c r="F126" s="358" t="s">
        <v>895</v>
      </c>
    </row>
    <row r="127" spans="1:6">
      <c r="A127" s="760" t="s">
        <v>1040</v>
      </c>
      <c r="B127" s="358" t="s">
        <v>914</v>
      </c>
      <c r="C127" s="358" t="s">
        <v>44</v>
      </c>
      <c r="D127" s="358">
        <v>5</v>
      </c>
      <c r="E127" s="358" t="s">
        <v>44</v>
      </c>
      <c r="F127" s="358" t="s">
        <v>895</v>
      </c>
    </row>
    <row r="128" spans="1:6">
      <c r="A128" s="760" t="s">
        <v>1040</v>
      </c>
      <c r="B128" s="358" t="s">
        <v>915</v>
      </c>
      <c r="C128" s="358" t="s">
        <v>44</v>
      </c>
      <c r="D128" s="358">
        <v>257</v>
      </c>
      <c r="E128" s="358" t="s">
        <v>44</v>
      </c>
      <c r="F128" s="358" t="s">
        <v>895</v>
      </c>
    </row>
    <row r="129" spans="1:6">
      <c r="A129" s="760" t="s">
        <v>1040</v>
      </c>
      <c r="B129" s="358" t="s">
        <v>916</v>
      </c>
      <c r="C129" s="358" t="s">
        <v>44</v>
      </c>
      <c r="D129" s="358">
        <v>40</v>
      </c>
      <c r="E129" s="358" t="s">
        <v>44</v>
      </c>
      <c r="F129" s="358" t="s">
        <v>895</v>
      </c>
    </row>
    <row r="130" spans="1:6">
      <c r="A130" s="754" t="s">
        <v>1041</v>
      </c>
      <c r="B130" s="352" t="s">
        <v>913</v>
      </c>
      <c r="C130" s="352" t="s">
        <v>44</v>
      </c>
      <c r="D130" s="352">
        <v>30.608837630800959</v>
      </c>
      <c r="E130" s="352" t="s">
        <v>44</v>
      </c>
      <c r="F130" s="352" t="s">
        <v>895</v>
      </c>
    </row>
    <row r="131" spans="1:6">
      <c r="A131" s="754" t="s">
        <v>1041</v>
      </c>
      <c r="B131" s="352" t="s">
        <v>914</v>
      </c>
      <c r="C131" s="352" t="s">
        <v>44</v>
      </c>
      <c r="D131" s="352">
        <v>7</v>
      </c>
      <c r="E131" s="352" t="s">
        <v>44</v>
      </c>
      <c r="F131" s="352" t="s">
        <v>895</v>
      </c>
    </row>
    <row r="132" spans="1:6">
      <c r="A132" s="754" t="s">
        <v>1041</v>
      </c>
      <c r="B132" s="352" t="s">
        <v>915</v>
      </c>
      <c r="C132" s="352" t="s">
        <v>44</v>
      </c>
      <c r="D132" s="352">
        <v>744</v>
      </c>
      <c r="E132" s="352" t="s">
        <v>44</v>
      </c>
      <c r="F132" s="352" t="s">
        <v>895</v>
      </c>
    </row>
    <row r="133" spans="1:6">
      <c r="A133" s="754" t="s">
        <v>1041</v>
      </c>
      <c r="B133" s="352" t="s">
        <v>916</v>
      </c>
      <c r="C133" s="352" t="s">
        <v>44</v>
      </c>
      <c r="D133" s="352">
        <v>38.5</v>
      </c>
      <c r="E133" s="352" t="s">
        <v>44</v>
      </c>
      <c r="F133" s="352" t="s">
        <v>895</v>
      </c>
    </row>
    <row r="134" spans="1:6">
      <c r="A134" s="756" t="s">
        <v>1042</v>
      </c>
      <c r="B134" s="354" t="s">
        <v>913</v>
      </c>
      <c r="C134" s="354" t="s">
        <v>44</v>
      </c>
      <c r="D134" s="354">
        <v>29.355169979618271</v>
      </c>
      <c r="E134" s="354" t="s">
        <v>44</v>
      </c>
      <c r="F134" s="354" t="s">
        <v>895</v>
      </c>
    </row>
    <row r="135" spans="1:6">
      <c r="A135" s="756" t="s">
        <v>1042</v>
      </c>
      <c r="B135" s="354" t="s">
        <v>914</v>
      </c>
      <c r="C135" s="354" t="s">
        <v>44</v>
      </c>
      <c r="D135" s="354">
        <v>7</v>
      </c>
      <c r="E135" s="354" t="s">
        <v>44</v>
      </c>
      <c r="F135" s="354" t="s">
        <v>895</v>
      </c>
    </row>
    <row r="136" spans="1:6">
      <c r="A136" s="756" t="s">
        <v>1042</v>
      </c>
      <c r="B136" s="354" t="s">
        <v>915</v>
      </c>
      <c r="C136" s="354" t="s">
        <v>44</v>
      </c>
      <c r="D136" s="354">
        <v>744</v>
      </c>
      <c r="E136" s="354" t="s">
        <v>44</v>
      </c>
      <c r="F136" s="354" t="s">
        <v>895</v>
      </c>
    </row>
    <row r="137" spans="1:6">
      <c r="A137" s="756" t="s">
        <v>1042</v>
      </c>
      <c r="B137" s="354" t="s">
        <v>916</v>
      </c>
      <c r="C137" s="354" t="s">
        <v>44</v>
      </c>
      <c r="D137" s="354">
        <v>38.5</v>
      </c>
      <c r="E137" s="354" t="s">
        <v>44</v>
      </c>
      <c r="F137" s="354" t="s">
        <v>895</v>
      </c>
    </row>
    <row r="138" spans="1:6">
      <c r="A138" s="757" t="s">
        <v>1043</v>
      </c>
      <c r="B138" s="355" t="s">
        <v>913</v>
      </c>
      <c r="C138" s="355" t="s">
        <v>44</v>
      </c>
      <c r="D138" s="355">
        <v>30.608837630800959</v>
      </c>
      <c r="E138" s="355" t="s">
        <v>44</v>
      </c>
      <c r="F138" s="355" t="s">
        <v>895</v>
      </c>
    </row>
    <row r="139" spans="1:6">
      <c r="A139" s="757" t="s">
        <v>1043</v>
      </c>
      <c r="B139" s="355" t="s">
        <v>914</v>
      </c>
      <c r="C139" s="355" t="s">
        <v>44</v>
      </c>
      <c r="D139" s="355">
        <v>7</v>
      </c>
      <c r="E139" s="355" t="s">
        <v>44</v>
      </c>
      <c r="F139" s="355" t="s">
        <v>895</v>
      </c>
    </row>
    <row r="140" spans="1:6">
      <c r="A140" s="757" t="s">
        <v>1043</v>
      </c>
      <c r="B140" s="355" t="s">
        <v>915</v>
      </c>
      <c r="C140" s="355" t="s">
        <v>44</v>
      </c>
      <c r="D140" s="355">
        <v>744</v>
      </c>
      <c r="E140" s="355" t="s">
        <v>44</v>
      </c>
      <c r="F140" s="355" t="s">
        <v>895</v>
      </c>
    </row>
    <row r="141" spans="1:6">
      <c r="A141" s="757" t="s">
        <v>1043</v>
      </c>
      <c r="B141" s="355" t="s">
        <v>916</v>
      </c>
      <c r="C141" s="355" t="s">
        <v>44</v>
      </c>
      <c r="D141" s="355">
        <v>38.5</v>
      </c>
      <c r="E141" s="355" t="s">
        <v>44</v>
      </c>
      <c r="F141" s="355" t="s">
        <v>895</v>
      </c>
    </row>
    <row r="142" spans="1:6">
      <c r="A142" s="757" t="s">
        <v>1044</v>
      </c>
      <c r="B142" s="355" t="s">
        <v>913</v>
      </c>
      <c r="C142" s="355" t="s">
        <v>44</v>
      </c>
      <c r="D142" s="355">
        <v>29.355169979618271</v>
      </c>
      <c r="E142" s="355" t="s">
        <v>44</v>
      </c>
      <c r="F142" s="355" t="s">
        <v>895</v>
      </c>
    </row>
    <row r="143" spans="1:6">
      <c r="A143" s="758" t="s">
        <v>1045</v>
      </c>
      <c r="B143" s="356" t="s">
        <v>913</v>
      </c>
      <c r="C143" s="356" t="s">
        <v>44</v>
      </c>
      <c r="D143" s="356">
        <v>16.844459764694342</v>
      </c>
      <c r="E143" s="356" t="s">
        <v>44</v>
      </c>
      <c r="F143" s="356" t="s">
        <v>895</v>
      </c>
    </row>
    <row r="144" spans="1:6">
      <c r="A144" s="758" t="s">
        <v>1045</v>
      </c>
      <c r="B144" s="356" t="s">
        <v>914</v>
      </c>
      <c r="C144" s="356" t="s">
        <v>44</v>
      </c>
      <c r="D144" s="356">
        <v>4</v>
      </c>
      <c r="E144" s="356" t="s">
        <v>44</v>
      </c>
      <c r="F144" s="356" t="s">
        <v>895</v>
      </c>
    </row>
    <row r="145" spans="1:6">
      <c r="A145" s="758" t="s">
        <v>1045</v>
      </c>
      <c r="B145" s="356" t="s">
        <v>915</v>
      </c>
      <c r="C145" s="356" t="s">
        <v>44</v>
      </c>
      <c r="D145" s="356">
        <v>425</v>
      </c>
      <c r="E145" s="356" t="s">
        <v>44</v>
      </c>
      <c r="F145" s="356" t="s">
        <v>895</v>
      </c>
    </row>
    <row r="146" spans="1:6">
      <c r="A146" s="758" t="s">
        <v>1045</v>
      </c>
      <c r="B146" s="356" t="s">
        <v>916</v>
      </c>
      <c r="C146" s="356" t="s">
        <v>44</v>
      </c>
      <c r="D146" s="356">
        <v>22</v>
      </c>
      <c r="E146" s="356" t="s">
        <v>44</v>
      </c>
      <c r="F146" s="356" t="s">
        <v>895</v>
      </c>
    </row>
    <row r="147" spans="1:6">
      <c r="A147" s="761" t="s">
        <v>1046</v>
      </c>
      <c r="B147" s="359" t="s">
        <v>913</v>
      </c>
      <c r="C147" s="359" t="s">
        <v>44</v>
      </c>
      <c r="D147" s="359">
        <v>30.608837630800959</v>
      </c>
      <c r="E147" s="359" t="s">
        <v>44</v>
      </c>
      <c r="F147" s="359" t="s">
        <v>895</v>
      </c>
    </row>
    <row r="148" spans="1:6">
      <c r="A148" s="761" t="s">
        <v>1046</v>
      </c>
      <c r="B148" s="359" t="s">
        <v>914</v>
      </c>
      <c r="C148" s="359" t="s">
        <v>44</v>
      </c>
      <c r="D148" s="359">
        <v>7</v>
      </c>
      <c r="E148" s="359" t="s">
        <v>44</v>
      </c>
      <c r="F148" s="359" t="s">
        <v>895</v>
      </c>
    </row>
    <row r="149" spans="1:6">
      <c r="A149" s="761" t="s">
        <v>1046</v>
      </c>
      <c r="B149" s="359" t="s">
        <v>915</v>
      </c>
      <c r="C149" s="359" t="s">
        <v>44</v>
      </c>
      <c r="D149" s="359">
        <v>744</v>
      </c>
      <c r="E149" s="359" t="s">
        <v>44</v>
      </c>
      <c r="F149" s="359" t="s">
        <v>895</v>
      </c>
    </row>
    <row r="150" spans="1:6">
      <c r="A150" s="761" t="s">
        <v>1046</v>
      </c>
      <c r="B150" s="359" t="s">
        <v>916</v>
      </c>
      <c r="C150" s="359" t="s">
        <v>44</v>
      </c>
      <c r="D150" s="359">
        <v>38.5</v>
      </c>
      <c r="E150" s="359" t="s">
        <v>44</v>
      </c>
      <c r="F150" s="359" t="s">
        <v>895</v>
      </c>
    </row>
    <row r="151" spans="1:6">
      <c r="A151" s="755" t="s">
        <v>1047</v>
      </c>
      <c r="B151" s="353" t="s">
        <v>913</v>
      </c>
      <c r="C151" s="353" t="s">
        <v>44</v>
      </c>
      <c r="D151" s="353">
        <v>19.289618196849286</v>
      </c>
      <c r="E151" s="353" t="s">
        <v>44</v>
      </c>
      <c r="F151" s="353" t="s">
        <v>895</v>
      </c>
    </row>
    <row r="152" spans="1:6">
      <c r="A152" s="755" t="s">
        <v>1047</v>
      </c>
      <c r="B152" s="353" t="s">
        <v>914</v>
      </c>
      <c r="C152" s="353" t="s">
        <v>44</v>
      </c>
      <c r="D152" s="353">
        <v>5</v>
      </c>
      <c r="E152" s="353" t="s">
        <v>44</v>
      </c>
      <c r="F152" s="353" t="s">
        <v>895</v>
      </c>
    </row>
    <row r="153" spans="1:6">
      <c r="A153" s="755" t="s">
        <v>1047</v>
      </c>
      <c r="B153" s="353" t="s">
        <v>915</v>
      </c>
      <c r="C153" s="353" t="s">
        <v>44</v>
      </c>
      <c r="D153" s="353">
        <v>531</v>
      </c>
      <c r="E153" s="353" t="s">
        <v>44</v>
      </c>
      <c r="F153" s="353" t="s">
        <v>895</v>
      </c>
    </row>
    <row r="154" spans="1:6">
      <c r="A154" s="755" t="s">
        <v>1047</v>
      </c>
      <c r="B154" s="353" t="s">
        <v>916</v>
      </c>
      <c r="C154" s="353" t="s">
        <v>44</v>
      </c>
      <c r="D154" s="353">
        <v>27.5</v>
      </c>
      <c r="E154" s="353" t="s">
        <v>44</v>
      </c>
      <c r="F154" s="353" t="s">
        <v>895</v>
      </c>
    </row>
    <row r="155" spans="1:6">
      <c r="A155" s="760" t="s">
        <v>1048</v>
      </c>
      <c r="B155" s="358" t="s">
        <v>913</v>
      </c>
      <c r="C155" s="358" t="s">
        <v>44</v>
      </c>
      <c r="D155" s="358">
        <v>16.879304631516977</v>
      </c>
      <c r="E155" s="358" t="s">
        <v>44</v>
      </c>
      <c r="F155" s="358" t="s">
        <v>895</v>
      </c>
    </row>
    <row r="156" spans="1:6">
      <c r="A156" s="760" t="s">
        <v>1048</v>
      </c>
      <c r="B156" s="358" t="s">
        <v>914</v>
      </c>
      <c r="C156" s="358" t="s">
        <v>44</v>
      </c>
      <c r="D156" s="358">
        <v>4</v>
      </c>
      <c r="E156" s="358" t="s">
        <v>44</v>
      </c>
      <c r="F156" s="358" t="s">
        <v>895</v>
      </c>
    </row>
    <row r="157" spans="1:6">
      <c r="A157" s="760" t="s">
        <v>1048</v>
      </c>
      <c r="B157" s="358" t="s">
        <v>915</v>
      </c>
      <c r="C157" s="358" t="s">
        <v>44</v>
      </c>
      <c r="D157" s="358">
        <v>425</v>
      </c>
      <c r="E157" s="358" t="s">
        <v>44</v>
      </c>
      <c r="F157" s="358" t="s">
        <v>895</v>
      </c>
    </row>
    <row r="158" spans="1:6">
      <c r="A158" s="760" t="s">
        <v>1048</v>
      </c>
      <c r="B158" s="358" t="s">
        <v>916</v>
      </c>
      <c r="C158" s="358" t="s">
        <v>44</v>
      </c>
      <c r="D158" s="358">
        <v>22</v>
      </c>
      <c r="E158" s="358" t="s">
        <v>44</v>
      </c>
      <c r="F158" s="358" t="s">
        <v>895</v>
      </c>
    </row>
    <row r="159" spans="1:6">
      <c r="A159" s="754" t="s">
        <v>1049</v>
      </c>
      <c r="B159" s="352" t="s">
        <v>913</v>
      </c>
      <c r="C159" s="352" t="s">
        <v>44</v>
      </c>
      <c r="D159" s="352">
        <v>30.608837630800959</v>
      </c>
      <c r="E159" s="352" t="s">
        <v>44</v>
      </c>
      <c r="F159" s="352" t="s">
        <v>895</v>
      </c>
    </row>
    <row r="160" spans="1:6">
      <c r="A160" s="754" t="s">
        <v>1049</v>
      </c>
      <c r="B160" s="352" t="s">
        <v>914</v>
      </c>
      <c r="C160" s="352" t="s">
        <v>44</v>
      </c>
      <c r="D160" s="352">
        <v>7</v>
      </c>
      <c r="E160" s="352" t="s">
        <v>44</v>
      </c>
      <c r="F160" s="352" t="s">
        <v>895</v>
      </c>
    </row>
    <row r="161" spans="1:6">
      <c r="A161" s="754" t="s">
        <v>1049</v>
      </c>
      <c r="B161" s="352" t="s">
        <v>915</v>
      </c>
      <c r="C161" s="352" t="s">
        <v>44</v>
      </c>
      <c r="D161" s="352">
        <v>39</v>
      </c>
      <c r="E161" s="352" t="s">
        <v>44</v>
      </c>
      <c r="F161" s="352" t="s">
        <v>895</v>
      </c>
    </row>
    <row r="162" spans="1:6">
      <c r="A162" s="754" t="s">
        <v>1049</v>
      </c>
      <c r="B162" s="352" t="s">
        <v>916</v>
      </c>
      <c r="C162" s="352" t="s">
        <v>44</v>
      </c>
      <c r="D162" s="352">
        <v>35</v>
      </c>
      <c r="E162" s="352" t="s">
        <v>44</v>
      </c>
      <c r="F162" s="352" t="s">
        <v>895</v>
      </c>
    </row>
    <row r="163" spans="1:6">
      <c r="A163" s="756" t="s">
        <v>1050</v>
      </c>
      <c r="B163" s="354" t="s">
        <v>913</v>
      </c>
      <c r="C163" s="354" t="s">
        <v>44</v>
      </c>
      <c r="D163" s="354">
        <v>29.355169979618271</v>
      </c>
      <c r="E163" s="354" t="s">
        <v>44</v>
      </c>
      <c r="F163" s="354" t="s">
        <v>895</v>
      </c>
    </row>
    <row r="164" spans="1:6">
      <c r="A164" s="756" t="s">
        <v>1050</v>
      </c>
      <c r="B164" s="354" t="s">
        <v>914</v>
      </c>
      <c r="C164" s="354" t="s">
        <v>44</v>
      </c>
      <c r="D164" s="354">
        <v>7</v>
      </c>
      <c r="E164" s="354" t="s">
        <v>44</v>
      </c>
      <c r="F164" s="354" t="s">
        <v>895</v>
      </c>
    </row>
    <row r="165" spans="1:6">
      <c r="A165" s="756" t="s">
        <v>1050</v>
      </c>
      <c r="B165" s="354" t="s">
        <v>915</v>
      </c>
      <c r="C165" s="354" t="s">
        <v>44</v>
      </c>
      <c r="D165" s="354">
        <v>39</v>
      </c>
      <c r="E165" s="354" t="s">
        <v>44</v>
      </c>
      <c r="F165" s="354" t="s">
        <v>895</v>
      </c>
    </row>
    <row r="166" spans="1:6">
      <c r="A166" s="756" t="s">
        <v>1050</v>
      </c>
      <c r="B166" s="354" t="s">
        <v>916</v>
      </c>
      <c r="C166" s="354" t="s">
        <v>44</v>
      </c>
      <c r="D166" s="354">
        <v>35</v>
      </c>
      <c r="E166" s="354" t="s">
        <v>44</v>
      </c>
      <c r="F166" s="354" t="s">
        <v>895</v>
      </c>
    </row>
    <row r="167" spans="1:6">
      <c r="A167" s="757" t="s">
        <v>1051</v>
      </c>
      <c r="B167" s="355" t="s">
        <v>913</v>
      </c>
      <c r="C167" s="355" t="s">
        <v>44</v>
      </c>
      <c r="D167" s="355">
        <v>30.608837630800959</v>
      </c>
      <c r="E167" s="355" t="s">
        <v>44</v>
      </c>
      <c r="F167" s="355" t="s">
        <v>895</v>
      </c>
    </row>
    <row r="168" spans="1:6">
      <c r="A168" s="757" t="s">
        <v>1051</v>
      </c>
      <c r="B168" s="355" t="s">
        <v>914</v>
      </c>
      <c r="C168" s="355" t="s">
        <v>44</v>
      </c>
      <c r="D168" s="355">
        <v>7</v>
      </c>
      <c r="E168" s="355" t="s">
        <v>44</v>
      </c>
      <c r="F168" s="355" t="s">
        <v>895</v>
      </c>
    </row>
    <row r="169" spans="1:6">
      <c r="A169" s="757" t="s">
        <v>1051</v>
      </c>
      <c r="B169" s="355" t="s">
        <v>915</v>
      </c>
      <c r="C169" s="355" t="s">
        <v>44</v>
      </c>
      <c r="D169" s="355">
        <v>39</v>
      </c>
      <c r="E169" s="355" t="s">
        <v>44</v>
      </c>
      <c r="F169" s="355" t="s">
        <v>895</v>
      </c>
    </row>
    <row r="170" spans="1:6">
      <c r="A170" s="757" t="s">
        <v>1051</v>
      </c>
      <c r="B170" s="355" t="s">
        <v>916</v>
      </c>
      <c r="C170" s="355" t="s">
        <v>44</v>
      </c>
      <c r="D170" s="355">
        <v>35</v>
      </c>
      <c r="E170" s="355" t="s">
        <v>44</v>
      </c>
      <c r="F170" s="355" t="s">
        <v>895</v>
      </c>
    </row>
    <row r="171" spans="1:6">
      <c r="A171" s="757" t="s">
        <v>1052</v>
      </c>
      <c r="B171" s="355" t="s">
        <v>913</v>
      </c>
      <c r="C171" s="355" t="s">
        <v>44</v>
      </c>
      <c r="D171" s="355">
        <v>29.355169979618271</v>
      </c>
      <c r="E171" s="355" t="s">
        <v>44</v>
      </c>
      <c r="F171" s="355" t="s">
        <v>895</v>
      </c>
    </row>
    <row r="172" spans="1:6">
      <c r="A172" s="754" t="s">
        <v>1053</v>
      </c>
      <c r="B172" s="352" t="s">
        <v>913</v>
      </c>
      <c r="C172" s="352" t="s">
        <v>44</v>
      </c>
      <c r="D172" s="352">
        <v>27.628677001466322</v>
      </c>
      <c r="E172" s="352" t="s">
        <v>44</v>
      </c>
      <c r="F172" s="352" t="s">
        <v>895</v>
      </c>
    </row>
    <row r="173" spans="1:6">
      <c r="A173" s="754" t="s">
        <v>1053</v>
      </c>
      <c r="B173" s="352" t="s">
        <v>914</v>
      </c>
      <c r="C173" s="352" t="s">
        <v>44</v>
      </c>
      <c r="D173" s="352">
        <v>7</v>
      </c>
      <c r="E173" s="352" t="s">
        <v>44</v>
      </c>
      <c r="F173" s="352" t="s">
        <v>895</v>
      </c>
    </row>
    <row r="174" spans="1:6">
      <c r="A174" s="754" t="s">
        <v>1053</v>
      </c>
      <c r="B174" s="352" t="s">
        <v>915</v>
      </c>
      <c r="C174" s="352" t="s">
        <v>44</v>
      </c>
      <c r="D174" s="352">
        <v>135</v>
      </c>
      <c r="E174" s="352" t="s">
        <v>44</v>
      </c>
      <c r="F174" s="352" t="s">
        <v>895</v>
      </c>
    </row>
    <row r="175" spans="1:6">
      <c r="A175" s="754" t="s">
        <v>1053</v>
      </c>
      <c r="B175" s="352" t="s">
        <v>916</v>
      </c>
      <c r="C175" s="352" t="s">
        <v>44</v>
      </c>
      <c r="D175" s="352">
        <v>70</v>
      </c>
      <c r="E175" s="352" t="s">
        <v>44</v>
      </c>
      <c r="F175" s="352" t="s">
        <v>895</v>
      </c>
    </row>
    <row r="176" spans="1:6">
      <c r="A176" s="756" t="s">
        <v>1054</v>
      </c>
      <c r="B176" s="354" t="s">
        <v>913</v>
      </c>
      <c r="C176" s="354" t="s">
        <v>44</v>
      </c>
      <c r="D176" s="354">
        <v>26.37039264424947</v>
      </c>
      <c r="E176" s="354" t="s">
        <v>44</v>
      </c>
      <c r="F176" s="354" t="s">
        <v>895</v>
      </c>
    </row>
    <row r="177" spans="1:6">
      <c r="A177" s="756" t="s">
        <v>1054</v>
      </c>
      <c r="B177" s="354" t="s">
        <v>914</v>
      </c>
      <c r="C177" s="354" t="s">
        <v>44</v>
      </c>
      <c r="D177" s="354">
        <v>6</v>
      </c>
      <c r="E177" s="354" t="s">
        <v>44</v>
      </c>
      <c r="F177" s="354" t="s">
        <v>895</v>
      </c>
    </row>
    <row r="178" spans="1:6">
      <c r="A178" s="756" t="s">
        <v>1054</v>
      </c>
      <c r="B178" s="354" t="s">
        <v>915</v>
      </c>
      <c r="C178" s="354" t="s">
        <v>44</v>
      </c>
      <c r="D178" s="354">
        <v>116</v>
      </c>
      <c r="E178" s="354" t="s">
        <v>44</v>
      </c>
      <c r="F178" s="354" t="s">
        <v>895</v>
      </c>
    </row>
    <row r="179" spans="1:6">
      <c r="A179" s="756" t="s">
        <v>1054</v>
      </c>
      <c r="B179" s="354" t="s">
        <v>916</v>
      </c>
      <c r="C179" s="354" t="s">
        <v>44</v>
      </c>
      <c r="D179" s="354">
        <v>60</v>
      </c>
      <c r="E179" s="354" t="s">
        <v>44</v>
      </c>
      <c r="F179" s="354" t="s">
        <v>895</v>
      </c>
    </row>
    <row r="180" spans="1:6">
      <c r="A180" s="757" t="s">
        <v>1055</v>
      </c>
      <c r="B180" s="355" t="s">
        <v>913</v>
      </c>
      <c r="C180" s="355" t="s">
        <v>44</v>
      </c>
      <c r="D180" s="355">
        <v>27.628677001466322</v>
      </c>
      <c r="E180" s="355" t="s">
        <v>44</v>
      </c>
      <c r="F180" s="355" t="s">
        <v>895</v>
      </c>
    </row>
    <row r="181" spans="1:6">
      <c r="A181" s="757" t="s">
        <v>1055</v>
      </c>
      <c r="B181" s="355" t="s">
        <v>914</v>
      </c>
      <c r="C181" s="355" t="s">
        <v>44</v>
      </c>
      <c r="D181" s="355">
        <v>6</v>
      </c>
      <c r="E181" s="355" t="s">
        <v>44</v>
      </c>
      <c r="F181" s="355" t="s">
        <v>895</v>
      </c>
    </row>
    <row r="182" spans="1:6">
      <c r="A182" s="757" t="s">
        <v>1055</v>
      </c>
      <c r="B182" s="355" t="s">
        <v>915</v>
      </c>
      <c r="C182" s="355" t="s">
        <v>44</v>
      </c>
      <c r="D182" s="355">
        <v>116</v>
      </c>
      <c r="E182" s="355" t="s">
        <v>44</v>
      </c>
      <c r="F182" s="355" t="s">
        <v>895</v>
      </c>
    </row>
    <row r="183" spans="1:6">
      <c r="A183" s="757" t="s">
        <v>1055</v>
      </c>
      <c r="B183" s="355" t="s">
        <v>916</v>
      </c>
      <c r="C183" s="355" t="s">
        <v>44</v>
      </c>
      <c r="D183" s="355">
        <v>60</v>
      </c>
      <c r="E183" s="355" t="s">
        <v>44</v>
      </c>
      <c r="F183" s="355" t="s">
        <v>895</v>
      </c>
    </row>
    <row r="184" spans="1:6">
      <c r="A184" s="757" t="s">
        <v>1056</v>
      </c>
      <c r="B184" s="355" t="s">
        <v>913</v>
      </c>
      <c r="C184" s="355" t="s">
        <v>44</v>
      </c>
      <c r="D184" s="355">
        <v>26.37039264424947</v>
      </c>
      <c r="E184" s="355" t="s">
        <v>44</v>
      </c>
      <c r="F184" s="355" t="s">
        <v>895</v>
      </c>
    </row>
    <row r="185" spans="1:6">
      <c r="A185" s="758" t="s">
        <v>1057</v>
      </c>
      <c r="B185" s="356" t="s">
        <v>913</v>
      </c>
      <c r="C185" s="356" t="s">
        <v>44</v>
      </c>
      <c r="D185" s="356">
        <v>16.844459764694342</v>
      </c>
      <c r="E185" s="356" t="s">
        <v>44</v>
      </c>
      <c r="F185" s="356" t="s">
        <v>895</v>
      </c>
    </row>
    <row r="186" spans="1:6">
      <c r="A186" s="758" t="s">
        <v>1057</v>
      </c>
      <c r="B186" s="356" t="s">
        <v>914</v>
      </c>
      <c r="C186" s="356" t="s">
        <v>44</v>
      </c>
      <c r="D186" s="356">
        <v>4</v>
      </c>
      <c r="E186" s="356" t="s">
        <v>44</v>
      </c>
      <c r="F186" s="356" t="s">
        <v>895</v>
      </c>
    </row>
    <row r="187" spans="1:6">
      <c r="A187" s="758" t="s">
        <v>1057</v>
      </c>
      <c r="B187" s="356" t="s">
        <v>915</v>
      </c>
      <c r="C187" s="356" t="s">
        <v>44</v>
      </c>
      <c r="D187" s="356">
        <v>22</v>
      </c>
      <c r="E187" s="356" t="s">
        <v>44</v>
      </c>
      <c r="F187" s="356" t="s">
        <v>895</v>
      </c>
    </row>
    <row r="188" spans="1:6">
      <c r="A188" s="758" t="s">
        <v>1057</v>
      </c>
      <c r="B188" s="356" t="s">
        <v>916</v>
      </c>
      <c r="C188" s="356" t="s">
        <v>44</v>
      </c>
      <c r="D188" s="356">
        <v>20</v>
      </c>
      <c r="E188" s="356" t="s">
        <v>44</v>
      </c>
      <c r="F188" s="356" t="s">
        <v>895</v>
      </c>
    </row>
    <row r="189" spans="1:6">
      <c r="A189" s="758" t="s">
        <v>1058</v>
      </c>
      <c r="B189" s="356" t="s">
        <v>913</v>
      </c>
      <c r="C189" s="356" t="s">
        <v>44</v>
      </c>
      <c r="D189" s="356">
        <v>16.850049313652228</v>
      </c>
      <c r="E189" s="356" t="s">
        <v>44</v>
      </c>
      <c r="F189" s="356" t="s">
        <v>895</v>
      </c>
    </row>
    <row r="190" spans="1:6">
      <c r="A190" s="758" t="s">
        <v>1058</v>
      </c>
      <c r="B190" s="356" t="s">
        <v>914</v>
      </c>
      <c r="C190" s="356" t="s">
        <v>44</v>
      </c>
      <c r="D190" s="356">
        <v>4</v>
      </c>
      <c r="E190" s="356" t="s">
        <v>44</v>
      </c>
      <c r="F190" s="356" t="s">
        <v>895</v>
      </c>
    </row>
    <row r="191" spans="1:6">
      <c r="A191" s="758" t="s">
        <v>1058</v>
      </c>
      <c r="B191" s="356" t="s">
        <v>915</v>
      </c>
      <c r="C191" s="356" t="s">
        <v>44</v>
      </c>
      <c r="D191" s="356">
        <v>77</v>
      </c>
      <c r="E191" s="356" t="s">
        <v>44</v>
      </c>
      <c r="F191" s="356" t="s">
        <v>895</v>
      </c>
    </row>
    <row r="192" spans="1:6">
      <c r="A192" s="758" t="s">
        <v>1058</v>
      </c>
      <c r="B192" s="356" t="s">
        <v>916</v>
      </c>
      <c r="C192" s="356" t="s">
        <v>44</v>
      </c>
      <c r="D192" s="356">
        <v>40</v>
      </c>
      <c r="E192" s="356" t="s">
        <v>44</v>
      </c>
      <c r="F192" s="356" t="s">
        <v>895</v>
      </c>
    </row>
    <row r="193" spans="1:6">
      <c r="A193" s="761" t="s">
        <v>1059</v>
      </c>
      <c r="B193" s="359" t="s">
        <v>913</v>
      </c>
      <c r="C193" s="359" t="s">
        <v>44</v>
      </c>
      <c r="D193" s="359">
        <v>30.608837630800959</v>
      </c>
      <c r="E193" s="359" t="s">
        <v>44</v>
      </c>
      <c r="F193" s="359" t="s">
        <v>895</v>
      </c>
    </row>
    <row r="194" spans="1:6">
      <c r="A194" s="761" t="s">
        <v>1059</v>
      </c>
      <c r="B194" s="359" t="s">
        <v>914</v>
      </c>
      <c r="C194" s="359" t="s">
        <v>44</v>
      </c>
      <c r="D194" s="359">
        <v>7</v>
      </c>
      <c r="E194" s="359" t="s">
        <v>44</v>
      </c>
      <c r="F194" s="359" t="s">
        <v>895</v>
      </c>
    </row>
    <row r="195" spans="1:6">
      <c r="A195" s="761" t="s">
        <v>1059</v>
      </c>
      <c r="B195" s="359" t="s">
        <v>915</v>
      </c>
      <c r="C195" s="359" t="s">
        <v>44</v>
      </c>
      <c r="D195" s="359">
        <v>39</v>
      </c>
      <c r="E195" s="359" t="s">
        <v>44</v>
      </c>
      <c r="F195" s="359" t="s">
        <v>895</v>
      </c>
    </row>
    <row r="196" spans="1:6">
      <c r="A196" s="761" t="s">
        <v>1059</v>
      </c>
      <c r="B196" s="359" t="s">
        <v>916</v>
      </c>
      <c r="C196" s="359" t="s">
        <v>44</v>
      </c>
      <c r="D196" s="359">
        <v>35</v>
      </c>
      <c r="E196" s="359" t="s">
        <v>44</v>
      </c>
      <c r="F196" s="359" t="s">
        <v>895</v>
      </c>
    </row>
    <row r="197" spans="1:6">
      <c r="A197" s="761" t="s">
        <v>1060</v>
      </c>
      <c r="B197" s="359" t="s">
        <v>913</v>
      </c>
      <c r="C197" s="359" t="s">
        <v>44</v>
      </c>
      <c r="D197" s="359">
        <v>27.628677001466322</v>
      </c>
      <c r="E197" s="359" t="s">
        <v>44</v>
      </c>
      <c r="F197" s="359" t="s">
        <v>895</v>
      </c>
    </row>
    <row r="198" spans="1:6">
      <c r="A198" s="761" t="s">
        <v>1060</v>
      </c>
      <c r="B198" s="359" t="s">
        <v>914</v>
      </c>
      <c r="C198" s="359" t="s">
        <v>44</v>
      </c>
      <c r="D198" s="359">
        <v>7</v>
      </c>
      <c r="E198" s="359" t="s">
        <v>44</v>
      </c>
      <c r="F198" s="359" t="s">
        <v>895</v>
      </c>
    </row>
    <row r="199" spans="1:6">
      <c r="A199" s="761" t="s">
        <v>1060</v>
      </c>
      <c r="B199" s="359" t="s">
        <v>915</v>
      </c>
      <c r="C199" s="359" t="s">
        <v>44</v>
      </c>
      <c r="D199" s="359">
        <v>135</v>
      </c>
      <c r="E199" s="359" t="s">
        <v>44</v>
      </c>
      <c r="F199" s="359" t="s">
        <v>895</v>
      </c>
    </row>
    <row r="200" spans="1:6">
      <c r="A200" s="761" t="s">
        <v>1060</v>
      </c>
      <c r="B200" s="359" t="s">
        <v>916</v>
      </c>
      <c r="C200" s="359" t="s">
        <v>44</v>
      </c>
      <c r="D200" s="359">
        <v>70</v>
      </c>
      <c r="E200" s="359" t="s">
        <v>44</v>
      </c>
      <c r="F200" s="359" t="s">
        <v>895</v>
      </c>
    </row>
    <row r="201" spans="1:6">
      <c r="A201" s="755" t="s">
        <v>1061</v>
      </c>
      <c r="B201" s="353" t="s">
        <v>913</v>
      </c>
      <c r="C201" s="353" t="s">
        <v>44</v>
      </c>
      <c r="D201" s="353">
        <v>210.27536460837104</v>
      </c>
      <c r="E201" s="353" t="s">
        <v>44</v>
      </c>
      <c r="F201" s="353" t="s">
        <v>895</v>
      </c>
    </row>
    <row r="202" spans="1:6">
      <c r="A202" s="755" t="s">
        <v>1061</v>
      </c>
      <c r="B202" s="353" t="s">
        <v>914</v>
      </c>
      <c r="C202" s="353" t="s">
        <v>44</v>
      </c>
      <c r="D202" s="353">
        <v>47</v>
      </c>
      <c r="E202" s="353" t="s">
        <v>44</v>
      </c>
      <c r="F202" s="353" t="s">
        <v>895</v>
      </c>
    </row>
    <row r="203" spans="1:6">
      <c r="A203" s="755" t="s">
        <v>1061</v>
      </c>
      <c r="B203" s="353" t="s">
        <v>915</v>
      </c>
      <c r="C203" s="353" t="s">
        <v>44</v>
      </c>
      <c r="D203" s="353">
        <v>267</v>
      </c>
      <c r="E203" s="353" t="s">
        <v>44</v>
      </c>
      <c r="F203" s="353" t="s">
        <v>895</v>
      </c>
    </row>
    <row r="204" spans="1:6">
      <c r="A204" s="755" t="s">
        <v>1061</v>
      </c>
      <c r="B204" s="353" t="s">
        <v>916</v>
      </c>
      <c r="C204" s="353" t="s">
        <v>44</v>
      </c>
      <c r="D204" s="353">
        <v>235</v>
      </c>
      <c r="E204" s="353" t="s">
        <v>44</v>
      </c>
      <c r="F204" s="353" t="s">
        <v>895</v>
      </c>
    </row>
    <row r="205" spans="1:6">
      <c r="A205" s="760" t="s">
        <v>1062</v>
      </c>
      <c r="B205" s="358" t="s">
        <v>913</v>
      </c>
      <c r="C205" s="358" t="s">
        <v>44</v>
      </c>
      <c r="D205" s="358">
        <v>207.86505104303873</v>
      </c>
      <c r="E205" s="358" t="s">
        <v>44</v>
      </c>
      <c r="F205" s="358" t="s">
        <v>895</v>
      </c>
    </row>
    <row r="206" spans="1:6">
      <c r="A206" s="760" t="s">
        <v>1062</v>
      </c>
      <c r="B206" s="358" t="s">
        <v>914</v>
      </c>
      <c r="C206" s="358" t="s">
        <v>44</v>
      </c>
      <c r="D206" s="358">
        <v>46</v>
      </c>
      <c r="E206" s="358" t="s">
        <v>44</v>
      </c>
      <c r="F206" s="358" t="s">
        <v>895</v>
      </c>
    </row>
    <row r="207" spans="1:6">
      <c r="A207" s="760" t="s">
        <v>1062</v>
      </c>
      <c r="B207" s="358" t="s">
        <v>915</v>
      </c>
      <c r="C207" s="358" t="s">
        <v>44</v>
      </c>
      <c r="D207" s="358">
        <v>261</v>
      </c>
      <c r="E207" s="358" t="s">
        <v>44</v>
      </c>
      <c r="F207" s="358" t="s">
        <v>895</v>
      </c>
    </row>
    <row r="208" spans="1:6">
      <c r="A208" s="760" t="s">
        <v>1062</v>
      </c>
      <c r="B208" s="358" t="s">
        <v>916</v>
      </c>
      <c r="C208" s="358" t="s">
        <v>44</v>
      </c>
      <c r="D208" s="358">
        <v>230</v>
      </c>
      <c r="E208" s="358" t="s">
        <v>44</v>
      </c>
      <c r="F208" s="358" t="s">
        <v>895</v>
      </c>
    </row>
    <row r="209" spans="1:6">
      <c r="A209" s="755" t="s">
        <v>1063</v>
      </c>
      <c r="B209" s="353" t="s">
        <v>913</v>
      </c>
      <c r="C209" s="353" t="s">
        <v>44</v>
      </c>
      <c r="D209" s="353">
        <v>255.08012332393653</v>
      </c>
      <c r="E209" s="353" t="s">
        <v>44</v>
      </c>
      <c r="F209" s="353" t="s">
        <v>895</v>
      </c>
    </row>
    <row r="210" spans="1:6">
      <c r="A210" s="755" t="s">
        <v>1063</v>
      </c>
      <c r="B210" s="353" t="s">
        <v>914</v>
      </c>
      <c r="C210" s="353" t="s">
        <v>44</v>
      </c>
      <c r="D210" s="353">
        <v>57</v>
      </c>
      <c r="E210" s="353" t="s">
        <v>44</v>
      </c>
      <c r="F210" s="353" t="s">
        <v>895</v>
      </c>
    </row>
    <row r="211" spans="1:6">
      <c r="A211" s="755" t="s">
        <v>1063</v>
      </c>
      <c r="B211" s="353" t="s">
        <v>915</v>
      </c>
      <c r="C211" s="353" t="s">
        <v>44</v>
      </c>
      <c r="D211" s="353">
        <v>1102</v>
      </c>
      <c r="E211" s="353" t="s">
        <v>44</v>
      </c>
      <c r="F211" s="353" t="s">
        <v>895</v>
      </c>
    </row>
    <row r="212" spans="1:6">
      <c r="A212" s="755" t="s">
        <v>1063</v>
      </c>
      <c r="B212" s="353" t="s">
        <v>916</v>
      </c>
      <c r="C212" s="353" t="s">
        <v>44</v>
      </c>
      <c r="D212" s="353">
        <v>570</v>
      </c>
      <c r="E212" s="353" t="s">
        <v>44</v>
      </c>
      <c r="F212" s="353" t="s">
        <v>895</v>
      </c>
    </row>
    <row r="213" spans="1:6">
      <c r="A213" s="760" t="s">
        <v>1064</v>
      </c>
      <c r="B213" s="358" t="s">
        <v>913</v>
      </c>
      <c r="C213" s="358" t="s">
        <v>44</v>
      </c>
      <c r="D213" s="358">
        <v>252.66980975860423</v>
      </c>
      <c r="E213" s="358" t="s">
        <v>44</v>
      </c>
      <c r="F213" s="358" t="s">
        <v>895</v>
      </c>
    </row>
    <row r="214" spans="1:6">
      <c r="A214" s="760" t="s">
        <v>1064</v>
      </c>
      <c r="B214" s="358" t="s">
        <v>914</v>
      </c>
      <c r="C214" s="358" t="s">
        <v>44</v>
      </c>
      <c r="D214" s="358">
        <v>56</v>
      </c>
      <c r="E214" s="358" t="s">
        <v>44</v>
      </c>
      <c r="F214" s="358" t="s">
        <v>895</v>
      </c>
    </row>
    <row r="215" spans="1:6">
      <c r="A215" s="760" t="s">
        <v>1064</v>
      </c>
      <c r="B215" s="358" t="s">
        <v>915</v>
      </c>
      <c r="C215" s="358" t="s">
        <v>44</v>
      </c>
      <c r="D215" s="358">
        <v>1082</v>
      </c>
      <c r="E215" s="358" t="s">
        <v>44</v>
      </c>
      <c r="F215" s="358" t="s">
        <v>895</v>
      </c>
    </row>
    <row r="216" spans="1:6">
      <c r="A216" s="760" t="s">
        <v>1064</v>
      </c>
      <c r="B216" s="358" t="s">
        <v>916</v>
      </c>
      <c r="C216" s="358" t="s">
        <v>44</v>
      </c>
      <c r="D216" s="358">
        <v>560</v>
      </c>
      <c r="E216" s="358" t="s">
        <v>44</v>
      </c>
      <c r="F216" s="358" t="s">
        <v>895</v>
      </c>
    </row>
    <row r="217" spans="1:6">
      <c r="A217" s="758" t="s">
        <v>1065</v>
      </c>
      <c r="B217" s="356" t="s">
        <v>913</v>
      </c>
      <c r="C217" s="356" t="s">
        <v>44</v>
      </c>
      <c r="D217" s="356">
        <v>14.55646504116077</v>
      </c>
      <c r="E217" s="356" t="s">
        <v>44</v>
      </c>
      <c r="F217" s="356" t="s">
        <v>895</v>
      </c>
    </row>
    <row r="218" spans="1:6">
      <c r="A218" s="758" t="s">
        <v>1065</v>
      </c>
      <c r="B218" s="356" t="s">
        <v>914</v>
      </c>
      <c r="C218" s="356" t="s">
        <v>44</v>
      </c>
      <c r="D218" s="356">
        <v>4</v>
      </c>
      <c r="E218" s="356" t="s">
        <v>44</v>
      </c>
      <c r="F218" s="356" t="s">
        <v>895</v>
      </c>
    </row>
    <row r="219" spans="1:6">
      <c r="A219" s="758" t="s">
        <v>1065</v>
      </c>
      <c r="B219" s="356" t="s">
        <v>915</v>
      </c>
      <c r="C219" s="356" t="s">
        <v>44</v>
      </c>
      <c r="D219" s="356">
        <v>103</v>
      </c>
      <c r="E219" s="356" t="s">
        <v>44</v>
      </c>
      <c r="F219" s="356" t="s">
        <v>895</v>
      </c>
    </row>
    <row r="220" spans="1:6">
      <c r="A220" s="758" t="s">
        <v>1065</v>
      </c>
      <c r="B220" s="356" t="s">
        <v>916</v>
      </c>
      <c r="C220" s="356" t="s">
        <v>44</v>
      </c>
      <c r="D220" s="356">
        <v>160</v>
      </c>
      <c r="E220" s="356" t="s">
        <v>44</v>
      </c>
      <c r="F220" s="356" t="s">
        <v>895</v>
      </c>
    </row>
    <row r="221" spans="1:6">
      <c r="A221" s="754" t="s">
        <v>1066</v>
      </c>
      <c r="B221" s="352" t="s">
        <v>913</v>
      </c>
      <c r="C221" s="352" t="s">
        <v>44</v>
      </c>
      <c r="D221" s="352">
        <v>19.869813857091817</v>
      </c>
      <c r="E221" s="352" t="s">
        <v>44</v>
      </c>
      <c r="F221" s="352" t="s">
        <v>895</v>
      </c>
    </row>
    <row r="222" spans="1:6">
      <c r="A222" s="754" t="s">
        <v>1066</v>
      </c>
      <c r="B222" s="352" t="s">
        <v>914</v>
      </c>
      <c r="C222" s="352" t="s">
        <v>44</v>
      </c>
      <c r="D222" s="352">
        <v>5</v>
      </c>
      <c r="E222" s="352" t="s">
        <v>44</v>
      </c>
      <c r="F222" s="352" t="s">
        <v>895</v>
      </c>
    </row>
    <row r="223" spans="1:6">
      <c r="A223" s="754" t="s">
        <v>1066</v>
      </c>
      <c r="B223" s="352" t="s">
        <v>915</v>
      </c>
      <c r="C223" s="352" t="s">
        <v>44</v>
      </c>
      <c r="D223" s="352">
        <v>138</v>
      </c>
      <c r="E223" s="352" t="s">
        <v>44</v>
      </c>
      <c r="F223" s="352" t="s">
        <v>895</v>
      </c>
    </row>
    <row r="224" spans="1:6">
      <c r="A224" s="754" t="s">
        <v>1066</v>
      </c>
      <c r="B224" s="352" t="s">
        <v>916</v>
      </c>
      <c r="C224" s="352" t="s">
        <v>44</v>
      </c>
      <c r="D224" s="352">
        <v>215</v>
      </c>
      <c r="E224" s="352" t="s">
        <v>44</v>
      </c>
      <c r="F224" s="352" t="s">
        <v>895</v>
      </c>
    </row>
    <row r="225" spans="1:6">
      <c r="A225" s="756" t="s">
        <v>1067</v>
      </c>
      <c r="B225" s="354" t="s">
        <v>913</v>
      </c>
      <c r="C225" s="354" t="s">
        <v>44</v>
      </c>
      <c r="D225" s="354">
        <v>18.602867419879932</v>
      </c>
      <c r="E225" s="354" t="s">
        <v>44</v>
      </c>
      <c r="F225" s="354" t="s">
        <v>895</v>
      </c>
    </row>
    <row r="226" spans="1:6">
      <c r="A226" s="756" t="s">
        <v>1067</v>
      </c>
      <c r="B226" s="354" t="s">
        <v>914</v>
      </c>
      <c r="C226" s="354" t="s">
        <v>44</v>
      </c>
      <c r="D226" s="354">
        <v>5</v>
      </c>
      <c r="E226" s="354" t="s">
        <v>44</v>
      </c>
      <c r="F226" s="354" t="s">
        <v>895</v>
      </c>
    </row>
    <row r="227" spans="1:6">
      <c r="A227" s="756" t="s">
        <v>1067</v>
      </c>
      <c r="B227" s="354" t="s">
        <v>915</v>
      </c>
      <c r="C227" s="354" t="s">
        <v>44</v>
      </c>
      <c r="D227" s="354">
        <v>138</v>
      </c>
      <c r="E227" s="354" t="s">
        <v>44</v>
      </c>
      <c r="F227" s="354" t="s">
        <v>895</v>
      </c>
    </row>
    <row r="228" spans="1:6">
      <c r="A228" s="756" t="s">
        <v>1067</v>
      </c>
      <c r="B228" s="354" t="s">
        <v>916</v>
      </c>
      <c r="C228" s="354" t="s">
        <v>44</v>
      </c>
      <c r="D228" s="354">
        <v>215</v>
      </c>
      <c r="E228" s="354" t="s">
        <v>44</v>
      </c>
      <c r="F228" s="354" t="s">
        <v>895</v>
      </c>
    </row>
    <row r="229" spans="1:6">
      <c r="A229" s="757" t="s">
        <v>1068</v>
      </c>
      <c r="B229" s="355" t="s">
        <v>913</v>
      </c>
      <c r="C229" s="355" t="s">
        <v>44</v>
      </c>
      <c r="D229" s="355">
        <v>19.869813857091817</v>
      </c>
      <c r="E229" s="355" t="s">
        <v>44</v>
      </c>
      <c r="F229" s="355" t="s">
        <v>895</v>
      </c>
    </row>
    <row r="230" spans="1:6">
      <c r="A230" s="757" t="s">
        <v>1068</v>
      </c>
      <c r="B230" s="355" t="s">
        <v>914</v>
      </c>
      <c r="C230" s="355" t="s">
        <v>44</v>
      </c>
      <c r="D230" s="355">
        <v>4</v>
      </c>
      <c r="E230" s="355" t="s">
        <v>44</v>
      </c>
      <c r="F230" s="355" t="s">
        <v>895</v>
      </c>
    </row>
    <row r="231" spans="1:6">
      <c r="A231" s="757" t="s">
        <v>1068</v>
      </c>
      <c r="B231" s="355" t="s">
        <v>915</v>
      </c>
      <c r="C231" s="355" t="s">
        <v>44</v>
      </c>
      <c r="D231" s="355">
        <v>110</v>
      </c>
      <c r="E231" s="355" t="s">
        <v>44</v>
      </c>
      <c r="F231" s="355" t="s">
        <v>895</v>
      </c>
    </row>
    <row r="232" spans="1:6">
      <c r="A232" s="757" t="s">
        <v>1068</v>
      </c>
      <c r="B232" s="355" t="s">
        <v>916</v>
      </c>
      <c r="C232" s="355" t="s">
        <v>44</v>
      </c>
      <c r="D232" s="355">
        <v>172</v>
      </c>
      <c r="E232" s="355" t="s">
        <v>44</v>
      </c>
      <c r="F232" s="355" t="s">
        <v>895</v>
      </c>
    </row>
    <row r="233" spans="1:6">
      <c r="A233" s="757" t="s">
        <v>1069</v>
      </c>
      <c r="B233" s="355" t="s">
        <v>913</v>
      </c>
      <c r="C233" s="355" t="s">
        <v>44</v>
      </c>
      <c r="D233" s="355">
        <v>18.602867419879932</v>
      </c>
      <c r="E233" s="355" t="s">
        <v>44</v>
      </c>
      <c r="F233" s="355" t="s">
        <v>895</v>
      </c>
    </row>
    <row r="234" spans="1:6">
      <c r="A234" s="755" t="s">
        <v>1070</v>
      </c>
      <c r="B234" s="353" t="s">
        <v>913</v>
      </c>
      <c r="C234" s="353" t="s">
        <v>44</v>
      </c>
      <c r="D234" s="353">
        <v>162.88557661614769</v>
      </c>
      <c r="E234" s="353" t="s">
        <v>44</v>
      </c>
      <c r="F234" s="353" t="s">
        <v>895</v>
      </c>
    </row>
    <row r="235" spans="1:6">
      <c r="A235" s="755" t="s">
        <v>1070</v>
      </c>
      <c r="B235" s="353" t="s">
        <v>914</v>
      </c>
      <c r="C235" s="353" t="s">
        <v>44</v>
      </c>
      <c r="D235" s="353">
        <v>36</v>
      </c>
      <c r="E235" s="353" t="s">
        <v>44</v>
      </c>
      <c r="F235" s="353" t="s">
        <v>895</v>
      </c>
    </row>
    <row r="236" spans="1:6">
      <c r="A236" s="755" t="s">
        <v>1070</v>
      </c>
      <c r="B236" s="353" t="s">
        <v>915</v>
      </c>
      <c r="C236" s="353" t="s">
        <v>44</v>
      </c>
      <c r="D236" s="353">
        <v>119</v>
      </c>
      <c r="E236" s="353" t="s">
        <v>44</v>
      </c>
      <c r="F236" s="353" t="s">
        <v>895</v>
      </c>
    </row>
    <row r="237" spans="1:6">
      <c r="A237" s="755" t="s">
        <v>1070</v>
      </c>
      <c r="B237" s="353" t="s">
        <v>916</v>
      </c>
      <c r="C237" s="353" t="s">
        <v>44</v>
      </c>
      <c r="D237" s="353">
        <v>216</v>
      </c>
      <c r="E237" s="353" t="s">
        <v>44</v>
      </c>
      <c r="F237" s="353" t="s">
        <v>895</v>
      </c>
    </row>
    <row r="238" spans="1:6">
      <c r="A238" s="760" t="s">
        <v>1071</v>
      </c>
      <c r="B238" s="358" t="s">
        <v>913</v>
      </c>
      <c r="C238" s="358" t="s">
        <v>44</v>
      </c>
      <c r="D238" s="358">
        <v>159.12699460018302</v>
      </c>
      <c r="E238" s="358" t="s">
        <v>44</v>
      </c>
      <c r="F238" s="358" t="s">
        <v>895</v>
      </c>
    </row>
    <row r="239" spans="1:6">
      <c r="A239" s="760" t="s">
        <v>1071</v>
      </c>
      <c r="B239" s="358" t="s">
        <v>914</v>
      </c>
      <c r="C239" s="358" t="s">
        <v>44</v>
      </c>
      <c r="D239" s="358">
        <v>36</v>
      </c>
      <c r="E239" s="358" t="s">
        <v>44</v>
      </c>
      <c r="F239" s="358" t="s">
        <v>895</v>
      </c>
    </row>
    <row r="240" spans="1:6">
      <c r="A240" s="760" t="s">
        <v>1071</v>
      </c>
      <c r="B240" s="358" t="s">
        <v>915</v>
      </c>
      <c r="C240" s="358" t="s">
        <v>44</v>
      </c>
      <c r="D240" s="358">
        <v>119</v>
      </c>
      <c r="E240" s="358" t="s">
        <v>44</v>
      </c>
      <c r="F240" s="358" t="s">
        <v>895</v>
      </c>
    </row>
    <row r="241" spans="1:6">
      <c r="A241" s="760" t="s">
        <v>1071</v>
      </c>
      <c r="B241" s="358" t="s">
        <v>916</v>
      </c>
      <c r="C241" s="358" t="s">
        <v>44</v>
      </c>
      <c r="D241" s="358">
        <v>216</v>
      </c>
      <c r="E241" s="358" t="s">
        <v>44</v>
      </c>
      <c r="F241" s="358" t="s">
        <v>895</v>
      </c>
    </row>
    <row r="242" spans="1:6">
      <c r="A242" s="755" t="s">
        <v>1072</v>
      </c>
      <c r="B242" s="353" t="s">
        <v>913</v>
      </c>
      <c r="C242" s="353" t="s">
        <v>44</v>
      </c>
      <c r="D242" s="353">
        <v>162.88557661614769</v>
      </c>
      <c r="E242" s="353" t="s">
        <v>44</v>
      </c>
      <c r="F242" s="353" t="s">
        <v>895</v>
      </c>
    </row>
    <row r="243" spans="1:6">
      <c r="A243" s="755" t="s">
        <v>1072</v>
      </c>
      <c r="B243" s="353" t="s">
        <v>914</v>
      </c>
      <c r="C243" s="353" t="s">
        <v>44</v>
      </c>
      <c r="D243" s="353">
        <v>36</v>
      </c>
      <c r="E243" s="353" t="s">
        <v>44</v>
      </c>
      <c r="F243" s="353" t="s">
        <v>895</v>
      </c>
    </row>
    <row r="244" spans="1:6">
      <c r="A244" s="755" t="s">
        <v>1072</v>
      </c>
      <c r="B244" s="353" t="s">
        <v>915</v>
      </c>
      <c r="C244" s="353" t="s">
        <v>44</v>
      </c>
      <c r="D244" s="353">
        <v>119</v>
      </c>
      <c r="E244" s="353" t="s">
        <v>44</v>
      </c>
      <c r="F244" s="353" t="s">
        <v>895</v>
      </c>
    </row>
    <row r="245" spans="1:6">
      <c r="A245" s="755" t="s">
        <v>1072</v>
      </c>
      <c r="B245" s="353" t="s">
        <v>916</v>
      </c>
      <c r="C245" s="353" t="s">
        <v>44</v>
      </c>
      <c r="D245" s="353">
        <v>216</v>
      </c>
      <c r="E245" s="353" t="s">
        <v>44</v>
      </c>
      <c r="F245" s="353" t="s">
        <v>895</v>
      </c>
    </row>
    <row r="246" spans="1:6">
      <c r="A246" s="760" t="s">
        <v>1073</v>
      </c>
      <c r="B246" s="358" t="s">
        <v>913</v>
      </c>
      <c r="C246" s="358" t="s">
        <v>44</v>
      </c>
      <c r="D246" s="358">
        <v>159.12699460018302</v>
      </c>
      <c r="E246" s="358" t="s">
        <v>44</v>
      </c>
      <c r="F246" s="358" t="s">
        <v>895</v>
      </c>
    </row>
    <row r="247" spans="1:6">
      <c r="A247" s="760" t="s">
        <v>1073</v>
      </c>
      <c r="B247" s="358" t="s">
        <v>914</v>
      </c>
      <c r="C247" s="358" t="s">
        <v>44</v>
      </c>
      <c r="D247" s="358">
        <v>36</v>
      </c>
      <c r="E247" s="358" t="s">
        <v>44</v>
      </c>
      <c r="F247" s="358" t="s">
        <v>895</v>
      </c>
    </row>
    <row r="248" spans="1:6">
      <c r="A248" s="760" t="s">
        <v>1073</v>
      </c>
      <c r="B248" s="358" t="s">
        <v>915</v>
      </c>
      <c r="C248" s="358" t="s">
        <v>44</v>
      </c>
      <c r="D248" s="358">
        <v>119</v>
      </c>
      <c r="E248" s="358" t="s">
        <v>44</v>
      </c>
      <c r="F248" s="358" t="s">
        <v>895</v>
      </c>
    </row>
    <row r="249" spans="1:6">
      <c r="A249" s="760" t="s">
        <v>1073</v>
      </c>
      <c r="B249" s="358" t="s">
        <v>916</v>
      </c>
      <c r="C249" s="358" t="s">
        <v>44</v>
      </c>
      <c r="D249" s="358">
        <v>216</v>
      </c>
      <c r="E249" s="358" t="s">
        <v>44</v>
      </c>
      <c r="F249" s="358" t="s">
        <v>895</v>
      </c>
    </row>
    <row r="250" spans="1:6">
      <c r="A250" s="754" t="s">
        <v>1074</v>
      </c>
      <c r="B250" s="352" t="s">
        <v>913</v>
      </c>
      <c r="C250" s="352" t="s">
        <v>44</v>
      </c>
      <c r="D250" s="352">
        <v>21.203078308132472</v>
      </c>
      <c r="E250" s="352" t="s">
        <v>44</v>
      </c>
      <c r="F250" s="352" t="s">
        <v>895</v>
      </c>
    </row>
    <row r="251" spans="1:6">
      <c r="A251" s="754" t="s">
        <v>1074</v>
      </c>
      <c r="B251" s="352" t="s">
        <v>914</v>
      </c>
      <c r="C251" s="352" t="s">
        <v>44</v>
      </c>
      <c r="D251" s="352">
        <v>5</v>
      </c>
      <c r="E251" s="352" t="s">
        <v>44</v>
      </c>
      <c r="F251" s="352" t="s">
        <v>895</v>
      </c>
    </row>
    <row r="252" spans="1:6">
      <c r="A252" s="754" t="s">
        <v>1074</v>
      </c>
      <c r="B252" s="352" t="s">
        <v>915</v>
      </c>
      <c r="C252" s="352" t="s">
        <v>44</v>
      </c>
      <c r="D252" s="352">
        <v>128</v>
      </c>
      <c r="E252" s="352" t="s">
        <v>44</v>
      </c>
      <c r="F252" s="352" t="s">
        <v>895</v>
      </c>
    </row>
    <row r="253" spans="1:6">
      <c r="A253" s="754" t="s">
        <v>1074</v>
      </c>
      <c r="B253" s="352" t="s">
        <v>916</v>
      </c>
      <c r="C253" s="352" t="s">
        <v>44</v>
      </c>
      <c r="D253" s="352">
        <v>200</v>
      </c>
      <c r="E253" s="352" t="s">
        <v>44</v>
      </c>
      <c r="F253" s="352" t="s">
        <v>895</v>
      </c>
    </row>
    <row r="254" spans="1:6">
      <c r="A254" s="756" t="s">
        <v>1075</v>
      </c>
      <c r="B254" s="354" t="s">
        <v>913</v>
      </c>
      <c r="C254" s="354" t="s">
        <v>44</v>
      </c>
      <c r="D254" s="354">
        <v>19.936131870920587</v>
      </c>
      <c r="E254" s="354" t="s">
        <v>44</v>
      </c>
      <c r="F254" s="354" t="s">
        <v>895</v>
      </c>
    </row>
    <row r="255" spans="1:6">
      <c r="A255" s="756" t="s">
        <v>1075</v>
      </c>
      <c r="B255" s="354" t="s">
        <v>914</v>
      </c>
      <c r="C255" s="354" t="s">
        <v>44</v>
      </c>
      <c r="D255" s="354">
        <v>5</v>
      </c>
      <c r="E255" s="354" t="s">
        <v>44</v>
      </c>
      <c r="F255" s="354" t="s">
        <v>895</v>
      </c>
    </row>
    <row r="256" spans="1:6">
      <c r="A256" s="756" t="s">
        <v>1075</v>
      </c>
      <c r="B256" s="354" t="s">
        <v>915</v>
      </c>
      <c r="C256" s="354" t="s">
        <v>44</v>
      </c>
      <c r="D256" s="354">
        <v>128</v>
      </c>
      <c r="E256" s="354" t="s">
        <v>44</v>
      </c>
      <c r="F256" s="354" t="s">
        <v>895</v>
      </c>
    </row>
    <row r="257" spans="1:6">
      <c r="A257" s="756" t="s">
        <v>1075</v>
      </c>
      <c r="B257" s="354" t="s">
        <v>916</v>
      </c>
      <c r="C257" s="354" t="s">
        <v>44</v>
      </c>
      <c r="D257" s="354">
        <v>200</v>
      </c>
      <c r="E257" s="354" t="s">
        <v>44</v>
      </c>
      <c r="F257" s="354" t="s">
        <v>895</v>
      </c>
    </row>
    <row r="258" spans="1:6">
      <c r="A258" s="757" t="s">
        <v>1076</v>
      </c>
      <c r="B258" s="355" t="s">
        <v>913</v>
      </c>
      <c r="C258" s="355" t="s">
        <v>44</v>
      </c>
      <c r="D258" s="355">
        <v>21.203078308132472</v>
      </c>
      <c r="E258" s="355" t="s">
        <v>44</v>
      </c>
      <c r="F258" s="355" t="s">
        <v>895</v>
      </c>
    </row>
    <row r="259" spans="1:6">
      <c r="A259" s="757" t="s">
        <v>1076</v>
      </c>
      <c r="B259" s="355" t="s">
        <v>914</v>
      </c>
      <c r="C259" s="355" t="s">
        <v>44</v>
      </c>
      <c r="D259" s="355">
        <v>5</v>
      </c>
      <c r="E259" s="355" t="s">
        <v>44</v>
      </c>
      <c r="F259" s="355" t="s">
        <v>895</v>
      </c>
    </row>
    <row r="260" spans="1:6">
      <c r="A260" s="757" t="s">
        <v>1076</v>
      </c>
      <c r="B260" s="355" t="s">
        <v>915</v>
      </c>
      <c r="C260" s="355" t="s">
        <v>44</v>
      </c>
      <c r="D260" s="355">
        <v>128</v>
      </c>
      <c r="E260" s="355" t="s">
        <v>44</v>
      </c>
      <c r="F260" s="355" t="s">
        <v>895</v>
      </c>
    </row>
    <row r="261" spans="1:6">
      <c r="A261" s="757" t="s">
        <v>1076</v>
      </c>
      <c r="B261" s="355" t="s">
        <v>916</v>
      </c>
      <c r="C261" s="355" t="s">
        <v>44</v>
      </c>
      <c r="D261" s="355">
        <v>200</v>
      </c>
      <c r="E261" s="355" t="s">
        <v>44</v>
      </c>
      <c r="F261" s="355" t="s">
        <v>895</v>
      </c>
    </row>
    <row r="262" spans="1:6">
      <c r="A262" s="757" t="s">
        <v>1077</v>
      </c>
      <c r="B262" s="355" t="s">
        <v>913</v>
      </c>
      <c r="C262" s="355" t="s">
        <v>44</v>
      </c>
      <c r="D262" s="355">
        <v>19.936131870920587</v>
      </c>
      <c r="E262" s="355" t="s">
        <v>44</v>
      </c>
      <c r="F262" s="355" t="s">
        <v>895</v>
      </c>
    </row>
    <row r="263" spans="1:6">
      <c r="A263" s="759" t="s">
        <v>1078</v>
      </c>
      <c r="B263" s="357" t="s">
        <v>913</v>
      </c>
      <c r="C263" s="357" t="s">
        <v>44</v>
      </c>
      <c r="D263" s="357">
        <v>16.542384494297949</v>
      </c>
      <c r="E263" s="357" t="s">
        <v>44</v>
      </c>
      <c r="F263" s="357" t="s">
        <v>895</v>
      </c>
    </row>
    <row r="264" spans="1:6">
      <c r="A264" s="759" t="s">
        <v>1078</v>
      </c>
      <c r="B264" s="357" t="s">
        <v>914</v>
      </c>
      <c r="C264" s="357" t="s">
        <v>44</v>
      </c>
      <c r="D264" s="357">
        <v>3.6399999999999997</v>
      </c>
      <c r="E264" s="357" t="s">
        <v>44</v>
      </c>
      <c r="F264" s="357" t="s">
        <v>895</v>
      </c>
    </row>
    <row r="265" spans="1:6">
      <c r="A265" s="759" t="s">
        <v>1078</v>
      </c>
      <c r="B265" s="357" t="s">
        <v>915</v>
      </c>
      <c r="C265" s="357" t="s">
        <v>44</v>
      </c>
      <c r="D265" s="357">
        <v>2</v>
      </c>
      <c r="E265" s="357" t="s">
        <v>44</v>
      </c>
      <c r="F265" s="357" t="s">
        <v>895</v>
      </c>
    </row>
    <row r="266" spans="1:6">
      <c r="A266" s="759" t="s">
        <v>1078</v>
      </c>
      <c r="B266" s="357" t="s">
        <v>916</v>
      </c>
      <c r="C266" s="357" t="s">
        <v>44</v>
      </c>
      <c r="D266" s="357">
        <v>3.6399999999999997</v>
      </c>
      <c r="E266" s="357" t="s">
        <v>44</v>
      </c>
      <c r="F266" s="357" t="s">
        <v>895</v>
      </c>
    </row>
    <row r="267" spans="1:6">
      <c r="A267" s="762" t="s">
        <v>1079</v>
      </c>
      <c r="B267" s="360" t="s">
        <v>913</v>
      </c>
      <c r="C267" s="360" t="s">
        <v>44</v>
      </c>
      <c r="D267" s="360">
        <v>3.9248670686631182</v>
      </c>
      <c r="E267" s="360" t="s">
        <v>44</v>
      </c>
      <c r="F267" s="360" t="s">
        <v>895</v>
      </c>
    </row>
    <row r="268" spans="1:6">
      <c r="A268" s="762" t="s">
        <v>1079</v>
      </c>
      <c r="B268" s="360" t="s">
        <v>914</v>
      </c>
      <c r="C268" s="360" t="s">
        <v>44</v>
      </c>
      <c r="D268" s="360">
        <v>0.87</v>
      </c>
      <c r="E268" s="360" t="s">
        <v>44</v>
      </c>
      <c r="F268" s="360" t="s">
        <v>895</v>
      </c>
    </row>
    <row r="269" spans="1:6">
      <c r="A269" s="762" t="s">
        <v>1079</v>
      </c>
      <c r="B269" s="360" t="s">
        <v>915</v>
      </c>
      <c r="C269" s="360" t="s">
        <v>44</v>
      </c>
      <c r="D269" s="360">
        <v>13</v>
      </c>
      <c r="E269" s="360" t="s">
        <v>44</v>
      </c>
      <c r="F269" s="360" t="s">
        <v>895</v>
      </c>
    </row>
    <row r="270" spans="1:6">
      <c r="A270" s="762" t="s">
        <v>1079</v>
      </c>
      <c r="B270" s="360" t="s">
        <v>916</v>
      </c>
      <c r="C270" s="360" t="s">
        <v>44</v>
      </c>
      <c r="D270" s="360">
        <v>24.36</v>
      </c>
      <c r="E270" s="360" t="s">
        <v>44</v>
      </c>
      <c r="F270" s="360" t="s">
        <v>895</v>
      </c>
    </row>
    <row r="271" spans="1:6">
      <c r="A271" s="752"/>
      <c r="B271" s="753"/>
      <c r="C271" s="753"/>
      <c r="D271" s="753"/>
      <c r="E271" s="753"/>
      <c r="F271" s="75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B71-722A-4544-824C-27E958038EC5}">
  <sheetPr codeName="Лист6"/>
  <dimension ref="A1"/>
  <sheetViews>
    <sheetView workbookViewId="0"/>
  </sheetViews>
  <sheetFormatPr baseColWidth="10" defaultRowHeight="16"/>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Листы</vt:lpstr>
      </vt:variant>
      <vt:variant>
        <vt:i4>12</vt:i4>
      </vt:variant>
      <vt:variant>
        <vt:lpstr>Именованные диапазоны</vt:lpstr>
      </vt:variant>
      <vt:variant>
        <vt:i4>1544</vt:i4>
      </vt:variant>
    </vt:vector>
  </HeadingPairs>
  <TitlesOfParts>
    <vt:vector size="1556" baseType="lpstr">
      <vt:lpstr>Research</vt:lpstr>
      <vt:lpstr>Guide</vt:lpstr>
      <vt:lpstr>Pipe</vt:lpstr>
      <vt:lpstr>Anod</vt:lpstr>
      <vt:lpstr>ListCP</vt:lpstr>
      <vt:lpstr>ListAG</vt:lpstr>
      <vt:lpstr>STO</vt:lpstr>
      <vt:lpstr>TestReport</vt:lpstr>
      <vt:lpstr>AuditAG</vt:lpstr>
      <vt:lpstr>AuditCP</vt:lpstr>
      <vt:lpstr>TestReportAG</vt:lpstr>
      <vt:lpstr>Лист1</vt:lpstr>
      <vt:lpstr>Anod!сokeBreezeDiameterAG</vt:lpstr>
      <vt:lpstr>Anod!сokeBreezelengthElectrodeAG</vt:lpstr>
      <vt:lpstr>Anod!сokeBreezeResistivityAG</vt:lpstr>
      <vt:lpstr>AG_CokeDiam</vt:lpstr>
      <vt:lpstr>AG_CokeLength</vt:lpstr>
      <vt:lpstr>AG_CokeResistivity</vt:lpstr>
      <vt:lpstr>AG_Completion</vt:lpstr>
      <vt:lpstr>AG_Diameter</vt:lpstr>
      <vt:lpstr>AG_DissolutionRate</vt:lpstr>
      <vt:lpstr>AG_Length</vt:lpstr>
      <vt:lpstr>AG_Mass</vt:lpstr>
      <vt:lpstr>AG_Material</vt:lpstr>
      <vt:lpstr>AG_Model</vt:lpstr>
      <vt:lpstr>AG_MountType</vt:lpstr>
      <vt:lpstr>AG_RatedCurrent</vt:lpstr>
      <vt:lpstr>AG_ResistivityMaterial</vt:lpstr>
      <vt:lpstr>AG_SpecificMass</vt:lpstr>
      <vt:lpstr>AG_SpecificRatedCurrent</vt:lpstr>
      <vt:lpstr>Anod!anodHeaders</vt:lpstr>
      <vt:lpstr>Anod!avgProtectionCurrentCPOverLife</vt:lpstr>
      <vt:lpstr>Anod!cokeBreezeDiameterAG</vt:lpstr>
      <vt:lpstr>Anod!cokeBreezelengthElectrodeAG</vt:lpstr>
      <vt:lpstr>Anod!cokeBreezeResistivityAG</vt:lpstr>
      <vt:lpstr>Anod!correctResistanceAG</vt:lpstr>
      <vt:lpstr>Anod!cp_List</vt:lpstr>
      <vt:lpstr>cp_List</vt:lpstr>
      <vt:lpstr>Anod!currentCP</vt:lpstr>
      <vt:lpstr>Anod!currentEndLifeCP</vt:lpstr>
      <vt:lpstr>Anod!depthToMidAG</vt:lpstr>
      <vt:lpstr>Anod!diameterAG</vt:lpstr>
      <vt:lpstr>Anod!dissolutionRateAG</vt:lpstr>
      <vt:lpstr>Anod!drainWireCrossSection</vt:lpstr>
      <vt:lpstr>Anod!factorCurrent</vt:lpstr>
      <vt:lpstr>Anod!factorMutualInfluence</vt:lpstr>
      <vt:lpstr>Pipe!factorPropagationCurrentAlongPipe</vt:lpstr>
      <vt:lpstr>Pipe!factorPropagationCurrentAlongPipeEndLife</vt:lpstr>
      <vt:lpstr>Anod!factorSoilHeterogeneity</vt:lpstr>
      <vt:lpstr>Anod!factorUseMassAG</vt:lpstr>
      <vt:lpstr>Anod!factorVoltageMarginCP</vt:lpstr>
      <vt:lpstr>Anod!lengthElectrodeAG</vt:lpstr>
      <vt:lpstr>Anod!lengthProtectiveZone</vt:lpstr>
      <vt:lpstr>Anod!lengthWireAGtoPipe</vt:lpstr>
      <vt:lpstr>Anod!lengthWireCPtoPipe</vt:lpstr>
      <vt:lpstr>Anod!lengthWorkPartDeepAG</vt:lpstr>
      <vt:lpstr>Anod!massOneElectrodeAG</vt:lpstr>
      <vt:lpstr>Anod!maxProtectPotential</vt:lpstr>
      <vt:lpstr>Anod!minDistancePipeToAG</vt:lpstr>
      <vt:lpstr>Anod!minProtectPotential</vt:lpstr>
      <vt:lpstr>Anod!naturalPotential</vt:lpstr>
      <vt:lpstr>Anod!nominalOutputCurrenCP</vt:lpstr>
      <vt:lpstr>Anod!nominalOutputPowerCP</vt:lpstr>
      <vt:lpstr>Anod!nominalOutputVoltageCP</vt:lpstr>
      <vt:lpstr>Anod!numElectrodesAG</vt:lpstr>
      <vt:lpstr>Anod!oneElectrodeResistanceAG</vt:lpstr>
      <vt:lpstr>Anod!oneElectrodeResistanceHorizAG</vt:lpstr>
      <vt:lpstr>Pipe!pipeAlongResistance</vt:lpstr>
      <vt:lpstr>Anod!pipeCountCP</vt:lpstr>
      <vt:lpstr>Pipe!pipeDiameter</vt:lpstr>
      <vt:lpstr>Pipe!pipeDifferentParametersNum</vt:lpstr>
      <vt:lpstr>Pipe!pipeImpedance</vt:lpstr>
      <vt:lpstr>Pipe!pipeImpedanceEndLife</vt:lpstr>
      <vt:lpstr>Pipe!pipeInputResistance</vt:lpstr>
      <vt:lpstr>Pipe!pipeInputResistanceEndLife</vt:lpstr>
      <vt:lpstr>Pipe!pipeInsulationResistanceStartLife</vt:lpstr>
      <vt:lpstr>Pipe!pipeInsulationResistivityStartLife</vt:lpstr>
      <vt:lpstr>Pipe!pipeLayingDepth</vt:lpstr>
      <vt:lpstr>Anod!pipeLength</vt:lpstr>
      <vt:lpstr>Anod!pipeLengthCP</vt:lpstr>
      <vt:lpstr>Pipe!pipeLengthSegment</vt:lpstr>
      <vt:lpstr>Pipe!pipeResistivityChangeFactor</vt:lpstr>
      <vt:lpstr>Anod!pipeShiftPotentialMin</vt:lpstr>
      <vt:lpstr>Anod!pipeShiftPotentialPoint</vt:lpstr>
      <vt:lpstr>Pipe!pipeSteelGrade</vt:lpstr>
      <vt:lpstr>Pipe!pipeSteelResistivity</vt:lpstr>
      <vt:lpstr>Pipe!pipeTransientResistance</vt:lpstr>
      <vt:lpstr>Pipe!pipeTransientResistanceEndLife</vt:lpstr>
      <vt:lpstr>Pipe!pipeTransientResistivity</vt:lpstr>
      <vt:lpstr>Pipe!pipeWallThickness</vt:lpstr>
      <vt:lpstr>Anod!powerEndLifeCP</vt:lpstr>
      <vt:lpstr>Anod!ratedCurrent</vt:lpstr>
      <vt:lpstr>Anod!resistanceEndLifeAG</vt:lpstr>
      <vt:lpstr>Anod!resistivity_i_layerDeepAG</vt:lpstr>
      <vt:lpstr>Anod!resistivityMaterialAG</vt:lpstr>
      <vt:lpstr>Anod!resistivitySoilAG</vt:lpstr>
      <vt:lpstr>Anod!serviceLifeAG</vt:lpstr>
      <vt:lpstr>Pipe!serviceLifeDesigned</vt:lpstr>
      <vt:lpstr>Anod!serviceLifeDeviation</vt:lpstr>
      <vt:lpstr>Pipe!soilResistanceAroundPipe</vt:lpstr>
      <vt:lpstr>Pipe!soilResistivityAroundPipe</vt:lpstr>
      <vt:lpstr>Pipe!soilResistivityAvg</vt:lpstr>
      <vt:lpstr>Anod!specificMaccOneMetеrAG</vt:lpstr>
      <vt:lpstr>Anod!specificMaccOneMeterAG</vt:lpstr>
      <vt:lpstr>Anod!specificRatedCurrent</vt:lpstr>
      <vt:lpstr>TempDelivery_20260903072626_5</vt:lpstr>
      <vt:lpstr>TempDelivery_20260903072633_10</vt:lpstr>
      <vt:lpstr>TempDelivery_20260903072642_15</vt:lpstr>
      <vt:lpstr>TempDelivery_20260903072651_20</vt:lpstr>
      <vt:lpstr>TempDelivery_20260903072705_25</vt:lpstr>
      <vt:lpstr>TempDelivery_20260903072718_30</vt:lpstr>
      <vt:lpstr>TempDelivery_20260903072734_35</vt:lpstr>
      <vt:lpstr>TempDelivery_20260903072752_40</vt:lpstr>
      <vt:lpstr>TempDelivery_20260903072816_45</vt:lpstr>
      <vt:lpstr>TempDelivery_20260903072837_50</vt:lpstr>
      <vt:lpstr>TempDelivery_20260903073025_55</vt:lpstr>
      <vt:lpstr>TempDelivery_20260903073025_60</vt:lpstr>
      <vt:lpstr>TempDelivery_20260903073025_65</vt:lpstr>
      <vt:lpstr>TempDelivery_20260903073025_70</vt:lpstr>
      <vt:lpstr>TempDelivery_20260903073025_75</vt:lpstr>
      <vt:lpstr>TempDelivery_20260903073025_80</vt:lpstr>
      <vt:lpstr>TempDelivery_20260903073025_85</vt:lpstr>
      <vt:lpstr>TempDelivery_20260903073025_90</vt:lpstr>
      <vt:lpstr>TempDelivery_20260903073026_100</vt:lpstr>
      <vt:lpstr>TempDelivery_20260903073026_95</vt:lpstr>
      <vt:lpstr>TempDelivery_20260903073300_105</vt:lpstr>
      <vt:lpstr>TempDelivery_20260903073300_110</vt:lpstr>
      <vt:lpstr>TempDelivery_20260903073300_115</vt:lpstr>
      <vt:lpstr>TempDelivery_20260903073300_120</vt:lpstr>
      <vt:lpstr>TempDelivery_20260903073301_125</vt:lpstr>
      <vt:lpstr>TempDelivery_20260903073301_130</vt:lpstr>
      <vt:lpstr>TempDelivery_20260903073301_135</vt:lpstr>
      <vt:lpstr>TempDelivery_20260903073301_140</vt:lpstr>
      <vt:lpstr>TempDelivery_20260903073301_145</vt:lpstr>
      <vt:lpstr>TempDelivery_20260903073301_150</vt:lpstr>
      <vt:lpstr>TempDelivery_20260903073543_155</vt:lpstr>
      <vt:lpstr>TempDelivery_20260903073639_160</vt:lpstr>
      <vt:lpstr>Anod!TempDeliveryList</vt:lpstr>
      <vt:lpstr>TempDeliveryList</vt:lpstr>
      <vt:lpstr>Anod!TempDeliveryList_10</vt:lpstr>
      <vt:lpstr>Anod!TempDeliveryList_100</vt:lpstr>
      <vt:lpstr>Anod!TempDeliveryList_101</vt:lpstr>
      <vt:lpstr>Anod!TempDeliveryList_102</vt:lpstr>
      <vt:lpstr>Anod!TempDeliveryList_103</vt:lpstr>
      <vt:lpstr>Anod!TempDeliveryList_104</vt:lpstr>
      <vt:lpstr>Anod!TempDeliveryList_105</vt:lpstr>
      <vt:lpstr>Anod!TempDeliveryList_106</vt:lpstr>
      <vt:lpstr>Anod!TempDeliveryList_107</vt:lpstr>
      <vt:lpstr>Anod!TempDeliveryList_108</vt:lpstr>
      <vt:lpstr>Anod!TempDeliveryList_109</vt:lpstr>
      <vt:lpstr>Anod!TempDeliveryList_11</vt:lpstr>
      <vt:lpstr>Anod!TempDeliveryList_110</vt:lpstr>
      <vt:lpstr>Anod!TempDeliveryList_111</vt:lpstr>
      <vt:lpstr>Anod!TempDeliveryList_112</vt:lpstr>
      <vt:lpstr>Anod!TempDeliveryList_113</vt:lpstr>
      <vt:lpstr>Anod!TempDeliveryList_114</vt:lpstr>
      <vt:lpstr>Anod!TempDeliveryList_115</vt:lpstr>
      <vt:lpstr>Anod!TempDeliveryList_116</vt:lpstr>
      <vt:lpstr>Anod!TempDeliveryList_117</vt:lpstr>
      <vt:lpstr>Anod!TempDeliveryList_118</vt:lpstr>
      <vt:lpstr>Anod!TempDeliveryList_119</vt:lpstr>
      <vt:lpstr>Anod!TempDeliveryList_12</vt:lpstr>
      <vt:lpstr>Anod!TempDeliveryList_120</vt:lpstr>
      <vt:lpstr>Anod!TempDeliveryList_121</vt:lpstr>
      <vt:lpstr>Anod!TempDeliveryList_122</vt:lpstr>
      <vt:lpstr>Anod!TempDeliveryList_123</vt:lpstr>
      <vt:lpstr>Anod!TempDeliveryList_124</vt:lpstr>
      <vt:lpstr>Anod!TempDeliveryList_125</vt:lpstr>
      <vt:lpstr>Anod!TempDeliveryList_126</vt:lpstr>
      <vt:lpstr>Anod!TempDeliveryList_127</vt:lpstr>
      <vt:lpstr>Anod!TempDeliveryList_128</vt:lpstr>
      <vt:lpstr>Anod!TempDeliveryList_129</vt:lpstr>
      <vt:lpstr>Anod!TempDeliveryList_13</vt:lpstr>
      <vt:lpstr>Anod!TempDeliveryList_130</vt:lpstr>
      <vt:lpstr>Anod!TempDeliveryList_131</vt:lpstr>
      <vt:lpstr>Anod!TempDeliveryList_132</vt:lpstr>
      <vt:lpstr>Anod!TempDeliveryList_133</vt:lpstr>
      <vt:lpstr>Anod!TempDeliveryList_134</vt:lpstr>
      <vt:lpstr>Anod!TempDeliveryList_135</vt:lpstr>
      <vt:lpstr>Anod!TempDeliveryList_136</vt:lpstr>
      <vt:lpstr>Anod!TempDeliveryList_137</vt:lpstr>
      <vt:lpstr>Anod!TempDeliveryList_138</vt:lpstr>
      <vt:lpstr>Anod!TempDeliveryList_139</vt:lpstr>
      <vt:lpstr>Anod!TempDeliveryList_14</vt:lpstr>
      <vt:lpstr>Anod!TempDeliveryList_140</vt:lpstr>
      <vt:lpstr>Anod!TempDeliveryList_141</vt:lpstr>
      <vt:lpstr>Anod!TempDeliveryList_142</vt:lpstr>
      <vt:lpstr>Anod!TempDeliveryList_143</vt:lpstr>
      <vt:lpstr>Anod!TempDeliveryList_144</vt:lpstr>
      <vt:lpstr>Anod!TempDeliveryList_145</vt:lpstr>
      <vt:lpstr>Anod!TempDeliveryList_146</vt:lpstr>
      <vt:lpstr>Anod!TempDeliveryList_147</vt:lpstr>
      <vt:lpstr>Anod!TempDeliveryList_148</vt:lpstr>
      <vt:lpstr>Anod!TempDeliveryList_149</vt:lpstr>
      <vt:lpstr>Anod!TempDeliveryList_15</vt:lpstr>
      <vt:lpstr>Anod!TempDeliveryList_150</vt:lpstr>
      <vt:lpstr>Anod!TempDeliveryList_151</vt:lpstr>
      <vt:lpstr>Anod!TempDeliveryList_152</vt:lpstr>
      <vt:lpstr>Anod!TempDeliveryList_153</vt:lpstr>
      <vt:lpstr>Anod!TempDeliveryList_154</vt:lpstr>
      <vt:lpstr>Anod!TempDeliveryList_155</vt:lpstr>
      <vt:lpstr>Anod!TempDeliveryList_156</vt:lpstr>
      <vt:lpstr>Anod!TempDeliveryList_157</vt:lpstr>
      <vt:lpstr>Anod!TempDeliveryList_158</vt:lpstr>
      <vt:lpstr>Anod!TempDeliveryList_159</vt:lpstr>
      <vt:lpstr>Anod!TempDeliveryList_16</vt:lpstr>
      <vt:lpstr>Anod!TempDeliveryList_160</vt:lpstr>
      <vt:lpstr>Anod!TempDeliveryList_161</vt:lpstr>
      <vt:lpstr>Anod!TempDeliveryList_162</vt:lpstr>
      <vt:lpstr>Anod!TempDeliveryList_163</vt:lpstr>
      <vt:lpstr>Anod!TempDeliveryList_164</vt:lpstr>
      <vt:lpstr>Anod!TempDeliveryList_165</vt:lpstr>
      <vt:lpstr>Anod!TempDeliveryList_166</vt:lpstr>
      <vt:lpstr>Anod!TempDeliveryList_167</vt:lpstr>
      <vt:lpstr>Anod!TempDeliveryList_168</vt:lpstr>
      <vt:lpstr>Anod!TempDeliveryList_169</vt:lpstr>
      <vt:lpstr>Anod!TempDeliveryList_17</vt:lpstr>
      <vt:lpstr>Anod!TempDeliveryList_170</vt:lpstr>
      <vt:lpstr>Anod!TempDeliveryList_171</vt:lpstr>
      <vt:lpstr>Anod!TempDeliveryList_172</vt:lpstr>
      <vt:lpstr>Anod!TempDeliveryList_173</vt:lpstr>
      <vt:lpstr>Anod!TempDeliveryList_174</vt:lpstr>
      <vt:lpstr>Anod!TempDeliveryList_175</vt:lpstr>
      <vt:lpstr>Anod!TempDeliveryList_176</vt:lpstr>
      <vt:lpstr>Anod!TempDeliveryList_177</vt:lpstr>
      <vt:lpstr>Anod!TempDeliveryList_178</vt:lpstr>
      <vt:lpstr>Anod!TempDeliveryList_179</vt:lpstr>
      <vt:lpstr>Anod!TempDeliveryList_18</vt:lpstr>
      <vt:lpstr>Anod!TempDeliveryList_180</vt:lpstr>
      <vt:lpstr>Anod!TempDeliveryList_181</vt:lpstr>
      <vt:lpstr>Anod!TempDeliveryList_182</vt:lpstr>
      <vt:lpstr>Anod!TempDeliveryList_183</vt:lpstr>
      <vt:lpstr>Anod!TempDeliveryList_184</vt:lpstr>
      <vt:lpstr>Anod!TempDeliveryList_185</vt:lpstr>
      <vt:lpstr>Anod!TempDeliveryList_186</vt:lpstr>
      <vt:lpstr>Anod!TempDeliveryList_187</vt:lpstr>
      <vt:lpstr>Anod!TempDeliveryList_188</vt:lpstr>
      <vt:lpstr>Anod!TempDeliveryList_189</vt:lpstr>
      <vt:lpstr>Anod!TempDeliveryList_19</vt:lpstr>
      <vt:lpstr>Anod!TempDeliveryList_190</vt:lpstr>
      <vt:lpstr>Anod!TempDeliveryList_191</vt:lpstr>
      <vt:lpstr>Anod!TempDeliveryList_192</vt:lpstr>
      <vt:lpstr>Anod!TempDeliveryList_193</vt:lpstr>
      <vt:lpstr>Anod!TempDeliveryList_194</vt:lpstr>
      <vt:lpstr>Anod!TempDeliveryList_195</vt:lpstr>
      <vt:lpstr>Anod!TempDeliveryList_196</vt:lpstr>
      <vt:lpstr>Anod!TempDeliveryList_197</vt:lpstr>
      <vt:lpstr>Anod!TempDeliveryList_198</vt:lpstr>
      <vt:lpstr>Anod!TempDeliveryList_199</vt:lpstr>
      <vt:lpstr>Anod!TempDeliveryList_20</vt:lpstr>
      <vt:lpstr>Anod!TempDeliveryList_200</vt:lpstr>
      <vt:lpstr>Anod!TempDeliveryList_201</vt:lpstr>
      <vt:lpstr>Anod!TempDeliveryList_202</vt:lpstr>
      <vt:lpstr>Anod!TempDeliveryList_203</vt:lpstr>
      <vt:lpstr>Anod!TempDeliveryList_204</vt:lpstr>
      <vt:lpstr>Anod!TempDeliveryList_205</vt:lpstr>
      <vt:lpstr>Anod!TempDeliveryList_206</vt:lpstr>
      <vt:lpstr>Anod!TempDeliveryList_207</vt:lpstr>
      <vt:lpstr>Anod!TempDeliveryList_208</vt:lpstr>
      <vt:lpstr>Anod!TempDeliveryList_209</vt:lpstr>
      <vt:lpstr>Anod!TempDeliveryList_21</vt:lpstr>
      <vt:lpstr>Anod!TempDeliveryList_210</vt:lpstr>
      <vt:lpstr>Anod!TempDeliveryList_211</vt:lpstr>
      <vt:lpstr>Anod!TempDeliveryList_212</vt:lpstr>
      <vt:lpstr>Anod!TempDeliveryList_213</vt:lpstr>
      <vt:lpstr>Anod!TempDeliveryList_214</vt:lpstr>
      <vt:lpstr>Anod!TempDeliveryList_215</vt:lpstr>
      <vt:lpstr>Anod!TempDeliveryList_216</vt:lpstr>
      <vt:lpstr>Anod!TempDeliveryList_217</vt:lpstr>
      <vt:lpstr>Anod!TempDeliveryList_218</vt:lpstr>
      <vt:lpstr>Anod!TempDeliveryList_219</vt:lpstr>
      <vt:lpstr>Anod!TempDeliveryList_22</vt:lpstr>
      <vt:lpstr>Anod!TempDeliveryList_220</vt:lpstr>
      <vt:lpstr>Anod!TempDeliveryList_221</vt:lpstr>
      <vt:lpstr>Anod!TempDeliveryList_222</vt:lpstr>
      <vt:lpstr>Anod!TempDeliveryList_223</vt:lpstr>
      <vt:lpstr>Anod!TempDeliveryList_224</vt:lpstr>
      <vt:lpstr>Anod!TempDeliveryList_225</vt:lpstr>
      <vt:lpstr>Anod!TempDeliveryList_226</vt:lpstr>
      <vt:lpstr>Anod!TempDeliveryList_227</vt:lpstr>
      <vt:lpstr>Anod!TempDeliveryList_228</vt:lpstr>
      <vt:lpstr>Anod!TempDeliveryList_229</vt:lpstr>
      <vt:lpstr>Anod!TempDeliveryList_23</vt:lpstr>
      <vt:lpstr>Anod!TempDeliveryList_230</vt:lpstr>
      <vt:lpstr>Anod!TempDeliveryList_231</vt:lpstr>
      <vt:lpstr>Anod!TempDeliveryList_232</vt:lpstr>
      <vt:lpstr>Anod!TempDeliveryList_233</vt:lpstr>
      <vt:lpstr>Anod!TempDeliveryList_234</vt:lpstr>
      <vt:lpstr>Anod!TempDeliveryList_235</vt:lpstr>
      <vt:lpstr>Anod!TempDeliveryList_236</vt:lpstr>
      <vt:lpstr>Anod!TempDeliveryList_237</vt:lpstr>
      <vt:lpstr>Anod!TempDeliveryList_238</vt:lpstr>
      <vt:lpstr>Anod!TempDeliveryList_239</vt:lpstr>
      <vt:lpstr>Anod!TempDeliveryList_24</vt:lpstr>
      <vt:lpstr>Anod!TempDeliveryList_240</vt:lpstr>
      <vt:lpstr>Anod!TempDeliveryList_241</vt:lpstr>
      <vt:lpstr>Anod!TempDeliveryList_242</vt:lpstr>
      <vt:lpstr>Anod!TempDeliveryList_243</vt:lpstr>
      <vt:lpstr>Anod!TempDeliveryList_244</vt:lpstr>
      <vt:lpstr>Anod!TempDeliveryList_245</vt:lpstr>
      <vt:lpstr>Anod!TempDeliveryList_246</vt:lpstr>
      <vt:lpstr>Anod!TempDeliveryList_247</vt:lpstr>
      <vt:lpstr>Anod!TempDeliveryList_248</vt:lpstr>
      <vt:lpstr>Anod!TempDeliveryList_249</vt:lpstr>
      <vt:lpstr>Anod!TempDeliveryList_25</vt:lpstr>
      <vt:lpstr>Anod!TempDeliveryList_250</vt:lpstr>
      <vt:lpstr>Anod!TempDeliveryList_251</vt:lpstr>
      <vt:lpstr>Anod!TempDeliveryList_252</vt:lpstr>
      <vt:lpstr>Anod!TempDeliveryList_253</vt:lpstr>
      <vt:lpstr>Anod!TempDeliveryList_254</vt:lpstr>
      <vt:lpstr>Anod!TempDeliveryList_255</vt:lpstr>
      <vt:lpstr>Anod!TempDeliveryList_256</vt:lpstr>
      <vt:lpstr>Anod!TempDeliveryList_257</vt:lpstr>
      <vt:lpstr>Anod!TempDeliveryList_26</vt:lpstr>
      <vt:lpstr>Anod!TempDeliveryList_27</vt:lpstr>
      <vt:lpstr>Anod!TempDeliveryList_28</vt:lpstr>
      <vt:lpstr>Anod!TempDeliveryList_29</vt:lpstr>
      <vt:lpstr>Anod!TempDeliveryList_30</vt:lpstr>
      <vt:lpstr>Anod!TempDeliveryList_31</vt:lpstr>
      <vt:lpstr>Anod!TempDeliveryList_32</vt:lpstr>
      <vt:lpstr>Anod!TempDeliveryList_33</vt:lpstr>
      <vt:lpstr>Anod!TempDeliveryList_34</vt:lpstr>
      <vt:lpstr>Anod!TempDeliveryList_35</vt:lpstr>
      <vt:lpstr>Anod!TempDeliveryList_36</vt:lpstr>
      <vt:lpstr>Anod!TempDeliveryList_37</vt:lpstr>
      <vt:lpstr>Anod!TempDeliveryList_38</vt:lpstr>
      <vt:lpstr>Anod!TempDeliveryList_39</vt:lpstr>
      <vt:lpstr>Anod!TempDeliveryList_4</vt:lpstr>
      <vt:lpstr>Anod!TempDeliveryList_40</vt:lpstr>
      <vt:lpstr>Anod!TempDeliveryList_41</vt:lpstr>
      <vt:lpstr>Anod!TempDeliveryList_42</vt:lpstr>
      <vt:lpstr>Anod!TempDeliveryList_43</vt:lpstr>
      <vt:lpstr>Anod!TempDeliveryList_44</vt:lpstr>
      <vt:lpstr>Anod!TempDeliveryList_45</vt:lpstr>
      <vt:lpstr>Anod!TempDeliveryList_46</vt:lpstr>
      <vt:lpstr>Anod!TempDeliveryList_47</vt:lpstr>
      <vt:lpstr>Anod!TempDeliveryList_48</vt:lpstr>
      <vt:lpstr>Anod!TempDeliveryList_49</vt:lpstr>
      <vt:lpstr>Anod!TempDeliveryList_5</vt:lpstr>
      <vt:lpstr>Anod!TempDeliveryList_50</vt:lpstr>
      <vt:lpstr>Anod!TempDeliveryList_51</vt:lpstr>
      <vt:lpstr>Anod!TempDeliveryList_52</vt:lpstr>
      <vt:lpstr>Anod!TempDeliveryList_53</vt:lpstr>
      <vt:lpstr>Anod!TempDeliveryList_54</vt:lpstr>
      <vt:lpstr>Anod!TempDeliveryList_55</vt:lpstr>
      <vt:lpstr>Anod!TempDeliveryList_56</vt:lpstr>
      <vt:lpstr>Anod!TempDeliveryList_57</vt:lpstr>
      <vt:lpstr>Anod!TempDeliveryList_58</vt:lpstr>
      <vt:lpstr>Anod!TempDeliveryList_59</vt:lpstr>
      <vt:lpstr>Anod!TempDeliveryList_6</vt:lpstr>
      <vt:lpstr>Anod!TempDeliveryList_60</vt:lpstr>
      <vt:lpstr>Anod!TempDeliveryList_61</vt:lpstr>
      <vt:lpstr>Anod!TempDeliveryList_62</vt:lpstr>
      <vt:lpstr>Anod!TempDeliveryList_63</vt:lpstr>
      <vt:lpstr>Anod!TempDeliveryList_64</vt:lpstr>
      <vt:lpstr>Anod!TempDeliveryList_65</vt:lpstr>
      <vt:lpstr>Anod!TempDeliveryList_66</vt:lpstr>
      <vt:lpstr>Anod!TempDeliveryList_67</vt:lpstr>
      <vt:lpstr>Anod!TempDeliveryList_68</vt:lpstr>
      <vt:lpstr>Anod!TempDeliveryList_69</vt:lpstr>
      <vt:lpstr>Anod!TempDeliveryList_7</vt:lpstr>
      <vt:lpstr>Anod!TempDeliveryList_70</vt:lpstr>
      <vt:lpstr>Anod!TempDeliveryList_71</vt:lpstr>
      <vt:lpstr>Anod!TempDeliveryList_72</vt:lpstr>
      <vt:lpstr>Anod!TempDeliveryList_73</vt:lpstr>
      <vt:lpstr>Anod!TempDeliveryList_74</vt:lpstr>
      <vt:lpstr>Anod!TempDeliveryList_75</vt:lpstr>
      <vt:lpstr>Anod!TempDeliveryList_76</vt:lpstr>
      <vt:lpstr>Anod!TempDeliveryList_77</vt:lpstr>
      <vt:lpstr>Anod!TempDeliveryList_78</vt:lpstr>
      <vt:lpstr>Anod!TempDeliveryList_79</vt:lpstr>
      <vt:lpstr>Anod!TempDeliveryList_8</vt:lpstr>
      <vt:lpstr>Anod!TempDeliveryList_80</vt:lpstr>
      <vt:lpstr>Anod!TempDeliveryList_81</vt:lpstr>
      <vt:lpstr>Anod!TempDeliveryList_82</vt:lpstr>
      <vt:lpstr>Anod!TempDeliveryList_83</vt:lpstr>
      <vt:lpstr>Anod!TempDeliveryList_84</vt:lpstr>
      <vt:lpstr>Anod!TempDeliveryList_85</vt:lpstr>
      <vt:lpstr>Anod!TempDeliveryList_86</vt:lpstr>
      <vt:lpstr>Anod!TempDeliveryList_87</vt:lpstr>
      <vt:lpstr>Anod!TempDeliveryList_88</vt:lpstr>
      <vt:lpstr>Anod!TempDeliveryList_89</vt:lpstr>
      <vt:lpstr>Anod!TempDeliveryList_9</vt:lpstr>
      <vt:lpstr>Anod!TempDeliveryList_90</vt:lpstr>
      <vt:lpstr>Anod!TempDeliveryList_91</vt:lpstr>
      <vt:lpstr>Anod!TempDeliveryList_92</vt:lpstr>
      <vt:lpstr>Anod!TempDeliveryList_93</vt:lpstr>
      <vt:lpstr>Anod!TempDeliveryList_94</vt:lpstr>
      <vt:lpstr>Anod!TempDeliveryList_95</vt:lpstr>
      <vt:lpstr>Anod!TempDeliveryList_96</vt:lpstr>
      <vt:lpstr>Anod!TempDeliveryList_97</vt:lpstr>
      <vt:lpstr>Anod!TempDeliveryList_98</vt:lpstr>
      <vt:lpstr>Anod!TempDeliveryList_99</vt:lpstr>
      <vt:lpstr>TempInstall_20260903072626_4</vt:lpstr>
      <vt:lpstr>TempInstall_20260903072633_9</vt:lpstr>
      <vt:lpstr>TempInstall_20260903072642_14</vt:lpstr>
      <vt:lpstr>TempInstall_20260903072651_19</vt:lpstr>
      <vt:lpstr>TempInstall_20260903072705_24</vt:lpstr>
      <vt:lpstr>TempInstall_20260903072718_29</vt:lpstr>
      <vt:lpstr>TempInstall_20260903072733_34</vt:lpstr>
      <vt:lpstr>TempInstall_20260903072752_39</vt:lpstr>
      <vt:lpstr>TempInstall_20260903072816_44</vt:lpstr>
      <vt:lpstr>TempInstall_20260903072837_49</vt:lpstr>
      <vt:lpstr>TempInstall_20260903073025_54</vt:lpstr>
      <vt:lpstr>TempInstall_20260903073025_59</vt:lpstr>
      <vt:lpstr>TempInstall_20260903073025_64</vt:lpstr>
      <vt:lpstr>TempInstall_20260903073025_69</vt:lpstr>
      <vt:lpstr>TempInstall_20260903073025_74</vt:lpstr>
      <vt:lpstr>TempInstall_20260903073025_79</vt:lpstr>
      <vt:lpstr>TempInstall_20260903073025_84</vt:lpstr>
      <vt:lpstr>TempInstall_20260903073025_89</vt:lpstr>
      <vt:lpstr>TempInstall_20260903073025_94</vt:lpstr>
      <vt:lpstr>TempInstall_20260903073026_99</vt:lpstr>
      <vt:lpstr>TempInstall_20260903073300_104</vt:lpstr>
      <vt:lpstr>TempInstall_20260903073300_109</vt:lpstr>
      <vt:lpstr>TempInstall_20260903073300_114</vt:lpstr>
      <vt:lpstr>TempInstall_20260903073300_119</vt:lpstr>
      <vt:lpstr>TempInstall_20260903073300_124</vt:lpstr>
      <vt:lpstr>TempInstall_20260903073301_129</vt:lpstr>
      <vt:lpstr>TempInstall_20260903073301_134</vt:lpstr>
      <vt:lpstr>TempInstall_20260903073301_139</vt:lpstr>
      <vt:lpstr>TempInstall_20260903073301_144</vt:lpstr>
      <vt:lpstr>TempInstall_20260903073301_149</vt:lpstr>
      <vt:lpstr>TempInstall_20260903073543_154</vt:lpstr>
      <vt:lpstr>TempInstall_20260903073639_159</vt:lpstr>
      <vt:lpstr>Anod!TempInstallList</vt:lpstr>
      <vt:lpstr>TempInstallList</vt:lpstr>
      <vt:lpstr>Anod!TempInstallList_10</vt:lpstr>
      <vt:lpstr>Anod!TempInstallList_100</vt:lpstr>
      <vt:lpstr>Anod!TempInstallList_101</vt:lpstr>
      <vt:lpstr>Anod!TempInstallList_102</vt:lpstr>
      <vt:lpstr>Anod!TempInstallList_103</vt:lpstr>
      <vt:lpstr>Anod!TempInstallList_104</vt:lpstr>
      <vt:lpstr>Anod!TempInstallList_105</vt:lpstr>
      <vt:lpstr>Anod!TempInstallList_106</vt:lpstr>
      <vt:lpstr>Anod!TempInstallList_107</vt:lpstr>
      <vt:lpstr>Anod!TempInstallList_108</vt:lpstr>
      <vt:lpstr>Anod!TempInstallList_109</vt:lpstr>
      <vt:lpstr>Anod!TempInstallList_11</vt:lpstr>
      <vt:lpstr>Anod!TempInstallList_110</vt:lpstr>
      <vt:lpstr>Anod!TempInstallList_111</vt:lpstr>
      <vt:lpstr>Anod!TempInstallList_112</vt:lpstr>
      <vt:lpstr>Anod!TempInstallList_113</vt:lpstr>
      <vt:lpstr>Anod!TempInstallList_114</vt:lpstr>
      <vt:lpstr>Anod!TempInstallList_115</vt:lpstr>
      <vt:lpstr>Anod!TempInstallList_116</vt:lpstr>
      <vt:lpstr>Anod!TempInstallList_117</vt:lpstr>
      <vt:lpstr>Anod!TempInstallList_118</vt:lpstr>
      <vt:lpstr>Anod!TempInstallList_119</vt:lpstr>
      <vt:lpstr>Anod!TempInstallList_12</vt:lpstr>
      <vt:lpstr>Anod!TempInstallList_120</vt:lpstr>
      <vt:lpstr>Anod!TempInstallList_121</vt:lpstr>
      <vt:lpstr>Anod!TempInstallList_122</vt:lpstr>
      <vt:lpstr>Anod!TempInstallList_123</vt:lpstr>
      <vt:lpstr>Anod!TempInstallList_124</vt:lpstr>
      <vt:lpstr>Anod!TempInstallList_125</vt:lpstr>
      <vt:lpstr>Anod!TempInstallList_126</vt:lpstr>
      <vt:lpstr>Anod!TempInstallList_127</vt:lpstr>
      <vt:lpstr>Anod!TempInstallList_128</vt:lpstr>
      <vt:lpstr>Anod!TempInstallList_129</vt:lpstr>
      <vt:lpstr>Anod!TempInstallList_13</vt:lpstr>
      <vt:lpstr>Anod!TempInstallList_130</vt:lpstr>
      <vt:lpstr>Anod!TempInstallList_131</vt:lpstr>
      <vt:lpstr>Anod!TempInstallList_132</vt:lpstr>
      <vt:lpstr>Anod!TempInstallList_133</vt:lpstr>
      <vt:lpstr>Anod!TempInstallList_134</vt:lpstr>
      <vt:lpstr>Anod!TempInstallList_135</vt:lpstr>
      <vt:lpstr>Anod!TempInstallList_136</vt:lpstr>
      <vt:lpstr>Anod!TempInstallList_137</vt:lpstr>
      <vt:lpstr>Anod!TempInstallList_138</vt:lpstr>
      <vt:lpstr>Anod!TempInstallList_139</vt:lpstr>
      <vt:lpstr>Anod!TempInstallList_14</vt:lpstr>
      <vt:lpstr>Anod!TempInstallList_140</vt:lpstr>
      <vt:lpstr>Anod!TempInstallList_141</vt:lpstr>
      <vt:lpstr>Anod!TempInstallList_142</vt:lpstr>
      <vt:lpstr>Anod!TempInstallList_143</vt:lpstr>
      <vt:lpstr>Anod!TempInstallList_144</vt:lpstr>
      <vt:lpstr>Anod!TempInstallList_145</vt:lpstr>
      <vt:lpstr>Anod!TempInstallList_146</vt:lpstr>
      <vt:lpstr>Anod!TempInstallList_147</vt:lpstr>
      <vt:lpstr>Anod!TempInstallList_148</vt:lpstr>
      <vt:lpstr>Anod!TempInstallList_149</vt:lpstr>
      <vt:lpstr>Anod!TempInstallList_15</vt:lpstr>
      <vt:lpstr>Anod!TempInstallList_150</vt:lpstr>
      <vt:lpstr>Anod!TempInstallList_151</vt:lpstr>
      <vt:lpstr>Anod!TempInstallList_152</vt:lpstr>
      <vt:lpstr>Anod!TempInstallList_153</vt:lpstr>
      <vt:lpstr>Anod!TempInstallList_154</vt:lpstr>
      <vt:lpstr>Anod!TempInstallList_155</vt:lpstr>
      <vt:lpstr>Anod!TempInstallList_156</vt:lpstr>
      <vt:lpstr>Anod!TempInstallList_157</vt:lpstr>
      <vt:lpstr>Anod!TempInstallList_158</vt:lpstr>
      <vt:lpstr>Anod!TempInstallList_159</vt:lpstr>
      <vt:lpstr>Anod!TempInstallList_16</vt:lpstr>
      <vt:lpstr>Anod!TempInstallList_160</vt:lpstr>
      <vt:lpstr>Anod!TempInstallList_161</vt:lpstr>
      <vt:lpstr>Anod!TempInstallList_162</vt:lpstr>
      <vt:lpstr>Anod!TempInstallList_163</vt:lpstr>
      <vt:lpstr>Anod!TempInstallList_164</vt:lpstr>
      <vt:lpstr>Anod!TempInstallList_165</vt:lpstr>
      <vt:lpstr>Anod!TempInstallList_166</vt:lpstr>
      <vt:lpstr>Anod!TempInstallList_167</vt:lpstr>
      <vt:lpstr>Anod!TempInstallList_168</vt:lpstr>
      <vt:lpstr>Anod!TempInstallList_169</vt:lpstr>
      <vt:lpstr>Anod!TempInstallList_17</vt:lpstr>
      <vt:lpstr>Anod!TempInstallList_170</vt:lpstr>
      <vt:lpstr>Anod!TempInstallList_171</vt:lpstr>
      <vt:lpstr>Anod!TempInstallList_172</vt:lpstr>
      <vt:lpstr>Anod!TempInstallList_173</vt:lpstr>
      <vt:lpstr>Anod!TempInstallList_174</vt:lpstr>
      <vt:lpstr>Anod!TempInstallList_175</vt:lpstr>
      <vt:lpstr>Anod!TempInstallList_176</vt:lpstr>
      <vt:lpstr>Anod!TempInstallList_177</vt:lpstr>
      <vt:lpstr>Anod!TempInstallList_178</vt:lpstr>
      <vt:lpstr>Anod!TempInstallList_179</vt:lpstr>
      <vt:lpstr>Anod!TempInstallList_18</vt:lpstr>
      <vt:lpstr>Anod!TempInstallList_180</vt:lpstr>
      <vt:lpstr>Anod!TempInstallList_181</vt:lpstr>
      <vt:lpstr>Anod!TempInstallList_182</vt:lpstr>
      <vt:lpstr>Anod!TempInstallList_183</vt:lpstr>
      <vt:lpstr>Anod!TempInstallList_184</vt:lpstr>
      <vt:lpstr>Anod!TempInstallList_185</vt:lpstr>
      <vt:lpstr>Anod!TempInstallList_186</vt:lpstr>
      <vt:lpstr>Anod!TempInstallList_187</vt:lpstr>
      <vt:lpstr>Anod!TempInstallList_188</vt:lpstr>
      <vt:lpstr>Anod!TempInstallList_189</vt:lpstr>
      <vt:lpstr>Anod!TempInstallList_19</vt:lpstr>
      <vt:lpstr>Anod!TempInstallList_190</vt:lpstr>
      <vt:lpstr>Anod!TempInstallList_191</vt:lpstr>
      <vt:lpstr>Anod!TempInstallList_192</vt:lpstr>
      <vt:lpstr>Anod!TempInstallList_193</vt:lpstr>
      <vt:lpstr>Anod!TempInstallList_194</vt:lpstr>
      <vt:lpstr>Anod!TempInstallList_195</vt:lpstr>
      <vt:lpstr>Anod!TempInstallList_196</vt:lpstr>
      <vt:lpstr>Anod!TempInstallList_197</vt:lpstr>
      <vt:lpstr>Anod!TempInstallList_198</vt:lpstr>
      <vt:lpstr>Anod!TempInstallList_199</vt:lpstr>
      <vt:lpstr>Anod!TempInstallList_20</vt:lpstr>
      <vt:lpstr>Anod!TempInstallList_200</vt:lpstr>
      <vt:lpstr>Anod!TempInstallList_201</vt:lpstr>
      <vt:lpstr>Anod!TempInstallList_202</vt:lpstr>
      <vt:lpstr>Anod!TempInstallList_203</vt:lpstr>
      <vt:lpstr>Anod!TempInstallList_204</vt:lpstr>
      <vt:lpstr>Anod!TempInstallList_205</vt:lpstr>
      <vt:lpstr>Anod!TempInstallList_206</vt:lpstr>
      <vt:lpstr>Anod!TempInstallList_207</vt:lpstr>
      <vt:lpstr>Anod!TempInstallList_208</vt:lpstr>
      <vt:lpstr>Anod!TempInstallList_209</vt:lpstr>
      <vt:lpstr>Anod!TempInstallList_21</vt:lpstr>
      <vt:lpstr>Anod!TempInstallList_210</vt:lpstr>
      <vt:lpstr>Anod!TempInstallList_211</vt:lpstr>
      <vt:lpstr>Anod!TempInstallList_212</vt:lpstr>
      <vt:lpstr>Anod!TempInstallList_213</vt:lpstr>
      <vt:lpstr>Anod!TempInstallList_214</vt:lpstr>
      <vt:lpstr>Anod!TempInstallList_215</vt:lpstr>
      <vt:lpstr>Anod!TempInstallList_216</vt:lpstr>
      <vt:lpstr>Anod!TempInstallList_217</vt:lpstr>
      <vt:lpstr>Anod!TempInstallList_218</vt:lpstr>
      <vt:lpstr>Anod!TempInstallList_219</vt:lpstr>
      <vt:lpstr>Anod!TempInstallList_22</vt:lpstr>
      <vt:lpstr>Anod!TempInstallList_220</vt:lpstr>
      <vt:lpstr>Anod!TempInstallList_221</vt:lpstr>
      <vt:lpstr>Anod!TempInstallList_222</vt:lpstr>
      <vt:lpstr>Anod!TempInstallList_223</vt:lpstr>
      <vt:lpstr>Anod!TempInstallList_224</vt:lpstr>
      <vt:lpstr>Anod!TempInstallList_225</vt:lpstr>
      <vt:lpstr>Anod!TempInstallList_226</vt:lpstr>
      <vt:lpstr>Anod!TempInstallList_227</vt:lpstr>
      <vt:lpstr>Anod!TempInstallList_228</vt:lpstr>
      <vt:lpstr>Anod!TempInstallList_229</vt:lpstr>
      <vt:lpstr>Anod!TempInstallList_23</vt:lpstr>
      <vt:lpstr>Anod!TempInstallList_230</vt:lpstr>
      <vt:lpstr>Anod!TempInstallList_231</vt:lpstr>
      <vt:lpstr>Anod!TempInstallList_232</vt:lpstr>
      <vt:lpstr>Anod!TempInstallList_233</vt:lpstr>
      <vt:lpstr>Anod!TempInstallList_234</vt:lpstr>
      <vt:lpstr>Anod!TempInstallList_235</vt:lpstr>
      <vt:lpstr>Anod!TempInstallList_236</vt:lpstr>
      <vt:lpstr>Anod!TempInstallList_237</vt:lpstr>
      <vt:lpstr>Anod!TempInstallList_238</vt:lpstr>
      <vt:lpstr>Anod!TempInstallList_239</vt:lpstr>
      <vt:lpstr>Anod!TempInstallList_24</vt:lpstr>
      <vt:lpstr>Anod!TempInstallList_240</vt:lpstr>
      <vt:lpstr>Anod!TempInstallList_241</vt:lpstr>
      <vt:lpstr>Anod!TempInstallList_242</vt:lpstr>
      <vt:lpstr>Anod!TempInstallList_243</vt:lpstr>
      <vt:lpstr>Anod!TempInstallList_244</vt:lpstr>
      <vt:lpstr>Anod!TempInstallList_245</vt:lpstr>
      <vt:lpstr>Anod!TempInstallList_246</vt:lpstr>
      <vt:lpstr>Anod!TempInstallList_247</vt:lpstr>
      <vt:lpstr>Anod!TempInstallList_248</vt:lpstr>
      <vt:lpstr>Anod!TempInstallList_249</vt:lpstr>
      <vt:lpstr>Anod!TempInstallList_25</vt:lpstr>
      <vt:lpstr>Anod!TempInstallList_250</vt:lpstr>
      <vt:lpstr>Anod!TempInstallList_251</vt:lpstr>
      <vt:lpstr>Anod!TempInstallList_252</vt:lpstr>
      <vt:lpstr>Anod!TempInstallList_253</vt:lpstr>
      <vt:lpstr>Anod!TempInstallList_254</vt:lpstr>
      <vt:lpstr>Anod!TempInstallList_255</vt:lpstr>
      <vt:lpstr>Anod!TempInstallList_256</vt:lpstr>
      <vt:lpstr>Anod!TempInstallList_257</vt:lpstr>
      <vt:lpstr>Anod!TempInstallList_26</vt:lpstr>
      <vt:lpstr>Anod!TempInstallList_27</vt:lpstr>
      <vt:lpstr>Anod!TempInstallList_28</vt:lpstr>
      <vt:lpstr>Anod!TempInstallList_29</vt:lpstr>
      <vt:lpstr>Anod!TempInstallList_30</vt:lpstr>
      <vt:lpstr>Anod!TempInstallList_31</vt:lpstr>
      <vt:lpstr>Anod!TempInstallList_32</vt:lpstr>
      <vt:lpstr>Anod!TempInstallList_33</vt:lpstr>
      <vt:lpstr>Anod!TempInstallList_34</vt:lpstr>
      <vt:lpstr>Anod!TempInstallList_35</vt:lpstr>
      <vt:lpstr>Anod!TempInstallList_36</vt:lpstr>
      <vt:lpstr>Anod!TempInstallList_37</vt:lpstr>
      <vt:lpstr>Anod!TempInstallList_38</vt:lpstr>
      <vt:lpstr>Anod!TempInstallList_39</vt:lpstr>
      <vt:lpstr>Anod!TempInstallList_4</vt:lpstr>
      <vt:lpstr>Anod!TempInstallList_40</vt:lpstr>
      <vt:lpstr>Anod!TempInstallList_41</vt:lpstr>
      <vt:lpstr>Anod!TempInstallList_42</vt:lpstr>
      <vt:lpstr>Anod!TempInstallList_43</vt:lpstr>
      <vt:lpstr>Anod!TempInstallList_44</vt:lpstr>
      <vt:lpstr>Anod!TempInstallList_45</vt:lpstr>
      <vt:lpstr>Anod!TempInstallList_46</vt:lpstr>
      <vt:lpstr>Anod!TempInstallList_47</vt:lpstr>
      <vt:lpstr>Anod!TempInstallList_48</vt:lpstr>
      <vt:lpstr>Anod!TempInstallList_49</vt:lpstr>
      <vt:lpstr>Anod!TempInstallList_5</vt:lpstr>
      <vt:lpstr>Anod!TempInstallList_50</vt:lpstr>
      <vt:lpstr>Anod!TempInstallList_51</vt:lpstr>
      <vt:lpstr>Anod!TempInstallList_52</vt:lpstr>
      <vt:lpstr>Anod!TempInstallList_53</vt:lpstr>
      <vt:lpstr>Anod!TempInstallList_54</vt:lpstr>
      <vt:lpstr>Anod!TempInstallList_55</vt:lpstr>
      <vt:lpstr>Anod!TempInstallList_56</vt:lpstr>
      <vt:lpstr>Anod!TempInstallList_57</vt:lpstr>
      <vt:lpstr>Anod!TempInstallList_58</vt:lpstr>
      <vt:lpstr>Anod!TempInstallList_59</vt:lpstr>
      <vt:lpstr>Anod!TempInstallList_6</vt:lpstr>
      <vt:lpstr>Anod!TempInstallList_60</vt:lpstr>
      <vt:lpstr>Anod!TempInstallList_61</vt:lpstr>
      <vt:lpstr>Anod!TempInstallList_62</vt:lpstr>
      <vt:lpstr>Anod!TempInstallList_63</vt:lpstr>
      <vt:lpstr>Anod!TempInstallList_64</vt:lpstr>
      <vt:lpstr>Anod!TempInstallList_65</vt:lpstr>
      <vt:lpstr>Anod!TempInstallList_66</vt:lpstr>
      <vt:lpstr>Anod!TempInstallList_67</vt:lpstr>
      <vt:lpstr>Anod!TempInstallList_68</vt:lpstr>
      <vt:lpstr>Anod!TempInstallList_69</vt:lpstr>
      <vt:lpstr>Anod!TempInstallList_7</vt:lpstr>
      <vt:lpstr>Anod!TempInstallList_70</vt:lpstr>
      <vt:lpstr>Anod!TempInstallList_71</vt:lpstr>
      <vt:lpstr>Anod!TempInstallList_72</vt:lpstr>
      <vt:lpstr>Anod!TempInstallList_73</vt:lpstr>
      <vt:lpstr>Anod!TempInstallList_74</vt:lpstr>
      <vt:lpstr>Anod!TempInstallList_75</vt:lpstr>
      <vt:lpstr>Anod!TempInstallList_76</vt:lpstr>
      <vt:lpstr>Anod!TempInstallList_77</vt:lpstr>
      <vt:lpstr>Anod!TempInstallList_78</vt:lpstr>
      <vt:lpstr>Anod!TempInstallList_79</vt:lpstr>
      <vt:lpstr>Anod!TempInstallList_8</vt:lpstr>
      <vt:lpstr>Anod!TempInstallList_80</vt:lpstr>
      <vt:lpstr>Anod!TempInstallList_81</vt:lpstr>
      <vt:lpstr>Anod!TempInstallList_82</vt:lpstr>
      <vt:lpstr>Anod!TempInstallList_83</vt:lpstr>
      <vt:lpstr>Anod!TempInstallList_84</vt:lpstr>
      <vt:lpstr>Anod!TempInstallList_85</vt:lpstr>
      <vt:lpstr>Anod!TempInstallList_86</vt:lpstr>
      <vt:lpstr>Anod!TempInstallList_87</vt:lpstr>
      <vt:lpstr>Anod!TempInstallList_88</vt:lpstr>
      <vt:lpstr>Anod!TempInstallList_89</vt:lpstr>
      <vt:lpstr>Anod!TempInstallList_9</vt:lpstr>
      <vt:lpstr>Anod!TempInstallList_90</vt:lpstr>
      <vt:lpstr>Anod!TempInstallList_91</vt:lpstr>
      <vt:lpstr>Anod!TempInstallList_92</vt:lpstr>
      <vt:lpstr>Anod!TempInstallList_93</vt:lpstr>
      <vt:lpstr>Anod!TempInstallList_94</vt:lpstr>
      <vt:lpstr>Anod!TempInstallList_95</vt:lpstr>
      <vt:lpstr>Anod!TempInstallList_96</vt:lpstr>
      <vt:lpstr>Anod!TempInstallList_97</vt:lpstr>
      <vt:lpstr>Anod!TempInstallList_98</vt:lpstr>
      <vt:lpstr>Anod!TempInstallList_99</vt:lpstr>
      <vt:lpstr>TempMat_20260903072626_2</vt:lpstr>
      <vt:lpstr>TempMat_20260903072633_7</vt:lpstr>
      <vt:lpstr>TempMat_20260903072642_12</vt:lpstr>
      <vt:lpstr>TempMat_20260903072651_17</vt:lpstr>
      <vt:lpstr>TempMat_20260903072705_22</vt:lpstr>
      <vt:lpstr>TempMat_20260903072718_27</vt:lpstr>
      <vt:lpstr>TempMat_20260903072733_32</vt:lpstr>
      <vt:lpstr>TempMat_20260903072752_37</vt:lpstr>
      <vt:lpstr>TempMat_20260903072816_42</vt:lpstr>
      <vt:lpstr>TempMat_20260903072837_47</vt:lpstr>
      <vt:lpstr>TempMat_20260903073025_52</vt:lpstr>
      <vt:lpstr>TempMat_20260903073025_57</vt:lpstr>
      <vt:lpstr>TempMat_20260903073025_62</vt:lpstr>
      <vt:lpstr>TempMat_20260903073025_67</vt:lpstr>
      <vt:lpstr>TempMat_20260903073025_72</vt:lpstr>
      <vt:lpstr>TempMat_20260903073025_77</vt:lpstr>
      <vt:lpstr>TempMat_20260903073025_82</vt:lpstr>
      <vt:lpstr>TempMat_20260903073025_87</vt:lpstr>
      <vt:lpstr>TempMat_20260903073025_92</vt:lpstr>
      <vt:lpstr>TempMat_20260903073026_97</vt:lpstr>
      <vt:lpstr>TempMat_20260903073300_102</vt:lpstr>
      <vt:lpstr>TempMat_20260903073300_107</vt:lpstr>
      <vt:lpstr>TempMat_20260903073300_112</vt:lpstr>
      <vt:lpstr>TempMat_20260903073300_117</vt:lpstr>
      <vt:lpstr>TempMat_20260903073300_122</vt:lpstr>
      <vt:lpstr>TempMat_20260903073301_127</vt:lpstr>
      <vt:lpstr>TempMat_20260903073301_132</vt:lpstr>
      <vt:lpstr>TempMat_20260903073301_137</vt:lpstr>
      <vt:lpstr>TempMat_20260903073301_142</vt:lpstr>
      <vt:lpstr>TempMat_20260903073301_147</vt:lpstr>
      <vt:lpstr>TempMat_20260903073543_152</vt:lpstr>
      <vt:lpstr>TempMat_20260903073639_157</vt:lpstr>
      <vt:lpstr>Anod!TempMaterialList</vt:lpstr>
      <vt:lpstr>TempMaterialList</vt:lpstr>
      <vt:lpstr>Anod!TempMaterialList_10</vt:lpstr>
      <vt:lpstr>Anod!TempMaterialList_100</vt:lpstr>
      <vt:lpstr>Anod!TempMaterialList_101</vt:lpstr>
      <vt:lpstr>Anod!TempMaterialList_102</vt:lpstr>
      <vt:lpstr>Anod!TempMaterialList_103</vt:lpstr>
      <vt:lpstr>Anod!TempMaterialList_104</vt:lpstr>
      <vt:lpstr>Anod!TempMaterialList_105</vt:lpstr>
      <vt:lpstr>Anod!TempMaterialList_106</vt:lpstr>
      <vt:lpstr>Anod!TempMaterialList_107</vt:lpstr>
      <vt:lpstr>Anod!TempMaterialList_108</vt:lpstr>
      <vt:lpstr>Anod!TempMaterialList_109</vt:lpstr>
      <vt:lpstr>Anod!TempMaterialList_11</vt:lpstr>
      <vt:lpstr>Anod!TempMaterialList_110</vt:lpstr>
      <vt:lpstr>Anod!TempMaterialList_111</vt:lpstr>
      <vt:lpstr>Anod!TempMaterialList_112</vt:lpstr>
      <vt:lpstr>Anod!TempMaterialList_113</vt:lpstr>
      <vt:lpstr>Anod!TempMaterialList_114</vt:lpstr>
      <vt:lpstr>Anod!TempMaterialList_115</vt:lpstr>
      <vt:lpstr>Anod!TempMaterialList_116</vt:lpstr>
      <vt:lpstr>Anod!TempMaterialList_117</vt:lpstr>
      <vt:lpstr>Anod!TempMaterialList_118</vt:lpstr>
      <vt:lpstr>Anod!TempMaterialList_119</vt:lpstr>
      <vt:lpstr>Anod!TempMaterialList_12</vt:lpstr>
      <vt:lpstr>Anod!TempMaterialList_120</vt:lpstr>
      <vt:lpstr>Anod!TempMaterialList_121</vt:lpstr>
      <vt:lpstr>Anod!TempMaterialList_122</vt:lpstr>
      <vt:lpstr>Anod!TempMaterialList_123</vt:lpstr>
      <vt:lpstr>Anod!TempMaterialList_124</vt:lpstr>
      <vt:lpstr>Anod!TempMaterialList_125</vt:lpstr>
      <vt:lpstr>Anod!TempMaterialList_126</vt:lpstr>
      <vt:lpstr>Anod!TempMaterialList_127</vt:lpstr>
      <vt:lpstr>Anod!TempMaterialList_128</vt:lpstr>
      <vt:lpstr>Anod!TempMaterialList_129</vt:lpstr>
      <vt:lpstr>Anod!TempMaterialList_13</vt:lpstr>
      <vt:lpstr>Anod!TempMaterialList_130</vt:lpstr>
      <vt:lpstr>Anod!TempMaterialList_131</vt:lpstr>
      <vt:lpstr>Anod!TempMaterialList_132</vt:lpstr>
      <vt:lpstr>Anod!TempMaterialList_133</vt:lpstr>
      <vt:lpstr>Anod!TempMaterialList_134</vt:lpstr>
      <vt:lpstr>Anod!TempMaterialList_135</vt:lpstr>
      <vt:lpstr>Anod!TempMaterialList_136</vt:lpstr>
      <vt:lpstr>Anod!TempMaterialList_137</vt:lpstr>
      <vt:lpstr>Anod!TempMaterialList_138</vt:lpstr>
      <vt:lpstr>Anod!TempMaterialList_139</vt:lpstr>
      <vt:lpstr>Anod!TempMaterialList_14</vt:lpstr>
      <vt:lpstr>Anod!TempMaterialList_140</vt:lpstr>
      <vt:lpstr>Anod!TempMaterialList_141</vt:lpstr>
      <vt:lpstr>Anod!TempMaterialList_142</vt:lpstr>
      <vt:lpstr>Anod!TempMaterialList_143</vt:lpstr>
      <vt:lpstr>Anod!TempMaterialList_144</vt:lpstr>
      <vt:lpstr>Anod!TempMaterialList_145</vt:lpstr>
      <vt:lpstr>Anod!TempMaterialList_146</vt:lpstr>
      <vt:lpstr>Anod!TempMaterialList_147</vt:lpstr>
      <vt:lpstr>Anod!TempMaterialList_148</vt:lpstr>
      <vt:lpstr>Anod!TempMaterialList_149</vt:lpstr>
      <vt:lpstr>Anod!TempMaterialList_15</vt:lpstr>
      <vt:lpstr>Anod!TempMaterialList_150</vt:lpstr>
      <vt:lpstr>Anod!TempMaterialList_151</vt:lpstr>
      <vt:lpstr>Anod!TempMaterialList_152</vt:lpstr>
      <vt:lpstr>Anod!TempMaterialList_153</vt:lpstr>
      <vt:lpstr>Anod!TempMaterialList_154</vt:lpstr>
      <vt:lpstr>Anod!TempMaterialList_155</vt:lpstr>
      <vt:lpstr>Anod!TempMaterialList_156</vt:lpstr>
      <vt:lpstr>Anod!TempMaterialList_157</vt:lpstr>
      <vt:lpstr>Anod!TempMaterialList_158</vt:lpstr>
      <vt:lpstr>Anod!TempMaterialList_159</vt:lpstr>
      <vt:lpstr>Anod!TempMaterialList_16</vt:lpstr>
      <vt:lpstr>Anod!TempMaterialList_160</vt:lpstr>
      <vt:lpstr>Anod!TempMaterialList_161</vt:lpstr>
      <vt:lpstr>Anod!TempMaterialList_162</vt:lpstr>
      <vt:lpstr>Anod!TempMaterialList_163</vt:lpstr>
      <vt:lpstr>Anod!TempMaterialList_164</vt:lpstr>
      <vt:lpstr>Anod!TempMaterialList_165</vt:lpstr>
      <vt:lpstr>Anod!TempMaterialList_166</vt:lpstr>
      <vt:lpstr>Anod!TempMaterialList_167</vt:lpstr>
      <vt:lpstr>Anod!TempMaterialList_168</vt:lpstr>
      <vt:lpstr>Anod!TempMaterialList_169</vt:lpstr>
      <vt:lpstr>Anod!TempMaterialList_17</vt:lpstr>
      <vt:lpstr>Anod!TempMaterialList_170</vt:lpstr>
      <vt:lpstr>Anod!TempMaterialList_171</vt:lpstr>
      <vt:lpstr>Anod!TempMaterialList_172</vt:lpstr>
      <vt:lpstr>Anod!TempMaterialList_173</vt:lpstr>
      <vt:lpstr>Anod!TempMaterialList_174</vt:lpstr>
      <vt:lpstr>Anod!TempMaterialList_175</vt:lpstr>
      <vt:lpstr>Anod!TempMaterialList_176</vt:lpstr>
      <vt:lpstr>Anod!TempMaterialList_177</vt:lpstr>
      <vt:lpstr>Anod!TempMaterialList_178</vt:lpstr>
      <vt:lpstr>Anod!TempMaterialList_179</vt:lpstr>
      <vt:lpstr>Anod!TempMaterialList_18</vt:lpstr>
      <vt:lpstr>Anod!TempMaterialList_180</vt:lpstr>
      <vt:lpstr>Anod!TempMaterialList_181</vt:lpstr>
      <vt:lpstr>Anod!TempMaterialList_182</vt:lpstr>
      <vt:lpstr>Anod!TempMaterialList_183</vt:lpstr>
      <vt:lpstr>Anod!TempMaterialList_184</vt:lpstr>
      <vt:lpstr>Anod!TempMaterialList_185</vt:lpstr>
      <vt:lpstr>Anod!TempMaterialList_186</vt:lpstr>
      <vt:lpstr>Anod!TempMaterialList_187</vt:lpstr>
      <vt:lpstr>Anod!TempMaterialList_188</vt:lpstr>
      <vt:lpstr>Anod!TempMaterialList_189</vt:lpstr>
      <vt:lpstr>Anod!TempMaterialList_19</vt:lpstr>
      <vt:lpstr>Anod!TempMaterialList_190</vt:lpstr>
      <vt:lpstr>Anod!TempMaterialList_191</vt:lpstr>
      <vt:lpstr>Anod!TempMaterialList_192</vt:lpstr>
      <vt:lpstr>Anod!TempMaterialList_193</vt:lpstr>
      <vt:lpstr>Anod!TempMaterialList_194</vt:lpstr>
      <vt:lpstr>Anod!TempMaterialList_195</vt:lpstr>
      <vt:lpstr>Anod!TempMaterialList_196</vt:lpstr>
      <vt:lpstr>Anod!TempMaterialList_197</vt:lpstr>
      <vt:lpstr>Anod!TempMaterialList_198</vt:lpstr>
      <vt:lpstr>Anod!TempMaterialList_199</vt:lpstr>
      <vt:lpstr>Anod!TempMaterialList_20</vt:lpstr>
      <vt:lpstr>Anod!TempMaterialList_200</vt:lpstr>
      <vt:lpstr>Anod!TempMaterialList_201</vt:lpstr>
      <vt:lpstr>Anod!TempMaterialList_202</vt:lpstr>
      <vt:lpstr>Anod!TempMaterialList_203</vt:lpstr>
      <vt:lpstr>Anod!TempMaterialList_204</vt:lpstr>
      <vt:lpstr>Anod!TempMaterialList_205</vt:lpstr>
      <vt:lpstr>Anod!TempMaterialList_206</vt:lpstr>
      <vt:lpstr>Anod!TempMaterialList_207</vt:lpstr>
      <vt:lpstr>Anod!TempMaterialList_208</vt:lpstr>
      <vt:lpstr>Anod!TempMaterialList_209</vt:lpstr>
      <vt:lpstr>Anod!TempMaterialList_21</vt:lpstr>
      <vt:lpstr>Anod!TempMaterialList_210</vt:lpstr>
      <vt:lpstr>Anod!TempMaterialList_211</vt:lpstr>
      <vt:lpstr>Anod!TempMaterialList_212</vt:lpstr>
      <vt:lpstr>Anod!TempMaterialList_213</vt:lpstr>
      <vt:lpstr>Anod!TempMaterialList_214</vt:lpstr>
      <vt:lpstr>Anod!TempMaterialList_215</vt:lpstr>
      <vt:lpstr>Anod!TempMaterialList_216</vt:lpstr>
      <vt:lpstr>Anod!TempMaterialList_217</vt:lpstr>
      <vt:lpstr>Anod!TempMaterialList_218</vt:lpstr>
      <vt:lpstr>Anod!TempMaterialList_219</vt:lpstr>
      <vt:lpstr>Anod!TempMaterialList_22</vt:lpstr>
      <vt:lpstr>Anod!TempMaterialList_220</vt:lpstr>
      <vt:lpstr>Anod!TempMaterialList_221</vt:lpstr>
      <vt:lpstr>Anod!TempMaterialList_222</vt:lpstr>
      <vt:lpstr>Anod!TempMaterialList_223</vt:lpstr>
      <vt:lpstr>Anod!TempMaterialList_224</vt:lpstr>
      <vt:lpstr>Anod!TempMaterialList_225</vt:lpstr>
      <vt:lpstr>Anod!TempMaterialList_226</vt:lpstr>
      <vt:lpstr>Anod!TempMaterialList_227</vt:lpstr>
      <vt:lpstr>Anod!TempMaterialList_228</vt:lpstr>
      <vt:lpstr>Anod!TempMaterialList_229</vt:lpstr>
      <vt:lpstr>Anod!TempMaterialList_23</vt:lpstr>
      <vt:lpstr>Anod!TempMaterialList_230</vt:lpstr>
      <vt:lpstr>Anod!TempMaterialList_231</vt:lpstr>
      <vt:lpstr>Anod!TempMaterialList_232</vt:lpstr>
      <vt:lpstr>Anod!TempMaterialList_233</vt:lpstr>
      <vt:lpstr>Anod!TempMaterialList_234</vt:lpstr>
      <vt:lpstr>Anod!TempMaterialList_235</vt:lpstr>
      <vt:lpstr>Anod!TempMaterialList_236</vt:lpstr>
      <vt:lpstr>Anod!TempMaterialList_237</vt:lpstr>
      <vt:lpstr>Anod!TempMaterialList_238</vt:lpstr>
      <vt:lpstr>Anod!TempMaterialList_239</vt:lpstr>
      <vt:lpstr>Anod!TempMaterialList_24</vt:lpstr>
      <vt:lpstr>Anod!TempMaterialList_240</vt:lpstr>
      <vt:lpstr>Anod!TempMaterialList_241</vt:lpstr>
      <vt:lpstr>Anod!TempMaterialList_242</vt:lpstr>
      <vt:lpstr>Anod!TempMaterialList_243</vt:lpstr>
      <vt:lpstr>Anod!TempMaterialList_244</vt:lpstr>
      <vt:lpstr>Anod!TempMaterialList_245</vt:lpstr>
      <vt:lpstr>Anod!TempMaterialList_246</vt:lpstr>
      <vt:lpstr>Anod!TempMaterialList_247</vt:lpstr>
      <vt:lpstr>Anod!TempMaterialList_248</vt:lpstr>
      <vt:lpstr>Anod!TempMaterialList_249</vt:lpstr>
      <vt:lpstr>Anod!TempMaterialList_25</vt:lpstr>
      <vt:lpstr>Anod!TempMaterialList_250</vt:lpstr>
      <vt:lpstr>Anod!TempMaterialList_251</vt:lpstr>
      <vt:lpstr>Anod!TempMaterialList_252</vt:lpstr>
      <vt:lpstr>Anod!TempMaterialList_253</vt:lpstr>
      <vt:lpstr>Anod!TempMaterialList_254</vt:lpstr>
      <vt:lpstr>Anod!TempMaterialList_255</vt:lpstr>
      <vt:lpstr>Anod!TempMaterialList_256</vt:lpstr>
      <vt:lpstr>Anod!TempMaterialList_257</vt:lpstr>
      <vt:lpstr>Anod!TempMaterialList_26</vt:lpstr>
      <vt:lpstr>Anod!TempMaterialList_27</vt:lpstr>
      <vt:lpstr>Anod!TempMaterialList_28</vt:lpstr>
      <vt:lpstr>Anod!TempMaterialList_29</vt:lpstr>
      <vt:lpstr>Anod!TempMaterialList_30</vt:lpstr>
      <vt:lpstr>Anod!TempMaterialList_31</vt:lpstr>
      <vt:lpstr>Anod!TempMaterialList_32</vt:lpstr>
      <vt:lpstr>Anod!TempMaterialList_33</vt:lpstr>
      <vt:lpstr>Anod!TempMaterialList_34</vt:lpstr>
      <vt:lpstr>Anod!TempMaterialList_35</vt:lpstr>
      <vt:lpstr>Anod!TempMaterialList_36</vt:lpstr>
      <vt:lpstr>Anod!TempMaterialList_37</vt:lpstr>
      <vt:lpstr>Anod!TempMaterialList_38</vt:lpstr>
      <vt:lpstr>Anod!TempMaterialList_39</vt:lpstr>
      <vt:lpstr>Anod!TempMaterialList_4</vt:lpstr>
      <vt:lpstr>Anod!TempMaterialList_40</vt:lpstr>
      <vt:lpstr>Anod!TempMaterialList_41</vt:lpstr>
      <vt:lpstr>Anod!TempMaterialList_42</vt:lpstr>
      <vt:lpstr>Anod!TempMaterialList_43</vt:lpstr>
      <vt:lpstr>Anod!TempMaterialList_44</vt:lpstr>
      <vt:lpstr>Anod!TempMaterialList_45</vt:lpstr>
      <vt:lpstr>Anod!TempMaterialList_46</vt:lpstr>
      <vt:lpstr>Anod!TempMaterialList_47</vt:lpstr>
      <vt:lpstr>Anod!TempMaterialList_48</vt:lpstr>
      <vt:lpstr>Anod!TempMaterialList_49</vt:lpstr>
      <vt:lpstr>Anod!TempMaterialList_5</vt:lpstr>
      <vt:lpstr>Anod!TempMaterialList_50</vt:lpstr>
      <vt:lpstr>Anod!TempMaterialList_51</vt:lpstr>
      <vt:lpstr>Anod!TempMaterialList_52</vt:lpstr>
      <vt:lpstr>Anod!TempMaterialList_53</vt:lpstr>
      <vt:lpstr>Anod!TempMaterialList_54</vt:lpstr>
      <vt:lpstr>Anod!TempMaterialList_55</vt:lpstr>
      <vt:lpstr>Anod!TempMaterialList_56</vt:lpstr>
      <vt:lpstr>Anod!TempMaterialList_57</vt:lpstr>
      <vt:lpstr>Anod!TempMaterialList_58</vt:lpstr>
      <vt:lpstr>Anod!TempMaterialList_59</vt:lpstr>
      <vt:lpstr>Anod!TempMaterialList_6</vt:lpstr>
      <vt:lpstr>Anod!TempMaterialList_60</vt:lpstr>
      <vt:lpstr>Anod!TempMaterialList_61</vt:lpstr>
      <vt:lpstr>Anod!TempMaterialList_62</vt:lpstr>
      <vt:lpstr>Anod!TempMaterialList_63</vt:lpstr>
      <vt:lpstr>Anod!TempMaterialList_64</vt:lpstr>
      <vt:lpstr>Anod!TempMaterialList_65</vt:lpstr>
      <vt:lpstr>Anod!TempMaterialList_66</vt:lpstr>
      <vt:lpstr>Anod!TempMaterialList_67</vt:lpstr>
      <vt:lpstr>Anod!TempMaterialList_68</vt:lpstr>
      <vt:lpstr>Anod!TempMaterialList_69</vt:lpstr>
      <vt:lpstr>Anod!TempMaterialList_7</vt:lpstr>
      <vt:lpstr>Anod!TempMaterialList_70</vt:lpstr>
      <vt:lpstr>Anod!TempMaterialList_71</vt:lpstr>
      <vt:lpstr>Anod!TempMaterialList_72</vt:lpstr>
      <vt:lpstr>Anod!TempMaterialList_73</vt:lpstr>
      <vt:lpstr>Anod!TempMaterialList_74</vt:lpstr>
      <vt:lpstr>Anod!TempMaterialList_75</vt:lpstr>
      <vt:lpstr>Anod!TempMaterialList_76</vt:lpstr>
      <vt:lpstr>Anod!TempMaterialList_77</vt:lpstr>
      <vt:lpstr>Anod!TempMaterialList_78</vt:lpstr>
      <vt:lpstr>Anod!TempMaterialList_79</vt:lpstr>
      <vt:lpstr>Anod!TempMaterialList_8</vt:lpstr>
      <vt:lpstr>Anod!TempMaterialList_80</vt:lpstr>
      <vt:lpstr>Anod!TempMaterialList_81</vt:lpstr>
      <vt:lpstr>Anod!TempMaterialList_82</vt:lpstr>
      <vt:lpstr>Anod!TempMaterialList_83</vt:lpstr>
      <vt:lpstr>Anod!TempMaterialList_84</vt:lpstr>
      <vt:lpstr>Anod!TempMaterialList_85</vt:lpstr>
      <vt:lpstr>Anod!TempMaterialList_86</vt:lpstr>
      <vt:lpstr>Anod!TempMaterialList_87</vt:lpstr>
      <vt:lpstr>Anod!TempMaterialList_88</vt:lpstr>
      <vt:lpstr>Anod!TempMaterialList_89</vt:lpstr>
      <vt:lpstr>Anod!TempMaterialList_9</vt:lpstr>
      <vt:lpstr>Anod!TempMaterialList_90</vt:lpstr>
      <vt:lpstr>Anod!TempMaterialList_91</vt:lpstr>
      <vt:lpstr>Anod!TempMaterialList_92</vt:lpstr>
      <vt:lpstr>Anod!TempMaterialList_93</vt:lpstr>
      <vt:lpstr>Anod!TempMaterialList_94</vt:lpstr>
      <vt:lpstr>Anod!TempMaterialList_95</vt:lpstr>
      <vt:lpstr>Anod!TempMaterialList_96</vt:lpstr>
      <vt:lpstr>Anod!TempMaterialList_97</vt:lpstr>
      <vt:lpstr>Anod!TempMaterialList_98</vt:lpstr>
      <vt:lpstr>Anod!TempMaterialList_99</vt:lpstr>
      <vt:lpstr>TempModel_20260903072626_6</vt:lpstr>
      <vt:lpstr>TempModel_20260903072633_11</vt:lpstr>
      <vt:lpstr>TempModel_20260903072642_16</vt:lpstr>
      <vt:lpstr>TempModel_20260903072651_21</vt:lpstr>
      <vt:lpstr>TempModel_20260903072705_26</vt:lpstr>
      <vt:lpstr>TempModel_20260903072718_31</vt:lpstr>
      <vt:lpstr>TempModel_20260903072734_36</vt:lpstr>
      <vt:lpstr>TempModel_20260903072752_41</vt:lpstr>
      <vt:lpstr>TempModel_20260903072816_46</vt:lpstr>
      <vt:lpstr>TempModel_20260903072837_51</vt:lpstr>
      <vt:lpstr>TempModel_20260903073025_56</vt:lpstr>
      <vt:lpstr>TempModel_20260903073025_61</vt:lpstr>
      <vt:lpstr>TempModel_20260903073025_66</vt:lpstr>
      <vt:lpstr>TempModel_20260903073025_71</vt:lpstr>
      <vt:lpstr>TempModel_20260903073025_76</vt:lpstr>
      <vt:lpstr>TempModel_20260903073025_81</vt:lpstr>
      <vt:lpstr>TempModel_20260903073025_86</vt:lpstr>
      <vt:lpstr>TempModel_20260903073025_91</vt:lpstr>
      <vt:lpstr>TempModel_20260903073026_101</vt:lpstr>
      <vt:lpstr>TempModel_20260903073026_96</vt:lpstr>
      <vt:lpstr>TempModel_20260903073300_106</vt:lpstr>
      <vt:lpstr>TempModel_20260903073300_111</vt:lpstr>
      <vt:lpstr>TempModel_20260903073300_116</vt:lpstr>
      <vt:lpstr>TempModel_20260903073300_121</vt:lpstr>
      <vt:lpstr>TempModel_20260903073301_126</vt:lpstr>
      <vt:lpstr>TempModel_20260903073301_131</vt:lpstr>
      <vt:lpstr>TempModel_20260903073301_136</vt:lpstr>
      <vt:lpstr>TempModel_20260903073301_141</vt:lpstr>
      <vt:lpstr>TempModel_20260903073301_146</vt:lpstr>
      <vt:lpstr>TempModel_20260903073301_151</vt:lpstr>
      <vt:lpstr>TempModel_20260903073544_156</vt:lpstr>
      <vt:lpstr>TempModel_20260903073639_161</vt:lpstr>
      <vt:lpstr>Anod!TempModelList</vt:lpstr>
      <vt:lpstr>TempModelList</vt:lpstr>
      <vt:lpstr>Anod!TempModelList_10</vt:lpstr>
      <vt:lpstr>Anod!TempModelList_100</vt:lpstr>
      <vt:lpstr>Anod!TempModelList_101</vt:lpstr>
      <vt:lpstr>Anod!TempModelList_102</vt:lpstr>
      <vt:lpstr>Anod!TempModelList_103</vt:lpstr>
      <vt:lpstr>Anod!TempModelList_104</vt:lpstr>
      <vt:lpstr>Anod!TempModelList_105</vt:lpstr>
      <vt:lpstr>Anod!TempModelList_106</vt:lpstr>
      <vt:lpstr>Anod!TempModelList_107</vt:lpstr>
      <vt:lpstr>Anod!TempModelList_108</vt:lpstr>
      <vt:lpstr>Anod!TempModelList_109</vt:lpstr>
      <vt:lpstr>Anod!TempModelList_11</vt:lpstr>
      <vt:lpstr>Anod!TempModelList_110</vt:lpstr>
      <vt:lpstr>Anod!TempModelList_111</vt:lpstr>
      <vt:lpstr>Anod!TempModelList_112</vt:lpstr>
      <vt:lpstr>Anod!TempModelList_113</vt:lpstr>
      <vt:lpstr>Anod!TempModelList_114</vt:lpstr>
      <vt:lpstr>Anod!TempModelList_115</vt:lpstr>
      <vt:lpstr>Anod!TempModelList_116</vt:lpstr>
      <vt:lpstr>Anod!TempModelList_117</vt:lpstr>
      <vt:lpstr>Anod!TempModelList_118</vt:lpstr>
      <vt:lpstr>Anod!TempModelList_119</vt:lpstr>
      <vt:lpstr>Anod!TempModelList_12</vt:lpstr>
      <vt:lpstr>Anod!TempModelList_120</vt:lpstr>
      <vt:lpstr>Anod!TempModelList_121</vt:lpstr>
      <vt:lpstr>Anod!TempModelList_122</vt:lpstr>
      <vt:lpstr>Anod!TempModelList_123</vt:lpstr>
      <vt:lpstr>Anod!TempModelList_124</vt:lpstr>
      <vt:lpstr>Anod!TempModelList_125</vt:lpstr>
      <vt:lpstr>Anod!TempModelList_126</vt:lpstr>
      <vt:lpstr>Anod!TempModelList_127</vt:lpstr>
      <vt:lpstr>Anod!TempModelList_128</vt:lpstr>
      <vt:lpstr>Anod!TempModelList_129</vt:lpstr>
      <vt:lpstr>Anod!TempModelList_13</vt:lpstr>
      <vt:lpstr>Anod!TempModelList_130</vt:lpstr>
      <vt:lpstr>Anod!TempModelList_131</vt:lpstr>
      <vt:lpstr>Anod!TempModelList_132</vt:lpstr>
      <vt:lpstr>Anod!TempModelList_133</vt:lpstr>
      <vt:lpstr>Anod!TempModelList_134</vt:lpstr>
      <vt:lpstr>Anod!TempModelList_135</vt:lpstr>
      <vt:lpstr>Anod!TempModelList_136</vt:lpstr>
      <vt:lpstr>Anod!TempModelList_137</vt:lpstr>
      <vt:lpstr>Anod!TempModelList_138</vt:lpstr>
      <vt:lpstr>Anod!TempModelList_139</vt:lpstr>
      <vt:lpstr>Anod!TempModelList_14</vt:lpstr>
      <vt:lpstr>Anod!TempModelList_140</vt:lpstr>
      <vt:lpstr>Anod!TempModelList_141</vt:lpstr>
      <vt:lpstr>Anod!TempModelList_142</vt:lpstr>
      <vt:lpstr>Anod!TempModelList_143</vt:lpstr>
      <vt:lpstr>Anod!TempModelList_144</vt:lpstr>
      <vt:lpstr>Anod!TempModelList_145</vt:lpstr>
      <vt:lpstr>Anod!TempModelList_146</vt:lpstr>
      <vt:lpstr>Anod!TempModelList_147</vt:lpstr>
      <vt:lpstr>Anod!TempModelList_148</vt:lpstr>
      <vt:lpstr>Anod!TempModelList_149</vt:lpstr>
      <vt:lpstr>Anod!TempModelList_15</vt:lpstr>
      <vt:lpstr>Anod!TempModelList_150</vt:lpstr>
      <vt:lpstr>Anod!TempModelList_151</vt:lpstr>
      <vt:lpstr>Anod!TempModelList_152</vt:lpstr>
      <vt:lpstr>Anod!TempModelList_153</vt:lpstr>
      <vt:lpstr>Anod!TempModelList_154</vt:lpstr>
      <vt:lpstr>Anod!TempModelList_155</vt:lpstr>
      <vt:lpstr>Anod!TempModelList_156</vt:lpstr>
      <vt:lpstr>Anod!TempModelList_157</vt:lpstr>
      <vt:lpstr>Anod!TempModelList_158</vt:lpstr>
      <vt:lpstr>Anod!TempModelList_159</vt:lpstr>
      <vt:lpstr>Anod!TempModelList_16</vt:lpstr>
      <vt:lpstr>Anod!TempModelList_160</vt:lpstr>
      <vt:lpstr>Anod!TempModelList_161</vt:lpstr>
      <vt:lpstr>Anod!TempModelList_162</vt:lpstr>
      <vt:lpstr>Anod!TempModelList_163</vt:lpstr>
      <vt:lpstr>Anod!TempModelList_164</vt:lpstr>
      <vt:lpstr>Anod!TempModelList_165</vt:lpstr>
      <vt:lpstr>Anod!TempModelList_166</vt:lpstr>
      <vt:lpstr>Anod!TempModelList_167</vt:lpstr>
      <vt:lpstr>Anod!TempModelList_168</vt:lpstr>
      <vt:lpstr>Anod!TempModelList_169</vt:lpstr>
      <vt:lpstr>Anod!TempModelList_17</vt:lpstr>
      <vt:lpstr>Anod!TempModelList_170</vt:lpstr>
      <vt:lpstr>Anod!TempModelList_171</vt:lpstr>
      <vt:lpstr>Anod!TempModelList_172</vt:lpstr>
      <vt:lpstr>Anod!TempModelList_173</vt:lpstr>
      <vt:lpstr>Anod!TempModelList_174</vt:lpstr>
      <vt:lpstr>Anod!TempModelList_175</vt:lpstr>
      <vt:lpstr>Anod!TempModelList_176</vt:lpstr>
      <vt:lpstr>Anod!TempModelList_177</vt:lpstr>
      <vt:lpstr>Anod!TempModelList_178</vt:lpstr>
      <vt:lpstr>Anod!TempModelList_179</vt:lpstr>
      <vt:lpstr>Anod!TempModelList_18</vt:lpstr>
      <vt:lpstr>Anod!TempModelList_180</vt:lpstr>
      <vt:lpstr>Anod!TempModelList_181</vt:lpstr>
      <vt:lpstr>Anod!TempModelList_182</vt:lpstr>
      <vt:lpstr>Anod!TempModelList_183</vt:lpstr>
      <vt:lpstr>Anod!TempModelList_184</vt:lpstr>
      <vt:lpstr>Anod!TempModelList_185</vt:lpstr>
      <vt:lpstr>Anod!TempModelList_186</vt:lpstr>
      <vt:lpstr>Anod!TempModelList_187</vt:lpstr>
      <vt:lpstr>Anod!TempModelList_188</vt:lpstr>
      <vt:lpstr>Anod!TempModelList_189</vt:lpstr>
      <vt:lpstr>Anod!TempModelList_19</vt:lpstr>
      <vt:lpstr>Anod!TempModelList_190</vt:lpstr>
      <vt:lpstr>Anod!TempModelList_191</vt:lpstr>
      <vt:lpstr>Anod!TempModelList_192</vt:lpstr>
      <vt:lpstr>Anod!TempModelList_193</vt:lpstr>
      <vt:lpstr>Anod!TempModelList_194</vt:lpstr>
      <vt:lpstr>Anod!TempModelList_195</vt:lpstr>
      <vt:lpstr>Anod!TempModelList_196</vt:lpstr>
      <vt:lpstr>Anod!TempModelList_197</vt:lpstr>
      <vt:lpstr>Anod!TempModelList_198</vt:lpstr>
      <vt:lpstr>Anod!TempModelList_199</vt:lpstr>
      <vt:lpstr>Anod!TempModelList_20</vt:lpstr>
      <vt:lpstr>Anod!TempModelList_200</vt:lpstr>
      <vt:lpstr>Anod!TempModelList_201</vt:lpstr>
      <vt:lpstr>Anod!TempModelList_202</vt:lpstr>
      <vt:lpstr>Anod!TempModelList_203</vt:lpstr>
      <vt:lpstr>Anod!TempModelList_204</vt:lpstr>
      <vt:lpstr>Anod!TempModelList_205</vt:lpstr>
      <vt:lpstr>Anod!TempModelList_206</vt:lpstr>
      <vt:lpstr>Anod!TempModelList_207</vt:lpstr>
      <vt:lpstr>Anod!TempModelList_208</vt:lpstr>
      <vt:lpstr>Anod!TempModelList_209</vt:lpstr>
      <vt:lpstr>Anod!TempModelList_21</vt:lpstr>
      <vt:lpstr>Anod!TempModelList_210</vt:lpstr>
      <vt:lpstr>Anod!TempModelList_211</vt:lpstr>
      <vt:lpstr>Anod!TempModelList_212</vt:lpstr>
      <vt:lpstr>Anod!TempModelList_213</vt:lpstr>
      <vt:lpstr>Anod!TempModelList_214</vt:lpstr>
      <vt:lpstr>Anod!TempModelList_215</vt:lpstr>
      <vt:lpstr>Anod!TempModelList_216</vt:lpstr>
      <vt:lpstr>Anod!TempModelList_217</vt:lpstr>
      <vt:lpstr>Anod!TempModelList_218</vt:lpstr>
      <vt:lpstr>Anod!TempModelList_219</vt:lpstr>
      <vt:lpstr>Anod!TempModelList_22</vt:lpstr>
      <vt:lpstr>Anod!TempModelList_220</vt:lpstr>
      <vt:lpstr>Anod!TempModelList_221</vt:lpstr>
      <vt:lpstr>Anod!TempModelList_222</vt:lpstr>
      <vt:lpstr>Anod!TempModelList_223</vt:lpstr>
      <vt:lpstr>Anod!TempModelList_224</vt:lpstr>
      <vt:lpstr>Anod!TempModelList_225</vt:lpstr>
      <vt:lpstr>Anod!TempModelList_226</vt:lpstr>
      <vt:lpstr>Anod!TempModelList_227</vt:lpstr>
      <vt:lpstr>Anod!TempModelList_228</vt:lpstr>
      <vt:lpstr>Anod!TempModelList_229</vt:lpstr>
      <vt:lpstr>Anod!TempModelList_23</vt:lpstr>
      <vt:lpstr>Anod!TempModelList_230</vt:lpstr>
      <vt:lpstr>Anod!TempModelList_231</vt:lpstr>
      <vt:lpstr>Anod!TempModelList_232</vt:lpstr>
      <vt:lpstr>Anod!TempModelList_233</vt:lpstr>
      <vt:lpstr>Anod!TempModelList_234</vt:lpstr>
      <vt:lpstr>Anod!TempModelList_235</vt:lpstr>
      <vt:lpstr>Anod!TempModelList_236</vt:lpstr>
      <vt:lpstr>Anod!TempModelList_237</vt:lpstr>
      <vt:lpstr>Anod!TempModelList_238</vt:lpstr>
      <vt:lpstr>Anod!TempModelList_239</vt:lpstr>
      <vt:lpstr>Anod!TempModelList_24</vt:lpstr>
      <vt:lpstr>Anod!TempModelList_240</vt:lpstr>
      <vt:lpstr>Anod!TempModelList_241</vt:lpstr>
      <vt:lpstr>Anod!TempModelList_242</vt:lpstr>
      <vt:lpstr>Anod!TempModelList_243</vt:lpstr>
      <vt:lpstr>Anod!TempModelList_244</vt:lpstr>
      <vt:lpstr>Anod!TempModelList_245</vt:lpstr>
      <vt:lpstr>Anod!TempModelList_246</vt:lpstr>
      <vt:lpstr>Anod!TempModelList_247</vt:lpstr>
      <vt:lpstr>Anod!TempModelList_248</vt:lpstr>
      <vt:lpstr>Anod!TempModelList_249</vt:lpstr>
      <vt:lpstr>Anod!TempModelList_25</vt:lpstr>
      <vt:lpstr>Anod!TempModelList_250</vt:lpstr>
      <vt:lpstr>Anod!TempModelList_251</vt:lpstr>
      <vt:lpstr>Anod!TempModelList_252</vt:lpstr>
      <vt:lpstr>Anod!TempModelList_253</vt:lpstr>
      <vt:lpstr>Anod!TempModelList_254</vt:lpstr>
      <vt:lpstr>Anod!TempModelList_255</vt:lpstr>
      <vt:lpstr>Anod!TempModelList_256</vt:lpstr>
      <vt:lpstr>Anod!TempModelList_257</vt:lpstr>
      <vt:lpstr>Anod!TempModelList_26</vt:lpstr>
      <vt:lpstr>Anod!TempModelList_27</vt:lpstr>
      <vt:lpstr>Anod!TempModelList_28</vt:lpstr>
      <vt:lpstr>Anod!TempModelList_29</vt:lpstr>
      <vt:lpstr>Anod!TempModelList_30</vt:lpstr>
      <vt:lpstr>Anod!TempModelList_31</vt:lpstr>
      <vt:lpstr>Anod!TempModelList_32</vt:lpstr>
      <vt:lpstr>Anod!TempModelList_33</vt:lpstr>
      <vt:lpstr>Anod!TempModelList_34</vt:lpstr>
      <vt:lpstr>Anod!TempModelList_35</vt:lpstr>
      <vt:lpstr>Anod!TempModelList_36</vt:lpstr>
      <vt:lpstr>Anod!TempModelList_37</vt:lpstr>
      <vt:lpstr>Anod!TempModelList_38</vt:lpstr>
      <vt:lpstr>Anod!TempModelList_39</vt:lpstr>
      <vt:lpstr>Anod!TempModelList_4</vt:lpstr>
      <vt:lpstr>Anod!TempModelList_40</vt:lpstr>
      <vt:lpstr>Anod!TempModelList_41</vt:lpstr>
      <vt:lpstr>Anod!TempModelList_42</vt:lpstr>
      <vt:lpstr>Anod!TempModelList_43</vt:lpstr>
      <vt:lpstr>Anod!TempModelList_44</vt:lpstr>
      <vt:lpstr>Anod!TempModelList_45</vt:lpstr>
      <vt:lpstr>Anod!TempModelList_46</vt:lpstr>
      <vt:lpstr>Anod!TempModelList_47</vt:lpstr>
      <vt:lpstr>Anod!TempModelList_48</vt:lpstr>
      <vt:lpstr>Anod!TempModelList_49</vt:lpstr>
      <vt:lpstr>Anod!TempModelList_5</vt:lpstr>
      <vt:lpstr>Anod!TempModelList_50</vt:lpstr>
      <vt:lpstr>Anod!TempModelList_51</vt:lpstr>
      <vt:lpstr>Anod!TempModelList_52</vt:lpstr>
      <vt:lpstr>Anod!TempModelList_53</vt:lpstr>
      <vt:lpstr>Anod!TempModelList_54</vt:lpstr>
      <vt:lpstr>Anod!TempModelList_55</vt:lpstr>
      <vt:lpstr>Anod!TempModelList_56</vt:lpstr>
      <vt:lpstr>Anod!TempModelList_57</vt:lpstr>
      <vt:lpstr>Anod!TempModelList_58</vt:lpstr>
      <vt:lpstr>Anod!TempModelList_59</vt:lpstr>
      <vt:lpstr>Anod!TempModelList_6</vt:lpstr>
      <vt:lpstr>Anod!TempModelList_60</vt:lpstr>
      <vt:lpstr>Anod!TempModelList_61</vt:lpstr>
      <vt:lpstr>Anod!TempModelList_62</vt:lpstr>
      <vt:lpstr>Anod!TempModelList_63</vt:lpstr>
      <vt:lpstr>Anod!TempModelList_64</vt:lpstr>
      <vt:lpstr>Anod!TempModelList_65</vt:lpstr>
      <vt:lpstr>Anod!TempModelList_66</vt:lpstr>
      <vt:lpstr>Anod!TempModelList_67</vt:lpstr>
      <vt:lpstr>Anod!TempModelList_68</vt:lpstr>
      <vt:lpstr>Anod!TempModelList_69</vt:lpstr>
      <vt:lpstr>Anod!TempModelList_7</vt:lpstr>
      <vt:lpstr>Anod!TempModelList_70</vt:lpstr>
      <vt:lpstr>Anod!TempModelList_71</vt:lpstr>
      <vt:lpstr>Anod!TempModelList_72</vt:lpstr>
      <vt:lpstr>Anod!TempModelList_73</vt:lpstr>
      <vt:lpstr>Anod!TempModelList_74</vt:lpstr>
      <vt:lpstr>Anod!TempModelList_75</vt:lpstr>
      <vt:lpstr>Anod!TempModelList_76</vt:lpstr>
      <vt:lpstr>Anod!TempModelList_77</vt:lpstr>
      <vt:lpstr>Anod!TempModelList_78</vt:lpstr>
      <vt:lpstr>Anod!TempModelList_79</vt:lpstr>
      <vt:lpstr>Anod!TempModelList_8</vt:lpstr>
      <vt:lpstr>Anod!TempModelList_80</vt:lpstr>
      <vt:lpstr>Anod!TempModelList_81</vt:lpstr>
      <vt:lpstr>Anod!TempModelList_82</vt:lpstr>
      <vt:lpstr>Anod!TempModelList_83</vt:lpstr>
      <vt:lpstr>Anod!TempModelList_84</vt:lpstr>
      <vt:lpstr>Anod!TempModelList_85</vt:lpstr>
      <vt:lpstr>Anod!TempModelList_86</vt:lpstr>
      <vt:lpstr>Anod!TempModelList_87</vt:lpstr>
      <vt:lpstr>Anod!TempModelList_88</vt:lpstr>
      <vt:lpstr>Anod!TempModelList_89</vt:lpstr>
      <vt:lpstr>Anod!TempModelList_9</vt:lpstr>
      <vt:lpstr>Anod!TempModelList_90</vt:lpstr>
      <vt:lpstr>Anod!TempModelList_91</vt:lpstr>
      <vt:lpstr>Anod!TempModelList_92</vt:lpstr>
      <vt:lpstr>Anod!TempModelList_93</vt:lpstr>
      <vt:lpstr>Anod!TempModelList_94</vt:lpstr>
      <vt:lpstr>Anod!TempModelList_95</vt:lpstr>
      <vt:lpstr>Anod!TempModelList_96</vt:lpstr>
      <vt:lpstr>Anod!TempModelList_97</vt:lpstr>
      <vt:lpstr>Anod!TempModelList_98</vt:lpstr>
      <vt:lpstr>Anod!TempModelList_99</vt:lpstr>
      <vt:lpstr>TempMount_20260903072626_3</vt:lpstr>
      <vt:lpstr>TempMount_20260903072633_8</vt:lpstr>
      <vt:lpstr>TempMount_20260903072642_13</vt:lpstr>
      <vt:lpstr>TempMount_20260903072651_18</vt:lpstr>
      <vt:lpstr>TempMount_20260903072705_23</vt:lpstr>
      <vt:lpstr>TempMount_20260903072718_28</vt:lpstr>
      <vt:lpstr>TempMount_20260903072733_33</vt:lpstr>
      <vt:lpstr>TempMount_20260903072752_38</vt:lpstr>
      <vt:lpstr>TempMount_20260903072816_43</vt:lpstr>
      <vt:lpstr>TempMount_20260903072837_48</vt:lpstr>
      <vt:lpstr>TempMount_20260903073025_53</vt:lpstr>
      <vt:lpstr>TempMount_20260903073025_58</vt:lpstr>
      <vt:lpstr>TempMount_20260903073025_63</vt:lpstr>
      <vt:lpstr>TempMount_20260903073025_68</vt:lpstr>
      <vt:lpstr>TempMount_20260903073025_73</vt:lpstr>
      <vt:lpstr>TempMount_20260903073025_78</vt:lpstr>
      <vt:lpstr>TempMount_20260903073025_83</vt:lpstr>
      <vt:lpstr>TempMount_20260903073025_88</vt:lpstr>
      <vt:lpstr>TempMount_20260903073025_93</vt:lpstr>
      <vt:lpstr>TempMount_20260903073026_98</vt:lpstr>
      <vt:lpstr>TempMount_20260903073300_103</vt:lpstr>
      <vt:lpstr>TempMount_20260903073300_108</vt:lpstr>
      <vt:lpstr>TempMount_20260903073300_113</vt:lpstr>
      <vt:lpstr>TempMount_20260903073300_118</vt:lpstr>
      <vt:lpstr>TempMount_20260903073300_123</vt:lpstr>
      <vt:lpstr>TempMount_20260903073301_128</vt:lpstr>
      <vt:lpstr>TempMount_20260903073301_133</vt:lpstr>
      <vt:lpstr>TempMount_20260903073301_138</vt:lpstr>
      <vt:lpstr>TempMount_20260903073301_143</vt:lpstr>
      <vt:lpstr>TempMount_20260903073301_148</vt:lpstr>
      <vt:lpstr>TempMount_20260903073543_153</vt:lpstr>
      <vt:lpstr>TempMount_20260903073639_158</vt:lpstr>
      <vt:lpstr>Anod!TempMountList</vt:lpstr>
      <vt:lpstr>TempMountList</vt:lpstr>
      <vt:lpstr>Anod!TempMountList_10</vt:lpstr>
      <vt:lpstr>Anod!TempMountList_100</vt:lpstr>
      <vt:lpstr>Anod!TempMountList_101</vt:lpstr>
      <vt:lpstr>Anod!TempMountList_102</vt:lpstr>
      <vt:lpstr>Anod!TempMountList_103</vt:lpstr>
      <vt:lpstr>Anod!TempMountList_104</vt:lpstr>
      <vt:lpstr>Anod!TempMountList_105</vt:lpstr>
      <vt:lpstr>Anod!TempMountList_106</vt:lpstr>
      <vt:lpstr>Anod!TempMountList_107</vt:lpstr>
      <vt:lpstr>Anod!TempMountList_108</vt:lpstr>
      <vt:lpstr>Anod!TempMountList_109</vt:lpstr>
      <vt:lpstr>Anod!TempMountList_11</vt:lpstr>
      <vt:lpstr>Anod!TempMountList_110</vt:lpstr>
      <vt:lpstr>Anod!TempMountList_111</vt:lpstr>
      <vt:lpstr>Anod!TempMountList_112</vt:lpstr>
      <vt:lpstr>Anod!TempMountList_113</vt:lpstr>
      <vt:lpstr>Anod!TempMountList_114</vt:lpstr>
      <vt:lpstr>Anod!TempMountList_115</vt:lpstr>
      <vt:lpstr>Anod!TempMountList_116</vt:lpstr>
      <vt:lpstr>Anod!TempMountList_117</vt:lpstr>
      <vt:lpstr>Anod!TempMountList_118</vt:lpstr>
      <vt:lpstr>Anod!TempMountList_119</vt:lpstr>
      <vt:lpstr>Anod!TempMountList_12</vt:lpstr>
      <vt:lpstr>Anod!TempMountList_120</vt:lpstr>
      <vt:lpstr>Anod!TempMountList_121</vt:lpstr>
      <vt:lpstr>Anod!TempMountList_122</vt:lpstr>
      <vt:lpstr>Anod!TempMountList_123</vt:lpstr>
      <vt:lpstr>Anod!TempMountList_124</vt:lpstr>
      <vt:lpstr>Anod!TempMountList_125</vt:lpstr>
      <vt:lpstr>Anod!TempMountList_126</vt:lpstr>
      <vt:lpstr>Anod!TempMountList_127</vt:lpstr>
      <vt:lpstr>Anod!TempMountList_128</vt:lpstr>
      <vt:lpstr>Anod!TempMountList_129</vt:lpstr>
      <vt:lpstr>Anod!TempMountList_13</vt:lpstr>
      <vt:lpstr>Anod!TempMountList_130</vt:lpstr>
      <vt:lpstr>Anod!TempMountList_131</vt:lpstr>
      <vt:lpstr>Anod!TempMountList_132</vt:lpstr>
      <vt:lpstr>Anod!TempMountList_133</vt:lpstr>
      <vt:lpstr>Anod!TempMountList_134</vt:lpstr>
      <vt:lpstr>Anod!TempMountList_135</vt:lpstr>
      <vt:lpstr>Anod!TempMountList_136</vt:lpstr>
      <vt:lpstr>Anod!TempMountList_137</vt:lpstr>
      <vt:lpstr>Anod!TempMountList_138</vt:lpstr>
      <vt:lpstr>Anod!TempMountList_139</vt:lpstr>
      <vt:lpstr>Anod!TempMountList_14</vt:lpstr>
      <vt:lpstr>Anod!TempMountList_140</vt:lpstr>
      <vt:lpstr>Anod!TempMountList_141</vt:lpstr>
      <vt:lpstr>Anod!TempMountList_142</vt:lpstr>
      <vt:lpstr>Anod!TempMountList_143</vt:lpstr>
      <vt:lpstr>Anod!TempMountList_144</vt:lpstr>
      <vt:lpstr>Anod!TempMountList_145</vt:lpstr>
      <vt:lpstr>Anod!TempMountList_146</vt:lpstr>
      <vt:lpstr>Anod!TempMountList_147</vt:lpstr>
      <vt:lpstr>Anod!TempMountList_148</vt:lpstr>
      <vt:lpstr>Anod!TempMountList_149</vt:lpstr>
      <vt:lpstr>Anod!TempMountList_15</vt:lpstr>
      <vt:lpstr>Anod!TempMountList_150</vt:lpstr>
      <vt:lpstr>Anod!TempMountList_151</vt:lpstr>
      <vt:lpstr>Anod!TempMountList_152</vt:lpstr>
      <vt:lpstr>Anod!TempMountList_153</vt:lpstr>
      <vt:lpstr>Anod!TempMountList_154</vt:lpstr>
      <vt:lpstr>Anod!TempMountList_155</vt:lpstr>
      <vt:lpstr>Anod!TempMountList_156</vt:lpstr>
      <vt:lpstr>Anod!TempMountList_157</vt:lpstr>
      <vt:lpstr>Anod!TempMountList_158</vt:lpstr>
      <vt:lpstr>Anod!TempMountList_159</vt:lpstr>
      <vt:lpstr>Anod!TempMountList_16</vt:lpstr>
      <vt:lpstr>Anod!TempMountList_160</vt:lpstr>
      <vt:lpstr>Anod!TempMountList_161</vt:lpstr>
      <vt:lpstr>Anod!TempMountList_162</vt:lpstr>
      <vt:lpstr>Anod!TempMountList_163</vt:lpstr>
      <vt:lpstr>Anod!TempMountList_164</vt:lpstr>
      <vt:lpstr>Anod!TempMountList_165</vt:lpstr>
      <vt:lpstr>Anod!TempMountList_166</vt:lpstr>
      <vt:lpstr>Anod!TempMountList_167</vt:lpstr>
      <vt:lpstr>Anod!TempMountList_168</vt:lpstr>
      <vt:lpstr>Anod!TempMountList_169</vt:lpstr>
      <vt:lpstr>Anod!TempMountList_17</vt:lpstr>
      <vt:lpstr>Anod!TempMountList_170</vt:lpstr>
      <vt:lpstr>Anod!TempMountList_171</vt:lpstr>
      <vt:lpstr>Anod!TempMountList_172</vt:lpstr>
      <vt:lpstr>Anod!TempMountList_173</vt:lpstr>
      <vt:lpstr>Anod!TempMountList_174</vt:lpstr>
      <vt:lpstr>Anod!TempMountList_175</vt:lpstr>
      <vt:lpstr>Anod!TempMountList_176</vt:lpstr>
      <vt:lpstr>Anod!TempMountList_177</vt:lpstr>
      <vt:lpstr>Anod!TempMountList_178</vt:lpstr>
      <vt:lpstr>Anod!TempMountList_179</vt:lpstr>
      <vt:lpstr>Anod!TempMountList_18</vt:lpstr>
      <vt:lpstr>Anod!TempMountList_180</vt:lpstr>
      <vt:lpstr>Anod!TempMountList_181</vt:lpstr>
      <vt:lpstr>Anod!TempMountList_182</vt:lpstr>
      <vt:lpstr>Anod!TempMountList_183</vt:lpstr>
      <vt:lpstr>Anod!TempMountList_184</vt:lpstr>
      <vt:lpstr>Anod!TempMountList_185</vt:lpstr>
      <vt:lpstr>Anod!TempMountList_186</vt:lpstr>
      <vt:lpstr>Anod!TempMountList_187</vt:lpstr>
      <vt:lpstr>Anod!TempMountList_188</vt:lpstr>
      <vt:lpstr>Anod!TempMountList_189</vt:lpstr>
      <vt:lpstr>Anod!TempMountList_19</vt:lpstr>
      <vt:lpstr>Anod!TempMountList_190</vt:lpstr>
      <vt:lpstr>Anod!TempMountList_191</vt:lpstr>
      <vt:lpstr>Anod!TempMountList_192</vt:lpstr>
      <vt:lpstr>Anod!TempMountList_193</vt:lpstr>
      <vt:lpstr>Anod!TempMountList_194</vt:lpstr>
      <vt:lpstr>Anod!TempMountList_195</vt:lpstr>
      <vt:lpstr>Anod!TempMountList_196</vt:lpstr>
      <vt:lpstr>Anod!TempMountList_197</vt:lpstr>
      <vt:lpstr>Anod!TempMountList_198</vt:lpstr>
      <vt:lpstr>Anod!TempMountList_199</vt:lpstr>
      <vt:lpstr>Anod!TempMountList_20</vt:lpstr>
      <vt:lpstr>Anod!TempMountList_200</vt:lpstr>
      <vt:lpstr>Anod!TempMountList_201</vt:lpstr>
      <vt:lpstr>Anod!TempMountList_202</vt:lpstr>
      <vt:lpstr>Anod!TempMountList_203</vt:lpstr>
      <vt:lpstr>Anod!TempMountList_204</vt:lpstr>
      <vt:lpstr>Anod!TempMountList_205</vt:lpstr>
      <vt:lpstr>Anod!TempMountList_206</vt:lpstr>
      <vt:lpstr>Anod!TempMountList_207</vt:lpstr>
      <vt:lpstr>Anod!TempMountList_208</vt:lpstr>
      <vt:lpstr>Anod!TempMountList_209</vt:lpstr>
      <vt:lpstr>Anod!TempMountList_21</vt:lpstr>
      <vt:lpstr>Anod!TempMountList_210</vt:lpstr>
      <vt:lpstr>Anod!TempMountList_211</vt:lpstr>
      <vt:lpstr>Anod!TempMountList_212</vt:lpstr>
      <vt:lpstr>Anod!TempMountList_213</vt:lpstr>
      <vt:lpstr>Anod!TempMountList_214</vt:lpstr>
      <vt:lpstr>Anod!TempMountList_215</vt:lpstr>
      <vt:lpstr>Anod!TempMountList_216</vt:lpstr>
      <vt:lpstr>Anod!TempMountList_217</vt:lpstr>
      <vt:lpstr>Anod!TempMountList_218</vt:lpstr>
      <vt:lpstr>Anod!TempMountList_219</vt:lpstr>
      <vt:lpstr>Anod!TempMountList_22</vt:lpstr>
      <vt:lpstr>Anod!TempMountList_220</vt:lpstr>
      <vt:lpstr>Anod!TempMountList_221</vt:lpstr>
      <vt:lpstr>Anod!TempMountList_222</vt:lpstr>
      <vt:lpstr>Anod!TempMountList_223</vt:lpstr>
      <vt:lpstr>Anod!TempMountList_224</vt:lpstr>
      <vt:lpstr>Anod!TempMountList_225</vt:lpstr>
      <vt:lpstr>Anod!TempMountList_226</vt:lpstr>
      <vt:lpstr>Anod!TempMountList_227</vt:lpstr>
      <vt:lpstr>Anod!TempMountList_228</vt:lpstr>
      <vt:lpstr>Anod!TempMountList_229</vt:lpstr>
      <vt:lpstr>Anod!TempMountList_23</vt:lpstr>
      <vt:lpstr>Anod!TempMountList_230</vt:lpstr>
      <vt:lpstr>Anod!TempMountList_231</vt:lpstr>
      <vt:lpstr>Anod!TempMountList_232</vt:lpstr>
      <vt:lpstr>Anod!TempMountList_233</vt:lpstr>
      <vt:lpstr>Anod!TempMountList_234</vt:lpstr>
      <vt:lpstr>Anod!TempMountList_235</vt:lpstr>
      <vt:lpstr>Anod!TempMountList_236</vt:lpstr>
      <vt:lpstr>Anod!TempMountList_237</vt:lpstr>
      <vt:lpstr>Anod!TempMountList_238</vt:lpstr>
      <vt:lpstr>Anod!TempMountList_239</vt:lpstr>
      <vt:lpstr>Anod!TempMountList_24</vt:lpstr>
      <vt:lpstr>Anod!TempMountList_240</vt:lpstr>
      <vt:lpstr>Anod!TempMountList_241</vt:lpstr>
      <vt:lpstr>Anod!TempMountList_242</vt:lpstr>
      <vt:lpstr>Anod!TempMountList_243</vt:lpstr>
      <vt:lpstr>Anod!TempMountList_244</vt:lpstr>
      <vt:lpstr>Anod!TempMountList_245</vt:lpstr>
      <vt:lpstr>Anod!TempMountList_246</vt:lpstr>
      <vt:lpstr>Anod!TempMountList_247</vt:lpstr>
      <vt:lpstr>Anod!TempMountList_248</vt:lpstr>
      <vt:lpstr>Anod!TempMountList_249</vt:lpstr>
      <vt:lpstr>Anod!TempMountList_25</vt:lpstr>
      <vt:lpstr>Anod!TempMountList_250</vt:lpstr>
      <vt:lpstr>Anod!TempMountList_251</vt:lpstr>
      <vt:lpstr>Anod!TempMountList_252</vt:lpstr>
      <vt:lpstr>Anod!TempMountList_253</vt:lpstr>
      <vt:lpstr>Anod!TempMountList_254</vt:lpstr>
      <vt:lpstr>Anod!TempMountList_255</vt:lpstr>
      <vt:lpstr>Anod!TempMountList_256</vt:lpstr>
      <vt:lpstr>Anod!TempMountList_257</vt:lpstr>
      <vt:lpstr>Anod!TempMountList_26</vt:lpstr>
      <vt:lpstr>Anod!TempMountList_27</vt:lpstr>
      <vt:lpstr>Anod!TempMountList_28</vt:lpstr>
      <vt:lpstr>Anod!TempMountList_29</vt:lpstr>
      <vt:lpstr>Anod!TempMountList_30</vt:lpstr>
      <vt:lpstr>Anod!TempMountList_31</vt:lpstr>
      <vt:lpstr>Anod!TempMountList_32</vt:lpstr>
      <vt:lpstr>Anod!TempMountList_33</vt:lpstr>
      <vt:lpstr>Anod!TempMountList_34</vt:lpstr>
      <vt:lpstr>Anod!TempMountList_35</vt:lpstr>
      <vt:lpstr>Anod!TempMountList_36</vt:lpstr>
      <vt:lpstr>Anod!TempMountList_37</vt:lpstr>
      <vt:lpstr>Anod!TempMountList_38</vt:lpstr>
      <vt:lpstr>Anod!TempMountList_39</vt:lpstr>
      <vt:lpstr>Anod!TempMountList_4</vt:lpstr>
      <vt:lpstr>Anod!TempMountList_40</vt:lpstr>
      <vt:lpstr>Anod!TempMountList_41</vt:lpstr>
      <vt:lpstr>Anod!TempMountList_42</vt:lpstr>
      <vt:lpstr>Anod!TempMountList_43</vt:lpstr>
      <vt:lpstr>Anod!TempMountList_44</vt:lpstr>
      <vt:lpstr>Anod!TempMountList_45</vt:lpstr>
      <vt:lpstr>Anod!TempMountList_46</vt:lpstr>
      <vt:lpstr>Anod!TempMountList_47</vt:lpstr>
      <vt:lpstr>Anod!TempMountList_48</vt:lpstr>
      <vt:lpstr>Anod!TempMountList_49</vt:lpstr>
      <vt:lpstr>Anod!TempMountList_5</vt:lpstr>
      <vt:lpstr>Anod!TempMountList_50</vt:lpstr>
      <vt:lpstr>Anod!TempMountList_51</vt:lpstr>
      <vt:lpstr>Anod!TempMountList_52</vt:lpstr>
      <vt:lpstr>Anod!TempMountList_53</vt:lpstr>
      <vt:lpstr>Anod!TempMountList_54</vt:lpstr>
      <vt:lpstr>Anod!TempMountList_55</vt:lpstr>
      <vt:lpstr>Anod!TempMountList_56</vt:lpstr>
      <vt:lpstr>Anod!TempMountList_57</vt:lpstr>
      <vt:lpstr>Anod!TempMountList_58</vt:lpstr>
      <vt:lpstr>Anod!TempMountList_59</vt:lpstr>
      <vt:lpstr>Anod!TempMountList_6</vt:lpstr>
      <vt:lpstr>Anod!TempMountList_60</vt:lpstr>
      <vt:lpstr>Anod!TempMountList_61</vt:lpstr>
      <vt:lpstr>Anod!TempMountList_62</vt:lpstr>
      <vt:lpstr>Anod!TempMountList_63</vt:lpstr>
      <vt:lpstr>Anod!TempMountList_64</vt:lpstr>
      <vt:lpstr>Anod!TempMountList_65</vt:lpstr>
      <vt:lpstr>Anod!TempMountList_66</vt:lpstr>
      <vt:lpstr>Anod!TempMountList_67</vt:lpstr>
      <vt:lpstr>Anod!TempMountList_68</vt:lpstr>
      <vt:lpstr>Anod!TempMountList_69</vt:lpstr>
      <vt:lpstr>Anod!TempMountList_7</vt:lpstr>
      <vt:lpstr>Anod!TempMountList_70</vt:lpstr>
      <vt:lpstr>Anod!TempMountList_71</vt:lpstr>
      <vt:lpstr>Anod!TempMountList_72</vt:lpstr>
      <vt:lpstr>Anod!TempMountList_73</vt:lpstr>
      <vt:lpstr>Anod!TempMountList_74</vt:lpstr>
      <vt:lpstr>Anod!TempMountList_75</vt:lpstr>
      <vt:lpstr>Anod!TempMountList_76</vt:lpstr>
      <vt:lpstr>Anod!TempMountList_77</vt:lpstr>
      <vt:lpstr>Anod!TempMountList_78</vt:lpstr>
      <vt:lpstr>Anod!TempMountList_79</vt:lpstr>
      <vt:lpstr>Anod!TempMountList_8</vt:lpstr>
      <vt:lpstr>Anod!TempMountList_80</vt:lpstr>
      <vt:lpstr>Anod!TempMountList_81</vt:lpstr>
      <vt:lpstr>Anod!TempMountList_82</vt:lpstr>
      <vt:lpstr>Anod!TempMountList_83</vt:lpstr>
      <vt:lpstr>Anod!TempMountList_84</vt:lpstr>
      <vt:lpstr>Anod!TempMountList_85</vt:lpstr>
      <vt:lpstr>Anod!TempMountList_86</vt:lpstr>
      <vt:lpstr>Anod!TempMountList_87</vt:lpstr>
      <vt:lpstr>Anod!TempMountList_88</vt:lpstr>
      <vt:lpstr>Anod!TempMountList_89</vt:lpstr>
      <vt:lpstr>Anod!TempMountList_9</vt:lpstr>
      <vt:lpstr>Anod!TempMountList_90</vt:lpstr>
      <vt:lpstr>Anod!TempMountList_91</vt:lpstr>
      <vt:lpstr>Anod!TempMountList_92</vt:lpstr>
      <vt:lpstr>Anod!TempMountList_93</vt:lpstr>
      <vt:lpstr>Anod!TempMountList_94</vt:lpstr>
      <vt:lpstr>Anod!TempMountList_95</vt:lpstr>
      <vt:lpstr>Anod!TempMountList_96</vt:lpstr>
      <vt:lpstr>Anod!TempMountList_97</vt:lpstr>
      <vt:lpstr>Anod!TempMountList_98</vt:lpstr>
      <vt:lpstr>Anod!TempMountList_99</vt:lpstr>
      <vt:lpstr>Anod!typeAG</vt:lpstr>
      <vt:lpstr>Anod!typeCP</vt:lpstr>
      <vt:lpstr>Anod!typeDeliveryAG</vt:lpstr>
      <vt:lpstr>Anod!typeInstallationAG</vt:lpstr>
      <vt:lpstr>Anod!typeMaterial</vt:lpstr>
      <vt:lpstr>Anod!typeMountingAG</vt:lpstr>
      <vt:lpstr>Anod!voltageEndLifeCP</vt:lpstr>
      <vt:lpstr>Anod!webLinkCP</vt:lpstr>
      <vt:lpstr>Anod!weightWithoutFillingAG</vt:lpstr>
      <vt:lpstr>Anod!wireResistivity</vt:lpstr>
      <vt:lpstr>Anod!wiresResistanceCPpipeAG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Pavel Sergeev</dc:creator>
  <cp:keywords/>
  <dc:description/>
  <cp:lastModifiedBy>Microsoft Office User</cp:lastModifiedBy>
  <dcterms:created xsi:type="dcterms:W3CDTF">2026-08-10T13:25:04Z</dcterms:created>
  <dcterms:modified xsi:type="dcterms:W3CDTF">2026-09-27T21:49:59Z</dcterms:modified>
  <cp:category/>
</cp:coreProperties>
</file>